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externalLink+xml" PartName="/xl/externalLinks/externalLink1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hange Request Log" sheetId="1" r:id="rId4"/>
    <sheet state="visible" name="Standard Financials" sheetId="2" r:id="rId5"/>
    <sheet state="visible" name="Cash Forecast" sheetId="3" r:id="rId6"/>
    <sheet state="visible" name="Equity &amp; Debt" sheetId="4" r:id="rId7"/>
    <sheet state="visible" name="Assumptions" sheetId="5" r:id="rId8"/>
    <sheet state="visible" name="Financial Analysis" sheetId="6" r:id="rId9"/>
    <sheet state="visible" name="Personnel" sheetId="7" r:id="rId10"/>
    <sheet state="visible" name="Expenses" sheetId="8" r:id="rId11"/>
    <sheet state="visible" name="Marketing" sheetId="9" r:id="rId12"/>
    <sheet state="visible" name="Revenue" sheetId="10" r:id="rId13"/>
    <sheet state="visible" name="YEARLY FORECAST" sheetId="11" r:id="rId14"/>
    <sheet state="visible" name="Other Financial Statements Temp" sheetId="12" r:id="rId15"/>
    <sheet state="visible" name="Other Models" sheetId="13" r:id="rId16"/>
    <sheet state="hidden" name="Individual Project Estimate" sheetId="14" r:id="rId17"/>
    <sheet state="hidden" name="Medical Records Estimate" sheetId="15" r:id="rId18"/>
  </sheets>
  <externalReferences>
    <externalReference r:id="rId19"/>
  </externalReferences>
  <definedNames>
    <definedName name="Monthly_Salary">Personnel!$M$71:$M$136</definedName>
    <definedName name="End_Month">Personnel!$I$71:$I$136</definedName>
    <definedName name="Inventory_collateral_percentage">Assumptions!$C$83</definedName>
    <definedName name="Receivables_collateral_percentage">Assumptions!$C$82</definedName>
    <definedName name="Term_for_Equipment_Financing">Assumptions!$C$14</definedName>
    <definedName name="Interest_Rate_LT">Assumptions!$C$12</definedName>
    <definedName name="Hire_Year">Personnel!$F$71:$F$136</definedName>
    <definedName name="Income_Tax_Rate">Assumptions!$C$10</definedName>
    <definedName name="Interest_Rate_ST">Assumptions!$C$13</definedName>
    <definedName name="Starting_Year">Assumptions!$C$7</definedName>
    <definedName name="Annual_Salary">Personnel!$E$71:$E$136</definedName>
    <definedName name="FTE">Personnel!$J$71:$J$136</definedName>
    <definedName name="Revolver_start_date">Assumptions!$C$81</definedName>
    <definedName name="Contract_Employee">Personnel!$D$71:$D$136</definedName>
    <definedName name="Interest_Rate_for_Equipment_Financing">Assumptions!$C$15</definedName>
    <definedName name="Hire_Date">Personnel!$K$71:$K$136</definedName>
    <definedName name="End_Year">Personnel!$H$71:$H$136</definedName>
    <definedName name="Actuals_through">Assumptions!$C$17</definedName>
    <definedName name="Annual_Cost_of_Living_Adjustment">Assumptions!$F$18</definedName>
    <definedName name="Salary_burden">Assumptions!$C$9</definedName>
    <definedName name="End_Date">Personnel!$L$71:$L$136</definedName>
    <definedName name="Dept">Personnel!$C$71:$C$136</definedName>
    <definedName name="Hire_Month">Personnel!$G$71:$G$136</definedName>
  </definedNames>
  <calcPr/>
  <extLst>
    <ext uri="GoogleSheetsCustomDataVersion2">
      <go:sheetsCustomData xmlns:go="http://customooxmlschemas.google.com/" r:id="rId20" roundtripDataChecksum="aRrPZ/2KPbJr6wsfR5FTdeFfaZWaFHsM8/90MMrBDvY="/>
    </ext>
  </extLst>
</workbook>
</file>

<file path=xl/sharedStrings.xml><?xml version="1.0" encoding="utf-8"?>
<sst xmlns="http://schemas.openxmlformats.org/spreadsheetml/2006/main" count="1048" uniqueCount="677">
  <si>
    <t>ID</t>
  </si>
  <si>
    <t>DESCRIPTION OF REQUESTED CHANGE</t>
  </si>
  <si>
    <t>CHANGE REQUESTED BY</t>
  </si>
  <si>
    <t>DATE OF REQUEST</t>
  </si>
  <si>
    <t>CURRENT STATUS</t>
  </si>
  <si>
    <t>PRIORITY</t>
  </si>
  <si>
    <t>Completed By</t>
  </si>
  <si>
    <t>On Expenses tab, changed Total to Total Non-Salary</t>
  </si>
  <si>
    <t>Liz and Matt</t>
  </si>
  <si>
    <t>CLOSED</t>
  </si>
  <si>
    <t>Matt</t>
  </si>
  <si>
    <t>OPEN</t>
  </si>
  <si>
    <t>LOW</t>
  </si>
  <si>
    <t>IN-PROGRESS</t>
  </si>
  <si>
    <t>MEDIUM</t>
  </si>
  <si>
    <t>HIGH</t>
  </si>
  <si>
    <t>CRITICAL</t>
  </si>
  <si>
    <t>Balance Sheet</t>
  </si>
  <si>
    <t>Assets</t>
  </si>
  <si>
    <t>Cash</t>
  </si>
  <si>
    <t>Accounts receivable</t>
  </si>
  <si>
    <t>Inventory</t>
  </si>
  <si>
    <t>Current Assets</t>
  </si>
  <si>
    <t>Fixed assets</t>
  </si>
  <si>
    <t>Accumulated depreciation</t>
  </si>
  <si>
    <t>CIP</t>
  </si>
  <si>
    <t>Net Noncurrent Assets</t>
  </si>
  <si>
    <t>Total assets</t>
  </si>
  <si>
    <t>Liabilities</t>
  </si>
  <si>
    <t>Accounts payable/accrued liabilities</t>
  </si>
  <si>
    <t>Deferred revenue</t>
  </si>
  <si>
    <t>Total current debt</t>
  </si>
  <si>
    <t>Current liabilities</t>
  </si>
  <si>
    <t>Total Noncurrent debt</t>
  </si>
  <si>
    <t>Capital stock</t>
  </si>
  <si>
    <t>Retained earnings</t>
  </si>
  <si>
    <t>Shareholders' equity</t>
  </si>
  <si>
    <t>Total liabilities and equity</t>
  </si>
  <si>
    <t>Income Statement</t>
  </si>
  <si>
    <t>Revenue</t>
  </si>
  <si>
    <t>Cost of goods sold</t>
  </si>
  <si>
    <t>Gross Margin</t>
  </si>
  <si>
    <t>Operating expense</t>
  </si>
  <si>
    <t>General and administrative</t>
  </si>
  <si>
    <t>Sales and marketing</t>
  </si>
  <si>
    <t>Customer service</t>
  </si>
  <si>
    <t>Research and development</t>
  </si>
  <si>
    <t>Operating expenses</t>
  </si>
  <si>
    <t>Depreciation</t>
  </si>
  <si>
    <t>Other income/(expense)</t>
  </si>
  <si>
    <t>Interest income/(expense)</t>
  </si>
  <si>
    <t>Income taxes</t>
  </si>
  <si>
    <t>Net income</t>
  </si>
  <si>
    <t>EBITDA</t>
  </si>
  <si>
    <t>Cash Flow Statement</t>
  </si>
  <si>
    <t>Depreciation and amortization</t>
  </si>
  <si>
    <t>(Increase)/decrease in current assets</t>
  </si>
  <si>
    <t>Increase/(decrease) in current liabilities</t>
  </si>
  <si>
    <t>(Increase)/decrease in other long-lived assets</t>
  </si>
  <si>
    <t>Total cash flow from operations</t>
  </si>
  <si>
    <t>Acquisition of capitalized assets</t>
  </si>
  <si>
    <t>Total cash flow from investments</t>
  </si>
  <si>
    <t>Equity funding</t>
  </si>
  <si>
    <t>Increase/(decrease) in debt funding</t>
  </si>
  <si>
    <t>Total cash flow from funding</t>
  </si>
  <si>
    <t>Net Cash Flow</t>
  </si>
  <si>
    <t>Beginning Cash Balance</t>
  </si>
  <si>
    <t>Ending Cash Balances</t>
  </si>
  <si>
    <t>BALANCE SHEET CHECK</t>
  </si>
  <si>
    <t>STATEMENT OF CASH FLOWS CHECK</t>
  </si>
  <si>
    <t>Cash forecast cash</t>
  </si>
  <si>
    <t>Balance sheet cash</t>
  </si>
  <si>
    <t>Difference</t>
  </si>
  <si>
    <t>Rev per employee</t>
  </si>
  <si>
    <t>NI %</t>
  </si>
  <si>
    <t>Annual Cash Forecast</t>
  </si>
  <si>
    <t>Monthly Cash Forecast</t>
  </si>
  <si>
    <t>(in thousands)</t>
  </si>
  <si>
    <t xml:space="preserve"> </t>
  </si>
  <si>
    <t>Cash Forecast</t>
  </si>
  <si>
    <t>Less</t>
  </si>
  <si>
    <t>Material cost of goods sold</t>
  </si>
  <si>
    <t>Operations</t>
  </si>
  <si>
    <t>General &amp; Administrative Expenses</t>
  </si>
  <si>
    <t>Sales and Marketing Expenses</t>
  </si>
  <si>
    <t>Total OpEx</t>
  </si>
  <si>
    <t>EBITDA (subtracted mfg depr)</t>
  </si>
  <si>
    <t>Add:  Interest Income</t>
  </si>
  <si>
    <t>Less:  Interest Expense</t>
  </si>
  <si>
    <t>Less:  Income Taxes</t>
  </si>
  <si>
    <t>Add: Other income</t>
  </si>
  <si>
    <t>Less:  Accounts Receivable</t>
  </si>
  <si>
    <t>Less:  Inventory</t>
  </si>
  <si>
    <t>Less: construction in progress</t>
  </si>
  <si>
    <t>Add:  Accounts Payable</t>
  </si>
  <si>
    <t>Add: Accrued interest</t>
  </si>
  <si>
    <t>Add: Accrued income taxes</t>
  </si>
  <si>
    <t>Add: deferred revenue</t>
  </si>
  <si>
    <t>Less:  CapEx Cash Outlay</t>
  </si>
  <si>
    <t>Add:  Short term Debt</t>
  </si>
  <si>
    <t>Add:  Long term Debt</t>
  </si>
  <si>
    <t>Add:  Equity Infusions</t>
  </si>
  <si>
    <t>Net Increase (Decrease) in Cash</t>
  </si>
  <si>
    <t>Ending Cash Balance</t>
  </si>
  <si>
    <t>Test to find first investment month</t>
  </si>
  <si>
    <t>Cash flow ending cash</t>
  </si>
  <si>
    <t>Standard financials ending cash</t>
  </si>
  <si>
    <t>ACCOUNTS RECEIVABLE</t>
  </si>
  <si>
    <t>Monthly</t>
  </si>
  <si>
    <t>Year end balance</t>
  </si>
  <si>
    <t>INVENTORY</t>
  </si>
  <si>
    <t>Inventory on hand</t>
  </si>
  <si>
    <t>Less reserves</t>
  </si>
  <si>
    <t>Ending Inventory</t>
  </si>
  <si>
    <t>Reserves</t>
  </si>
  <si>
    <t>Warranty</t>
  </si>
  <si>
    <t>Shrinkage</t>
  </si>
  <si>
    <t>Scrap</t>
  </si>
  <si>
    <t>E&amp;O</t>
  </si>
  <si>
    <t>Total reserves added</t>
  </si>
  <si>
    <t>Relief</t>
  </si>
  <si>
    <t>Net period reserves</t>
  </si>
  <si>
    <t>Accounts payable</t>
  </si>
  <si>
    <t>Accrued interest</t>
  </si>
  <si>
    <t>Test EBITDA</t>
  </si>
  <si>
    <t>Income Taxes</t>
  </si>
  <si>
    <t>Expense calculation</t>
  </si>
  <si>
    <t>Other expenses</t>
  </si>
  <si>
    <t>Taxable income</t>
  </si>
  <si>
    <t>NOL</t>
  </si>
  <si>
    <t>Annually</t>
  </si>
  <si>
    <t>Assume accrue each quarter, pay first month of following quarter</t>
  </si>
  <si>
    <t>Monthly accrual</t>
  </si>
  <si>
    <t>w</t>
  </si>
  <si>
    <t>Equity and Debt Assumptions</t>
  </si>
  <si>
    <t>NOTE:  Input in Yellow Fields only</t>
  </si>
  <si>
    <t>Equity Stock</t>
  </si>
  <si>
    <t>(Enter only in period funds received)</t>
  </si>
  <si>
    <t>Initial / Seed Funding Round</t>
  </si>
  <si>
    <t>Follow-on Funding 1</t>
  </si>
  <si>
    <t>Follow-on Funding 2</t>
  </si>
  <si>
    <t>Follow-on Funding 3</t>
  </si>
  <si>
    <t>Follow-on Funding 4</t>
  </si>
  <si>
    <t>Follow-on Funding 5</t>
  </si>
  <si>
    <t>Total Equity</t>
  </si>
  <si>
    <t>Long-term convertible debt/preferred stock</t>
  </si>
  <si>
    <t>(Enter in all periods debt is outstanding)</t>
  </si>
  <si>
    <t>Convertible debt 1</t>
  </si>
  <si>
    <t>Convertible debt 2</t>
  </si>
  <si>
    <t>Convertible debt 3</t>
  </si>
  <si>
    <t>Convertible debt 4</t>
  </si>
  <si>
    <t>Convertible debt 5</t>
  </si>
  <si>
    <t>Total convertible debt</t>
  </si>
  <si>
    <t>Short-term debt</t>
  </si>
  <si>
    <t>From opening balance</t>
  </si>
  <si>
    <t>Long-term Term Debt Input</t>
  </si>
  <si>
    <t>Loan $</t>
  </si>
  <si>
    <t>Amort Yrs</t>
  </si>
  <si>
    <t>Interest Rate</t>
  </si>
  <si>
    <t>Beg Month</t>
  </si>
  <si>
    <t>Beg Year</t>
  </si>
  <si>
    <t>Balloon Month</t>
  </si>
  <si>
    <t>Balloon Year</t>
  </si>
  <si>
    <t>Long-term debt 1</t>
  </si>
  <si>
    <t>Long-term debt 2</t>
  </si>
  <si>
    <t>Long-term debt 3</t>
  </si>
  <si>
    <t>Long-term debt 4</t>
  </si>
  <si>
    <t>Long-term debt 5</t>
  </si>
  <si>
    <t>Long-term debt 6</t>
  </si>
  <si>
    <t>Long-term debt 7</t>
  </si>
  <si>
    <t>Long-term debt 8</t>
  </si>
  <si>
    <t>Long-term debt 9</t>
  </si>
  <si>
    <t>Long-term debt 10</t>
  </si>
  <si>
    <t>Short-term Debt</t>
  </si>
  <si>
    <t>Start Month</t>
  </si>
  <si>
    <t>Short-term portion of long-term debt</t>
  </si>
  <si>
    <t>Principal Outstanding on Short-term Debt at Year-end</t>
  </si>
  <si>
    <t>Interest Paid on Short-term Debt</t>
  </si>
  <si>
    <t>Long-term Debt</t>
  </si>
  <si>
    <t>Start Date</t>
  </si>
  <si>
    <t>Balloon Date</t>
  </si>
  <si>
    <t>Pmt $</t>
  </si>
  <si>
    <t>Principal Amortization</t>
  </si>
  <si>
    <t>Principal Outstanding on Long-term Debt at Year-end</t>
  </si>
  <si>
    <t>Convertible debt</t>
  </si>
  <si>
    <t>Equipment financing</t>
  </si>
  <si>
    <t>Current portion of long term debt</t>
  </si>
  <si>
    <t>Noncurrent portion of long term debt</t>
  </si>
  <si>
    <t>Interest payments on amortized long-term debt</t>
  </si>
  <si>
    <t>Interest Payments</t>
  </si>
  <si>
    <t>Interest Paid on amortized Long-term Debt</t>
  </si>
  <si>
    <t>Interest accrued on convertible debt</t>
  </si>
  <si>
    <t>Earned interest</t>
  </si>
  <si>
    <t>Interest Earned on Invested Cash</t>
  </si>
  <si>
    <t>Equipment loans</t>
  </si>
  <si>
    <t>New loans</t>
  </si>
  <si>
    <t>Interest on equipment loan payments</t>
  </si>
  <si>
    <t>Short-term portion of equipment loans</t>
  </si>
  <si>
    <t>Interest portion</t>
  </si>
  <si>
    <t>NB: To be used for capital intensive businesses</t>
  </si>
  <si>
    <t>Principal amortization</t>
  </si>
  <si>
    <t>Loan period 1</t>
  </si>
  <si>
    <t>Loan period 2</t>
  </si>
  <si>
    <t>Loan period 3</t>
  </si>
  <si>
    <t>Loan period 4</t>
  </si>
  <si>
    <t>Loan period 5</t>
  </si>
  <si>
    <t>Loan period 6</t>
  </si>
  <si>
    <t>Loan period 7</t>
  </si>
  <si>
    <t>Loan period 8</t>
  </si>
  <si>
    <t>Loan period 9</t>
  </si>
  <si>
    <t>Loan period 10</t>
  </si>
  <si>
    <t>Loan period 11</t>
  </si>
  <si>
    <t>Loan period 12</t>
  </si>
  <si>
    <t>Loan period 13</t>
  </si>
  <si>
    <t>Loan period 14</t>
  </si>
  <si>
    <t>Loan period 15</t>
  </si>
  <si>
    <t>Loan period 16</t>
  </si>
  <si>
    <t>Loan period 17</t>
  </si>
  <si>
    <t>Loan period 18</t>
  </si>
  <si>
    <t>Loan period 19</t>
  </si>
  <si>
    <t>Loan period 20</t>
  </si>
  <si>
    <t>Loan period 21</t>
  </si>
  <si>
    <t>Loan period 22</t>
  </si>
  <si>
    <t>Loan period 23</t>
  </si>
  <si>
    <t>Loan period 24</t>
  </si>
  <si>
    <t>Loan period 25</t>
  </si>
  <si>
    <t>Loan period 26</t>
  </si>
  <si>
    <t>Loan period 27</t>
  </si>
  <si>
    <t>Loan period 28</t>
  </si>
  <si>
    <t>Loan period 29</t>
  </si>
  <si>
    <t>Loan period 30</t>
  </si>
  <si>
    <t>Loan period 31</t>
  </si>
  <si>
    <t>Loan period 32</t>
  </si>
  <si>
    <t>Loan period 33</t>
  </si>
  <si>
    <t>Loan period 34</t>
  </si>
  <si>
    <t>Loan period 35</t>
  </si>
  <si>
    <t>Loan period 36</t>
  </si>
  <si>
    <t>Loan period 37</t>
  </si>
  <si>
    <t>Loan period 38</t>
  </si>
  <si>
    <t>Loan period 39</t>
  </si>
  <si>
    <t>Loan period 40</t>
  </si>
  <si>
    <t>Loan period 41</t>
  </si>
  <si>
    <t>Loan period 42</t>
  </si>
  <si>
    <t>Loan period 43</t>
  </si>
  <si>
    <t>Loan period 44</t>
  </si>
  <si>
    <t>Loan period 45</t>
  </si>
  <si>
    <t>Loan period 46</t>
  </si>
  <si>
    <t>Loan period 47</t>
  </si>
  <si>
    <t>Loan period 48</t>
  </si>
  <si>
    <t>Loan period 49</t>
  </si>
  <si>
    <t>Loan period 50</t>
  </si>
  <si>
    <t>Loan period 51</t>
  </si>
  <si>
    <t>Loan period 52</t>
  </si>
  <si>
    <t>Loan period 53</t>
  </si>
  <si>
    <t>Loan period 54</t>
  </si>
  <si>
    <t>Loan period 55</t>
  </si>
  <si>
    <t>Loan period 56</t>
  </si>
  <si>
    <t>Loan period 57</t>
  </si>
  <si>
    <t>Loan period 58</t>
  </si>
  <si>
    <t>Loan period 59</t>
  </si>
  <si>
    <t>Loan period 60</t>
  </si>
  <si>
    <t>Loan period 61</t>
  </si>
  <si>
    <t>Loan period 62</t>
  </si>
  <si>
    <t>Loan period 63</t>
  </si>
  <si>
    <t>Loan period 64</t>
  </si>
  <si>
    <t>Loan period 65</t>
  </si>
  <si>
    <t>Loan period 66</t>
  </si>
  <si>
    <t>Loan period 67</t>
  </si>
  <si>
    <t>Loan period 68</t>
  </si>
  <si>
    <t>Loan period 69</t>
  </si>
  <si>
    <t>Loan period 70</t>
  </si>
  <si>
    <t>Loan period 71</t>
  </si>
  <si>
    <t>Loan period 72</t>
  </si>
  <si>
    <t>Loan period 73</t>
  </si>
  <si>
    <t>Loan period 74</t>
  </si>
  <si>
    <t>Loan period 75</t>
  </si>
  <si>
    <t>Loan period 76</t>
  </si>
  <si>
    <t>Loan period 77</t>
  </si>
  <si>
    <t>Loan period 78</t>
  </si>
  <si>
    <t>Loan period 79</t>
  </si>
  <si>
    <t>Loan period 80</t>
  </si>
  <si>
    <t>Loan period 81</t>
  </si>
  <si>
    <t>Loan period 82</t>
  </si>
  <si>
    <t>Loan period 83</t>
  </si>
  <si>
    <t>Loan period 84</t>
  </si>
  <si>
    <t>Loan period 85</t>
  </si>
  <si>
    <t>Loan period 86</t>
  </si>
  <si>
    <t>Loan period 87</t>
  </si>
  <si>
    <t>Loan period 88</t>
  </si>
  <si>
    <t>Loan period 89</t>
  </si>
  <si>
    <t>Loan period 90</t>
  </si>
  <si>
    <t>Loan period 91</t>
  </si>
  <si>
    <t>Loan period 92</t>
  </si>
  <si>
    <t>Loan period 93</t>
  </si>
  <si>
    <t>Loan period 94</t>
  </si>
  <si>
    <t>Loan period 95</t>
  </si>
  <si>
    <t>Loan period 96</t>
  </si>
  <si>
    <t>Loan period 97</t>
  </si>
  <si>
    <t>Loan period 98</t>
  </si>
  <si>
    <t>Loan period 99</t>
  </si>
  <si>
    <t>Loan period 100</t>
  </si>
  <si>
    <t>Loan period 101</t>
  </si>
  <si>
    <t>Loan period 102</t>
  </si>
  <si>
    <t>Loan period 103</t>
  </si>
  <si>
    <t>Loan period 104</t>
  </si>
  <si>
    <t>Loan period 105</t>
  </si>
  <si>
    <t>Loan period 106</t>
  </si>
  <si>
    <t>Loan period 107</t>
  </si>
  <si>
    <t>Loan period 108</t>
  </si>
  <si>
    <t>Loan period 109</t>
  </si>
  <si>
    <t>Loan period 110</t>
  </si>
  <si>
    <t>Loan period 111</t>
  </si>
  <si>
    <t>Loan period 112</t>
  </si>
  <si>
    <t>Loan period 113</t>
  </si>
  <si>
    <t>Loan period 114</t>
  </si>
  <si>
    <t>Loan period 115</t>
  </si>
  <si>
    <t>Loan period 116</t>
  </si>
  <si>
    <t>Loan period 117</t>
  </si>
  <si>
    <t>Loan period 118</t>
  </si>
  <si>
    <t>Loan period 119</t>
  </si>
  <si>
    <t>Loan period 120</t>
  </si>
  <si>
    <t>NOTE:  Input in Yellow-shaded Fields Only</t>
  </si>
  <si>
    <t>Assumptions</t>
  </si>
  <si>
    <t>Annual % Change</t>
  </si>
  <si>
    <t>Year 0</t>
  </si>
  <si>
    <t>Year 1</t>
  </si>
  <si>
    <t>Starting Year</t>
  </si>
  <si>
    <t>Total Market</t>
  </si>
  <si>
    <t>Goal Percentage of the market</t>
  </si>
  <si>
    <t>Fringe &amp; Benefits</t>
  </si>
  <si>
    <t>Average Employees per Business</t>
  </si>
  <si>
    <t>Income Tax Rate</t>
  </si>
  <si>
    <t>Annual cost of app per employee</t>
  </si>
  <si>
    <t>Percentage of the market</t>
  </si>
  <si>
    <t>Interest Rate (Long Term)</t>
  </si>
  <si>
    <t>App Price per Employee</t>
  </si>
  <si>
    <t>Interest Rate (Short Term)</t>
  </si>
  <si>
    <t>Cloud Infrastructure (AWS)</t>
  </si>
  <si>
    <t>`</t>
  </si>
  <si>
    <t>Term for Equipment Financing</t>
  </si>
  <si>
    <t>Software Licensing Fees (Jira, GitHub)</t>
  </si>
  <si>
    <t>Interest Rate for Equipment Financing</t>
  </si>
  <si>
    <t>Third-Party Services</t>
  </si>
  <si>
    <t>Hardware (Computers, etc.)</t>
  </si>
  <si>
    <t>Outsourced Development</t>
  </si>
  <si>
    <t>Salary</t>
  </si>
  <si>
    <t>(Monthly)</t>
  </si>
  <si>
    <t>SEO</t>
  </si>
  <si>
    <t xml:space="preserve">PPC </t>
  </si>
  <si>
    <t>Email</t>
  </si>
  <si>
    <t>Social Media</t>
  </si>
  <si>
    <t>Content</t>
  </si>
  <si>
    <t>% of Revenue</t>
  </si>
  <si>
    <t>Marketing</t>
  </si>
  <si>
    <t>Travel Expenses</t>
  </si>
  <si>
    <t>Discount Rate</t>
  </si>
  <si>
    <t>Year</t>
  </si>
  <si>
    <t>Cash Flow</t>
  </si>
  <si>
    <t>Discount Factor (discrete)</t>
  </si>
  <si>
    <t>Discount Factor (continuous)</t>
  </si>
  <si>
    <t>Discounted CF (discrete)</t>
  </si>
  <si>
    <t>Discounted CF (continuous)</t>
  </si>
  <si>
    <t>Year 0-10</t>
  </si>
  <si>
    <t>Discrete</t>
  </si>
  <si>
    <t>NPV Formula</t>
  </si>
  <si>
    <t>Continuous</t>
  </si>
  <si>
    <t>Year 0-5</t>
  </si>
  <si>
    <t>NPV</t>
  </si>
  <si>
    <t>IRR</t>
  </si>
  <si>
    <t>Simple Payback</t>
  </si>
  <si>
    <t>Cash Flows</t>
  </si>
  <si>
    <t>Cumulative Cash Flows</t>
  </si>
  <si>
    <t>Payback (years)</t>
  </si>
  <si>
    <t xml:space="preserve">Note: Input only in non-green fields </t>
  </si>
  <si>
    <t>Staffing</t>
  </si>
  <si>
    <t>G&amp;A</t>
  </si>
  <si>
    <t>Sales</t>
  </si>
  <si>
    <t>Mktg</t>
  </si>
  <si>
    <t>R&amp;D</t>
  </si>
  <si>
    <t>CS</t>
  </si>
  <si>
    <t>OPS</t>
  </si>
  <si>
    <t>Total number of employees</t>
  </si>
  <si>
    <t>Cost Center</t>
  </si>
  <si>
    <t>General and Administrative</t>
  </si>
  <si>
    <t>Contractual Expenses</t>
  </si>
  <si>
    <t>Base Employee Salaries</t>
  </si>
  <si>
    <t>Salary burden</t>
  </si>
  <si>
    <t>TOTAL G&amp;A</t>
  </si>
  <si>
    <t>TOTAL Sales</t>
  </si>
  <si>
    <t>Total Mktg</t>
  </si>
  <si>
    <t>Research and Development</t>
  </si>
  <si>
    <t>TOTAL R&amp;D</t>
  </si>
  <si>
    <t>Customer Service</t>
  </si>
  <si>
    <t>TOTAL Customer Service</t>
  </si>
  <si>
    <t>TOTAL Operations</t>
  </si>
  <si>
    <t xml:space="preserve">TOTAL SALARIES </t>
  </si>
  <si>
    <t>TOTAL BENEFITS</t>
  </si>
  <si>
    <t>TOTAL SALARIES &amp; BENEFITS</t>
  </si>
  <si>
    <t>TOTAL FTE</t>
  </si>
  <si>
    <t>S&amp;M</t>
  </si>
  <si>
    <t>Total</t>
  </si>
  <si>
    <t>NB: first month now picks up prior hires</t>
  </si>
  <si>
    <t>Total Months</t>
  </si>
  <si>
    <t>Employee</t>
  </si>
  <si>
    <t>Months by Year</t>
  </si>
  <si>
    <t>Contract</t>
  </si>
  <si>
    <t>Position Title</t>
  </si>
  <si>
    <t>Dept</t>
  </si>
  <si>
    <t>Contract / Employee</t>
  </si>
  <si>
    <t>Annual Salary</t>
  </si>
  <si>
    <t>Hire Year</t>
  </si>
  <si>
    <t>Hire Month</t>
  </si>
  <si>
    <t>End Year</t>
  </si>
  <si>
    <t>End Month</t>
  </si>
  <si>
    <t>FTE</t>
  </si>
  <si>
    <t>Hire Date</t>
  </si>
  <si>
    <t>End Date</t>
  </si>
  <si>
    <t>Monthly Salary</t>
  </si>
  <si>
    <t>Prior</t>
  </si>
  <si>
    <t>CEO</t>
  </si>
  <si>
    <t>CHRO</t>
  </si>
  <si>
    <t>CFO</t>
  </si>
  <si>
    <t>IT Support</t>
  </si>
  <si>
    <t>CTO</t>
  </si>
  <si>
    <t>CPO</t>
  </si>
  <si>
    <t>Product Manager</t>
  </si>
  <si>
    <t>Team Lead</t>
  </si>
  <si>
    <t>Developer</t>
  </si>
  <si>
    <t>CMO</t>
  </si>
  <si>
    <t>Marketing manager</t>
  </si>
  <si>
    <t>Team Member</t>
  </si>
  <si>
    <t>Sales Manager</t>
  </si>
  <si>
    <t>Customer Support Manager</t>
  </si>
  <si>
    <t>TOTAL</t>
  </si>
  <si>
    <t>Cumulative Month</t>
  </si>
  <si>
    <t>Month</t>
  </si>
  <si>
    <t>EXPENSES</t>
  </si>
  <si>
    <t>Total non-salary</t>
  </si>
  <si>
    <t>Total salary</t>
  </si>
  <si>
    <t>discount all expenses individually</t>
  </si>
  <si>
    <t xml:space="preserve">pie chart discounted expenses </t>
  </si>
  <si>
    <t>NPV 1-10</t>
  </si>
  <si>
    <t>NPV 1-5</t>
  </si>
  <si>
    <t>Health Harbor</t>
  </si>
  <si>
    <t>Marketing Expenses</t>
  </si>
  <si>
    <t>Note: Input in Yellow Fields Only</t>
  </si>
  <si>
    <t>Mktg by Year</t>
  </si>
  <si>
    <t>Mktg by Month</t>
  </si>
  <si>
    <t>Marketing expenses</t>
  </si>
  <si>
    <t>Revenue driven</t>
  </si>
  <si>
    <t>Revenues</t>
  </si>
  <si>
    <t xml:space="preserve">Physical Fitness </t>
  </si>
  <si>
    <t>Credit and Debit</t>
  </si>
  <si>
    <t>Medical Records</t>
  </si>
  <si>
    <t>Calorie Tracking</t>
  </si>
  <si>
    <t>Mental Health Chatbot</t>
  </si>
  <si>
    <t>Habit Tracking</t>
  </si>
  <si>
    <t>REVENUE</t>
  </si>
  <si>
    <t>Total revenue</t>
  </si>
  <si>
    <t>Units</t>
  </si>
  <si>
    <t>Total Market (# of companies)</t>
  </si>
  <si>
    <t>Goal % of Market</t>
  </si>
  <si>
    <t>Average # of Employees per Business</t>
  </si>
  <si>
    <t>Price per Employee</t>
  </si>
  <si>
    <t>Calculate raw AR (45 days)</t>
  </si>
  <si>
    <t>Old</t>
  </si>
  <si>
    <t xml:space="preserve">                              ANNUAL CASH FLOW PROJECTION</t>
  </si>
  <si>
    <t>1.) Carry forward balance</t>
  </si>
  <si>
    <t>2.) Annual Sales</t>
  </si>
  <si>
    <t>3.) TOTAL Revenue</t>
  </si>
  <si>
    <t>4.) TOTAL CASH AVAILABLE</t>
  </si>
  <si>
    <t>5.) Expenses</t>
  </si>
  <si>
    <t>6.) TOTAL OPERATING EXPENSES</t>
  </si>
  <si>
    <t>7.) CASH POSITION END OF YEAR</t>
  </si>
  <si>
    <t>Computations</t>
  </si>
  <si>
    <t>CONSOLIDATED STATEMENTS OF OPERATIONS AND COMPREHENSIVE LOSS - USD ($) $ in Millions</t>
  </si>
  <si>
    <t>CONSOLIDATED BALANCE SHEETS - USD ($) $ in Millions</t>
  </si>
  <si>
    <t>CONSOLIDATED STATEMENTS OF CASH FLOWS - USD ($) $ in Millions</t>
  </si>
  <si>
    <t>Current assets:</t>
  </si>
  <si>
    <t>Cash and cash equivalents</t>
  </si>
  <si>
    <t>Cash Flows from Operating Activities:</t>
  </si>
  <si>
    <t>Cost of revenue</t>
  </si>
  <si>
    <t>Marketable securities</t>
  </si>
  <si>
    <t>Net loss</t>
  </si>
  <si>
    <t>Gross profit</t>
  </si>
  <si>
    <t>Accounts receivable, net</t>
  </si>
  <si>
    <t>Adjustments to reconcile net loss to net cash (used in) provided by operating activities:</t>
  </si>
  <si>
    <t>Operating expenses:</t>
  </si>
  <si>
    <t>Inventories, net</t>
  </si>
  <si>
    <t>Depreciation and amortization expense</t>
  </si>
  <si>
    <t>Prepaid expenses and other current assets</t>
  </si>
  <si>
    <t>Stock-based compensation expense</t>
  </si>
  <si>
    <t>Total current assets</t>
  </si>
  <si>
    <t>Non-cash operating lease expense</t>
  </si>
  <si>
    <t>Property and equipment, net</t>
  </si>
  <si>
    <t>Amortization of premium from marketable securities</t>
  </si>
  <si>
    <t>Total operating expenses</t>
  </si>
  <si>
    <t>Intangible assets, net</t>
  </si>
  <si>
    <t>Amortization of debt discount and issuance costs</t>
  </si>
  <si>
    <t>Loss from operations</t>
  </si>
  <si>
    <t>Goodwill</t>
  </si>
  <si>
    <t>Impairment of long-lived assets</t>
  </si>
  <si>
    <t>Other (expense) income, net:</t>
  </si>
  <si>
    <t>Restricted cash</t>
  </si>
  <si>
    <t>Net foreign currency adjustments</t>
  </si>
  <si>
    <t>Interest expense</t>
  </si>
  <si>
    <t>Operating lease right-of-use assets, net</t>
  </si>
  <si>
    <t>Changes in operating assets and liabilities:</t>
  </si>
  <si>
    <t>Interest income</t>
  </si>
  <si>
    <t>Other assets</t>
  </si>
  <si>
    <t>Foreign exchange losses</t>
  </si>
  <si>
    <t>Inventories</t>
  </si>
  <si>
    <t>Other income, net</t>
  </si>
  <si>
    <t>Current liabilities:</t>
  </si>
  <si>
    <t>Total other (expense) income, net</t>
  </si>
  <si>
    <t>Accounts payable and accrued expenses</t>
  </si>
  <si>
    <t>Loss before provision for income taxes</t>
  </si>
  <si>
    <t>Customer deposits and deferred revenue</t>
  </si>
  <si>
    <t>Income tax (benefit) expense</t>
  </si>
  <si>
    <t>Operating lease liabilities, current</t>
  </si>
  <si>
    <t>Other current liabilities</t>
  </si>
  <si>
    <t>Operating lease liabilities, net</t>
  </si>
  <si>
    <t>Total current liabilities</t>
  </si>
  <si>
    <t>Other liabilities</t>
  </si>
  <si>
    <t>Convertible senior notes, net</t>
  </si>
  <si>
    <t>Net cash (used in) provided by operating activities</t>
  </si>
  <si>
    <t>Operating lease liabilities, non-current</t>
  </si>
  <si>
    <t>Cash Flows from Investing Activities:</t>
  </si>
  <si>
    <t>Net loss attributable to Class A and Class B common stockholders</t>
  </si>
  <si>
    <t>Other non-current liabilities</t>
  </si>
  <si>
    <t>Purchases of marketable securities</t>
  </si>
  <si>
    <t>Net (loss) income per share attributable to common stockholders, basic (in dollars per share)</t>
  </si>
  <si>
    <t>Total liabilities</t>
  </si>
  <si>
    <t>Maturities of marketable securities</t>
  </si>
  <si>
    <t>Net (loss) income per share attributable to common stockholders, diluted (in dollars per share)</t>
  </si>
  <si>
    <t>Commitments and contingencies (Note 13)</t>
  </si>
  <si>
    <t>Sales of marketable securities</t>
  </si>
  <si>
    <t>Weighted-average Class A and Class B common shares outstanding, basic (in shares)</t>
  </si>
  <si>
    <t>Stockholders’ equity</t>
  </si>
  <si>
    <t>Purchases of property and equipment</t>
  </si>
  <si>
    <t>Weighted-average Class A and Class B common shares outstanding, diluted (in shares)</t>
  </si>
  <si>
    <t>Common stock, $0.000025 par value; 2,500,000,000 and 2,500,000,000 Class A shares authorized, 270,855,356 and 237,518,574 shares issued and outstanding as of June 30, 2021 and June 30, 2020, respectively; 2,500,000,000 and 2,500,000,000 Class B shares authorized, 29,291,774 and 50,538,538 shares issued and outstanding as of June 30, 2021 and June 30, 2020, respectively.</t>
  </si>
  <si>
    <t>Business combinations, net of cash acquired</t>
  </si>
  <si>
    <t>Other comprehensive income:</t>
  </si>
  <si>
    <t>Additional paid-in capital</t>
  </si>
  <si>
    <t>Asset acquisitions, net of cash acquired</t>
  </si>
  <si>
    <t>Net unrealized (losses) gains on marketable securities</t>
  </si>
  <si>
    <t>Accumulated other comprehensive income</t>
  </si>
  <si>
    <t>Internal-use software costs and other</t>
  </si>
  <si>
    <t>Change in foreign currency translation adjustment</t>
  </si>
  <si>
    <t>Accumulated deficit</t>
  </si>
  <si>
    <t>Net cash used in investing activities</t>
  </si>
  <si>
    <t>Total other comprehensive income</t>
  </si>
  <si>
    <t>Total stockholders’ equity</t>
  </si>
  <si>
    <t>Cash Flows from Financing Activities:</t>
  </si>
  <si>
    <t>Comprehensive loss</t>
  </si>
  <si>
    <t>Total liabilities and stockholders’ equity</t>
  </si>
  <si>
    <t>Proceeds from issuance of common stock upon initial public offering, net of offering costs</t>
  </si>
  <si>
    <t>Connected Fitness Products</t>
  </si>
  <si>
    <t>Proceeds from issuance of convertible notes, net of issuance costs</t>
  </si>
  <si>
    <t>Purchase of capped calls</t>
  </si>
  <si>
    <t>Repurchase of common and convertible preferred stock, including issuance costs</t>
  </si>
  <si>
    <t>Subscription</t>
  </si>
  <si>
    <t>Proceeds from issuance of redeemable convertible preferred stock, net of issuance costs</t>
  </si>
  <si>
    <t>Proceeds from employee stock purchase plan withholdings</t>
  </si>
  <si>
    <t>Proceeds from exercise of stock options</t>
  </si>
  <si>
    <t>Taxes withheld and paid on employee stock awards</t>
  </si>
  <si>
    <t>Debt issuance costs</t>
  </si>
  <si>
    <t>Principal repayments of finance leases</t>
  </si>
  <si>
    <t>Net cash provided by financing activities</t>
  </si>
  <si>
    <t>Effect of exchange rate changes</t>
  </si>
  <si>
    <t>Net change in cash, cash equivalents, and restricted cash</t>
  </si>
  <si>
    <t>Cash, cash equivalents and restricted cash — Beginning of period</t>
  </si>
  <si>
    <t>Cash, cash equivalents and restricted cash — End of period</t>
  </si>
  <si>
    <t>Supplemental Disclosures of Cash Flow Information:</t>
  </si>
  <si>
    <t>Cash paid for interest</t>
  </si>
  <si>
    <t>Cash paid for income taxes</t>
  </si>
  <si>
    <t>Supplemental Disclosures of Non-Cash Investing and Financing Information:</t>
  </si>
  <si>
    <t>Conversion of convertible preferred stock to common stock</t>
  </si>
  <si>
    <t>Building - build-to-suit asset</t>
  </si>
  <si>
    <t>Property and equipment accrued but unpaid</t>
  </si>
  <si>
    <t>Stock-based compensation capitalized for software development costs</t>
  </si>
  <si>
    <t>Units produced and sold</t>
  </si>
  <si>
    <t>Capacity</t>
  </si>
  <si>
    <t>+</t>
  </si>
  <si>
    <t>Direct materials</t>
  </si>
  <si>
    <t>Price Per Unit</t>
  </si>
  <si>
    <t>Total Revenue</t>
  </si>
  <si>
    <t>Total Fixed Cost</t>
  </si>
  <si>
    <t>Total Variable Cost</t>
  </si>
  <si>
    <t>Total NI</t>
  </si>
  <si>
    <t>Marginal Revenue</t>
  </si>
  <si>
    <t>Marginal Cost</t>
  </si>
  <si>
    <t>Annual fixed costs</t>
  </si>
  <si>
    <t>Direct labor</t>
  </si>
  <si>
    <t>Opportunity Cost</t>
  </si>
  <si>
    <t>Rev</t>
  </si>
  <si>
    <t>CM</t>
  </si>
  <si>
    <t>Unit Variable Costs</t>
  </si>
  <si>
    <t>Manufacturing overhead (40% variable)</t>
  </si>
  <si>
    <t>Unit selling price</t>
  </si>
  <si>
    <t>Selling expenses (60% variable)</t>
  </si>
  <si>
    <t>Administrative expenses (10% variable)</t>
  </si>
  <si>
    <t>Current Sales</t>
  </si>
  <si>
    <t>Proposed Sales</t>
  </si>
  <si>
    <t>Total per unit</t>
  </si>
  <si>
    <t>Selling price</t>
  </si>
  <si>
    <t>Variable costs</t>
  </si>
  <si>
    <t>Annual Fixed Costs</t>
  </si>
  <si>
    <t>Lost opportunity cost of $275,000</t>
  </si>
  <si>
    <t>Unit Contribution Margin</t>
  </si>
  <si>
    <t>(Assuming that all Fixed costs are covered by the 6,000 units)</t>
  </si>
  <si>
    <t>Unit sales</t>
  </si>
  <si>
    <t>Manufacturing Overhead</t>
  </si>
  <si>
    <t>Profit is maximized when MC=MR</t>
  </si>
  <si>
    <t>BE Units</t>
  </si>
  <si>
    <t>Contribution margin</t>
  </si>
  <si>
    <t>Selling Expense</t>
  </si>
  <si>
    <t>Change in revenue / change in quantity</t>
  </si>
  <si>
    <t>BE Sales</t>
  </si>
  <si>
    <t>Administrative Expenses</t>
  </si>
  <si>
    <t>MC = change in total cost/change in quantity produced</t>
  </si>
  <si>
    <t>Current contribution margin</t>
  </si>
  <si>
    <t>Fixed costs</t>
  </si>
  <si>
    <t>gain on special order</t>
  </si>
  <si>
    <t>Variable Costs</t>
  </si>
  <si>
    <t>proposed net income</t>
  </si>
  <si>
    <t>Contribution Margin Ratio</t>
  </si>
  <si>
    <t xml:space="preserve"> - Selling Expense</t>
  </si>
  <si>
    <t>Total per unit for special order</t>
  </si>
  <si>
    <t>WBS NUMBER</t>
  </si>
  <si>
    <t>TASK TITLE</t>
  </si>
  <si>
    <t>TASK OWNERS</t>
  </si>
  <si>
    <t>HOURS</t>
  </si>
  <si>
    <t>HOURLY RATE</t>
  </si>
  <si>
    <t>COST/person</t>
  </si>
  <si>
    <t>Total Cost</t>
  </si>
  <si>
    <t>MIN</t>
  </si>
  <si>
    <t>REALISTIC</t>
  </si>
  <si>
    <t>MAX</t>
  </si>
  <si>
    <t>Concept development</t>
  </si>
  <si>
    <t>No of People assigned</t>
  </si>
  <si>
    <t>Market Research</t>
  </si>
  <si>
    <t>FHIR Integration</t>
  </si>
  <si>
    <t xml:space="preserve">Pods Technology Understanding </t>
  </si>
  <si>
    <t>Market Out-reach</t>
  </si>
  <si>
    <t>Planning And Execution</t>
  </si>
  <si>
    <t>Architechture Planning</t>
  </si>
  <si>
    <t>Feature 1</t>
  </si>
  <si>
    <t>Full Stack Developer</t>
  </si>
  <si>
    <t>UI/Frontend developer</t>
  </si>
  <si>
    <t>Feature 2</t>
  </si>
  <si>
    <t>Feature 3</t>
  </si>
  <si>
    <t>Feature 4</t>
  </si>
  <si>
    <t>Feature 5</t>
  </si>
  <si>
    <t>Feature 6</t>
  </si>
  <si>
    <t>Feature 7</t>
  </si>
  <si>
    <t>Trouble Shoooting</t>
  </si>
  <si>
    <t>Architechture</t>
  </si>
  <si>
    <t>Design</t>
  </si>
  <si>
    <t>Risk Management</t>
  </si>
  <si>
    <t>Managers</t>
  </si>
  <si>
    <t>Insurance Co Deployment</t>
  </si>
  <si>
    <t>Reporting and Measurement</t>
  </si>
  <si>
    <t>Implementation</t>
  </si>
  <si>
    <t>Quality assurance</t>
  </si>
  <si>
    <t>QA Testing</t>
  </si>
  <si>
    <t>Maintenance</t>
  </si>
  <si>
    <t>Launch</t>
  </si>
  <si>
    <t>Close down</t>
  </si>
  <si>
    <t>A, B, C</t>
  </si>
  <si>
    <t>Man Hours</t>
  </si>
  <si>
    <t>Totals</t>
  </si>
  <si>
    <t>For 7 men</t>
  </si>
  <si>
    <t>No of Years</t>
  </si>
  <si>
    <t>Person Hours</t>
  </si>
  <si>
    <t>For 7 people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</si>
</sst>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0">
    <numFmt numFmtId="164" formatCode="_(* #,##0_);_(* \(#,##0\);_(* &quot;-&quot;_);_(@_)"/>
    <numFmt numFmtId="165" formatCode="[$-409]mmm\-yy"/>
    <numFmt numFmtId="166" formatCode="_(* #,##0_);_(* \(#,##0\);_(* &quot;-&quot;??_);_(@_)"/>
    <numFmt numFmtId="167" formatCode="_(* #,##0.00_);_(* \(#,##0.00\);_(* &quot;-&quot;??_);_(@_)"/>
    <numFmt numFmtId="168" formatCode="&quot;$&quot;#,##0.00"/>
    <numFmt numFmtId="169" formatCode="[$-409]mmmm\-yy"/>
    <numFmt numFmtId="170" formatCode="_(* #,##0.00000_);_(* \(#,##0.00000\);_(* &quot;-&quot;??_);_(@_)"/>
    <numFmt numFmtId="171" formatCode="&quot;$&quot;#,##0_);\(&quot;$&quot;#,##0\)"/>
    <numFmt numFmtId="172" formatCode="0.0%"/>
    <numFmt numFmtId="173" formatCode="&quot;$&quot;#,##0.00_);[Red]\(&quot;$&quot;#,##0.00\)"/>
    <numFmt numFmtId="174" formatCode="_(&quot;$&quot;* #,##0.00_);_(&quot;$&quot;* \(#,##0.00\);_(&quot;$&quot;* &quot;-&quot;??_);_(@_)"/>
    <numFmt numFmtId="175" formatCode="&quot;$&quot;#,##0"/>
    <numFmt numFmtId="176" formatCode="0.00000"/>
    <numFmt numFmtId="177" formatCode="_(* #,##0.0000_);_(* \(#,##0.0000\);_(* &quot;-&quot;??_);_(@_)"/>
    <numFmt numFmtId="178" formatCode="_(&quot;$&quot;* #,##0_);_(&quot;$&quot;* \(#,##0\);_(&quot;$&quot;* &quot;-&quot;_);_(@_)"/>
    <numFmt numFmtId="179" formatCode="_(* #,##0.0_);_(* \(#,##0.0\);_(* &quot;-&quot;_);_(@_)"/>
    <numFmt numFmtId="180" formatCode="0.0"/>
    <numFmt numFmtId="181" formatCode="[$-409]d\-mmm\-yyyy"/>
    <numFmt numFmtId="182" formatCode="&quot;$&quot;#,##0_);[Red]\(&quot;$&quot;#,##0\)"/>
    <numFmt numFmtId="183" formatCode="_(&quot;$&quot;* #,##0_);_(&quot;$&quot;* \(#,##0\);_(&quot;$&quot;* &quot;-&quot;??_);_(@_)"/>
  </numFmts>
  <fonts count="50">
    <font>
      <sz val="10.0"/>
      <color rgb="FF000000"/>
      <name val="Arial"/>
      <scheme val="minor"/>
    </font>
    <font>
      <sz val="10.0"/>
      <color theme="1"/>
      <name val="Arial"/>
    </font>
    <font>
      <b/>
      <sz val="9.0"/>
      <color rgb="FFFFFFFF"/>
      <name val="Century Gothic"/>
    </font>
    <font>
      <b/>
      <sz val="10.0"/>
      <color rgb="FF3F752B"/>
      <name val="Century Gothic"/>
    </font>
    <font>
      <sz val="10.0"/>
      <color theme="1"/>
      <name val="Century Gothic"/>
    </font>
    <font>
      <b/>
      <sz val="9.0"/>
      <color theme="1"/>
      <name val="Century Gothic"/>
    </font>
    <font>
      <b/>
      <sz val="12.0"/>
      <color theme="1"/>
      <name val="Arial"/>
    </font>
    <font>
      <b/>
      <sz val="10.0"/>
      <color theme="1"/>
      <name val="Arial"/>
    </font>
    <font>
      <b/>
      <sz val="11.0"/>
      <color theme="1"/>
      <name val="Arial"/>
    </font>
    <font>
      <b/>
      <i/>
      <sz val="10.0"/>
      <color theme="1"/>
      <name val="Arial"/>
    </font>
    <font>
      <u/>
      <sz val="10.0"/>
      <color theme="1"/>
      <name val="Arial"/>
    </font>
    <font>
      <u/>
      <sz val="10.0"/>
      <color theme="1"/>
      <name val="Arial"/>
    </font>
    <font>
      <u/>
      <sz val="10.0"/>
      <color theme="1"/>
      <name val="Arial"/>
    </font>
    <font>
      <sz val="10.0"/>
      <color rgb="FF000000"/>
      <name val="Arial"/>
    </font>
    <font>
      <color theme="1"/>
      <name val="Arial"/>
      <scheme val="minor"/>
    </font>
    <font>
      <u/>
      <sz val="10.0"/>
      <color theme="1"/>
      <name val="Arial"/>
    </font>
    <font>
      <b/>
      <sz val="10.0"/>
      <color rgb="FF000000"/>
      <name val="Arial"/>
    </font>
    <font>
      <i/>
      <sz val="10.0"/>
      <color theme="1"/>
      <name val="Arial"/>
    </font>
    <font>
      <b/>
      <sz val="10.0"/>
      <color rgb="FFD8D8D8"/>
      <name val="Arial"/>
    </font>
    <font>
      <u/>
      <sz val="10.0"/>
      <color theme="1"/>
      <name val="Arial"/>
    </font>
    <font>
      <u/>
      <sz val="10.0"/>
      <color theme="1"/>
      <name val="Arial"/>
    </font>
    <font>
      <u/>
      <sz val="10.0"/>
      <color theme="1"/>
      <name val="Arial"/>
    </font>
    <font>
      <b/>
      <sz val="10.0"/>
      <color rgb="FF0000FF"/>
      <name val="Arial"/>
    </font>
    <font>
      <u/>
      <sz val="10.0"/>
      <color theme="1"/>
      <name val="Arial"/>
    </font>
    <font>
      <u/>
      <sz val="10.0"/>
      <color theme="1"/>
      <name val="Arial"/>
    </font>
    <font>
      <u/>
      <sz val="10.0"/>
      <color theme="1"/>
      <name val="Arial"/>
    </font>
    <font>
      <u/>
      <sz val="10.0"/>
      <color theme="1"/>
      <name val="Arial"/>
    </font>
    <font>
      <u/>
      <sz val="10.0"/>
      <color theme="1"/>
      <name val="Arial"/>
    </font>
    <font>
      <sz val="10.0"/>
      <color rgb="FF003366"/>
      <name val="Arial"/>
    </font>
    <font/>
    <font>
      <b/>
      <sz val="10.0"/>
      <color rgb="FF002060"/>
      <name val="Arial"/>
    </font>
    <font>
      <sz val="8.0"/>
      <color theme="1"/>
      <name val="Arial"/>
    </font>
    <font>
      <b/>
      <sz val="10.0"/>
      <color rgb="FFFFFFFF"/>
      <name val="Arial"/>
    </font>
    <font>
      <b/>
      <u/>
      <sz val="10.0"/>
      <color theme="1"/>
      <name val="Arial"/>
    </font>
    <font>
      <u/>
      <sz val="10.0"/>
      <color theme="1"/>
      <name val="Arial"/>
    </font>
    <font>
      <u/>
      <sz val="10.0"/>
      <color theme="1"/>
      <name val="Arial"/>
    </font>
    <font>
      <b/>
      <i/>
      <sz val="10.0"/>
      <color rgb="FF0000FF"/>
      <name val="Arial"/>
    </font>
    <font>
      <b/>
      <u/>
      <sz val="10.0"/>
      <color theme="1"/>
      <name val="Arial"/>
    </font>
    <font>
      <b/>
      <u/>
      <sz val="10.0"/>
      <color theme="1"/>
      <name val="Arial"/>
    </font>
    <font>
      <b/>
      <sz val="8.0"/>
      <color theme="1"/>
      <name val="Arial"/>
    </font>
    <font>
      <u/>
      <sz val="8.0"/>
      <color theme="1"/>
      <name val="Arial"/>
    </font>
    <font>
      <b/>
      <sz val="11.0"/>
      <color theme="1"/>
      <name val="Calibri"/>
    </font>
    <font>
      <sz val="11.0"/>
      <color theme="1"/>
      <name val="Calibri"/>
    </font>
    <font>
      <strike/>
      <sz val="11.0"/>
      <color theme="1"/>
      <name val="Calibri"/>
    </font>
    <font>
      <b/>
      <sz val="11.0"/>
      <color rgb="FFE7E6E6"/>
      <name val="Calibri"/>
    </font>
    <font>
      <i/>
      <sz val="11.0"/>
      <color theme="1"/>
      <name val="Calibri"/>
    </font>
    <font>
      <b/>
      <sz val="8.0"/>
      <color theme="1"/>
      <name val="Roboto"/>
    </font>
    <font>
      <b/>
      <sz val="10.0"/>
      <color rgb="FF434343"/>
      <name val="Roboto"/>
    </font>
    <font>
      <sz val="10.0"/>
      <color rgb="FF434343"/>
      <name val="Roboto"/>
    </font>
    <font>
      <b/>
      <sz val="10.0"/>
      <color theme="1"/>
      <name val="Roboto"/>
    </font>
  </fonts>
  <fills count="34">
    <fill>
      <patternFill patternType="none"/>
    </fill>
    <fill>
      <patternFill patternType="lightGray"/>
    </fill>
    <fill>
      <patternFill patternType="solid">
        <fgColor rgb="FF78909C"/>
        <bgColor rgb="FF78909C"/>
      </patternFill>
    </fill>
    <fill>
      <patternFill patternType="solid">
        <fgColor rgb="FF3F752B"/>
        <bgColor rgb="FF3F752B"/>
      </patternFill>
    </fill>
    <fill>
      <patternFill patternType="solid">
        <fgColor rgb="FFFFFFFF"/>
        <bgColor rgb="FFFFFFFF"/>
      </patternFill>
    </fill>
    <fill>
      <patternFill patternType="solid">
        <fgColor rgb="FFEBEFF1"/>
        <bgColor rgb="FFEBEFF1"/>
      </patternFill>
    </fill>
    <fill>
      <patternFill patternType="solid">
        <fgColor rgb="FFDBEFD3"/>
        <bgColor rgb="FFDBEFD3"/>
      </patternFill>
    </fill>
    <fill>
      <patternFill patternType="solid">
        <fgColor rgb="FF99CCFF"/>
        <bgColor rgb="FF99CCFF"/>
      </patternFill>
    </fill>
    <fill>
      <patternFill patternType="solid">
        <fgColor rgb="FFCCFFCC"/>
        <bgColor rgb="FFCCFFCC"/>
      </patternFill>
    </fill>
    <fill>
      <patternFill patternType="solid">
        <fgColor rgb="FF6699FF"/>
        <bgColor rgb="FF6699FF"/>
      </patternFill>
    </fill>
    <fill>
      <patternFill patternType="solid">
        <fgColor rgb="FFFFFF99"/>
        <bgColor rgb="FFFFFF99"/>
      </patternFill>
    </fill>
    <fill>
      <patternFill patternType="solid">
        <fgColor rgb="FF000080"/>
        <bgColor rgb="FF000080"/>
      </patternFill>
    </fill>
    <fill>
      <patternFill patternType="solid">
        <fgColor rgb="FFF2F2F2"/>
        <bgColor rgb="FFF2F2F2"/>
      </patternFill>
    </fill>
    <fill>
      <patternFill patternType="solid">
        <fgColor rgb="FFE5E5E5"/>
        <bgColor rgb="FFE5E5E5"/>
      </patternFill>
    </fill>
    <fill>
      <patternFill patternType="solid">
        <fgColor rgb="FFCBCBCB"/>
        <bgColor rgb="FFCBCBCB"/>
      </patternFill>
    </fill>
    <fill>
      <patternFill patternType="solid">
        <fgColor rgb="FFF2DBDB"/>
        <bgColor rgb="FFF2DBDB"/>
      </patternFill>
    </fill>
    <fill>
      <patternFill patternType="solid">
        <fgColor rgb="FFFABF8F"/>
        <bgColor rgb="FFFABF8F"/>
      </patternFill>
    </fill>
    <fill>
      <patternFill patternType="solid">
        <fgColor rgb="FFFFFF00"/>
        <bgColor rgb="FFFFFF00"/>
      </patternFill>
    </fill>
    <fill>
      <patternFill patternType="solid">
        <fgColor rgb="FFCCCCCC"/>
        <bgColor rgb="FFCCCCCC"/>
      </patternFill>
    </fill>
    <fill>
      <patternFill patternType="solid">
        <fgColor rgb="FFD9D9D9"/>
        <bgColor rgb="FFD9D9D9"/>
      </patternFill>
    </fill>
    <fill>
      <patternFill patternType="solid">
        <fgColor rgb="FFFFE598"/>
        <bgColor rgb="FFFFE598"/>
      </patternFill>
    </fill>
    <fill>
      <patternFill patternType="solid">
        <fgColor rgb="FF4472C4"/>
        <bgColor rgb="FF4472C4"/>
      </patternFill>
    </fill>
    <fill>
      <patternFill patternType="solid">
        <fgColor rgb="FF9CC2E5"/>
        <bgColor rgb="FF9CC2E5"/>
      </patternFill>
    </fill>
    <fill>
      <patternFill patternType="solid">
        <fgColor rgb="FFA8D08D"/>
        <bgColor rgb="FFA8D08D"/>
      </patternFill>
    </fill>
    <fill>
      <patternFill patternType="solid">
        <fgColor rgb="FFC5E0B3"/>
        <bgColor rgb="FFC5E0B3"/>
      </patternFill>
    </fill>
    <fill>
      <patternFill patternType="solid">
        <fgColor rgb="FFF4B083"/>
        <bgColor rgb="FFF4B083"/>
      </patternFill>
    </fill>
    <fill>
      <patternFill patternType="solid">
        <fgColor rgb="FFF7CAAC"/>
        <bgColor rgb="FFF7CAAC"/>
      </patternFill>
    </fill>
    <fill>
      <patternFill patternType="solid">
        <fgColor rgb="FFEFEFEF"/>
        <bgColor rgb="FFEFEFEF"/>
      </patternFill>
    </fill>
    <fill>
      <patternFill patternType="solid">
        <fgColor rgb="FFF9CB9C"/>
        <bgColor rgb="FFF9CB9C"/>
      </patternFill>
    </fill>
    <fill>
      <patternFill patternType="solid">
        <fgColor rgb="FFB6D7A8"/>
        <bgColor rgb="FFB6D7A8"/>
      </patternFill>
    </fill>
    <fill>
      <patternFill patternType="solid">
        <fgColor rgb="FFEA9999"/>
        <bgColor rgb="FFEA9999"/>
      </patternFill>
    </fill>
    <fill>
      <patternFill patternType="solid">
        <fgColor rgb="FFFCE5CD"/>
        <bgColor rgb="FFFCE5CD"/>
      </patternFill>
    </fill>
    <fill>
      <patternFill patternType="solid">
        <fgColor rgb="FFD9EAD3"/>
        <bgColor rgb="FFD9EAD3"/>
      </patternFill>
    </fill>
    <fill>
      <patternFill patternType="solid">
        <fgColor rgb="FFF4CCCC"/>
        <bgColor rgb="FFF4CCCC"/>
      </patternFill>
    </fill>
  </fills>
  <borders count="106">
    <border/>
    <border>
      <left/>
      <right/>
      <top/>
      <bottom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/>
      <right style="thin">
        <color rgb="FF000000"/>
      </right>
      <top style="medium">
        <color rgb="FF000000"/>
      </top>
      <bottom style="thin">
        <color rgb="FF000000"/>
      </bottom>
    </border>
    <border>
      <left/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</border>
    <border>
      <right style="thin">
        <color rgb="FF000000"/>
      </right>
      <top style="thin">
        <color rgb="FF000000"/>
      </top>
    </border>
    <border>
      <right style="medium">
        <color rgb="FF000000"/>
      </right>
    </border>
    <border>
      <left style="medium">
        <color rgb="FF000000"/>
      </left>
      <right style="thin">
        <color rgb="FF000000"/>
      </right>
    </border>
    <border>
      <right style="thin">
        <color rgb="FF000000"/>
      </right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medium">
        <color rgb="FF000000"/>
      </right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/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/>
      <right style="thin">
        <color rgb="FF000000"/>
      </right>
      <top style="thin">
        <color rgb="FF000000"/>
      </top>
      <bottom style="medium">
        <color rgb="FF000000"/>
      </bottom>
    </border>
    <border>
      <left/>
      <right style="medium">
        <color rgb="FF000000"/>
      </right>
      <top style="thin">
        <color rgb="FF000000"/>
      </top>
      <bottom style="medium">
        <color rgb="FF000000"/>
      </bottom>
    </border>
    <border>
      <bottom style="medium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/>
      <top style="medium">
        <color rgb="FF000000"/>
      </top>
      <bottom/>
    </border>
    <border>
      <left style="thin">
        <color rgb="FF000000"/>
      </left>
      <right style="thin">
        <color rgb="FF000000"/>
      </right>
      <top style="medium">
        <color rgb="FF000000"/>
      </top>
      <bottom/>
    </border>
    <border>
      <left/>
      <right style="thin">
        <color rgb="FF000000"/>
      </right>
      <top style="medium">
        <color rgb="FF000000"/>
      </top>
      <bottom/>
    </border>
    <border>
      <left/>
      <right style="medium">
        <color rgb="FF000000"/>
      </right>
      <top style="medium">
        <color rgb="FF000000"/>
      </top>
      <bottom/>
    </border>
    <border>
      <left style="medium">
        <color rgb="FF000000"/>
      </left>
      <right/>
      <top/>
      <bottom style="medium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/>
      <right style="medium">
        <color rgb="FF000000"/>
      </right>
      <top/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medium">
        <color rgb="FF000000"/>
      </bottom>
    </border>
    <border>
      <left/>
      <right style="thin">
        <color rgb="FF000000"/>
      </right>
      <top/>
      <bottom style="medium">
        <color rgb="FF000000"/>
      </bottom>
    </border>
    <border>
      <left/>
      <right style="medium">
        <color rgb="FF000000"/>
      </right>
      <top/>
      <bottom style="medium">
        <color rgb="FF000000"/>
      </bottom>
    </border>
    <border>
      <left style="medium">
        <color rgb="FF000000"/>
      </left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medium">
        <color rgb="FF000000"/>
      </right>
    </border>
    <border>
      <left style="medium">
        <color rgb="FF000000"/>
      </lef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medium">
        <color rgb="FF000000"/>
      </lef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/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right style="thin">
        <color rgb="FF000000"/>
      </right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left style="medium">
        <color rgb="FF000000"/>
      </left>
      <right/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/>
      <right/>
      <top style="thin">
        <color rgb="FF000000"/>
      </top>
      <bottom style="double">
        <color rgb="FF000000"/>
      </bottom>
    </border>
    <border>
      <left/>
      <right/>
      <top/>
      <bottom style="double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/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/>
      <top/>
      <bottom/>
    </border>
    <border>
      <left style="medium">
        <color rgb="FF000000"/>
      </left>
      <right style="thin">
        <color rgb="FF000000"/>
      </right>
      <top/>
      <bottom/>
    </border>
    <border>
      <left style="thin">
        <color rgb="FF000000"/>
      </left>
      <right style="thin">
        <color rgb="FF000000"/>
      </right>
      <top/>
      <bottom/>
    </border>
    <border>
      <left style="thin">
        <color rgb="FF000000"/>
      </left>
      <right style="medium">
        <color rgb="FF000000"/>
      </right>
      <top/>
      <bottom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/>
      <top/>
      <bottom style="thin">
        <color rgb="FF000000"/>
      </bottom>
    </border>
    <border>
      <left style="thin">
        <color rgb="FF000000"/>
      </left>
      <right style="medium">
        <color rgb="FF000000"/>
      </right>
      <top/>
      <bottom style="thin">
        <color rgb="FF000000"/>
      </bottom>
    </border>
    <border>
      <left/>
      <right style="thin">
        <color rgb="FF000000"/>
      </right>
      <top style="medium">
        <color rgb="FF000000"/>
      </top>
      <bottom style="medium">
        <color rgb="FF000000"/>
      </bottom>
    </border>
    <border>
      <left/>
      <right style="medium">
        <color rgb="FF000000"/>
      </right>
      <top style="medium">
        <color rgb="FF000000"/>
      </top>
      <bottom style="medium">
        <color rgb="FF000000"/>
      </bottom>
    </border>
    <border>
      <left/>
      <right style="thin">
        <color rgb="FF000000"/>
      </right>
      <top/>
      <bottom/>
    </border>
    <border>
      <left/>
      <right style="medium">
        <color rgb="FF000000"/>
      </right>
      <top/>
      <bottom/>
    </border>
    <border>
      <left style="thin">
        <color rgb="FF000000"/>
      </left>
      <right style="medium">
        <color rgb="FF000000"/>
      </right>
      <top style="medium">
        <color rgb="FF000000"/>
      </top>
      <bottom/>
    </border>
    <border>
      <left style="thin">
        <color rgb="FF000000"/>
      </left>
      <right style="medium">
        <color rgb="FF000000"/>
      </right>
      <top/>
      <bottom style="medium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/>
      <top/>
      <bottom/>
    </border>
    <border>
      <left style="thin">
        <color rgb="FF000000"/>
      </left>
      <right/>
      <top style="medium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/>
      <bottom style="medium">
        <color rgb="FF000000"/>
      </bottom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top style="medium">
        <color rgb="FF000000"/>
      </top>
      <bottom/>
    </border>
    <border>
      <right style="medium">
        <color rgb="FF000000"/>
      </right>
      <top style="medium">
        <color rgb="FF000000"/>
      </top>
      <bottom/>
    </border>
    <border>
      <left style="medium">
        <color rgb="FF000000"/>
      </left>
      <right style="medium">
        <color rgb="FF000000"/>
      </right>
      <top style="medium">
        <color rgb="FF000000"/>
      </top>
      <bottom/>
    </border>
    <border>
      <left style="medium">
        <color rgb="FF000000"/>
      </left>
      <right style="medium">
        <color rgb="FF000000"/>
      </right>
      <top/>
      <bottom/>
    </border>
    <border>
      <left style="medium">
        <color rgb="FF000000"/>
      </left>
      <right style="medium">
        <color rgb="FF000000"/>
      </right>
      <top/>
      <bottom style="medium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/>
    </border>
    <border>
      <left/>
      <right/>
      <top style="thin">
        <color rgb="FF000000"/>
      </top>
      <bottom/>
    </border>
    <border>
      <left/>
      <right style="thin">
        <color rgb="FF000000"/>
      </right>
      <top style="thin">
        <color rgb="FF000000"/>
      </top>
      <bottom/>
    </border>
    <border>
      <left style="thin">
        <color rgb="FF000000"/>
      </left>
      <right/>
      <top/>
      <bottom style="thin">
        <color rgb="FF000000"/>
      </bottom>
    </border>
    <border>
      <left/>
      <right/>
      <top/>
      <bottom style="thin">
        <color rgb="FF000000"/>
      </bottom>
    </border>
    <border>
      <left/>
      <top/>
      <bottom/>
    </border>
    <border>
      <top/>
      <bottom/>
    </border>
    <border>
      <right/>
      <top/>
      <bottom/>
    </border>
    <border>
      <left style="medium">
        <color rgb="FF000000"/>
      </left>
      <right style="thin">
        <color rgb="FF000000"/>
      </right>
      <top/>
      <bottom style="thin">
        <color rgb="FF000000"/>
      </bottom>
    </border>
    <border>
      <left/>
      <right/>
      <top/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/>
      <right/>
      <top style="medium">
        <color rgb="FF000000"/>
      </top>
      <bottom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/>
    </border>
    <border>
      <left/>
      <right style="medium">
        <color rgb="FF000000"/>
      </right>
      <top style="thin">
        <color rgb="FF000000"/>
      </top>
      <bottom/>
    </border>
    <border>
      <left style="thin">
        <color rgb="FF000000"/>
      </left>
      <right style="medium">
        <color rgb="FF000000"/>
      </right>
      <top style="thin">
        <color rgb="FF000000"/>
      </top>
      <bottom/>
    </border>
    <border>
      <top style="medium">
        <color rgb="FF000000"/>
      </top>
      <bottom style="medium">
        <color rgb="FF000000"/>
      </bottom>
    </border>
    <border>
      <left style="medium">
        <color rgb="FF000000"/>
      </left>
      <bottom style="medium">
        <color rgb="FF000000"/>
      </bottom>
    </border>
    <border>
      <top style="medium">
        <color rgb="FF000000"/>
      </top>
      <bottom style="thin">
        <color rgb="FF000000"/>
      </bottom>
    </border>
    <border>
      <bottom style="double">
        <color rgb="FF000000"/>
      </bottom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</border>
    <border>
      <left/>
      <right/>
      <top/>
    </border>
    <border>
      <left/>
      <right/>
    </border>
    <border>
      <left/>
      <right/>
      <bottom/>
    </border>
  </borders>
  <cellStyleXfs count="1">
    <xf borderId="0" fillId="0" fontId="0" numFmtId="0" applyAlignment="1" applyFont="1"/>
  </cellStyleXfs>
  <cellXfs count="721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1" fillId="2" fontId="2" numFmtId="0" xfId="0" applyAlignment="1" applyBorder="1" applyFill="1" applyFont="1">
      <alignment horizontal="center"/>
    </xf>
    <xf borderId="1" fillId="3" fontId="2" numFmtId="0" xfId="0" applyAlignment="1" applyBorder="1" applyFill="1" applyFont="1">
      <alignment horizontal="center"/>
    </xf>
    <xf borderId="1" fillId="4" fontId="3" numFmtId="0" xfId="0" applyBorder="1" applyFill="1" applyFont="1"/>
    <xf borderId="1" fillId="4" fontId="4" numFmtId="0" xfId="0" applyAlignment="1" applyBorder="1" applyFont="1">
      <alignment shrinkToFit="0" wrapText="1"/>
    </xf>
    <xf borderId="1" fillId="4" fontId="4" numFmtId="0" xfId="0" applyBorder="1" applyFont="1"/>
    <xf borderId="1" fillId="4" fontId="4" numFmtId="14" xfId="0" applyBorder="1" applyFont="1" applyNumberFormat="1"/>
    <xf borderId="1" fillId="4" fontId="4" numFmtId="0" xfId="0" applyAlignment="1" applyBorder="1" applyFont="1">
      <alignment horizontal="center"/>
    </xf>
    <xf borderId="0" fillId="0" fontId="5" numFmtId="0" xfId="0" applyAlignment="1" applyFont="1">
      <alignment horizontal="center"/>
    </xf>
    <xf borderId="1" fillId="5" fontId="3" numFmtId="0" xfId="0" applyBorder="1" applyFill="1" applyFont="1"/>
    <xf borderId="1" fillId="5" fontId="4" numFmtId="0" xfId="0" applyBorder="1" applyFont="1"/>
    <xf borderId="1" fillId="5" fontId="4" numFmtId="14" xfId="0" applyBorder="1" applyFont="1" applyNumberFormat="1"/>
    <xf borderId="1" fillId="5" fontId="4" numFmtId="0" xfId="0" applyAlignment="1" applyBorder="1" applyFont="1">
      <alignment horizontal="center"/>
    </xf>
    <xf borderId="1" fillId="5" fontId="4" numFmtId="0" xfId="0" applyAlignment="1" applyBorder="1" applyFont="1">
      <alignment shrinkToFit="0" wrapText="1"/>
    </xf>
    <xf borderId="1" fillId="5" fontId="1" numFmtId="0" xfId="0" applyBorder="1" applyFont="1"/>
    <xf borderId="1" fillId="6" fontId="1" numFmtId="0" xfId="0" applyBorder="1" applyFill="1" applyFont="1"/>
    <xf borderId="0" fillId="0" fontId="6" numFmtId="0" xfId="0" applyAlignment="1" applyFont="1">
      <alignment horizontal="center"/>
    </xf>
    <xf borderId="0" fillId="0" fontId="1" numFmtId="164" xfId="0" applyAlignment="1" applyFont="1" applyNumberFormat="1">
      <alignment horizontal="right"/>
    </xf>
    <xf borderId="0" fillId="0" fontId="1" numFmtId="0" xfId="0" applyAlignment="1" applyFont="1">
      <alignment horizontal="right"/>
    </xf>
    <xf borderId="0" fillId="0" fontId="6" numFmtId="0" xfId="0" applyFont="1"/>
    <xf borderId="0" fillId="0" fontId="7" numFmtId="0" xfId="0" applyAlignment="1" applyFont="1">
      <alignment horizontal="right"/>
    </xf>
    <xf borderId="2" fillId="7" fontId="8" numFmtId="0" xfId="0" applyBorder="1" applyFill="1" applyFont="1"/>
    <xf borderId="3" fillId="7" fontId="8" numFmtId="0" xfId="0" applyAlignment="1" applyBorder="1" applyFont="1">
      <alignment horizontal="center"/>
    </xf>
    <xf borderId="4" fillId="7" fontId="8" numFmtId="0" xfId="0" applyAlignment="1" applyBorder="1" applyFont="1">
      <alignment horizontal="center"/>
    </xf>
    <xf borderId="0" fillId="0" fontId="1" numFmtId="3" xfId="0" applyAlignment="1" applyFont="1" applyNumberFormat="1">
      <alignment horizontal="right"/>
    </xf>
    <xf borderId="3" fillId="7" fontId="8" numFmtId="165" xfId="0" applyAlignment="1" applyBorder="1" applyFont="1" applyNumberFormat="1">
      <alignment horizontal="center"/>
    </xf>
    <xf borderId="4" fillId="7" fontId="8" numFmtId="165" xfId="0" applyAlignment="1" applyBorder="1" applyFont="1" applyNumberFormat="1">
      <alignment horizontal="center"/>
    </xf>
    <xf borderId="5" fillId="0" fontId="1" numFmtId="3" xfId="0" applyBorder="1" applyFont="1" applyNumberFormat="1"/>
    <xf borderId="6" fillId="0" fontId="9" numFmtId="166" xfId="0" applyAlignment="1" applyBorder="1" applyFont="1" applyNumberFormat="1">
      <alignment horizontal="right"/>
    </xf>
    <xf borderId="7" fillId="0" fontId="9" numFmtId="166" xfId="0" applyAlignment="1" applyBorder="1" applyFont="1" applyNumberFormat="1">
      <alignment horizontal="right"/>
    </xf>
    <xf borderId="8" fillId="0" fontId="9" numFmtId="0" xfId="0" applyBorder="1" applyFont="1"/>
    <xf borderId="9" fillId="0" fontId="1" numFmtId="166" xfId="0" applyAlignment="1" applyBorder="1" applyFont="1" applyNumberFormat="1">
      <alignment horizontal="right"/>
    </xf>
    <xf borderId="7" fillId="0" fontId="1" numFmtId="166" xfId="0" applyAlignment="1" applyBorder="1" applyFont="1" applyNumberFormat="1">
      <alignment horizontal="right"/>
    </xf>
    <xf borderId="8" fillId="0" fontId="1" numFmtId="0" xfId="0" applyBorder="1" applyFont="1"/>
    <xf borderId="9" fillId="0" fontId="1" numFmtId="164" xfId="0" applyAlignment="1" applyBorder="1" applyFont="1" applyNumberFormat="1">
      <alignment horizontal="right"/>
    </xf>
    <xf borderId="7" fillId="0" fontId="1" numFmtId="164" xfId="0" applyAlignment="1" applyBorder="1" applyFont="1" applyNumberFormat="1">
      <alignment horizontal="right"/>
    </xf>
    <xf borderId="10" fillId="0" fontId="1" numFmtId="0" xfId="0" applyBorder="1" applyFont="1"/>
    <xf borderId="11" fillId="0" fontId="1" numFmtId="164" xfId="0" applyAlignment="1" applyBorder="1" applyFont="1" applyNumberFormat="1">
      <alignment horizontal="right"/>
    </xf>
    <xf borderId="12" fillId="0" fontId="1" numFmtId="164" xfId="0" applyAlignment="1" applyBorder="1" applyFont="1" applyNumberFormat="1">
      <alignment horizontal="right"/>
    </xf>
    <xf borderId="8" fillId="0" fontId="7" numFmtId="0" xfId="0" applyBorder="1" applyFont="1"/>
    <xf borderId="9" fillId="0" fontId="7" numFmtId="164" xfId="0" applyAlignment="1" applyBorder="1" applyFont="1" applyNumberFormat="1">
      <alignment horizontal="right"/>
    </xf>
    <xf borderId="7" fillId="0" fontId="7" numFmtId="164" xfId="0" applyAlignment="1" applyBorder="1" applyFont="1" applyNumberFormat="1">
      <alignment horizontal="right"/>
    </xf>
    <xf borderId="12" fillId="0" fontId="1" numFmtId="166" xfId="0" applyAlignment="1" applyBorder="1" applyFont="1" applyNumberFormat="1">
      <alignment horizontal="right"/>
    </xf>
    <xf borderId="13" fillId="7" fontId="8" numFmtId="0" xfId="0" applyBorder="1" applyFont="1"/>
    <xf borderId="14" fillId="7" fontId="8" numFmtId="164" xfId="0" applyAlignment="1" applyBorder="1" applyFont="1" applyNumberFormat="1">
      <alignment horizontal="right"/>
    </xf>
    <xf borderId="15" fillId="7" fontId="8" numFmtId="164" xfId="0" applyAlignment="1" applyBorder="1" applyFont="1" applyNumberFormat="1">
      <alignment horizontal="right"/>
    </xf>
    <xf borderId="16" fillId="7" fontId="8" numFmtId="0" xfId="0" applyBorder="1" applyFont="1"/>
    <xf borderId="17" fillId="7" fontId="8" numFmtId="164" xfId="0" applyAlignment="1" applyBorder="1" applyFont="1" applyNumberFormat="1">
      <alignment horizontal="right"/>
    </xf>
    <xf borderId="18" fillId="7" fontId="8" numFmtId="164" xfId="0" applyAlignment="1" applyBorder="1" applyFont="1" applyNumberFormat="1">
      <alignment horizontal="right"/>
    </xf>
    <xf borderId="0" fillId="0" fontId="1" numFmtId="166" xfId="0" applyAlignment="1" applyFont="1" applyNumberFormat="1">
      <alignment horizontal="right"/>
    </xf>
    <xf borderId="0" fillId="0" fontId="1" numFmtId="3" xfId="0" applyFont="1" applyNumberFormat="1"/>
    <xf borderId="19" fillId="0" fontId="1" numFmtId="166" xfId="0" applyAlignment="1" applyBorder="1" applyFont="1" applyNumberFormat="1">
      <alignment horizontal="right"/>
    </xf>
    <xf borderId="0" fillId="0" fontId="9" numFmtId="0" xfId="0" applyAlignment="1" applyFont="1">
      <alignment horizontal="right"/>
    </xf>
    <xf borderId="9" fillId="0" fontId="9" numFmtId="0" xfId="0" applyAlignment="1" applyBorder="1" applyFont="1">
      <alignment horizontal="right"/>
    </xf>
    <xf borderId="7" fillId="0" fontId="9" numFmtId="0" xfId="0" applyAlignment="1" applyBorder="1" applyFont="1">
      <alignment horizontal="right"/>
    </xf>
    <xf borderId="9" fillId="0" fontId="1" numFmtId="9" xfId="0" applyAlignment="1" applyBorder="1" applyFont="1" applyNumberFormat="1">
      <alignment horizontal="right"/>
    </xf>
    <xf borderId="7" fillId="0" fontId="1" numFmtId="9" xfId="0" applyAlignment="1" applyBorder="1" applyFont="1" applyNumberFormat="1">
      <alignment horizontal="right"/>
    </xf>
    <xf borderId="0" fillId="0" fontId="1" numFmtId="9" xfId="0" applyAlignment="1" applyFont="1" applyNumberFormat="1">
      <alignment horizontal="right"/>
    </xf>
    <xf borderId="8" fillId="0" fontId="1" numFmtId="0" xfId="0" applyAlignment="1" applyBorder="1" applyFont="1">
      <alignment horizontal="left"/>
    </xf>
    <xf borderId="10" fillId="0" fontId="1" numFmtId="0" xfId="0" applyAlignment="1" applyBorder="1" applyFont="1">
      <alignment horizontal="left"/>
    </xf>
    <xf borderId="0" fillId="0" fontId="1" numFmtId="167" xfId="0" applyFont="1" applyNumberFormat="1"/>
    <xf borderId="8" fillId="0" fontId="1" numFmtId="3" xfId="0" applyBorder="1" applyFont="1" applyNumberFormat="1"/>
    <xf borderId="0" fillId="0" fontId="1" numFmtId="10" xfId="0" applyAlignment="1" applyFont="1" applyNumberFormat="1">
      <alignment horizontal="right"/>
    </xf>
    <xf borderId="13" fillId="0" fontId="9" numFmtId="0" xfId="0" applyBorder="1" applyFont="1"/>
    <xf borderId="20" fillId="0" fontId="9" numFmtId="164" xfId="0" applyAlignment="1" applyBorder="1" applyFont="1" applyNumberFormat="1">
      <alignment horizontal="right"/>
    </xf>
    <xf borderId="9" fillId="0" fontId="9" numFmtId="166" xfId="0" applyAlignment="1" applyBorder="1" applyFont="1" applyNumberFormat="1">
      <alignment horizontal="right"/>
    </xf>
    <xf borderId="9" fillId="0" fontId="1" numFmtId="164" xfId="0" applyBorder="1" applyFont="1" applyNumberFormat="1"/>
    <xf borderId="7" fillId="0" fontId="1" numFmtId="164" xfId="0" applyBorder="1" applyFont="1" applyNumberFormat="1"/>
    <xf borderId="9" fillId="0" fontId="10" numFmtId="164" xfId="0" applyBorder="1" applyFont="1" applyNumberFormat="1"/>
    <xf borderId="7" fillId="0" fontId="11" numFmtId="164" xfId="0" applyBorder="1" applyFont="1" applyNumberFormat="1"/>
    <xf borderId="10" fillId="0" fontId="1" numFmtId="3" xfId="0" applyBorder="1" applyFont="1" applyNumberFormat="1"/>
    <xf borderId="11" fillId="0" fontId="1" numFmtId="164" xfId="0" applyBorder="1" applyFont="1" applyNumberFormat="1"/>
    <xf borderId="12" fillId="0" fontId="1" numFmtId="164" xfId="0" applyBorder="1" applyFont="1" applyNumberFormat="1"/>
    <xf borderId="0" fillId="0" fontId="7" numFmtId="3" xfId="0" applyAlignment="1" applyFont="1" applyNumberFormat="1">
      <alignment horizontal="right"/>
    </xf>
    <xf borderId="0" fillId="0" fontId="1" numFmtId="164" xfId="0" applyFont="1" applyNumberFormat="1"/>
    <xf borderId="21" fillId="7" fontId="8" numFmtId="165" xfId="0" applyAlignment="1" applyBorder="1" applyFont="1" applyNumberFormat="1">
      <alignment horizontal="center"/>
    </xf>
    <xf borderId="1" fillId="8" fontId="1" numFmtId="0" xfId="0" applyAlignment="1" applyBorder="1" applyFill="1" applyFont="1">
      <alignment horizontal="right"/>
    </xf>
    <xf borderId="1" fillId="8" fontId="1" numFmtId="164" xfId="0" applyAlignment="1" applyBorder="1" applyFont="1" applyNumberFormat="1">
      <alignment horizontal="right"/>
    </xf>
    <xf borderId="1" fillId="8" fontId="1" numFmtId="0" xfId="0" applyBorder="1" applyFont="1"/>
    <xf borderId="1" fillId="8" fontId="1" numFmtId="164" xfId="0" applyBorder="1" applyFont="1" applyNumberFormat="1"/>
    <xf borderId="1" fillId="8" fontId="12" numFmtId="164" xfId="0" applyAlignment="1" applyBorder="1" applyFont="1" applyNumberFormat="1">
      <alignment horizontal="right"/>
    </xf>
    <xf borderId="1" fillId="8" fontId="1" numFmtId="0" xfId="0" applyAlignment="1" applyBorder="1" applyFont="1">
      <alignment horizontal="left"/>
    </xf>
    <xf borderId="1" fillId="8" fontId="1" numFmtId="164" xfId="0" applyAlignment="1" applyBorder="1" applyFont="1" applyNumberFormat="1">
      <alignment horizontal="left"/>
    </xf>
    <xf borderId="1" fillId="9" fontId="1" numFmtId="0" xfId="0" applyBorder="1" applyFill="1" applyFont="1"/>
    <xf borderId="1" fillId="9" fontId="1" numFmtId="164" xfId="0" applyBorder="1" applyFont="1" applyNumberFormat="1"/>
    <xf borderId="0" fillId="0" fontId="13" numFmtId="0" xfId="0" applyFont="1"/>
    <xf borderId="0" fillId="0" fontId="1" numFmtId="165" xfId="0" applyFont="1" applyNumberFormat="1"/>
    <xf borderId="1" fillId="8" fontId="1" numFmtId="166" xfId="0" applyBorder="1" applyFont="1" applyNumberFormat="1"/>
    <xf borderId="0" fillId="0" fontId="14" numFmtId="168" xfId="0" applyFont="1" applyNumberFormat="1"/>
    <xf borderId="22" fillId="7" fontId="1" numFmtId="0" xfId="0" applyAlignment="1" applyBorder="1" applyFont="1">
      <alignment readingOrder="0"/>
    </xf>
    <xf borderId="23" fillId="7" fontId="1" numFmtId="0" xfId="0" applyBorder="1" applyFont="1"/>
    <xf borderId="24" fillId="7" fontId="8" numFmtId="0" xfId="0" applyAlignment="1" applyBorder="1" applyFont="1">
      <alignment horizontal="center"/>
    </xf>
    <xf borderId="24" fillId="7" fontId="1" numFmtId="0" xfId="0" applyBorder="1" applyFont="1"/>
    <xf borderId="25" fillId="7" fontId="1" numFmtId="0" xfId="0" applyBorder="1" applyFont="1"/>
    <xf borderId="22" fillId="7" fontId="1" numFmtId="0" xfId="0" applyBorder="1" applyFont="1"/>
    <xf borderId="23" fillId="7" fontId="1" numFmtId="165" xfId="0" applyBorder="1" applyFont="1" applyNumberFormat="1"/>
    <xf borderId="26" fillId="7" fontId="7" numFmtId="0" xfId="0" applyAlignment="1" applyBorder="1" applyFont="1">
      <alignment horizontal="left"/>
    </xf>
    <xf borderId="27" fillId="7" fontId="8" numFmtId="0" xfId="0" applyAlignment="1" applyBorder="1" applyFont="1">
      <alignment horizontal="center"/>
    </xf>
    <xf borderId="28" fillId="7" fontId="8" numFmtId="0" xfId="0" applyAlignment="1" applyBorder="1" applyFont="1">
      <alignment horizontal="center"/>
    </xf>
    <xf borderId="29" fillId="7" fontId="8" numFmtId="0" xfId="0" applyAlignment="1" applyBorder="1" applyFont="1">
      <alignment horizontal="center"/>
    </xf>
    <xf borderId="0" fillId="0" fontId="7" numFmtId="0" xfId="0" applyFont="1"/>
    <xf borderId="30" fillId="7" fontId="7" numFmtId="165" xfId="0" applyBorder="1" applyFont="1" applyNumberFormat="1"/>
    <xf borderId="31" fillId="7" fontId="7" numFmtId="165" xfId="0" applyBorder="1" applyFont="1" applyNumberFormat="1"/>
    <xf borderId="32" fillId="7" fontId="7" numFmtId="165" xfId="0" applyBorder="1" applyFont="1" applyNumberFormat="1"/>
    <xf borderId="33" fillId="0" fontId="13" numFmtId="0" xfId="0" applyBorder="1" applyFont="1"/>
    <xf borderId="34" fillId="0" fontId="13" numFmtId="0" xfId="0" applyBorder="1" applyFont="1"/>
    <xf borderId="9" fillId="0" fontId="13" numFmtId="0" xfId="0" applyBorder="1" applyFont="1"/>
    <xf borderId="7" fillId="0" fontId="13" numFmtId="0" xfId="0" applyBorder="1" applyFont="1"/>
    <xf borderId="33" fillId="0" fontId="1" numFmtId="0" xfId="0" applyBorder="1" applyFont="1"/>
    <xf borderId="34" fillId="0" fontId="1" numFmtId="166" xfId="0" applyBorder="1" applyFont="1" applyNumberFormat="1"/>
    <xf borderId="35" fillId="0" fontId="1" numFmtId="166" xfId="0" applyBorder="1" applyFont="1" applyNumberFormat="1"/>
    <xf borderId="34" fillId="0" fontId="13" numFmtId="166" xfId="0" applyBorder="1" applyFont="1" applyNumberFormat="1"/>
    <xf borderId="34" fillId="0" fontId="1" numFmtId="164" xfId="0" applyBorder="1" applyFont="1" applyNumberFormat="1"/>
    <xf borderId="35" fillId="0" fontId="1" numFmtId="164" xfId="0" applyBorder="1" applyFont="1" applyNumberFormat="1"/>
    <xf borderId="33" fillId="0" fontId="1" numFmtId="0" xfId="0" applyAlignment="1" applyBorder="1" applyFont="1">
      <alignment horizontal="left"/>
    </xf>
    <xf borderId="34" fillId="0" fontId="15" numFmtId="164" xfId="0" applyBorder="1" applyFont="1" applyNumberFormat="1"/>
    <xf borderId="33" fillId="0" fontId="7" numFmtId="0" xfId="0" applyBorder="1" applyFont="1"/>
    <xf borderId="34" fillId="0" fontId="16" numFmtId="166" xfId="0" applyBorder="1" applyFont="1" applyNumberFormat="1"/>
    <xf borderId="9" fillId="0" fontId="16" numFmtId="166" xfId="0" applyBorder="1" applyFont="1" applyNumberFormat="1"/>
    <xf borderId="7" fillId="0" fontId="16" numFmtId="166" xfId="0" applyBorder="1" applyFont="1" applyNumberFormat="1"/>
    <xf borderId="34" fillId="0" fontId="7" numFmtId="164" xfId="0" applyBorder="1" applyFont="1" applyNumberFormat="1"/>
    <xf borderId="35" fillId="0" fontId="7" numFmtId="164" xfId="0" applyBorder="1" applyFont="1" applyNumberFormat="1"/>
    <xf borderId="9" fillId="0" fontId="13" numFmtId="166" xfId="0" applyBorder="1" applyFont="1" applyNumberFormat="1"/>
    <xf borderId="7" fillId="0" fontId="13" numFmtId="166" xfId="0" applyBorder="1" applyFont="1" applyNumberFormat="1"/>
    <xf borderId="36" fillId="0" fontId="1" numFmtId="0" xfId="0" applyAlignment="1" applyBorder="1" applyFont="1">
      <alignment horizontal="left"/>
    </xf>
    <xf borderId="37" fillId="0" fontId="13" numFmtId="166" xfId="0" applyBorder="1" applyFont="1" applyNumberFormat="1"/>
    <xf borderId="37" fillId="0" fontId="1" numFmtId="164" xfId="0" applyBorder="1" applyFont="1" applyNumberFormat="1"/>
    <xf borderId="36" fillId="0" fontId="1" numFmtId="0" xfId="0" applyBorder="1" applyFont="1"/>
    <xf borderId="11" fillId="0" fontId="13" numFmtId="166" xfId="0" applyBorder="1" applyFont="1" applyNumberFormat="1"/>
    <xf borderId="12" fillId="0" fontId="13" numFmtId="166" xfId="0" applyBorder="1" applyFont="1" applyNumberFormat="1"/>
    <xf borderId="36" fillId="0" fontId="9" numFmtId="0" xfId="0" applyBorder="1" applyFont="1"/>
    <xf borderId="0" fillId="0" fontId="17" numFmtId="0" xfId="0" applyFont="1"/>
    <xf borderId="38" fillId="0" fontId="9" numFmtId="0" xfId="0" applyBorder="1" applyFont="1"/>
    <xf borderId="39" fillId="0" fontId="9" numFmtId="164" xfId="0" applyBorder="1" applyFont="1" applyNumberFormat="1"/>
    <xf borderId="40" fillId="0" fontId="1" numFmtId="164" xfId="0" applyBorder="1" applyFont="1" applyNumberFormat="1"/>
    <xf borderId="38" fillId="0" fontId="1" numFmtId="0" xfId="0" applyBorder="1" applyFont="1"/>
    <xf borderId="39" fillId="0" fontId="13" numFmtId="0" xfId="0" applyBorder="1" applyFont="1"/>
    <xf borderId="20" fillId="0" fontId="13" numFmtId="0" xfId="0" applyBorder="1" applyFont="1"/>
    <xf borderId="41" fillId="0" fontId="13" numFmtId="0" xfId="0" applyBorder="1" applyFont="1"/>
    <xf borderId="42" fillId="7" fontId="7" numFmtId="0" xfId="0" applyBorder="1" applyFont="1"/>
    <xf borderId="39" fillId="0" fontId="13" numFmtId="166" xfId="0" applyBorder="1" applyFont="1" applyNumberFormat="1"/>
    <xf borderId="20" fillId="0" fontId="13" numFmtId="166" xfId="0" applyBorder="1" applyFont="1" applyNumberFormat="1"/>
    <xf borderId="41" fillId="0" fontId="13" numFmtId="166" xfId="0" applyBorder="1" applyFont="1" applyNumberFormat="1"/>
    <xf borderId="39" fillId="7" fontId="7" numFmtId="164" xfId="0" applyBorder="1" applyFont="1" applyNumberFormat="1"/>
    <xf borderId="43" fillId="7" fontId="7" numFmtId="164" xfId="0" applyBorder="1" applyFont="1" applyNumberFormat="1"/>
    <xf borderId="34" fillId="0" fontId="13" numFmtId="167" xfId="0" applyBorder="1" applyFont="1" applyNumberFormat="1"/>
    <xf borderId="37" fillId="0" fontId="13" numFmtId="0" xfId="0" applyBorder="1" applyFont="1"/>
    <xf borderId="11" fillId="0" fontId="13" numFmtId="0" xfId="0" applyBorder="1" applyFont="1"/>
    <xf borderId="12" fillId="0" fontId="13" numFmtId="0" xfId="0" applyBorder="1" applyFont="1"/>
    <xf borderId="26" fillId="7" fontId="7" numFmtId="0" xfId="0" applyBorder="1" applyFont="1"/>
    <xf borderId="44" fillId="0" fontId="13" numFmtId="166" xfId="0" applyBorder="1" applyFont="1" applyNumberFormat="1"/>
    <xf borderId="45" fillId="0" fontId="13" numFmtId="166" xfId="0" applyBorder="1" applyFont="1" applyNumberFormat="1"/>
    <xf borderId="46" fillId="0" fontId="13" numFmtId="166" xfId="0" applyBorder="1" applyFont="1" applyNumberFormat="1"/>
    <xf borderId="47" fillId="7" fontId="7" numFmtId="0" xfId="0" applyBorder="1" applyFont="1"/>
    <xf borderId="48" fillId="7" fontId="7" numFmtId="164" xfId="0" applyBorder="1" applyFont="1" applyNumberFormat="1"/>
    <xf borderId="49" fillId="7" fontId="7" numFmtId="164" xfId="0" applyBorder="1" applyFont="1" applyNumberFormat="1"/>
    <xf borderId="0" fillId="0" fontId="18" numFmtId="169" xfId="0" applyFont="1" applyNumberFormat="1"/>
    <xf borderId="0" fillId="0" fontId="1" numFmtId="166" xfId="0" applyFont="1" applyNumberFormat="1"/>
    <xf borderId="0" fillId="0" fontId="1" numFmtId="170" xfId="0" applyFont="1" applyNumberFormat="1"/>
    <xf borderId="1" fillId="8" fontId="7" numFmtId="167" xfId="0" applyAlignment="1" applyBorder="1" applyFont="1" applyNumberFormat="1">
      <alignment horizontal="right"/>
    </xf>
    <xf borderId="0" fillId="0" fontId="1" numFmtId="1" xfId="0" applyFont="1" applyNumberFormat="1"/>
    <xf borderId="50" fillId="8" fontId="7" numFmtId="164" xfId="0" applyBorder="1" applyFont="1" applyNumberFormat="1"/>
    <xf borderId="1" fillId="9" fontId="7" numFmtId="0" xfId="0" applyBorder="1" applyFont="1"/>
    <xf borderId="1" fillId="8" fontId="7" numFmtId="0" xfId="0" applyBorder="1" applyFont="1"/>
    <xf borderId="0" fillId="0" fontId="1" numFmtId="166" xfId="0" applyAlignment="1" applyFont="1" applyNumberFormat="1">
      <alignment horizontal="center"/>
    </xf>
    <xf borderId="0" fillId="0" fontId="1" numFmtId="171" xfId="0" applyFont="1" applyNumberFormat="1"/>
    <xf borderId="50" fillId="8" fontId="1" numFmtId="0" xfId="0" applyBorder="1" applyFont="1"/>
    <xf borderId="50" fillId="8" fontId="1" numFmtId="171" xfId="0" applyBorder="1" applyFont="1" applyNumberFormat="1"/>
    <xf borderId="1" fillId="8" fontId="19" numFmtId="164" xfId="0" applyBorder="1" applyFont="1" applyNumberFormat="1"/>
    <xf borderId="1" fillId="9" fontId="1" numFmtId="166" xfId="0" applyBorder="1" applyFont="1" applyNumberFormat="1"/>
    <xf borderId="1" fillId="8" fontId="1" numFmtId="167" xfId="0" applyBorder="1" applyFont="1" applyNumberFormat="1"/>
    <xf borderId="1" fillId="8" fontId="20" numFmtId="166" xfId="0" applyBorder="1" applyFont="1" applyNumberFormat="1"/>
    <xf borderId="0" fillId="0" fontId="21" numFmtId="166" xfId="0" applyFont="1" applyNumberFormat="1"/>
    <xf borderId="51" fillId="8" fontId="1" numFmtId="164" xfId="0" applyBorder="1" applyFont="1" applyNumberFormat="1"/>
    <xf borderId="31" fillId="7" fontId="7" numFmtId="0" xfId="0" applyBorder="1" applyFont="1"/>
    <xf borderId="0" fillId="0" fontId="1" numFmtId="0" xfId="0" applyAlignment="1" applyFont="1">
      <alignment horizontal="center"/>
    </xf>
    <xf borderId="0" fillId="0" fontId="1" numFmtId="0" xfId="0" applyAlignment="1" applyFont="1">
      <alignment horizontal="left"/>
    </xf>
    <xf borderId="0" fillId="0" fontId="7" numFmtId="165" xfId="0" applyFont="1" applyNumberFormat="1"/>
    <xf borderId="0" fillId="0" fontId="7" numFmtId="164" xfId="0" applyAlignment="1" applyFont="1" applyNumberFormat="1">
      <alignment horizontal="center"/>
    </xf>
    <xf borderId="52" fillId="10" fontId="7" numFmtId="2" xfId="0" applyBorder="1" applyFill="1" applyFont="1" applyNumberFormat="1"/>
    <xf borderId="53" fillId="7" fontId="7" numFmtId="0" xfId="0" applyBorder="1" applyFont="1"/>
    <xf borderId="53" fillId="7" fontId="7" numFmtId="165" xfId="0" applyAlignment="1" applyBorder="1" applyFont="1" applyNumberFormat="1">
      <alignment horizontal="center"/>
    </xf>
    <xf borderId="54" fillId="7" fontId="7" numFmtId="165" xfId="0" applyAlignment="1" applyBorder="1" applyFont="1" applyNumberFormat="1">
      <alignment horizontal="center"/>
    </xf>
    <xf borderId="55" fillId="10" fontId="22" numFmtId="0" xfId="0" applyBorder="1" applyFont="1"/>
    <xf borderId="56" fillId="10" fontId="22" numFmtId="3" xfId="0" applyBorder="1" applyFont="1" applyNumberFormat="1"/>
    <xf borderId="57" fillId="10" fontId="22" numFmtId="3" xfId="0" applyBorder="1" applyFont="1" applyNumberFormat="1"/>
    <xf borderId="58" fillId="10" fontId="22" numFmtId="3" xfId="0" applyBorder="1" applyFont="1" applyNumberFormat="1"/>
    <xf borderId="56" fillId="10" fontId="22" numFmtId="164" xfId="0" applyBorder="1" applyFont="1" applyNumberFormat="1"/>
    <xf borderId="57" fillId="10" fontId="22" numFmtId="164" xfId="0" applyBorder="1" applyFont="1" applyNumberFormat="1"/>
    <xf borderId="58" fillId="10" fontId="22" numFmtId="164" xfId="0" applyBorder="1" applyFont="1" applyNumberFormat="1"/>
    <xf borderId="53" fillId="8" fontId="7" numFmtId="0" xfId="0" applyBorder="1" applyFont="1"/>
    <xf borderId="59" fillId="8" fontId="7" numFmtId="164" xfId="0" applyBorder="1" applyFont="1" applyNumberFormat="1"/>
    <xf borderId="60" fillId="10" fontId="22" numFmtId="0" xfId="0" applyBorder="1" applyFont="1"/>
    <xf borderId="27" fillId="10" fontId="22" numFmtId="164" xfId="0" applyBorder="1" applyFont="1" applyNumberFormat="1"/>
    <xf borderId="61" fillId="10" fontId="22" numFmtId="164" xfId="0" applyBorder="1" applyFont="1" applyNumberFormat="1"/>
    <xf borderId="54" fillId="7" fontId="7" numFmtId="0" xfId="0" applyAlignment="1" applyBorder="1" applyFont="1">
      <alignment horizontal="center"/>
    </xf>
    <xf borderId="62" fillId="7" fontId="7" numFmtId="0" xfId="0" applyAlignment="1" applyBorder="1" applyFont="1">
      <alignment horizontal="center"/>
    </xf>
    <xf borderId="63" fillId="7" fontId="7" numFmtId="0" xfId="0" applyAlignment="1" applyBorder="1" applyFont="1">
      <alignment horizontal="center"/>
    </xf>
    <xf borderId="23" fillId="10" fontId="22" numFmtId="166" xfId="0" applyBorder="1" applyFont="1" applyNumberFormat="1"/>
    <xf borderId="24" fillId="10" fontId="22" numFmtId="0" xfId="0" applyAlignment="1" applyBorder="1" applyFont="1">
      <alignment horizontal="center"/>
    </xf>
    <xf borderId="25" fillId="10" fontId="22" numFmtId="0" xfId="0" applyAlignment="1" applyBorder="1" applyFont="1">
      <alignment horizontal="center"/>
    </xf>
    <xf borderId="64" fillId="10" fontId="22" numFmtId="0" xfId="0" applyAlignment="1" applyBorder="1" applyFont="1">
      <alignment horizontal="center"/>
    </xf>
    <xf borderId="64" fillId="8" fontId="22" numFmtId="172" xfId="0" applyAlignment="1" applyBorder="1" applyFont="1" applyNumberFormat="1">
      <alignment horizontal="center"/>
    </xf>
    <xf borderId="65" fillId="10" fontId="22" numFmtId="0" xfId="0" applyAlignment="1" applyBorder="1" applyFont="1">
      <alignment horizontal="center"/>
    </xf>
    <xf borderId="57" fillId="10" fontId="22" numFmtId="166" xfId="0" applyBorder="1" applyFont="1" applyNumberFormat="1"/>
    <xf borderId="26" fillId="10" fontId="1" numFmtId="0" xfId="0" applyBorder="1" applyFont="1"/>
    <xf borderId="30" fillId="10" fontId="1" numFmtId="0" xfId="0" applyBorder="1" applyFont="1"/>
    <xf borderId="31" fillId="10" fontId="1" numFmtId="0" xfId="0" applyBorder="1" applyFont="1"/>
    <xf borderId="32" fillId="10" fontId="1" numFmtId="0" xfId="0" applyBorder="1" applyFont="1"/>
    <xf borderId="55" fillId="8" fontId="7" numFmtId="0" xfId="0" applyBorder="1" applyFont="1"/>
    <xf borderId="23" fillId="8" fontId="7" numFmtId="3" xfId="0" applyBorder="1" applyFont="1" applyNumberFormat="1"/>
    <xf borderId="24" fillId="8" fontId="7" numFmtId="3" xfId="0" applyBorder="1" applyFont="1" applyNumberFormat="1"/>
    <xf borderId="66" fillId="8" fontId="7" numFmtId="3" xfId="0" applyBorder="1" applyFont="1" applyNumberFormat="1"/>
    <xf borderId="55" fillId="8" fontId="1" numFmtId="0" xfId="0" applyBorder="1" applyFont="1"/>
    <xf borderId="57" fillId="8" fontId="1" numFmtId="164" xfId="0" applyBorder="1" applyFont="1" applyNumberFormat="1"/>
    <xf borderId="58" fillId="8" fontId="1" numFmtId="164" xfId="0" applyBorder="1" applyFont="1" applyNumberFormat="1"/>
    <xf borderId="57" fillId="8" fontId="7" numFmtId="164" xfId="0" applyBorder="1" applyFont="1" applyNumberFormat="1"/>
    <xf borderId="64" fillId="8" fontId="7" numFmtId="164" xfId="0" applyBorder="1" applyFont="1" applyNumberFormat="1"/>
    <xf borderId="67" fillId="8" fontId="7" numFmtId="164" xfId="0" applyBorder="1" applyFont="1" applyNumberFormat="1"/>
    <xf borderId="54" fillId="8" fontId="7" numFmtId="164" xfId="0" applyBorder="1" applyFont="1" applyNumberFormat="1"/>
    <xf borderId="62" fillId="8" fontId="7" numFmtId="164" xfId="0" applyBorder="1" applyFont="1" applyNumberFormat="1"/>
    <xf borderId="63" fillId="8" fontId="7" numFmtId="164" xfId="0" applyBorder="1" applyFont="1" applyNumberFormat="1"/>
    <xf borderId="22" fillId="7" fontId="7" numFmtId="0" xfId="0" applyAlignment="1" applyBorder="1" applyFont="1">
      <alignment horizontal="center"/>
    </xf>
    <xf borderId="62" fillId="7" fontId="7" numFmtId="165" xfId="0" applyAlignment="1" applyBorder="1" applyFont="1" applyNumberFormat="1">
      <alignment horizontal="center"/>
    </xf>
    <xf borderId="22" fillId="8" fontId="7" numFmtId="0" xfId="0" applyBorder="1" applyFont="1"/>
    <xf borderId="23" fillId="8" fontId="23" numFmtId="0" xfId="0" applyAlignment="1" applyBorder="1" applyFont="1">
      <alignment horizontal="center"/>
    </xf>
    <xf borderId="24" fillId="8" fontId="24" numFmtId="0" xfId="0" applyAlignment="1" applyBorder="1" applyFont="1">
      <alignment horizontal="center"/>
    </xf>
    <xf borderId="25" fillId="8" fontId="25" numFmtId="0" xfId="0" applyAlignment="1" applyBorder="1" applyFont="1">
      <alignment horizontal="center"/>
    </xf>
    <xf borderId="68" fillId="8" fontId="26" numFmtId="0" xfId="0" applyAlignment="1" applyBorder="1" applyFont="1">
      <alignment horizontal="center"/>
    </xf>
    <xf borderId="58" fillId="8" fontId="7" numFmtId="164" xfId="0" applyBorder="1" applyFont="1" applyNumberFormat="1"/>
    <xf borderId="56" fillId="8" fontId="1" numFmtId="165" xfId="0" applyAlignment="1" applyBorder="1" applyFont="1" applyNumberFormat="1">
      <alignment horizontal="center"/>
    </xf>
    <xf borderId="64" fillId="8" fontId="1" numFmtId="164" xfId="0" applyBorder="1" applyFont="1" applyNumberFormat="1"/>
    <xf borderId="56" fillId="8" fontId="27" numFmtId="0" xfId="0" applyAlignment="1" applyBorder="1" applyFont="1">
      <alignment horizontal="center"/>
    </xf>
    <xf borderId="64" fillId="8" fontId="1" numFmtId="164" xfId="0" applyAlignment="1" applyBorder="1" applyFont="1" applyNumberFormat="1">
      <alignment horizontal="center"/>
    </xf>
    <xf borderId="26" fillId="8" fontId="1" numFmtId="0" xfId="0" applyBorder="1" applyFont="1"/>
    <xf borderId="30" fillId="8" fontId="1" numFmtId="3" xfId="0" applyBorder="1" applyFont="1" applyNumberFormat="1"/>
    <xf borderId="31" fillId="8" fontId="1" numFmtId="3" xfId="0" applyBorder="1" applyFont="1" applyNumberFormat="1"/>
    <xf borderId="32" fillId="8" fontId="1" numFmtId="3" xfId="0" applyBorder="1" applyFont="1" applyNumberFormat="1"/>
    <xf borderId="69" fillId="8" fontId="7" numFmtId="164" xfId="0" applyBorder="1" applyFont="1" applyNumberFormat="1"/>
    <xf borderId="59" fillId="8" fontId="7" numFmtId="3" xfId="0" applyBorder="1" applyFont="1" applyNumberFormat="1"/>
    <xf borderId="34" fillId="0" fontId="22" numFmtId="164" xfId="0" applyBorder="1" applyFont="1" applyNumberFormat="1"/>
    <xf borderId="9" fillId="0" fontId="22" numFmtId="164" xfId="0" applyBorder="1" applyFont="1" applyNumberFormat="1"/>
    <xf borderId="7" fillId="0" fontId="22" numFmtId="164" xfId="0" applyBorder="1" applyFont="1" applyNumberFormat="1"/>
    <xf borderId="33" fillId="0" fontId="22" numFmtId="166" xfId="0" applyBorder="1" applyFont="1" applyNumberFormat="1"/>
    <xf borderId="0" fillId="0" fontId="22" numFmtId="164" xfId="0" applyFont="1" applyNumberFormat="1"/>
    <xf borderId="0" fillId="0" fontId="7" numFmtId="166" xfId="0" applyAlignment="1" applyFont="1" applyNumberFormat="1">
      <alignment horizontal="center"/>
    </xf>
    <xf borderId="57" fillId="8" fontId="22" numFmtId="164" xfId="0" applyBorder="1" applyFont="1" applyNumberFormat="1"/>
    <xf borderId="64" fillId="8" fontId="22" numFmtId="164" xfId="0" applyBorder="1" applyFont="1" applyNumberFormat="1"/>
    <xf borderId="65" fillId="8" fontId="22" numFmtId="164" xfId="0" applyBorder="1" applyFont="1" applyNumberFormat="1"/>
    <xf borderId="56" fillId="8" fontId="7" numFmtId="166" xfId="0" applyAlignment="1" applyBorder="1" applyFont="1" applyNumberFormat="1">
      <alignment horizontal="center"/>
    </xf>
    <xf borderId="64" fillId="8" fontId="1" numFmtId="166" xfId="0" applyAlignment="1" applyBorder="1" applyFont="1" applyNumberFormat="1">
      <alignment horizontal="center"/>
    </xf>
    <xf borderId="64" fillId="8" fontId="7" numFmtId="167" xfId="0" applyAlignment="1" applyBorder="1" applyFont="1" applyNumberFormat="1">
      <alignment horizontal="center"/>
    </xf>
    <xf borderId="57" fillId="8" fontId="7" numFmtId="167" xfId="0" applyAlignment="1" applyBorder="1" applyFont="1" applyNumberFormat="1">
      <alignment horizontal="center"/>
    </xf>
    <xf borderId="64" fillId="8" fontId="7" numFmtId="166" xfId="0" applyAlignment="1" applyBorder="1" applyFont="1" applyNumberFormat="1">
      <alignment horizontal="center"/>
    </xf>
    <xf borderId="55" fillId="8" fontId="9" numFmtId="0" xfId="0" applyBorder="1" applyFont="1"/>
    <xf borderId="1" fillId="8" fontId="1" numFmtId="165" xfId="0" applyBorder="1" applyFont="1" applyNumberFormat="1"/>
    <xf borderId="56" fillId="8" fontId="1" numFmtId="164" xfId="0" applyBorder="1" applyFont="1" applyNumberFormat="1"/>
    <xf borderId="64" fillId="8" fontId="13" numFmtId="164" xfId="0" applyBorder="1" applyFont="1" applyNumberFormat="1"/>
    <xf borderId="59" fillId="8" fontId="1" numFmtId="164" xfId="0" applyBorder="1" applyFont="1" applyNumberFormat="1"/>
    <xf borderId="23" fillId="8" fontId="7" numFmtId="164" xfId="0" applyBorder="1" applyFont="1" applyNumberFormat="1"/>
    <xf borderId="66" fillId="8" fontId="7" numFmtId="164" xfId="0" applyBorder="1" applyFont="1" applyNumberFormat="1"/>
    <xf borderId="68" fillId="8" fontId="1" numFmtId="164" xfId="0" applyBorder="1" applyFont="1" applyNumberFormat="1"/>
    <xf borderId="24" fillId="8" fontId="7" numFmtId="164" xfId="0" applyBorder="1" applyFont="1" applyNumberFormat="1"/>
    <xf borderId="25" fillId="8" fontId="7" numFmtId="164" xfId="0" applyBorder="1" applyFont="1" applyNumberFormat="1"/>
    <xf borderId="65" fillId="8" fontId="13" numFmtId="164" xfId="0" applyBorder="1" applyFont="1" applyNumberFormat="1"/>
    <xf borderId="1" fillId="8" fontId="13" numFmtId="164" xfId="0" applyBorder="1" applyFont="1" applyNumberFormat="1"/>
    <xf borderId="57" fillId="8" fontId="13" numFmtId="164" xfId="0" applyBorder="1" applyFont="1" applyNumberFormat="1"/>
    <xf borderId="70" fillId="8" fontId="13" numFmtId="164" xfId="0" applyBorder="1" applyFont="1" applyNumberFormat="1"/>
    <xf borderId="2" fillId="8" fontId="1" numFmtId="164" xfId="0" applyBorder="1" applyFont="1" applyNumberFormat="1"/>
    <xf borderId="21" fillId="8" fontId="7" numFmtId="164" xfId="0" applyBorder="1" applyFont="1" applyNumberFormat="1"/>
    <xf borderId="71" fillId="8" fontId="7" numFmtId="164" xfId="0" applyBorder="1" applyFont="1" applyNumberFormat="1"/>
    <xf borderId="0" fillId="0" fontId="7" numFmtId="164" xfId="0" applyFont="1" applyNumberFormat="1"/>
    <xf borderId="30" fillId="8" fontId="1" numFmtId="164" xfId="0" applyBorder="1" applyFont="1" applyNumberFormat="1"/>
    <xf borderId="16" fillId="8" fontId="1" numFmtId="164" xfId="0" applyBorder="1" applyFont="1" applyNumberFormat="1"/>
    <xf borderId="48" fillId="8" fontId="7" numFmtId="164" xfId="0" applyBorder="1" applyFont="1" applyNumberFormat="1"/>
    <xf borderId="0" fillId="0" fontId="28" numFmtId="173" xfId="0" applyFont="1" applyNumberFormat="1"/>
    <xf borderId="0" fillId="0" fontId="1" numFmtId="173" xfId="0" applyFont="1" applyNumberFormat="1"/>
    <xf borderId="57" fillId="8" fontId="22" numFmtId="166" xfId="0" applyBorder="1" applyFont="1" applyNumberFormat="1"/>
    <xf borderId="64" fillId="8" fontId="22" numFmtId="166" xfId="0" applyBorder="1" applyFont="1" applyNumberFormat="1"/>
    <xf borderId="65" fillId="8" fontId="22" numFmtId="166" xfId="0" applyBorder="1" applyFont="1" applyNumberFormat="1"/>
    <xf borderId="56" fillId="8" fontId="1" numFmtId="166" xfId="0" applyBorder="1" applyFont="1" applyNumberFormat="1"/>
    <xf borderId="64" fillId="8" fontId="1" numFmtId="166" xfId="0" applyBorder="1" applyFont="1" applyNumberFormat="1"/>
    <xf borderId="58" fillId="8" fontId="22" numFmtId="164" xfId="0" applyBorder="1" applyFont="1" applyNumberFormat="1"/>
    <xf borderId="72" fillId="8" fontId="7" numFmtId="167" xfId="0" applyAlignment="1" applyBorder="1" applyFont="1" applyNumberFormat="1">
      <alignment horizontal="center"/>
    </xf>
    <xf borderId="31" fillId="8" fontId="1" numFmtId="166" xfId="0" applyAlignment="1" applyBorder="1" applyFont="1" applyNumberFormat="1">
      <alignment horizontal="center"/>
    </xf>
    <xf borderId="31" fillId="8" fontId="7" numFmtId="167" xfId="0" applyAlignment="1" applyBorder="1" applyFont="1" applyNumberFormat="1">
      <alignment horizontal="center"/>
    </xf>
    <xf borderId="30" fillId="8" fontId="7" numFmtId="167" xfId="0" applyAlignment="1" applyBorder="1" applyFont="1" applyNumberFormat="1">
      <alignment horizontal="center"/>
    </xf>
    <xf borderId="59" fillId="8" fontId="7" numFmtId="167" xfId="0" applyAlignment="1" applyBorder="1" applyFont="1" applyNumberFormat="1">
      <alignment horizontal="center"/>
    </xf>
    <xf borderId="0" fillId="0" fontId="7" numFmtId="0" xfId="0" applyAlignment="1" applyFont="1">
      <alignment horizontal="left" shrinkToFit="0" wrapText="1"/>
    </xf>
    <xf borderId="0" fillId="0" fontId="7" numFmtId="0" xfId="0" applyAlignment="1" applyFont="1">
      <alignment horizontal="center" shrinkToFit="0" wrapText="1"/>
    </xf>
    <xf borderId="19" fillId="0" fontId="29" numFmtId="0" xfId="0" applyBorder="1" applyFont="1"/>
    <xf borderId="19" fillId="0" fontId="7" numFmtId="0" xfId="0" applyBorder="1" applyFont="1"/>
    <xf borderId="19" fillId="0" fontId="7" numFmtId="0" xfId="0" applyAlignment="1" applyBorder="1" applyFont="1">
      <alignment horizontal="left" shrinkToFit="0" wrapText="1"/>
    </xf>
    <xf borderId="1" fillId="8" fontId="1" numFmtId="172" xfId="0" applyBorder="1" applyFont="1" applyNumberFormat="1"/>
    <xf borderId="1" fillId="8" fontId="1" numFmtId="37" xfId="0" applyBorder="1" applyFont="1" applyNumberFormat="1"/>
    <xf borderId="1" fillId="10" fontId="1" numFmtId="0" xfId="0" applyBorder="1" applyFont="1"/>
    <xf borderId="0" fillId="0" fontId="1" numFmtId="164" xfId="0" applyAlignment="1" applyFont="1" applyNumberFormat="1">
      <alignment horizontal="center"/>
    </xf>
    <xf borderId="1" fillId="10" fontId="7" numFmtId="0" xfId="0" applyBorder="1" applyFont="1"/>
    <xf borderId="0" fillId="0" fontId="16" numFmtId="0" xfId="0" applyFont="1"/>
    <xf borderId="0" fillId="0" fontId="30" numFmtId="9" xfId="0" applyFont="1" applyNumberFormat="1"/>
    <xf borderId="73" fillId="7" fontId="7" numFmtId="0" xfId="0" applyAlignment="1" applyBorder="1" applyFont="1">
      <alignment horizontal="center"/>
    </xf>
    <xf borderId="74" fillId="0" fontId="29" numFmtId="0" xfId="0" applyBorder="1" applyFont="1"/>
    <xf borderId="0" fillId="0" fontId="7" numFmtId="0" xfId="0" applyAlignment="1" applyFont="1">
      <alignment horizontal="center"/>
    </xf>
    <xf borderId="75" fillId="7" fontId="7" numFmtId="0" xfId="0" applyAlignment="1" applyBorder="1" applyFont="1">
      <alignment horizontal="center"/>
    </xf>
    <xf borderId="76" fillId="0" fontId="29" numFmtId="0" xfId="0" applyBorder="1" applyFont="1"/>
    <xf borderId="52" fillId="7" fontId="7" numFmtId="0" xfId="0" applyAlignment="1" applyBorder="1" applyFont="1">
      <alignment horizontal="center"/>
    </xf>
    <xf borderId="0" fillId="0" fontId="30" numFmtId="0" xfId="0" applyFont="1"/>
    <xf borderId="77" fillId="8" fontId="7" numFmtId="167" xfId="0" applyAlignment="1" applyBorder="1" applyFont="1" applyNumberFormat="1">
      <alignment horizontal="left"/>
    </xf>
    <xf borderId="65" fillId="10" fontId="30" numFmtId="0" xfId="0" applyBorder="1" applyFont="1"/>
    <xf borderId="33" fillId="0" fontId="30" numFmtId="9" xfId="0" applyAlignment="1" applyBorder="1" applyFont="1" applyNumberFormat="1">
      <alignment horizontal="right"/>
    </xf>
    <xf borderId="78" fillId="8" fontId="7" numFmtId="167" xfId="0" applyAlignment="1" applyBorder="1" applyFont="1" applyNumberFormat="1">
      <alignment horizontal="left"/>
    </xf>
    <xf borderId="77" fillId="10" fontId="7" numFmtId="172" xfId="0" applyAlignment="1" applyBorder="1" applyFont="1" applyNumberFormat="1">
      <alignment horizontal="right"/>
    </xf>
    <xf borderId="0" fillId="0" fontId="7" numFmtId="172" xfId="0" applyAlignment="1" applyFont="1" applyNumberFormat="1">
      <alignment horizontal="right"/>
    </xf>
    <xf borderId="0" fillId="0" fontId="30" numFmtId="9" xfId="0" applyAlignment="1" applyFont="1" applyNumberFormat="1">
      <alignment horizontal="right"/>
    </xf>
    <xf borderId="65" fillId="10" fontId="30" numFmtId="9" xfId="0" applyAlignment="1" applyBorder="1" applyFont="1" applyNumberFormat="1">
      <alignment horizontal="right"/>
    </xf>
    <xf borderId="78" fillId="10" fontId="30" numFmtId="172" xfId="0" applyAlignment="1" applyBorder="1" applyFont="1" applyNumberFormat="1">
      <alignment horizontal="right"/>
    </xf>
    <xf borderId="0" fillId="0" fontId="30" numFmtId="172" xfId="0" applyAlignment="1" applyFont="1" applyNumberFormat="1">
      <alignment horizontal="right"/>
    </xf>
    <xf borderId="65" fillId="10" fontId="30" numFmtId="172" xfId="0" applyBorder="1" applyFont="1" applyNumberFormat="1"/>
    <xf borderId="78" fillId="10" fontId="7" numFmtId="166" xfId="0" applyAlignment="1" applyBorder="1" applyFont="1" applyNumberFormat="1">
      <alignment horizontal="right"/>
    </xf>
    <xf borderId="0" fillId="0" fontId="1" numFmtId="165" xfId="0" applyAlignment="1" applyFont="1" applyNumberFormat="1">
      <alignment horizontal="right"/>
    </xf>
    <xf borderId="0" fillId="0" fontId="1" numFmtId="16" xfId="0" applyFont="1" applyNumberFormat="1"/>
    <xf borderId="33" fillId="0" fontId="30" numFmtId="172" xfId="0" applyBorder="1" applyFont="1" applyNumberFormat="1"/>
    <xf borderId="78" fillId="10" fontId="30" numFmtId="172" xfId="0" applyBorder="1" applyFont="1" applyNumberFormat="1"/>
    <xf borderId="78" fillId="10" fontId="30" numFmtId="10" xfId="0" applyAlignment="1" applyBorder="1" applyFont="1" applyNumberFormat="1">
      <alignment horizontal="right"/>
    </xf>
    <xf borderId="78" fillId="10" fontId="30" numFmtId="9" xfId="0" applyBorder="1" applyFont="1" applyNumberFormat="1"/>
    <xf borderId="78" fillId="10" fontId="30" numFmtId="166" xfId="0" applyAlignment="1" applyBorder="1" applyFont="1" applyNumberFormat="1">
      <alignment horizontal="right"/>
    </xf>
    <xf borderId="65" fillId="10" fontId="30" numFmtId="9" xfId="0" applyBorder="1" applyFont="1" applyNumberFormat="1"/>
    <xf borderId="78" fillId="10" fontId="30" numFmtId="174" xfId="0" applyBorder="1" applyFont="1" applyNumberFormat="1"/>
    <xf borderId="0" fillId="0" fontId="31" numFmtId="175" xfId="0" applyFont="1" applyNumberFormat="1"/>
    <xf borderId="65" fillId="10" fontId="30" numFmtId="174" xfId="0" applyBorder="1" applyFont="1" applyNumberFormat="1"/>
    <xf borderId="0" fillId="0" fontId="30" numFmtId="172" xfId="0" applyFont="1" applyNumberFormat="1"/>
    <xf borderId="78" fillId="8" fontId="16" numFmtId="0" xfId="0" applyBorder="1" applyFont="1"/>
    <xf borderId="78" fillId="10" fontId="7" numFmtId="165" xfId="0" applyAlignment="1" applyBorder="1" applyFont="1" applyNumberFormat="1">
      <alignment horizontal="right"/>
    </xf>
    <xf borderId="33" fillId="0" fontId="30" numFmtId="9" xfId="0" applyBorder="1" applyFont="1" applyNumberFormat="1"/>
    <xf borderId="33" fillId="0" fontId="30" numFmtId="0" xfId="0" applyBorder="1" applyFont="1"/>
    <xf borderId="79" fillId="8" fontId="7" numFmtId="167" xfId="0" applyAlignment="1" applyBorder="1" applyFont="1" applyNumberFormat="1">
      <alignment horizontal="left"/>
    </xf>
    <xf borderId="79" fillId="10" fontId="30" numFmtId="172" xfId="0" applyBorder="1" applyFont="1" applyNumberFormat="1"/>
    <xf borderId="32" fillId="10" fontId="30" numFmtId="172" xfId="0" applyBorder="1" applyFont="1" applyNumberFormat="1"/>
    <xf borderId="0" fillId="0" fontId="7" numFmtId="175" xfId="0" applyFont="1" applyNumberFormat="1"/>
    <xf borderId="77" fillId="10" fontId="30" numFmtId="9" xfId="0" applyBorder="1" applyFont="1" applyNumberFormat="1"/>
    <xf borderId="79" fillId="10" fontId="30" numFmtId="0" xfId="0" applyBorder="1" applyFont="1"/>
    <xf borderId="53" fillId="10" fontId="7" numFmtId="0" xfId="0" applyBorder="1" applyFont="1"/>
    <xf borderId="63" fillId="10" fontId="7" numFmtId="9" xfId="0" applyBorder="1" applyFont="1" applyNumberFormat="1"/>
    <xf borderId="0" fillId="0" fontId="7" numFmtId="166" xfId="0" applyFont="1" applyNumberFormat="1"/>
    <xf borderId="0" fillId="0" fontId="8" numFmtId="0" xfId="0" applyAlignment="1" applyFont="1">
      <alignment horizontal="center"/>
    </xf>
    <xf borderId="80" fillId="7" fontId="7" numFmtId="0" xfId="0" applyAlignment="1" applyBorder="1" applyFont="1">
      <alignment horizontal="center"/>
    </xf>
    <xf borderId="81" fillId="7" fontId="7" numFmtId="0" xfId="0" applyAlignment="1" applyBorder="1" applyFont="1">
      <alignment horizontal="center"/>
    </xf>
    <xf borderId="14" fillId="7" fontId="7" numFmtId="0" xfId="0" applyAlignment="1" applyBorder="1" applyFont="1">
      <alignment horizontal="center"/>
    </xf>
    <xf borderId="0" fillId="0" fontId="13" numFmtId="164" xfId="0" applyFont="1" applyNumberFormat="1"/>
    <xf borderId="80" fillId="8" fontId="7" numFmtId="167" xfId="0" applyAlignment="1" applyBorder="1" applyFont="1" applyNumberFormat="1">
      <alignment horizontal="center"/>
    </xf>
    <xf borderId="80" fillId="8" fontId="7" numFmtId="166" xfId="0" applyAlignment="1" applyBorder="1" applyFont="1" applyNumberFormat="1">
      <alignment horizontal="right"/>
    </xf>
    <xf borderId="82" fillId="8" fontId="1" numFmtId="176" xfId="0" applyAlignment="1" applyBorder="1" applyFont="1" applyNumberFormat="1">
      <alignment horizontal="right"/>
    </xf>
    <xf borderId="83" fillId="8" fontId="1" numFmtId="176" xfId="0" applyAlignment="1" applyBorder="1" applyFont="1" applyNumberFormat="1">
      <alignment horizontal="right"/>
    </xf>
    <xf borderId="84" fillId="8" fontId="1" numFmtId="176" xfId="0" applyAlignment="1" applyBorder="1" applyFont="1" applyNumberFormat="1">
      <alignment horizontal="right"/>
    </xf>
    <xf borderId="85" fillId="8" fontId="1" numFmtId="176" xfId="0" applyAlignment="1" applyBorder="1" applyFont="1" applyNumberFormat="1">
      <alignment horizontal="right"/>
    </xf>
    <xf borderId="86" fillId="8" fontId="1" numFmtId="176" xfId="0" applyAlignment="1" applyBorder="1" applyFont="1" applyNumberFormat="1">
      <alignment horizontal="right"/>
    </xf>
    <xf borderId="28" fillId="8" fontId="1" numFmtId="176" xfId="0" applyAlignment="1" applyBorder="1" applyFont="1" applyNumberFormat="1">
      <alignment horizontal="right"/>
    </xf>
    <xf borderId="0" fillId="0" fontId="13" numFmtId="177" xfId="0" applyFont="1" applyNumberFormat="1"/>
    <xf borderId="0" fillId="0" fontId="13" numFmtId="178" xfId="0" applyFont="1" applyNumberFormat="1"/>
    <xf borderId="82" fillId="8" fontId="1" numFmtId="166" xfId="0" applyAlignment="1" applyBorder="1" applyFont="1" applyNumberFormat="1">
      <alignment horizontal="right"/>
    </xf>
    <xf borderId="83" fillId="8" fontId="1" numFmtId="166" xfId="0" applyAlignment="1" applyBorder="1" applyFont="1" applyNumberFormat="1">
      <alignment horizontal="right"/>
    </xf>
    <xf borderId="84" fillId="8" fontId="1" numFmtId="166" xfId="0" applyAlignment="1" applyBorder="1" applyFont="1" applyNumberFormat="1">
      <alignment horizontal="right"/>
    </xf>
    <xf borderId="85" fillId="8" fontId="1" numFmtId="166" xfId="0" applyAlignment="1" applyBorder="1" applyFont="1" applyNumberFormat="1">
      <alignment horizontal="right"/>
    </xf>
    <xf borderId="86" fillId="8" fontId="1" numFmtId="166" xfId="0" applyAlignment="1" applyBorder="1" applyFont="1" applyNumberFormat="1">
      <alignment horizontal="right"/>
    </xf>
    <xf borderId="28" fillId="8" fontId="1" numFmtId="166" xfId="0" applyAlignment="1" applyBorder="1" applyFont="1" applyNumberFormat="1">
      <alignment horizontal="right"/>
    </xf>
    <xf borderId="39" fillId="8" fontId="7" numFmtId="167" xfId="0" applyAlignment="1" applyBorder="1" applyFont="1" applyNumberFormat="1">
      <alignment horizontal="center"/>
    </xf>
    <xf borderId="80" fillId="8" fontId="1" numFmtId="166" xfId="0" applyAlignment="1" applyBorder="1" applyFont="1" applyNumberFormat="1">
      <alignment horizontal="right"/>
    </xf>
    <xf borderId="81" fillId="8" fontId="1" numFmtId="166" xfId="0" applyAlignment="1" applyBorder="1" applyFont="1" applyNumberFormat="1">
      <alignment horizontal="right"/>
    </xf>
    <xf borderId="14" fillId="8" fontId="1" numFmtId="166" xfId="0" applyAlignment="1" applyBorder="1" applyFont="1" applyNumberFormat="1">
      <alignment horizontal="right"/>
    </xf>
    <xf borderId="0" fillId="0" fontId="13" numFmtId="173" xfId="0" applyFont="1" applyNumberFormat="1"/>
    <xf borderId="0" fillId="0" fontId="13" numFmtId="166" xfId="0" applyFont="1" applyNumberFormat="1"/>
    <xf borderId="39" fillId="8" fontId="1" numFmtId="10" xfId="0" applyAlignment="1" applyBorder="1" applyFont="1" applyNumberFormat="1">
      <alignment horizontal="right"/>
    </xf>
    <xf borderId="0" fillId="0" fontId="1" numFmtId="167" xfId="0" applyAlignment="1" applyFont="1" applyNumberFormat="1">
      <alignment horizontal="right"/>
    </xf>
    <xf borderId="87" fillId="7" fontId="7" numFmtId="0" xfId="0" applyAlignment="1" applyBorder="1" applyFont="1">
      <alignment horizontal="center"/>
    </xf>
    <xf borderId="88" fillId="0" fontId="29" numFmtId="0" xfId="0" applyBorder="1" applyFont="1"/>
    <xf borderId="89" fillId="0" fontId="29" numFmtId="0" xfId="0" applyBorder="1" applyFont="1"/>
    <xf borderId="70" fillId="7" fontId="7" numFmtId="0" xfId="0" applyAlignment="1" applyBorder="1" applyFont="1">
      <alignment horizontal="center"/>
    </xf>
    <xf borderId="1" fillId="8" fontId="1" numFmtId="166" xfId="0" applyAlignment="1" applyBorder="1" applyFont="1" applyNumberFormat="1">
      <alignment horizontal="right"/>
    </xf>
    <xf borderId="64" fillId="8" fontId="1" numFmtId="167" xfId="0" applyAlignment="1" applyBorder="1" applyFont="1" applyNumberFormat="1">
      <alignment horizontal="right"/>
    </xf>
    <xf borderId="64" fillId="8" fontId="7" numFmtId="167" xfId="0" applyAlignment="1" applyBorder="1" applyFont="1" applyNumberFormat="1">
      <alignment horizontal="right"/>
    </xf>
    <xf borderId="85" fillId="7" fontId="7" numFmtId="0" xfId="0" applyAlignment="1" applyBorder="1" applyFont="1">
      <alignment horizontal="center"/>
    </xf>
    <xf borderId="28" fillId="8" fontId="1" numFmtId="167" xfId="0" applyAlignment="1" applyBorder="1" applyFont="1" applyNumberFormat="1">
      <alignment horizontal="right"/>
    </xf>
    <xf borderId="52" fillId="10" fontId="7" numFmtId="0" xfId="0" applyBorder="1" applyFont="1"/>
    <xf borderId="62" fillId="7" fontId="1" numFmtId="0" xfId="0" applyBorder="1" applyFont="1"/>
    <xf borderId="78" fillId="11" fontId="1" numFmtId="166" xfId="0" applyBorder="1" applyFill="1" applyFont="1" applyNumberFormat="1"/>
    <xf borderId="69" fillId="7" fontId="7" numFmtId="165" xfId="0" applyAlignment="1" applyBorder="1" applyFont="1" applyNumberFormat="1">
      <alignment horizontal="center"/>
    </xf>
    <xf borderId="1" fillId="8" fontId="7" numFmtId="0" xfId="0" applyAlignment="1" applyBorder="1" applyFont="1">
      <alignment horizontal="left"/>
    </xf>
    <xf borderId="1" fillId="8" fontId="7" numFmtId="179" xfId="0" applyAlignment="1" applyBorder="1" applyFont="1" applyNumberFormat="1">
      <alignment horizontal="center"/>
    </xf>
    <xf borderId="1" fillId="8" fontId="1" numFmtId="179" xfId="0" applyBorder="1" applyFont="1" applyNumberFormat="1"/>
    <xf borderId="0" fillId="0" fontId="32" numFmtId="167" xfId="0" applyAlignment="1" applyFont="1" applyNumberFormat="1">
      <alignment horizontal="center"/>
    </xf>
    <xf borderId="1" fillId="8" fontId="33" numFmtId="179" xfId="0" applyAlignment="1" applyBorder="1" applyFont="1" applyNumberFormat="1">
      <alignment horizontal="center"/>
    </xf>
    <xf borderId="1" fillId="8" fontId="34" numFmtId="179" xfId="0" applyBorder="1" applyFont="1" applyNumberFormat="1"/>
    <xf borderId="0" fillId="0" fontId="7" numFmtId="165" xfId="0" applyAlignment="1" applyFont="1" applyNumberFormat="1">
      <alignment horizontal="center"/>
    </xf>
    <xf borderId="65" fillId="11" fontId="1" numFmtId="166" xfId="0" applyBorder="1" applyFont="1" applyNumberFormat="1"/>
    <xf borderId="0" fillId="0" fontId="32" numFmtId="0" xfId="0" applyAlignment="1" applyFont="1">
      <alignment horizontal="center"/>
    </xf>
    <xf borderId="64" fillId="8" fontId="1" numFmtId="0" xfId="0" applyBorder="1" applyFont="1"/>
    <xf borderId="57" fillId="8" fontId="1" numFmtId="166" xfId="0" applyAlignment="1" applyBorder="1" applyFont="1" applyNumberFormat="1">
      <alignment horizontal="center"/>
    </xf>
    <xf borderId="57" fillId="8" fontId="1" numFmtId="164" xfId="0" applyAlignment="1" applyBorder="1" applyFont="1" applyNumberFormat="1">
      <alignment horizontal="center"/>
    </xf>
    <xf borderId="14" fillId="7" fontId="7" numFmtId="0" xfId="0" applyBorder="1" applyFont="1"/>
    <xf borderId="14" fillId="7" fontId="7" numFmtId="164" xfId="0" applyAlignment="1" applyBorder="1" applyFont="1" applyNumberFormat="1">
      <alignment horizontal="center"/>
    </xf>
    <xf borderId="65" fillId="11" fontId="7" numFmtId="166" xfId="0" applyBorder="1" applyFont="1" applyNumberFormat="1"/>
    <xf borderId="65" fillId="11" fontId="1" numFmtId="0" xfId="0" applyBorder="1" applyFont="1"/>
    <xf borderId="65" fillId="11" fontId="7" numFmtId="0" xfId="0" applyBorder="1" applyFont="1"/>
    <xf borderId="38" fillId="0" fontId="7" numFmtId="0" xfId="0" applyBorder="1" applyFont="1"/>
    <xf borderId="20" fillId="0" fontId="7" numFmtId="0" xfId="0" applyBorder="1" applyFont="1"/>
    <xf borderId="20" fillId="0" fontId="7" numFmtId="164" xfId="0" applyAlignment="1" applyBorder="1" applyFont="1" applyNumberFormat="1">
      <alignment horizontal="center"/>
    </xf>
    <xf borderId="7" fillId="0" fontId="7" numFmtId="0" xfId="0" applyBorder="1" applyFont="1"/>
    <xf borderId="6" fillId="0" fontId="7" numFmtId="164" xfId="0" applyAlignment="1" applyBorder="1" applyFont="1" applyNumberFormat="1">
      <alignment horizontal="center"/>
    </xf>
    <xf borderId="84" fillId="7" fontId="7" numFmtId="164" xfId="0" applyAlignment="1" applyBorder="1" applyFont="1" applyNumberFormat="1">
      <alignment horizontal="center"/>
    </xf>
    <xf borderId="1" fillId="11" fontId="7" numFmtId="0" xfId="0" applyBorder="1" applyFont="1"/>
    <xf borderId="2" fillId="7" fontId="7" numFmtId="164" xfId="0" applyAlignment="1" applyBorder="1" applyFont="1" applyNumberFormat="1">
      <alignment horizontal="center"/>
    </xf>
    <xf borderId="3" fillId="7" fontId="7" numFmtId="164" xfId="0" applyAlignment="1" applyBorder="1" applyFont="1" applyNumberFormat="1">
      <alignment horizontal="center"/>
    </xf>
    <xf borderId="60" fillId="8" fontId="1" numFmtId="0" xfId="0" applyBorder="1" applyFont="1"/>
    <xf borderId="86" fillId="8" fontId="1" numFmtId="0" xfId="0" applyBorder="1" applyFont="1"/>
    <xf borderId="80" fillId="8" fontId="1" numFmtId="164" xfId="0" applyBorder="1" applyFont="1" applyNumberFormat="1"/>
    <xf borderId="39" fillId="8" fontId="1" numFmtId="164" xfId="0" applyBorder="1" applyFont="1" applyNumberFormat="1"/>
    <xf borderId="14" fillId="8" fontId="1" numFmtId="164" xfId="0" applyBorder="1" applyFont="1" applyNumberFormat="1"/>
    <xf borderId="13" fillId="8" fontId="1" numFmtId="164" xfId="0" applyBorder="1" applyFont="1" applyNumberFormat="1"/>
    <xf borderId="60" fillId="7" fontId="7" numFmtId="0" xfId="0" applyBorder="1" applyFont="1"/>
    <xf borderId="28" fillId="7" fontId="1" numFmtId="0" xfId="0" applyBorder="1" applyFont="1"/>
    <xf borderId="28" fillId="7" fontId="7" numFmtId="164" xfId="0" applyAlignment="1" applyBorder="1" applyFont="1" applyNumberFormat="1">
      <alignment horizontal="center"/>
    </xf>
    <xf borderId="1" fillId="11" fontId="1" numFmtId="0" xfId="0" applyBorder="1" applyFont="1"/>
    <xf borderId="90" fillId="7" fontId="7" numFmtId="164" xfId="0" applyAlignment="1" applyBorder="1" applyFont="1" applyNumberFormat="1">
      <alignment horizontal="center"/>
    </xf>
    <xf borderId="0" fillId="0" fontId="7" numFmtId="167" xfId="0" applyAlignment="1" applyFont="1" applyNumberFormat="1">
      <alignment horizontal="center"/>
    </xf>
    <xf borderId="57" fillId="8" fontId="1" numFmtId="0" xfId="0" applyBorder="1" applyFont="1"/>
    <xf borderId="56" fillId="8" fontId="1" numFmtId="0" xfId="0" applyBorder="1" applyFont="1"/>
    <xf borderId="17" fillId="7" fontId="1" numFmtId="0" xfId="0" applyBorder="1" applyFont="1"/>
    <xf borderId="17" fillId="7" fontId="7" numFmtId="180" xfId="0" applyAlignment="1" applyBorder="1" applyFont="1" applyNumberFormat="1">
      <alignment horizontal="center"/>
    </xf>
    <xf borderId="91" fillId="11" fontId="1" numFmtId="180" xfId="0" applyAlignment="1" applyBorder="1" applyFont="1" applyNumberFormat="1">
      <alignment horizontal="center"/>
    </xf>
    <xf borderId="16" fillId="7" fontId="7" numFmtId="180" xfId="0" applyAlignment="1" applyBorder="1" applyFont="1" applyNumberFormat="1">
      <alignment horizontal="center"/>
    </xf>
    <xf borderId="0" fillId="0" fontId="1" numFmtId="180" xfId="0" applyAlignment="1" applyFont="1" applyNumberFormat="1">
      <alignment horizontal="center"/>
    </xf>
    <xf borderId="1" fillId="7" fontId="7" numFmtId="165" xfId="0" applyAlignment="1" applyBorder="1" applyFont="1" applyNumberFormat="1">
      <alignment horizontal="center"/>
    </xf>
    <xf borderId="0" fillId="0" fontId="1" numFmtId="180" xfId="0" applyAlignment="1" applyFont="1" applyNumberFormat="1">
      <alignment horizontal="right"/>
    </xf>
    <xf borderId="0" fillId="0" fontId="7" numFmtId="13" xfId="0" applyAlignment="1" applyFont="1" applyNumberFormat="1">
      <alignment horizontal="center"/>
    </xf>
    <xf borderId="0" fillId="0" fontId="7" numFmtId="9" xfId="0" applyAlignment="1" applyFont="1" applyNumberFormat="1">
      <alignment horizontal="center"/>
    </xf>
    <xf borderId="0" fillId="0" fontId="7" numFmtId="180" xfId="0" applyAlignment="1" applyFont="1" applyNumberFormat="1">
      <alignment horizontal="right"/>
    </xf>
    <xf borderId="0" fillId="0" fontId="7" numFmtId="172" xfId="0" applyAlignment="1" applyFont="1" applyNumberFormat="1">
      <alignment horizontal="center"/>
    </xf>
    <xf borderId="1" fillId="8" fontId="7" numFmtId="166" xfId="0" applyAlignment="1" applyBorder="1" applyFont="1" applyNumberFormat="1">
      <alignment horizontal="center"/>
    </xf>
    <xf borderId="0" fillId="0" fontId="35" numFmtId="167" xfId="0" applyFont="1" applyNumberFormat="1"/>
    <xf borderId="0" fillId="0" fontId="1" numFmtId="167" xfId="0" applyAlignment="1" applyFont="1" applyNumberFormat="1">
      <alignment horizontal="left"/>
    </xf>
    <xf borderId="0" fillId="0" fontId="22" numFmtId="10" xfId="0" applyFont="1" applyNumberFormat="1"/>
    <xf borderId="0" fillId="0" fontId="1" numFmtId="14" xfId="0" applyFont="1" applyNumberFormat="1"/>
    <xf borderId="52" fillId="7" fontId="7" numFmtId="0" xfId="0" applyAlignment="1" applyBorder="1" applyFont="1">
      <alignment horizontal="left" shrinkToFit="0" wrapText="1"/>
    </xf>
    <xf borderId="62" fillId="7" fontId="7" numFmtId="0" xfId="0" applyAlignment="1" applyBorder="1" applyFont="1">
      <alignment horizontal="center" shrinkToFit="0" wrapText="1"/>
    </xf>
    <xf borderId="63" fillId="7" fontId="7" numFmtId="0" xfId="0" applyAlignment="1" applyBorder="1" applyFont="1">
      <alignment horizontal="center" shrinkToFit="0" wrapText="1"/>
    </xf>
    <xf borderId="91" fillId="7" fontId="7" numFmtId="0" xfId="0" applyAlignment="1" applyBorder="1" applyFont="1">
      <alignment horizontal="left"/>
    </xf>
    <xf borderId="65" fillId="11" fontId="7" numFmtId="0" xfId="0" applyAlignment="1" applyBorder="1" applyFont="1">
      <alignment horizontal="left"/>
    </xf>
    <xf borderId="59" fillId="7" fontId="7" numFmtId="0" xfId="0" applyAlignment="1" applyBorder="1" applyFont="1">
      <alignment horizontal="left"/>
    </xf>
    <xf borderId="62" fillId="7" fontId="7" numFmtId="165" xfId="0" applyBorder="1" applyFont="1" applyNumberFormat="1"/>
    <xf borderId="63" fillId="7" fontId="7" numFmtId="165" xfId="0" applyBorder="1" applyFont="1" applyNumberFormat="1"/>
    <xf borderId="92" fillId="10" fontId="36" numFmtId="0" xfId="0" applyAlignment="1" applyBorder="1" applyFont="1">
      <alignment horizontal="left"/>
    </xf>
    <xf borderId="56" fillId="10" fontId="22" numFmtId="0" xfId="0" applyAlignment="1" applyBorder="1" applyFont="1">
      <alignment horizontal="center"/>
    </xf>
    <xf borderId="64" fillId="10" fontId="22" numFmtId="171" xfId="0" applyAlignment="1" applyBorder="1" applyFont="1" applyNumberFormat="1">
      <alignment horizontal="right"/>
    </xf>
    <xf borderId="65" fillId="10" fontId="22" numFmtId="9" xfId="0" applyAlignment="1" applyBorder="1" applyFont="1" applyNumberFormat="1">
      <alignment horizontal="center"/>
    </xf>
    <xf borderId="22" fillId="8" fontId="1" numFmtId="165" xfId="0" applyBorder="1" applyFont="1" applyNumberFormat="1"/>
    <xf borderId="93" fillId="8" fontId="1" numFmtId="181" xfId="0" applyBorder="1" applyFont="1" applyNumberFormat="1"/>
    <xf borderId="93" fillId="8" fontId="1" numFmtId="167" xfId="0" applyBorder="1" applyFont="1" applyNumberFormat="1"/>
    <xf borderId="55" fillId="8" fontId="1" numFmtId="0" xfId="0" applyAlignment="1" applyBorder="1" applyFont="1">
      <alignment horizontal="left"/>
    </xf>
    <xf borderId="65" fillId="11" fontId="1" numFmtId="0" xfId="0" applyAlignment="1" applyBorder="1" applyFont="1">
      <alignment horizontal="left"/>
    </xf>
    <xf borderId="64" fillId="8" fontId="13" numFmtId="166" xfId="0" applyBorder="1" applyFont="1" applyNumberFormat="1"/>
    <xf borderId="65" fillId="8" fontId="13" numFmtId="166" xfId="0" applyBorder="1" applyFont="1" applyNumberFormat="1"/>
    <xf borderId="68" fillId="8" fontId="1" numFmtId="0" xfId="0" applyAlignment="1" applyBorder="1" applyFont="1">
      <alignment horizontal="left"/>
    </xf>
    <xf borderId="64" fillId="8" fontId="13" numFmtId="167" xfId="0" applyBorder="1" applyFont="1" applyNumberFormat="1"/>
    <xf borderId="56" fillId="10" fontId="22" numFmtId="0" xfId="0" applyAlignment="1" applyBorder="1" applyFont="1">
      <alignment horizontal="left"/>
    </xf>
    <xf borderId="55" fillId="8" fontId="1" numFmtId="165" xfId="0" applyBorder="1" applyFont="1" applyNumberFormat="1"/>
    <xf borderId="1" fillId="8" fontId="1" numFmtId="181" xfId="0" applyBorder="1" applyFont="1" applyNumberFormat="1"/>
    <xf borderId="0" fillId="0" fontId="7" numFmtId="171" xfId="0" applyAlignment="1" applyFont="1" applyNumberFormat="1">
      <alignment horizontal="right"/>
    </xf>
    <xf borderId="94" fillId="12" fontId="36" numFmtId="0" xfId="0" applyAlignment="1" applyBorder="1" applyFill="1" applyFont="1">
      <alignment horizontal="left"/>
    </xf>
    <xf borderId="95" fillId="12" fontId="22" numFmtId="0" xfId="0" applyAlignment="1" applyBorder="1" applyFont="1">
      <alignment horizontal="center"/>
    </xf>
    <xf borderId="84" fillId="12" fontId="22" numFmtId="0" xfId="0" applyAlignment="1" applyBorder="1" applyFont="1">
      <alignment horizontal="center"/>
    </xf>
    <xf borderId="84" fillId="12" fontId="22" numFmtId="171" xfId="0" applyAlignment="1" applyBorder="1" applyFont="1" applyNumberFormat="1">
      <alignment horizontal="right"/>
    </xf>
    <xf borderId="96" fillId="12" fontId="22" numFmtId="9" xfId="0" applyAlignment="1" applyBorder="1" applyFont="1" applyNumberFormat="1">
      <alignment horizontal="center"/>
    </xf>
    <xf borderId="56" fillId="12" fontId="22" numFmtId="0" xfId="0" applyAlignment="1" applyBorder="1" applyFont="1">
      <alignment horizontal="left"/>
    </xf>
    <xf borderId="56" fillId="12" fontId="22" numFmtId="0" xfId="0" applyAlignment="1" applyBorder="1" applyFont="1">
      <alignment horizontal="center"/>
    </xf>
    <xf borderId="64" fillId="12" fontId="22" numFmtId="0" xfId="0" applyAlignment="1" applyBorder="1" applyFont="1">
      <alignment horizontal="center"/>
    </xf>
    <xf borderId="64" fillId="12" fontId="22" numFmtId="171" xfId="0" applyAlignment="1" applyBorder="1" applyFont="1" applyNumberFormat="1">
      <alignment horizontal="right"/>
    </xf>
    <xf borderId="65" fillId="12" fontId="22" numFmtId="9" xfId="0" applyAlignment="1" applyBorder="1" applyFont="1" applyNumberFormat="1">
      <alignment horizontal="center"/>
    </xf>
    <xf borderId="94" fillId="13" fontId="36" numFmtId="0" xfId="0" applyAlignment="1" applyBorder="1" applyFill="1" applyFont="1">
      <alignment horizontal="left"/>
    </xf>
    <xf borderId="95" fillId="13" fontId="22" numFmtId="0" xfId="0" applyAlignment="1" applyBorder="1" applyFont="1">
      <alignment horizontal="center"/>
    </xf>
    <xf borderId="84" fillId="13" fontId="22" numFmtId="0" xfId="0" applyAlignment="1" applyBorder="1" applyFont="1">
      <alignment horizontal="center"/>
    </xf>
    <xf borderId="84" fillId="13" fontId="22" numFmtId="171" xfId="0" applyAlignment="1" applyBorder="1" applyFont="1" applyNumberFormat="1">
      <alignment horizontal="right"/>
    </xf>
    <xf borderId="96" fillId="13" fontId="22" numFmtId="9" xfId="0" applyAlignment="1" applyBorder="1" applyFont="1" applyNumberFormat="1">
      <alignment horizontal="center"/>
    </xf>
    <xf borderId="55" fillId="13" fontId="36" numFmtId="0" xfId="0" applyAlignment="1" applyBorder="1" applyFont="1">
      <alignment horizontal="left"/>
    </xf>
    <xf borderId="56" fillId="13" fontId="22" numFmtId="0" xfId="0" applyAlignment="1" applyBorder="1" applyFont="1">
      <alignment horizontal="center"/>
    </xf>
    <xf borderId="64" fillId="13" fontId="22" numFmtId="0" xfId="0" applyAlignment="1" applyBorder="1" applyFont="1">
      <alignment horizontal="center"/>
    </xf>
    <xf borderId="64" fillId="13" fontId="22" numFmtId="171" xfId="0" applyAlignment="1" applyBorder="1" applyFont="1" applyNumberFormat="1">
      <alignment horizontal="right"/>
    </xf>
    <xf borderId="65" fillId="13" fontId="22" numFmtId="9" xfId="0" applyAlignment="1" applyBorder="1" applyFont="1" applyNumberFormat="1">
      <alignment horizontal="center"/>
    </xf>
    <xf borderId="56" fillId="13" fontId="22" numFmtId="0" xfId="0" applyAlignment="1" applyBorder="1" applyFont="1">
      <alignment horizontal="left"/>
    </xf>
    <xf borderId="94" fillId="14" fontId="36" numFmtId="0" xfId="0" applyAlignment="1" applyBorder="1" applyFill="1" applyFont="1">
      <alignment horizontal="left"/>
    </xf>
    <xf borderId="95" fillId="14" fontId="22" numFmtId="0" xfId="0" applyAlignment="1" applyBorder="1" applyFont="1">
      <alignment horizontal="center"/>
    </xf>
    <xf borderId="84" fillId="14" fontId="22" numFmtId="0" xfId="0" applyAlignment="1" applyBorder="1" applyFont="1">
      <alignment horizontal="center"/>
    </xf>
    <xf borderId="84" fillId="14" fontId="22" numFmtId="171" xfId="0" applyAlignment="1" applyBorder="1" applyFont="1" applyNumberFormat="1">
      <alignment horizontal="right"/>
    </xf>
    <xf borderId="96" fillId="14" fontId="22" numFmtId="9" xfId="0" applyAlignment="1" applyBorder="1" applyFont="1" applyNumberFormat="1">
      <alignment horizontal="center"/>
    </xf>
    <xf borderId="55" fillId="14" fontId="36" numFmtId="0" xfId="0" applyAlignment="1" applyBorder="1" applyFont="1">
      <alignment horizontal="left"/>
    </xf>
    <xf borderId="56" fillId="14" fontId="22" numFmtId="0" xfId="0" applyAlignment="1" applyBorder="1" applyFont="1">
      <alignment horizontal="center"/>
    </xf>
    <xf borderId="64" fillId="14" fontId="22" numFmtId="0" xfId="0" applyAlignment="1" applyBorder="1" applyFont="1">
      <alignment horizontal="center"/>
    </xf>
    <xf borderId="64" fillId="14" fontId="22" numFmtId="171" xfId="0" applyAlignment="1" applyBorder="1" applyFont="1" applyNumberFormat="1">
      <alignment horizontal="right"/>
    </xf>
    <xf borderId="65" fillId="14" fontId="22" numFmtId="9" xfId="0" applyAlignment="1" applyBorder="1" applyFont="1" applyNumberFormat="1">
      <alignment horizontal="center"/>
    </xf>
    <xf borderId="56" fillId="14" fontId="22" numFmtId="0" xfId="0" applyAlignment="1" applyBorder="1" applyFont="1">
      <alignment horizontal="left"/>
    </xf>
    <xf borderId="94" fillId="15" fontId="36" numFmtId="0" xfId="0" applyAlignment="1" applyBorder="1" applyFill="1" applyFont="1">
      <alignment horizontal="left"/>
    </xf>
    <xf borderId="95" fillId="15" fontId="22" numFmtId="0" xfId="0" applyAlignment="1" applyBorder="1" applyFont="1">
      <alignment horizontal="center"/>
    </xf>
    <xf borderId="84" fillId="15" fontId="22" numFmtId="0" xfId="0" applyAlignment="1" applyBorder="1" applyFont="1">
      <alignment horizontal="center"/>
    </xf>
    <xf borderId="84" fillId="15" fontId="22" numFmtId="171" xfId="0" applyAlignment="1" applyBorder="1" applyFont="1" applyNumberFormat="1">
      <alignment horizontal="right"/>
    </xf>
    <xf borderId="97" fillId="15" fontId="22" numFmtId="9" xfId="0" applyAlignment="1" applyBorder="1" applyFont="1" applyNumberFormat="1">
      <alignment horizontal="center"/>
    </xf>
    <xf borderId="56" fillId="15" fontId="22" numFmtId="0" xfId="0" applyAlignment="1" applyBorder="1" applyFont="1">
      <alignment horizontal="left"/>
    </xf>
    <xf borderId="56" fillId="15" fontId="22" numFmtId="0" xfId="0" applyAlignment="1" applyBorder="1" applyFont="1">
      <alignment horizontal="center"/>
    </xf>
    <xf borderId="64" fillId="15" fontId="22" numFmtId="0" xfId="0" applyAlignment="1" applyBorder="1" applyFont="1">
      <alignment horizontal="center"/>
    </xf>
    <xf borderId="64" fillId="15" fontId="22" numFmtId="171" xfId="0" applyAlignment="1" applyBorder="1" applyFont="1" applyNumberFormat="1">
      <alignment horizontal="right"/>
    </xf>
    <xf borderId="58" fillId="15" fontId="22" numFmtId="9" xfId="0" applyAlignment="1" applyBorder="1" applyFont="1" applyNumberFormat="1">
      <alignment horizontal="center"/>
    </xf>
    <xf borderId="65" fillId="15" fontId="22" numFmtId="9" xfId="0" applyAlignment="1" applyBorder="1" applyFont="1" applyNumberFormat="1">
      <alignment horizontal="center"/>
    </xf>
    <xf borderId="94" fillId="16" fontId="36" numFmtId="0" xfId="0" applyAlignment="1" applyBorder="1" applyFill="1" applyFont="1">
      <alignment horizontal="left"/>
    </xf>
    <xf borderId="95" fillId="16" fontId="22" numFmtId="0" xfId="0" applyAlignment="1" applyBorder="1" applyFont="1">
      <alignment horizontal="center"/>
    </xf>
    <xf borderId="84" fillId="16" fontId="22" numFmtId="0" xfId="0" applyAlignment="1" applyBorder="1" applyFont="1">
      <alignment horizontal="center"/>
    </xf>
    <xf borderId="84" fillId="16" fontId="22" numFmtId="171" xfId="0" applyAlignment="1" applyBorder="1" applyFont="1" applyNumberFormat="1">
      <alignment horizontal="right"/>
    </xf>
    <xf borderId="96" fillId="16" fontId="22" numFmtId="9" xfId="0" applyAlignment="1" applyBorder="1" applyFont="1" applyNumberFormat="1">
      <alignment horizontal="center"/>
    </xf>
    <xf borderId="56" fillId="16" fontId="22" numFmtId="0" xfId="0" applyAlignment="1" applyBorder="1" applyFont="1">
      <alignment horizontal="left"/>
    </xf>
    <xf borderId="56" fillId="16" fontId="22" numFmtId="0" xfId="0" applyAlignment="1" applyBorder="1" applyFont="1">
      <alignment horizontal="center"/>
    </xf>
    <xf borderId="64" fillId="16" fontId="22" numFmtId="0" xfId="0" applyAlignment="1" applyBorder="1" applyFont="1">
      <alignment horizontal="center"/>
    </xf>
    <xf borderId="64" fillId="16" fontId="22" numFmtId="171" xfId="0" applyAlignment="1" applyBorder="1" applyFont="1" applyNumberFormat="1">
      <alignment horizontal="right"/>
    </xf>
    <xf borderId="65" fillId="16" fontId="22" numFmtId="9" xfId="0" applyAlignment="1" applyBorder="1" applyFont="1" applyNumberFormat="1">
      <alignment horizontal="center"/>
    </xf>
    <xf borderId="72" fillId="10" fontId="22" numFmtId="0" xfId="0" applyAlignment="1" applyBorder="1" applyFont="1">
      <alignment horizontal="left"/>
    </xf>
    <xf borderId="72" fillId="10" fontId="22" numFmtId="0" xfId="0" applyAlignment="1" applyBorder="1" applyFont="1">
      <alignment horizontal="center"/>
    </xf>
    <xf borderId="30" fillId="10" fontId="22" numFmtId="0" xfId="0" applyAlignment="1" applyBorder="1" applyFont="1">
      <alignment horizontal="center"/>
    </xf>
    <xf borderId="31" fillId="10" fontId="22" numFmtId="171" xfId="0" applyAlignment="1" applyBorder="1" applyFont="1" applyNumberFormat="1">
      <alignment horizontal="right"/>
    </xf>
    <xf borderId="31" fillId="10" fontId="22" numFmtId="0" xfId="0" applyAlignment="1" applyBorder="1" applyFont="1">
      <alignment horizontal="center"/>
    </xf>
    <xf borderId="31" fillId="10" fontId="22" numFmtId="167" xfId="0" applyAlignment="1" applyBorder="1" applyFont="1" applyNumberFormat="1">
      <alignment horizontal="center"/>
    </xf>
    <xf borderId="32" fillId="10" fontId="22" numFmtId="0" xfId="0" applyAlignment="1" applyBorder="1" applyFont="1">
      <alignment horizontal="center"/>
    </xf>
    <xf borderId="26" fillId="8" fontId="7" numFmtId="0" xfId="0" applyBorder="1" applyFont="1"/>
    <xf borderId="91" fillId="8" fontId="7" numFmtId="0" xfId="0" applyBorder="1" applyFont="1"/>
    <xf borderId="26" fillId="8" fontId="7" numFmtId="0" xfId="0" applyAlignment="1" applyBorder="1" applyFont="1">
      <alignment horizontal="left"/>
    </xf>
    <xf borderId="91" fillId="8" fontId="7" numFmtId="0" xfId="0" applyAlignment="1" applyBorder="1" applyFont="1">
      <alignment horizontal="left"/>
    </xf>
    <xf borderId="32" fillId="11" fontId="7" numFmtId="0" xfId="0" applyAlignment="1" applyBorder="1" applyFont="1">
      <alignment horizontal="left"/>
    </xf>
    <xf borderId="31" fillId="8" fontId="7" numFmtId="167" xfId="0" applyAlignment="1" applyBorder="1" applyFont="1" applyNumberFormat="1">
      <alignment horizontal="right"/>
    </xf>
    <xf borderId="32" fillId="8" fontId="7" numFmtId="167" xfId="0" applyAlignment="1" applyBorder="1" applyFont="1" applyNumberFormat="1">
      <alignment horizontal="center"/>
    </xf>
    <xf borderId="0" fillId="0" fontId="7" numFmtId="167" xfId="0" applyFont="1" applyNumberFormat="1"/>
    <xf borderId="72" fillId="8" fontId="7" numFmtId="0" xfId="0" applyAlignment="1" applyBorder="1" applyFont="1">
      <alignment horizontal="left"/>
    </xf>
    <xf borderId="68" fillId="7" fontId="7" numFmtId="0" xfId="0" applyAlignment="1" applyBorder="1" applyFont="1">
      <alignment horizontal="center"/>
    </xf>
    <xf borderId="24" fillId="7" fontId="7" numFmtId="0" xfId="0" applyAlignment="1" applyBorder="1" applyFont="1">
      <alignment horizontal="center"/>
    </xf>
    <xf borderId="25" fillId="11" fontId="1" numFmtId="166" xfId="0" applyBorder="1" applyFont="1" applyNumberFormat="1"/>
    <xf borderId="91" fillId="7" fontId="7" numFmtId="165" xfId="0" applyBorder="1" applyFont="1" applyNumberFormat="1"/>
    <xf borderId="7" fillId="0" fontId="1" numFmtId="0" xfId="0" applyAlignment="1" applyBorder="1" applyFont="1">
      <alignment horizontal="center" vertical="center"/>
    </xf>
    <xf borderId="52" fillId="7" fontId="7" numFmtId="0" xfId="0" applyAlignment="1" applyBorder="1" applyFont="1">
      <alignment horizontal="left"/>
    </xf>
    <xf borderId="59" fillId="8" fontId="7" numFmtId="164" xfId="0" applyAlignment="1" applyBorder="1" applyFont="1" applyNumberFormat="1">
      <alignment horizontal="center"/>
    </xf>
    <xf borderId="1" fillId="11" fontId="1" numFmtId="164" xfId="0" applyAlignment="1" applyBorder="1" applyFont="1" applyNumberFormat="1">
      <alignment horizontal="left"/>
    </xf>
    <xf borderId="1" fillId="8" fontId="7" numFmtId="164" xfId="0" applyAlignment="1" applyBorder="1" applyFont="1" applyNumberFormat="1">
      <alignment horizontal="center"/>
    </xf>
    <xf borderId="0" fillId="0" fontId="1" numFmtId="0" xfId="0" applyAlignment="1" applyFont="1">
      <alignment horizontal="center" vertical="center"/>
    </xf>
    <xf borderId="1" fillId="8" fontId="37" numFmtId="164" xfId="0" applyAlignment="1" applyBorder="1" applyFont="1" applyNumberFormat="1">
      <alignment horizontal="center"/>
    </xf>
    <xf borderId="0" fillId="0" fontId="38" numFmtId="164" xfId="0" applyAlignment="1" applyFont="1" applyNumberFormat="1">
      <alignment horizontal="center"/>
    </xf>
    <xf borderId="1" fillId="11" fontId="7" numFmtId="164" xfId="0" applyAlignment="1" applyBorder="1" applyFont="1" applyNumberFormat="1">
      <alignment horizontal="left"/>
    </xf>
    <xf borderId="1" fillId="17" fontId="1" numFmtId="167" xfId="0" applyBorder="1" applyFill="1" applyFont="1" applyNumberFormat="1"/>
    <xf borderId="1" fillId="17" fontId="1" numFmtId="176" xfId="0" applyBorder="1" applyFont="1" applyNumberFormat="1"/>
    <xf borderId="0" fillId="0" fontId="1" numFmtId="176" xfId="0" applyFont="1" applyNumberFormat="1"/>
    <xf borderId="93" fillId="7" fontId="7" numFmtId="0" xfId="0" applyAlignment="1" applyBorder="1" applyFont="1">
      <alignment horizontal="center"/>
    </xf>
    <xf borderId="52" fillId="8" fontId="7" numFmtId="164" xfId="0" applyAlignment="1" applyBorder="1" applyFont="1" applyNumberFormat="1">
      <alignment horizontal="center"/>
    </xf>
    <xf borderId="59" fillId="7" fontId="7" numFmtId="0" xfId="0" applyAlignment="1" applyBorder="1" applyFont="1">
      <alignment horizontal="center"/>
    </xf>
    <xf borderId="68" fillId="7" fontId="7" numFmtId="165" xfId="0" applyAlignment="1" applyBorder="1" applyFont="1" applyNumberFormat="1">
      <alignment horizontal="center"/>
    </xf>
    <xf borderId="24" fillId="7" fontId="7" numFmtId="165" xfId="0" applyAlignment="1" applyBorder="1" applyFont="1" applyNumberFormat="1">
      <alignment horizontal="center"/>
    </xf>
    <xf borderId="23" fillId="7" fontId="7" numFmtId="165" xfId="0" applyAlignment="1" applyBorder="1" applyFont="1" applyNumberFormat="1">
      <alignment horizontal="center"/>
    </xf>
    <xf borderId="25" fillId="7" fontId="7" numFmtId="165" xfId="0" applyAlignment="1" applyBorder="1" applyFont="1" applyNumberFormat="1">
      <alignment horizontal="center"/>
    </xf>
    <xf borderId="59" fillId="8" fontId="7" numFmtId="166" xfId="0" applyAlignment="1" applyBorder="1" applyFont="1" applyNumberFormat="1">
      <alignment horizontal="center"/>
    </xf>
    <xf borderId="57" fillId="8" fontId="22" numFmtId="164" xfId="0" applyAlignment="1" applyBorder="1" applyFont="1" applyNumberFormat="1">
      <alignment horizontal="left"/>
    </xf>
    <xf borderId="55" fillId="10" fontId="1" numFmtId="0" xfId="0" applyAlignment="1" applyBorder="1" applyFont="1">
      <alignment horizontal="left"/>
    </xf>
    <xf borderId="65" fillId="10" fontId="22" numFmtId="164" xfId="0" applyAlignment="1" applyBorder="1" applyFont="1" applyNumberFormat="1">
      <alignment horizontal="left"/>
    </xf>
    <xf borderId="55" fillId="10" fontId="1" numFmtId="0" xfId="0" applyBorder="1" applyFont="1"/>
    <xf borderId="64" fillId="10" fontId="22" numFmtId="164" xfId="0" applyBorder="1" applyFont="1" applyNumberFormat="1"/>
    <xf borderId="65" fillId="10" fontId="22" numFmtId="164" xfId="0" applyBorder="1" applyFont="1" applyNumberFormat="1"/>
    <xf borderId="64" fillId="10" fontId="7" numFmtId="164" xfId="0" applyBorder="1" applyFont="1" applyNumberFormat="1"/>
    <xf borderId="55" fillId="10" fontId="39" numFmtId="0" xfId="0" applyBorder="1" applyFont="1"/>
    <xf borderId="26" fillId="10" fontId="1" numFmtId="0" xfId="0" applyAlignment="1" applyBorder="1" applyFont="1">
      <alignment horizontal="left"/>
    </xf>
    <xf borderId="30" fillId="10" fontId="22" numFmtId="164" xfId="0" applyAlignment="1" applyBorder="1" applyFont="1" applyNumberFormat="1">
      <alignment horizontal="left"/>
    </xf>
    <xf borderId="31" fillId="10" fontId="22" numFmtId="164" xfId="0" applyAlignment="1" applyBorder="1" applyFont="1" applyNumberFormat="1">
      <alignment horizontal="left"/>
    </xf>
    <xf borderId="32" fillId="10" fontId="22" numFmtId="164" xfId="0" applyAlignment="1" applyBorder="1" applyFont="1" applyNumberFormat="1">
      <alignment horizontal="left"/>
    </xf>
    <xf borderId="77" fillId="11" fontId="1" numFmtId="166" xfId="0" applyBorder="1" applyFont="1" applyNumberFormat="1"/>
    <xf borderId="1" fillId="7" fontId="7" numFmtId="0" xfId="0" applyAlignment="1" applyBorder="1" applyFont="1">
      <alignment horizontal="left"/>
    </xf>
    <xf borderId="0" fillId="0" fontId="7" numFmtId="0" xfId="0" applyAlignment="1" applyFont="1">
      <alignment horizontal="left"/>
    </xf>
    <xf borderId="0" fillId="0" fontId="7" numFmtId="164" xfId="0" applyAlignment="1" applyFont="1" applyNumberFormat="1">
      <alignment horizontal="left"/>
    </xf>
    <xf borderId="0" fillId="0" fontId="22" numFmtId="164" xfId="0" applyAlignment="1" applyFont="1" applyNumberFormat="1">
      <alignment horizontal="center"/>
    </xf>
    <xf borderId="53" fillId="8" fontId="7" numFmtId="164" xfId="0" applyAlignment="1" applyBorder="1" applyFont="1" applyNumberFormat="1">
      <alignment horizontal="center"/>
    </xf>
    <xf borderId="1" fillId="8" fontId="7" numFmtId="164" xfId="0" applyBorder="1" applyFont="1" applyNumberFormat="1"/>
    <xf borderId="1" fillId="8" fontId="7" numFmtId="10" xfId="0" applyBorder="1" applyFont="1" applyNumberFormat="1"/>
    <xf borderId="78" fillId="8" fontId="7" numFmtId="10" xfId="0" applyBorder="1" applyFont="1" applyNumberFormat="1"/>
    <xf borderId="52" fillId="8" fontId="7" numFmtId="10" xfId="0" applyBorder="1" applyFont="1" applyNumberFormat="1"/>
    <xf borderId="62" fillId="8" fontId="7" numFmtId="164" xfId="0" applyAlignment="1" applyBorder="1" applyFont="1" applyNumberFormat="1">
      <alignment horizontal="center"/>
    </xf>
    <xf borderId="53" fillId="8" fontId="7" numFmtId="174" xfId="0" applyAlignment="1" applyBorder="1" applyFont="1" applyNumberFormat="1">
      <alignment horizontal="center"/>
    </xf>
    <xf borderId="1" fillId="8" fontId="7" numFmtId="174" xfId="0" applyBorder="1" applyFont="1" applyNumberFormat="1"/>
    <xf borderId="52" fillId="8" fontId="7" numFmtId="174" xfId="0" applyAlignment="1" applyBorder="1" applyFont="1" applyNumberFormat="1">
      <alignment horizontal="center"/>
    </xf>
    <xf borderId="62" fillId="8" fontId="7" numFmtId="174" xfId="0" applyAlignment="1" applyBorder="1" applyFont="1" applyNumberFormat="1">
      <alignment horizontal="center"/>
    </xf>
    <xf borderId="59" fillId="8" fontId="7" numFmtId="174" xfId="0" applyAlignment="1" applyBorder="1" applyFont="1" applyNumberFormat="1">
      <alignment horizontal="center"/>
    </xf>
    <xf borderId="73" fillId="0" fontId="7" numFmtId="0" xfId="0" applyAlignment="1" applyBorder="1" applyFont="1">
      <alignment horizontal="center"/>
    </xf>
    <xf borderId="98" fillId="0" fontId="29" numFmtId="0" xfId="0" applyBorder="1" applyFont="1"/>
    <xf borderId="7" fillId="0" fontId="1" numFmtId="166" xfId="0" applyBorder="1" applyFont="1" applyNumberFormat="1"/>
    <xf borderId="99" fillId="0" fontId="1" numFmtId="0" xfId="0" applyBorder="1" applyFont="1"/>
    <xf borderId="19" fillId="0" fontId="1" numFmtId="166" xfId="0" applyBorder="1" applyFont="1" applyNumberFormat="1"/>
    <xf borderId="46" fillId="0" fontId="1" numFmtId="166" xfId="0" applyBorder="1" applyFont="1" applyNumberFormat="1"/>
    <xf borderId="0" fillId="0" fontId="39" numFmtId="0" xfId="0" applyFont="1"/>
    <xf borderId="0" fillId="0" fontId="31" numFmtId="0" xfId="0" applyFont="1"/>
    <xf borderId="0" fillId="0" fontId="39" numFmtId="0" xfId="0" applyAlignment="1" applyFont="1">
      <alignment horizontal="center"/>
    </xf>
    <xf borderId="100" fillId="0" fontId="39" numFmtId="0" xfId="0" applyAlignment="1" applyBorder="1" applyFont="1">
      <alignment horizontal="center"/>
    </xf>
    <xf borderId="0" fillId="0" fontId="31" numFmtId="0" xfId="0" applyAlignment="1" applyFont="1">
      <alignment horizontal="center"/>
    </xf>
    <xf borderId="1" fillId="18" fontId="1" numFmtId="175" xfId="0" applyBorder="1" applyFill="1" applyFont="1" applyNumberFormat="1"/>
    <xf borderId="0" fillId="0" fontId="31" numFmtId="9" xfId="0" applyFont="1" applyNumberFormat="1"/>
    <xf borderId="0" fillId="0" fontId="31" numFmtId="1" xfId="0" applyFont="1" applyNumberFormat="1"/>
    <xf borderId="1" fillId="19" fontId="31" numFmtId="9" xfId="0" applyBorder="1" applyFill="1" applyFont="1" applyNumberFormat="1"/>
    <xf borderId="1" fillId="19" fontId="31" numFmtId="1" xfId="0" applyBorder="1" applyFont="1" applyNumberFormat="1"/>
    <xf borderId="1" fillId="18" fontId="31" numFmtId="1" xfId="0" applyBorder="1" applyFont="1" applyNumberFormat="1"/>
    <xf borderId="1" fillId="19" fontId="31" numFmtId="172" xfId="0" applyBorder="1" applyFont="1" applyNumberFormat="1"/>
    <xf borderId="1" fillId="18" fontId="31" numFmtId="10" xfId="0" applyBorder="1" applyFont="1" applyNumberFormat="1"/>
    <xf borderId="0" fillId="0" fontId="31" numFmtId="10" xfId="0" applyFont="1" applyNumberFormat="1"/>
    <xf borderId="1" fillId="19" fontId="31" numFmtId="174" xfId="0" applyBorder="1" applyFont="1" applyNumberFormat="1"/>
    <xf borderId="1" fillId="18" fontId="31" numFmtId="168" xfId="0" applyBorder="1" applyFont="1" applyNumberFormat="1"/>
    <xf borderId="0" fillId="0" fontId="31" numFmtId="168" xfId="0" applyFont="1" applyNumberFormat="1"/>
    <xf borderId="101" fillId="0" fontId="7" numFmtId="0" xfId="0" applyBorder="1" applyFont="1"/>
    <xf borderId="101" fillId="0" fontId="1" numFmtId="0" xfId="0" applyBorder="1" applyFont="1"/>
    <xf borderId="51" fillId="18" fontId="1" numFmtId="0" xfId="0" applyBorder="1" applyFont="1"/>
    <xf borderId="51" fillId="18" fontId="1" numFmtId="175" xfId="0" applyBorder="1" applyFont="1" applyNumberFormat="1"/>
    <xf borderId="101" fillId="0" fontId="1" numFmtId="175" xfId="0" applyBorder="1" applyFont="1" applyNumberFormat="1"/>
    <xf borderId="101" fillId="0" fontId="1" numFmtId="1" xfId="0" applyBorder="1" applyFont="1" applyNumberFormat="1"/>
    <xf borderId="51" fillId="19" fontId="1" numFmtId="1" xfId="0" applyBorder="1" applyFont="1" applyNumberFormat="1"/>
    <xf borderId="51" fillId="19" fontId="1" numFmtId="175" xfId="0" applyBorder="1" applyFont="1" applyNumberFormat="1"/>
    <xf borderId="0" fillId="0" fontId="40" numFmtId="0" xfId="0" applyFont="1"/>
    <xf borderId="1" fillId="19" fontId="31" numFmtId="175" xfId="0" applyBorder="1" applyFont="1" applyNumberFormat="1"/>
    <xf borderId="19" fillId="0" fontId="1" numFmtId="1" xfId="0" applyBorder="1" applyFont="1" applyNumberFormat="1"/>
    <xf borderId="91" fillId="19" fontId="1" numFmtId="175" xfId="0" applyBorder="1" applyFont="1" applyNumberFormat="1"/>
    <xf borderId="1" fillId="18" fontId="1" numFmtId="0" xfId="0" applyBorder="1" applyFont="1"/>
    <xf borderId="0" fillId="0" fontId="41" numFmtId="0" xfId="0" applyAlignment="1" applyFont="1">
      <alignment horizontal="center" shrinkToFit="0" wrapText="1"/>
    </xf>
    <xf borderId="0" fillId="0" fontId="41" numFmtId="0" xfId="0" applyAlignment="1" applyFont="1">
      <alignment shrinkToFit="0" vertical="top" wrapText="1"/>
    </xf>
    <xf borderId="0" fillId="0" fontId="42" numFmtId="0" xfId="0" applyAlignment="1" applyFont="1">
      <alignment shrinkToFit="0" vertical="top" wrapText="1"/>
    </xf>
    <xf borderId="0" fillId="0" fontId="42" numFmtId="0" xfId="0" applyAlignment="1" applyFont="1">
      <alignment vertical="top"/>
    </xf>
    <xf borderId="0" fillId="0" fontId="42" numFmtId="0" xfId="0" applyFont="1"/>
    <xf borderId="1" fillId="20" fontId="42" numFmtId="0" xfId="0" applyBorder="1" applyFill="1" applyFont="1"/>
    <xf borderId="102" fillId="20" fontId="42" numFmtId="0" xfId="0" applyAlignment="1" applyBorder="1" applyFont="1">
      <alignment horizontal="right"/>
    </xf>
    <xf borderId="102" fillId="0" fontId="42" numFmtId="182" xfId="0" applyAlignment="1" applyBorder="1" applyFont="1" applyNumberFormat="1">
      <alignment horizontal="right"/>
    </xf>
    <xf borderId="1" fillId="19" fontId="42" numFmtId="174" xfId="0" applyAlignment="1" applyBorder="1" applyFont="1" applyNumberFormat="1">
      <alignment horizontal="right"/>
    </xf>
    <xf borderId="1" fillId="20" fontId="42" numFmtId="174" xfId="0" applyBorder="1" applyFont="1" applyNumberFormat="1"/>
    <xf borderId="0" fillId="0" fontId="42" numFmtId="174" xfId="0" applyFont="1" applyNumberFormat="1"/>
    <xf borderId="0" fillId="0" fontId="41" numFmtId="0" xfId="0" applyFont="1"/>
    <xf borderId="102" fillId="0" fontId="42" numFmtId="0" xfId="0" applyAlignment="1" applyBorder="1" applyFont="1">
      <alignment horizontal="right"/>
    </xf>
    <xf borderId="1" fillId="19" fontId="42" numFmtId="183" xfId="0" applyAlignment="1" applyBorder="1" applyFont="1" applyNumberFormat="1">
      <alignment horizontal="right"/>
    </xf>
    <xf borderId="1" fillId="19" fontId="43" numFmtId="167" xfId="0" applyAlignment="1" applyBorder="1" applyFont="1" applyNumberFormat="1">
      <alignment horizontal="right"/>
    </xf>
    <xf borderId="1" fillId="19" fontId="43" numFmtId="183" xfId="0" applyAlignment="1" applyBorder="1" applyFont="1" applyNumberFormat="1">
      <alignment horizontal="right"/>
    </xf>
    <xf borderId="1" fillId="19" fontId="42" numFmtId="0" xfId="0" applyAlignment="1" applyBorder="1" applyFont="1">
      <alignment horizontal="right"/>
    </xf>
    <xf borderId="102" fillId="20" fontId="42" numFmtId="174" xfId="0" applyAlignment="1" applyBorder="1" applyFont="1" applyNumberFormat="1">
      <alignment horizontal="right"/>
    </xf>
    <xf borderId="102" fillId="0" fontId="42" numFmtId="167" xfId="0" applyAlignment="1" applyBorder="1" applyFont="1" applyNumberFormat="1">
      <alignment horizontal="right"/>
    </xf>
    <xf borderId="1" fillId="21" fontId="42" numFmtId="0" xfId="0" applyBorder="1" applyFill="1" applyFont="1"/>
    <xf borderId="1" fillId="21" fontId="44" numFmtId="0" xfId="0" applyBorder="1" applyFont="1"/>
    <xf borderId="1" fillId="21" fontId="44" numFmtId="174" xfId="0" applyBorder="1" applyFont="1" applyNumberFormat="1"/>
    <xf borderId="0" fillId="0" fontId="42" numFmtId="182" xfId="0" applyAlignment="1" applyFont="1" applyNumberFormat="1">
      <alignment horizontal="right"/>
    </xf>
    <xf borderId="1" fillId="18" fontId="41" numFmtId="183" xfId="0" applyAlignment="1" applyBorder="1" applyFont="1" applyNumberFormat="1">
      <alignment horizontal="right"/>
    </xf>
    <xf borderId="1" fillId="22" fontId="42" numFmtId="0" xfId="0" applyBorder="1" applyFill="1" applyFont="1"/>
    <xf borderId="102" fillId="22" fontId="42" numFmtId="174" xfId="0" applyAlignment="1" applyBorder="1" applyFont="1" applyNumberFormat="1">
      <alignment horizontal="right"/>
    </xf>
    <xf borderId="0" fillId="0" fontId="42" numFmtId="0" xfId="0" applyAlignment="1" applyFont="1">
      <alignment horizontal="right"/>
    </xf>
    <xf borderId="1" fillId="18" fontId="42" numFmtId="174" xfId="0" applyAlignment="1" applyBorder="1" applyFont="1" applyNumberFormat="1">
      <alignment horizontal="right"/>
    </xf>
    <xf borderId="1" fillId="23" fontId="44" numFmtId="0" xfId="0" applyBorder="1" applyFill="1" applyFont="1"/>
    <xf borderId="1" fillId="23" fontId="42" numFmtId="0" xfId="0" applyBorder="1" applyFont="1"/>
    <xf borderId="0" fillId="0" fontId="42" numFmtId="183" xfId="0" applyFont="1" applyNumberFormat="1"/>
    <xf borderId="1" fillId="24" fontId="45" numFmtId="0" xfId="0" applyBorder="1" applyFill="1" applyFont="1"/>
    <xf borderId="1" fillId="24" fontId="42" numFmtId="0" xfId="0" applyBorder="1" applyFont="1"/>
    <xf borderId="1" fillId="19" fontId="42" numFmtId="167" xfId="0" applyAlignment="1" applyBorder="1" applyFont="1" applyNumberFormat="1">
      <alignment horizontal="right"/>
    </xf>
    <xf borderId="102" fillId="22" fontId="42" numFmtId="167" xfId="0" applyAlignment="1" applyBorder="1" applyFont="1" applyNumberFormat="1">
      <alignment horizontal="right"/>
    </xf>
    <xf borderId="0" fillId="0" fontId="42" numFmtId="174" xfId="0" applyAlignment="1" applyFont="1" applyNumberFormat="1">
      <alignment vertical="top"/>
    </xf>
    <xf borderId="1" fillId="18" fontId="42" numFmtId="167" xfId="0" applyAlignment="1" applyBorder="1" applyFont="1" applyNumberFormat="1">
      <alignment horizontal="right"/>
    </xf>
    <xf borderId="1" fillId="22" fontId="42" numFmtId="174" xfId="0" applyBorder="1" applyFont="1" applyNumberFormat="1"/>
    <xf borderId="1" fillId="24" fontId="41" numFmtId="0" xfId="0" applyBorder="1" applyFont="1"/>
    <xf borderId="1" fillId="19" fontId="41" numFmtId="174" xfId="0" applyAlignment="1" applyBorder="1" applyFont="1" applyNumberFormat="1">
      <alignment horizontal="right"/>
    </xf>
    <xf borderId="1" fillId="25" fontId="44" numFmtId="0" xfId="0" applyBorder="1" applyFill="1" applyFont="1"/>
    <xf borderId="1" fillId="25" fontId="42" numFmtId="0" xfId="0" applyBorder="1" applyFont="1"/>
    <xf borderId="1" fillId="26" fontId="42" numFmtId="0" xfId="0" applyBorder="1" applyFill="1" applyFont="1"/>
    <xf borderId="1" fillId="19" fontId="42" numFmtId="9" xfId="0" applyBorder="1" applyFont="1" applyNumberFormat="1"/>
    <xf borderId="86" fillId="19" fontId="42" numFmtId="174" xfId="0" applyAlignment="1" applyBorder="1" applyFont="1" applyNumberFormat="1">
      <alignment horizontal="right"/>
    </xf>
    <xf borderId="1" fillId="26" fontId="41" numFmtId="0" xfId="0" applyBorder="1" applyFont="1"/>
    <xf borderId="51" fillId="19" fontId="41" numFmtId="174" xfId="0" applyAlignment="1" applyBorder="1" applyFont="1" applyNumberFormat="1">
      <alignment horizontal="right"/>
    </xf>
    <xf borderId="1" fillId="4" fontId="42" numFmtId="0" xfId="0" applyBorder="1" applyFont="1"/>
    <xf borderId="1" fillId="4" fontId="42" numFmtId="167" xfId="0" applyBorder="1" applyFont="1" applyNumberFormat="1"/>
    <xf borderId="0" fillId="0" fontId="42" numFmtId="167" xfId="0" applyFont="1" applyNumberFormat="1"/>
    <xf borderId="1" fillId="4" fontId="42" numFmtId="167" xfId="0" applyAlignment="1" applyBorder="1" applyFont="1" applyNumberFormat="1">
      <alignment vertical="top"/>
    </xf>
    <xf borderId="103" fillId="27" fontId="46" numFmtId="0" xfId="0" applyAlignment="1" applyBorder="1" applyFill="1" applyFont="1">
      <alignment horizontal="center" shrinkToFit="0" wrapText="1"/>
    </xf>
    <xf borderId="87" fillId="19" fontId="46" numFmtId="0" xfId="0" applyAlignment="1" applyBorder="1" applyFont="1">
      <alignment horizontal="center" shrinkToFit="0" wrapText="1"/>
    </xf>
    <xf borderId="87" fillId="19" fontId="46" numFmtId="167" xfId="0" applyAlignment="1" applyBorder="1" applyFont="1" applyNumberFormat="1">
      <alignment horizontal="center" shrinkToFit="0" wrapText="1"/>
    </xf>
    <xf borderId="104" fillId="0" fontId="29" numFmtId="0" xfId="0" applyBorder="1" applyFont="1"/>
    <xf borderId="103" fillId="27" fontId="46" numFmtId="167" xfId="0" applyAlignment="1" applyBorder="1" applyFont="1" applyNumberFormat="1">
      <alignment horizontal="center" shrinkToFit="0" wrapText="1"/>
    </xf>
    <xf borderId="105" fillId="0" fontId="29" numFmtId="0" xfId="0" applyBorder="1" applyFont="1"/>
    <xf borderId="1" fillId="19" fontId="47" numFmtId="0" xfId="0" applyAlignment="1" applyBorder="1" applyFont="1">
      <alignment horizontal="center" shrinkToFit="0" wrapText="1"/>
    </xf>
    <xf borderId="1" fillId="19" fontId="47" numFmtId="0" xfId="0" applyAlignment="1" applyBorder="1" applyFont="1">
      <alignment shrinkToFit="0" wrapText="1"/>
    </xf>
    <xf borderId="1" fillId="28" fontId="47" numFmtId="0" xfId="0" applyAlignment="1" applyBorder="1" applyFill="1" applyFont="1">
      <alignment horizontal="center" shrinkToFit="0" wrapText="1"/>
    </xf>
    <xf borderId="1" fillId="29" fontId="47" numFmtId="0" xfId="0" applyAlignment="1" applyBorder="1" applyFill="1" applyFont="1">
      <alignment horizontal="center" shrinkToFit="0" wrapText="1"/>
    </xf>
    <xf borderId="1" fillId="30" fontId="47" numFmtId="0" xfId="0" applyAlignment="1" applyBorder="1" applyFill="1" applyFont="1">
      <alignment horizontal="center" shrinkToFit="0" wrapText="1"/>
    </xf>
    <xf borderId="1" fillId="19" fontId="47" numFmtId="182" xfId="0" applyAlignment="1" applyBorder="1" applyFont="1" applyNumberFormat="1">
      <alignment horizontal="center" shrinkToFit="0" wrapText="1"/>
    </xf>
    <xf borderId="1" fillId="28" fontId="47" numFmtId="182" xfId="0" applyAlignment="1" applyBorder="1" applyFont="1" applyNumberFormat="1">
      <alignment horizontal="center" shrinkToFit="0" wrapText="1"/>
    </xf>
    <xf borderId="1" fillId="29" fontId="47" numFmtId="182" xfId="0" applyAlignment="1" applyBorder="1" applyFont="1" applyNumberFormat="1">
      <alignment horizontal="center" shrinkToFit="0" wrapText="1"/>
    </xf>
    <xf borderId="1" fillId="30" fontId="47" numFmtId="182" xfId="0" applyAlignment="1" applyBorder="1" applyFont="1" applyNumberFormat="1">
      <alignment horizontal="center" shrinkToFit="0" wrapText="1"/>
    </xf>
    <xf borderId="1" fillId="28" fontId="47" numFmtId="167" xfId="0" applyAlignment="1" applyBorder="1" applyFont="1" applyNumberFormat="1">
      <alignment horizontal="center" shrinkToFit="0" wrapText="1"/>
    </xf>
    <xf borderId="1" fillId="29" fontId="47" numFmtId="167" xfId="0" applyAlignment="1" applyBorder="1" applyFont="1" applyNumberFormat="1">
      <alignment horizontal="center" shrinkToFit="0" wrapText="1"/>
    </xf>
    <xf borderId="1" fillId="30" fontId="47" numFmtId="167" xfId="0" applyAlignment="1" applyBorder="1" applyFont="1" applyNumberFormat="1">
      <alignment horizontal="center" shrinkToFit="0" wrapText="1"/>
    </xf>
    <xf borderId="0" fillId="0" fontId="48" numFmtId="0" xfId="0" applyAlignment="1" applyFont="1">
      <alignment horizontal="center" shrinkToFit="0" wrapText="1"/>
    </xf>
    <xf borderId="0" fillId="0" fontId="48" numFmtId="0" xfId="0" applyAlignment="1" applyFont="1">
      <alignment shrinkToFit="0" wrapText="1"/>
    </xf>
    <xf borderId="1" fillId="31" fontId="48" numFmtId="0" xfId="0" applyAlignment="1" applyBorder="1" applyFill="1" applyFont="1">
      <alignment horizontal="center" shrinkToFit="0" wrapText="1"/>
    </xf>
    <xf borderId="1" fillId="32" fontId="48" numFmtId="0" xfId="0" applyAlignment="1" applyBorder="1" applyFill="1" applyFont="1">
      <alignment horizontal="center" shrinkToFit="0" wrapText="1"/>
    </xf>
    <xf borderId="1" fillId="33" fontId="48" numFmtId="0" xfId="0" applyAlignment="1" applyBorder="1" applyFill="1" applyFont="1">
      <alignment horizontal="center" shrinkToFit="0" wrapText="1"/>
    </xf>
    <xf borderId="1" fillId="4" fontId="48" numFmtId="182" xfId="0" applyAlignment="1" applyBorder="1" applyFont="1" applyNumberFormat="1">
      <alignment horizontal="center" shrinkToFit="0" wrapText="1"/>
    </xf>
    <xf borderId="1" fillId="31" fontId="48" numFmtId="182" xfId="0" applyAlignment="1" applyBorder="1" applyFont="1" applyNumberFormat="1">
      <alignment horizontal="center" shrinkToFit="0" wrapText="1"/>
    </xf>
    <xf borderId="1" fillId="32" fontId="48" numFmtId="182" xfId="0" applyAlignment="1" applyBorder="1" applyFont="1" applyNumberFormat="1">
      <alignment horizontal="center" shrinkToFit="0" wrapText="1"/>
    </xf>
    <xf borderId="1" fillId="33" fontId="48" numFmtId="182" xfId="0" applyAlignment="1" applyBorder="1" applyFont="1" applyNumberFormat="1">
      <alignment horizontal="center" shrinkToFit="0" wrapText="1"/>
    </xf>
    <xf borderId="1" fillId="31" fontId="48" numFmtId="167" xfId="0" applyAlignment="1" applyBorder="1" applyFont="1" applyNumberFormat="1">
      <alignment horizontal="center" shrinkToFit="0" wrapText="1"/>
    </xf>
    <xf borderId="1" fillId="32" fontId="48" numFmtId="167" xfId="0" applyAlignment="1" applyBorder="1" applyFont="1" applyNumberFormat="1">
      <alignment horizontal="center" shrinkToFit="0" wrapText="1"/>
    </xf>
    <xf borderId="1" fillId="33" fontId="48" numFmtId="167" xfId="0" applyAlignment="1" applyBorder="1" applyFont="1" applyNumberFormat="1">
      <alignment horizontal="center" shrinkToFit="0" wrapText="1"/>
    </xf>
    <xf borderId="1" fillId="31" fontId="42" numFmtId="0" xfId="0" applyBorder="1" applyFont="1"/>
    <xf borderId="1" fillId="32" fontId="42" numFmtId="0" xfId="0" applyBorder="1" applyFont="1"/>
    <xf borderId="1" fillId="33" fontId="42" numFmtId="0" xfId="0" applyBorder="1" applyFont="1"/>
    <xf borderId="1" fillId="4" fontId="42" numFmtId="182" xfId="0" applyBorder="1" applyFont="1" applyNumberFormat="1"/>
    <xf borderId="1" fillId="31" fontId="42" numFmtId="182" xfId="0" applyBorder="1" applyFont="1" applyNumberFormat="1"/>
    <xf borderId="1" fillId="32" fontId="42" numFmtId="182" xfId="0" applyBorder="1" applyFont="1" applyNumberFormat="1"/>
    <xf borderId="1" fillId="33" fontId="42" numFmtId="182" xfId="0" applyBorder="1" applyFont="1" applyNumberFormat="1"/>
    <xf borderId="1" fillId="4" fontId="48" numFmtId="0" xfId="0" applyAlignment="1" applyBorder="1" applyFont="1">
      <alignment horizontal="center" shrinkToFit="0" wrapText="1"/>
    </xf>
    <xf borderId="1" fillId="19" fontId="42" numFmtId="0" xfId="0" applyBorder="1" applyFont="1"/>
    <xf borderId="1" fillId="4" fontId="1" numFmtId="0" xfId="0" applyAlignment="1" applyBorder="1" applyFont="1">
      <alignment shrinkToFit="0" wrapText="1"/>
    </xf>
    <xf borderId="0" fillId="0" fontId="42" numFmtId="167" xfId="0" applyAlignment="1" applyFont="1" applyNumberFormat="1">
      <alignment horizontal="right"/>
    </xf>
    <xf borderId="87" fillId="27" fontId="49" numFmtId="0" xfId="0" applyAlignment="1" applyBorder="1" applyFont="1">
      <alignment horizontal="center" shrinkToFit="0" wrapText="1"/>
    </xf>
    <xf borderId="1" fillId="27" fontId="42" numFmtId="0" xfId="0" applyBorder="1" applyFont="1"/>
    <xf borderId="0" fillId="0" fontId="1" numFmtId="0" xfId="0" applyAlignment="1" applyFont="1">
      <alignment shrinkToFit="0" wrapText="1"/>
    </xf>
    <xf borderId="0" fillId="0" fontId="1" numFmtId="167" xfId="0" applyAlignment="1" applyFont="1" applyNumberFormat="1">
      <alignment horizontal="right"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customschemas.google.com/relationships/workbookmetadata" Target="metadata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externalLink" Target="externalLinks/externalLink1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FF0000"/>
              </a:solidFill>
            </c:spPr>
          </c:dPt>
          <c:dPt>
            <c:idx val="1"/>
            <c:spPr>
              <a:solidFill>
                <a:srgbClr val="00FF00"/>
              </a:solidFill>
            </c:spPr>
          </c:dPt>
          <c:dPt>
            <c:idx val="2"/>
            <c:spPr>
              <a:solidFill>
                <a:schemeClr val="accent4"/>
              </a:solidFill>
            </c:spPr>
          </c:dPt>
          <c:dPt>
            <c:idx val="3"/>
            <c:spPr>
              <a:solidFill>
                <a:srgbClr val="0000FF"/>
              </a:solidFill>
            </c:spPr>
          </c:dPt>
          <c:dPt>
            <c:idx val="4"/>
            <c:spPr>
              <a:solidFill>
                <a:schemeClr val="accent5"/>
              </a:solidFill>
            </c:spPr>
          </c:dPt>
          <c:dPt>
            <c:idx val="5"/>
            <c:spPr>
              <a:solidFill>
                <a:schemeClr val="accent4"/>
              </a:solidFill>
            </c:spPr>
          </c:dPt>
          <c:dPt>
            <c:idx val="6"/>
            <c:spPr>
              <a:solidFill>
                <a:schemeClr val="accent6"/>
              </a:solidFill>
            </c:spPr>
          </c:dPt>
          <c:dPt>
            <c:idx val="7"/>
            <c:spPr>
              <a:solidFill>
                <a:schemeClr val="accent5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Expenses!$B$28:$B$35</c:f>
            </c:strRef>
          </c:cat>
          <c:val>
            <c:numRef>
              <c:f>Expenses!$C$28:$C$35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2266950</xdr:colOff>
      <xdr:row>41</xdr:row>
      <xdr:rowOff>114300</xdr:rowOff>
    </xdr:from>
    <xdr:ext cx="9525000" cy="3752850"/>
    <xdr:graphicFrame>
      <xdr:nvGraphicFramePr>
        <xdr:cNvPr id="844865947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323850</xdr:colOff>
      <xdr:row>43</xdr:row>
      <xdr:rowOff>114300</xdr:rowOff>
    </xdr:from>
    <xdr:ext cx="5781675" cy="35909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externalLinks/_rels/externalLink1.xml.rels><?xml version="1.0" encoding="UTF-8" standalone="yes"?><Relationships xmlns="http://schemas.openxmlformats.org/package/2006/relationships"><Relationship Id="rId1" Type="http://schemas.openxmlformats.org/officeDocument/2006/relationships/externalLinkPath" Target="/Documents/REVEX/Copy%20of%20Financial%20Model%20v1.2%20(2).xlsx" TargetMode="External"/></Relationships>
</file>

<file path=xl/externalLinks/externalLink1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Welcome!"/>
      <sheetName val="Actuals"/>
      <sheetName val="Financial Summary"/>
      <sheetName val="Standard Financials"/>
      <sheetName val="Cash Forecast"/>
      <sheetName val="Equity &amp; Debt"/>
      <sheetName val="Assumptions"/>
      <sheetName val="Material COGS"/>
      <sheetName val="Personnel"/>
      <sheetName val="Revenue Summary"/>
      <sheetName val="Revenue Detail"/>
      <sheetName val="G&amp;A-OpEx"/>
      <sheetName val="Sales"/>
      <sheetName val="Marketing"/>
      <sheetName val="R&amp;D"/>
      <sheetName val="Customer Service"/>
      <sheetName val="Operations"/>
      <sheetName val="Construction in Process"/>
      <sheetName val="CapEx-Depreciation"/>
      <sheetName val="CapEx Computers per FTE"/>
      <sheetName val="CapEx F&amp;F per FTE"/>
      <sheetName val="CapEx Production Equip Initial"/>
      <sheetName val="CapEx Other 3"/>
      <sheetName val="Full-scal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4.63"/>
    <col customWidth="1" min="3" max="3" width="27.88"/>
    <col customWidth="1" min="4" max="4" width="18.0"/>
    <col customWidth="1" min="5" max="5" width="13.38"/>
    <col customWidth="1" min="6" max="6" width="12.75"/>
  </cols>
  <sheetData>
    <row r="3">
      <c r="A3" s="1"/>
      <c r="B3" s="2" t="s">
        <v>0</v>
      </c>
      <c r="C3" s="2" t="s">
        <v>1</v>
      </c>
      <c r="D3" s="2" t="s">
        <v>2</v>
      </c>
      <c r="E3" s="2" t="s">
        <v>3</v>
      </c>
      <c r="F3" s="2" t="s">
        <v>4</v>
      </c>
      <c r="G3" s="2" t="s">
        <v>5</v>
      </c>
      <c r="H3" s="2" t="s">
        <v>6</v>
      </c>
      <c r="I3" s="1"/>
      <c r="J3" s="1"/>
      <c r="K3" s="3" t="s">
        <v>4</v>
      </c>
      <c r="L3" s="1"/>
      <c r="M3" s="3" t="s">
        <v>5</v>
      </c>
      <c r="N3" s="1"/>
      <c r="O3" s="1"/>
      <c r="P3" s="1"/>
      <c r="Q3" s="1"/>
      <c r="R3" s="1"/>
      <c r="S3" s="1"/>
      <c r="T3" s="1"/>
      <c r="U3" s="1"/>
      <c r="V3" s="1"/>
      <c r="W3" s="1"/>
      <c r="X3" s="1"/>
    </row>
    <row r="4">
      <c r="A4" s="1"/>
      <c r="B4" s="4">
        <v>1.0</v>
      </c>
      <c r="C4" s="5" t="s">
        <v>7</v>
      </c>
      <c r="D4" s="6" t="s">
        <v>8</v>
      </c>
      <c r="E4" s="7">
        <v>45397.0</v>
      </c>
      <c r="F4" s="8" t="s">
        <v>9</v>
      </c>
      <c r="G4" s="8"/>
      <c r="H4" s="8" t="s">
        <v>10</v>
      </c>
      <c r="I4" s="1"/>
      <c r="J4" s="1"/>
      <c r="K4" s="9" t="s">
        <v>11</v>
      </c>
      <c r="L4" s="1"/>
      <c r="M4" s="9" t="s">
        <v>12</v>
      </c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>
      <c r="A5" s="1"/>
      <c r="B5" s="10">
        <f t="shared" ref="B5:B21" si="1">B4+1</f>
        <v>2</v>
      </c>
      <c r="C5" s="11"/>
      <c r="D5" s="11"/>
      <c r="E5" s="12"/>
      <c r="F5" s="13"/>
      <c r="G5" s="13"/>
      <c r="H5" s="13"/>
      <c r="I5" s="1"/>
      <c r="J5" s="1"/>
      <c r="K5" s="9" t="s">
        <v>13</v>
      </c>
      <c r="L5" s="1"/>
      <c r="M5" s="9" t="s">
        <v>14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>
      <c r="A6" s="1"/>
      <c r="B6" s="4">
        <f t="shared" si="1"/>
        <v>3</v>
      </c>
      <c r="C6" s="6"/>
      <c r="D6" s="6"/>
      <c r="E6" s="7"/>
      <c r="F6" s="8"/>
      <c r="G6" s="8"/>
      <c r="H6" s="8"/>
      <c r="I6" s="1"/>
      <c r="J6" s="1"/>
      <c r="K6" s="9" t="s">
        <v>9</v>
      </c>
      <c r="L6" s="1"/>
      <c r="M6" s="9" t="s">
        <v>15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>
      <c r="A7" s="1"/>
      <c r="B7" s="10">
        <f t="shared" si="1"/>
        <v>4</v>
      </c>
      <c r="C7" s="11"/>
      <c r="D7" s="11"/>
      <c r="E7" s="12"/>
      <c r="F7" s="13"/>
      <c r="G7" s="13"/>
      <c r="H7" s="13"/>
      <c r="I7" s="1"/>
      <c r="J7" s="1"/>
      <c r="K7" s="1"/>
      <c r="L7" s="1"/>
      <c r="M7" s="9" t="s">
        <v>16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>
      <c r="A8" s="1"/>
      <c r="B8" s="4">
        <f t="shared" si="1"/>
        <v>5</v>
      </c>
      <c r="C8" s="6"/>
      <c r="D8" s="6"/>
      <c r="E8" s="7"/>
      <c r="F8" s="8"/>
      <c r="G8" s="8"/>
      <c r="H8" s="8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>
      <c r="A9" s="1"/>
      <c r="B9" s="10">
        <f t="shared" si="1"/>
        <v>6</v>
      </c>
      <c r="C9" s="11"/>
      <c r="D9" s="11"/>
      <c r="E9" s="12"/>
      <c r="F9" s="13"/>
      <c r="G9" s="13"/>
      <c r="H9" s="13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</row>
    <row r="10">
      <c r="A10" s="1"/>
      <c r="B10" s="4">
        <f t="shared" si="1"/>
        <v>7</v>
      </c>
      <c r="C10" s="6"/>
      <c r="D10" s="6"/>
      <c r="E10" s="7"/>
      <c r="F10" s="8"/>
      <c r="G10" s="8"/>
      <c r="H10" s="8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</row>
    <row r="11">
      <c r="A11" s="1"/>
      <c r="B11" s="10">
        <f t="shared" si="1"/>
        <v>8</v>
      </c>
      <c r="C11" s="11"/>
      <c r="D11" s="11"/>
      <c r="E11" s="12"/>
      <c r="F11" s="13"/>
      <c r="G11" s="13"/>
      <c r="H11" s="13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</row>
    <row r="12">
      <c r="A12" s="1"/>
      <c r="B12" s="4">
        <f t="shared" si="1"/>
        <v>9</v>
      </c>
      <c r="C12" s="5"/>
      <c r="D12" s="6"/>
      <c r="E12" s="7"/>
      <c r="F12" s="8"/>
      <c r="G12" s="8"/>
      <c r="H12" s="8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</row>
    <row r="13">
      <c r="A13" s="1"/>
      <c r="B13" s="10">
        <f t="shared" si="1"/>
        <v>10</v>
      </c>
      <c r="C13" s="14"/>
      <c r="D13" s="11"/>
      <c r="E13" s="12"/>
      <c r="F13" s="13"/>
      <c r="G13" s="13"/>
      <c r="H13" s="13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</row>
    <row r="14">
      <c r="A14" s="1"/>
      <c r="B14" s="4">
        <f t="shared" si="1"/>
        <v>11</v>
      </c>
      <c r="C14" s="6"/>
      <c r="D14" s="6"/>
      <c r="E14" s="7"/>
      <c r="F14" s="8"/>
      <c r="G14" s="8"/>
      <c r="H14" s="8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</row>
    <row r="15">
      <c r="A15" s="1"/>
      <c r="B15" s="10">
        <f t="shared" si="1"/>
        <v>12</v>
      </c>
      <c r="C15" s="11"/>
      <c r="D15" s="11"/>
      <c r="E15" s="12"/>
      <c r="F15" s="15"/>
      <c r="G15" s="13"/>
      <c r="H15" s="13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</row>
    <row r="16">
      <c r="A16" s="1"/>
      <c r="B16" s="4">
        <f t="shared" si="1"/>
        <v>13</v>
      </c>
      <c r="C16" s="6"/>
      <c r="D16" s="6"/>
      <c r="E16" s="7"/>
      <c r="F16" s="8"/>
      <c r="G16" s="8"/>
      <c r="H16" s="8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</row>
    <row r="17">
      <c r="A17" s="1"/>
      <c r="B17" s="10">
        <f t="shared" si="1"/>
        <v>14</v>
      </c>
      <c r="C17" s="14"/>
      <c r="D17" s="11"/>
      <c r="E17" s="12"/>
      <c r="F17" s="13"/>
      <c r="G17" s="13"/>
      <c r="H17" s="13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</row>
    <row r="18">
      <c r="A18" s="1"/>
      <c r="B18" s="4">
        <f t="shared" si="1"/>
        <v>15</v>
      </c>
      <c r="C18" s="5"/>
      <c r="D18" s="6"/>
      <c r="E18" s="7"/>
      <c r="F18" s="8"/>
      <c r="G18" s="8"/>
      <c r="H18" s="8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</row>
    <row r="19">
      <c r="A19" s="1"/>
      <c r="B19" s="10">
        <f t="shared" si="1"/>
        <v>16</v>
      </c>
      <c r="C19" s="14"/>
      <c r="D19" s="11"/>
      <c r="E19" s="12"/>
      <c r="F19" s="13"/>
      <c r="G19" s="13"/>
      <c r="H19" s="13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</row>
    <row r="20">
      <c r="A20" s="1"/>
      <c r="B20" s="4">
        <f t="shared" si="1"/>
        <v>17</v>
      </c>
      <c r="C20" s="5"/>
      <c r="D20" s="6"/>
      <c r="E20" s="7"/>
      <c r="F20" s="8"/>
      <c r="G20" s="8"/>
      <c r="H20" s="8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</row>
    <row r="21" ht="15.75" customHeight="1">
      <c r="A21" s="1"/>
      <c r="B21" s="10">
        <f t="shared" si="1"/>
        <v>18</v>
      </c>
      <c r="C21" s="14"/>
      <c r="D21" s="11"/>
      <c r="E21" s="12"/>
      <c r="F21" s="13"/>
      <c r="G21" s="13"/>
      <c r="H21" s="13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</row>
    <row r="22" ht="15.75" customHeight="1">
      <c r="A22" s="1"/>
      <c r="B22" s="4">
        <v>19.0</v>
      </c>
      <c r="C22" s="5"/>
      <c r="D22" s="6"/>
      <c r="E22" s="7"/>
      <c r="F22" s="8"/>
      <c r="G22" s="8"/>
      <c r="H22" s="8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</row>
    <row r="23" ht="15.75" customHeight="1">
      <c r="A23" s="1"/>
      <c r="B23" s="10">
        <v>20.0</v>
      </c>
      <c r="C23" s="14"/>
      <c r="D23" s="11"/>
      <c r="E23" s="12"/>
      <c r="F23" s="13"/>
      <c r="G23" s="13"/>
      <c r="H23" s="13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</row>
    <row r="24" ht="15.75" customHeight="1">
      <c r="A24" s="1"/>
      <c r="B24" s="16"/>
      <c r="C24" s="16"/>
      <c r="D24" s="16"/>
      <c r="E24" s="16"/>
      <c r="F24" s="16"/>
      <c r="G24" s="16"/>
      <c r="H24" s="16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</row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ataValidations>
    <dataValidation type="list" allowBlank="1" showErrorMessage="1" sqref="G4:G23">
      <formula1>$M$4:$M$7</formula1>
    </dataValidation>
    <dataValidation type="list" allowBlank="1" showErrorMessage="1" sqref="F4:F23">
      <formula1>$K$4:$K$6</formula1>
    </dataValidation>
  </dataValidation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2.63" defaultRowHeight="15.0"/>
  <cols>
    <col customWidth="1" min="1" max="1" width="1.75"/>
    <col customWidth="1" min="2" max="2" width="39.88"/>
    <col customWidth="1" min="3" max="12" width="15.75"/>
    <col customWidth="1" min="13" max="13" width="1.75"/>
    <col customWidth="1" min="14" max="14" width="37.75"/>
    <col customWidth="1" min="15" max="38" width="14.25"/>
  </cols>
  <sheetData>
    <row r="1" ht="12.75" customHeight="1">
      <c r="A1" s="1"/>
      <c r="B1" s="17"/>
      <c r="M1" s="18"/>
      <c r="N1" s="17"/>
      <c r="AG1" s="1"/>
      <c r="AH1" s="1"/>
      <c r="AI1" s="1"/>
      <c r="AJ1" s="1"/>
      <c r="AK1" s="1"/>
      <c r="AL1" s="1"/>
    </row>
    <row r="2" ht="12.75" customHeight="1">
      <c r="A2" s="1"/>
      <c r="B2" s="17"/>
      <c r="M2" s="19"/>
      <c r="N2" s="17"/>
      <c r="AG2" s="1"/>
      <c r="AH2" s="1"/>
      <c r="AI2" s="1"/>
      <c r="AJ2" s="1"/>
      <c r="AK2" s="1"/>
      <c r="AL2" s="1"/>
    </row>
    <row r="3" ht="12.75" customHeight="1">
      <c r="A3" s="1"/>
      <c r="B3" s="20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2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</row>
    <row r="4" ht="12.75" customHeight="1">
      <c r="A4" s="1"/>
      <c r="B4" s="22" t="s">
        <v>17</v>
      </c>
      <c r="C4" s="23">
        <f>Starting_Year</f>
        <v>2025</v>
      </c>
      <c r="D4" s="23">
        <f t="shared" ref="D4:L4" si="1">C4+1</f>
        <v>2026</v>
      </c>
      <c r="E4" s="23">
        <f t="shared" si="1"/>
        <v>2027</v>
      </c>
      <c r="F4" s="23">
        <f t="shared" si="1"/>
        <v>2028</v>
      </c>
      <c r="G4" s="23">
        <f t="shared" si="1"/>
        <v>2029</v>
      </c>
      <c r="H4" s="23">
        <f t="shared" si="1"/>
        <v>2030</v>
      </c>
      <c r="I4" s="23">
        <f t="shared" si="1"/>
        <v>2031</v>
      </c>
      <c r="J4" s="23">
        <f t="shared" si="1"/>
        <v>2032</v>
      </c>
      <c r="K4" s="23">
        <f t="shared" si="1"/>
        <v>2033</v>
      </c>
      <c r="L4" s="24">
        <f t="shared" si="1"/>
        <v>2034</v>
      </c>
      <c r="M4" s="25"/>
      <c r="N4" s="22" t="s">
        <v>17</v>
      </c>
      <c r="O4" s="26">
        <f>DATE(Starting_Year,1,1)</f>
        <v>45658</v>
      </c>
      <c r="P4" s="26">
        <f t="shared" ref="P4:AL4" si="2">EDATE(O4,1)</f>
        <v>45689</v>
      </c>
      <c r="Q4" s="26">
        <f t="shared" si="2"/>
        <v>45717</v>
      </c>
      <c r="R4" s="26">
        <f t="shared" si="2"/>
        <v>45748</v>
      </c>
      <c r="S4" s="26">
        <f t="shared" si="2"/>
        <v>45778</v>
      </c>
      <c r="T4" s="26">
        <f t="shared" si="2"/>
        <v>45809</v>
      </c>
      <c r="U4" s="26">
        <f t="shared" si="2"/>
        <v>45839</v>
      </c>
      <c r="V4" s="26">
        <f t="shared" si="2"/>
        <v>45870</v>
      </c>
      <c r="W4" s="26">
        <f t="shared" si="2"/>
        <v>45901</v>
      </c>
      <c r="X4" s="26">
        <f t="shared" si="2"/>
        <v>45931</v>
      </c>
      <c r="Y4" s="26">
        <f t="shared" si="2"/>
        <v>45962</v>
      </c>
      <c r="Z4" s="26">
        <f t="shared" si="2"/>
        <v>45992</v>
      </c>
      <c r="AA4" s="26">
        <f t="shared" si="2"/>
        <v>46023</v>
      </c>
      <c r="AB4" s="26">
        <f t="shared" si="2"/>
        <v>46054</v>
      </c>
      <c r="AC4" s="26">
        <f t="shared" si="2"/>
        <v>46082</v>
      </c>
      <c r="AD4" s="26">
        <f t="shared" si="2"/>
        <v>46113</v>
      </c>
      <c r="AE4" s="26">
        <f t="shared" si="2"/>
        <v>46143</v>
      </c>
      <c r="AF4" s="26">
        <f t="shared" si="2"/>
        <v>46174</v>
      </c>
      <c r="AG4" s="26">
        <f t="shared" si="2"/>
        <v>46204</v>
      </c>
      <c r="AH4" s="26">
        <f t="shared" si="2"/>
        <v>46235</v>
      </c>
      <c r="AI4" s="26">
        <f t="shared" si="2"/>
        <v>46266</v>
      </c>
      <c r="AJ4" s="26">
        <f t="shared" si="2"/>
        <v>46296</v>
      </c>
      <c r="AK4" s="26">
        <f t="shared" si="2"/>
        <v>46327</v>
      </c>
      <c r="AL4" s="27">
        <f t="shared" si="2"/>
        <v>46357</v>
      </c>
    </row>
    <row r="5" ht="12.75" customHeight="1">
      <c r="A5" s="1"/>
      <c r="B5" s="28"/>
      <c r="C5" s="29"/>
      <c r="D5" s="29"/>
      <c r="E5" s="29"/>
      <c r="F5" s="29"/>
      <c r="G5" s="29"/>
      <c r="H5" s="29"/>
      <c r="I5" s="29"/>
      <c r="J5" s="29"/>
      <c r="K5" s="29"/>
      <c r="L5" s="30"/>
      <c r="M5" s="25"/>
      <c r="N5" s="28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30"/>
    </row>
    <row r="6" ht="12.75" customHeight="1">
      <c r="A6" s="1"/>
      <c r="B6" s="31" t="s">
        <v>18</v>
      </c>
      <c r="C6" s="32"/>
      <c r="D6" s="32"/>
      <c r="E6" s="32"/>
      <c r="F6" s="32"/>
      <c r="G6" s="32"/>
      <c r="H6" s="32"/>
      <c r="I6" s="32"/>
      <c r="J6" s="32"/>
      <c r="K6" s="32"/>
      <c r="L6" s="33"/>
      <c r="M6" s="19"/>
      <c r="N6" s="31" t="s">
        <v>18</v>
      </c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3"/>
    </row>
    <row r="7" ht="12.75" customHeight="1">
      <c r="A7" s="1"/>
      <c r="B7" s="34" t="s">
        <v>19</v>
      </c>
      <c r="C7" s="35">
        <f t="shared" ref="C7:L7" si="3">C31-SUM(C8:C9)-C15</f>
        <v>-5393500</v>
      </c>
      <c r="D7" s="35">
        <f t="shared" si="3"/>
        <v>-10787700</v>
      </c>
      <c r="E7" s="35">
        <f t="shared" si="3"/>
        <v>-14397492</v>
      </c>
      <c r="F7" s="35">
        <f t="shared" si="3"/>
        <v>-14335516.44</v>
      </c>
      <c r="G7" s="35">
        <f t="shared" si="3"/>
        <v>-9168161.039</v>
      </c>
      <c r="H7" s="35">
        <f t="shared" si="3"/>
        <v>2961377.929</v>
      </c>
      <c r="I7" s="35">
        <f t="shared" si="3"/>
        <v>20439405.02</v>
      </c>
      <c r="J7" s="35">
        <f t="shared" si="3"/>
        <v>47875815.89</v>
      </c>
      <c r="K7" s="35">
        <f t="shared" si="3"/>
        <v>95456953.01</v>
      </c>
      <c r="L7" s="36">
        <f t="shared" si="3"/>
        <v>167014530.9</v>
      </c>
      <c r="M7" s="19"/>
      <c r="N7" s="34" t="s">
        <v>19</v>
      </c>
      <c r="O7" s="35">
        <f t="shared" ref="O7:AL7" si="4">O31-SUM(O8:O9)-O15</f>
        <v>-449458.3333</v>
      </c>
      <c r="P7" s="35">
        <f t="shared" si="4"/>
        <v>-898916.6667</v>
      </c>
      <c r="Q7" s="35">
        <f t="shared" si="4"/>
        <v>-1348375</v>
      </c>
      <c r="R7" s="35">
        <f t="shared" si="4"/>
        <v>-1797833.333</v>
      </c>
      <c r="S7" s="35">
        <f t="shared" si="4"/>
        <v>-2247291.667</v>
      </c>
      <c r="T7" s="35">
        <f t="shared" si="4"/>
        <v>-2696750</v>
      </c>
      <c r="U7" s="35">
        <f t="shared" si="4"/>
        <v>-3146208.333</v>
      </c>
      <c r="V7" s="35">
        <f t="shared" si="4"/>
        <v>-3595666.667</v>
      </c>
      <c r="W7" s="35">
        <f t="shared" si="4"/>
        <v>-4045125</v>
      </c>
      <c r="X7" s="35">
        <f t="shared" si="4"/>
        <v>-4494583.333</v>
      </c>
      <c r="Y7" s="35">
        <f t="shared" si="4"/>
        <v>-4944041.667</v>
      </c>
      <c r="Z7" s="35">
        <f t="shared" si="4"/>
        <v>-5393500</v>
      </c>
      <c r="AA7" s="35">
        <f t="shared" si="4"/>
        <v>-5843016.667</v>
      </c>
      <c r="AB7" s="35">
        <f t="shared" si="4"/>
        <v>-6292533.333</v>
      </c>
      <c r="AC7" s="35">
        <f t="shared" si="4"/>
        <v>-6742050</v>
      </c>
      <c r="AD7" s="35">
        <f t="shared" si="4"/>
        <v>-7191566.667</v>
      </c>
      <c r="AE7" s="35">
        <f t="shared" si="4"/>
        <v>-7641083.333</v>
      </c>
      <c r="AF7" s="35">
        <f t="shared" si="4"/>
        <v>-8090600</v>
      </c>
      <c r="AG7" s="35">
        <f t="shared" si="4"/>
        <v>-8540116.667</v>
      </c>
      <c r="AH7" s="35">
        <f t="shared" si="4"/>
        <v>-8989633.333</v>
      </c>
      <c r="AI7" s="35">
        <f t="shared" si="4"/>
        <v>-9439150</v>
      </c>
      <c r="AJ7" s="35">
        <f t="shared" si="4"/>
        <v>-9888666.667</v>
      </c>
      <c r="AK7" s="35">
        <f t="shared" si="4"/>
        <v>-10338183.33</v>
      </c>
      <c r="AL7" s="36">
        <f t="shared" si="4"/>
        <v>-10787700</v>
      </c>
    </row>
    <row r="8" ht="12.75" customHeight="1">
      <c r="A8" s="1"/>
      <c r="B8" s="34" t="s">
        <v>20</v>
      </c>
      <c r="C8" s="35" t="str">
        <f>'Cash Forecast'!O61</f>
        <v/>
      </c>
      <c r="D8" s="35" t="str">
        <f>'Cash Forecast'!P61</f>
        <v/>
      </c>
      <c r="E8" s="35" t="str">
        <f>'Cash Forecast'!Q61</f>
        <v/>
      </c>
      <c r="F8" s="35" t="str">
        <f>'Cash Forecast'!R61</f>
        <v/>
      </c>
      <c r="G8" s="35" t="str">
        <f>'Cash Forecast'!S61</f>
        <v/>
      </c>
      <c r="H8" s="35" t="str">
        <f>'Cash Forecast'!T61</f>
        <v/>
      </c>
      <c r="I8" s="35" t="str">
        <f>'Cash Forecast'!U61</f>
        <v/>
      </c>
      <c r="J8" s="35" t="str">
        <f>'Cash Forecast'!V61</f>
        <v/>
      </c>
      <c r="K8" s="35" t="str">
        <f>'Cash Forecast'!W61</f>
        <v/>
      </c>
      <c r="L8" s="36" t="str">
        <f>'Cash Forecast'!X61</f>
        <v/>
      </c>
      <c r="M8" s="18"/>
      <c r="N8" s="34" t="s">
        <v>20</v>
      </c>
      <c r="O8" s="35" t="str">
        <f>'Cash Forecast'!O58</f>
        <v/>
      </c>
      <c r="P8" s="35" t="str">
        <f>'Cash Forecast'!P58</f>
        <v/>
      </c>
      <c r="Q8" s="35" t="str">
        <f>'Cash Forecast'!Q58</f>
        <v/>
      </c>
      <c r="R8" s="35" t="str">
        <f>'Cash Forecast'!R58</f>
        <v/>
      </c>
      <c r="S8" s="35" t="str">
        <f>'Cash Forecast'!S58</f>
        <v/>
      </c>
      <c r="T8" s="35" t="str">
        <f>'Cash Forecast'!T58</f>
        <v/>
      </c>
      <c r="U8" s="35" t="str">
        <f>'Cash Forecast'!U58</f>
        <v/>
      </c>
      <c r="V8" s="35" t="str">
        <f>'Cash Forecast'!V58</f>
        <v/>
      </c>
      <c r="W8" s="35" t="str">
        <f>'Cash Forecast'!W58</f>
        <v/>
      </c>
      <c r="X8" s="35" t="str">
        <f>'Cash Forecast'!X58</f>
        <v/>
      </c>
      <c r="Y8" s="35" t="str">
        <f>'Cash Forecast'!Y58</f>
        <v/>
      </c>
      <c r="Z8" s="35" t="str">
        <f>'Cash Forecast'!Z58</f>
        <v/>
      </c>
      <c r="AA8" s="35" t="str">
        <f>'Cash Forecast'!AA58</f>
        <v/>
      </c>
      <c r="AB8" s="35" t="str">
        <f>'Cash Forecast'!AB58</f>
        <v/>
      </c>
      <c r="AC8" s="35" t="str">
        <f>'Cash Forecast'!AC58</f>
        <v/>
      </c>
      <c r="AD8" s="35" t="str">
        <f>'Cash Forecast'!AD58</f>
        <v/>
      </c>
      <c r="AE8" s="35" t="str">
        <f>'Cash Forecast'!AE58</f>
        <v/>
      </c>
      <c r="AF8" s="35" t="str">
        <f>'Cash Forecast'!AF58</f>
        <v/>
      </c>
      <c r="AG8" s="35" t="str">
        <f>'Cash Forecast'!AG58</f>
        <v/>
      </c>
      <c r="AH8" s="35" t="str">
        <f>'Cash Forecast'!AH58</f>
        <v/>
      </c>
      <c r="AI8" s="35" t="str">
        <f>'Cash Forecast'!AI58</f>
        <v/>
      </c>
      <c r="AJ8" s="35" t="str">
        <f>'Cash Forecast'!AJ58</f>
        <v/>
      </c>
      <c r="AK8" s="35" t="str">
        <f>'Cash Forecast'!AK58</f>
        <v/>
      </c>
      <c r="AL8" s="36" t="str">
        <f>'Cash Forecast'!AL58</f>
        <v/>
      </c>
    </row>
    <row r="9" ht="12.75" customHeight="1">
      <c r="A9" s="1"/>
      <c r="B9" s="37" t="s">
        <v>21</v>
      </c>
      <c r="C9" s="38">
        <f>'Cash Forecast'!O71</f>
        <v>0</v>
      </c>
      <c r="D9" s="38">
        <f>'Cash Forecast'!P71</f>
        <v>0</v>
      </c>
      <c r="E9" s="38">
        <f>'Cash Forecast'!Q71</f>
        <v>0</v>
      </c>
      <c r="F9" s="38">
        <f>'Cash Forecast'!R71</f>
        <v>0</v>
      </c>
      <c r="G9" s="38">
        <f>'Cash Forecast'!S71</f>
        <v>0</v>
      </c>
      <c r="H9" s="38">
        <f>'Cash Forecast'!T71</f>
        <v>0</v>
      </c>
      <c r="I9" s="38">
        <f>'Cash Forecast'!U71</f>
        <v>0</v>
      </c>
      <c r="J9" s="38">
        <f>'Cash Forecast'!V71</f>
        <v>0</v>
      </c>
      <c r="K9" s="38">
        <f>'Cash Forecast'!W71</f>
        <v>0</v>
      </c>
      <c r="L9" s="39">
        <f>'Cash Forecast'!X71</f>
        <v>0</v>
      </c>
      <c r="M9" s="18"/>
      <c r="N9" s="37" t="s">
        <v>21</v>
      </c>
      <c r="O9" s="38">
        <f>'Cash Forecast'!O68</f>
        <v>0</v>
      </c>
      <c r="P9" s="38">
        <f>'Cash Forecast'!P68</f>
        <v>0</v>
      </c>
      <c r="Q9" s="38">
        <f>'Cash Forecast'!Q68</f>
        <v>0</v>
      </c>
      <c r="R9" s="38">
        <f>'Cash Forecast'!R68</f>
        <v>0</v>
      </c>
      <c r="S9" s="38">
        <f>'Cash Forecast'!S68</f>
        <v>0</v>
      </c>
      <c r="T9" s="38">
        <f>'Cash Forecast'!T68</f>
        <v>0</v>
      </c>
      <c r="U9" s="38">
        <f>'Cash Forecast'!U68</f>
        <v>0</v>
      </c>
      <c r="V9" s="38">
        <f>'Cash Forecast'!V68</f>
        <v>0</v>
      </c>
      <c r="W9" s="38">
        <f>'Cash Forecast'!W68</f>
        <v>0</v>
      </c>
      <c r="X9" s="38">
        <f>'Cash Forecast'!X68</f>
        <v>0</v>
      </c>
      <c r="Y9" s="38">
        <f>'Cash Forecast'!Y68</f>
        <v>0</v>
      </c>
      <c r="Z9" s="38">
        <f>'Cash Forecast'!Z68</f>
        <v>0</v>
      </c>
      <c r="AA9" s="38">
        <f>'Cash Forecast'!AA68</f>
        <v>0</v>
      </c>
      <c r="AB9" s="38">
        <f>'Cash Forecast'!AB68</f>
        <v>0</v>
      </c>
      <c r="AC9" s="38">
        <f>'Cash Forecast'!AC68</f>
        <v>0</v>
      </c>
      <c r="AD9" s="38">
        <f>'Cash Forecast'!AD68</f>
        <v>0</v>
      </c>
      <c r="AE9" s="38">
        <f>'Cash Forecast'!AE68</f>
        <v>0</v>
      </c>
      <c r="AF9" s="38">
        <f>'Cash Forecast'!AF68</f>
        <v>0</v>
      </c>
      <c r="AG9" s="38">
        <f>'Cash Forecast'!AG68</f>
        <v>0</v>
      </c>
      <c r="AH9" s="38">
        <f>'Cash Forecast'!AH68</f>
        <v>0</v>
      </c>
      <c r="AI9" s="38">
        <f>'Cash Forecast'!AI68</f>
        <v>0</v>
      </c>
      <c r="AJ9" s="38">
        <f>'Cash Forecast'!AJ68</f>
        <v>0</v>
      </c>
      <c r="AK9" s="38">
        <f>'Cash Forecast'!AK68</f>
        <v>0</v>
      </c>
      <c r="AL9" s="39">
        <f>'Cash Forecast'!AL68</f>
        <v>0</v>
      </c>
    </row>
    <row r="10" ht="12.75" customHeight="1">
      <c r="A10" s="1"/>
      <c r="B10" s="40" t="s">
        <v>22</v>
      </c>
      <c r="C10" s="41">
        <f t="shared" ref="C10:L10" si="5">SUM(C7:C9)</f>
        <v>-5393500</v>
      </c>
      <c r="D10" s="41">
        <f t="shared" si="5"/>
        <v>-10787700</v>
      </c>
      <c r="E10" s="41">
        <f t="shared" si="5"/>
        <v>-14397492</v>
      </c>
      <c r="F10" s="41">
        <f t="shared" si="5"/>
        <v>-14335516.44</v>
      </c>
      <c r="G10" s="41">
        <f t="shared" si="5"/>
        <v>-9168161.039</v>
      </c>
      <c r="H10" s="41">
        <f t="shared" si="5"/>
        <v>2961377.929</v>
      </c>
      <c r="I10" s="41">
        <f t="shared" si="5"/>
        <v>20439405.02</v>
      </c>
      <c r="J10" s="41">
        <f t="shared" si="5"/>
        <v>47875815.89</v>
      </c>
      <c r="K10" s="41">
        <f t="shared" si="5"/>
        <v>95456953.01</v>
      </c>
      <c r="L10" s="42">
        <f t="shared" si="5"/>
        <v>167014530.9</v>
      </c>
      <c r="M10" s="18"/>
      <c r="N10" s="40" t="s">
        <v>22</v>
      </c>
      <c r="O10" s="41">
        <f t="shared" ref="O10:AL10" si="6">SUM(O7:O9)</f>
        <v>-449458.3333</v>
      </c>
      <c r="P10" s="41">
        <f t="shared" si="6"/>
        <v>-898916.6667</v>
      </c>
      <c r="Q10" s="41">
        <f t="shared" si="6"/>
        <v>-1348375</v>
      </c>
      <c r="R10" s="41">
        <f t="shared" si="6"/>
        <v>-1797833.333</v>
      </c>
      <c r="S10" s="41">
        <f t="shared" si="6"/>
        <v>-2247291.667</v>
      </c>
      <c r="T10" s="41">
        <f t="shared" si="6"/>
        <v>-2696750</v>
      </c>
      <c r="U10" s="41">
        <f t="shared" si="6"/>
        <v>-3146208.333</v>
      </c>
      <c r="V10" s="41">
        <f t="shared" si="6"/>
        <v>-3595666.667</v>
      </c>
      <c r="W10" s="41">
        <f t="shared" si="6"/>
        <v>-4045125</v>
      </c>
      <c r="X10" s="41">
        <f t="shared" si="6"/>
        <v>-4494583.333</v>
      </c>
      <c r="Y10" s="41">
        <f t="shared" si="6"/>
        <v>-4944041.667</v>
      </c>
      <c r="Z10" s="41">
        <f t="shared" si="6"/>
        <v>-5393500</v>
      </c>
      <c r="AA10" s="41">
        <f t="shared" si="6"/>
        <v>-5843016.667</v>
      </c>
      <c r="AB10" s="41">
        <f t="shared" si="6"/>
        <v>-6292533.333</v>
      </c>
      <c r="AC10" s="41">
        <f t="shared" si="6"/>
        <v>-6742050</v>
      </c>
      <c r="AD10" s="41">
        <f t="shared" si="6"/>
        <v>-7191566.667</v>
      </c>
      <c r="AE10" s="41">
        <f t="shared" si="6"/>
        <v>-7641083.333</v>
      </c>
      <c r="AF10" s="41">
        <f t="shared" si="6"/>
        <v>-8090600</v>
      </c>
      <c r="AG10" s="41">
        <f t="shared" si="6"/>
        <v>-8540116.667</v>
      </c>
      <c r="AH10" s="41">
        <f t="shared" si="6"/>
        <v>-8989633.333</v>
      </c>
      <c r="AI10" s="41">
        <f t="shared" si="6"/>
        <v>-9439150</v>
      </c>
      <c r="AJ10" s="41">
        <f t="shared" si="6"/>
        <v>-9888666.667</v>
      </c>
      <c r="AK10" s="41">
        <f t="shared" si="6"/>
        <v>-10338183.33</v>
      </c>
      <c r="AL10" s="42">
        <f t="shared" si="6"/>
        <v>-10787700</v>
      </c>
    </row>
    <row r="11" ht="12.75" customHeight="1">
      <c r="A11" s="1"/>
      <c r="B11" s="34"/>
      <c r="C11" s="35"/>
      <c r="D11" s="35"/>
      <c r="E11" s="35"/>
      <c r="F11" s="35"/>
      <c r="G11" s="35"/>
      <c r="H11" s="35"/>
      <c r="I11" s="35"/>
      <c r="J11" s="35"/>
      <c r="K11" s="35"/>
      <c r="L11" s="36"/>
      <c r="M11" s="18"/>
      <c r="N11" s="34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6"/>
    </row>
    <row r="12" ht="12.75" customHeight="1">
      <c r="A12" s="1"/>
      <c r="B12" s="34" t="s">
        <v>23</v>
      </c>
      <c r="C12" s="35">
        <v>0.0</v>
      </c>
      <c r="D12" s="35">
        <v>0.0</v>
      </c>
      <c r="E12" s="35">
        <v>0.0</v>
      </c>
      <c r="F12" s="35">
        <v>0.0</v>
      </c>
      <c r="G12" s="35">
        <v>0.0</v>
      </c>
      <c r="H12" s="35">
        <v>0.0</v>
      </c>
      <c r="I12" s="35">
        <v>0.0</v>
      </c>
      <c r="J12" s="35">
        <v>0.0</v>
      </c>
      <c r="K12" s="35">
        <v>0.0</v>
      </c>
      <c r="L12" s="35">
        <v>0.0</v>
      </c>
      <c r="M12" s="18"/>
      <c r="N12" s="34" t="s">
        <v>23</v>
      </c>
      <c r="O12" s="35">
        <v>0.0</v>
      </c>
      <c r="P12" s="35">
        <v>0.0</v>
      </c>
      <c r="Q12" s="35">
        <v>0.0</v>
      </c>
      <c r="R12" s="35">
        <v>0.0</v>
      </c>
      <c r="S12" s="35">
        <v>0.0</v>
      </c>
      <c r="T12" s="35">
        <v>0.0</v>
      </c>
      <c r="U12" s="35">
        <v>0.0</v>
      </c>
      <c r="V12" s="35">
        <v>0.0</v>
      </c>
      <c r="W12" s="35">
        <v>0.0</v>
      </c>
      <c r="X12" s="35">
        <v>0.0</v>
      </c>
      <c r="Y12" s="35">
        <v>0.0</v>
      </c>
      <c r="Z12" s="35">
        <v>0.0</v>
      </c>
      <c r="AA12" s="35">
        <v>0.0</v>
      </c>
      <c r="AB12" s="35">
        <v>0.0</v>
      </c>
      <c r="AC12" s="35">
        <v>0.0</v>
      </c>
      <c r="AD12" s="35">
        <v>0.0</v>
      </c>
      <c r="AE12" s="35">
        <v>0.0</v>
      </c>
      <c r="AF12" s="35">
        <v>0.0</v>
      </c>
      <c r="AG12" s="35">
        <v>0.0</v>
      </c>
      <c r="AH12" s="35">
        <v>0.0</v>
      </c>
      <c r="AI12" s="35">
        <v>0.0</v>
      </c>
      <c r="AJ12" s="35">
        <v>0.0</v>
      </c>
      <c r="AK12" s="35">
        <v>0.0</v>
      </c>
      <c r="AL12" s="35">
        <v>0.0</v>
      </c>
    </row>
    <row r="13" ht="12.75" customHeight="1">
      <c r="A13" s="1"/>
      <c r="B13" s="34" t="s">
        <v>24</v>
      </c>
      <c r="C13" s="35">
        <v>0.0</v>
      </c>
      <c r="D13" s="35">
        <v>0.0</v>
      </c>
      <c r="E13" s="35">
        <v>0.0</v>
      </c>
      <c r="F13" s="35">
        <v>0.0</v>
      </c>
      <c r="G13" s="35">
        <v>0.0</v>
      </c>
      <c r="H13" s="35">
        <v>0.0</v>
      </c>
      <c r="I13" s="35">
        <v>0.0</v>
      </c>
      <c r="J13" s="35">
        <v>0.0</v>
      </c>
      <c r="K13" s="35">
        <v>0.0</v>
      </c>
      <c r="L13" s="35">
        <v>0.0</v>
      </c>
      <c r="M13" s="18"/>
      <c r="N13" s="34" t="s">
        <v>24</v>
      </c>
      <c r="O13" s="35">
        <v>0.0</v>
      </c>
      <c r="P13" s="35">
        <v>0.0</v>
      </c>
      <c r="Q13" s="35">
        <v>0.0</v>
      </c>
      <c r="R13" s="35">
        <v>0.0</v>
      </c>
      <c r="S13" s="35">
        <v>0.0</v>
      </c>
      <c r="T13" s="35">
        <v>0.0</v>
      </c>
      <c r="U13" s="35">
        <v>0.0</v>
      </c>
      <c r="V13" s="35">
        <v>0.0</v>
      </c>
      <c r="W13" s="35">
        <v>0.0</v>
      </c>
      <c r="X13" s="35">
        <v>0.0</v>
      </c>
      <c r="Y13" s="35">
        <v>0.0</v>
      </c>
      <c r="Z13" s="35">
        <v>0.0</v>
      </c>
      <c r="AA13" s="35">
        <v>0.0</v>
      </c>
      <c r="AB13" s="35">
        <v>0.0</v>
      </c>
      <c r="AC13" s="35">
        <v>0.0</v>
      </c>
      <c r="AD13" s="35">
        <v>0.0</v>
      </c>
      <c r="AE13" s="35">
        <v>0.0</v>
      </c>
      <c r="AF13" s="35">
        <v>0.0</v>
      </c>
      <c r="AG13" s="35">
        <v>0.0</v>
      </c>
      <c r="AH13" s="35">
        <v>0.0</v>
      </c>
      <c r="AI13" s="35">
        <v>0.0</v>
      </c>
      <c r="AJ13" s="35">
        <v>0.0</v>
      </c>
      <c r="AK13" s="35">
        <v>0.0</v>
      </c>
      <c r="AL13" s="35">
        <v>0.0</v>
      </c>
    </row>
    <row r="14" ht="12.75" customHeight="1">
      <c r="A14" s="1"/>
      <c r="B14" s="37" t="s">
        <v>25</v>
      </c>
      <c r="C14" s="38">
        <f>'Cash Forecast'!O87</f>
        <v>0</v>
      </c>
      <c r="D14" s="38">
        <f>'Cash Forecast'!P87</f>
        <v>0</v>
      </c>
      <c r="E14" s="38">
        <f>'Cash Forecast'!Q87</f>
        <v>0</v>
      </c>
      <c r="F14" s="38">
        <f>'Cash Forecast'!R87</f>
        <v>0</v>
      </c>
      <c r="G14" s="38">
        <f>'Cash Forecast'!S87</f>
        <v>0</v>
      </c>
      <c r="H14" s="38">
        <f>'Cash Forecast'!T87</f>
        <v>0</v>
      </c>
      <c r="I14" s="38">
        <f>'Cash Forecast'!U87</f>
        <v>0</v>
      </c>
      <c r="J14" s="38">
        <f>'Cash Forecast'!V87</f>
        <v>0</v>
      </c>
      <c r="K14" s="38">
        <f>'Cash Forecast'!W87</f>
        <v>0</v>
      </c>
      <c r="L14" s="43">
        <f>'Cash Forecast'!X87</f>
        <v>0</v>
      </c>
      <c r="M14" s="18"/>
      <c r="N14" s="37" t="s">
        <v>25</v>
      </c>
      <c r="O14" s="38">
        <v>0.0</v>
      </c>
      <c r="P14" s="38">
        <f>'Cash Forecast'!P84</f>
        <v>0</v>
      </c>
      <c r="Q14" s="38">
        <f>'Cash Forecast'!Q84</f>
        <v>0</v>
      </c>
      <c r="R14" s="38">
        <f>'Cash Forecast'!R84</f>
        <v>0</v>
      </c>
      <c r="S14" s="38">
        <f>'Cash Forecast'!S84</f>
        <v>0</v>
      </c>
      <c r="T14" s="38">
        <f>'Cash Forecast'!T84</f>
        <v>0</v>
      </c>
      <c r="U14" s="38">
        <f>'Cash Forecast'!U84</f>
        <v>0</v>
      </c>
      <c r="V14" s="38">
        <f>'Cash Forecast'!V84</f>
        <v>0</v>
      </c>
      <c r="W14" s="38">
        <f>'Cash Forecast'!W84</f>
        <v>0</v>
      </c>
      <c r="X14" s="38">
        <f>'Cash Forecast'!X84</f>
        <v>0</v>
      </c>
      <c r="Y14" s="38">
        <f>'Cash Forecast'!Y84</f>
        <v>0</v>
      </c>
      <c r="Z14" s="38">
        <f>'Cash Forecast'!Z84</f>
        <v>0</v>
      </c>
      <c r="AA14" s="38">
        <f>'Cash Forecast'!AA84</f>
        <v>0</v>
      </c>
      <c r="AB14" s="38">
        <f>'Cash Forecast'!AB84</f>
        <v>0</v>
      </c>
      <c r="AC14" s="38">
        <f>'Cash Forecast'!AC84</f>
        <v>0</v>
      </c>
      <c r="AD14" s="38">
        <f>'Cash Forecast'!AD84</f>
        <v>0</v>
      </c>
      <c r="AE14" s="38">
        <f>'Cash Forecast'!AE84</f>
        <v>0</v>
      </c>
      <c r="AF14" s="38">
        <f>'Cash Forecast'!AF84</f>
        <v>0</v>
      </c>
      <c r="AG14" s="38">
        <f>'Cash Forecast'!AG84</f>
        <v>0</v>
      </c>
      <c r="AH14" s="38">
        <f>'Cash Forecast'!AH84</f>
        <v>0</v>
      </c>
      <c r="AI14" s="38">
        <f>'Cash Forecast'!AI84</f>
        <v>0</v>
      </c>
      <c r="AJ14" s="38">
        <f>'Cash Forecast'!AJ84</f>
        <v>0</v>
      </c>
      <c r="AK14" s="38">
        <f>'Cash Forecast'!AK84</f>
        <v>0</v>
      </c>
      <c r="AL14" s="39">
        <f>'Cash Forecast'!AL84</f>
        <v>0</v>
      </c>
    </row>
    <row r="15" ht="12.75" customHeight="1">
      <c r="A15" s="1"/>
      <c r="B15" s="40" t="s">
        <v>26</v>
      </c>
      <c r="C15" s="41">
        <f t="shared" ref="C15:L15" si="7">SUM(C12:C14)</f>
        <v>0</v>
      </c>
      <c r="D15" s="41">
        <f t="shared" si="7"/>
        <v>0</v>
      </c>
      <c r="E15" s="41">
        <f t="shared" si="7"/>
        <v>0</v>
      </c>
      <c r="F15" s="41">
        <f t="shared" si="7"/>
        <v>0</v>
      </c>
      <c r="G15" s="41">
        <f t="shared" si="7"/>
        <v>0</v>
      </c>
      <c r="H15" s="41">
        <f t="shared" si="7"/>
        <v>0</v>
      </c>
      <c r="I15" s="41">
        <f t="shared" si="7"/>
        <v>0</v>
      </c>
      <c r="J15" s="41">
        <f t="shared" si="7"/>
        <v>0</v>
      </c>
      <c r="K15" s="41">
        <f t="shared" si="7"/>
        <v>0</v>
      </c>
      <c r="L15" s="42">
        <f t="shared" si="7"/>
        <v>0</v>
      </c>
      <c r="M15" s="18"/>
      <c r="N15" s="40" t="s">
        <v>26</v>
      </c>
      <c r="O15" s="41">
        <f t="shared" ref="O15:AL15" si="8">SUM(O12:O14)</f>
        <v>0</v>
      </c>
      <c r="P15" s="41">
        <f t="shared" si="8"/>
        <v>0</v>
      </c>
      <c r="Q15" s="41">
        <f t="shared" si="8"/>
        <v>0</v>
      </c>
      <c r="R15" s="41">
        <f t="shared" si="8"/>
        <v>0</v>
      </c>
      <c r="S15" s="41">
        <f t="shared" si="8"/>
        <v>0</v>
      </c>
      <c r="T15" s="41">
        <f t="shared" si="8"/>
        <v>0</v>
      </c>
      <c r="U15" s="41">
        <f t="shared" si="8"/>
        <v>0</v>
      </c>
      <c r="V15" s="41">
        <f t="shared" si="8"/>
        <v>0</v>
      </c>
      <c r="W15" s="41">
        <f t="shared" si="8"/>
        <v>0</v>
      </c>
      <c r="X15" s="41">
        <f t="shared" si="8"/>
        <v>0</v>
      </c>
      <c r="Y15" s="41">
        <f t="shared" si="8"/>
        <v>0</v>
      </c>
      <c r="Z15" s="41">
        <f t="shared" si="8"/>
        <v>0</v>
      </c>
      <c r="AA15" s="41">
        <f t="shared" si="8"/>
        <v>0</v>
      </c>
      <c r="AB15" s="41">
        <f t="shared" si="8"/>
        <v>0</v>
      </c>
      <c r="AC15" s="41">
        <f t="shared" si="8"/>
        <v>0</v>
      </c>
      <c r="AD15" s="41">
        <f t="shared" si="8"/>
        <v>0</v>
      </c>
      <c r="AE15" s="41">
        <f t="shared" si="8"/>
        <v>0</v>
      </c>
      <c r="AF15" s="41">
        <f t="shared" si="8"/>
        <v>0</v>
      </c>
      <c r="AG15" s="41">
        <f t="shared" si="8"/>
        <v>0</v>
      </c>
      <c r="AH15" s="41">
        <f t="shared" si="8"/>
        <v>0</v>
      </c>
      <c r="AI15" s="41">
        <f t="shared" si="8"/>
        <v>0</v>
      </c>
      <c r="AJ15" s="41">
        <f t="shared" si="8"/>
        <v>0</v>
      </c>
      <c r="AK15" s="41">
        <f t="shared" si="8"/>
        <v>0</v>
      </c>
      <c r="AL15" s="42">
        <f t="shared" si="8"/>
        <v>0</v>
      </c>
    </row>
    <row r="16" ht="12.75" customHeight="1">
      <c r="A16" s="1"/>
      <c r="B16" s="34"/>
      <c r="C16" s="35"/>
      <c r="D16" s="35"/>
      <c r="E16" s="35"/>
      <c r="F16" s="35"/>
      <c r="G16" s="35"/>
      <c r="H16" s="35"/>
      <c r="I16" s="35"/>
      <c r="J16" s="35"/>
      <c r="K16" s="35"/>
      <c r="L16" s="36"/>
      <c r="M16" s="18"/>
      <c r="N16" s="34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6"/>
    </row>
    <row r="17" ht="12.75" customHeight="1">
      <c r="A17" s="1"/>
      <c r="B17" s="44" t="s">
        <v>27</v>
      </c>
      <c r="C17" s="45">
        <f t="shared" ref="C17:L17" si="9">C10+C15</f>
        <v>-5393500</v>
      </c>
      <c r="D17" s="45">
        <f t="shared" si="9"/>
        <v>-10787700</v>
      </c>
      <c r="E17" s="45">
        <f t="shared" si="9"/>
        <v>-14397492</v>
      </c>
      <c r="F17" s="45">
        <f t="shared" si="9"/>
        <v>-14335516.44</v>
      </c>
      <c r="G17" s="45">
        <f t="shared" si="9"/>
        <v>-9168161.039</v>
      </c>
      <c r="H17" s="45">
        <f t="shared" si="9"/>
        <v>2961377.929</v>
      </c>
      <c r="I17" s="45">
        <f t="shared" si="9"/>
        <v>20439405.02</v>
      </c>
      <c r="J17" s="45">
        <f t="shared" si="9"/>
        <v>47875815.89</v>
      </c>
      <c r="K17" s="45">
        <f t="shared" si="9"/>
        <v>95456953.01</v>
      </c>
      <c r="L17" s="46">
        <f t="shared" si="9"/>
        <v>167014530.9</v>
      </c>
      <c r="M17" s="18"/>
      <c r="N17" s="44" t="s">
        <v>27</v>
      </c>
      <c r="O17" s="45">
        <f t="shared" ref="O17:AL17" si="10">O10+O15</f>
        <v>-449458.3333</v>
      </c>
      <c r="P17" s="45">
        <f t="shared" si="10"/>
        <v>-898916.6667</v>
      </c>
      <c r="Q17" s="45">
        <f t="shared" si="10"/>
        <v>-1348375</v>
      </c>
      <c r="R17" s="45">
        <f t="shared" si="10"/>
        <v>-1797833.333</v>
      </c>
      <c r="S17" s="45">
        <f t="shared" si="10"/>
        <v>-2247291.667</v>
      </c>
      <c r="T17" s="45">
        <f t="shared" si="10"/>
        <v>-2696750</v>
      </c>
      <c r="U17" s="45">
        <f t="shared" si="10"/>
        <v>-3146208.333</v>
      </c>
      <c r="V17" s="45">
        <f t="shared" si="10"/>
        <v>-3595666.667</v>
      </c>
      <c r="W17" s="45">
        <f t="shared" si="10"/>
        <v>-4045125</v>
      </c>
      <c r="X17" s="45">
        <f t="shared" si="10"/>
        <v>-4494583.333</v>
      </c>
      <c r="Y17" s="45">
        <f t="shared" si="10"/>
        <v>-4944041.667</v>
      </c>
      <c r="Z17" s="45">
        <f t="shared" si="10"/>
        <v>-5393500</v>
      </c>
      <c r="AA17" s="45">
        <f t="shared" si="10"/>
        <v>-5843016.667</v>
      </c>
      <c r="AB17" s="45">
        <f t="shared" si="10"/>
        <v>-6292533.333</v>
      </c>
      <c r="AC17" s="45">
        <f t="shared" si="10"/>
        <v>-6742050</v>
      </c>
      <c r="AD17" s="45">
        <f t="shared" si="10"/>
        <v>-7191566.667</v>
      </c>
      <c r="AE17" s="45">
        <f t="shared" si="10"/>
        <v>-7641083.333</v>
      </c>
      <c r="AF17" s="45">
        <f t="shared" si="10"/>
        <v>-8090600</v>
      </c>
      <c r="AG17" s="45">
        <f t="shared" si="10"/>
        <v>-8540116.667</v>
      </c>
      <c r="AH17" s="45">
        <f t="shared" si="10"/>
        <v>-8989633.333</v>
      </c>
      <c r="AI17" s="45">
        <f t="shared" si="10"/>
        <v>-9439150</v>
      </c>
      <c r="AJ17" s="45">
        <f t="shared" si="10"/>
        <v>-9888666.667</v>
      </c>
      <c r="AK17" s="45">
        <f t="shared" si="10"/>
        <v>-10338183.33</v>
      </c>
      <c r="AL17" s="46">
        <f t="shared" si="10"/>
        <v>-10787700</v>
      </c>
    </row>
    <row r="18" ht="12.75" customHeight="1">
      <c r="A18" s="1"/>
      <c r="B18" s="34"/>
      <c r="C18" s="35"/>
      <c r="D18" s="35"/>
      <c r="E18" s="35"/>
      <c r="F18" s="35"/>
      <c r="G18" s="35"/>
      <c r="H18" s="35"/>
      <c r="I18" s="35"/>
      <c r="J18" s="35"/>
      <c r="K18" s="35"/>
      <c r="L18" s="36"/>
      <c r="M18" s="19"/>
      <c r="N18" s="34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6"/>
    </row>
    <row r="19" ht="12.75" customHeight="1">
      <c r="A19" s="1"/>
      <c r="B19" s="31" t="s">
        <v>28</v>
      </c>
      <c r="C19" s="35"/>
      <c r="D19" s="35"/>
      <c r="E19" s="35"/>
      <c r="F19" s="35"/>
      <c r="G19" s="35"/>
      <c r="H19" s="35"/>
      <c r="I19" s="35"/>
      <c r="J19" s="35"/>
      <c r="K19" s="35"/>
      <c r="L19" s="36"/>
      <c r="M19" s="19"/>
      <c r="N19" s="31" t="s">
        <v>28</v>
      </c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6"/>
    </row>
    <row r="20" ht="12.75" customHeight="1">
      <c r="A20" s="1"/>
      <c r="B20" s="34" t="s">
        <v>29</v>
      </c>
      <c r="C20" s="35">
        <f>'Cash Forecast'!O93+'Cash Forecast'!O99+'Cash Forecast'!O127</f>
        <v>0</v>
      </c>
      <c r="D20" s="35">
        <f>'Cash Forecast'!P93+'Cash Forecast'!P99+'Cash Forecast'!P127</f>
        <v>0</v>
      </c>
      <c r="E20" s="35">
        <f>'Cash Forecast'!Q93+'Cash Forecast'!Q99+'Cash Forecast'!Q127</f>
        <v>0</v>
      </c>
      <c r="F20" s="35">
        <f>'Cash Forecast'!R93+'Cash Forecast'!R99+'Cash Forecast'!R127</f>
        <v>0</v>
      </c>
      <c r="G20" s="35">
        <f>'Cash Forecast'!S93+'Cash Forecast'!S99+'Cash Forecast'!S127</f>
        <v>0</v>
      </c>
      <c r="H20" s="35">
        <f>'Cash Forecast'!T93+'Cash Forecast'!T99+'Cash Forecast'!T127</f>
        <v>621889.3651</v>
      </c>
      <c r="I20" s="35">
        <f>'Cash Forecast'!U93+'Cash Forecast'!U99+'Cash Forecast'!U127</f>
        <v>1127887.969</v>
      </c>
      <c r="J20" s="35">
        <f>'Cash Forecast'!V93+'Cash Forecast'!V99+'Cash Forecast'!V127</f>
        <v>1779971.145</v>
      </c>
      <c r="K20" s="35">
        <f>'Cash Forecast'!W93+'Cash Forecast'!W99+'Cash Forecast'!W127</f>
        <v>0</v>
      </c>
      <c r="L20" s="36">
        <f>'Cash Forecast'!X93+'Cash Forecast'!X99+'Cash Forecast'!X127</f>
        <v>0</v>
      </c>
      <c r="M20" s="18"/>
      <c r="N20" s="34" t="s">
        <v>29</v>
      </c>
      <c r="O20" s="35">
        <f>'Cash Forecast'!O90+'Cash Forecast'!O96+'Cash Forecast'!O124</f>
        <v>0</v>
      </c>
      <c r="P20" s="35">
        <f>'Cash Forecast'!P90+'Cash Forecast'!P96+'Cash Forecast'!P124</f>
        <v>0</v>
      </c>
      <c r="Q20" s="35">
        <f>'Cash Forecast'!Q90+'Cash Forecast'!Q96+'Cash Forecast'!Q124</f>
        <v>0</v>
      </c>
      <c r="R20" s="35">
        <f>'Cash Forecast'!R90+'Cash Forecast'!R96+'Cash Forecast'!R124</f>
        <v>0</v>
      </c>
      <c r="S20" s="35">
        <f>'Cash Forecast'!S90+'Cash Forecast'!S96+'Cash Forecast'!S124</f>
        <v>0</v>
      </c>
      <c r="T20" s="35">
        <f>'Cash Forecast'!T90+'Cash Forecast'!T96+'Cash Forecast'!T124</f>
        <v>0</v>
      </c>
      <c r="U20" s="35">
        <f>'Cash Forecast'!U90+'Cash Forecast'!U96+'Cash Forecast'!U124</f>
        <v>0</v>
      </c>
      <c r="V20" s="35">
        <f>'Cash Forecast'!V90+'Cash Forecast'!V96+'Cash Forecast'!V124</f>
        <v>0</v>
      </c>
      <c r="W20" s="35">
        <f>'Cash Forecast'!W90+'Cash Forecast'!W96+'Cash Forecast'!W124</f>
        <v>0</v>
      </c>
      <c r="X20" s="35">
        <f>'Cash Forecast'!X90+'Cash Forecast'!X96+'Cash Forecast'!X124</f>
        <v>0</v>
      </c>
      <c r="Y20" s="35">
        <f>'Cash Forecast'!Y90+'Cash Forecast'!Y96+'Cash Forecast'!Y124</f>
        <v>0</v>
      </c>
      <c r="Z20" s="35">
        <f>'Cash Forecast'!Z90+'Cash Forecast'!Z96+'Cash Forecast'!Z124</f>
        <v>0</v>
      </c>
      <c r="AA20" s="35">
        <f>'Cash Forecast'!AA90+'Cash Forecast'!AA96+'Cash Forecast'!AA124</f>
        <v>0</v>
      </c>
      <c r="AB20" s="35">
        <f>'Cash Forecast'!AB90+'Cash Forecast'!AB96+'Cash Forecast'!AB124</f>
        <v>0</v>
      </c>
      <c r="AC20" s="35">
        <f>'Cash Forecast'!AC90+'Cash Forecast'!AC96+'Cash Forecast'!AC124</f>
        <v>0</v>
      </c>
      <c r="AD20" s="35">
        <f>'Cash Forecast'!AD90+'Cash Forecast'!AD96+'Cash Forecast'!AD124</f>
        <v>0</v>
      </c>
      <c r="AE20" s="35">
        <f>'Cash Forecast'!AE90+'Cash Forecast'!AE96+'Cash Forecast'!AE124</f>
        <v>0</v>
      </c>
      <c r="AF20" s="35">
        <f>'Cash Forecast'!AF90+'Cash Forecast'!AF96+'Cash Forecast'!AF124</f>
        <v>0</v>
      </c>
      <c r="AG20" s="35">
        <f>'Cash Forecast'!AG90+'Cash Forecast'!AG96+'Cash Forecast'!AG124</f>
        <v>0</v>
      </c>
      <c r="AH20" s="35">
        <f>'Cash Forecast'!AH90+'Cash Forecast'!AH96+'Cash Forecast'!AH124</f>
        <v>0</v>
      </c>
      <c r="AI20" s="35">
        <f>'Cash Forecast'!AI90+'Cash Forecast'!AI96+'Cash Forecast'!AI124</f>
        <v>0</v>
      </c>
      <c r="AJ20" s="35">
        <f>'Cash Forecast'!AJ90+'Cash Forecast'!AJ96+'Cash Forecast'!AJ124</f>
        <v>0</v>
      </c>
      <c r="AK20" s="35">
        <f>'Cash Forecast'!AK90+'Cash Forecast'!AK96+'Cash Forecast'!AK124</f>
        <v>0</v>
      </c>
      <c r="AL20" s="36">
        <f>'Cash Forecast'!AL90+'Cash Forecast'!AL96+'Cash Forecast'!AL124</f>
        <v>0</v>
      </c>
    </row>
    <row r="21" ht="12.75" customHeight="1">
      <c r="A21" s="1"/>
      <c r="B21" s="34" t="s">
        <v>30</v>
      </c>
      <c r="C21" s="35">
        <f>'Cash Forecast'!O105</f>
        <v>0</v>
      </c>
      <c r="D21" s="35">
        <f>'Cash Forecast'!P105</f>
        <v>0</v>
      </c>
      <c r="E21" s="35">
        <f>'Cash Forecast'!Q105</f>
        <v>0</v>
      </c>
      <c r="F21" s="35">
        <f>'Cash Forecast'!R105</f>
        <v>0</v>
      </c>
      <c r="G21" s="35">
        <f>'Cash Forecast'!S105</f>
        <v>0</v>
      </c>
      <c r="H21" s="35">
        <f>'Cash Forecast'!T105</f>
        <v>0</v>
      </c>
      <c r="I21" s="35">
        <f>'Cash Forecast'!U105</f>
        <v>0</v>
      </c>
      <c r="J21" s="35">
        <f>'Cash Forecast'!V105</f>
        <v>0</v>
      </c>
      <c r="K21" s="35">
        <f>'Cash Forecast'!W105</f>
        <v>0</v>
      </c>
      <c r="L21" s="36">
        <f>'Cash Forecast'!X105</f>
        <v>0</v>
      </c>
      <c r="M21" s="18"/>
      <c r="N21" s="34" t="s">
        <v>30</v>
      </c>
      <c r="O21" s="35">
        <f>'Cash Forecast'!O102</f>
        <v>0</v>
      </c>
      <c r="P21" s="35">
        <f>'Cash Forecast'!P102</f>
        <v>0</v>
      </c>
      <c r="Q21" s="35">
        <f>'Cash Forecast'!Q102</f>
        <v>0</v>
      </c>
      <c r="R21" s="35">
        <f>'Cash Forecast'!R102</f>
        <v>0</v>
      </c>
      <c r="S21" s="35">
        <f>'Cash Forecast'!S102</f>
        <v>0</v>
      </c>
      <c r="T21" s="35">
        <f>'Cash Forecast'!T102</f>
        <v>0</v>
      </c>
      <c r="U21" s="35">
        <f>'Cash Forecast'!U102</f>
        <v>0</v>
      </c>
      <c r="V21" s="35">
        <f>'Cash Forecast'!V102</f>
        <v>0</v>
      </c>
      <c r="W21" s="35">
        <f>'Cash Forecast'!W102</f>
        <v>0</v>
      </c>
      <c r="X21" s="35">
        <f>'Cash Forecast'!X102</f>
        <v>0</v>
      </c>
      <c r="Y21" s="35">
        <f>'Cash Forecast'!Y102</f>
        <v>0</v>
      </c>
      <c r="Z21" s="35">
        <f>'Cash Forecast'!Z102</f>
        <v>0</v>
      </c>
      <c r="AA21" s="35">
        <f>'Cash Forecast'!AA102</f>
        <v>0</v>
      </c>
      <c r="AB21" s="35">
        <f>'Cash Forecast'!AB102</f>
        <v>0</v>
      </c>
      <c r="AC21" s="35">
        <f>'Cash Forecast'!AC102</f>
        <v>0</v>
      </c>
      <c r="AD21" s="35">
        <f>'Cash Forecast'!AD102</f>
        <v>0</v>
      </c>
      <c r="AE21" s="35">
        <f>'Cash Forecast'!AE102</f>
        <v>0</v>
      </c>
      <c r="AF21" s="35">
        <f>'Cash Forecast'!AF102</f>
        <v>0</v>
      </c>
      <c r="AG21" s="35">
        <f>'Cash Forecast'!AG102</f>
        <v>0</v>
      </c>
      <c r="AH21" s="35">
        <f>'Cash Forecast'!AH102</f>
        <v>0</v>
      </c>
      <c r="AI21" s="35">
        <f>'Cash Forecast'!AI102</f>
        <v>0</v>
      </c>
      <c r="AJ21" s="35">
        <f>'Cash Forecast'!AJ102</f>
        <v>0</v>
      </c>
      <c r="AK21" s="35">
        <f>'Cash Forecast'!AK102</f>
        <v>0</v>
      </c>
      <c r="AL21" s="36">
        <f>'Cash Forecast'!AL102</f>
        <v>0</v>
      </c>
    </row>
    <row r="22" ht="12.75" customHeight="1">
      <c r="A22" s="1"/>
      <c r="B22" s="37" t="s">
        <v>31</v>
      </c>
      <c r="C22" s="38">
        <f>'Equity &amp; Debt'!C65</f>
        <v>0</v>
      </c>
      <c r="D22" s="38">
        <f>'Equity &amp; Debt'!D65</f>
        <v>0</v>
      </c>
      <c r="E22" s="38">
        <f>'Equity &amp; Debt'!E65</f>
        <v>0</v>
      </c>
      <c r="F22" s="38">
        <f>'Equity &amp; Debt'!F65</f>
        <v>0</v>
      </c>
      <c r="G22" s="38">
        <f>'Equity &amp; Debt'!G65</f>
        <v>0</v>
      </c>
      <c r="H22" s="38">
        <f>'Equity &amp; Debt'!H65</f>
        <v>0</v>
      </c>
      <c r="I22" s="38">
        <f>'Equity &amp; Debt'!I65</f>
        <v>0</v>
      </c>
      <c r="J22" s="38">
        <f>'Equity &amp; Debt'!J65</f>
        <v>0</v>
      </c>
      <c r="K22" s="38">
        <f>'Equity &amp; Debt'!K65</f>
        <v>0</v>
      </c>
      <c r="L22" s="38">
        <f>'Equity &amp; Debt'!L65</f>
        <v>0</v>
      </c>
      <c r="M22" s="18"/>
      <c r="N22" s="37" t="s">
        <v>31</v>
      </c>
      <c r="O22" s="38">
        <f>'Equity &amp; Debt'!P65</f>
        <v>0</v>
      </c>
      <c r="P22" s="38">
        <f>'Equity &amp; Debt'!Q65</f>
        <v>0</v>
      </c>
      <c r="Q22" s="38">
        <f>'Equity &amp; Debt'!R65</f>
        <v>0</v>
      </c>
      <c r="R22" s="38">
        <f>'Equity &amp; Debt'!S65</f>
        <v>0</v>
      </c>
      <c r="S22" s="38">
        <f>'Equity &amp; Debt'!T65</f>
        <v>0</v>
      </c>
      <c r="T22" s="38">
        <f>'Equity &amp; Debt'!U65</f>
        <v>0</v>
      </c>
      <c r="U22" s="38">
        <f>'Equity &amp; Debt'!V65</f>
        <v>0</v>
      </c>
      <c r="V22" s="38">
        <f>'Equity &amp; Debt'!W65</f>
        <v>0</v>
      </c>
      <c r="W22" s="38">
        <f>'Equity &amp; Debt'!X65</f>
        <v>0</v>
      </c>
      <c r="X22" s="38">
        <f>'Equity &amp; Debt'!Y65</f>
        <v>0</v>
      </c>
      <c r="Y22" s="38">
        <f>'Equity &amp; Debt'!Z65</f>
        <v>0</v>
      </c>
      <c r="Z22" s="38">
        <f>'Equity &amp; Debt'!AA65</f>
        <v>0</v>
      </c>
      <c r="AA22" s="38">
        <f>'Equity &amp; Debt'!AB65</f>
        <v>0</v>
      </c>
      <c r="AB22" s="38">
        <f>'Equity &amp; Debt'!AC65</f>
        <v>0</v>
      </c>
      <c r="AC22" s="38">
        <f>'Equity &amp; Debt'!AD65</f>
        <v>0</v>
      </c>
      <c r="AD22" s="38">
        <f>'Equity &amp; Debt'!AE65</f>
        <v>0</v>
      </c>
      <c r="AE22" s="38">
        <f>'Equity &amp; Debt'!AF65</f>
        <v>0</v>
      </c>
      <c r="AF22" s="38">
        <f>'Equity &amp; Debt'!AG65</f>
        <v>0</v>
      </c>
      <c r="AG22" s="38">
        <f>'Equity &amp; Debt'!AH65</f>
        <v>0</v>
      </c>
      <c r="AH22" s="38">
        <f>'Equity &amp; Debt'!AI65</f>
        <v>0</v>
      </c>
      <c r="AI22" s="38">
        <f>'Equity &amp; Debt'!AJ65</f>
        <v>0</v>
      </c>
      <c r="AJ22" s="38">
        <f>'Equity &amp; Debt'!AK65</f>
        <v>0</v>
      </c>
      <c r="AK22" s="38">
        <f>'Equity &amp; Debt'!AL65</f>
        <v>0</v>
      </c>
      <c r="AL22" s="38">
        <f>'Equity &amp; Debt'!AM65</f>
        <v>0</v>
      </c>
    </row>
    <row r="23" ht="12.75" customHeight="1">
      <c r="A23" s="1"/>
      <c r="B23" s="40" t="s">
        <v>32</v>
      </c>
      <c r="C23" s="41">
        <f t="shared" ref="C23:L23" si="11">SUM(C20:C22)</f>
        <v>0</v>
      </c>
      <c r="D23" s="41">
        <f t="shared" si="11"/>
        <v>0</v>
      </c>
      <c r="E23" s="41">
        <f t="shared" si="11"/>
        <v>0</v>
      </c>
      <c r="F23" s="41">
        <f t="shared" si="11"/>
        <v>0</v>
      </c>
      <c r="G23" s="41">
        <f t="shared" si="11"/>
        <v>0</v>
      </c>
      <c r="H23" s="41">
        <f t="shared" si="11"/>
        <v>621889.3651</v>
      </c>
      <c r="I23" s="41">
        <f t="shared" si="11"/>
        <v>1127887.969</v>
      </c>
      <c r="J23" s="41">
        <f t="shared" si="11"/>
        <v>1779971.145</v>
      </c>
      <c r="K23" s="41">
        <f t="shared" si="11"/>
        <v>0</v>
      </c>
      <c r="L23" s="42">
        <f t="shared" si="11"/>
        <v>0</v>
      </c>
      <c r="M23" s="18"/>
      <c r="N23" s="40" t="s">
        <v>32</v>
      </c>
      <c r="O23" s="41">
        <f t="shared" ref="O23:AL23" si="12">SUM(O20:O22)</f>
        <v>0</v>
      </c>
      <c r="P23" s="41">
        <f t="shared" si="12"/>
        <v>0</v>
      </c>
      <c r="Q23" s="41">
        <f t="shared" si="12"/>
        <v>0</v>
      </c>
      <c r="R23" s="41">
        <f t="shared" si="12"/>
        <v>0</v>
      </c>
      <c r="S23" s="41">
        <f t="shared" si="12"/>
        <v>0</v>
      </c>
      <c r="T23" s="41">
        <f t="shared" si="12"/>
        <v>0</v>
      </c>
      <c r="U23" s="41">
        <f t="shared" si="12"/>
        <v>0</v>
      </c>
      <c r="V23" s="41">
        <f t="shared" si="12"/>
        <v>0</v>
      </c>
      <c r="W23" s="41">
        <f t="shared" si="12"/>
        <v>0</v>
      </c>
      <c r="X23" s="41">
        <f t="shared" si="12"/>
        <v>0</v>
      </c>
      <c r="Y23" s="41">
        <f t="shared" si="12"/>
        <v>0</v>
      </c>
      <c r="Z23" s="41">
        <f t="shared" si="12"/>
        <v>0</v>
      </c>
      <c r="AA23" s="41">
        <f t="shared" si="12"/>
        <v>0</v>
      </c>
      <c r="AB23" s="41">
        <f t="shared" si="12"/>
        <v>0</v>
      </c>
      <c r="AC23" s="41">
        <f t="shared" si="12"/>
        <v>0</v>
      </c>
      <c r="AD23" s="41">
        <f t="shared" si="12"/>
        <v>0</v>
      </c>
      <c r="AE23" s="41">
        <f t="shared" si="12"/>
        <v>0</v>
      </c>
      <c r="AF23" s="41">
        <f t="shared" si="12"/>
        <v>0</v>
      </c>
      <c r="AG23" s="41">
        <f t="shared" si="12"/>
        <v>0</v>
      </c>
      <c r="AH23" s="41">
        <f t="shared" si="12"/>
        <v>0</v>
      </c>
      <c r="AI23" s="41">
        <f t="shared" si="12"/>
        <v>0</v>
      </c>
      <c r="AJ23" s="41">
        <f t="shared" si="12"/>
        <v>0</v>
      </c>
      <c r="AK23" s="41">
        <f t="shared" si="12"/>
        <v>0</v>
      </c>
      <c r="AL23" s="42">
        <f t="shared" si="12"/>
        <v>0</v>
      </c>
    </row>
    <row r="24" ht="12.75" customHeight="1">
      <c r="A24" s="1"/>
      <c r="B24" s="34"/>
      <c r="C24" s="35"/>
      <c r="D24" s="35"/>
      <c r="E24" s="35"/>
      <c r="F24" s="35"/>
      <c r="G24" s="35"/>
      <c r="H24" s="35"/>
      <c r="I24" s="35"/>
      <c r="J24" s="35"/>
      <c r="K24" s="35"/>
      <c r="L24" s="36"/>
      <c r="M24" s="18"/>
      <c r="N24" s="34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6"/>
    </row>
    <row r="25" ht="12.75" customHeight="1">
      <c r="A25" s="1"/>
      <c r="B25" s="40" t="s">
        <v>33</v>
      </c>
      <c r="C25" s="41"/>
      <c r="D25" s="41"/>
      <c r="E25" s="41"/>
      <c r="F25" s="41"/>
      <c r="G25" s="41"/>
      <c r="H25" s="41"/>
      <c r="I25" s="41"/>
      <c r="J25" s="41"/>
      <c r="K25" s="41"/>
      <c r="L25" s="42"/>
      <c r="M25" s="18"/>
      <c r="N25" s="40" t="s">
        <v>33</v>
      </c>
      <c r="O25" s="41">
        <v>0.0</v>
      </c>
      <c r="P25" s="41">
        <v>0.0</v>
      </c>
      <c r="Q25" s="41">
        <v>0.0</v>
      </c>
      <c r="R25" s="41">
        <v>0.0</v>
      </c>
      <c r="S25" s="41">
        <v>0.0</v>
      </c>
      <c r="T25" s="41">
        <v>0.0</v>
      </c>
      <c r="U25" s="41">
        <v>0.0</v>
      </c>
      <c r="V25" s="41">
        <v>0.0</v>
      </c>
      <c r="W25" s="41">
        <v>0.0</v>
      </c>
      <c r="X25" s="41">
        <v>0.0</v>
      </c>
      <c r="Y25" s="41">
        <v>0.0</v>
      </c>
      <c r="Z25" s="41">
        <v>0.0</v>
      </c>
      <c r="AA25" s="41">
        <v>0.0</v>
      </c>
      <c r="AB25" s="41">
        <v>0.0</v>
      </c>
      <c r="AC25" s="41">
        <v>0.0</v>
      </c>
      <c r="AD25" s="41">
        <v>0.0</v>
      </c>
      <c r="AE25" s="41">
        <v>0.0</v>
      </c>
      <c r="AF25" s="41">
        <v>0.0</v>
      </c>
      <c r="AG25" s="41">
        <v>0.0</v>
      </c>
      <c r="AH25" s="41">
        <v>0.0</v>
      </c>
      <c r="AI25" s="41">
        <v>0.0</v>
      </c>
      <c r="AJ25" s="41">
        <v>0.0</v>
      </c>
      <c r="AK25" s="41">
        <v>0.0</v>
      </c>
      <c r="AL25" s="41">
        <v>0.0</v>
      </c>
    </row>
    <row r="26" ht="12.75" customHeight="1">
      <c r="A26" s="1"/>
      <c r="B26" s="34"/>
      <c r="C26" s="35"/>
      <c r="D26" s="35"/>
      <c r="E26" s="35"/>
      <c r="F26" s="35"/>
      <c r="G26" s="35"/>
      <c r="H26" s="35"/>
      <c r="I26" s="35"/>
      <c r="J26" s="35"/>
      <c r="K26" s="35"/>
      <c r="L26" s="36"/>
      <c r="M26" s="18"/>
      <c r="N26" s="34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6"/>
    </row>
    <row r="27" ht="12.75" customHeight="1">
      <c r="A27" s="1"/>
      <c r="B27" s="34" t="s">
        <v>34</v>
      </c>
      <c r="C27" s="35">
        <f>'Equity &amp; Debt'!C57</f>
        <v>0</v>
      </c>
      <c r="D27" s="35">
        <f>'Equity &amp; Debt'!D57+C27</f>
        <v>0</v>
      </c>
      <c r="E27" s="35">
        <f>'Equity &amp; Debt'!E57+D27</f>
        <v>0</v>
      </c>
      <c r="F27" s="35">
        <f>'Equity &amp; Debt'!F57+E27</f>
        <v>0</v>
      </c>
      <c r="G27" s="35">
        <f>'Equity &amp; Debt'!G57+F27</f>
        <v>0</v>
      </c>
      <c r="H27" s="35">
        <f>'Equity &amp; Debt'!H57+G27</f>
        <v>0</v>
      </c>
      <c r="I27" s="35">
        <f>'Equity &amp; Debt'!I57+H27</f>
        <v>0</v>
      </c>
      <c r="J27" s="35">
        <f>'Equity &amp; Debt'!J57+I27</f>
        <v>0</v>
      </c>
      <c r="K27" s="35">
        <f>'Equity &amp; Debt'!K57+J27</f>
        <v>0</v>
      </c>
      <c r="L27" s="35">
        <f>'Equity &amp; Debt'!L57+K27</f>
        <v>0</v>
      </c>
      <c r="M27" s="18"/>
      <c r="N27" s="34" t="s">
        <v>34</v>
      </c>
      <c r="O27" s="35">
        <f>'Equity &amp; Debt'!C16</f>
        <v>0</v>
      </c>
      <c r="P27" s="35">
        <f>'Equity &amp; Debt'!D16+O27</f>
        <v>0</v>
      </c>
      <c r="Q27" s="35">
        <f>'Equity &amp; Debt'!E16+P27</f>
        <v>0</v>
      </c>
      <c r="R27" s="35">
        <f>'Equity &amp; Debt'!F16+Q27</f>
        <v>0</v>
      </c>
      <c r="S27" s="35">
        <f>'Equity &amp; Debt'!G16+R27</f>
        <v>0</v>
      </c>
      <c r="T27" s="35">
        <f>'Equity &amp; Debt'!H16+S27</f>
        <v>0</v>
      </c>
      <c r="U27" s="35">
        <f>'Equity &amp; Debt'!I16+T27</f>
        <v>0</v>
      </c>
      <c r="V27" s="35">
        <f>'Equity &amp; Debt'!J16+U27</f>
        <v>0</v>
      </c>
      <c r="W27" s="35">
        <f>'Equity &amp; Debt'!K16+V27</f>
        <v>0</v>
      </c>
      <c r="X27" s="35">
        <f>'Equity &amp; Debt'!L16+W27</f>
        <v>0</v>
      </c>
      <c r="Y27" s="35">
        <f>'Equity &amp; Debt'!M16+X27</f>
        <v>0</v>
      </c>
      <c r="Z27" s="35">
        <f>'Equity &amp; Debt'!N16+Y27</f>
        <v>0</v>
      </c>
      <c r="AA27" s="35">
        <f>'Equity &amp; Debt'!O16+Z27</f>
        <v>0</v>
      </c>
      <c r="AB27" s="35">
        <f>'Equity &amp; Debt'!P16+AA27</f>
        <v>0</v>
      </c>
      <c r="AC27" s="35">
        <f>'Equity &amp; Debt'!Q16+AB27</f>
        <v>0</v>
      </c>
      <c r="AD27" s="35">
        <f>'Equity &amp; Debt'!R16+AC27</f>
        <v>0</v>
      </c>
      <c r="AE27" s="35">
        <f>'Equity &amp; Debt'!S16+AD27</f>
        <v>0</v>
      </c>
      <c r="AF27" s="35">
        <f>'Equity &amp; Debt'!T16+AE27</f>
        <v>0</v>
      </c>
      <c r="AG27" s="35">
        <f>'Equity &amp; Debt'!U16+AF27</f>
        <v>0</v>
      </c>
      <c r="AH27" s="35">
        <f>'Equity &amp; Debt'!V16+AG27</f>
        <v>0</v>
      </c>
      <c r="AI27" s="35">
        <f>'Equity &amp; Debt'!W16+AH27</f>
        <v>0</v>
      </c>
      <c r="AJ27" s="35">
        <f>'Equity &amp; Debt'!X16+AI27</f>
        <v>0</v>
      </c>
      <c r="AK27" s="35">
        <f>'Equity &amp; Debt'!Y16+AJ27</f>
        <v>0</v>
      </c>
      <c r="AL27" s="35">
        <f>'Equity &amp; Debt'!Z16+AK27</f>
        <v>0</v>
      </c>
    </row>
    <row r="28" ht="12.75" customHeight="1">
      <c r="A28" s="1"/>
      <c r="B28" s="37" t="s">
        <v>35</v>
      </c>
      <c r="C28" s="38">
        <f>C52</f>
        <v>-5393500</v>
      </c>
      <c r="D28" s="38">
        <f t="shared" ref="D28:L28" si="13">C28+D52</f>
        <v>-10787700</v>
      </c>
      <c r="E28" s="38">
        <f t="shared" si="13"/>
        <v>-14397492</v>
      </c>
      <c r="F28" s="38">
        <f t="shared" si="13"/>
        <v>-14335516.44</v>
      </c>
      <c r="G28" s="38">
        <f t="shared" si="13"/>
        <v>-9168161.039</v>
      </c>
      <c r="H28" s="38">
        <f t="shared" si="13"/>
        <v>2339488.564</v>
      </c>
      <c r="I28" s="38">
        <f t="shared" si="13"/>
        <v>19311517.05</v>
      </c>
      <c r="J28" s="38">
        <f t="shared" si="13"/>
        <v>46095844.75</v>
      </c>
      <c r="K28" s="38">
        <f t="shared" si="13"/>
        <v>95456953.01</v>
      </c>
      <c r="L28" s="39">
        <f t="shared" si="13"/>
        <v>167014530.9</v>
      </c>
      <c r="M28" s="18"/>
      <c r="N28" s="37" t="s">
        <v>35</v>
      </c>
      <c r="O28" s="38">
        <f>O52</f>
        <v>-449458.3333</v>
      </c>
      <c r="P28" s="38">
        <f t="shared" ref="P28:AL28" si="14">O28+P52</f>
        <v>-898916.6667</v>
      </c>
      <c r="Q28" s="38">
        <f t="shared" si="14"/>
        <v>-1348375</v>
      </c>
      <c r="R28" s="38">
        <f t="shared" si="14"/>
        <v>-1797833.333</v>
      </c>
      <c r="S28" s="38">
        <f t="shared" si="14"/>
        <v>-2247291.667</v>
      </c>
      <c r="T28" s="38">
        <f t="shared" si="14"/>
        <v>-2696750</v>
      </c>
      <c r="U28" s="38">
        <f t="shared" si="14"/>
        <v>-3146208.333</v>
      </c>
      <c r="V28" s="38">
        <f t="shared" si="14"/>
        <v>-3595666.667</v>
      </c>
      <c r="W28" s="38">
        <f t="shared" si="14"/>
        <v>-4045125</v>
      </c>
      <c r="X28" s="38">
        <f t="shared" si="14"/>
        <v>-4494583.333</v>
      </c>
      <c r="Y28" s="38">
        <f t="shared" si="14"/>
        <v>-4944041.667</v>
      </c>
      <c r="Z28" s="38">
        <f t="shared" si="14"/>
        <v>-5393500</v>
      </c>
      <c r="AA28" s="38">
        <f t="shared" si="14"/>
        <v>-5843016.667</v>
      </c>
      <c r="AB28" s="38">
        <f t="shared" si="14"/>
        <v>-6292533.333</v>
      </c>
      <c r="AC28" s="38">
        <f t="shared" si="14"/>
        <v>-6742050</v>
      </c>
      <c r="AD28" s="38">
        <f t="shared" si="14"/>
        <v>-7191566.667</v>
      </c>
      <c r="AE28" s="38">
        <f t="shared" si="14"/>
        <v>-7641083.333</v>
      </c>
      <c r="AF28" s="38">
        <f t="shared" si="14"/>
        <v>-8090600</v>
      </c>
      <c r="AG28" s="38">
        <f t="shared" si="14"/>
        <v>-8540116.667</v>
      </c>
      <c r="AH28" s="38">
        <f t="shared" si="14"/>
        <v>-8989633.333</v>
      </c>
      <c r="AI28" s="38">
        <f t="shared" si="14"/>
        <v>-9439150</v>
      </c>
      <c r="AJ28" s="38">
        <f t="shared" si="14"/>
        <v>-9888666.667</v>
      </c>
      <c r="AK28" s="38">
        <f t="shared" si="14"/>
        <v>-10338183.33</v>
      </c>
      <c r="AL28" s="39">
        <f t="shared" si="14"/>
        <v>-10787700</v>
      </c>
    </row>
    <row r="29" ht="12.75" customHeight="1">
      <c r="A29" s="1"/>
      <c r="B29" s="40" t="s">
        <v>36</v>
      </c>
      <c r="C29" s="41">
        <f t="shared" ref="C29:L29" si="15">C27+C28</f>
        <v>-5393500</v>
      </c>
      <c r="D29" s="41">
        <f t="shared" si="15"/>
        <v>-10787700</v>
      </c>
      <c r="E29" s="41">
        <f t="shared" si="15"/>
        <v>-14397492</v>
      </c>
      <c r="F29" s="41">
        <f t="shared" si="15"/>
        <v>-14335516.44</v>
      </c>
      <c r="G29" s="41">
        <f t="shared" si="15"/>
        <v>-9168161.039</v>
      </c>
      <c r="H29" s="41">
        <f t="shared" si="15"/>
        <v>2339488.564</v>
      </c>
      <c r="I29" s="41">
        <f t="shared" si="15"/>
        <v>19311517.05</v>
      </c>
      <c r="J29" s="41">
        <f t="shared" si="15"/>
        <v>46095844.75</v>
      </c>
      <c r="K29" s="41">
        <f t="shared" si="15"/>
        <v>95456953.01</v>
      </c>
      <c r="L29" s="42">
        <f t="shared" si="15"/>
        <v>167014530.9</v>
      </c>
      <c r="M29" s="18"/>
      <c r="N29" s="40" t="s">
        <v>36</v>
      </c>
      <c r="O29" s="41">
        <f t="shared" ref="O29:AL29" si="16">O27+O28</f>
        <v>-449458.3333</v>
      </c>
      <c r="P29" s="41">
        <f t="shared" si="16"/>
        <v>-898916.6667</v>
      </c>
      <c r="Q29" s="41">
        <f t="shared" si="16"/>
        <v>-1348375</v>
      </c>
      <c r="R29" s="41">
        <f t="shared" si="16"/>
        <v>-1797833.333</v>
      </c>
      <c r="S29" s="41">
        <f t="shared" si="16"/>
        <v>-2247291.667</v>
      </c>
      <c r="T29" s="41">
        <f t="shared" si="16"/>
        <v>-2696750</v>
      </c>
      <c r="U29" s="41">
        <f t="shared" si="16"/>
        <v>-3146208.333</v>
      </c>
      <c r="V29" s="41">
        <f t="shared" si="16"/>
        <v>-3595666.667</v>
      </c>
      <c r="W29" s="41">
        <f t="shared" si="16"/>
        <v>-4045125</v>
      </c>
      <c r="X29" s="41">
        <f t="shared" si="16"/>
        <v>-4494583.333</v>
      </c>
      <c r="Y29" s="41">
        <f t="shared" si="16"/>
        <v>-4944041.667</v>
      </c>
      <c r="Z29" s="41">
        <f t="shared" si="16"/>
        <v>-5393500</v>
      </c>
      <c r="AA29" s="41">
        <f t="shared" si="16"/>
        <v>-5843016.667</v>
      </c>
      <c r="AB29" s="41">
        <f t="shared" si="16"/>
        <v>-6292533.333</v>
      </c>
      <c r="AC29" s="41">
        <f t="shared" si="16"/>
        <v>-6742050</v>
      </c>
      <c r="AD29" s="41">
        <f t="shared" si="16"/>
        <v>-7191566.667</v>
      </c>
      <c r="AE29" s="41">
        <f t="shared" si="16"/>
        <v>-7641083.333</v>
      </c>
      <c r="AF29" s="41">
        <f t="shared" si="16"/>
        <v>-8090600</v>
      </c>
      <c r="AG29" s="41">
        <f t="shared" si="16"/>
        <v>-8540116.667</v>
      </c>
      <c r="AH29" s="41">
        <f t="shared" si="16"/>
        <v>-8989633.333</v>
      </c>
      <c r="AI29" s="41">
        <f t="shared" si="16"/>
        <v>-9439150</v>
      </c>
      <c r="AJ29" s="41">
        <f t="shared" si="16"/>
        <v>-9888666.667</v>
      </c>
      <c r="AK29" s="41">
        <f t="shared" si="16"/>
        <v>-10338183.33</v>
      </c>
      <c r="AL29" s="42">
        <f t="shared" si="16"/>
        <v>-10787700</v>
      </c>
    </row>
    <row r="30" ht="12.75" customHeight="1">
      <c r="A30" s="1"/>
      <c r="B30" s="34"/>
      <c r="C30" s="35"/>
      <c r="D30" s="35"/>
      <c r="E30" s="35"/>
      <c r="F30" s="35"/>
      <c r="G30" s="35"/>
      <c r="H30" s="35"/>
      <c r="I30" s="35"/>
      <c r="J30" s="35"/>
      <c r="K30" s="35"/>
      <c r="L30" s="36"/>
      <c r="M30" s="18"/>
      <c r="N30" s="34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6"/>
    </row>
    <row r="31" ht="12.75" customHeight="1">
      <c r="A31" s="1"/>
      <c r="B31" s="47" t="s">
        <v>37</v>
      </c>
      <c r="C31" s="48">
        <f t="shared" ref="C31:L31" si="17">C23+C25+C29</f>
        <v>-5393500</v>
      </c>
      <c r="D31" s="48">
        <f t="shared" si="17"/>
        <v>-10787700</v>
      </c>
      <c r="E31" s="48">
        <f t="shared" si="17"/>
        <v>-14397492</v>
      </c>
      <c r="F31" s="48">
        <f t="shared" si="17"/>
        <v>-14335516.44</v>
      </c>
      <c r="G31" s="48">
        <f t="shared" si="17"/>
        <v>-9168161.039</v>
      </c>
      <c r="H31" s="48">
        <f t="shared" si="17"/>
        <v>2961377.929</v>
      </c>
      <c r="I31" s="48">
        <f t="shared" si="17"/>
        <v>20439405.02</v>
      </c>
      <c r="J31" s="48">
        <f t="shared" si="17"/>
        <v>47875815.89</v>
      </c>
      <c r="K31" s="48">
        <f t="shared" si="17"/>
        <v>95456953.01</v>
      </c>
      <c r="L31" s="49">
        <f t="shared" si="17"/>
        <v>167014530.9</v>
      </c>
      <c r="M31" s="18"/>
      <c r="N31" s="47" t="s">
        <v>37</v>
      </c>
      <c r="O31" s="48">
        <f t="shared" ref="O31:AL31" si="18">O23+O25+O29</f>
        <v>-449458.3333</v>
      </c>
      <c r="P31" s="48">
        <f t="shared" si="18"/>
        <v>-898916.6667</v>
      </c>
      <c r="Q31" s="48">
        <f t="shared" si="18"/>
        <v>-1348375</v>
      </c>
      <c r="R31" s="48">
        <f t="shared" si="18"/>
        <v>-1797833.333</v>
      </c>
      <c r="S31" s="48">
        <f t="shared" si="18"/>
        <v>-2247291.667</v>
      </c>
      <c r="T31" s="48">
        <f t="shared" si="18"/>
        <v>-2696750</v>
      </c>
      <c r="U31" s="48">
        <f t="shared" si="18"/>
        <v>-3146208.333</v>
      </c>
      <c r="V31" s="48">
        <f t="shared" si="18"/>
        <v>-3595666.667</v>
      </c>
      <c r="W31" s="48">
        <f t="shared" si="18"/>
        <v>-4045125</v>
      </c>
      <c r="X31" s="48">
        <f t="shared" si="18"/>
        <v>-4494583.333</v>
      </c>
      <c r="Y31" s="48">
        <f t="shared" si="18"/>
        <v>-4944041.667</v>
      </c>
      <c r="Z31" s="48">
        <f t="shared" si="18"/>
        <v>-5393500</v>
      </c>
      <c r="AA31" s="48">
        <f t="shared" si="18"/>
        <v>-5843016.667</v>
      </c>
      <c r="AB31" s="48">
        <f t="shared" si="18"/>
        <v>-6292533.333</v>
      </c>
      <c r="AC31" s="48">
        <f t="shared" si="18"/>
        <v>-6742050</v>
      </c>
      <c r="AD31" s="48">
        <f t="shared" si="18"/>
        <v>-7191566.667</v>
      </c>
      <c r="AE31" s="48">
        <f t="shared" si="18"/>
        <v>-7641083.333</v>
      </c>
      <c r="AF31" s="48">
        <f t="shared" si="18"/>
        <v>-8090600</v>
      </c>
      <c r="AG31" s="48">
        <f t="shared" si="18"/>
        <v>-8540116.667</v>
      </c>
      <c r="AH31" s="48">
        <f t="shared" si="18"/>
        <v>-8989633.333</v>
      </c>
      <c r="AI31" s="48">
        <f t="shared" si="18"/>
        <v>-9439150</v>
      </c>
      <c r="AJ31" s="48">
        <f t="shared" si="18"/>
        <v>-9888666.667</v>
      </c>
      <c r="AK31" s="48">
        <f t="shared" si="18"/>
        <v>-10338183.33</v>
      </c>
      <c r="AL31" s="49">
        <f t="shared" si="18"/>
        <v>-10787700</v>
      </c>
    </row>
    <row r="32" ht="12.75" customHeight="1">
      <c r="A32" s="1"/>
      <c r="B32" s="1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19"/>
      <c r="N32" s="1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50"/>
      <c r="AE32" s="50"/>
      <c r="AF32" s="50"/>
      <c r="AG32" s="50"/>
      <c r="AH32" s="50"/>
      <c r="AI32" s="50"/>
      <c r="AJ32" s="50"/>
      <c r="AK32" s="50"/>
      <c r="AL32" s="50"/>
    </row>
    <row r="33" ht="12.75" customHeight="1">
      <c r="A33" s="1"/>
      <c r="B33" s="51"/>
      <c r="C33" s="52"/>
      <c r="D33" s="52"/>
      <c r="E33" s="52"/>
      <c r="F33" s="52"/>
      <c r="G33" s="52"/>
      <c r="H33" s="52"/>
      <c r="I33" s="52"/>
      <c r="J33" s="52"/>
      <c r="K33" s="52"/>
      <c r="L33" s="52"/>
      <c r="M33" s="25"/>
      <c r="N33" s="51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</row>
    <row r="34" ht="12.75" customHeight="1">
      <c r="A34" s="1"/>
      <c r="B34" s="22" t="s">
        <v>38</v>
      </c>
      <c r="C34" s="23">
        <f>Starting_Year</f>
        <v>2025</v>
      </c>
      <c r="D34" s="23">
        <f t="shared" ref="D34:L34" si="19">C34+1</f>
        <v>2026</v>
      </c>
      <c r="E34" s="23">
        <f t="shared" si="19"/>
        <v>2027</v>
      </c>
      <c r="F34" s="23">
        <f t="shared" si="19"/>
        <v>2028</v>
      </c>
      <c r="G34" s="23">
        <f t="shared" si="19"/>
        <v>2029</v>
      </c>
      <c r="H34" s="23">
        <f t="shared" si="19"/>
        <v>2030</v>
      </c>
      <c r="I34" s="23">
        <f t="shared" si="19"/>
        <v>2031</v>
      </c>
      <c r="J34" s="23">
        <f t="shared" si="19"/>
        <v>2032</v>
      </c>
      <c r="K34" s="23">
        <f t="shared" si="19"/>
        <v>2033</v>
      </c>
      <c r="L34" s="24">
        <f t="shared" si="19"/>
        <v>2034</v>
      </c>
      <c r="M34" s="53"/>
      <c r="N34" s="22" t="s">
        <v>38</v>
      </c>
      <c r="O34" s="26">
        <f t="shared" ref="O34:AL34" si="20">O4</f>
        <v>45658</v>
      </c>
      <c r="P34" s="26">
        <f t="shared" si="20"/>
        <v>45689</v>
      </c>
      <c r="Q34" s="26">
        <f t="shared" si="20"/>
        <v>45717</v>
      </c>
      <c r="R34" s="26">
        <f t="shared" si="20"/>
        <v>45748</v>
      </c>
      <c r="S34" s="26">
        <f t="shared" si="20"/>
        <v>45778</v>
      </c>
      <c r="T34" s="26">
        <f t="shared" si="20"/>
        <v>45809</v>
      </c>
      <c r="U34" s="26">
        <f t="shared" si="20"/>
        <v>45839</v>
      </c>
      <c r="V34" s="26">
        <f t="shared" si="20"/>
        <v>45870</v>
      </c>
      <c r="W34" s="26">
        <f t="shared" si="20"/>
        <v>45901</v>
      </c>
      <c r="X34" s="26">
        <f t="shared" si="20"/>
        <v>45931</v>
      </c>
      <c r="Y34" s="26">
        <f t="shared" si="20"/>
        <v>45962</v>
      </c>
      <c r="Z34" s="26">
        <f t="shared" si="20"/>
        <v>45992</v>
      </c>
      <c r="AA34" s="26">
        <f t="shared" si="20"/>
        <v>46023</v>
      </c>
      <c r="AB34" s="26">
        <f t="shared" si="20"/>
        <v>46054</v>
      </c>
      <c r="AC34" s="26">
        <f t="shared" si="20"/>
        <v>46082</v>
      </c>
      <c r="AD34" s="26">
        <f t="shared" si="20"/>
        <v>46113</v>
      </c>
      <c r="AE34" s="26">
        <f t="shared" si="20"/>
        <v>46143</v>
      </c>
      <c r="AF34" s="26">
        <f t="shared" si="20"/>
        <v>46174</v>
      </c>
      <c r="AG34" s="26">
        <f t="shared" si="20"/>
        <v>46204</v>
      </c>
      <c r="AH34" s="26">
        <f t="shared" si="20"/>
        <v>46235</v>
      </c>
      <c r="AI34" s="26">
        <f t="shared" si="20"/>
        <v>46266</v>
      </c>
      <c r="AJ34" s="26">
        <f t="shared" si="20"/>
        <v>46296</v>
      </c>
      <c r="AK34" s="26">
        <f t="shared" si="20"/>
        <v>46327</v>
      </c>
      <c r="AL34" s="27">
        <f t="shared" si="20"/>
        <v>46357</v>
      </c>
    </row>
    <row r="35" ht="12.75" customHeight="1">
      <c r="A35" s="1"/>
      <c r="B35" s="31"/>
      <c r="C35" s="54"/>
      <c r="D35" s="54"/>
      <c r="E35" s="54"/>
      <c r="F35" s="54"/>
      <c r="G35" s="54"/>
      <c r="H35" s="54"/>
      <c r="I35" s="54"/>
      <c r="J35" s="54"/>
      <c r="K35" s="54"/>
      <c r="L35" s="55"/>
      <c r="M35" s="53"/>
      <c r="N35" s="31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54"/>
      <c r="AE35" s="54"/>
      <c r="AF35" s="54"/>
      <c r="AG35" s="54"/>
      <c r="AH35" s="54"/>
      <c r="AI35" s="54"/>
      <c r="AJ35" s="54"/>
      <c r="AK35" s="54"/>
      <c r="AL35" s="55"/>
    </row>
    <row r="36" ht="12.75" customHeight="1">
      <c r="A36" s="1"/>
      <c r="B36" s="34" t="s">
        <v>39</v>
      </c>
      <c r="C36" s="35">
        <f t="shared" ref="C36:C37" si="21">SUMIF($O$80:$AF$80,C$34,$O36:$AF36)</f>
        <v>0</v>
      </c>
      <c r="D36" s="35">
        <f>Revenue!D17</f>
        <v>0</v>
      </c>
      <c r="E36" s="35">
        <f>Revenue!E17</f>
        <v>2100000</v>
      </c>
      <c r="F36" s="35">
        <f>Revenue!F17</f>
        <v>6300000</v>
      </c>
      <c r="G36" s="35">
        <f>Revenue!G17</f>
        <v>12096000</v>
      </c>
      <c r="H36" s="35">
        <f>Revenue!H17</f>
        <v>19958400</v>
      </c>
      <c r="I36" s="35">
        <f>Revenue!I17</f>
        <v>30481920</v>
      </c>
      <c r="J36" s="35">
        <f>Revenue!J17</f>
        <v>44416512</v>
      </c>
      <c r="K36" s="35">
        <f>Revenue!K17</f>
        <v>62705664</v>
      </c>
      <c r="L36" s="35">
        <f>Revenue!L17</f>
        <v>86533816.32</v>
      </c>
      <c r="M36" s="32"/>
      <c r="N36" s="34" t="s">
        <v>39</v>
      </c>
      <c r="O36" s="35">
        <f>Revenue!N17</f>
        <v>0</v>
      </c>
      <c r="P36" s="35">
        <f>Revenue!O17</f>
        <v>0</v>
      </c>
      <c r="Q36" s="35">
        <f>Revenue!P17</f>
        <v>0</v>
      </c>
      <c r="R36" s="35">
        <f>Revenue!Q17</f>
        <v>0</v>
      </c>
      <c r="S36" s="35">
        <f>Revenue!R17</f>
        <v>0</v>
      </c>
      <c r="T36" s="35">
        <f>Revenue!S17</f>
        <v>0</v>
      </c>
      <c r="U36" s="35">
        <f>Revenue!T17</f>
        <v>0</v>
      </c>
      <c r="V36" s="35">
        <f>Revenue!U17</f>
        <v>0</v>
      </c>
      <c r="W36" s="35">
        <f>Revenue!V17</f>
        <v>0</v>
      </c>
      <c r="X36" s="35">
        <f>Revenue!W17</f>
        <v>0</v>
      </c>
      <c r="Y36" s="35">
        <f>Revenue!X17</f>
        <v>0</v>
      </c>
      <c r="Z36" s="35">
        <f>Revenue!Y17</f>
        <v>0</v>
      </c>
      <c r="AA36" s="35">
        <f>Revenue!Z17</f>
        <v>0</v>
      </c>
      <c r="AB36" s="35">
        <f>Revenue!AA17</f>
        <v>0</v>
      </c>
      <c r="AC36" s="35">
        <f>Revenue!AB17</f>
        <v>0</v>
      </c>
      <c r="AD36" s="35">
        <f>Revenue!AC17</f>
        <v>0</v>
      </c>
      <c r="AE36" s="35">
        <f>Revenue!AD17</f>
        <v>0</v>
      </c>
      <c r="AF36" s="35">
        <f>Revenue!AE17</f>
        <v>0</v>
      </c>
      <c r="AG36" s="35">
        <f>Revenue!AF17</f>
        <v>0</v>
      </c>
      <c r="AH36" s="35">
        <f>Revenue!AG17</f>
        <v>0</v>
      </c>
      <c r="AI36" s="35">
        <f>Revenue!AH17</f>
        <v>0</v>
      </c>
      <c r="AJ36" s="35">
        <f>Revenue!AI17</f>
        <v>0</v>
      </c>
      <c r="AK36" s="35">
        <f>Revenue!AJ17</f>
        <v>0</v>
      </c>
      <c r="AL36" s="35">
        <f>Revenue!AK17</f>
        <v>0</v>
      </c>
    </row>
    <row r="37" ht="12.75" customHeight="1">
      <c r="A37" s="1"/>
      <c r="B37" s="37" t="s">
        <v>40</v>
      </c>
      <c r="C37" s="38">
        <f t="shared" si="21"/>
        <v>633500</v>
      </c>
      <c r="D37" s="38">
        <f>Expenses!E16</f>
        <v>539000</v>
      </c>
      <c r="E37" s="38">
        <f>Expenses!F16</f>
        <v>757488</v>
      </c>
      <c r="F37" s="38">
        <f>Expenses!G16</f>
        <v>1186674.36</v>
      </c>
      <c r="G37" s="38">
        <f>Expenses!H16</f>
        <v>1776267.517</v>
      </c>
      <c r="H37" s="38">
        <f>Expenses!I16</f>
        <v>2573436.409</v>
      </c>
      <c r="I37" s="38">
        <f>Expenses!J16</f>
        <v>3637806.521</v>
      </c>
      <c r="J37" s="38">
        <f>Expenses!K16</f>
        <v>5044555.944</v>
      </c>
      <c r="K37" s="38">
        <f>Expenses!L16</f>
        <v>6888251.594</v>
      </c>
      <c r="L37" s="38">
        <f>Expenses!M16</f>
        <v>9287597.835</v>
      </c>
      <c r="M37" s="32"/>
      <c r="N37" s="37" t="s">
        <v>40</v>
      </c>
      <c r="O37" s="38">
        <f>Expenses!O16</f>
        <v>52791.66667</v>
      </c>
      <c r="P37" s="38">
        <f>Expenses!P16</f>
        <v>52791.66667</v>
      </c>
      <c r="Q37" s="38">
        <f>Expenses!Q16</f>
        <v>52791.66667</v>
      </c>
      <c r="R37" s="38">
        <f>Expenses!R16</f>
        <v>52791.66667</v>
      </c>
      <c r="S37" s="38">
        <f>Expenses!S16</f>
        <v>52791.66667</v>
      </c>
      <c r="T37" s="38">
        <f>Expenses!T16</f>
        <v>52791.66667</v>
      </c>
      <c r="U37" s="38">
        <f>Expenses!U16</f>
        <v>52791.66667</v>
      </c>
      <c r="V37" s="38">
        <f>Expenses!V16</f>
        <v>52791.66667</v>
      </c>
      <c r="W37" s="38">
        <f>Expenses!W16</f>
        <v>52791.66667</v>
      </c>
      <c r="X37" s="38">
        <f>Expenses!X16</f>
        <v>52791.66667</v>
      </c>
      <c r="Y37" s="38">
        <f>Expenses!Y16</f>
        <v>52791.66667</v>
      </c>
      <c r="Z37" s="38">
        <f>Expenses!Z16</f>
        <v>52791.66667</v>
      </c>
      <c r="AA37" s="38">
        <f>Expenses!AA16</f>
        <v>44916.66667</v>
      </c>
      <c r="AB37" s="38">
        <f>Expenses!AB16</f>
        <v>44916.66667</v>
      </c>
      <c r="AC37" s="38">
        <f>Expenses!AC16</f>
        <v>44916.66667</v>
      </c>
      <c r="AD37" s="38">
        <f>Expenses!AD16</f>
        <v>44916.66667</v>
      </c>
      <c r="AE37" s="38">
        <f>Expenses!AE16</f>
        <v>44916.66667</v>
      </c>
      <c r="AF37" s="38">
        <f>Expenses!AF16</f>
        <v>44916.66667</v>
      </c>
      <c r="AG37" s="38">
        <f>Expenses!AG16</f>
        <v>44916.66667</v>
      </c>
      <c r="AH37" s="38">
        <f>Expenses!AH16</f>
        <v>44916.66667</v>
      </c>
      <c r="AI37" s="38">
        <f>Expenses!AI16</f>
        <v>44916.66667</v>
      </c>
      <c r="AJ37" s="38">
        <f>Expenses!AJ16</f>
        <v>44916.66667</v>
      </c>
      <c r="AK37" s="38">
        <f>Expenses!AK16</f>
        <v>44916.66667</v>
      </c>
      <c r="AL37" s="38">
        <f>Expenses!AL16</f>
        <v>44916.66667</v>
      </c>
    </row>
    <row r="38" ht="12.75" customHeight="1">
      <c r="A38" s="1"/>
      <c r="B38" s="40" t="s">
        <v>41</v>
      </c>
      <c r="C38" s="41">
        <f t="shared" ref="C38:L38" si="22">C36-C37</f>
        <v>-633500</v>
      </c>
      <c r="D38" s="41">
        <f t="shared" si="22"/>
        <v>-539000</v>
      </c>
      <c r="E38" s="41">
        <f t="shared" si="22"/>
        <v>1342512</v>
      </c>
      <c r="F38" s="41">
        <f t="shared" si="22"/>
        <v>5113325.64</v>
      </c>
      <c r="G38" s="41">
        <f t="shared" si="22"/>
        <v>10319732.48</v>
      </c>
      <c r="H38" s="41">
        <f t="shared" si="22"/>
        <v>17384963.59</v>
      </c>
      <c r="I38" s="41">
        <f t="shared" si="22"/>
        <v>26844113.48</v>
      </c>
      <c r="J38" s="41">
        <f t="shared" si="22"/>
        <v>39371956.06</v>
      </c>
      <c r="K38" s="41">
        <f t="shared" si="22"/>
        <v>55817412.41</v>
      </c>
      <c r="L38" s="42">
        <f t="shared" si="22"/>
        <v>77246218.49</v>
      </c>
      <c r="M38" s="32"/>
      <c r="N38" s="40" t="s">
        <v>41</v>
      </c>
      <c r="O38" s="41">
        <f t="shared" ref="O38:AL38" si="23">O36-O37</f>
        <v>-52791.66667</v>
      </c>
      <c r="P38" s="41">
        <f t="shared" si="23"/>
        <v>-52791.66667</v>
      </c>
      <c r="Q38" s="41">
        <f t="shared" si="23"/>
        <v>-52791.66667</v>
      </c>
      <c r="R38" s="41">
        <f t="shared" si="23"/>
        <v>-52791.66667</v>
      </c>
      <c r="S38" s="41">
        <f t="shared" si="23"/>
        <v>-52791.66667</v>
      </c>
      <c r="T38" s="41">
        <f t="shared" si="23"/>
        <v>-52791.66667</v>
      </c>
      <c r="U38" s="41">
        <f t="shared" si="23"/>
        <v>-52791.66667</v>
      </c>
      <c r="V38" s="41">
        <f t="shared" si="23"/>
        <v>-52791.66667</v>
      </c>
      <c r="W38" s="41">
        <f t="shared" si="23"/>
        <v>-52791.66667</v>
      </c>
      <c r="X38" s="41">
        <f t="shared" si="23"/>
        <v>-52791.66667</v>
      </c>
      <c r="Y38" s="41">
        <f t="shared" si="23"/>
        <v>-52791.66667</v>
      </c>
      <c r="Z38" s="41">
        <f t="shared" si="23"/>
        <v>-52791.66667</v>
      </c>
      <c r="AA38" s="41">
        <f t="shared" si="23"/>
        <v>-44916.66667</v>
      </c>
      <c r="AB38" s="41">
        <f t="shared" si="23"/>
        <v>-44916.66667</v>
      </c>
      <c r="AC38" s="41">
        <f t="shared" si="23"/>
        <v>-44916.66667</v>
      </c>
      <c r="AD38" s="41">
        <f t="shared" si="23"/>
        <v>-44916.66667</v>
      </c>
      <c r="AE38" s="41">
        <f t="shared" si="23"/>
        <v>-44916.66667</v>
      </c>
      <c r="AF38" s="41">
        <f t="shared" si="23"/>
        <v>-44916.66667</v>
      </c>
      <c r="AG38" s="41">
        <f t="shared" si="23"/>
        <v>-44916.66667</v>
      </c>
      <c r="AH38" s="41">
        <f t="shared" si="23"/>
        <v>-44916.66667</v>
      </c>
      <c r="AI38" s="41">
        <f t="shared" si="23"/>
        <v>-44916.66667</v>
      </c>
      <c r="AJ38" s="41">
        <f t="shared" si="23"/>
        <v>-44916.66667</v>
      </c>
      <c r="AK38" s="41">
        <f t="shared" si="23"/>
        <v>-44916.66667</v>
      </c>
      <c r="AL38" s="42">
        <f t="shared" si="23"/>
        <v>-44916.66667</v>
      </c>
    </row>
    <row r="39" ht="12.75" customHeight="1">
      <c r="A39" s="1"/>
      <c r="B39" s="34"/>
      <c r="C39" s="56" t="str">
        <f t="shared" ref="C39:L39" si="24">IFERROR(C38/C36,"")</f>
        <v/>
      </c>
      <c r="D39" s="56" t="str">
        <f t="shared" si="24"/>
        <v/>
      </c>
      <c r="E39" s="56">
        <f t="shared" si="24"/>
        <v>0.6392914286</v>
      </c>
      <c r="F39" s="56">
        <f t="shared" si="24"/>
        <v>0.8116389905</v>
      </c>
      <c r="G39" s="56">
        <f t="shared" si="24"/>
        <v>0.853152487</v>
      </c>
      <c r="H39" s="56">
        <f t="shared" si="24"/>
        <v>0.8710599843</v>
      </c>
      <c r="I39" s="56">
        <f t="shared" si="24"/>
        <v>0.88065691</v>
      </c>
      <c r="J39" s="56">
        <f t="shared" si="24"/>
        <v>0.8864261123</v>
      </c>
      <c r="K39" s="56">
        <f t="shared" si="24"/>
        <v>0.8901494513</v>
      </c>
      <c r="L39" s="57">
        <f t="shared" si="24"/>
        <v>0.892670886</v>
      </c>
      <c r="M39" s="32"/>
      <c r="N39" s="34"/>
      <c r="O39" s="56" t="str">
        <f t="shared" ref="O39:AL39" si="25">IFERROR(O38/O36,"")</f>
        <v/>
      </c>
      <c r="P39" s="56" t="str">
        <f t="shared" si="25"/>
        <v/>
      </c>
      <c r="Q39" s="56" t="str">
        <f t="shared" si="25"/>
        <v/>
      </c>
      <c r="R39" s="56" t="str">
        <f t="shared" si="25"/>
        <v/>
      </c>
      <c r="S39" s="56" t="str">
        <f t="shared" si="25"/>
        <v/>
      </c>
      <c r="T39" s="56" t="str">
        <f t="shared" si="25"/>
        <v/>
      </c>
      <c r="U39" s="56" t="str">
        <f t="shared" si="25"/>
        <v/>
      </c>
      <c r="V39" s="56" t="str">
        <f t="shared" si="25"/>
        <v/>
      </c>
      <c r="W39" s="56" t="str">
        <f t="shared" si="25"/>
        <v/>
      </c>
      <c r="X39" s="56" t="str">
        <f t="shared" si="25"/>
        <v/>
      </c>
      <c r="Y39" s="56" t="str">
        <f t="shared" si="25"/>
        <v/>
      </c>
      <c r="Z39" s="56" t="str">
        <f t="shared" si="25"/>
        <v/>
      </c>
      <c r="AA39" s="56" t="str">
        <f t="shared" si="25"/>
        <v/>
      </c>
      <c r="AB39" s="56" t="str">
        <f t="shared" si="25"/>
        <v/>
      </c>
      <c r="AC39" s="56" t="str">
        <f t="shared" si="25"/>
        <v/>
      </c>
      <c r="AD39" s="56" t="str">
        <f t="shared" si="25"/>
        <v/>
      </c>
      <c r="AE39" s="56" t="str">
        <f t="shared" si="25"/>
        <v/>
      </c>
      <c r="AF39" s="56" t="str">
        <f t="shared" si="25"/>
        <v/>
      </c>
      <c r="AG39" s="56" t="str">
        <f t="shared" si="25"/>
        <v/>
      </c>
      <c r="AH39" s="56" t="str">
        <f t="shared" si="25"/>
        <v/>
      </c>
      <c r="AI39" s="56" t="str">
        <f t="shared" si="25"/>
        <v/>
      </c>
      <c r="AJ39" s="56" t="str">
        <f t="shared" si="25"/>
        <v/>
      </c>
      <c r="AK39" s="56" t="str">
        <f t="shared" si="25"/>
        <v/>
      </c>
      <c r="AL39" s="57" t="str">
        <f t="shared" si="25"/>
        <v/>
      </c>
    </row>
    <row r="40" ht="12.75" customHeight="1">
      <c r="A40" s="1"/>
      <c r="B40" s="34" t="s">
        <v>42</v>
      </c>
      <c r="C40" s="56"/>
      <c r="D40" s="56"/>
      <c r="E40" s="56"/>
      <c r="F40" s="56"/>
      <c r="G40" s="56"/>
      <c r="H40" s="56"/>
      <c r="I40" s="56"/>
      <c r="J40" s="56"/>
      <c r="K40" s="56"/>
      <c r="L40" s="33"/>
      <c r="M40" s="58"/>
      <c r="N40" s="34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6"/>
    </row>
    <row r="41" ht="12.75" customHeight="1">
      <c r="A41" s="1"/>
      <c r="B41" s="59" t="s">
        <v>43</v>
      </c>
      <c r="C41" s="35">
        <f t="shared" ref="C41:C44" si="26">SUMIF($O$80:$AF$80,C$34,$O41:$AF41)</f>
        <v>805000</v>
      </c>
      <c r="D41" s="35">
        <f>Personnel!E19</f>
        <v>821100</v>
      </c>
      <c r="E41" s="35">
        <f>Personnel!F19</f>
        <v>837522</v>
      </c>
      <c r="F41" s="35">
        <f>Personnel!G19</f>
        <v>854272.44</v>
      </c>
      <c r="G41" s="35">
        <f>Personnel!H19</f>
        <v>871357.8888</v>
      </c>
      <c r="H41" s="35">
        <f>Personnel!I19</f>
        <v>888785.0466</v>
      </c>
      <c r="I41" s="35">
        <f>Personnel!J19</f>
        <v>906560.7475</v>
      </c>
      <c r="J41" s="35">
        <f>Personnel!K19</f>
        <v>924691.9625</v>
      </c>
      <c r="K41" s="35">
        <f>Personnel!L19</f>
        <v>943185.8017</v>
      </c>
      <c r="L41" s="35">
        <f>Personnel!M19</f>
        <v>962049.5177</v>
      </c>
      <c r="M41" s="50"/>
      <c r="N41" s="34" t="s">
        <v>43</v>
      </c>
      <c r="O41" s="35">
        <f>Personnel!P19</f>
        <v>67083.33333</v>
      </c>
      <c r="P41" s="35">
        <f>Personnel!Q19</f>
        <v>67083.33333</v>
      </c>
      <c r="Q41" s="35">
        <f>Personnel!R19</f>
        <v>67083.33333</v>
      </c>
      <c r="R41" s="35">
        <f>Personnel!S19</f>
        <v>67083.33333</v>
      </c>
      <c r="S41" s="35">
        <f>Personnel!T19</f>
        <v>67083.33333</v>
      </c>
      <c r="T41" s="35">
        <f>Personnel!U19</f>
        <v>67083.33333</v>
      </c>
      <c r="U41" s="35">
        <f>Personnel!V19</f>
        <v>67083.33333</v>
      </c>
      <c r="V41" s="35">
        <f>Personnel!W19</f>
        <v>67083.33333</v>
      </c>
      <c r="W41" s="35">
        <f>Personnel!X19</f>
        <v>67083.33333</v>
      </c>
      <c r="X41" s="35">
        <f>Personnel!Y19</f>
        <v>67083.33333</v>
      </c>
      <c r="Y41" s="35">
        <f>Personnel!Z19</f>
        <v>67083.33333</v>
      </c>
      <c r="Z41" s="35">
        <f>Personnel!AA19</f>
        <v>67083.33333</v>
      </c>
      <c r="AA41" s="35">
        <f>Personnel!AB19</f>
        <v>68425</v>
      </c>
      <c r="AB41" s="35">
        <f>Personnel!AC19</f>
        <v>68425</v>
      </c>
      <c r="AC41" s="35">
        <f>Personnel!AD19</f>
        <v>68425</v>
      </c>
      <c r="AD41" s="35">
        <f>Personnel!AE19</f>
        <v>68425</v>
      </c>
      <c r="AE41" s="35">
        <f>Personnel!AF19</f>
        <v>68425</v>
      </c>
      <c r="AF41" s="35">
        <f>Personnel!AG19</f>
        <v>68425</v>
      </c>
      <c r="AG41" s="35">
        <f>Personnel!AH19</f>
        <v>68425</v>
      </c>
      <c r="AH41" s="35">
        <f>Personnel!AI19</f>
        <v>68425</v>
      </c>
      <c r="AI41" s="35">
        <f>Personnel!AJ19</f>
        <v>68425</v>
      </c>
      <c r="AJ41" s="35">
        <f>Personnel!AK19</f>
        <v>68425</v>
      </c>
      <c r="AK41" s="35">
        <f>Personnel!AL19</f>
        <v>68425</v>
      </c>
      <c r="AL41" s="35">
        <f>Personnel!AM19</f>
        <v>68425</v>
      </c>
    </row>
    <row r="42" ht="12.75" customHeight="1">
      <c r="A42" s="1"/>
      <c r="B42" s="59" t="s">
        <v>44</v>
      </c>
      <c r="C42" s="35">
        <f t="shared" si="26"/>
        <v>616000</v>
      </c>
      <c r="D42" s="35">
        <f>Personnel!E25+Personnel!E30</f>
        <v>628320</v>
      </c>
      <c r="E42" s="35">
        <f>Personnel!F25+Personnel!F30</f>
        <v>640886.4</v>
      </c>
      <c r="F42" s="35">
        <f>Personnel!G25+Personnel!G30</f>
        <v>653704.128</v>
      </c>
      <c r="G42" s="35">
        <f>Personnel!H25+Personnel!H30</f>
        <v>666778.2106</v>
      </c>
      <c r="H42" s="35">
        <f>Personnel!I25+Personnel!I30</f>
        <v>680113.7748</v>
      </c>
      <c r="I42" s="35">
        <f>Personnel!J25+Personnel!J30</f>
        <v>693716.0503</v>
      </c>
      <c r="J42" s="35">
        <f>Personnel!K25+Personnel!K30</f>
        <v>707590.3713</v>
      </c>
      <c r="K42" s="35">
        <f>Personnel!L25+Personnel!L30</f>
        <v>721742.1787</v>
      </c>
      <c r="L42" s="35">
        <f>Personnel!M25+Personnel!M30</f>
        <v>736177.0223</v>
      </c>
      <c r="M42" s="50"/>
      <c r="N42" s="34" t="s">
        <v>44</v>
      </c>
      <c r="O42" s="35">
        <f>Personnel!P25+Personnel!P30</f>
        <v>51333.33333</v>
      </c>
      <c r="P42" s="35">
        <f>Personnel!Q25+Personnel!Q30</f>
        <v>51333.33333</v>
      </c>
      <c r="Q42" s="35">
        <f>Personnel!R25+Personnel!R30</f>
        <v>51333.33333</v>
      </c>
      <c r="R42" s="35">
        <f>Personnel!S25+Personnel!S30</f>
        <v>51333.33333</v>
      </c>
      <c r="S42" s="35">
        <f>Personnel!T25+Personnel!T30</f>
        <v>51333.33333</v>
      </c>
      <c r="T42" s="35">
        <f>Personnel!U25+Personnel!U30</f>
        <v>51333.33333</v>
      </c>
      <c r="U42" s="35">
        <f>Personnel!V25+Personnel!V30</f>
        <v>51333.33333</v>
      </c>
      <c r="V42" s="35">
        <f>Personnel!W25+Personnel!W30</f>
        <v>51333.33333</v>
      </c>
      <c r="W42" s="35">
        <f>Personnel!X25+Personnel!X30</f>
        <v>51333.33333</v>
      </c>
      <c r="X42" s="35">
        <f>Personnel!Y25+Personnel!Y30</f>
        <v>51333.33333</v>
      </c>
      <c r="Y42" s="35">
        <f>Personnel!Z25+Personnel!Z30</f>
        <v>51333.33333</v>
      </c>
      <c r="Z42" s="35">
        <f>Personnel!AA25+Personnel!AA30</f>
        <v>51333.33333</v>
      </c>
      <c r="AA42" s="35">
        <f>Personnel!AB25+Personnel!AB30</f>
        <v>52360</v>
      </c>
      <c r="AB42" s="35">
        <f>Personnel!AC25+Personnel!AC30</f>
        <v>52360</v>
      </c>
      <c r="AC42" s="35">
        <f>Personnel!AD25+Personnel!AD30</f>
        <v>52360</v>
      </c>
      <c r="AD42" s="35">
        <f>Personnel!AE25+Personnel!AE30</f>
        <v>52360</v>
      </c>
      <c r="AE42" s="35">
        <f>Personnel!AF25+Personnel!AF30</f>
        <v>52360</v>
      </c>
      <c r="AF42" s="35">
        <f>Personnel!AG25+Personnel!AG30</f>
        <v>52360</v>
      </c>
      <c r="AG42" s="35">
        <f>Personnel!AH25+Personnel!AH30</f>
        <v>52360</v>
      </c>
      <c r="AH42" s="35">
        <f>Personnel!AI25+Personnel!AI30</f>
        <v>52360</v>
      </c>
      <c r="AI42" s="35">
        <f>Personnel!AJ25+Personnel!AJ30</f>
        <v>52360</v>
      </c>
      <c r="AJ42" s="35">
        <f>Personnel!AK25+Personnel!AK30</f>
        <v>52360</v>
      </c>
      <c r="AK42" s="35">
        <f>Personnel!AL25+Personnel!AL30</f>
        <v>52360</v>
      </c>
      <c r="AL42" s="35">
        <f>Personnel!AM25+Personnel!AM30</f>
        <v>52360</v>
      </c>
    </row>
    <row r="43" ht="12.75" customHeight="1">
      <c r="A43" s="1"/>
      <c r="B43" s="59" t="s">
        <v>45</v>
      </c>
      <c r="C43" s="35">
        <f t="shared" si="26"/>
        <v>63000</v>
      </c>
      <c r="D43" s="35">
        <f>Personnel!E41</f>
        <v>64260</v>
      </c>
      <c r="E43" s="35">
        <f>Personnel!F41</f>
        <v>65545.2</v>
      </c>
      <c r="F43" s="35">
        <f>Personnel!G41</f>
        <v>66856.104</v>
      </c>
      <c r="G43" s="35">
        <f>Personnel!H41</f>
        <v>68193.22608</v>
      </c>
      <c r="H43" s="35">
        <f>Personnel!I41</f>
        <v>69557.0906</v>
      </c>
      <c r="I43" s="35">
        <f>Personnel!J41</f>
        <v>70948.23241</v>
      </c>
      <c r="J43" s="35">
        <f>Personnel!K41</f>
        <v>72367.19706</v>
      </c>
      <c r="K43" s="35">
        <f>Personnel!L41</f>
        <v>73814.541</v>
      </c>
      <c r="L43" s="35">
        <f>Personnel!M41</f>
        <v>75290.83182</v>
      </c>
      <c r="M43" s="50"/>
      <c r="N43" s="34" t="s">
        <v>45</v>
      </c>
      <c r="O43" s="35">
        <f>Personnel!P41</f>
        <v>5250</v>
      </c>
      <c r="P43" s="35">
        <f>Personnel!Q41</f>
        <v>5250</v>
      </c>
      <c r="Q43" s="35">
        <f>Personnel!R41</f>
        <v>5250</v>
      </c>
      <c r="R43" s="35">
        <f>Personnel!S41</f>
        <v>5250</v>
      </c>
      <c r="S43" s="35">
        <f>Personnel!T41</f>
        <v>5250</v>
      </c>
      <c r="T43" s="35">
        <f>Personnel!U41</f>
        <v>5250</v>
      </c>
      <c r="U43" s="35">
        <f>Personnel!V41</f>
        <v>5250</v>
      </c>
      <c r="V43" s="35">
        <f>Personnel!W41</f>
        <v>5250</v>
      </c>
      <c r="W43" s="35">
        <f>Personnel!X41</f>
        <v>5250</v>
      </c>
      <c r="X43" s="35">
        <f>Personnel!Y41</f>
        <v>5250</v>
      </c>
      <c r="Y43" s="35">
        <f>Personnel!Z41</f>
        <v>5250</v>
      </c>
      <c r="Z43" s="35">
        <f>Personnel!AA41</f>
        <v>5250</v>
      </c>
      <c r="AA43" s="35">
        <f>Personnel!AB41</f>
        <v>5355</v>
      </c>
      <c r="AB43" s="35">
        <f>Personnel!AC41</f>
        <v>5355</v>
      </c>
      <c r="AC43" s="35">
        <f>Personnel!AD41</f>
        <v>5355</v>
      </c>
      <c r="AD43" s="35">
        <f>Personnel!AE41</f>
        <v>5355</v>
      </c>
      <c r="AE43" s="35">
        <f>Personnel!AF41</f>
        <v>5355</v>
      </c>
      <c r="AF43" s="35">
        <f>Personnel!AG41</f>
        <v>5355</v>
      </c>
      <c r="AG43" s="35">
        <f>Personnel!AH41</f>
        <v>5355</v>
      </c>
      <c r="AH43" s="35">
        <f>Personnel!AI41</f>
        <v>5355</v>
      </c>
      <c r="AI43" s="35">
        <f>Personnel!AJ41</f>
        <v>5355</v>
      </c>
      <c r="AJ43" s="35">
        <f>Personnel!AK41</f>
        <v>5355</v>
      </c>
      <c r="AK43" s="35">
        <f>Personnel!AL41</f>
        <v>5355</v>
      </c>
      <c r="AL43" s="35">
        <f>Personnel!AM41</f>
        <v>5355</v>
      </c>
    </row>
    <row r="44" ht="12.75" customHeight="1">
      <c r="A44" s="1"/>
      <c r="B44" s="60" t="s">
        <v>46</v>
      </c>
      <c r="C44" s="38">
        <f t="shared" si="26"/>
        <v>3276000</v>
      </c>
      <c r="D44" s="38">
        <f>Personnel!E35</f>
        <v>3341520</v>
      </c>
      <c r="E44" s="38">
        <f>Personnel!F35</f>
        <v>3408350.4</v>
      </c>
      <c r="F44" s="38">
        <f>Personnel!G35</f>
        <v>3476517.408</v>
      </c>
      <c r="G44" s="38">
        <f>Personnel!H35</f>
        <v>3546047.756</v>
      </c>
      <c r="H44" s="38">
        <f>Personnel!I35</f>
        <v>3616968.711</v>
      </c>
      <c r="I44" s="38">
        <f>Personnel!J35</f>
        <v>3689308.086</v>
      </c>
      <c r="J44" s="38">
        <f>Personnel!K35</f>
        <v>3763094.247</v>
      </c>
      <c r="K44" s="38">
        <f>Personnel!L35</f>
        <v>3838356.132</v>
      </c>
      <c r="L44" s="38">
        <f>Personnel!M35</f>
        <v>3915123.255</v>
      </c>
      <c r="M44" s="50"/>
      <c r="N44" s="37" t="s">
        <v>46</v>
      </c>
      <c r="O44" s="38">
        <f>Personnel!P35</f>
        <v>273000</v>
      </c>
      <c r="P44" s="38">
        <f>Personnel!Q35</f>
        <v>273000</v>
      </c>
      <c r="Q44" s="38">
        <f>Personnel!R35</f>
        <v>273000</v>
      </c>
      <c r="R44" s="38">
        <f>Personnel!S35</f>
        <v>273000</v>
      </c>
      <c r="S44" s="38">
        <f>Personnel!T35</f>
        <v>273000</v>
      </c>
      <c r="T44" s="38">
        <f>Personnel!U35</f>
        <v>273000</v>
      </c>
      <c r="U44" s="38">
        <f>Personnel!V35</f>
        <v>273000</v>
      </c>
      <c r="V44" s="38">
        <f>Personnel!W35</f>
        <v>273000</v>
      </c>
      <c r="W44" s="38">
        <f>Personnel!X35</f>
        <v>273000</v>
      </c>
      <c r="X44" s="38">
        <f>Personnel!Y35</f>
        <v>273000</v>
      </c>
      <c r="Y44" s="38">
        <f>Personnel!Z35</f>
        <v>273000</v>
      </c>
      <c r="Z44" s="38">
        <f>Personnel!AA35</f>
        <v>273000</v>
      </c>
      <c r="AA44" s="38">
        <f>Personnel!AB35</f>
        <v>278460</v>
      </c>
      <c r="AB44" s="38">
        <f>Personnel!AC35</f>
        <v>278460</v>
      </c>
      <c r="AC44" s="38">
        <f>Personnel!AD35</f>
        <v>278460</v>
      </c>
      <c r="AD44" s="38">
        <f>Personnel!AE35</f>
        <v>278460</v>
      </c>
      <c r="AE44" s="38">
        <f>Personnel!AF35</f>
        <v>278460</v>
      </c>
      <c r="AF44" s="38">
        <f>Personnel!AG35</f>
        <v>278460</v>
      </c>
      <c r="AG44" s="38">
        <f>Personnel!AH35</f>
        <v>278460</v>
      </c>
      <c r="AH44" s="38">
        <f>Personnel!AI35</f>
        <v>278460</v>
      </c>
      <c r="AI44" s="38">
        <f>Personnel!AJ35</f>
        <v>278460</v>
      </c>
      <c r="AJ44" s="38">
        <f>Personnel!AK35</f>
        <v>278460</v>
      </c>
      <c r="AK44" s="38">
        <f>Personnel!AL35</f>
        <v>278460</v>
      </c>
      <c r="AL44" s="38">
        <f>Personnel!AM35</f>
        <v>278460</v>
      </c>
    </row>
    <row r="45" ht="12.75" customHeight="1">
      <c r="A45" s="1"/>
      <c r="B45" s="34" t="s">
        <v>47</v>
      </c>
      <c r="C45" s="35">
        <f t="shared" ref="C45:L45" si="27">SUM(C41:C44)</f>
        <v>4760000</v>
      </c>
      <c r="D45" s="35">
        <f t="shared" si="27"/>
        <v>4855200</v>
      </c>
      <c r="E45" s="35">
        <f t="shared" si="27"/>
        <v>4952304</v>
      </c>
      <c r="F45" s="35">
        <f t="shared" si="27"/>
        <v>5051350.08</v>
      </c>
      <c r="G45" s="35">
        <f t="shared" si="27"/>
        <v>5152377.082</v>
      </c>
      <c r="H45" s="35">
        <f t="shared" si="27"/>
        <v>5255424.623</v>
      </c>
      <c r="I45" s="35">
        <f t="shared" si="27"/>
        <v>5360533.116</v>
      </c>
      <c r="J45" s="35">
        <f t="shared" si="27"/>
        <v>5467743.778</v>
      </c>
      <c r="K45" s="35">
        <f t="shared" si="27"/>
        <v>5577098.654</v>
      </c>
      <c r="L45" s="36">
        <f t="shared" si="27"/>
        <v>5688640.627</v>
      </c>
      <c r="M45" s="50"/>
      <c r="N45" s="34" t="s">
        <v>47</v>
      </c>
      <c r="O45" s="35">
        <f t="shared" ref="O45:AL45" si="28">SUM(O41:O44)</f>
        <v>396666.6667</v>
      </c>
      <c r="P45" s="35">
        <f t="shared" si="28"/>
        <v>396666.6667</v>
      </c>
      <c r="Q45" s="35">
        <f t="shared" si="28"/>
        <v>396666.6667</v>
      </c>
      <c r="R45" s="35">
        <f t="shared" si="28"/>
        <v>396666.6667</v>
      </c>
      <c r="S45" s="35">
        <f t="shared" si="28"/>
        <v>396666.6667</v>
      </c>
      <c r="T45" s="35">
        <f t="shared" si="28"/>
        <v>396666.6667</v>
      </c>
      <c r="U45" s="35">
        <f t="shared" si="28"/>
        <v>396666.6667</v>
      </c>
      <c r="V45" s="35">
        <f t="shared" si="28"/>
        <v>396666.6667</v>
      </c>
      <c r="W45" s="35">
        <f t="shared" si="28"/>
        <v>396666.6667</v>
      </c>
      <c r="X45" s="35">
        <f t="shared" si="28"/>
        <v>396666.6667</v>
      </c>
      <c r="Y45" s="35">
        <f t="shared" si="28"/>
        <v>396666.6667</v>
      </c>
      <c r="Z45" s="35">
        <f t="shared" si="28"/>
        <v>396666.6667</v>
      </c>
      <c r="AA45" s="35">
        <f t="shared" si="28"/>
        <v>404600</v>
      </c>
      <c r="AB45" s="35">
        <f t="shared" si="28"/>
        <v>404600</v>
      </c>
      <c r="AC45" s="35">
        <f t="shared" si="28"/>
        <v>404600</v>
      </c>
      <c r="AD45" s="35">
        <f t="shared" si="28"/>
        <v>404600</v>
      </c>
      <c r="AE45" s="35">
        <f t="shared" si="28"/>
        <v>404600</v>
      </c>
      <c r="AF45" s="35">
        <f t="shared" si="28"/>
        <v>404600</v>
      </c>
      <c r="AG45" s="35">
        <f t="shared" si="28"/>
        <v>404600</v>
      </c>
      <c r="AH45" s="35">
        <f t="shared" si="28"/>
        <v>404600</v>
      </c>
      <c r="AI45" s="35">
        <f t="shared" si="28"/>
        <v>404600</v>
      </c>
      <c r="AJ45" s="35">
        <f t="shared" si="28"/>
        <v>404600</v>
      </c>
      <c r="AK45" s="35">
        <f t="shared" si="28"/>
        <v>404600</v>
      </c>
      <c r="AL45" s="36">
        <f t="shared" si="28"/>
        <v>404600</v>
      </c>
    </row>
    <row r="46" ht="12.75" customHeight="1">
      <c r="A46" s="1"/>
      <c r="B46" s="34"/>
      <c r="C46" s="35"/>
      <c r="D46" s="35"/>
      <c r="E46" s="35"/>
      <c r="F46" s="35"/>
      <c r="G46" s="35"/>
      <c r="H46" s="35"/>
      <c r="I46" s="35"/>
      <c r="J46" s="35"/>
      <c r="K46" s="35"/>
      <c r="L46" s="36"/>
      <c r="M46" s="50"/>
      <c r="N46" s="34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6"/>
    </row>
    <row r="47" ht="12.75" customHeight="1">
      <c r="A47" s="1"/>
      <c r="B47" s="34" t="s">
        <v>48</v>
      </c>
      <c r="C47" s="35">
        <v>0.0</v>
      </c>
      <c r="D47" s="35">
        <v>0.0</v>
      </c>
      <c r="E47" s="35">
        <v>0.0</v>
      </c>
      <c r="F47" s="35">
        <v>0.0</v>
      </c>
      <c r="G47" s="35">
        <v>0.0</v>
      </c>
      <c r="H47" s="35">
        <v>0.0</v>
      </c>
      <c r="I47" s="35">
        <v>0.0</v>
      </c>
      <c r="J47" s="35">
        <v>0.0</v>
      </c>
      <c r="K47" s="35">
        <v>0.0</v>
      </c>
      <c r="L47" s="35">
        <v>0.0</v>
      </c>
      <c r="M47" s="50"/>
      <c r="N47" s="34" t="s">
        <v>48</v>
      </c>
      <c r="O47" s="35">
        <v>0.0</v>
      </c>
      <c r="P47" s="35">
        <v>0.0</v>
      </c>
      <c r="Q47" s="35">
        <v>0.0</v>
      </c>
      <c r="R47" s="35">
        <v>0.0</v>
      </c>
      <c r="S47" s="35">
        <v>0.0</v>
      </c>
      <c r="T47" s="35">
        <v>0.0</v>
      </c>
      <c r="U47" s="35">
        <v>0.0</v>
      </c>
      <c r="V47" s="35">
        <v>0.0</v>
      </c>
      <c r="W47" s="35">
        <v>0.0</v>
      </c>
      <c r="X47" s="35">
        <v>0.0</v>
      </c>
      <c r="Y47" s="35">
        <v>0.0</v>
      </c>
      <c r="Z47" s="35">
        <v>0.0</v>
      </c>
      <c r="AA47" s="35">
        <v>0.0</v>
      </c>
      <c r="AB47" s="35">
        <v>0.0</v>
      </c>
      <c r="AC47" s="35">
        <v>0.0</v>
      </c>
      <c r="AD47" s="35">
        <v>0.0</v>
      </c>
      <c r="AE47" s="35">
        <v>0.0</v>
      </c>
      <c r="AF47" s="35">
        <v>0.0</v>
      </c>
      <c r="AG47" s="35">
        <v>0.0</v>
      </c>
      <c r="AH47" s="35">
        <v>0.0</v>
      </c>
      <c r="AI47" s="35">
        <v>0.0</v>
      </c>
      <c r="AJ47" s="35">
        <v>0.0</v>
      </c>
      <c r="AK47" s="35">
        <v>0.0</v>
      </c>
      <c r="AL47" s="35">
        <v>0.0</v>
      </c>
    </row>
    <row r="48" ht="12.75" customHeight="1">
      <c r="A48" s="1"/>
      <c r="B48" s="34" t="s">
        <v>49</v>
      </c>
      <c r="C48" s="35">
        <f>SUMIF($O$80:$AF$80,C$34,$O48:$AF48)</f>
        <v>0</v>
      </c>
      <c r="D48" s="35"/>
      <c r="E48" s="35"/>
      <c r="F48" s="35"/>
      <c r="G48" s="35"/>
      <c r="H48" s="35"/>
      <c r="I48" s="35"/>
      <c r="J48" s="35"/>
      <c r="K48" s="35"/>
      <c r="L48" s="36"/>
      <c r="M48" s="50"/>
      <c r="N48" s="34" t="s">
        <v>49</v>
      </c>
      <c r="O48" s="35" t="str">
        <f>'Cash Forecast'!O30</f>
        <v/>
      </c>
      <c r="P48" s="35" t="str">
        <f>'Cash Forecast'!P30</f>
        <v/>
      </c>
      <c r="Q48" s="35" t="str">
        <f>'Cash Forecast'!Q30</f>
        <v/>
      </c>
      <c r="R48" s="35" t="str">
        <f>'Cash Forecast'!R30</f>
        <v/>
      </c>
      <c r="S48" s="35" t="str">
        <f>'Cash Forecast'!S30</f>
        <v/>
      </c>
      <c r="T48" s="35" t="str">
        <f>'Cash Forecast'!T30</f>
        <v/>
      </c>
      <c r="U48" s="35" t="str">
        <f>'Cash Forecast'!U30</f>
        <v/>
      </c>
      <c r="V48" s="35" t="str">
        <f>'Cash Forecast'!V30</f>
        <v/>
      </c>
      <c r="W48" s="35" t="str">
        <f>'Cash Forecast'!W30</f>
        <v/>
      </c>
      <c r="X48" s="35" t="str">
        <f>'Cash Forecast'!X30</f>
        <v/>
      </c>
      <c r="Y48" s="35" t="str">
        <f>'Cash Forecast'!Y30</f>
        <v/>
      </c>
      <c r="Z48" s="35" t="str">
        <f>'Cash Forecast'!Z30</f>
        <v/>
      </c>
      <c r="AA48" s="35" t="str">
        <f>'Cash Forecast'!AA30</f>
        <v/>
      </c>
      <c r="AB48" s="35" t="str">
        <f>'Cash Forecast'!AB30</f>
        <v/>
      </c>
      <c r="AC48" s="35" t="str">
        <f>'Cash Forecast'!AC30</f>
        <v/>
      </c>
      <c r="AD48" s="35" t="str">
        <f>'Cash Forecast'!AD30</f>
        <v/>
      </c>
      <c r="AE48" s="35" t="str">
        <f>'Cash Forecast'!AE30</f>
        <v/>
      </c>
      <c r="AF48" s="35" t="str">
        <f>'Cash Forecast'!AF30</f>
        <v/>
      </c>
      <c r="AG48" s="35" t="str">
        <f>'Cash Forecast'!AG30</f>
        <v/>
      </c>
      <c r="AH48" s="35" t="str">
        <f>'Cash Forecast'!AH30</f>
        <v/>
      </c>
      <c r="AI48" s="35" t="str">
        <f>'Cash Forecast'!AI30</f>
        <v/>
      </c>
      <c r="AJ48" s="35" t="str">
        <f>'Cash Forecast'!AJ30</f>
        <v/>
      </c>
      <c r="AK48" s="35" t="str">
        <f>'Cash Forecast'!AK30</f>
        <v/>
      </c>
      <c r="AL48" s="36" t="str">
        <f>'Cash Forecast'!AL30</f>
        <v/>
      </c>
    </row>
    <row r="49" ht="12.75" customHeight="1">
      <c r="A49" s="1"/>
      <c r="B49" s="34" t="s">
        <v>50</v>
      </c>
      <c r="C49" s="35">
        <v>0.0</v>
      </c>
      <c r="D49" s="35">
        <v>0.0</v>
      </c>
      <c r="E49" s="35">
        <v>0.0</v>
      </c>
      <c r="F49" s="35">
        <v>0.0</v>
      </c>
      <c r="G49" s="35">
        <v>0.0</v>
      </c>
      <c r="H49" s="35">
        <v>0.0</v>
      </c>
      <c r="I49" s="35">
        <v>0.0</v>
      </c>
      <c r="J49" s="35">
        <v>0.0</v>
      </c>
      <c r="K49" s="35">
        <v>0.0</v>
      </c>
      <c r="L49" s="35">
        <v>0.0</v>
      </c>
      <c r="M49" s="50"/>
      <c r="N49" s="34" t="s">
        <v>50</v>
      </c>
      <c r="O49" s="35">
        <v>0.0</v>
      </c>
      <c r="P49" s="35">
        <v>0.0</v>
      </c>
      <c r="Q49" s="35">
        <v>0.0</v>
      </c>
      <c r="R49" s="35">
        <v>0.0</v>
      </c>
      <c r="S49" s="35">
        <v>0.0</v>
      </c>
      <c r="T49" s="35">
        <v>0.0</v>
      </c>
      <c r="U49" s="35">
        <v>0.0</v>
      </c>
      <c r="V49" s="35">
        <v>0.0</v>
      </c>
      <c r="W49" s="35">
        <v>0.0</v>
      </c>
      <c r="X49" s="35">
        <v>0.0</v>
      </c>
      <c r="Y49" s="35">
        <v>0.0</v>
      </c>
      <c r="Z49" s="35">
        <v>0.0</v>
      </c>
      <c r="AA49" s="35">
        <v>0.0</v>
      </c>
      <c r="AB49" s="35">
        <v>0.0</v>
      </c>
      <c r="AC49" s="35">
        <v>0.0</v>
      </c>
      <c r="AD49" s="35">
        <v>0.0</v>
      </c>
      <c r="AE49" s="35">
        <v>0.0</v>
      </c>
      <c r="AF49" s="35">
        <v>0.0</v>
      </c>
      <c r="AG49" s="35">
        <v>0.0</v>
      </c>
      <c r="AH49" s="35">
        <v>0.0</v>
      </c>
      <c r="AI49" s="35">
        <v>0.0</v>
      </c>
      <c r="AJ49" s="35">
        <v>0.0</v>
      </c>
      <c r="AK49" s="35">
        <v>0.0</v>
      </c>
      <c r="AL49" s="35">
        <v>0.0</v>
      </c>
    </row>
    <row r="50" ht="12.75" customHeight="1">
      <c r="A50" s="61"/>
      <c r="B50" s="34" t="s">
        <v>51</v>
      </c>
      <c r="C50" s="35">
        <f>-'Cash Forecast'!O121</f>
        <v>0</v>
      </c>
      <c r="D50" s="35">
        <f>-'Cash Forecast'!P121</f>
        <v>0</v>
      </c>
      <c r="E50" s="35">
        <f>-'Cash Forecast'!Q121</f>
        <v>0</v>
      </c>
      <c r="F50" s="35">
        <f>-'Cash Forecast'!R121</f>
        <v>0</v>
      </c>
      <c r="G50" s="35">
        <f>-'Cash Forecast'!S121</f>
        <v>0</v>
      </c>
      <c r="H50" s="35">
        <f>-'Cash Forecast'!T121</f>
        <v>-621889.3651</v>
      </c>
      <c r="I50" s="35">
        <f>-'Cash Forecast'!U121</f>
        <v>-4511551.876</v>
      </c>
      <c r="J50" s="35">
        <f>-'Cash Forecast'!V121</f>
        <v>-7119884.578</v>
      </c>
      <c r="K50" s="35">
        <f>-'Cash Forecast'!W121</f>
        <v>-879205.4907</v>
      </c>
      <c r="L50" s="36">
        <f>-'Cash Forecast'!X121</f>
        <v>0</v>
      </c>
      <c r="M50" s="50"/>
      <c r="N50" s="34" t="s">
        <v>51</v>
      </c>
      <c r="O50" s="35">
        <f>'Cash Forecast'!O29</f>
        <v>0</v>
      </c>
      <c r="P50" s="35">
        <f>'Cash Forecast'!P29</f>
        <v>0</v>
      </c>
      <c r="Q50" s="35">
        <f>'Cash Forecast'!Q29</f>
        <v>0</v>
      </c>
      <c r="R50" s="35">
        <f>'Cash Forecast'!R29</f>
        <v>0</v>
      </c>
      <c r="S50" s="35">
        <f>'Cash Forecast'!S29</f>
        <v>0</v>
      </c>
      <c r="T50" s="35">
        <f>'Cash Forecast'!T29</f>
        <v>0</v>
      </c>
      <c r="U50" s="35">
        <f>'Cash Forecast'!U29</f>
        <v>0</v>
      </c>
      <c r="V50" s="35">
        <f>'Cash Forecast'!V29</f>
        <v>0</v>
      </c>
      <c r="W50" s="35">
        <f>'Cash Forecast'!W29</f>
        <v>0</v>
      </c>
      <c r="X50" s="35">
        <f>'Cash Forecast'!X29</f>
        <v>0</v>
      </c>
      <c r="Y50" s="35">
        <f>'Cash Forecast'!Y29</f>
        <v>0</v>
      </c>
      <c r="Z50" s="35">
        <f>'Cash Forecast'!Z29</f>
        <v>0</v>
      </c>
      <c r="AA50" s="35">
        <f>'Cash Forecast'!AA29</f>
        <v>0</v>
      </c>
      <c r="AB50" s="35">
        <f>'Cash Forecast'!AB29</f>
        <v>0</v>
      </c>
      <c r="AC50" s="35">
        <f>'Cash Forecast'!AC29</f>
        <v>0</v>
      </c>
      <c r="AD50" s="35">
        <f>'Cash Forecast'!AD29</f>
        <v>0</v>
      </c>
      <c r="AE50" s="35">
        <f>'Cash Forecast'!AE29</f>
        <v>0</v>
      </c>
      <c r="AF50" s="35">
        <f>'Cash Forecast'!AF29</f>
        <v>0</v>
      </c>
      <c r="AG50" s="35">
        <f>'Cash Forecast'!AG29</f>
        <v>0</v>
      </c>
      <c r="AH50" s="35">
        <f>'Cash Forecast'!AH29</f>
        <v>0</v>
      </c>
      <c r="AI50" s="35">
        <f>'Cash Forecast'!AI29</f>
        <v>0</v>
      </c>
      <c r="AJ50" s="35">
        <f>'Cash Forecast'!AJ29</f>
        <v>0</v>
      </c>
      <c r="AK50" s="35">
        <f>'Cash Forecast'!AK29</f>
        <v>0</v>
      </c>
      <c r="AL50" s="36">
        <f>'Cash Forecast'!AL29</f>
        <v>0</v>
      </c>
    </row>
    <row r="51" ht="12.75" customHeight="1">
      <c r="A51" s="51"/>
      <c r="B51" s="62"/>
      <c r="C51" s="35"/>
      <c r="D51" s="35"/>
      <c r="E51" s="35"/>
      <c r="F51" s="35"/>
      <c r="G51" s="35"/>
      <c r="H51" s="35"/>
      <c r="I51" s="35"/>
      <c r="J51" s="35"/>
      <c r="K51" s="35"/>
      <c r="L51" s="36"/>
      <c r="M51" s="50"/>
      <c r="N51" s="62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6"/>
    </row>
    <row r="52" ht="12.75" customHeight="1">
      <c r="A52" s="1"/>
      <c r="B52" s="47" t="s">
        <v>52</v>
      </c>
      <c r="C52" s="48">
        <f t="shared" ref="C52:L52" si="29">C38-C45+SUM(C47:C50)</f>
        <v>-5393500</v>
      </c>
      <c r="D52" s="48">
        <f t="shared" si="29"/>
        <v>-5394200</v>
      </c>
      <c r="E52" s="48">
        <f t="shared" si="29"/>
        <v>-3609792</v>
      </c>
      <c r="F52" s="48">
        <f t="shared" si="29"/>
        <v>61975.56</v>
      </c>
      <c r="G52" s="48">
        <f t="shared" si="29"/>
        <v>5167355.401</v>
      </c>
      <c r="H52" s="48">
        <f t="shared" si="29"/>
        <v>11507649.6</v>
      </c>
      <c r="I52" s="48">
        <f t="shared" si="29"/>
        <v>16972028.49</v>
      </c>
      <c r="J52" s="48">
        <f t="shared" si="29"/>
        <v>26784327.7</v>
      </c>
      <c r="K52" s="48">
        <f t="shared" si="29"/>
        <v>49361108.26</v>
      </c>
      <c r="L52" s="49">
        <f t="shared" si="29"/>
        <v>71557577.86</v>
      </c>
      <c r="M52" s="50"/>
      <c r="N52" s="47" t="s">
        <v>52</v>
      </c>
      <c r="O52" s="48">
        <f t="shared" ref="O52:AL52" si="30">O38-O45+SUM(O47:O50)</f>
        <v>-449458.3333</v>
      </c>
      <c r="P52" s="48">
        <f t="shared" si="30"/>
        <v>-449458.3333</v>
      </c>
      <c r="Q52" s="48">
        <f t="shared" si="30"/>
        <v>-449458.3333</v>
      </c>
      <c r="R52" s="48">
        <f t="shared" si="30"/>
        <v>-449458.3333</v>
      </c>
      <c r="S52" s="48">
        <f t="shared" si="30"/>
        <v>-449458.3333</v>
      </c>
      <c r="T52" s="48">
        <f t="shared" si="30"/>
        <v>-449458.3333</v>
      </c>
      <c r="U52" s="48">
        <f t="shared" si="30"/>
        <v>-449458.3333</v>
      </c>
      <c r="V52" s="48">
        <f t="shared" si="30"/>
        <v>-449458.3333</v>
      </c>
      <c r="W52" s="48">
        <f t="shared" si="30"/>
        <v>-449458.3333</v>
      </c>
      <c r="X52" s="48">
        <f t="shared" si="30"/>
        <v>-449458.3333</v>
      </c>
      <c r="Y52" s="48">
        <f t="shared" si="30"/>
        <v>-449458.3333</v>
      </c>
      <c r="Z52" s="48">
        <f t="shared" si="30"/>
        <v>-449458.3333</v>
      </c>
      <c r="AA52" s="48">
        <f t="shared" si="30"/>
        <v>-449516.6667</v>
      </c>
      <c r="AB52" s="48">
        <f t="shared" si="30"/>
        <v>-449516.6667</v>
      </c>
      <c r="AC52" s="48">
        <f t="shared" si="30"/>
        <v>-449516.6667</v>
      </c>
      <c r="AD52" s="48">
        <f t="shared" si="30"/>
        <v>-449516.6667</v>
      </c>
      <c r="AE52" s="48">
        <f t="shared" si="30"/>
        <v>-449516.6667</v>
      </c>
      <c r="AF52" s="48">
        <f t="shared" si="30"/>
        <v>-449516.6667</v>
      </c>
      <c r="AG52" s="48">
        <f t="shared" si="30"/>
        <v>-449516.6667</v>
      </c>
      <c r="AH52" s="48">
        <f t="shared" si="30"/>
        <v>-449516.6667</v>
      </c>
      <c r="AI52" s="48">
        <f t="shared" si="30"/>
        <v>-449516.6667</v>
      </c>
      <c r="AJ52" s="48">
        <f t="shared" si="30"/>
        <v>-449516.6667</v>
      </c>
      <c r="AK52" s="48">
        <f t="shared" si="30"/>
        <v>-449516.6667</v>
      </c>
      <c r="AL52" s="49">
        <f t="shared" si="30"/>
        <v>-449516.6667</v>
      </c>
    </row>
    <row r="53" ht="12.75" customHeight="1">
      <c r="A53" s="1"/>
      <c r="B53" s="1"/>
      <c r="C53" s="50"/>
      <c r="D53" s="50"/>
      <c r="E53" s="50"/>
      <c r="F53" s="50"/>
      <c r="G53" s="63"/>
      <c r="H53" s="63"/>
      <c r="I53" s="63"/>
      <c r="J53" s="63"/>
      <c r="K53" s="63"/>
      <c r="L53" s="63"/>
      <c r="M53" s="19"/>
      <c r="N53" s="1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  <c r="AB53" s="63"/>
      <c r="AC53" s="63"/>
      <c r="AD53" s="63"/>
      <c r="AE53" s="63"/>
      <c r="AF53" s="63"/>
      <c r="AG53" s="63"/>
      <c r="AH53" s="63"/>
      <c r="AI53" s="63"/>
      <c r="AJ53" s="63"/>
      <c r="AK53" s="63"/>
      <c r="AL53" s="63"/>
    </row>
    <row r="54" ht="12.75" customHeight="1">
      <c r="A54" s="1"/>
      <c r="B54" s="64" t="s">
        <v>53</v>
      </c>
      <c r="C54" s="65">
        <f t="shared" ref="C54:L54" si="31">C38-C45</f>
        <v>-5393500</v>
      </c>
      <c r="D54" s="65">
        <f t="shared" si="31"/>
        <v>-5394200</v>
      </c>
      <c r="E54" s="65">
        <f t="shared" si="31"/>
        <v>-3609792</v>
      </c>
      <c r="F54" s="65">
        <f t="shared" si="31"/>
        <v>61975.56</v>
      </c>
      <c r="G54" s="65">
        <f t="shared" si="31"/>
        <v>5167355.401</v>
      </c>
      <c r="H54" s="65">
        <f t="shared" si="31"/>
        <v>12129538.97</v>
      </c>
      <c r="I54" s="65">
        <f t="shared" si="31"/>
        <v>21483580.36</v>
      </c>
      <c r="J54" s="65">
        <f t="shared" si="31"/>
        <v>33904212.28</v>
      </c>
      <c r="K54" s="65">
        <f t="shared" si="31"/>
        <v>50240313.75</v>
      </c>
      <c r="L54" s="65">
        <f t="shared" si="31"/>
        <v>71557577.86</v>
      </c>
      <c r="M54" s="50"/>
      <c r="N54" s="64" t="s">
        <v>53</v>
      </c>
      <c r="O54" s="65">
        <f t="shared" ref="O54:AL54" si="32">O38-O45</f>
        <v>-449458.3333</v>
      </c>
      <c r="P54" s="65">
        <f t="shared" si="32"/>
        <v>-449458.3333</v>
      </c>
      <c r="Q54" s="65">
        <f t="shared" si="32"/>
        <v>-449458.3333</v>
      </c>
      <c r="R54" s="65">
        <f t="shared" si="32"/>
        <v>-449458.3333</v>
      </c>
      <c r="S54" s="65">
        <f t="shared" si="32"/>
        <v>-449458.3333</v>
      </c>
      <c r="T54" s="65">
        <f t="shared" si="32"/>
        <v>-449458.3333</v>
      </c>
      <c r="U54" s="65">
        <f t="shared" si="32"/>
        <v>-449458.3333</v>
      </c>
      <c r="V54" s="65">
        <f t="shared" si="32"/>
        <v>-449458.3333</v>
      </c>
      <c r="W54" s="65">
        <f t="shared" si="32"/>
        <v>-449458.3333</v>
      </c>
      <c r="X54" s="65">
        <f t="shared" si="32"/>
        <v>-449458.3333</v>
      </c>
      <c r="Y54" s="65">
        <f t="shared" si="32"/>
        <v>-449458.3333</v>
      </c>
      <c r="Z54" s="65">
        <f t="shared" si="32"/>
        <v>-449458.3333</v>
      </c>
      <c r="AA54" s="65">
        <f t="shared" si="32"/>
        <v>-449516.6667</v>
      </c>
      <c r="AB54" s="65">
        <f t="shared" si="32"/>
        <v>-449516.6667</v>
      </c>
      <c r="AC54" s="65">
        <f t="shared" si="32"/>
        <v>-449516.6667</v>
      </c>
      <c r="AD54" s="65">
        <f t="shared" si="32"/>
        <v>-449516.6667</v>
      </c>
      <c r="AE54" s="65">
        <f t="shared" si="32"/>
        <v>-449516.6667</v>
      </c>
      <c r="AF54" s="65">
        <f t="shared" si="32"/>
        <v>-449516.6667</v>
      </c>
      <c r="AG54" s="65">
        <f t="shared" si="32"/>
        <v>-449516.6667</v>
      </c>
      <c r="AH54" s="65">
        <f t="shared" si="32"/>
        <v>-449516.6667</v>
      </c>
      <c r="AI54" s="65">
        <f t="shared" si="32"/>
        <v>-449516.6667</v>
      </c>
      <c r="AJ54" s="65">
        <f t="shared" si="32"/>
        <v>-449516.6667</v>
      </c>
      <c r="AK54" s="65">
        <f t="shared" si="32"/>
        <v>-449516.6667</v>
      </c>
      <c r="AL54" s="65">
        <f t="shared" si="32"/>
        <v>-449516.6667</v>
      </c>
    </row>
    <row r="55" ht="12.75" customHeight="1">
      <c r="A55" s="1"/>
      <c r="B55" s="1"/>
      <c r="C55" s="50"/>
      <c r="D55" s="50"/>
      <c r="E55" s="50"/>
      <c r="F55" s="50"/>
      <c r="G55" s="63"/>
      <c r="H55" s="63"/>
      <c r="I55" s="63"/>
      <c r="J55" s="63"/>
      <c r="K55" s="63"/>
      <c r="L55" s="63"/>
      <c r="M55" s="19"/>
      <c r="N55" s="1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63"/>
      <c r="AB55" s="63"/>
      <c r="AC55" s="63"/>
      <c r="AD55" s="63"/>
      <c r="AE55" s="63"/>
      <c r="AF55" s="63"/>
      <c r="AG55" s="63"/>
      <c r="AH55" s="63"/>
      <c r="AI55" s="63"/>
      <c r="AJ55" s="63"/>
      <c r="AK55" s="63"/>
      <c r="AL55" s="63"/>
    </row>
    <row r="56" ht="12.75" customHeight="1">
      <c r="A56" s="51"/>
      <c r="B56" s="51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25"/>
      <c r="N56" s="51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</row>
    <row r="57" ht="12.75" customHeight="1">
      <c r="A57" s="1"/>
      <c r="B57" s="22" t="s">
        <v>54</v>
      </c>
      <c r="C57" s="23">
        <f t="shared" ref="C57:L57" si="33">C34</f>
        <v>2025</v>
      </c>
      <c r="D57" s="23">
        <f t="shared" si="33"/>
        <v>2026</v>
      </c>
      <c r="E57" s="23">
        <f t="shared" si="33"/>
        <v>2027</v>
      </c>
      <c r="F57" s="23">
        <f t="shared" si="33"/>
        <v>2028</v>
      </c>
      <c r="G57" s="23">
        <f t="shared" si="33"/>
        <v>2029</v>
      </c>
      <c r="H57" s="23">
        <f t="shared" si="33"/>
        <v>2030</v>
      </c>
      <c r="I57" s="23">
        <f t="shared" si="33"/>
        <v>2031</v>
      </c>
      <c r="J57" s="23">
        <f t="shared" si="33"/>
        <v>2032</v>
      </c>
      <c r="K57" s="23">
        <f t="shared" si="33"/>
        <v>2033</v>
      </c>
      <c r="L57" s="24">
        <f t="shared" si="33"/>
        <v>2034</v>
      </c>
      <c r="M57" s="19"/>
      <c r="N57" s="22" t="s">
        <v>54</v>
      </c>
      <c r="O57" s="26">
        <f t="shared" ref="O57:AL57" si="34">O4</f>
        <v>45658</v>
      </c>
      <c r="P57" s="26">
        <f t="shared" si="34"/>
        <v>45689</v>
      </c>
      <c r="Q57" s="26">
        <f t="shared" si="34"/>
        <v>45717</v>
      </c>
      <c r="R57" s="26">
        <f t="shared" si="34"/>
        <v>45748</v>
      </c>
      <c r="S57" s="26">
        <f t="shared" si="34"/>
        <v>45778</v>
      </c>
      <c r="T57" s="26">
        <f t="shared" si="34"/>
        <v>45809</v>
      </c>
      <c r="U57" s="26">
        <f t="shared" si="34"/>
        <v>45839</v>
      </c>
      <c r="V57" s="26">
        <f t="shared" si="34"/>
        <v>45870</v>
      </c>
      <c r="W57" s="26">
        <f t="shared" si="34"/>
        <v>45901</v>
      </c>
      <c r="X57" s="26">
        <f t="shared" si="34"/>
        <v>45931</v>
      </c>
      <c r="Y57" s="26">
        <f t="shared" si="34"/>
        <v>45962</v>
      </c>
      <c r="Z57" s="26">
        <f t="shared" si="34"/>
        <v>45992</v>
      </c>
      <c r="AA57" s="26">
        <f t="shared" si="34"/>
        <v>46023</v>
      </c>
      <c r="AB57" s="26">
        <f t="shared" si="34"/>
        <v>46054</v>
      </c>
      <c r="AC57" s="26">
        <f t="shared" si="34"/>
        <v>46082</v>
      </c>
      <c r="AD57" s="26">
        <f t="shared" si="34"/>
        <v>46113</v>
      </c>
      <c r="AE57" s="26">
        <f t="shared" si="34"/>
        <v>46143</v>
      </c>
      <c r="AF57" s="26">
        <f t="shared" si="34"/>
        <v>46174</v>
      </c>
      <c r="AG57" s="26">
        <f t="shared" si="34"/>
        <v>46204</v>
      </c>
      <c r="AH57" s="26">
        <f t="shared" si="34"/>
        <v>46235</v>
      </c>
      <c r="AI57" s="26">
        <f t="shared" si="34"/>
        <v>46266</v>
      </c>
      <c r="AJ57" s="26">
        <f t="shared" si="34"/>
        <v>46296</v>
      </c>
      <c r="AK57" s="26">
        <f t="shared" si="34"/>
        <v>46327</v>
      </c>
      <c r="AL57" s="27">
        <f t="shared" si="34"/>
        <v>46357</v>
      </c>
    </row>
    <row r="58" ht="12.75" customHeight="1">
      <c r="A58" s="1"/>
      <c r="B58" s="34"/>
      <c r="C58" s="66"/>
      <c r="D58" s="66"/>
      <c r="E58" s="66"/>
      <c r="F58" s="66"/>
      <c r="G58" s="66"/>
      <c r="H58" s="66"/>
      <c r="I58" s="66"/>
      <c r="J58" s="66"/>
      <c r="K58" s="66"/>
      <c r="L58" s="30"/>
      <c r="M58" s="19"/>
      <c r="N58" s="34"/>
      <c r="O58" s="66"/>
      <c r="P58" s="66"/>
      <c r="Q58" s="66"/>
      <c r="R58" s="66"/>
      <c r="S58" s="66"/>
      <c r="T58" s="66"/>
      <c r="U58" s="66"/>
      <c r="V58" s="66"/>
      <c r="W58" s="66"/>
      <c r="X58" s="66"/>
      <c r="Y58" s="66"/>
      <c r="Z58" s="66"/>
      <c r="AA58" s="66"/>
      <c r="AB58" s="66"/>
      <c r="AC58" s="66"/>
      <c r="AD58" s="66"/>
      <c r="AE58" s="66"/>
      <c r="AF58" s="66"/>
      <c r="AG58" s="66"/>
      <c r="AH58" s="66"/>
      <c r="AI58" s="66"/>
      <c r="AJ58" s="66"/>
      <c r="AK58" s="66"/>
      <c r="AL58" s="30"/>
    </row>
    <row r="59" ht="12.75" customHeight="1">
      <c r="A59" s="1"/>
      <c r="B59" s="34" t="s">
        <v>52</v>
      </c>
      <c r="C59" s="67">
        <f t="shared" ref="C59:L59" si="35">C52</f>
        <v>-5393500</v>
      </c>
      <c r="D59" s="67">
        <f t="shared" si="35"/>
        <v>-5394200</v>
      </c>
      <c r="E59" s="67">
        <f t="shared" si="35"/>
        <v>-3609792</v>
      </c>
      <c r="F59" s="67">
        <f t="shared" si="35"/>
        <v>61975.56</v>
      </c>
      <c r="G59" s="67">
        <f t="shared" si="35"/>
        <v>5167355.401</v>
      </c>
      <c r="H59" s="67">
        <f t="shared" si="35"/>
        <v>11507649.6</v>
      </c>
      <c r="I59" s="67">
        <f t="shared" si="35"/>
        <v>16972028.49</v>
      </c>
      <c r="J59" s="67">
        <f t="shared" si="35"/>
        <v>26784327.7</v>
      </c>
      <c r="K59" s="67">
        <f t="shared" si="35"/>
        <v>49361108.26</v>
      </c>
      <c r="L59" s="68">
        <f t="shared" si="35"/>
        <v>71557577.86</v>
      </c>
      <c r="M59" s="19"/>
      <c r="N59" s="34" t="s">
        <v>52</v>
      </c>
      <c r="O59" s="67">
        <f t="shared" ref="O59:AL59" si="36">O52</f>
        <v>-449458.3333</v>
      </c>
      <c r="P59" s="67">
        <f t="shared" si="36"/>
        <v>-449458.3333</v>
      </c>
      <c r="Q59" s="67">
        <f t="shared" si="36"/>
        <v>-449458.3333</v>
      </c>
      <c r="R59" s="67">
        <f t="shared" si="36"/>
        <v>-449458.3333</v>
      </c>
      <c r="S59" s="67">
        <f t="shared" si="36"/>
        <v>-449458.3333</v>
      </c>
      <c r="T59" s="67">
        <f t="shared" si="36"/>
        <v>-449458.3333</v>
      </c>
      <c r="U59" s="67">
        <f t="shared" si="36"/>
        <v>-449458.3333</v>
      </c>
      <c r="V59" s="67">
        <f t="shared" si="36"/>
        <v>-449458.3333</v>
      </c>
      <c r="W59" s="67">
        <f t="shared" si="36"/>
        <v>-449458.3333</v>
      </c>
      <c r="X59" s="67">
        <f t="shared" si="36"/>
        <v>-449458.3333</v>
      </c>
      <c r="Y59" s="67">
        <f t="shared" si="36"/>
        <v>-449458.3333</v>
      </c>
      <c r="Z59" s="67">
        <f t="shared" si="36"/>
        <v>-449458.3333</v>
      </c>
      <c r="AA59" s="67">
        <f t="shared" si="36"/>
        <v>-449516.6667</v>
      </c>
      <c r="AB59" s="67">
        <f t="shared" si="36"/>
        <v>-449516.6667</v>
      </c>
      <c r="AC59" s="67">
        <f t="shared" si="36"/>
        <v>-449516.6667</v>
      </c>
      <c r="AD59" s="67">
        <f t="shared" si="36"/>
        <v>-449516.6667</v>
      </c>
      <c r="AE59" s="67">
        <f t="shared" si="36"/>
        <v>-449516.6667</v>
      </c>
      <c r="AF59" s="67">
        <f t="shared" si="36"/>
        <v>-449516.6667</v>
      </c>
      <c r="AG59" s="67">
        <f t="shared" si="36"/>
        <v>-449516.6667</v>
      </c>
      <c r="AH59" s="67">
        <f t="shared" si="36"/>
        <v>-449516.6667</v>
      </c>
      <c r="AI59" s="67">
        <f t="shared" si="36"/>
        <v>-449516.6667</v>
      </c>
      <c r="AJ59" s="67">
        <f t="shared" si="36"/>
        <v>-449516.6667</v>
      </c>
      <c r="AK59" s="67">
        <f t="shared" si="36"/>
        <v>-449516.6667</v>
      </c>
      <c r="AL59" s="68">
        <f t="shared" si="36"/>
        <v>-449516.6667</v>
      </c>
    </row>
    <row r="60" ht="12.75" customHeight="1">
      <c r="A60" s="1"/>
      <c r="B60" s="34"/>
      <c r="C60" s="67"/>
      <c r="D60" s="67"/>
      <c r="E60" s="67"/>
      <c r="F60" s="67"/>
      <c r="G60" s="67"/>
      <c r="H60" s="67"/>
      <c r="I60" s="67"/>
      <c r="J60" s="67"/>
      <c r="K60" s="67"/>
      <c r="L60" s="68"/>
      <c r="M60" s="19"/>
      <c r="N60" s="34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  <c r="AA60" s="67"/>
      <c r="AB60" s="67"/>
      <c r="AC60" s="67"/>
      <c r="AD60" s="67"/>
      <c r="AE60" s="67"/>
      <c r="AF60" s="67"/>
      <c r="AG60" s="67"/>
      <c r="AH60" s="67"/>
      <c r="AI60" s="67"/>
      <c r="AJ60" s="67"/>
      <c r="AK60" s="67"/>
      <c r="AL60" s="68"/>
    </row>
    <row r="61" ht="12.75" customHeight="1">
      <c r="A61" s="1"/>
      <c r="B61" s="34" t="s">
        <v>55</v>
      </c>
      <c r="C61" s="67">
        <f t="shared" ref="C61:L61" si="37">-C47</f>
        <v>0</v>
      </c>
      <c r="D61" s="67">
        <f t="shared" si="37"/>
        <v>0</v>
      </c>
      <c r="E61" s="67">
        <f t="shared" si="37"/>
        <v>0</v>
      </c>
      <c r="F61" s="67">
        <f t="shared" si="37"/>
        <v>0</v>
      </c>
      <c r="G61" s="67">
        <f t="shared" si="37"/>
        <v>0</v>
      </c>
      <c r="H61" s="67">
        <f t="shared" si="37"/>
        <v>0</v>
      </c>
      <c r="I61" s="67">
        <f t="shared" si="37"/>
        <v>0</v>
      </c>
      <c r="J61" s="67">
        <f t="shared" si="37"/>
        <v>0</v>
      </c>
      <c r="K61" s="67">
        <f t="shared" si="37"/>
        <v>0</v>
      </c>
      <c r="L61" s="67">
        <f t="shared" si="37"/>
        <v>0</v>
      </c>
      <c r="M61" s="19"/>
      <c r="N61" s="34" t="s">
        <v>55</v>
      </c>
      <c r="O61" s="67">
        <f t="shared" ref="O61:AL61" si="38">-O47</f>
        <v>0</v>
      </c>
      <c r="P61" s="67">
        <f t="shared" si="38"/>
        <v>0</v>
      </c>
      <c r="Q61" s="67">
        <f t="shared" si="38"/>
        <v>0</v>
      </c>
      <c r="R61" s="67">
        <f t="shared" si="38"/>
        <v>0</v>
      </c>
      <c r="S61" s="67">
        <f t="shared" si="38"/>
        <v>0</v>
      </c>
      <c r="T61" s="67">
        <f t="shared" si="38"/>
        <v>0</v>
      </c>
      <c r="U61" s="67">
        <f t="shared" si="38"/>
        <v>0</v>
      </c>
      <c r="V61" s="67">
        <f t="shared" si="38"/>
        <v>0</v>
      </c>
      <c r="W61" s="67">
        <f t="shared" si="38"/>
        <v>0</v>
      </c>
      <c r="X61" s="67">
        <f t="shared" si="38"/>
        <v>0</v>
      </c>
      <c r="Y61" s="67">
        <f t="shared" si="38"/>
        <v>0</v>
      </c>
      <c r="Z61" s="67">
        <f t="shared" si="38"/>
        <v>0</v>
      </c>
      <c r="AA61" s="67">
        <f t="shared" si="38"/>
        <v>0</v>
      </c>
      <c r="AB61" s="67">
        <f t="shared" si="38"/>
        <v>0</v>
      </c>
      <c r="AC61" s="67">
        <f t="shared" si="38"/>
        <v>0</v>
      </c>
      <c r="AD61" s="67">
        <f t="shared" si="38"/>
        <v>0</v>
      </c>
      <c r="AE61" s="67">
        <f t="shared" si="38"/>
        <v>0</v>
      </c>
      <c r="AF61" s="67">
        <f t="shared" si="38"/>
        <v>0</v>
      </c>
      <c r="AG61" s="67">
        <f t="shared" si="38"/>
        <v>0</v>
      </c>
      <c r="AH61" s="67">
        <f t="shared" si="38"/>
        <v>0</v>
      </c>
      <c r="AI61" s="67">
        <f t="shared" si="38"/>
        <v>0</v>
      </c>
      <c r="AJ61" s="67">
        <f t="shared" si="38"/>
        <v>0</v>
      </c>
      <c r="AK61" s="67">
        <f t="shared" si="38"/>
        <v>0</v>
      </c>
      <c r="AL61" s="67">
        <f t="shared" si="38"/>
        <v>0</v>
      </c>
    </row>
    <row r="62" ht="12.75" customHeight="1">
      <c r="A62" s="1"/>
      <c r="B62" s="34" t="s">
        <v>56</v>
      </c>
      <c r="C62" s="67">
        <f t="shared" ref="C62:L62" si="39">-(SUM(C8:C9))</f>
        <v>0</v>
      </c>
      <c r="D62" s="67">
        <f t="shared" si="39"/>
        <v>0</v>
      </c>
      <c r="E62" s="67">
        <f t="shared" si="39"/>
        <v>0</v>
      </c>
      <c r="F62" s="67">
        <f t="shared" si="39"/>
        <v>0</v>
      </c>
      <c r="G62" s="67">
        <f t="shared" si="39"/>
        <v>0</v>
      </c>
      <c r="H62" s="67">
        <f t="shared" si="39"/>
        <v>0</v>
      </c>
      <c r="I62" s="67">
        <f t="shared" si="39"/>
        <v>0</v>
      </c>
      <c r="J62" s="67">
        <f t="shared" si="39"/>
        <v>0</v>
      </c>
      <c r="K62" s="67">
        <f t="shared" si="39"/>
        <v>0</v>
      </c>
      <c r="L62" s="67">
        <f t="shared" si="39"/>
        <v>0</v>
      </c>
      <c r="M62" s="19"/>
      <c r="N62" s="34" t="s">
        <v>56</v>
      </c>
      <c r="O62" s="67">
        <f>-(SUM(O8:O9))</f>
        <v>0</v>
      </c>
      <c r="P62" s="67">
        <f t="shared" ref="P62:AL62" si="40">-(SUM(P8:P9)-SUM(O8:O9))</f>
        <v>0</v>
      </c>
      <c r="Q62" s="67">
        <f t="shared" si="40"/>
        <v>0</v>
      </c>
      <c r="R62" s="67">
        <f t="shared" si="40"/>
        <v>0</v>
      </c>
      <c r="S62" s="67">
        <f t="shared" si="40"/>
        <v>0</v>
      </c>
      <c r="T62" s="67">
        <f t="shared" si="40"/>
        <v>0</v>
      </c>
      <c r="U62" s="67">
        <f t="shared" si="40"/>
        <v>0</v>
      </c>
      <c r="V62" s="67">
        <f t="shared" si="40"/>
        <v>0</v>
      </c>
      <c r="W62" s="67">
        <f t="shared" si="40"/>
        <v>0</v>
      </c>
      <c r="X62" s="67">
        <f t="shared" si="40"/>
        <v>0</v>
      </c>
      <c r="Y62" s="67">
        <f t="shared" si="40"/>
        <v>0</v>
      </c>
      <c r="Z62" s="67">
        <f t="shared" si="40"/>
        <v>0</v>
      </c>
      <c r="AA62" s="67">
        <f t="shared" si="40"/>
        <v>0</v>
      </c>
      <c r="AB62" s="67">
        <f t="shared" si="40"/>
        <v>0</v>
      </c>
      <c r="AC62" s="67">
        <f t="shared" si="40"/>
        <v>0</v>
      </c>
      <c r="AD62" s="67">
        <f t="shared" si="40"/>
        <v>0</v>
      </c>
      <c r="AE62" s="67">
        <f t="shared" si="40"/>
        <v>0</v>
      </c>
      <c r="AF62" s="67">
        <f t="shared" si="40"/>
        <v>0</v>
      </c>
      <c r="AG62" s="67">
        <f t="shared" si="40"/>
        <v>0</v>
      </c>
      <c r="AH62" s="67">
        <f t="shared" si="40"/>
        <v>0</v>
      </c>
      <c r="AI62" s="67">
        <f t="shared" si="40"/>
        <v>0</v>
      </c>
      <c r="AJ62" s="67">
        <f t="shared" si="40"/>
        <v>0</v>
      </c>
      <c r="AK62" s="67">
        <f t="shared" si="40"/>
        <v>0</v>
      </c>
      <c r="AL62" s="68">
        <f t="shared" si="40"/>
        <v>0</v>
      </c>
    </row>
    <row r="63" ht="12.75" customHeight="1">
      <c r="A63" s="1"/>
      <c r="B63" s="34" t="s">
        <v>57</v>
      </c>
      <c r="C63" s="67">
        <f t="shared" ref="C63:L63" si="41">C23-C22</f>
        <v>0</v>
      </c>
      <c r="D63" s="67">
        <f t="shared" si="41"/>
        <v>0</v>
      </c>
      <c r="E63" s="67">
        <f t="shared" si="41"/>
        <v>0</v>
      </c>
      <c r="F63" s="67">
        <f t="shared" si="41"/>
        <v>0</v>
      </c>
      <c r="G63" s="67">
        <f t="shared" si="41"/>
        <v>0</v>
      </c>
      <c r="H63" s="67">
        <f t="shared" si="41"/>
        <v>621889.3651</v>
      </c>
      <c r="I63" s="67">
        <f t="shared" si="41"/>
        <v>1127887.969</v>
      </c>
      <c r="J63" s="67">
        <f t="shared" si="41"/>
        <v>1779971.145</v>
      </c>
      <c r="K63" s="67">
        <f t="shared" si="41"/>
        <v>0</v>
      </c>
      <c r="L63" s="67">
        <f t="shared" si="41"/>
        <v>0</v>
      </c>
      <c r="M63" s="19"/>
      <c r="N63" s="34" t="s">
        <v>57</v>
      </c>
      <c r="O63" s="67">
        <f>-O23-O22</f>
        <v>0</v>
      </c>
      <c r="P63" s="67">
        <f t="shared" ref="P63:AL63" si="42">-O23+O22+P23-P22</f>
        <v>0</v>
      </c>
      <c r="Q63" s="67">
        <f t="shared" si="42"/>
        <v>0</v>
      </c>
      <c r="R63" s="67">
        <f t="shared" si="42"/>
        <v>0</v>
      </c>
      <c r="S63" s="67">
        <f t="shared" si="42"/>
        <v>0</v>
      </c>
      <c r="T63" s="67">
        <f t="shared" si="42"/>
        <v>0</v>
      </c>
      <c r="U63" s="67">
        <f t="shared" si="42"/>
        <v>0</v>
      </c>
      <c r="V63" s="67">
        <f t="shared" si="42"/>
        <v>0</v>
      </c>
      <c r="W63" s="67">
        <f t="shared" si="42"/>
        <v>0</v>
      </c>
      <c r="X63" s="67">
        <f t="shared" si="42"/>
        <v>0</v>
      </c>
      <c r="Y63" s="67">
        <f t="shared" si="42"/>
        <v>0</v>
      </c>
      <c r="Z63" s="67">
        <f t="shared" si="42"/>
        <v>0</v>
      </c>
      <c r="AA63" s="67">
        <f t="shared" si="42"/>
        <v>0</v>
      </c>
      <c r="AB63" s="67">
        <f t="shared" si="42"/>
        <v>0</v>
      </c>
      <c r="AC63" s="67">
        <f t="shared" si="42"/>
        <v>0</v>
      </c>
      <c r="AD63" s="67">
        <f t="shared" si="42"/>
        <v>0</v>
      </c>
      <c r="AE63" s="67">
        <f t="shared" si="42"/>
        <v>0</v>
      </c>
      <c r="AF63" s="67">
        <f t="shared" si="42"/>
        <v>0</v>
      </c>
      <c r="AG63" s="67">
        <f t="shared" si="42"/>
        <v>0</v>
      </c>
      <c r="AH63" s="67">
        <f t="shared" si="42"/>
        <v>0</v>
      </c>
      <c r="AI63" s="67">
        <f t="shared" si="42"/>
        <v>0</v>
      </c>
      <c r="AJ63" s="67">
        <f t="shared" si="42"/>
        <v>0</v>
      </c>
      <c r="AK63" s="67">
        <f t="shared" si="42"/>
        <v>0</v>
      </c>
      <c r="AL63" s="68">
        <f t="shared" si="42"/>
        <v>0</v>
      </c>
    </row>
    <row r="64" ht="12.75" customHeight="1">
      <c r="A64" s="1"/>
      <c r="B64" s="34" t="s">
        <v>58</v>
      </c>
      <c r="C64" s="69">
        <v>0.0</v>
      </c>
      <c r="D64" s="69">
        <v>0.0</v>
      </c>
      <c r="E64" s="69">
        <v>0.0</v>
      </c>
      <c r="F64" s="69">
        <v>0.0</v>
      </c>
      <c r="G64" s="69">
        <v>0.0</v>
      </c>
      <c r="H64" s="69">
        <v>0.0</v>
      </c>
      <c r="I64" s="69">
        <v>0.0</v>
      </c>
      <c r="J64" s="69">
        <v>0.0</v>
      </c>
      <c r="K64" s="69">
        <v>0.0</v>
      </c>
      <c r="L64" s="69">
        <v>0.0</v>
      </c>
      <c r="M64" s="19"/>
      <c r="N64" s="34" t="s">
        <v>58</v>
      </c>
      <c r="O64" s="67">
        <f>-O14</f>
        <v>0</v>
      </c>
      <c r="P64" s="67">
        <f t="shared" ref="P64:AL64" si="43">O14-P14</f>
        <v>0</v>
      </c>
      <c r="Q64" s="67">
        <f t="shared" si="43"/>
        <v>0</v>
      </c>
      <c r="R64" s="67">
        <f t="shared" si="43"/>
        <v>0</v>
      </c>
      <c r="S64" s="67">
        <f t="shared" si="43"/>
        <v>0</v>
      </c>
      <c r="T64" s="67">
        <f t="shared" si="43"/>
        <v>0</v>
      </c>
      <c r="U64" s="67">
        <f t="shared" si="43"/>
        <v>0</v>
      </c>
      <c r="V64" s="67">
        <f t="shared" si="43"/>
        <v>0</v>
      </c>
      <c r="W64" s="67">
        <f t="shared" si="43"/>
        <v>0</v>
      </c>
      <c r="X64" s="67">
        <f t="shared" si="43"/>
        <v>0</v>
      </c>
      <c r="Y64" s="67">
        <f t="shared" si="43"/>
        <v>0</v>
      </c>
      <c r="Z64" s="67">
        <f t="shared" si="43"/>
        <v>0</v>
      </c>
      <c r="AA64" s="67">
        <f t="shared" si="43"/>
        <v>0</v>
      </c>
      <c r="AB64" s="67">
        <f t="shared" si="43"/>
        <v>0</v>
      </c>
      <c r="AC64" s="67">
        <f t="shared" si="43"/>
        <v>0</v>
      </c>
      <c r="AD64" s="67">
        <f t="shared" si="43"/>
        <v>0</v>
      </c>
      <c r="AE64" s="67">
        <f t="shared" si="43"/>
        <v>0</v>
      </c>
      <c r="AF64" s="67">
        <f t="shared" si="43"/>
        <v>0</v>
      </c>
      <c r="AG64" s="67">
        <f t="shared" si="43"/>
        <v>0</v>
      </c>
      <c r="AH64" s="67">
        <f t="shared" si="43"/>
        <v>0</v>
      </c>
      <c r="AI64" s="67">
        <f t="shared" si="43"/>
        <v>0</v>
      </c>
      <c r="AJ64" s="67">
        <f t="shared" si="43"/>
        <v>0</v>
      </c>
      <c r="AK64" s="67">
        <f t="shared" si="43"/>
        <v>0</v>
      </c>
      <c r="AL64" s="68">
        <f t="shared" si="43"/>
        <v>0</v>
      </c>
    </row>
    <row r="65" ht="12.75" customHeight="1">
      <c r="A65" s="1"/>
      <c r="B65" s="34" t="s">
        <v>59</v>
      </c>
      <c r="C65" s="67">
        <f t="shared" ref="C65:L65" si="44">SUM(C59:C64)</f>
        <v>-5393500</v>
      </c>
      <c r="D65" s="67">
        <f t="shared" si="44"/>
        <v>-5394200</v>
      </c>
      <c r="E65" s="67">
        <f t="shared" si="44"/>
        <v>-3609792</v>
      </c>
      <c r="F65" s="67">
        <f t="shared" si="44"/>
        <v>61975.56</v>
      </c>
      <c r="G65" s="67">
        <f t="shared" si="44"/>
        <v>5167355.401</v>
      </c>
      <c r="H65" s="67">
        <f t="shared" si="44"/>
        <v>12129538.97</v>
      </c>
      <c r="I65" s="67">
        <f t="shared" si="44"/>
        <v>18099916.46</v>
      </c>
      <c r="J65" s="67">
        <f t="shared" si="44"/>
        <v>28564298.84</v>
      </c>
      <c r="K65" s="67">
        <f t="shared" si="44"/>
        <v>49361108.26</v>
      </c>
      <c r="L65" s="68">
        <f t="shared" si="44"/>
        <v>71557577.86</v>
      </c>
      <c r="M65" s="19"/>
      <c r="N65" s="34" t="s">
        <v>59</v>
      </c>
      <c r="O65" s="67">
        <f t="shared" ref="O65:AL65" si="45">SUM(O59:O64)</f>
        <v>-449458.3333</v>
      </c>
      <c r="P65" s="67">
        <f t="shared" si="45"/>
        <v>-449458.3333</v>
      </c>
      <c r="Q65" s="67">
        <f t="shared" si="45"/>
        <v>-449458.3333</v>
      </c>
      <c r="R65" s="67">
        <f t="shared" si="45"/>
        <v>-449458.3333</v>
      </c>
      <c r="S65" s="67">
        <f t="shared" si="45"/>
        <v>-449458.3333</v>
      </c>
      <c r="T65" s="67">
        <f t="shared" si="45"/>
        <v>-449458.3333</v>
      </c>
      <c r="U65" s="67">
        <f t="shared" si="45"/>
        <v>-449458.3333</v>
      </c>
      <c r="V65" s="67">
        <f t="shared" si="45"/>
        <v>-449458.3333</v>
      </c>
      <c r="W65" s="67">
        <f t="shared" si="45"/>
        <v>-449458.3333</v>
      </c>
      <c r="X65" s="67">
        <f t="shared" si="45"/>
        <v>-449458.3333</v>
      </c>
      <c r="Y65" s="67">
        <f t="shared" si="45"/>
        <v>-449458.3333</v>
      </c>
      <c r="Z65" s="67">
        <f t="shared" si="45"/>
        <v>-449458.3333</v>
      </c>
      <c r="AA65" s="67">
        <f t="shared" si="45"/>
        <v>-449516.6667</v>
      </c>
      <c r="AB65" s="67">
        <f t="shared" si="45"/>
        <v>-449516.6667</v>
      </c>
      <c r="AC65" s="67">
        <f t="shared" si="45"/>
        <v>-449516.6667</v>
      </c>
      <c r="AD65" s="67">
        <f t="shared" si="45"/>
        <v>-449516.6667</v>
      </c>
      <c r="AE65" s="67">
        <f t="shared" si="45"/>
        <v>-449516.6667</v>
      </c>
      <c r="AF65" s="67">
        <f t="shared" si="45"/>
        <v>-449516.6667</v>
      </c>
      <c r="AG65" s="67">
        <f t="shared" si="45"/>
        <v>-449516.6667</v>
      </c>
      <c r="AH65" s="67">
        <f t="shared" si="45"/>
        <v>-449516.6667</v>
      </c>
      <c r="AI65" s="67">
        <f t="shared" si="45"/>
        <v>-449516.6667</v>
      </c>
      <c r="AJ65" s="67">
        <f t="shared" si="45"/>
        <v>-449516.6667</v>
      </c>
      <c r="AK65" s="67">
        <f t="shared" si="45"/>
        <v>-449516.6667</v>
      </c>
      <c r="AL65" s="68">
        <f t="shared" si="45"/>
        <v>-449516.6667</v>
      </c>
    </row>
    <row r="66" ht="12.75" customHeight="1">
      <c r="A66" s="1"/>
      <c r="B66" s="34"/>
      <c r="C66" s="67"/>
      <c r="D66" s="67"/>
      <c r="E66" s="67"/>
      <c r="F66" s="67"/>
      <c r="G66" s="67"/>
      <c r="H66" s="67"/>
      <c r="I66" s="67"/>
      <c r="J66" s="67"/>
      <c r="K66" s="67"/>
      <c r="L66" s="68"/>
      <c r="M66" s="19"/>
      <c r="N66" s="34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  <c r="AA66" s="67"/>
      <c r="AB66" s="67"/>
      <c r="AC66" s="67"/>
      <c r="AD66" s="67"/>
      <c r="AE66" s="67"/>
      <c r="AF66" s="67"/>
      <c r="AG66" s="67"/>
      <c r="AH66" s="67"/>
      <c r="AI66" s="67"/>
      <c r="AJ66" s="67"/>
      <c r="AK66" s="67"/>
      <c r="AL66" s="68"/>
    </row>
    <row r="67" ht="12.75" customHeight="1">
      <c r="A67" s="1"/>
      <c r="B67" s="34" t="s">
        <v>60</v>
      </c>
      <c r="C67" s="69">
        <f t="shared" ref="C67:L67" si="46">-(C12)</f>
        <v>0</v>
      </c>
      <c r="D67" s="69">
        <f t="shared" si="46"/>
        <v>0</v>
      </c>
      <c r="E67" s="69">
        <f t="shared" si="46"/>
        <v>0</v>
      </c>
      <c r="F67" s="69">
        <f t="shared" si="46"/>
        <v>0</v>
      </c>
      <c r="G67" s="69">
        <f t="shared" si="46"/>
        <v>0</v>
      </c>
      <c r="H67" s="69">
        <f t="shared" si="46"/>
        <v>0</v>
      </c>
      <c r="I67" s="69">
        <f t="shared" si="46"/>
        <v>0</v>
      </c>
      <c r="J67" s="69">
        <f t="shared" si="46"/>
        <v>0</v>
      </c>
      <c r="K67" s="69">
        <f t="shared" si="46"/>
        <v>0</v>
      </c>
      <c r="L67" s="69">
        <f t="shared" si="46"/>
        <v>0</v>
      </c>
      <c r="M67" s="19"/>
      <c r="N67" s="34" t="s">
        <v>60</v>
      </c>
      <c r="O67" s="69" t="str">
        <f>'Cash Forecast'!O38</f>
        <v/>
      </c>
      <c r="P67" s="69" t="str">
        <f>'Cash Forecast'!P38</f>
        <v/>
      </c>
      <c r="Q67" s="69" t="str">
        <f>'Cash Forecast'!Q38</f>
        <v/>
      </c>
      <c r="R67" s="69" t="str">
        <f>'Cash Forecast'!R38</f>
        <v/>
      </c>
      <c r="S67" s="69" t="str">
        <f>'Cash Forecast'!S38</f>
        <v/>
      </c>
      <c r="T67" s="69" t="str">
        <f>'Cash Forecast'!T38</f>
        <v/>
      </c>
      <c r="U67" s="69" t="str">
        <f>'Cash Forecast'!U38</f>
        <v/>
      </c>
      <c r="V67" s="69" t="str">
        <f>'Cash Forecast'!V38</f>
        <v/>
      </c>
      <c r="W67" s="69" t="str">
        <f>'Cash Forecast'!W38</f>
        <v/>
      </c>
      <c r="X67" s="69" t="str">
        <f>'Cash Forecast'!X38</f>
        <v/>
      </c>
      <c r="Y67" s="69" t="str">
        <f>'Cash Forecast'!Y38</f>
        <v/>
      </c>
      <c r="Z67" s="69" t="str">
        <f>'Cash Forecast'!Z38</f>
        <v/>
      </c>
      <c r="AA67" s="69" t="str">
        <f>'Cash Forecast'!AA38</f>
        <v/>
      </c>
      <c r="AB67" s="69" t="str">
        <f>'Cash Forecast'!AB38</f>
        <v/>
      </c>
      <c r="AC67" s="69" t="str">
        <f>'Cash Forecast'!AC38</f>
        <v/>
      </c>
      <c r="AD67" s="69" t="str">
        <f>'Cash Forecast'!AD38</f>
        <v/>
      </c>
      <c r="AE67" s="69" t="str">
        <f>'Cash Forecast'!AE38</f>
        <v/>
      </c>
      <c r="AF67" s="69" t="str">
        <f>'Cash Forecast'!AF38</f>
        <v/>
      </c>
      <c r="AG67" s="69" t="str">
        <f>'Cash Forecast'!AG38</f>
        <v/>
      </c>
      <c r="AH67" s="69" t="str">
        <f>'Cash Forecast'!AH38</f>
        <v/>
      </c>
      <c r="AI67" s="69" t="str">
        <f>'Cash Forecast'!AI38</f>
        <v/>
      </c>
      <c r="AJ67" s="69" t="str">
        <f>'Cash Forecast'!AJ38</f>
        <v/>
      </c>
      <c r="AK67" s="69" t="str">
        <f>'Cash Forecast'!AK38</f>
        <v/>
      </c>
      <c r="AL67" s="70" t="str">
        <f>'Cash Forecast'!AL38</f>
        <v/>
      </c>
    </row>
    <row r="68" ht="12.75" customHeight="1">
      <c r="A68" s="1"/>
      <c r="B68" s="34" t="s">
        <v>61</v>
      </c>
      <c r="C68" s="67">
        <f t="shared" ref="C68:L68" si="47">C67</f>
        <v>0</v>
      </c>
      <c r="D68" s="67">
        <f t="shared" si="47"/>
        <v>0</v>
      </c>
      <c r="E68" s="67">
        <f t="shared" si="47"/>
        <v>0</v>
      </c>
      <c r="F68" s="67">
        <f t="shared" si="47"/>
        <v>0</v>
      </c>
      <c r="G68" s="67">
        <f t="shared" si="47"/>
        <v>0</v>
      </c>
      <c r="H68" s="67">
        <f t="shared" si="47"/>
        <v>0</v>
      </c>
      <c r="I68" s="67">
        <f t="shared" si="47"/>
        <v>0</v>
      </c>
      <c r="J68" s="67">
        <f t="shared" si="47"/>
        <v>0</v>
      </c>
      <c r="K68" s="67">
        <f t="shared" si="47"/>
        <v>0</v>
      </c>
      <c r="L68" s="68">
        <f t="shared" si="47"/>
        <v>0</v>
      </c>
      <c r="M68" s="19"/>
      <c r="N68" s="34" t="s">
        <v>61</v>
      </c>
      <c r="O68" s="67" t="str">
        <f t="shared" ref="O68:AL68" si="48">O67</f>
        <v/>
      </c>
      <c r="P68" s="67" t="str">
        <f t="shared" si="48"/>
        <v/>
      </c>
      <c r="Q68" s="67" t="str">
        <f t="shared" si="48"/>
        <v/>
      </c>
      <c r="R68" s="67" t="str">
        <f t="shared" si="48"/>
        <v/>
      </c>
      <c r="S68" s="67" t="str">
        <f t="shared" si="48"/>
        <v/>
      </c>
      <c r="T68" s="67" t="str">
        <f t="shared" si="48"/>
        <v/>
      </c>
      <c r="U68" s="67" t="str">
        <f t="shared" si="48"/>
        <v/>
      </c>
      <c r="V68" s="67" t="str">
        <f t="shared" si="48"/>
        <v/>
      </c>
      <c r="W68" s="67" t="str">
        <f t="shared" si="48"/>
        <v/>
      </c>
      <c r="X68" s="67" t="str">
        <f t="shared" si="48"/>
        <v/>
      </c>
      <c r="Y68" s="67" t="str">
        <f t="shared" si="48"/>
        <v/>
      </c>
      <c r="Z68" s="67" t="str">
        <f t="shared" si="48"/>
        <v/>
      </c>
      <c r="AA68" s="67" t="str">
        <f t="shared" si="48"/>
        <v/>
      </c>
      <c r="AB68" s="67" t="str">
        <f t="shared" si="48"/>
        <v/>
      </c>
      <c r="AC68" s="67" t="str">
        <f t="shared" si="48"/>
        <v/>
      </c>
      <c r="AD68" s="67" t="str">
        <f t="shared" si="48"/>
        <v/>
      </c>
      <c r="AE68" s="67" t="str">
        <f t="shared" si="48"/>
        <v/>
      </c>
      <c r="AF68" s="67" t="str">
        <f t="shared" si="48"/>
        <v/>
      </c>
      <c r="AG68" s="67" t="str">
        <f t="shared" si="48"/>
        <v/>
      </c>
      <c r="AH68" s="67" t="str">
        <f t="shared" si="48"/>
        <v/>
      </c>
      <c r="AI68" s="67" t="str">
        <f t="shared" si="48"/>
        <v/>
      </c>
      <c r="AJ68" s="67" t="str">
        <f t="shared" si="48"/>
        <v/>
      </c>
      <c r="AK68" s="67" t="str">
        <f t="shared" si="48"/>
        <v/>
      </c>
      <c r="AL68" s="68" t="str">
        <f t="shared" si="48"/>
        <v/>
      </c>
    </row>
    <row r="69" ht="12.75" customHeight="1">
      <c r="A69" s="1"/>
      <c r="B69" s="34"/>
      <c r="C69" s="67"/>
      <c r="D69" s="67"/>
      <c r="E69" s="67"/>
      <c r="F69" s="67"/>
      <c r="G69" s="67"/>
      <c r="H69" s="67"/>
      <c r="I69" s="67"/>
      <c r="J69" s="67"/>
      <c r="K69" s="67"/>
      <c r="L69" s="68"/>
      <c r="M69" s="19"/>
      <c r="N69" s="34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  <c r="AA69" s="67"/>
      <c r="AB69" s="67"/>
      <c r="AC69" s="67"/>
      <c r="AD69" s="67"/>
      <c r="AE69" s="67"/>
      <c r="AF69" s="67"/>
      <c r="AG69" s="67"/>
      <c r="AH69" s="67"/>
      <c r="AI69" s="67"/>
      <c r="AJ69" s="67"/>
      <c r="AK69" s="67"/>
      <c r="AL69" s="68"/>
    </row>
    <row r="70" ht="12.75" customHeight="1">
      <c r="A70" s="1"/>
      <c r="B70" s="34" t="s">
        <v>62</v>
      </c>
      <c r="C70" s="67">
        <f>C27</f>
        <v>0</v>
      </c>
      <c r="D70" s="67">
        <f t="shared" ref="D70:L70" si="49">D27-C27</f>
        <v>0</v>
      </c>
      <c r="E70" s="67">
        <f t="shared" si="49"/>
        <v>0</v>
      </c>
      <c r="F70" s="67">
        <f t="shared" si="49"/>
        <v>0</v>
      </c>
      <c r="G70" s="67">
        <f t="shared" si="49"/>
        <v>0</v>
      </c>
      <c r="H70" s="67">
        <f t="shared" si="49"/>
        <v>0</v>
      </c>
      <c r="I70" s="67">
        <f t="shared" si="49"/>
        <v>0</v>
      </c>
      <c r="J70" s="67">
        <f t="shared" si="49"/>
        <v>0</v>
      </c>
      <c r="K70" s="67">
        <f t="shared" si="49"/>
        <v>0</v>
      </c>
      <c r="L70" s="67">
        <f t="shared" si="49"/>
        <v>0</v>
      </c>
      <c r="M70" s="19"/>
      <c r="N70" s="34" t="s">
        <v>62</v>
      </c>
      <c r="O70" s="67">
        <f>O27</f>
        <v>0</v>
      </c>
      <c r="P70" s="67">
        <f t="shared" ref="P70:AL70" si="50">P27-O27</f>
        <v>0</v>
      </c>
      <c r="Q70" s="67">
        <f t="shared" si="50"/>
        <v>0</v>
      </c>
      <c r="R70" s="67">
        <f t="shared" si="50"/>
        <v>0</v>
      </c>
      <c r="S70" s="67">
        <f t="shared" si="50"/>
        <v>0</v>
      </c>
      <c r="T70" s="67">
        <f t="shared" si="50"/>
        <v>0</v>
      </c>
      <c r="U70" s="67">
        <f t="shared" si="50"/>
        <v>0</v>
      </c>
      <c r="V70" s="67">
        <f t="shared" si="50"/>
        <v>0</v>
      </c>
      <c r="W70" s="67">
        <f t="shared" si="50"/>
        <v>0</v>
      </c>
      <c r="X70" s="67">
        <f t="shared" si="50"/>
        <v>0</v>
      </c>
      <c r="Y70" s="67">
        <f t="shared" si="50"/>
        <v>0</v>
      </c>
      <c r="Z70" s="67">
        <f t="shared" si="50"/>
        <v>0</v>
      </c>
      <c r="AA70" s="67">
        <f t="shared" si="50"/>
        <v>0</v>
      </c>
      <c r="AB70" s="67">
        <f t="shared" si="50"/>
        <v>0</v>
      </c>
      <c r="AC70" s="67">
        <f t="shared" si="50"/>
        <v>0</v>
      </c>
      <c r="AD70" s="67">
        <f t="shared" si="50"/>
        <v>0</v>
      </c>
      <c r="AE70" s="67">
        <f t="shared" si="50"/>
        <v>0</v>
      </c>
      <c r="AF70" s="67">
        <f t="shared" si="50"/>
        <v>0</v>
      </c>
      <c r="AG70" s="67">
        <f t="shared" si="50"/>
        <v>0</v>
      </c>
      <c r="AH70" s="67">
        <f t="shared" si="50"/>
        <v>0</v>
      </c>
      <c r="AI70" s="67">
        <f t="shared" si="50"/>
        <v>0</v>
      </c>
      <c r="AJ70" s="67">
        <f t="shared" si="50"/>
        <v>0</v>
      </c>
      <c r="AK70" s="67">
        <f t="shared" si="50"/>
        <v>0</v>
      </c>
      <c r="AL70" s="68">
        <f t="shared" si="50"/>
        <v>0</v>
      </c>
    </row>
    <row r="71" ht="12.75" customHeight="1">
      <c r="A71" s="1"/>
      <c r="B71" s="34" t="s">
        <v>63</v>
      </c>
      <c r="C71" s="69">
        <f t="shared" ref="C71:L71" si="51">C22+C25</f>
        <v>0</v>
      </c>
      <c r="D71" s="69">
        <f t="shared" si="51"/>
        <v>0</v>
      </c>
      <c r="E71" s="69">
        <f t="shared" si="51"/>
        <v>0</v>
      </c>
      <c r="F71" s="69">
        <f t="shared" si="51"/>
        <v>0</v>
      </c>
      <c r="G71" s="69">
        <f t="shared" si="51"/>
        <v>0</v>
      </c>
      <c r="H71" s="69">
        <f t="shared" si="51"/>
        <v>0</v>
      </c>
      <c r="I71" s="69">
        <f t="shared" si="51"/>
        <v>0</v>
      </c>
      <c r="J71" s="69">
        <f t="shared" si="51"/>
        <v>0</v>
      </c>
      <c r="K71" s="69">
        <f t="shared" si="51"/>
        <v>0</v>
      </c>
      <c r="L71" s="69">
        <f t="shared" si="51"/>
        <v>0</v>
      </c>
      <c r="M71" s="19"/>
      <c r="N71" s="34" t="s">
        <v>63</v>
      </c>
      <c r="O71" s="69">
        <f>O22+O25</f>
        <v>0</v>
      </c>
      <c r="P71" s="69">
        <f t="shared" ref="P71:AL71" si="52">P22+P25-O22-O25</f>
        <v>0</v>
      </c>
      <c r="Q71" s="69">
        <f t="shared" si="52"/>
        <v>0</v>
      </c>
      <c r="R71" s="69">
        <f t="shared" si="52"/>
        <v>0</v>
      </c>
      <c r="S71" s="69">
        <f t="shared" si="52"/>
        <v>0</v>
      </c>
      <c r="T71" s="69">
        <f t="shared" si="52"/>
        <v>0</v>
      </c>
      <c r="U71" s="69">
        <f t="shared" si="52"/>
        <v>0</v>
      </c>
      <c r="V71" s="69">
        <f t="shared" si="52"/>
        <v>0</v>
      </c>
      <c r="W71" s="69">
        <f t="shared" si="52"/>
        <v>0</v>
      </c>
      <c r="X71" s="69">
        <f t="shared" si="52"/>
        <v>0</v>
      </c>
      <c r="Y71" s="69">
        <f t="shared" si="52"/>
        <v>0</v>
      </c>
      <c r="Z71" s="69">
        <f t="shared" si="52"/>
        <v>0</v>
      </c>
      <c r="AA71" s="69">
        <f t="shared" si="52"/>
        <v>0</v>
      </c>
      <c r="AB71" s="69">
        <f t="shared" si="52"/>
        <v>0</v>
      </c>
      <c r="AC71" s="69">
        <f t="shared" si="52"/>
        <v>0</v>
      </c>
      <c r="AD71" s="69">
        <f t="shared" si="52"/>
        <v>0</v>
      </c>
      <c r="AE71" s="69">
        <f t="shared" si="52"/>
        <v>0</v>
      </c>
      <c r="AF71" s="69">
        <f t="shared" si="52"/>
        <v>0</v>
      </c>
      <c r="AG71" s="69">
        <f t="shared" si="52"/>
        <v>0</v>
      </c>
      <c r="AH71" s="69">
        <f t="shared" si="52"/>
        <v>0</v>
      </c>
      <c r="AI71" s="69">
        <f t="shared" si="52"/>
        <v>0</v>
      </c>
      <c r="AJ71" s="69">
        <f t="shared" si="52"/>
        <v>0</v>
      </c>
      <c r="AK71" s="69">
        <f t="shared" si="52"/>
        <v>0</v>
      </c>
      <c r="AL71" s="70">
        <f t="shared" si="52"/>
        <v>0</v>
      </c>
    </row>
    <row r="72" ht="12.75" customHeight="1">
      <c r="A72" s="1"/>
      <c r="B72" s="34" t="s">
        <v>64</v>
      </c>
      <c r="C72" s="67">
        <f t="shared" ref="C72:L72" si="53">SUM(C70:C71)</f>
        <v>0</v>
      </c>
      <c r="D72" s="67">
        <f t="shared" si="53"/>
        <v>0</v>
      </c>
      <c r="E72" s="67">
        <f t="shared" si="53"/>
        <v>0</v>
      </c>
      <c r="F72" s="67">
        <f t="shared" si="53"/>
        <v>0</v>
      </c>
      <c r="G72" s="67">
        <f t="shared" si="53"/>
        <v>0</v>
      </c>
      <c r="H72" s="67">
        <f t="shared" si="53"/>
        <v>0</v>
      </c>
      <c r="I72" s="67">
        <f t="shared" si="53"/>
        <v>0</v>
      </c>
      <c r="J72" s="67">
        <f t="shared" si="53"/>
        <v>0</v>
      </c>
      <c r="K72" s="67">
        <f t="shared" si="53"/>
        <v>0</v>
      </c>
      <c r="L72" s="68">
        <f t="shared" si="53"/>
        <v>0</v>
      </c>
      <c r="M72" s="19"/>
      <c r="N72" s="34" t="s">
        <v>64</v>
      </c>
      <c r="O72" s="67">
        <f t="shared" ref="O72:AL72" si="54">SUM(O70:O71)</f>
        <v>0</v>
      </c>
      <c r="P72" s="67">
        <f t="shared" si="54"/>
        <v>0</v>
      </c>
      <c r="Q72" s="67">
        <f t="shared" si="54"/>
        <v>0</v>
      </c>
      <c r="R72" s="67">
        <f t="shared" si="54"/>
        <v>0</v>
      </c>
      <c r="S72" s="67">
        <f t="shared" si="54"/>
        <v>0</v>
      </c>
      <c r="T72" s="67">
        <f t="shared" si="54"/>
        <v>0</v>
      </c>
      <c r="U72" s="67">
        <f t="shared" si="54"/>
        <v>0</v>
      </c>
      <c r="V72" s="67">
        <f t="shared" si="54"/>
        <v>0</v>
      </c>
      <c r="W72" s="67">
        <f t="shared" si="54"/>
        <v>0</v>
      </c>
      <c r="X72" s="67">
        <f t="shared" si="54"/>
        <v>0</v>
      </c>
      <c r="Y72" s="67">
        <f t="shared" si="54"/>
        <v>0</v>
      </c>
      <c r="Z72" s="67">
        <f t="shared" si="54"/>
        <v>0</v>
      </c>
      <c r="AA72" s="67">
        <f t="shared" si="54"/>
        <v>0</v>
      </c>
      <c r="AB72" s="67">
        <f t="shared" si="54"/>
        <v>0</v>
      </c>
      <c r="AC72" s="67">
        <f t="shared" si="54"/>
        <v>0</v>
      </c>
      <c r="AD72" s="67">
        <f t="shared" si="54"/>
        <v>0</v>
      </c>
      <c r="AE72" s="67">
        <f t="shared" si="54"/>
        <v>0</v>
      </c>
      <c r="AF72" s="67">
        <f t="shared" si="54"/>
        <v>0</v>
      </c>
      <c r="AG72" s="67">
        <f t="shared" si="54"/>
        <v>0</v>
      </c>
      <c r="AH72" s="67">
        <f t="shared" si="54"/>
        <v>0</v>
      </c>
      <c r="AI72" s="67">
        <f t="shared" si="54"/>
        <v>0</v>
      </c>
      <c r="AJ72" s="67">
        <f t="shared" si="54"/>
        <v>0</v>
      </c>
      <c r="AK72" s="67">
        <f t="shared" si="54"/>
        <v>0</v>
      </c>
      <c r="AL72" s="68">
        <f t="shared" si="54"/>
        <v>0</v>
      </c>
    </row>
    <row r="73" ht="12.75" customHeight="1">
      <c r="A73" s="51"/>
      <c r="B73" s="71"/>
      <c r="C73" s="72"/>
      <c r="D73" s="72"/>
      <c r="E73" s="72"/>
      <c r="F73" s="72"/>
      <c r="G73" s="72"/>
      <c r="H73" s="72"/>
      <c r="I73" s="72"/>
      <c r="J73" s="72"/>
      <c r="K73" s="72"/>
      <c r="L73" s="73"/>
      <c r="M73" s="25"/>
      <c r="N73" s="71"/>
      <c r="O73" s="72"/>
      <c r="P73" s="72"/>
      <c r="Q73" s="72"/>
      <c r="R73" s="72"/>
      <c r="S73" s="72"/>
      <c r="T73" s="72"/>
      <c r="U73" s="72"/>
      <c r="V73" s="72"/>
      <c r="W73" s="72"/>
      <c r="X73" s="72"/>
      <c r="Y73" s="72"/>
      <c r="Z73" s="72"/>
      <c r="AA73" s="72"/>
      <c r="AB73" s="72"/>
      <c r="AC73" s="72"/>
      <c r="AD73" s="72"/>
      <c r="AE73" s="72"/>
      <c r="AF73" s="72"/>
      <c r="AG73" s="72"/>
      <c r="AH73" s="72"/>
      <c r="AI73" s="72"/>
      <c r="AJ73" s="72"/>
      <c r="AK73" s="72"/>
      <c r="AL73" s="73"/>
    </row>
    <row r="74" ht="12.75" customHeight="1">
      <c r="A74" s="1"/>
      <c r="B74" s="40" t="s">
        <v>65</v>
      </c>
      <c r="C74" s="41">
        <f t="shared" ref="C74:L74" si="55">C65+C68+C72</f>
        <v>-5393500</v>
      </c>
      <c r="D74" s="41">
        <f t="shared" si="55"/>
        <v>-5394200</v>
      </c>
      <c r="E74" s="41">
        <f t="shared" si="55"/>
        <v>-3609792</v>
      </c>
      <c r="F74" s="41">
        <f t="shared" si="55"/>
        <v>61975.56</v>
      </c>
      <c r="G74" s="41">
        <f t="shared" si="55"/>
        <v>5167355.401</v>
      </c>
      <c r="H74" s="41">
        <f t="shared" si="55"/>
        <v>12129538.97</v>
      </c>
      <c r="I74" s="41">
        <f t="shared" si="55"/>
        <v>18099916.46</v>
      </c>
      <c r="J74" s="41">
        <f t="shared" si="55"/>
        <v>28564298.84</v>
      </c>
      <c r="K74" s="41">
        <f t="shared" si="55"/>
        <v>49361108.26</v>
      </c>
      <c r="L74" s="42">
        <f t="shared" si="55"/>
        <v>71557577.86</v>
      </c>
      <c r="M74" s="19"/>
      <c r="N74" s="40" t="s">
        <v>65</v>
      </c>
      <c r="O74" s="41">
        <f t="shared" ref="O74:AL74" si="56">O65+O68+O72</f>
        <v>-449458.3333</v>
      </c>
      <c r="P74" s="41">
        <f t="shared" si="56"/>
        <v>-449458.3333</v>
      </c>
      <c r="Q74" s="41">
        <f t="shared" si="56"/>
        <v>-449458.3333</v>
      </c>
      <c r="R74" s="41">
        <f t="shared" si="56"/>
        <v>-449458.3333</v>
      </c>
      <c r="S74" s="41">
        <f t="shared" si="56"/>
        <v>-449458.3333</v>
      </c>
      <c r="T74" s="41">
        <f t="shared" si="56"/>
        <v>-449458.3333</v>
      </c>
      <c r="U74" s="41">
        <f t="shared" si="56"/>
        <v>-449458.3333</v>
      </c>
      <c r="V74" s="41">
        <f t="shared" si="56"/>
        <v>-449458.3333</v>
      </c>
      <c r="W74" s="41">
        <f t="shared" si="56"/>
        <v>-449458.3333</v>
      </c>
      <c r="X74" s="41">
        <f t="shared" si="56"/>
        <v>-449458.3333</v>
      </c>
      <c r="Y74" s="41">
        <f t="shared" si="56"/>
        <v>-449458.3333</v>
      </c>
      <c r="Z74" s="41">
        <f t="shared" si="56"/>
        <v>-449458.3333</v>
      </c>
      <c r="AA74" s="41">
        <f t="shared" si="56"/>
        <v>-449516.6667</v>
      </c>
      <c r="AB74" s="41">
        <f t="shared" si="56"/>
        <v>-449516.6667</v>
      </c>
      <c r="AC74" s="41">
        <f t="shared" si="56"/>
        <v>-449516.6667</v>
      </c>
      <c r="AD74" s="41">
        <f t="shared" si="56"/>
        <v>-449516.6667</v>
      </c>
      <c r="AE74" s="41">
        <f t="shared" si="56"/>
        <v>-449516.6667</v>
      </c>
      <c r="AF74" s="41">
        <f t="shared" si="56"/>
        <v>-449516.6667</v>
      </c>
      <c r="AG74" s="41">
        <f t="shared" si="56"/>
        <v>-449516.6667</v>
      </c>
      <c r="AH74" s="41">
        <f t="shared" si="56"/>
        <v>-449516.6667</v>
      </c>
      <c r="AI74" s="41">
        <f t="shared" si="56"/>
        <v>-449516.6667</v>
      </c>
      <c r="AJ74" s="41">
        <f t="shared" si="56"/>
        <v>-449516.6667</v>
      </c>
      <c r="AK74" s="41">
        <f t="shared" si="56"/>
        <v>-449516.6667</v>
      </c>
      <c r="AL74" s="42">
        <f t="shared" si="56"/>
        <v>-449516.6667</v>
      </c>
    </row>
    <row r="75" ht="12.75" customHeight="1">
      <c r="A75" s="1"/>
      <c r="B75" s="34"/>
      <c r="C75" s="35"/>
      <c r="D75" s="35"/>
      <c r="E75" s="35"/>
      <c r="F75" s="35"/>
      <c r="G75" s="35"/>
      <c r="H75" s="35"/>
      <c r="I75" s="35"/>
      <c r="J75" s="35"/>
      <c r="K75" s="35"/>
      <c r="L75" s="36"/>
      <c r="M75" s="19"/>
      <c r="N75" s="34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6"/>
    </row>
    <row r="76" ht="12.75" customHeight="1">
      <c r="A76" s="1"/>
      <c r="B76" s="34" t="s">
        <v>66</v>
      </c>
      <c r="C76" s="35">
        <v>0.0</v>
      </c>
      <c r="D76" s="35">
        <f t="shared" ref="D76:L76" si="57">C7</f>
        <v>-5393500</v>
      </c>
      <c r="E76" s="35">
        <f t="shared" si="57"/>
        <v>-10787700</v>
      </c>
      <c r="F76" s="35">
        <f t="shared" si="57"/>
        <v>-14397492</v>
      </c>
      <c r="G76" s="35">
        <f t="shared" si="57"/>
        <v>-14335516.44</v>
      </c>
      <c r="H76" s="35">
        <f t="shared" si="57"/>
        <v>-9168161.039</v>
      </c>
      <c r="I76" s="35">
        <f t="shared" si="57"/>
        <v>2961377.929</v>
      </c>
      <c r="J76" s="35">
        <f t="shared" si="57"/>
        <v>20439405.02</v>
      </c>
      <c r="K76" s="35">
        <f t="shared" si="57"/>
        <v>47875815.89</v>
      </c>
      <c r="L76" s="36">
        <f t="shared" si="57"/>
        <v>95456953.01</v>
      </c>
      <c r="M76" s="19"/>
      <c r="N76" s="34" t="s">
        <v>66</v>
      </c>
      <c r="O76" s="35">
        <v>0.0</v>
      </c>
      <c r="P76" s="35">
        <f t="shared" ref="P76:AL76" si="58">O7</f>
        <v>-449458.3333</v>
      </c>
      <c r="Q76" s="35">
        <f t="shared" si="58"/>
        <v>-898916.6667</v>
      </c>
      <c r="R76" s="35">
        <f t="shared" si="58"/>
        <v>-1348375</v>
      </c>
      <c r="S76" s="35">
        <f t="shared" si="58"/>
        <v>-1797833.333</v>
      </c>
      <c r="T76" s="35">
        <f t="shared" si="58"/>
        <v>-2247291.667</v>
      </c>
      <c r="U76" s="35">
        <f t="shared" si="58"/>
        <v>-2696750</v>
      </c>
      <c r="V76" s="35">
        <f t="shared" si="58"/>
        <v>-3146208.333</v>
      </c>
      <c r="W76" s="35">
        <f t="shared" si="58"/>
        <v>-3595666.667</v>
      </c>
      <c r="X76" s="35">
        <f t="shared" si="58"/>
        <v>-4045125</v>
      </c>
      <c r="Y76" s="35">
        <f t="shared" si="58"/>
        <v>-4494583.333</v>
      </c>
      <c r="Z76" s="35">
        <f t="shared" si="58"/>
        <v>-4944041.667</v>
      </c>
      <c r="AA76" s="35">
        <f t="shared" si="58"/>
        <v>-5393500</v>
      </c>
      <c r="AB76" s="35">
        <f t="shared" si="58"/>
        <v>-5843016.667</v>
      </c>
      <c r="AC76" s="35">
        <f t="shared" si="58"/>
        <v>-6292533.333</v>
      </c>
      <c r="AD76" s="35">
        <f t="shared" si="58"/>
        <v>-6742050</v>
      </c>
      <c r="AE76" s="35">
        <f t="shared" si="58"/>
        <v>-7191566.667</v>
      </c>
      <c r="AF76" s="35">
        <f t="shared" si="58"/>
        <v>-7641083.333</v>
      </c>
      <c r="AG76" s="35">
        <f t="shared" si="58"/>
        <v>-8090600</v>
      </c>
      <c r="AH76" s="35">
        <f t="shared" si="58"/>
        <v>-8540116.667</v>
      </c>
      <c r="AI76" s="35">
        <f t="shared" si="58"/>
        <v>-8989633.333</v>
      </c>
      <c r="AJ76" s="35">
        <f t="shared" si="58"/>
        <v>-9439150</v>
      </c>
      <c r="AK76" s="35">
        <f t="shared" si="58"/>
        <v>-9888666.667</v>
      </c>
      <c r="AL76" s="36">
        <f t="shared" si="58"/>
        <v>-10338183.33</v>
      </c>
    </row>
    <row r="77" ht="12.75" customHeight="1">
      <c r="A77" s="1"/>
      <c r="B77" s="34"/>
      <c r="C77" s="35"/>
      <c r="D77" s="35"/>
      <c r="E77" s="35"/>
      <c r="F77" s="35"/>
      <c r="G77" s="35"/>
      <c r="H77" s="35"/>
      <c r="I77" s="35"/>
      <c r="J77" s="35"/>
      <c r="K77" s="35"/>
      <c r="L77" s="36"/>
      <c r="M77" s="19"/>
      <c r="N77" s="34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  <c r="AA77" s="35"/>
      <c r="AB77" s="35"/>
      <c r="AC77" s="35"/>
      <c r="AD77" s="35"/>
      <c r="AE77" s="35"/>
      <c r="AF77" s="35"/>
      <c r="AG77" s="35"/>
      <c r="AH77" s="35"/>
      <c r="AI77" s="35"/>
      <c r="AJ77" s="35"/>
      <c r="AK77" s="35"/>
      <c r="AL77" s="36"/>
    </row>
    <row r="78" ht="12.75" customHeight="1">
      <c r="A78" s="1"/>
      <c r="B78" s="47" t="s">
        <v>67</v>
      </c>
      <c r="C78" s="48">
        <f t="shared" ref="C78:L78" si="59">C76+C74</f>
        <v>-5393500</v>
      </c>
      <c r="D78" s="48">
        <f t="shared" si="59"/>
        <v>-10787700</v>
      </c>
      <c r="E78" s="48">
        <f t="shared" si="59"/>
        <v>-14397492</v>
      </c>
      <c r="F78" s="48">
        <f t="shared" si="59"/>
        <v>-14335516.44</v>
      </c>
      <c r="G78" s="48">
        <f t="shared" si="59"/>
        <v>-9168161.039</v>
      </c>
      <c r="H78" s="48">
        <f t="shared" si="59"/>
        <v>2961377.929</v>
      </c>
      <c r="I78" s="48">
        <f t="shared" si="59"/>
        <v>21061294.38</v>
      </c>
      <c r="J78" s="48">
        <f t="shared" si="59"/>
        <v>49003703.86</v>
      </c>
      <c r="K78" s="48">
        <f t="shared" si="59"/>
        <v>97236924.16</v>
      </c>
      <c r="L78" s="49">
        <f t="shared" si="59"/>
        <v>167014530.9</v>
      </c>
      <c r="M78" s="19"/>
      <c r="N78" s="47" t="s">
        <v>67</v>
      </c>
      <c r="O78" s="48">
        <f t="shared" ref="O78:AL78" si="60">O76+O74</f>
        <v>-449458.3333</v>
      </c>
      <c r="P78" s="48">
        <f t="shared" si="60"/>
        <v>-898916.6667</v>
      </c>
      <c r="Q78" s="48">
        <f t="shared" si="60"/>
        <v>-1348375</v>
      </c>
      <c r="R78" s="48">
        <f t="shared" si="60"/>
        <v>-1797833.333</v>
      </c>
      <c r="S78" s="48">
        <f t="shared" si="60"/>
        <v>-2247291.667</v>
      </c>
      <c r="T78" s="48">
        <f t="shared" si="60"/>
        <v>-2696750</v>
      </c>
      <c r="U78" s="48">
        <f t="shared" si="60"/>
        <v>-3146208.333</v>
      </c>
      <c r="V78" s="48">
        <f t="shared" si="60"/>
        <v>-3595666.667</v>
      </c>
      <c r="W78" s="48">
        <f t="shared" si="60"/>
        <v>-4045125</v>
      </c>
      <c r="X78" s="48">
        <f t="shared" si="60"/>
        <v>-4494583.333</v>
      </c>
      <c r="Y78" s="48">
        <f t="shared" si="60"/>
        <v>-4944041.667</v>
      </c>
      <c r="Z78" s="48">
        <f t="shared" si="60"/>
        <v>-5393500</v>
      </c>
      <c r="AA78" s="48">
        <f t="shared" si="60"/>
        <v>-5843016.667</v>
      </c>
      <c r="AB78" s="48">
        <f t="shared" si="60"/>
        <v>-6292533.333</v>
      </c>
      <c r="AC78" s="48">
        <f t="shared" si="60"/>
        <v>-6742050</v>
      </c>
      <c r="AD78" s="48">
        <f t="shared" si="60"/>
        <v>-7191566.667</v>
      </c>
      <c r="AE78" s="48">
        <f t="shared" si="60"/>
        <v>-7641083.333</v>
      </c>
      <c r="AF78" s="48">
        <f t="shared" si="60"/>
        <v>-8090600</v>
      </c>
      <c r="AG78" s="48">
        <f t="shared" si="60"/>
        <v>-8540116.667</v>
      </c>
      <c r="AH78" s="48">
        <f t="shared" si="60"/>
        <v>-8989633.333</v>
      </c>
      <c r="AI78" s="48">
        <f t="shared" si="60"/>
        <v>-9439150</v>
      </c>
      <c r="AJ78" s="48">
        <f t="shared" si="60"/>
        <v>-9888666.667</v>
      </c>
      <c r="AK78" s="48">
        <f t="shared" si="60"/>
        <v>-10338183.33</v>
      </c>
      <c r="AL78" s="49">
        <f t="shared" si="60"/>
        <v>-10787700</v>
      </c>
    </row>
    <row r="79" ht="12.75" customHeight="1">
      <c r="A79" s="51"/>
      <c r="B79" s="51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25"/>
      <c r="N79" s="74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</row>
    <row r="80" ht="12.75" customHeight="1">
      <c r="A80" s="51"/>
      <c r="B80" s="51"/>
      <c r="C80" s="76">
        <v>45657.0</v>
      </c>
      <c r="D80" s="26">
        <f t="shared" ref="D80:L80" si="61">EDATE(C80,12)</f>
        <v>46022</v>
      </c>
      <c r="E80" s="26">
        <f t="shared" si="61"/>
        <v>46387</v>
      </c>
      <c r="F80" s="26">
        <f t="shared" si="61"/>
        <v>46752</v>
      </c>
      <c r="G80" s="26">
        <f t="shared" si="61"/>
        <v>47118</v>
      </c>
      <c r="H80" s="26">
        <f t="shared" si="61"/>
        <v>47483</v>
      </c>
      <c r="I80" s="26">
        <f t="shared" si="61"/>
        <v>47848</v>
      </c>
      <c r="J80" s="26">
        <f t="shared" si="61"/>
        <v>48213</v>
      </c>
      <c r="K80" s="26">
        <f t="shared" si="61"/>
        <v>48579</v>
      </c>
      <c r="L80" s="26">
        <f t="shared" si="61"/>
        <v>48944</v>
      </c>
      <c r="M80" s="25"/>
      <c r="N80" s="74"/>
      <c r="O80" s="23">
        <f>Starting_Year</f>
        <v>2025</v>
      </c>
      <c r="P80" s="23">
        <f t="shared" ref="P80:Z80" si="62">O80</f>
        <v>2025</v>
      </c>
      <c r="Q80" s="23">
        <f t="shared" si="62"/>
        <v>2025</v>
      </c>
      <c r="R80" s="23">
        <f t="shared" si="62"/>
        <v>2025</v>
      </c>
      <c r="S80" s="23">
        <f t="shared" si="62"/>
        <v>2025</v>
      </c>
      <c r="T80" s="23">
        <f t="shared" si="62"/>
        <v>2025</v>
      </c>
      <c r="U80" s="23">
        <f t="shared" si="62"/>
        <v>2025</v>
      </c>
      <c r="V80" s="23">
        <f t="shared" si="62"/>
        <v>2025</v>
      </c>
      <c r="W80" s="23">
        <f t="shared" si="62"/>
        <v>2025</v>
      </c>
      <c r="X80" s="23">
        <f t="shared" si="62"/>
        <v>2025</v>
      </c>
      <c r="Y80" s="23">
        <f t="shared" si="62"/>
        <v>2025</v>
      </c>
      <c r="Z80" s="23">
        <f t="shared" si="62"/>
        <v>2025</v>
      </c>
      <c r="AA80" s="23">
        <f t="shared" ref="AA80:AL80" si="63">O80+1</f>
        <v>2026</v>
      </c>
      <c r="AB80" s="23">
        <f t="shared" si="63"/>
        <v>2026</v>
      </c>
      <c r="AC80" s="23">
        <f t="shared" si="63"/>
        <v>2026</v>
      </c>
      <c r="AD80" s="23">
        <f t="shared" si="63"/>
        <v>2026</v>
      </c>
      <c r="AE80" s="23">
        <f t="shared" si="63"/>
        <v>2026</v>
      </c>
      <c r="AF80" s="23">
        <f t="shared" si="63"/>
        <v>2026</v>
      </c>
      <c r="AG80" s="23">
        <f t="shared" si="63"/>
        <v>2026</v>
      </c>
      <c r="AH80" s="23">
        <f t="shared" si="63"/>
        <v>2026</v>
      </c>
      <c r="AI80" s="23">
        <f t="shared" si="63"/>
        <v>2026</v>
      </c>
      <c r="AJ80" s="23">
        <f t="shared" si="63"/>
        <v>2026</v>
      </c>
      <c r="AK80" s="23">
        <f t="shared" si="63"/>
        <v>2026</v>
      </c>
      <c r="AL80" s="23">
        <f t="shared" si="63"/>
        <v>2026</v>
      </c>
    </row>
    <row r="81" ht="12.75" customHeight="1">
      <c r="A81" s="51"/>
      <c r="B81" s="51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25"/>
      <c r="N81" s="74"/>
      <c r="O81" s="75"/>
      <c r="P81" s="75"/>
      <c r="Q81" s="75"/>
      <c r="R81" s="75"/>
      <c r="S81" s="75"/>
      <c r="T81" s="75"/>
      <c r="U81" s="75"/>
      <c r="V81" s="75"/>
      <c r="W81" s="75"/>
      <c r="X81" s="75"/>
      <c r="Y81" s="75"/>
      <c r="Z81" s="75"/>
      <c r="AA81" s="75"/>
      <c r="AB81" s="75"/>
      <c r="AC81" s="75"/>
      <c r="AD81" s="75"/>
      <c r="AE81" s="75"/>
      <c r="AF81" s="75"/>
      <c r="AG81" s="75"/>
      <c r="AH81" s="75"/>
      <c r="AI81" s="75"/>
      <c r="AJ81" s="75"/>
      <c r="AK81" s="75"/>
      <c r="AL81" s="75"/>
    </row>
    <row r="82" ht="12.75" customHeight="1">
      <c r="A82" s="1"/>
      <c r="B82" s="77" t="s">
        <v>68</v>
      </c>
      <c r="C82" s="78">
        <f t="shared" ref="C82:L82" si="64">SUM($C52:C52)-C28</f>
        <v>0</v>
      </c>
      <c r="D82" s="78">
        <f t="shared" si="64"/>
        <v>0</v>
      </c>
      <c r="E82" s="78">
        <f t="shared" si="64"/>
        <v>0</v>
      </c>
      <c r="F82" s="78">
        <f t="shared" si="64"/>
        <v>0</v>
      </c>
      <c r="G82" s="78">
        <f t="shared" si="64"/>
        <v>0</v>
      </c>
      <c r="H82" s="78">
        <f t="shared" si="64"/>
        <v>0</v>
      </c>
      <c r="I82" s="78">
        <f t="shared" si="64"/>
        <v>0</v>
      </c>
      <c r="J82" s="78">
        <f t="shared" si="64"/>
        <v>0</v>
      </c>
      <c r="K82" s="78">
        <f t="shared" si="64"/>
        <v>0</v>
      </c>
      <c r="L82" s="78">
        <f t="shared" si="64"/>
        <v>0</v>
      </c>
      <c r="M82" s="18"/>
      <c r="N82" s="78" t="s">
        <v>68</v>
      </c>
      <c r="O82" s="78">
        <f t="shared" ref="O82:AL82" si="65">SUM($O$52:O52)-O28</f>
        <v>0</v>
      </c>
      <c r="P82" s="78">
        <f t="shared" si="65"/>
        <v>0</v>
      </c>
      <c r="Q82" s="78">
        <f t="shared" si="65"/>
        <v>0</v>
      </c>
      <c r="R82" s="78">
        <f t="shared" si="65"/>
        <v>0</v>
      </c>
      <c r="S82" s="78">
        <f t="shared" si="65"/>
        <v>0</v>
      </c>
      <c r="T82" s="78">
        <f t="shared" si="65"/>
        <v>0</v>
      </c>
      <c r="U82" s="78">
        <f t="shared" si="65"/>
        <v>0</v>
      </c>
      <c r="V82" s="78">
        <f t="shared" si="65"/>
        <v>0</v>
      </c>
      <c r="W82" s="78">
        <f t="shared" si="65"/>
        <v>0</v>
      </c>
      <c r="X82" s="78">
        <f t="shared" si="65"/>
        <v>0</v>
      </c>
      <c r="Y82" s="78">
        <f t="shared" si="65"/>
        <v>0</v>
      </c>
      <c r="Z82" s="78">
        <f t="shared" si="65"/>
        <v>0</v>
      </c>
      <c r="AA82" s="78">
        <f t="shared" si="65"/>
        <v>0</v>
      </c>
      <c r="AB82" s="78">
        <f t="shared" si="65"/>
        <v>0</v>
      </c>
      <c r="AC82" s="78">
        <f t="shared" si="65"/>
        <v>0</v>
      </c>
      <c r="AD82" s="78">
        <f t="shared" si="65"/>
        <v>0</v>
      </c>
      <c r="AE82" s="78">
        <f t="shared" si="65"/>
        <v>0</v>
      </c>
      <c r="AF82" s="78">
        <f t="shared" si="65"/>
        <v>0</v>
      </c>
      <c r="AG82" s="78">
        <f t="shared" si="65"/>
        <v>0</v>
      </c>
      <c r="AH82" s="78">
        <f t="shared" si="65"/>
        <v>0</v>
      </c>
      <c r="AI82" s="78">
        <f t="shared" si="65"/>
        <v>0</v>
      </c>
      <c r="AJ82" s="78">
        <f t="shared" si="65"/>
        <v>0</v>
      </c>
      <c r="AK82" s="78">
        <f t="shared" si="65"/>
        <v>0</v>
      </c>
      <c r="AL82" s="78">
        <f t="shared" si="65"/>
        <v>0</v>
      </c>
    </row>
    <row r="83" ht="12.75" customHeight="1">
      <c r="A83" s="1"/>
      <c r="B83" s="77" t="s">
        <v>69</v>
      </c>
      <c r="C83" s="78">
        <f t="shared" ref="C83:L83" si="66">C78-C7</f>
        <v>0</v>
      </c>
      <c r="D83" s="78">
        <f t="shared" si="66"/>
        <v>0</v>
      </c>
      <c r="E83" s="78">
        <f t="shared" si="66"/>
        <v>0</v>
      </c>
      <c r="F83" s="78">
        <f t="shared" si="66"/>
        <v>0</v>
      </c>
      <c r="G83" s="78">
        <f t="shared" si="66"/>
        <v>0</v>
      </c>
      <c r="H83" s="78">
        <f t="shared" si="66"/>
        <v>0</v>
      </c>
      <c r="I83" s="78">
        <f t="shared" si="66"/>
        <v>621889.3651</v>
      </c>
      <c r="J83" s="78">
        <f t="shared" si="66"/>
        <v>1127887.969</v>
      </c>
      <c r="K83" s="78">
        <f t="shared" si="66"/>
        <v>1779971.145</v>
      </c>
      <c r="L83" s="78">
        <f t="shared" si="66"/>
        <v>0</v>
      </c>
      <c r="M83" s="18"/>
      <c r="N83" s="78" t="s">
        <v>69</v>
      </c>
      <c r="O83" s="78">
        <f t="shared" ref="O83:AL83" si="67">O78-O7</f>
        <v>0</v>
      </c>
      <c r="P83" s="78">
        <f t="shared" si="67"/>
        <v>0</v>
      </c>
      <c r="Q83" s="78">
        <f t="shared" si="67"/>
        <v>0</v>
      </c>
      <c r="R83" s="78">
        <f t="shared" si="67"/>
        <v>0</v>
      </c>
      <c r="S83" s="78">
        <f t="shared" si="67"/>
        <v>0</v>
      </c>
      <c r="T83" s="78">
        <f t="shared" si="67"/>
        <v>0</v>
      </c>
      <c r="U83" s="78">
        <f t="shared" si="67"/>
        <v>0</v>
      </c>
      <c r="V83" s="78">
        <f t="shared" si="67"/>
        <v>0</v>
      </c>
      <c r="W83" s="78">
        <f t="shared" si="67"/>
        <v>0</v>
      </c>
      <c r="X83" s="78">
        <f t="shared" si="67"/>
        <v>0</v>
      </c>
      <c r="Y83" s="78">
        <f t="shared" si="67"/>
        <v>0</v>
      </c>
      <c r="Z83" s="78">
        <f t="shared" si="67"/>
        <v>0</v>
      </c>
      <c r="AA83" s="78">
        <f t="shared" si="67"/>
        <v>0</v>
      </c>
      <c r="AB83" s="78">
        <f t="shared" si="67"/>
        <v>0</v>
      </c>
      <c r="AC83" s="78">
        <f t="shared" si="67"/>
        <v>0</v>
      </c>
      <c r="AD83" s="78">
        <f t="shared" si="67"/>
        <v>0</v>
      </c>
      <c r="AE83" s="78">
        <f t="shared" si="67"/>
        <v>0</v>
      </c>
      <c r="AF83" s="78">
        <f t="shared" si="67"/>
        <v>0</v>
      </c>
      <c r="AG83" s="78">
        <f t="shared" si="67"/>
        <v>0</v>
      </c>
      <c r="AH83" s="78">
        <f t="shared" si="67"/>
        <v>0</v>
      </c>
      <c r="AI83" s="78">
        <f t="shared" si="67"/>
        <v>0</v>
      </c>
      <c r="AJ83" s="78">
        <f t="shared" si="67"/>
        <v>0</v>
      </c>
      <c r="AK83" s="78">
        <f t="shared" si="67"/>
        <v>0</v>
      </c>
      <c r="AL83" s="78">
        <f t="shared" si="67"/>
        <v>0</v>
      </c>
    </row>
    <row r="84" ht="12.75" customHeight="1">
      <c r="A84" s="1"/>
      <c r="B84" s="19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</row>
    <row r="85" ht="12.75" customHeight="1">
      <c r="A85" s="1"/>
      <c r="B85" s="79" t="s">
        <v>70</v>
      </c>
      <c r="C85" s="78">
        <f>'Cash Forecast'!O53</f>
        <v>-5393500</v>
      </c>
      <c r="D85" s="78">
        <f>'Cash Forecast'!P53</f>
        <v>-10787700</v>
      </c>
      <c r="E85" s="78">
        <f>'Cash Forecast'!Q53</f>
        <v>-14397492</v>
      </c>
      <c r="F85" s="78">
        <f>'Cash Forecast'!R53</f>
        <v>-14335516.44</v>
      </c>
      <c r="G85" s="78">
        <f>'Cash Forecast'!S53</f>
        <v>-9168161.039</v>
      </c>
      <c r="H85" s="78">
        <f>'Cash Forecast'!T53</f>
        <v>2961377.929</v>
      </c>
      <c r="I85" s="78">
        <f>'Cash Forecast'!U53</f>
        <v>20439405.02</v>
      </c>
      <c r="J85" s="78">
        <f>'Cash Forecast'!V53</f>
        <v>47875815.89</v>
      </c>
      <c r="K85" s="78">
        <f>'Cash Forecast'!W53</f>
        <v>95456953.01</v>
      </c>
      <c r="L85" s="78">
        <f>'Cash Forecast'!X53</f>
        <v>167014530.9</v>
      </c>
      <c r="M85" s="18"/>
      <c r="N85" s="80" t="s">
        <v>70</v>
      </c>
      <c r="O85" s="78">
        <f>'Cash Forecast'!O47</f>
        <v>-449458.3333</v>
      </c>
      <c r="P85" s="78">
        <f>'Cash Forecast'!P47</f>
        <v>-898916.6667</v>
      </c>
      <c r="Q85" s="78">
        <f>'Cash Forecast'!Q47</f>
        <v>-1348375</v>
      </c>
      <c r="R85" s="78">
        <f>'Cash Forecast'!R47</f>
        <v>-1797833.333</v>
      </c>
      <c r="S85" s="78">
        <f>'Cash Forecast'!S47</f>
        <v>-2247291.667</v>
      </c>
      <c r="T85" s="78">
        <f>'Cash Forecast'!T47</f>
        <v>-2696750</v>
      </c>
      <c r="U85" s="78">
        <f>'Cash Forecast'!U47</f>
        <v>-3146208.333</v>
      </c>
      <c r="V85" s="78">
        <f>'Cash Forecast'!V47</f>
        <v>-3595666.667</v>
      </c>
      <c r="W85" s="78">
        <f>'Cash Forecast'!W47</f>
        <v>-4045125</v>
      </c>
      <c r="X85" s="78">
        <f>'Cash Forecast'!X47</f>
        <v>-4494583.333</v>
      </c>
      <c r="Y85" s="78">
        <f>'Cash Forecast'!Y47</f>
        <v>-4944041.667</v>
      </c>
      <c r="Z85" s="78">
        <f>'Cash Forecast'!Z47</f>
        <v>-5393500</v>
      </c>
      <c r="AA85" s="78">
        <f>'Cash Forecast'!AA47</f>
        <v>-5843016.667</v>
      </c>
      <c r="AB85" s="78">
        <f>'Cash Forecast'!AB47</f>
        <v>-6292533.333</v>
      </c>
      <c r="AC85" s="78">
        <f>'Cash Forecast'!AC47</f>
        <v>-6742050</v>
      </c>
      <c r="AD85" s="78">
        <f>'Cash Forecast'!AD47</f>
        <v>-7191566.667</v>
      </c>
      <c r="AE85" s="78">
        <f>'Cash Forecast'!AE47</f>
        <v>-7641083.333</v>
      </c>
      <c r="AF85" s="78">
        <f>'Cash Forecast'!AF47</f>
        <v>-8090600</v>
      </c>
      <c r="AG85" s="78">
        <f>'Cash Forecast'!AG47</f>
        <v>-8540116.667</v>
      </c>
      <c r="AH85" s="78">
        <f>'Cash Forecast'!AH47</f>
        <v>-8989633.333</v>
      </c>
      <c r="AI85" s="78">
        <f>'Cash Forecast'!AI47</f>
        <v>-9439150</v>
      </c>
      <c r="AJ85" s="78">
        <f>'Cash Forecast'!AJ47</f>
        <v>-9888666.667</v>
      </c>
      <c r="AK85" s="78">
        <f>'Cash Forecast'!AK47</f>
        <v>-10338183.33</v>
      </c>
      <c r="AL85" s="78">
        <f>'Cash Forecast'!AL47</f>
        <v>-10787700</v>
      </c>
    </row>
    <row r="86" ht="12.75" customHeight="1">
      <c r="A86" s="1"/>
      <c r="B86" s="79" t="s">
        <v>71</v>
      </c>
      <c r="C86" s="81">
        <f t="shared" ref="C86:L86" si="68">C7</f>
        <v>-5393500</v>
      </c>
      <c r="D86" s="81">
        <f t="shared" si="68"/>
        <v>-10787700</v>
      </c>
      <c r="E86" s="81">
        <f t="shared" si="68"/>
        <v>-14397492</v>
      </c>
      <c r="F86" s="81">
        <f t="shared" si="68"/>
        <v>-14335516.44</v>
      </c>
      <c r="G86" s="81">
        <f t="shared" si="68"/>
        <v>-9168161.039</v>
      </c>
      <c r="H86" s="81">
        <f t="shared" si="68"/>
        <v>2961377.929</v>
      </c>
      <c r="I86" s="81">
        <f t="shared" si="68"/>
        <v>20439405.02</v>
      </c>
      <c r="J86" s="81">
        <f t="shared" si="68"/>
        <v>47875815.89</v>
      </c>
      <c r="K86" s="81">
        <f t="shared" si="68"/>
        <v>95456953.01</v>
      </c>
      <c r="L86" s="81">
        <f t="shared" si="68"/>
        <v>167014530.9</v>
      </c>
      <c r="M86" s="18"/>
      <c r="N86" s="80" t="s">
        <v>71</v>
      </c>
      <c r="O86" s="81">
        <f t="shared" ref="O86:AL86" si="69">O7</f>
        <v>-449458.3333</v>
      </c>
      <c r="P86" s="81">
        <f t="shared" si="69"/>
        <v>-898916.6667</v>
      </c>
      <c r="Q86" s="81">
        <f t="shared" si="69"/>
        <v>-1348375</v>
      </c>
      <c r="R86" s="81">
        <f t="shared" si="69"/>
        <v>-1797833.333</v>
      </c>
      <c r="S86" s="81">
        <f t="shared" si="69"/>
        <v>-2247291.667</v>
      </c>
      <c r="T86" s="81">
        <f t="shared" si="69"/>
        <v>-2696750</v>
      </c>
      <c r="U86" s="81">
        <f t="shared" si="69"/>
        <v>-3146208.333</v>
      </c>
      <c r="V86" s="81">
        <f t="shared" si="69"/>
        <v>-3595666.667</v>
      </c>
      <c r="W86" s="81">
        <f t="shared" si="69"/>
        <v>-4045125</v>
      </c>
      <c r="X86" s="81">
        <f t="shared" si="69"/>
        <v>-4494583.333</v>
      </c>
      <c r="Y86" s="81">
        <f t="shared" si="69"/>
        <v>-4944041.667</v>
      </c>
      <c r="Z86" s="81">
        <f t="shared" si="69"/>
        <v>-5393500</v>
      </c>
      <c r="AA86" s="81">
        <f t="shared" si="69"/>
        <v>-5843016.667</v>
      </c>
      <c r="AB86" s="81">
        <f t="shared" si="69"/>
        <v>-6292533.333</v>
      </c>
      <c r="AC86" s="81">
        <f t="shared" si="69"/>
        <v>-6742050</v>
      </c>
      <c r="AD86" s="81">
        <f t="shared" si="69"/>
        <v>-7191566.667</v>
      </c>
      <c r="AE86" s="81">
        <f t="shared" si="69"/>
        <v>-7641083.333</v>
      </c>
      <c r="AF86" s="81">
        <f t="shared" si="69"/>
        <v>-8090600</v>
      </c>
      <c r="AG86" s="81">
        <f t="shared" si="69"/>
        <v>-8540116.667</v>
      </c>
      <c r="AH86" s="81">
        <f t="shared" si="69"/>
        <v>-8989633.333</v>
      </c>
      <c r="AI86" s="81">
        <f t="shared" si="69"/>
        <v>-9439150</v>
      </c>
      <c r="AJ86" s="81">
        <f t="shared" si="69"/>
        <v>-9888666.667</v>
      </c>
      <c r="AK86" s="81">
        <f t="shared" si="69"/>
        <v>-10338183.33</v>
      </c>
      <c r="AL86" s="81">
        <f t="shared" si="69"/>
        <v>-10787700</v>
      </c>
    </row>
    <row r="87" ht="12.75" customHeight="1">
      <c r="A87" s="1"/>
      <c r="B87" s="82" t="s">
        <v>72</v>
      </c>
      <c r="C87" s="78">
        <f t="shared" ref="C87:L87" si="70">C86-C85</f>
        <v>0</v>
      </c>
      <c r="D87" s="78">
        <f t="shared" si="70"/>
        <v>-0.000000001862645149</v>
      </c>
      <c r="E87" s="78">
        <f t="shared" si="70"/>
        <v>-0.000000001862645149</v>
      </c>
      <c r="F87" s="78">
        <f t="shared" si="70"/>
        <v>-0.00000001303851604</v>
      </c>
      <c r="G87" s="78">
        <f t="shared" si="70"/>
        <v>-0.00000002235174179</v>
      </c>
      <c r="H87" s="78">
        <f t="shared" si="70"/>
        <v>-0.00000002421438694</v>
      </c>
      <c r="I87" s="78">
        <f t="shared" si="70"/>
        <v>-0.00000002607703209</v>
      </c>
      <c r="J87" s="78">
        <f t="shared" si="70"/>
        <v>-0.00000002980232239</v>
      </c>
      <c r="K87" s="78">
        <f t="shared" si="70"/>
        <v>-0.00000001490116119</v>
      </c>
      <c r="L87" s="78">
        <f t="shared" si="70"/>
        <v>0.00000005960464478</v>
      </c>
      <c r="M87" s="18"/>
      <c r="N87" s="83" t="s">
        <v>72</v>
      </c>
      <c r="O87" s="78">
        <f t="shared" ref="O87:AL87" si="71">O86-O85</f>
        <v>0</v>
      </c>
      <c r="P87" s="78">
        <f t="shared" si="71"/>
        <v>0</v>
      </c>
      <c r="Q87" s="78">
        <f t="shared" si="71"/>
        <v>0</v>
      </c>
      <c r="R87" s="78">
        <f t="shared" si="71"/>
        <v>0</v>
      </c>
      <c r="S87" s="78">
        <f t="shared" si="71"/>
        <v>0</v>
      </c>
      <c r="T87" s="78">
        <f t="shared" si="71"/>
        <v>0</v>
      </c>
      <c r="U87" s="78">
        <f t="shared" si="71"/>
        <v>0</v>
      </c>
      <c r="V87" s="78">
        <f t="shared" si="71"/>
        <v>0</v>
      </c>
      <c r="W87" s="78">
        <f t="shared" si="71"/>
        <v>0</v>
      </c>
      <c r="X87" s="78">
        <f t="shared" si="71"/>
        <v>0</v>
      </c>
      <c r="Y87" s="78">
        <f t="shared" si="71"/>
        <v>0</v>
      </c>
      <c r="Z87" s="78">
        <f t="shared" si="71"/>
        <v>0</v>
      </c>
      <c r="AA87" s="78">
        <f t="shared" si="71"/>
        <v>0</v>
      </c>
      <c r="AB87" s="78">
        <f t="shared" si="71"/>
        <v>0</v>
      </c>
      <c r="AC87" s="78">
        <f t="shared" si="71"/>
        <v>0</v>
      </c>
      <c r="AD87" s="78">
        <f t="shared" si="71"/>
        <v>0</v>
      </c>
      <c r="AE87" s="78">
        <f t="shared" si="71"/>
        <v>0</v>
      </c>
      <c r="AF87" s="78">
        <f t="shared" si="71"/>
        <v>0</v>
      </c>
      <c r="AG87" s="78">
        <f t="shared" si="71"/>
        <v>0</v>
      </c>
      <c r="AH87" s="78">
        <f t="shared" si="71"/>
        <v>0</v>
      </c>
      <c r="AI87" s="78">
        <f t="shared" si="71"/>
        <v>0</v>
      </c>
      <c r="AJ87" s="78">
        <f t="shared" si="71"/>
        <v>0</v>
      </c>
      <c r="AK87" s="78">
        <f t="shared" si="71"/>
        <v>0</v>
      </c>
      <c r="AL87" s="78">
        <f t="shared" si="71"/>
        <v>0</v>
      </c>
    </row>
    <row r="88" ht="12.75" customHeight="1">
      <c r="A88" s="1"/>
      <c r="B88" s="1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19"/>
      <c r="N88" s="2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</row>
    <row r="89" ht="12.75" customHeight="1">
      <c r="A89" s="1"/>
      <c r="B89" s="1" t="s">
        <v>43</v>
      </c>
      <c r="C89" s="58">
        <f t="shared" ref="C89:L89" si="72">IFERROR(C41/C36,0)</f>
        <v>0</v>
      </c>
      <c r="D89" s="58">
        <f t="shared" si="72"/>
        <v>0</v>
      </c>
      <c r="E89" s="58">
        <f t="shared" si="72"/>
        <v>0.39882</v>
      </c>
      <c r="F89" s="58">
        <f t="shared" si="72"/>
        <v>0.1355988</v>
      </c>
      <c r="G89" s="58">
        <f t="shared" si="72"/>
        <v>0.0720368625</v>
      </c>
      <c r="H89" s="58">
        <f t="shared" si="72"/>
        <v>0.04453187864</v>
      </c>
      <c r="I89" s="58">
        <f t="shared" si="72"/>
        <v>0.02974093323</v>
      </c>
      <c r="J89" s="58">
        <f t="shared" si="72"/>
        <v>0.02081865326</v>
      </c>
      <c r="K89" s="58">
        <f t="shared" si="72"/>
        <v>0.01504147698</v>
      </c>
      <c r="L89" s="58">
        <f t="shared" si="72"/>
        <v>0.01111761342</v>
      </c>
      <c r="M89" s="58"/>
      <c r="N89" s="2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</row>
    <row r="90" ht="12.75" customHeight="1">
      <c r="A90" s="1"/>
      <c r="B90" s="1" t="s">
        <v>44</v>
      </c>
      <c r="C90" s="58">
        <f t="shared" ref="C90:L90" si="73">IFERROR(C42/C36,0)</f>
        <v>0</v>
      </c>
      <c r="D90" s="58">
        <f t="shared" si="73"/>
        <v>0</v>
      </c>
      <c r="E90" s="58">
        <f t="shared" si="73"/>
        <v>0.305184</v>
      </c>
      <c r="F90" s="58">
        <f t="shared" si="73"/>
        <v>0.10376256</v>
      </c>
      <c r="G90" s="58">
        <f t="shared" si="73"/>
        <v>0.05512386</v>
      </c>
      <c r="H90" s="58">
        <f t="shared" si="73"/>
        <v>0.034076568</v>
      </c>
      <c r="I90" s="58">
        <f t="shared" si="73"/>
        <v>0.02275827934</v>
      </c>
      <c r="J90" s="58">
        <f t="shared" si="73"/>
        <v>0.01593079554</v>
      </c>
      <c r="K90" s="58">
        <f t="shared" si="73"/>
        <v>0.01150999978</v>
      </c>
      <c r="L90" s="58">
        <f t="shared" si="73"/>
        <v>0.00850739114</v>
      </c>
      <c r="M90" s="58"/>
      <c r="N90" s="2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</row>
    <row r="91" ht="12.75" customHeight="1">
      <c r="A91" s="1"/>
      <c r="B91" s="1" t="s">
        <v>46</v>
      </c>
      <c r="C91" s="58">
        <f t="shared" ref="C91:L91" si="74">IFERROR(C44/C36,0)</f>
        <v>0</v>
      </c>
      <c r="D91" s="58">
        <f t="shared" si="74"/>
        <v>0</v>
      </c>
      <c r="E91" s="58">
        <f t="shared" si="74"/>
        <v>1.623024</v>
      </c>
      <c r="F91" s="58">
        <f t="shared" si="74"/>
        <v>0.55182816</v>
      </c>
      <c r="G91" s="58">
        <f t="shared" si="74"/>
        <v>0.29315871</v>
      </c>
      <c r="H91" s="58">
        <f t="shared" si="74"/>
        <v>0.1812253844</v>
      </c>
      <c r="I91" s="58">
        <f t="shared" si="74"/>
        <v>0.1210326674</v>
      </c>
      <c r="J91" s="58">
        <f t="shared" si="74"/>
        <v>0.08472286719</v>
      </c>
      <c r="K91" s="58">
        <f t="shared" si="74"/>
        <v>0.06121227154</v>
      </c>
      <c r="L91" s="58">
        <f t="shared" si="74"/>
        <v>0.04524385288</v>
      </c>
      <c r="M91" s="58"/>
      <c r="N91" s="2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</row>
    <row r="92" ht="12.75" customHeight="1">
      <c r="A92" s="1"/>
      <c r="B92" s="1"/>
      <c r="C92" s="50"/>
      <c r="D92" s="50"/>
      <c r="E92" s="50"/>
      <c r="F92" s="50"/>
      <c r="G92" s="50"/>
      <c r="H92" s="50"/>
      <c r="I92" s="50"/>
      <c r="J92" s="50"/>
      <c r="K92" s="50"/>
      <c r="L92" s="50"/>
      <c r="M92" s="50"/>
      <c r="N92" s="2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</row>
    <row r="93" ht="12.75" customHeight="1">
      <c r="A93" s="1"/>
      <c r="B93" s="1" t="s">
        <v>73</v>
      </c>
      <c r="C93" s="18">
        <f>IFERROR(C36/Personnel!D10,0)</f>
        <v>0</v>
      </c>
      <c r="D93" s="18">
        <f>IFERROR(D36/Personnel!E10,0)</f>
        <v>0</v>
      </c>
      <c r="E93" s="18">
        <f>IFERROR(E36/Personnel!F10,0)</f>
        <v>67741.93548</v>
      </c>
      <c r="F93" s="18">
        <f>IFERROR(F36/Personnel!G10,0)</f>
        <v>203225.8065</v>
      </c>
      <c r="G93" s="18">
        <f>IFERROR(G36/Personnel!H10,0)</f>
        <v>390193.5484</v>
      </c>
      <c r="H93" s="18">
        <f>IFERROR(H36/Personnel!I10,0)</f>
        <v>643819.3548</v>
      </c>
      <c r="I93" s="18">
        <f>IFERROR(I36/Personnel!J10,0)</f>
        <v>983287.7419</v>
      </c>
      <c r="J93" s="18">
        <f>IFERROR(J36/Personnel!K10,0)</f>
        <v>1432790.71</v>
      </c>
      <c r="K93" s="18">
        <f>IFERROR(K36/Personnel!L10,0)</f>
        <v>2022763.355</v>
      </c>
      <c r="L93" s="18">
        <f>IFERROR(L36/Personnel!M10,0)</f>
        <v>2791413.43</v>
      </c>
      <c r="M93" s="18"/>
      <c r="N93" s="2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</row>
    <row r="94" ht="12.75" customHeight="1">
      <c r="A94" s="1"/>
      <c r="B94" s="1"/>
      <c r="C94" s="50"/>
      <c r="D94" s="50"/>
      <c r="E94" s="50"/>
      <c r="F94" s="50"/>
      <c r="G94" s="50"/>
      <c r="H94" s="50"/>
      <c r="I94" s="50"/>
      <c r="J94" s="50"/>
      <c r="K94" s="50"/>
      <c r="L94" s="50"/>
      <c r="M94" s="19"/>
      <c r="N94" s="2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</row>
    <row r="95" ht="12.75" customHeight="1">
      <c r="A95" s="1"/>
      <c r="B95" s="1" t="s">
        <v>74</v>
      </c>
      <c r="C95" s="58" t="str">
        <f t="shared" ref="C95:L95" si="75">IFERROR(C52/C36,"")</f>
        <v/>
      </c>
      <c r="D95" s="58" t="str">
        <f t="shared" si="75"/>
        <v/>
      </c>
      <c r="E95" s="58">
        <f t="shared" si="75"/>
        <v>-1.718948571</v>
      </c>
      <c r="F95" s="58">
        <f t="shared" si="75"/>
        <v>0.009837390476</v>
      </c>
      <c r="G95" s="58">
        <f t="shared" si="75"/>
        <v>0.427195387</v>
      </c>
      <c r="H95" s="58">
        <f t="shared" si="75"/>
        <v>0.5765817702</v>
      </c>
      <c r="I95" s="58">
        <f t="shared" si="75"/>
        <v>0.5567900082</v>
      </c>
      <c r="J95" s="58">
        <f t="shared" si="75"/>
        <v>0.6030263633</v>
      </c>
      <c r="K95" s="58">
        <f t="shared" si="75"/>
        <v>0.7871873945</v>
      </c>
      <c r="L95" s="58">
        <f t="shared" si="75"/>
        <v>0.8269319545</v>
      </c>
      <c r="M95" s="58"/>
      <c r="N95" s="2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</row>
    <row r="96" ht="12.75" customHeight="1">
      <c r="A96" s="1"/>
      <c r="B96" s="1"/>
      <c r="C96" s="50"/>
      <c r="D96" s="50"/>
      <c r="E96" s="50"/>
      <c r="F96" s="50"/>
      <c r="G96" s="50"/>
      <c r="H96" s="50"/>
      <c r="I96" s="50"/>
      <c r="J96" s="50"/>
      <c r="K96" s="50"/>
      <c r="L96" s="50"/>
      <c r="M96" s="19"/>
      <c r="N96" s="2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</row>
    <row r="97" ht="12.75" customHeight="1">
      <c r="A97" s="84"/>
      <c r="B97" s="84"/>
      <c r="C97" s="85"/>
      <c r="D97" s="85"/>
      <c r="E97" s="85"/>
      <c r="F97" s="85"/>
      <c r="G97" s="85"/>
      <c r="H97" s="85"/>
      <c r="I97" s="85"/>
      <c r="J97" s="85"/>
      <c r="K97" s="85"/>
      <c r="L97" s="85"/>
      <c r="M97" s="85"/>
      <c r="N97" s="85"/>
      <c r="O97" s="85"/>
      <c r="P97" s="85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  <c r="AE97" s="85"/>
      <c r="AF97" s="85"/>
      <c r="AG97" s="85"/>
      <c r="AH97" s="85"/>
      <c r="AI97" s="85"/>
      <c r="AJ97" s="85"/>
      <c r="AK97" s="85"/>
      <c r="AL97" s="85"/>
    </row>
    <row r="98" ht="12.75" customHeight="1">
      <c r="A98" s="1"/>
      <c r="B98" s="1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2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</row>
    <row r="99" ht="12.75" customHeight="1">
      <c r="A99" s="1"/>
      <c r="B99" s="1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2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</row>
    <row r="100" ht="12.75" customHeight="1">
      <c r="A100" s="1"/>
      <c r="B100" s="1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2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</row>
    <row r="101" ht="12.75" customHeight="1">
      <c r="A101" s="1"/>
      <c r="B101" s="1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2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</row>
    <row r="102" ht="12.75" customHeight="1">
      <c r="A102" s="1"/>
      <c r="B102" s="1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2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</row>
    <row r="103" ht="12.75" customHeight="1">
      <c r="A103" s="1"/>
      <c r="B103" s="1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2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</row>
    <row r="104" ht="12.75" customHeight="1">
      <c r="A104" s="1"/>
      <c r="B104" s="1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2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</row>
    <row r="105" ht="12.75" customHeight="1">
      <c r="A105" s="1"/>
      <c r="B105" s="1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2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</row>
    <row r="106" ht="12.75" customHeight="1">
      <c r="A106" s="1"/>
      <c r="B106" s="1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2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</row>
    <row r="107" ht="12.75" customHeight="1">
      <c r="A107" s="1"/>
      <c r="B107" s="1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2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</row>
    <row r="108" ht="12.75" customHeight="1">
      <c r="A108" s="1"/>
      <c r="B108" s="1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2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</row>
    <row r="109" ht="12.75" customHeight="1">
      <c r="A109" s="1"/>
      <c r="B109" s="1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2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</row>
    <row r="110" ht="12.75" customHeight="1">
      <c r="A110" s="1"/>
      <c r="B110" s="1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2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</row>
    <row r="111" ht="12.75" customHeight="1">
      <c r="A111" s="1"/>
      <c r="B111" s="1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2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</row>
    <row r="112" ht="12.75" customHeight="1">
      <c r="A112" s="1"/>
      <c r="B112" s="1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2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</row>
    <row r="113" ht="12.75" customHeight="1">
      <c r="A113" s="1"/>
      <c r="B113" s="1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2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</row>
    <row r="114" ht="12.75" customHeight="1">
      <c r="A114" s="1"/>
      <c r="B114" s="1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2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</row>
    <row r="115" ht="12.75" customHeight="1">
      <c r="A115" s="1"/>
      <c r="B115" s="1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2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</row>
    <row r="116" ht="12.75" customHeight="1">
      <c r="A116" s="1"/>
      <c r="B116" s="1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2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</row>
    <row r="117" ht="12.75" customHeight="1">
      <c r="A117" s="1"/>
      <c r="B117" s="1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2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</row>
    <row r="118" ht="12.75" customHeight="1">
      <c r="A118" s="1"/>
      <c r="B118" s="1"/>
      <c r="C118" s="19"/>
      <c r="D118" s="19"/>
      <c r="E118" s="19"/>
      <c r="F118" s="19"/>
      <c r="G118" s="19"/>
      <c r="H118" s="19"/>
      <c r="I118" s="19"/>
      <c r="J118" s="19"/>
      <c r="K118" s="19"/>
      <c r="L118" s="19"/>
      <c r="M118" s="19"/>
      <c r="N118" s="2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</row>
    <row r="119" ht="12.75" customHeight="1">
      <c r="A119" s="1"/>
      <c r="B119" s="1"/>
      <c r="C119" s="19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2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</row>
    <row r="120" ht="12.75" customHeight="1">
      <c r="A120" s="1"/>
      <c r="B120" s="1"/>
      <c r="C120" s="19"/>
      <c r="D120" s="19"/>
      <c r="E120" s="19"/>
      <c r="F120" s="19"/>
      <c r="G120" s="19"/>
      <c r="H120" s="19"/>
      <c r="I120" s="19"/>
      <c r="J120" s="19"/>
      <c r="K120" s="19"/>
      <c r="L120" s="19"/>
      <c r="M120" s="19"/>
      <c r="N120" s="2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</row>
    <row r="121" ht="12.75" customHeight="1">
      <c r="A121" s="1"/>
      <c r="B121" s="1"/>
      <c r="C121" s="19"/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2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</row>
    <row r="122" ht="12.75" customHeight="1">
      <c r="A122" s="1"/>
      <c r="B122" s="1"/>
      <c r="C122" s="19"/>
      <c r="D122" s="19"/>
      <c r="E122" s="19"/>
      <c r="F122" s="19"/>
      <c r="G122" s="19"/>
      <c r="H122" s="19"/>
      <c r="I122" s="19"/>
      <c r="J122" s="19"/>
      <c r="K122" s="19"/>
      <c r="L122" s="19"/>
      <c r="M122" s="19"/>
      <c r="N122" s="2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</row>
    <row r="123" ht="12.75" customHeight="1">
      <c r="A123" s="1"/>
      <c r="B123" s="1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2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</row>
    <row r="124" ht="12.75" customHeight="1">
      <c r="A124" s="1"/>
      <c r="B124" s="1"/>
      <c r="C124" s="19"/>
      <c r="D124" s="19"/>
      <c r="E124" s="19"/>
      <c r="F124" s="19"/>
      <c r="G124" s="19"/>
      <c r="H124" s="19"/>
      <c r="I124" s="19"/>
      <c r="J124" s="19"/>
      <c r="K124" s="19"/>
      <c r="L124" s="19"/>
      <c r="M124" s="19"/>
      <c r="N124" s="2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</row>
    <row r="125" ht="12.75" customHeight="1">
      <c r="A125" s="1"/>
      <c r="B125" s="1"/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2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</row>
    <row r="126" ht="12.75" customHeight="1">
      <c r="A126" s="1"/>
      <c r="B126" s="1"/>
      <c r="C126" s="19"/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2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</row>
    <row r="127" ht="12.75" customHeight="1">
      <c r="A127" s="1"/>
      <c r="B127" s="1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2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</row>
    <row r="128" ht="12.75" customHeight="1">
      <c r="A128" s="1"/>
      <c r="B128" s="1"/>
      <c r="C128" s="19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2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</row>
    <row r="129" ht="12.75" customHeight="1">
      <c r="A129" s="1"/>
      <c r="B129" s="1"/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2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</row>
    <row r="130" ht="12.75" customHeight="1">
      <c r="A130" s="1"/>
      <c r="B130" s="1"/>
      <c r="C130" s="19"/>
      <c r="D130" s="19"/>
      <c r="E130" s="19"/>
      <c r="F130" s="19"/>
      <c r="G130" s="19"/>
      <c r="H130" s="19"/>
      <c r="I130" s="19"/>
      <c r="J130" s="19"/>
      <c r="K130" s="19"/>
      <c r="L130" s="19"/>
      <c r="M130" s="19"/>
      <c r="N130" s="2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</row>
    <row r="131" ht="12.75" customHeight="1">
      <c r="A131" s="1"/>
      <c r="B131" s="1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2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</row>
    <row r="132" ht="12.75" customHeight="1">
      <c r="A132" s="1"/>
      <c r="B132" s="1"/>
      <c r="C132" s="19"/>
      <c r="D132" s="19"/>
      <c r="E132" s="19"/>
      <c r="F132" s="19"/>
      <c r="G132" s="19"/>
      <c r="H132" s="19"/>
      <c r="I132" s="19"/>
      <c r="J132" s="19"/>
      <c r="K132" s="19"/>
      <c r="L132" s="19"/>
      <c r="M132" s="19"/>
      <c r="N132" s="2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</row>
    <row r="133" ht="12.75" customHeight="1">
      <c r="A133" s="1"/>
      <c r="B133" s="1"/>
      <c r="C133" s="19"/>
      <c r="D133" s="19"/>
      <c r="E133" s="19"/>
      <c r="F133" s="19"/>
      <c r="G133" s="19"/>
      <c r="H133" s="19"/>
      <c r="I133" s="19"/>
      <c r="J133" s="19"/>
      <c r="K133" s="19"/>
      <c r="L133" s="19"/>
      <c r="M133" s="19"/>
      <c r="N133" s="2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</row>
    <row r="134" ht="12.75" customHeight="1">
      <c r="A134" s="1"/>
      <c r="B134" s="1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2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</row>
    <row r="135" ht="12.75" customHeight="1">
      <c r="A135" s="1"/>
      <c r="B135" s="1"/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2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</row>
    <row r="136" ht="12.75" customHeight="1">
      <c r="A136" s="1"/>
      <c r="B136" s="1"/>
      <c r="C136" s="19"/>
      <c r="D136" s="19"/>
      <c r="E136" s="19"/>
      <c r="F136" s="19"/>
      <c r="G136" s="19"/>
      <c r="H136" s="19"/>
      <c r="I136" s="19"/>
      <c r="J136" s="19"/>
      <c r="K136" s="19"/>
      <c r="L136" s="19"/>
      <c r="M136" s="19"/>
      <c r="N136" s="2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</row>
    <row r="137" ht="12.75" customHeight="1">
      <c r="A137" s="1"/>
      <c r="B137" s="1"/>
      <c r="C137" s="19"/>
      <c r="D137" s="19"/>
      <c r="E137" s="19"/>
      <c r="F137" s="19"/>
      <c r="G137" s="19"/>
      <c r="H137" s="19"/>
      <c r="I137" s="19"/>
      <c r="J137" s="19"/>
      <c r="K137" s="19"/>
      <c r="L137" s="19"/>
      <c r="M137" s="19"/>
      <c r="N137" s="2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</row>
    <row r="138" ht="12.75" customHeight="1">
      <c r="A138" s="1"/>
      <c r="B138" s="1"/>
      <c r="C138" s="19"/>
      <c r="D138" s="19"/>
      <c r="E138" s="19"/>
      <c r="F138" s="19"/>
      <c r="G138" s="19"/>
      <c r="H138" s="19"/>
      <c r="I138" s="19"/>
      <c r="J138" s="19"/>
      <c r="K138" s="19"/>
      <c r="L138" s="19"/>
      <c r="M138" s="19"/>
      <c r="N138" s="2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</row>
    <row r="139" ht="12.75" customHeight="1">
      <c r="A139" s="1"/>
      <c r="B139" s="1"/>
      <c r="C139" s="19"/>
      <c r="D139" s="19"/>
      <c r="E139" s="19"/>
      <c r="F139" s="19"/>
      <c r="G139" s="19"/>
      <c r="H139" s="19"/>
      <c r="I139" s="19"/>
      <c r="J139" s="19"/>
      <c r="K139" s="19"/>
      <c r="L139" s="19"/>
      <c r="M139" s="19"/>
      <c r="N139" s="2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</row>
    <row r="140" ht="12.75" customHeight="1">
      <c r="A140" s="1"/>
      <c r="B140" s="1"/>
      <c r="C140" s="19"/>
      <c r="D140" s="19"/>
      <c r="E140" s="19"/>
      <c r="F140" s="19"/>
      <c r="G140" s="19"/>
      <c r="H140" s="19"/>
      <c r="I140" s="19"/>
      <c r="J140" s="19"/>
      <c r="K140" s="19"/>
      <c r="L140" s="19"/>
      <c r="M140" s="19"/>
      <c r="N140" s="2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</row>
    <row r="141" ht="12.75" customHeight="1">
      <c r="A141" s="1"/>
      <c r="B141" s="1"/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2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</row>
    <row r="142" ht="12.75" customHeight="1">
      <c r="A142" s="1"/>
      <c r="B142" s="1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2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</row>
    <row r="143" ht="12.75" customHeight="1">
      <c r="A143" s="1"/>
      <c r="B143" s="1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2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</row>
    <row r="144" ht="12.75" customHeight="1">
      <c r="A144" s="1"/>
      <c r="B144" s="1"/>
      <c r="C144" s="19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2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</row>
    <row r="145" ht="12.75" customHeight="1">
      <c r="A145" s="1"/>
      <c r="B145" s="1"/>
      <c r="C145" s="19"/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2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</row>
    <row r="146" ht="12.75" customHeight="1">
      <c r="A146" s="1"/>
      <c r="B146" s="1"/>
      <c r="C146" s="19"/>
      <c r="D146" s="19"/>
      <c r="E146" s="19"/>
      <c r="F146" s="19"/>
      <c r="G146" s="19"/>
      <c r="H146" s="19"/>
      <c r="I146" s="19"/>
      <c r="J146" s="19"/>
      <c r="K146" s="19"/>
      <c r="L146" s="19"/>
      <c r="M146" s="19"/>
      <c r="N146" s="2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</row>
    <row r="147" ht="12.75" customHeight="1">
      <c r="A147" s="1"/>
      <c r="B147" s="1"/>
      <c r="C147" s="19"/>
      <c r="D147" s="19"/>
      <c r="E147" s="19"/>
      <c r="F147" s="19"/>
      <c r="G147" s="19"/>
      <c r="H147" s="19"/>
      <c r="I147" s="19"/>
      <c r="J147" s="19"/>
      <c r="K147" s="19"/>
      <c r="L147" s="19"/>
      <c r="M147" s="19"/>
      <c r="N147" s="2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</row>
    <row r="148" ht="12.75" customHeight="1">
      <c r="A148" s="1"/>
      <c r="B148" s="1"/>
      <c r="C148" s="19"/>
      <c r="D148" s="19"/>
      <c r="E148" s="19"/>
      <c r="F148" s="19"/>
      <c r="G148" s="19"/>
      <c r="H148" s="19"/>
      <c r="I148" s="19"/>
      <c r="J148" s="19"/>
      <c r="K148" s="19"/>
      <c r="L148" s="19"/>
      <c r="M148" s="19"/>
      <c r="N148" s="2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</row>
    <row r="149" ht="12.75" customHeight="1">
      <c r="A149" s="1"/>
      <c r="B149" s="1"/>
      <c r="C149" s="19"/>
      <c r="D149" s="19"/>
      <c r="E149" s="19"/>
      <c r="F149" s="19"/>
      <c r="G149" s="19"/>
      <c r="H149" s="19"/>
      <c r="I149" s="19"/>
      <c r="J149" s="19"/>
      <c r="K149" s="19"/>
      <c r="L149" s="19"/>
      <c r="M149" s="19"/>
      <c r="N149" s="2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</row>
    <row r="150" ht="12.75" customHeight="1">
      <c r="A150" s="1"/>
      <c r="B150" s="1"/>
      <c r="C150" s="19"/>
      <c r="D150" s="19"/>
      <c r="E150" s="19"/>
      <c r="F150" s="19"/>
      <c r="G150" s="19"/>
      <c r="H150" s="19"/>
      <c r="I150" s="19"/>
      <c r="J150" s="19"/>
      <c r="K150" s="19"/>
      <c r="L150" s="19"/>
      <c r="M150" s="19"/>
      <c r="N150" s="2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</row>
    <row r="151" ht="12.75" customHeight="1">
      <c r="A151" s="1"/>
      <c r="B151" s="1"/>
      <c r="C151" s="19"/>
      <c r="D151" s="19"/>
      <c r="E151" s="19"/>
      <c r="F151" s="19"/>
      <c r="G151" s="19"/>
      <c r="H151" s="19"/>
      <c r="I151" s="19"/>
      <c r="J151" s="19"/>
      <c r="K151" s="19"/>
      <c r="L151" s="19"/>
      <c r="M151" s="19"/>
      <c r="N151" s="2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</row>
    <row r="152" ht="12.75" customHeight="1">
      <c r="A152" s="1"/>
      <c r="B152" s="1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2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</row>
    <row r="153" ht="12.75" customHeight="1">
      <c r="A153" s="1"/>
      <c r="B153" s="1"/>
      <c r="C153" s="19"/>
      <c r="D153" s="19"/>
      <c r="E153" s="19"/>
      <c r="F153" s="19"/>
      <c r="G153" s="19"/>
      <c r="H153" s="19"/>
      <c r="I153" s="19"/>
      <c r="J153" s="19"/>
      <c r="K153" s="19"/>
      <c r="L153" s="19"/>
      <c r="M153" s="19"/>
      <c r="N153" s="2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</row>
    <row r="154" ht="12.75" customHeight="1">
      <c r="A154" s="1"/>
      <c r="B154" s="1"/>
      <c r="C154" s="19"/>
      <c r="D154" s="19"/>
      <c r="E154" s="19"/>
      <c r="F154" s="19"/>
      <c r="G154" s="19"/>
      <c r="H154" s="19"/>
      <c r="I154" s="19"/>
      <c r="J154" s="19"/>
      <c r="K154" s="19"/>
      <c r="L154" s="19"/>
      <c r="M154" s="19"/>
      <c r="N154" s="2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</row>
    <row r="155" ht="12.75" customHeight="1">
      <c r="A155" s="1"/>
      <c r="B155" s="1"/>
      <c r="C155" s="19"/>
      <c r="D155" s="19"/>
      <c r="E155" s="19"/>
      <c r="F155" s="19"/>
      <c r="G155" s="19"/>
      <c r="H155" s="19"/>
      <c r="I155" s="19"/>
      <c r="J155" s="19"/>
      <c r="K155" s="19"/>
      <c r="L155" s="19"/>
      <c r="M155" s="19"/>
      <c r="N155" s="2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</row>
    <row r="156" ht="12.75" customHeight="1">
      <c r="A156" s="1"/>
      <c r="B156" s="1"/>
      <c r="C156" s="19"/>
      <c r="D156" s="19"/>
      <c r="E156" s="19"/>
      <c r="F156" s="19"/>
      <c r="G156" s="19"/>
      <c r="H156" s="19"/>
      <c r="I156" s="19"/>
      <c r="J156" s="19"/>
      <c r="K156" s="19"/>
      <c r="L156" s="19"/>
      <c r="M156" s="19"/>
      <c r="N156" s="2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</row>
    <row r="157" ht="12.75" customHeight="1">
      <c r="A157" s="1"/>
      <c r="B157" s="1"/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2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</row>
    <row r="158" ht="12.75" customHeight="1">
      <c r="A158" s="1"/>
      <c r="B158" s="1"/>
      <c r="C158" s="19"/>
      <c r="D158" s="19"/>
      <c r="E158" s="19"/>
      <c r="F158" s="19"/>
      <c r="G158" s="19"/>
      <c r="H158" s="19"/>
      <c r="I158" s="19"/>
      <c r="J158" s="19"/>
      <c r="K158" s="19"/>
      <c r="L158" s="19"/>
      <c r="M158" s="19"/>
      <c r="N158" s="2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</row>
    <row r="159" ht="12.75" customHeight="1">
      <c r="A159" s="1"/>
      <c r="B159" s="1"/>
      <c r="C159" s="19"/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2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</row>
    <row r="160" ht="12.75" customHeight="1">
      <c r="A160" s="1"/>
      <c r="B160" s="1"/>
      <c r="C160" s="19"/>
      <c r="D160" s="19"/>
      <c r="E160" s="19"/>
      <c r="F160" s="19"/>
      <c r="G160" s="19"/>
      <c r="H160" s="19"/>
      <c r="I160" s="19"/>
      <c r="J160" s="19"/>
      <c r="K160" s="19"/>
      <c r="L160" s="19"/>
      <c r="M160" s="19"/>
      <c r="N160" s="2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</row>
    <row r="161" ht="12.75" customHeight="1">
      <c r="A161" s="1"/>
      <c r="B161" s="1"/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19"/>
      <c r="N161" s="2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</row>
    <row r="162" ht="12.75" customHeight="1">
      <c r="A162" s="1"/>
      <c r="B162" s="1"/>
      <c r="C162" s="19"/>
      <c r="D162" s="19"/>
      <c r="E162" s="19"/>
      <c r="F162" s="19"/>
      <c r="G162" s="19"/>
      <c r="H162" s="19"/>
      <c r="I162" s="19"/>
      <c r="J162" s="19"/>
      <c r="K162" s="19"/>
      <c r="L162" s="19"/>
      <c r="M162" s="19"/>
      <c r="N162" s="2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</row>
    <row r="163" ht="12.75" customHeight="1">
      <c r="A163" s="1"/>
      <c r="B163" s="1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2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</row>
    <row r="164" ht="12.75" customHeight="1">
      <c r="A164" s="1"/>
      <c r="B164" s="1"/>
      <c r="C164" s="19"/>
      <c r="D164" s="19"/>
      <c r="E164" s="19"/>
      <c r="F164" s="19"/>
      <c r="G164" s="19"/>
      <c r="H164" s="19"/>
      <c r="I164" s="19"/>
      <c r="J164" s="19"/>
      <c r="K164" s="19"/>
      <c r="L164" s="19"/>
      <c r="M164" s="19"/>
      <c r="N164" s="2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</row>
    <row r="165" ht="12.75" customHeight="1">
      <c r="A165" s="1"/>
      <c r="B165" s="1"/>
      <c r="C165" s="19"/>
      <c r="D165" s="19"/>
      <c r="E165" s="19"/>
      <c r="F165" s="19"/>
      <c r="G165" s="19"/>
      <c r="H165" s="19"/>
      <c r="I165" s="19"/>
      <c r="J165" s="19"/>
      <c r="K165" s="19"/>
      <c r="L165" s="19"/>
      <c r="M165" s="19"/>
      <c r="N165" s="2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</row>
    <row r="166" ht="12.75" customHeight="1">
      <c r="A166" s="1"/>
      <c r="B166" s="1"/>
      <c r="C166" s="19"/>
      <c r="D166" s="19"/>
      <c r="E166" s="19"/>
      <c r="F166" s="19"/>
      <c r="G166" s="19"/>
      <c r="H166" s="19"/>
      <c r="I166" s="19"/>
      <c r="J166" s="19"/>
      <c r="K166" s="19"/>
      <c r="L166" s="19"/>
      <c r="M166" s="19"/>
      <c r="N166" s="2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</row>
    <row r="167" ht="12.75" customHeight="1">
      <c r="A167" s="1"/>
      <c r="B167" s="1"/>
      <c r="C167" s="19"/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2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</row>
    <row r="168" ht="12.75" customHeight="1">
      <c r="A168" s="1"/>
      <c r="B168" s="1"/>
      <c r="C168" s="19"/>
      <c r="D168" s="19"/>
      <c r="E168" s="19"/>
      <c r="F168" s="19"/>
      <c r="G168" s="19"/>
      <c r="H168" s="19"/>
      <c r="I168" s="19"/>
      <c r="J168" s="19"/>
      <c r="K168" s="19"/>
      <c r="L168" s="19"/>
      <c r="M168" s="19"/>
      <c r="N168" s="2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</row>
    <row r="169" ht="12.75" customHeight="1">
      <c r="A169" s="1"/>
      <c r="B169" s="1"/>
      <c r="C169" s="19"/>
      <c r="D169" s="19"/>
      <c r="E169" s="19"/>
      <c r="F169" s="19"/>
      <c r="G169" s="19"/>
      <c r="H169" s="19"/>
      <c r="I169" s="19"/>
      <c r="J169" s="19"/>
      <c r="K169" s="19"/>
      <c r="L169" s="19"/>
      <c r="M169" s="19"/>
      <c r="N169" s="2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</row>
    <row r="170" ht="12.75" customHeight="1">
      <c r="A170" s="1"/>
      <c r="B170" s="1"/>
      <c r="C170" s="19"/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2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</row>
    <row r="171" ht="12.75" customHeight="1">
      <c r="A171" s="1"/>
      <c r="B171" s="1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2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</row>
    <row r="172" ht="12.75" customHeight="1">
      <c r="A172" s="1"/>
      <c r="B172" s="1"/>
      <c r="C172" s="19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2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</row>
    <row r="173" ht="12.75" customHeight="1">
      <c r="A173" s="1"/>
      <c r="B173" s="1"/>
      <c r="C173" s="19"/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2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</row>
    <row r="174" ht="12.75" customHeight="1">
      <c r="A174" s="1"/>
      <c r="B174" s="1"/>
      <c r="C174" s="19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2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</row>
    <row r="175" ht="12.75" customHeight="1">
      <c r="A175" s="1"/>
      <c r="B175" s="1"/>
      <c r="C175" s="19"/>
      <c r="D175" s="19"/>
      <c r="E175" s="19"/>
      <c r="F175" s="19"/>
      <c r="G175" s="19"/>
      <c r="H175" s="19"/>
      <c r="I175" s="19"/>
      <c r="J175" s="19"/>
      <c r="K175" s="19"/>
      <c r="L175" s="19"/>
      <c r="M175" s="19"/>
      <c r="N175" s="2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</row>
    <row r="176" ht="12.75" customHeight="1">
      <c r="A176" s="1"/>
      <c r="B176" s="1"/>
      <c r="C176" s="19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2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</row>
    <row r="177" ht="12.75" customHeight="1">
      <c r="A177" s="1"/>
      <c r="B177" s="1"/>
      <c r="C177" s="19"/>
      <c r="D177" s="19"/>
      <c r="E177" s="19"/>
      <c r="F177" s="19"/>
      <c r="G177" s="19"/>
      <c r="H177" s="19"/>
      <c r="I177" s="19"/>
      <c r="J177" s="19"/>
      <c r="K177" s="19"/>
      <c r="L177" s="19"/>
      <c r="M177" s="19"/>
      <c r="N177" s="2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</row>
    <row r="178" ht="12.75" customHeight="1">
      <c r="A178" s="1"/>
      <c r="B178" s="1"/>
      <c r="C178" s="19"/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2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</row>
    <row r="179" ht="12.75" customHeight="1">
      <c r="A179" s="1"/>
      <c r="B179" s="1"/>
      <c r="C179" s="19"/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2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</row>
    <row r="180" ht="12.75" customHeight="1">
      <c r="A180" s="1"/>
      <c r="B180" s="1"/>
      <c r="C180" s="19"/>
      <c r="D180" s="19"/>
      <c r="E180" s="19"/>
      <c r="F180" s="19"/>
      <c r="G180" s="19"/>
      <c r="H180" s="19"/>
      <c r="I180" s="19"/>
      <c r="J180" s="19"/>
      <c r="K180" s="19"/>
      <c r="L180" s="19"/>
      <c r="M180" s="19"/>
      <c r="N180" s="2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</row>
    <row r="181" ht="12.75" customHeight="1">
      <c r="A181" s="1"/>
      <c r="B181" s="1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2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</row>
    <row r="182" ht="12.75" customHeight="1">
      <c r="A182" s="1"/>
      <c r="B182" s="1"/>
      <c r="C182" s="19"/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2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</row>
    <row r="183" ht="12.75" customHeight="1">
      <c r="A183" s="1"/>
      <c r="B183" s="1"/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2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</row>
    <row r="184" ht="12.75" customHeight="1">
      <c r="A184" s="1"/>
      <c r="B184" s="1"/>
      <c r="C184" s="19"/>
      <c r="D184" s="19"/>
      <c r="E184" s="19"/>
      <c r="F184" s="19"/>
      <c r="G184" s="19"/>
      <c r="H184" s="19"/>
      <c r="I184" s="19"/>
      <c r="J184" s="19"/>
      <c r="K184" s="19"/>
      <c r="L184" s="19"/>
      <c r="M184" s="19"/>
      <c r="N184" s="2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</row>
    <row r="185" ht="12.75" customHeight="1">
      <c r="A185" s="1"/>
      <c r="B185" s="1"/>
      <c r="C185" s="19"/>
      <c r="D185" s="19"/>
      <c r="E185" s="19"/>
      <c r="F185" s="19"/>
      <c r="G185" s="19"/>
      <c r="H185" s="19"/>
      <c r="I185" s="19"/>
      <c r="J185" s="19"/>
      <c r="K185" s="19"/>
      <c r="L185" s="19"/>
      <c r="M185" s="19"/>
      <c r="N185" s="2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</row>
    <row r="186" ht="12.75" customHeight="1">
      <c r="A186" s="1"/>
      <c r="B186" s="1"/>
      <c r="C186" s="19"/>
      <c r="D186" s="19"/>
      <c r="E186" s="19"/>
      <c r="F186" s="19"/>
      <c r="G186" s="19"/>
      <c r="H186" s="19"/>
      <c r="I186" s="19"/>
      <c r="J186" s="19"/>
      <c r="K186" s="19"/>
      <c r="L186" s="19"/>
      <c r="M186" s="19"/>
      <c r="N186" s="2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</row>
    <row r="187" ht="12.75" customHeight="1">
      <c r="A187" s="1"/>
      <c r="B187" s="1"/>
      <c r="C187" s="19"/>
      <c r="D187" s="19"/>
      <c r="E187" s="19"/>
      <c r="F187" s="19"/>
      <c r="G187" s="19"/>
      <c r="H187" s="19"/>
      <c r="I187" s="19"/>
      <c r="J187" s="19"/>
      <c r="K187" s="19"/>
      <c r="L187" s="19"/>
      <c r="M187" s="19"/>
      <c r="N187" s="2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</row>
    <row r="188" ht="12.75" customHeight="1">
      <c r="A188" s="1"/>
      <c r="B188" s="1"/>
      <c r="C188" s="19"/>
      <c r="D188" s="19"/>
      <c r="E188" s="19"/>
      <c r="F188" s="19"/>
      <c r="G188" s="19"/>
      <c r="H188" s="19"/>
      <c r="I188" s="19"/>
      <c r="J188" s="19"/>
      <c r="K188" s="19"/>
      <c r="L188" s="19"/>
      <c r="M188" s="19"/>
      <c r="N188" s="2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</row>
    <row r="189" ht="12.75" customHeight="1">
      <c r="A189" s="1"/>
      <c r="B189" s="1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2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</row>
    <row r="190" ht="12.75" customHeight="1">
      <c r="A190" s="1"/>
      <c r="B190" s="1"/>
      <c r="C190" s="19"/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2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</row>
    <row r="191" ht="12.75" customHeight="1">
      <c r="A191" s="1"/>
      <c r="B191" s="1"/>
      <c r="C191" s="19"/>
      <c r="D191" s="19"/>
      <c r="E191" s="19"/>
      <c r="F191" s="19"/>
      <c r="G191" s="19"/>
      <c r="H191" s="19"/>
      <c r="I191" s="19"/>
      <c r="J191" s="19"/>
      <c r="K191" s="19"/>
      <c r="L191" s="19"/>
      <c r="M191" s="19"/>
      <c r="N191" s="2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</row>
    <row r="192" ht="12.75" customHeight="1">
      <c r="A192" s="1"/>
      <c r="B192" s="1"/>
      <c r="C192" s="19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2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</row>
    <row r="193" ht="12.75" customHeight="1">
      <c r="A193" s="1"/>
      <c r="B193" s="1"/>
      <c r="C193" s="19"/>
      <c r="D193" s="19"/>
      <c r="E193" s="19"/>
      <c r="F193" s="19"/>
      <c r="G193" s="19"/>
      <c r="H193" s="19"/>
      <c r="I193" s="19"/>
      <c r="J193" s="19"/>
      <c r="K193" s="19"/>
      <c r="L193" s="19"/>
      <c r="M193" s="19"/>
      <c r="N193" s="2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</row>
    <row r="194" ht="12.75" customHeight="1">
      <c r="A194" s="1"/>
      <c r="B194" s="1"/>
      <c r="C194" s="19"/>
      <c r="D194" s="19"/>
      <c r="E194" s="19"/>
      <c r="F194" s="19"/>
      <c r="G194" s="19"/>
      <c r="H194" s="19"/>
      <c r="I194" s="19"/>
      <c r="J194" s="19"/>
      <c r="K194" s="19"/>
      <c r="L194" s="19"/>
      <c r="M194" s="19"/>
      <c r="N194" s="2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</row>
    <row r="195" ht="12.75" customHeight="1">
      <c r="A195" s="1"/>
      <c r="B195" s="1"/>
      <c r="C195" s="19"/>
      <c r="D195" s="19"/>
      <c r="E195" s="19"/>
      <c r="F195" s="19"/>
      <c r="G195" s="19"/>
      <c r="H195" s="19"/>
      <c r="I195" s="19"/>
      <c r="J195" s="19"/>
      <c r="K195" s="19"/>
      <c r="L195" s="19"/>
      <c r="M195" s="19"/>
      <c r="N195" s="2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</row>
    <row r="196" ht="12.75" customHeight="1">
      <c r="A196" s="1"/>
      <c r="B196" s="1"/>
      <c r="C196" s="19"/>
      <c r="D196" s="19"/>
      <c r="E196" s="19"/>
      <c r="F196" s="19"/>
      <c r="G196" s="19"/>
      <c r="H196" s="19"/>
      <c r="I196" s="19"/>
      <c r="J196" s="19"/>
      <c r="K196" s="19"/>
      <c r="L196" s="19"/>
      <c r="M196" s="19"/>
      <c r="N196" s="2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</row>
    <row r="197" ht="12.75" customHeight="1">
      <c r="A197" s="1"/>
      <c r="B197" s="1"/>
      <c r="C197" s="19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2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</row>
    <row r="198" ht="12.75" customHeight="1">
      <c r="A198" s="1"/>
      <c r="B198" s="1"/>
      <c r="C198" s="19"/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2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</row>
    <row r="199" ht="12.75" customHeight="1">
      <c r="A199" s="1"/>
      <c r="B199" s="1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2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</row>
    <row r="200" ht="12.75" customHeight="1">
      <c r="A200" s="1"/>
      <c r="B200" s="1"/>
      <c r="C200" s="19"/>
      <c r="D200" s="19"/>
      <c r="E200" s="19"/>
      <c r="F200" s="19"/>
      <c r="G200" s="19"/>
      <c r="H200" s="19"/>
      <c r="I200" s="19"/>
      <c r="J200" s="19"/>
      <c r="K200" s="19"/>
      <c r="L200" s="19"/>
      <c r="M200" s="19"/>
      <c r="N200" s="2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</row>
    <row r="201" ht="12.75" customHeight="1">
      <c r="A201" s="1"/>
      <c r="B201" s="1"/>
      <c r="C201" s="19"/>
      <c r="D201" s="19"/>
      <c r="E201" s="19"/>
      <c r="F201" s="19"/>
      <c r="G201" s="19"/>
      <c r="H201" s="19"/>
      <c r="I201" s="19"/>
      <c r="J201" s="19"/>
      <c r="K201" s="19"/>
      <c r="L201" s="19"/>
      <c r="M201" s="19"/>
      <c r="N201" s="2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</row>
    <row r="202" ht="12.75" customHeight="1">
      <c r="A202" s="1"/>
      <c r="B202" s="1"/>
      <c r="C202" s="19"/>
      <c r="D202" s="19"/>
      <c r="E202" s="19"/>
      <c r="F202" s="19"/>
      <c r="G202" s="19"/>
      <c r="H202" s="19"/>
      <c r="I202" s="19"/>
      <c r="J202" s="19"/>
      <c r="K202" s="19"/>
      <c r="L202" s="19"/>
      <c r="M202" s="19"/>
      <c r="N202" s="2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</row>
    <row r="203" ht="12.75" customHeight="1">
      <c r="A203" s="1"/>
      <c r="B203" s="1"/>
      <c r="C203" s="19"/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2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</row>
    <row r="204" ht="12.75" customHeight="1">
      <c r="A204" s="1"/>
      <c r="B204" s="1"/>
      <c r="C204" s="19"/>
      <c r="D204" s="19"/>
      <c r="E204" s="19"/>
      <c r="F204" s="19"/>
      <c r="G204" s="19"/>
      <c r="H204" s="19"/>
      <c r="I204" s="19"/>
      <c r="J204" s="19"/>
      <c r="K204" s="19"/>
      <c r="L204" s="19"/>
      <c r="M204" s="19"/>
      <c r="N204" s="2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</row>
    <row r="205" ht="12.75" customHeight="1">
      <c r="A205" s="1"/>
      <c r="B205" s="1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2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</row>
    <row r="206" ht="12.75" customHeight="1">
      <c r="A206" s="1"/>
      <c r="B206" s="1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2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</row>
    <row r="207" ht="12.75" customHeight="1">
      <c r="A207" s="1"/>
      <c r="B207" s="1"/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2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</row>
    <row r="208" ht="12.75" customHeight="1">
      <c r="A208" s="1"/>
      <c r="B208" s="1"/>
      <c r="C208" s="19"/>
      <c r="D208" s="19"/>
      <c r="E208" s="19"/>
      <c r="F208" s="19"/>
      <c r="G208" s="19"/>
      <c r="H208" s="19"/>
      <c r="I208" s="19"/>
      <c r="J208" s="19"/>
      <c r="K208" s="19"/>
      <c r="L208" s="19"/>
      <c r="M208" s="19"/>
      <c r="N208" s="2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</row>
    <row r="209" ht="12.75" customHeight="1">
      <c r="A209" s="1"/>
      <c r="B209" s="1"/>
      <c r="C209" s="19"/>
      <c r="D209" s="19"/>
      <c r="E209" s="19"/>
      <c r="F209" s="19"/>
      <c r="G209" s="19"/>
      <c r="H209" s="19"/>
      <c r="I209" s="19"/>
      <c r="J209" s="19"/>
      <c r="K209" s="19"/>
      <c r="L209" s="19"/>
      <c r="M209" s="19"/>
      <c r="N209" s="2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</row>
    <row r="210" ht="12.75" customHeight="1">
      <c r="A210" s="1"/>
      <c r="B210" s="1"/>
      <c r="C210" s="19"/>
      <c r="D210" s="19"/>
      <c r="E210" s="19"/>
      <c r="F210" s="19"/>
      <c r="G210" s="19"/>
      <c r="H210" s="19"/>
      <c r="I210" s="19"/>
      <c r="J210" s="19"/>
      <c r="K210" s="19"/>
      <c r="L210" s="19"/>
      <c r="M210" s="19"/>
      <c r="N210" s="2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</row>
    <row r="211" ht="12.75" customHeight="1">
      <c r="A211" s="1"/>
      <c r="B211" s="1"/>
      <c r="C211" s="19"/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2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</row>
    <row r="212" ht="12.75" customHeight="1">
      <c r="A212" s="1"/>
      <c r="B212" s="1"/>
      <c r="C212" s="19"/>
      <c r="D212" s="19"/>
      <c r="E212" s="19"/>
      <c r="F212" s="19"/>
      <c r="G212" s="19"/>
      <c r="H212" s="19"/>
      <c r="I212" s="19"/>
      <c r="J212" s="19"/>
      <c r="K212" s="19"/>
      <c r="L212" s="19"/>
      <c r="M212" s="19"/>
      <c r="N212" s="2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</row>
    <row r="213" ht="12.75" customHeight="1">
      <c r="A213" s="1"/>
      <c r="B213" s="1"/>
      <c r="C213" s="19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2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</row>
    <row r="214" ht="12.75" customHeight="1">
      <c r="A214" s="1"/>
      <c r="B214" s="1"/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2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</row>
    <row r="215" ht="12.75" customHeight="1">
      <c r="A215" s="1"/>
      <c r="B215" s="1"/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2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</row>
    <row r="216" ht="12.75" customHeight="1">
      <c r="A216" s="1"/>
      <c r="B216" s="1"/>
      <c r="C216" s="19"/>
      <c r="D216" s="19"/>
      <c r="E216" s="19"/>
      <c r="F216" s="19"/>
      <c r="G216" s="19"/>
      <c r="H216" s="19"/>
      <c r="I216" s="19"/>
      <c r="J216" s="19"/>
      <c r="K216" s="19"/>
      <c r="L216" s="19"/>
      <c r="M216" s="19"/>
      <c r="N216" s="2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</row>
    <row r="217" ht="12.75" customHeight="1">
      <c r="A217" s="1"/>
      <c r="B217" s="1"/>
      <c r="C217" s="19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2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</row>
    <row r="218" ht="12.75" customHeight="1">
      <c r="A218" s="1"/>
      <c r="B218" s="1"/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2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</row>
    <row r="219" ht="12.75" customHeight="1">
      <c r="A219" s="1"/>
      <c r="B219" s="1"/>
      <c r="C219" s="19"/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2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</row>
    <row r="220" ht="12.75" customHeight="1">
      <c r="A220" s="1"/>
      <c r="B220" s="1"/>
      <c r="C220" s="19"/>
      <c r="D220" s="19"/>
      <c r="E220" s="19"/>
      <c r="F220" s="19"/>
      <c r="G220" s="19"/>
      <c r="H220" s="19"/>
      <c r="I220" s="19"/>
      <c r="J220" s="19"/>
      <c r="K220" s="19"/>
      <c r="L220" s="19"/>
      <c r="M220" s="19"/>
      <c r="N220" s="2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</row>
    <row r="221" ht="12.75" customHeight="1">
      <c r="A221" s="1"/>
      <c r="B221" s="1"/>
      <c r="C221" s="19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2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</row>
    <row r="222" ht="12.75" customHeight="1">
      <c r="A222" s="1"/>
      <c r="B222" s="1"/>
      <c r="C222" s="19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2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</row>
    <row r="223" ht="12.75" customHeight="1">
      <c r="A223" s="1"/>
      <c r="B223" s="1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2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</row>
    <row r="224" ht="12.75" customHeight="1">
      <c r="A224" s="1"/>
      <c r="B224" s="1"/>
      <c r="C224" s="19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2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</row>
    <row r="225" ht="12.75" customHeight="1">
      <c r="A225" s="1"/>
      <c r="B225" s="1"/>
      <c r="C225" s="19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2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</row>
    <row r="226" ht="12.75" customHeight="1">
      <c r="A226" s="1"/>
      <c r="B226" s="1"/>
      <c r="C226" s="19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2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</row>
    <row r="227" ht="12.75" customHeight="1">
      <c r="A227" s="1"/>
      <c r="B227" s="1"/>
      <c r="C227" s="19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2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</row>
    <row r="228" ht="12.75" customHeight="1">
      <c r="A228" s="1"/>
      <c r="B228" s="1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2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</row>
    <row r="229" ht="12.75" customHeight="1">
      <c r="A229" s="1"/>
      <c r="B229" s="1"/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2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</row>
    <row r="230" ht="12.75" customHeight="1">
      <c r="A230" s="1"/>
      <c r="B230" s="1"/>
      <c r="C230" s="19"/>
      <c r="D230" s="19"/>
      <c r="E230" s="19"/>
      <c r="F230" s="19"/>
      <c r="G230" s="19"/>
      <c r="H230" s="19"/>
      <c r="I230" s="19"/>
      <c r="J230" s="19"/>
      <c r="K230" s="19"/>
      <c r="L230" s="19"/>
      <c r="M230" s="19"/>
      <c r="N230" s="2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</row>
    <row r="231" ht="12.75" customHeight="1">
      <c r="A231" s="1"/>
      <c r="B231" s="1"/>
      <c r="C231" s="19"/>
      <c r="D231" s="19"/>
      <c r="E231" s="19"/>
      <c r="F231" s="19"/>
      <c r="G231" s="19"/>
      <c r="H231" s="19"/>
      <c r="I231" s="19"/>
      <c r="J231" s="19"/>
      <c r="K231" s="19"/>
      <c r="L231" s="19"/>
      <c r="M231" s="19"/>
      <c r="N231" s="2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</row>
    <row r="232" ht="12.75" customHeight="1">
      <c r="A232" s="1"/>
      <c r="B232" s="1"/>
      <c r="C232" s="19"/>
      <c r="D232" s="19"/>
      <c r="E232" s="19"/>
      <c r="F232" s="19"/>
      <c r="G232" s="19"/>
      <c r="H232" s="19"/>
      <c r="I232" s="19"/>
      <c r="J232" s="19"/>
      <c r="K232" s="19"/>
      <c r="L232" s="19"/>
      <c r="M232" s="19"/>
      <c r="N232" s="2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</row>
    <row r="233" ht="12.75" customHeight="1">
      <c r="A233" s="1"/>
      <c r="B233" s="1"/>
      <c r="C233" s="19"/>
      <c r="D233" s="19"/>
      <c r="E233" s="19"/>
      <c r="F233" s="19"/>
      <c r="G233" s="19"/>
      <c r="H233" s="19"/>
      <c r="I233" s="19"/>
      <c r="J233" s="19"/>
      <c r="K233" s="19"/>
      <c r="L233" s="19"/>
      <c r="M233" s="19"/>
      <c r="N233" s="2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</row>
    <row r="234" ht="12.75" customHeight="1">
      <c r="A234" s="1"/>
      <c r="B234" s="1"/>
      <c r="C234" s="19"/>
      <c r="D234" s="19"/>
      <c r="E234" s="19"/>
      <c r="F234" s="19"/>
      <c r="G234" s="19"/>
      <c r="H234" s="19"/>
      <c r="I234" s="19"/>
      <c r="J234" s="19"/>
      <c r="K234" s="19"/>
      <c r="L234" s="19"/>
      <c r="M234" s="19"/>
      <c r="N234" s="2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</row>
    <row r="235" ht="12.75" customHeight="1">
      <c r="A235" s="1"/>
      <c r="B235" s="1"/>
      <c r="C235" s="19"/>
      <c r="D235" s="19"/>
      <c r="E235" s="19"/>
      <c r="F235" s="19"/>
      <c r="G235" s="19"/>
      <c r="H235" s="19"/>
      <c r="I235" s="19"/>
      <c r="J235" s="19"/>
      <c r="K235" s="19"/>
      <c r="L235" s="19"/>
      <c r="M235" s="19"/>
      <c r="N235" s="2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</row>
    <row r="236" ht="12.75" customHeight="1">
      <c r="A236" s="1"/>
      <c r="B236" s="1"/>
      <c r="C236" s="19"/>
      <c r="D236" s="19"/>
      <c r="E236" s="19"/>
      <c r="F236" s="19"/>
      <c r="G236" s="19"/>
      <c r="H236" s="19"/>
      <c r="I236" s="19"/>
      <c r="J236" s="19"/>
      <c r="K236" s="19"/>
      <c r="L236" s="19"/>
      <c r="M236" s="19"/>
      <c r="N236" s="2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</row>
    <row r="237" ht="12.75" customHeight="1">
      <c r="A237" s="1"/>
      <c r="B237" s="1"/>
      <c r="C237" s="19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2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</row>
    <row r="238" ht="12.75" customHeight="1">
      <c r="A238" s="1"/>
      <c r="B238" s="1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2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</row>
    <row r="239" ht="12.75" customHeight="1">
      <c r="A239" s="1"/>
      <c r="B239" s="1"/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2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</row>
    <row r="240" ht="12.75" customHeight="1">
      <c r="A240" s="1"/>
      <c r="B240" s="1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2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</row>
    <row r="241" ht="12.75" customHeight="1">
      <c r="A241" s="1"/>
      <c r="B241" s="1"/>
      <c r="C241" s="19"/>
      <c r="D241" s="19"/>
      <c r="E241" s="19"/>
      <c r="F241" s="19"/>
      <c r="G241" s="19"/>
      <c r="H241" s="19"/>
      <c r="I241" s="19"/>
      <c r="J241" s="19"/>
      <c r="K241" s="19"/>
      <c r="L241" s="19"/>
      <c r="M241" s="19"/>
      <c r="N241" s="2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</row>
    <row r="242" ht="12.75" customHeight="1">
      <c r="A242" s="1"/>
      <c r="B242" s="1"/>
      <c r="C242" s="19"/>
      <c r="D242" s="19"/>
      <c r="E242" s="19"/>
      <c r="F242" s="19"/>
      <c r="G242" s="19"/>
      <c r="H242" s="19"/>
      <c r="I242" s="19"/>
      <c r="J242" s="19"/>
      <c r="K242" s="19"/>
      <c r="L242" s="19"/>
      <c r="M242" s="19"/>
      <c r="N242" s="2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</row>
    <row r="243" ht="12.75" customHeight="1">
      <c r="A243" s="1"/>
      <c r="B243" s="1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2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</row>
    <row r="244" ht="12.75" customHeight="1">
      <c r="A244" s="1"/>
      <c r="B244" s="1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2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</row>
    <row r="245" ht="12.75" customHeight="1">
      <c r="A245" s="1"/>
      <c r="B245" s="1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2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</row>
    <row r="246" ht="12.75" customHeight="1">
      <c r="A246" s="1"/>
      <c r="B246" s="1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2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</row>
    <row r="247" ht="12.75" customHeight="1">
      <c r="A247" s="1"/>
      <c r="B247" s="1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2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</row>
    <row r="248" ht="12.75" customHeight="1">
      <c r="A248" s="1"/>
      <c r="B248" s="1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2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</row>
    <row r="249" ht="12.75" customHeight="1">
      <c r="A249" s="1"/>
      <c r="B249" s="1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2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</row>
    <row r="250" ht="12.75" customHeight="1">
      <c r="A250" s="1"/>
      <c r="B250" s="1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2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</row>
    <row r="251" ht="12.75" customHeight="1">
      <c r="A251" s="1"/>
      <c r="B251" s="1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2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</row>
    <row r="252" ht="12.75" customHeight="1">
      <c r="A252" s="1"/>
      <c r="B252" s="1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2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</row>
    <row r="253" ht="12.75" customHeight="1">
      <c r="A253" s="1"/>
      <c r="B253" s="1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2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</row>
    <row r="254" ht="12.75" customHeight="1">
      <c r="A254" s="1"/>
      <c r="B254" s="1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2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</row>
    <row r="255" ht="12.75" customHeight="1">
      <c r="A255" s="1"/>
      <c r="B255" s="1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2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</row>
    <row r="256" ht="12.75" customHeight="1">
      <c r="A256" s="1"/>
      <c r="B256" s="1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2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</row>
    <row r="257" ht="12.75" customHeight="1">
      <c r="A257" s="1"/>
      <c r="B257" s="1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2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</row>
    <row r="258" ht="12.75" customHeight="1">
      <c r="A258" s="1"/>
      <c r="B258" s="1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2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</row>
    <row r="259" ht="12.75" customHeight="1">
      <c r="A259" s="1"/>
      <c r="B259" s="1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2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</row>
    <row r="260" ht="12.75" customHeight="1">
      <c r="A260" s="1"/>
      <c r="B260" s="1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2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</row>
    <row r="261" ht="12.75" customHeight="1">
      <c r="A261" s="1"/>
      <c r="B261" s="1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2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</row>
    <row r="262" ht="12.75" customHeight="1">
      <c r="A262" s="1"/>
      <c r="B262" s="1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2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</row>
    <row r="263" ht="12.75" customHeight="1">
      <c r="A263" s="1"/>
      <c r="B263" s="1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2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</row>
    <row r="264" ht="12.75" customHeight="1">
      <c r="A264" s="1"/>
      <c r="B264" s="1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2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</row>
    <row r="265" ht="12.75" customHeight="1">
      <c r="A265" s="1"/>
      <c r="B265" s="1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2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</row>
    <row r="266" ht="12.75" customHeight="1">
      <c r="A266" s="1"/>
      <c r="B266" s="1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2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</row>
    <row r="267" ht="12.75" customHeight="1">
      <c r="A267" s="1"/>
      <c r="B267" s="1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2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</row>
    <row r="268" ht="12.75" customHeight="1">
      <c r="A268" s="1"/>
      <c r="B268" s="1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2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</row>
    <row r="269" ht="12.75" customHeight="1">
      <c r="A269" s="1"/>
      <c r="B269" s="1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2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</row>
    <row r="270" ht="12.75" customHeight="1">
      <c r="A270" s="1"/>
      <c r="B270" s="1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2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</row>
    <row r="271" ht="12.75" customHeight="1">
      <c r="A271" s="1"/>
      <c r="B271" s="1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2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</row>
    <row r="272" ht="12.75" customHeight="1">
      <c r="A272" s="1"/>
      <c r="B272" s="1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2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</row>
    <row r="273" ht="12.75" customHeight="1">
      <c r="A273" s="1"/>
      <c r="B273" s="1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2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</row>
    <row r="274" ht="12.75" customHeight="1">
      <c r="A274" s="1"/>
      <c r="B274" s="1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2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</row>
    <row r="275" ht="12.75" customHeight="1">
      <c r="A275" s="1"/>
      <c r="B275" s="1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2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</row>
    <row r="276" ht="12.75" customHeight="1">
      <c r="A276" s="1"/>
      <c r="B276" s="1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2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</row>
    <row r="277" ht="12.75" customHeight="1">
      <c r="A277" s="1"/>
      <c r="B277" s="1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2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</row>
    <row r="278" ht="12.75" customHeight="1">
      <c r="A278" s="1"/>
      <c r="B278" s="1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2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</row>
    <row r="279" ht="12.75" customHeight="1">
      <c r="A279" s="1"/>
      <c r="B279" s="1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2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</row>
    <row r="280" ht="12.75" customHeight="1">
      <c r="A280" s="1"/>
      <c r="B280" s="1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2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</row>
    <row r="281" ht="12.75" customHeight="1">
      <c r="A281" s="1"/>
      <c r="B281" s="1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2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</row>
    <row r="282" ht="12.75" customHeight="1">
      <c r="A282" s="1"/>
      <c r="B282" s="1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2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</row>
    <row r="283" ht="12.75" customHeight="1">
      <c r="A283" s="1"/>
      <c r="B283" s="1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2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</row>
    <row r="284" ht="12.75" customHeight="1">
      <c r="A284" s="1"/>
      <c r="B284" s="1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2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</row>
    <row r="285" ht="12.75" customHeight="1">
      <c r="A285" s="1"/>
      <c r="B285" s="1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2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</row>
    <row r="286" ht="12.75" customHeight="1">
      <c r="A286" s="1"/>
      <c r="B286" s="1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2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</row>
    <row r="287" ht="12.75" customHeight="1">
      <c r="A287" s="1"/>
      <c r="B287" s="1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2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</row>
    <row r="288" ht="12.75" customHeight="1">
      <c r="A288" s="1"/>
      <c r="B288" s="1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2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</row>
    <row r="289" ht="12.75" customHeight="1">
      <c r="A289" s="1"/>
      <c r="B289" s="1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2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</row>
    <row r="290" ht="12.75" customHeight="1">
      <c r="A290" s="1"/>
      <c r="B290" s="1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2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</row>
    <row r="291" ht="12.75" customHeight="1">
      <c r="A291" s="1"/>
      <c r="B291" s="1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2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</row>
    <row r="292" ht="12.75" customHeight="1">
      <c r="A292" s="1"/>
      <c r="B292" s="1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2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</row>
    <row r="293" ht="12.75" customHeight="1">
      <c r="A293" s="1"/>
      <c r="B293" s="1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2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</row>
    <row r="294" ht="12.75" customHeight="1">
      <c r="A294" s="1"/>
      <c r="B294" s="1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2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</row>
    <row r="295" ht="12.75" customHeight="1">
      <c r="A295" s="1"/>
      <c r="B295" s="1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2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</row>
    <row r="296" ht="12.75" customHeight="1">
      <c r="A296" s="1"/>
      <c r="B296" s="1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2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</row>
    <row r="297" ht="12.75" customHeight="1">
      <c r="A297" s="1"/>
      <c r="B297" s="1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2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</row>
    <row r="298" ht="12.75" customHeight="1">
      <c r="A298" s="1"/>
      <c r="B298" s="1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2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</row>
    <row r="299" ht="12.75" customHeight="1">
      <c r="A299" s="1"/>
      <c r="B299" s="1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2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</row>
    <row r="300" ht="12.75" customHeight="1">
      <c r="A300" s="1"/>
      <c r="B300" s="1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2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</row>
    <row r="301" ht="12.75" customHeight="1">
      <c r="A301" s="1"/>
      <c r="B301" s="1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2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</row>
    <row r="302" ht="12.75" customHeight="1">
      <c r="A302" s="1"/>
      <c r="B302" s="1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2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</row>
    <row r="303" ht="12.75" customHeight="1">
      <c r="A303" s="1"/>
      <c r="B303" s="1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2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</row>
    <row r="304" ht="12.75" customHeight="1">
      <c r="A304" s="1"/>
      <c r="B304" s="1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2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</row>
    <row r="305" ht="12.75" customHeight="1">
      <c r="A305" s="1"/>
      <c r="B305" s="1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2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</row>
    <row r="306" ht="12.75" customHeight="1">
      <c r="A306" s="1"/>
      <c r="B306" s="1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2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</row>
    <row r="307" ht="12.75" customHeight="1">
      <c r="A307" s="1"/>
      <c r="B307" s="1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2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</row>
    <row r="308" ht="12.75" customHeight="1">
      <c r="A308" s="1"/>
      <c r="B308" s="1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2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</row>
    <row r="309" ht="12.75" customHeight="1">
      <c r="A309" s="1"/>
      <c r="B309" s="1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2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</row>
    <row r="310" ht="12.75" customHeight="1">
      <c r="A310" s="1"/>
      <c r="B310" s="1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2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</row>
    <row r="311" ht="12.75" customHeight="1">
      <c r="A311" s="1"/>
      <c r="B311" s="1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2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</row>
    <row r="312" ht="12.75" customHeight="1">
      <c r="A312" s="1"/>
      <c r="B312" s="1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2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</row>
    <row r="313" ht="12.75" customHeight="1">
      <c r="A313" s="1"/>
      <c r="B313" s="1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2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</row>
    <row r="314" ht="12.75" customHeight="1">
      <c r="A314" s="1"/>
      <c r="B314" s="1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2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</row>
    <row r="315" ht="12.75" customHeight="1">
      <c r="A315" s="1"/>
      <c r="B315" s="1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2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</row>
    <row r="316" ht="12.75" customHeight="1">
      <c r="A316" s="1"/>
      <c r="B316" s="1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2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</row>
    <row r="317" ht="12.75" customHeight="1">
      <c r="A317" s="1"/>
      <c r="B317" s="1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2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</row>
    <row r="318" ht="12.75" customHeight="1">
      <c r="A318" s="1"/>
      <c r="B318" s="1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2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</row>
    <row r="319" ht="12.75" customHeight="1">
      <c r="A319" s="1"/>
      <c r="B319" s="1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2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</row>
    <row r="320" ht="12.75" customHeight="1">
      <c r="A320" s="1"/>
      <c r="B320" s="1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2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</row>
    <row r="321" ht="12.75" customHeight="1">
      <c r="A321" s="1"/>
      <c r="B321" s="1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2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</row>
    <row r="322" ht="12.75" customHeight="1">
      <c r="A322" s="1"/>
      <c r="B322" s="1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2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</row>
    <row r="323" ht="12.75" customHeight="1">
      <c r="A323" s="1"/>
      <c r="B323" s="1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2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</row>
    <row r="324" ht="12.75" customHeight="1">
      <c r="A324" s="1"/>
      <c r="B324" s="1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2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</row>
    <row r="325" ht="12.75" customHeight="1">
      <c r="A325" s="1"/>
      <c r="B325" s="1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2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</row>
    <row r="326" ht="12.75" customHeight="1">
      <c r="A326" s="1"/>
      <c r="B326" s="1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2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</row>
    <row r="327" ht="12.75" customHeight="1">
      <c r="A327" s="1"/>
      <c r="B327" s="1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2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</row>
    <row r="328" ht="12.75" customHeight="1">
      <c r="A328" s="1"/>
      <c r="B328" s="1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2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</row>
    <row r="329" ht="12.75" customHeight="1">
      <c r="A329" s="1"/>
      <c r="B329" s="1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2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</row>
    <row r="330" ht="12.75" customHeight="1">
      <c r="A330" s="1"/>
      <c r="B330" s="1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2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</row>
    <row r="331" ht="12.75" customHeight="1">
      <c r="A331" s="1"/>
      <c r="B331" s="1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2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</row>
    <row r="332" ht="12.75" customHeight="1">
      <c r="A332" s="1"/>
      <c r="B332" s="1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2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</row>
    <row r="333" ht="12.75" customHeight="1">
      <c r="A333" s="1"/>
      <c r="B333" s="1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2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</row>
    <row r="334" ht="12.75" customHeight="1">
      <c r="A334" s="1"/>
      <c r="B334" s="1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2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</row>
    <row r="335" ht="12.75" customHeight="1">
      <c r="A335" s="1"/>
      <c r="B335" s="1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2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</row>
    <row r="336" ht="12.75" customHeight="1">
      <c r="A336" s="1"/>
      <c r="B336" s="1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2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</row>
    <row r="337" ht="12.75" customHeight="1">
      <c r="A337" s="1"/>
      <c r="B337" s="1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2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</row>
    <row r="338" ht="12.75" customHeight="1">
      <c r="A338" s="1"/>
      <c r="B338" s="1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2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</row>
    <row r="339" ht="12.75" customHeight="1">
      <c r="A339" s="1"/>
      <c r="B339" s="1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2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</row>
    <row r="340" ht="12.75" customHeight="1">
      <c r="A340" s="1"/>
      <c r="B340" s="1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2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</row>
    <row r="341" ht="12.75" customHeight="1">
      <c r="A341" s="1"/>
      <c r="B341" s="1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2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</row>
    <row r="342" ht="12.75" customHeight="1">
      <c r="A342" s="1"/>
      <c r="B342" s="1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2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</row>
    <row r="343" ht="12.75" customHeight="1">
      <c r="A343" s="1"/>
      <c r="B343" s="1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2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</row>
    <row r="344" ht="12.75" customHeight="1">
      <c r="A344" s="1"/>
      <c r="B344" s="1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2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</row>
    <row r="345" ht="12.75" customHeight="1">
      <c r="A345" s="1"/>
      <c r="B345" s="1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2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</row>
    <row r="346" ht="12.75" customHeight="1">
      <c r="A346" s="1"/>
      <c r="B346" s="1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2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</row>
    <row r="347" ht="12.75" customHeight="1">
      <c r="A347" s="1"/>
      <c r="B347" s="1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2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</row>
    <row r="348" ht="12.75" customHeight="1">
      <c r="A348" s="1"/>
      <c r="B348" s="1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2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</row>
    <row r="349" ht="12.75" customHeight="1">
      <c r="A349" s="1"/>
      <c r="B349" s="1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2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</row>
    <row r="350" ht="12.75" customHeight="1">
      <c r="A350" s="1"/>
      <c r="B350" s="1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2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</row>
    <row r="351" ht="12.75" customHeight="1">
      <c r="A351" s="1"/>
      <c r="B351" s="1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2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</row>
    <row r="352" ht="12.75" customHeight="1">
      <c r="A352" s="1"/>
      <c r="B352" s="1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2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</row>
    <row r="353" ht="12.75" customHeight="1">
      <c r="A353" s="1"/>
      <c r="B353" s="1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2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</row>
    <row r="354" ht="12.75" customHeight="1">
      <c r="A354" s="1"/>
      <c r="B354" s="1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2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</row>
    <row r="355" ht="12.75" customHeight="1">
      <c r="A355" s="1"/>
      <c r="B355" s="1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2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</row>
    <row r="356" ht="12.75" customHeight="1">
      <c r="A356" s="1"/>
      <c r="B356" s="1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2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</row>
    <row r="357" ht="12.75" customHeight="1">
      <c r="A357" s="1"/>
      <c r="B357" s="1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2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</row>
    <row r="358" ht="12.75" customHeight="1">
      <c r="A358" s="1"/>
      <c r="B358" s="1"/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2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</row>
    <row r="359" ht="12.75" customHeight="1">
      <c r="A359" s="1"/>
      <c r="B359" s="1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2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</row>
    <row r="360" ht="12.75" customHeight="1">
      <c r="A360" s="1"/>
      <c r="B360" s="1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2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</row>
    <row r="361" ht="12.75" customHeight="1">
      <c r="A361" s="1"/>
      <c r="B361" s="1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2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</row>
    <row r="362" ht="12.75" customHeight="1">
      <c r="A362" s="1"/>
      <c r="B362" s="1"/>
      <c r="C362" s="19"/>
      <c r="D362" s="19"/>
      <c r="E362" s="19"/>
      <c r="F362" s="19"/>
      <c r="G362" s="19"/>
      <c r="H362" s="19"/>
      <c r="I362" s="19"/>
      <c r="J362" s="19"/>
      <c r="K362" s="19"/>
      <c r="L362" s="19"/>
      <c r="M362" s="19"/>
      <c r="N362" s="2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</row>
    <row r="363" ht="12.75" customHeight="1">
      <c r="A363" s="1"/>
      <c r="B363" s="1"/>
      <c r="C363" s="19"/>
      <c r="D363" s="19"/>
      <c r="E363" s="19"/>
      <c r="F363" s="19"/>
      <c r="G363" s="19"/>
      <c r="H363" s="19"/>
      <c r="I363" s="19"/>
      <c r="J363" s="19"/>
      <c r="K363" s="19"/>
      <c r="L363" s="19"/>
      <c r="M363" s="19"/>
      <c r="N363" s="2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</row>
    <row r="364" ht="12.75" customHeight="1">
      <c r="A364" s="1"/>
      <c r="B364" s="1"/>
      <c r="C364" s="19"/>
      <c r="D364" s="19"/>
      <c r="E364" s="19"/>
      <c r="F364" s="19"/>
      <c r="G364" s="19"/>
      <c r="H364" s="19"/>
      <c r="I364" s="19"/>
      <c r="J364" s="19"/>
      <c r="K364" s="19"/>
      <c r="L364" s="19"/>
      <c r="M364" s="19"/>
      <c r="N364" s="2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</row>
    <row r="365" ht="12.75" customHeight="1">
      <c r="A365" s="1"/>
      <c r="B365" s="1"/>
      <c r="C365" s="19"/>
      <c r="D365" s="19"/>
      <c r="E365" s="19"/>
      <c r="F365" s="19"/>
      <c r="G365" s="19"/>
      <c r="H365" s="19"/>
      <c r="I365" s="19"/>
      <c r="J365" s="19"/>
      <c r="K365" s="19"/>
      <c r="L365" s="19"/>
      <c r="M365" s="19"/>
      <c r="N365" s="2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</row>
    <row r="366" ht="12.75" customHeight="1">
      <c r="A366" s="1"/>
      <c r="B366" s="1"/>
      <c r="C366" s="19"/>
      <c r="D366" s="19"/>
      <c r="E366" s="19"/>
      <c r="F366" s="19"/>
      <c r="G366" s="19"/>
      <c r="H366" s="19"/>
      <c r="I366" s="19"/>
      <c r="J366" s="19"/>
      <c r="K366" s="19"/>
      <c r="L366" s="19"/>
      <c r="M366" s="19"/>
      <c r="N366" s="2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</row>
    <row r="367" ht="12.75" customHeight="1">
      <c r="A367" s="1"/>
      <c r="B367" s="1"/>
      <c r="C367" s="19"/>
      <c r="D367" s="19"/>
      <c r="E367" s="19"/>
      <c r="F367" s="19"/>
      <c r="G367" s="19"/>
      <c r="H367" s="19"/>
      <c r="I367" s="19"/>
      <c r="J367" s="19"/>
      <c r="K367" s="19"/>
      <c r="L367" s="19"/>
      <c r="M367" s="19"/>
      <c r="N367" s="2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</row>
    <row r="368" ht="12.75" customHeight="1">
      <c r="A368" s="1"/>
      <c r="B368" s="1"/>
      <c r="C368" s="19"/>
      <c r="D368" s="19"/>
      <c r="E368" s="19"/>
      <c r="F368" s="19"/>
      <c r="G368" s="19"/>
      <c r="H368" s="19"/>
      <c r="I368" s="19"/>
      <c r="J368" s="19"/>
      <c r="K368" s="19"/>
      <c r="L368" s="19"/>
      <c r="M368" s="19"/>
      <c r="N368" s="2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</row>
    <row r="369" ht="12.75" customHeight="1">
      <c r="A369" s="1"/>
      <c r="B369" s="1"/>
      <c r="C369" s="19"/>
      <c r="D369" s="19"/>
      <c r="E369" s="19"/>
      <c r="F369" s="19"/>
      <c r="G369" s="19"/>
      <c r="H369" s="19"/>
      <c r="I369" s="19"/>
      <c r="J369" s="19"/>
      <c r="K369" s="19"/>
      <c r="L369" s="19"/>
      <c r="M369" s="19"/>
      <c r="N369" s="2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</row>
    <row r="370" ht="12.75" customHeight="1">
      <c r="A370" s="1"/>
      <c r="B370" s="1"/>
      <c r="C370" s="19"/>
      <c r="D370" s="19"/>
      <c r="E370" s="19"/>
      <c r="F370" s="19"/>
      <c r="G370" s="19"/>
      <c r="H370" s="19"/>
      <c r="I370" s="19"/>
      <c r="J370" s="19"/>
      <c r="K370" s="19"/>
      <c r="L370" s="19"/>
      <c r="M370" s="19"/>
      <c r="N370" s="2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</row>
    <row r="371" ht="12.75" customHeight="1">
      <c r="A371" s="1"/>
      <c r="B371" s="1"/>
      <c r="C371" s="19"/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2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</row>
    <row r="372" ht="12.75" customHeight="1">
      <c r="A372" s="1"/>
      <c r="B372" s="1"/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2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</row>
    <row r="373" ht="12.75" customHeight="1">
      <c r="A373" s="1"/>
      <c r="B373" s="1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2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</row>
    <row r="374" ht="12.75" customHeight="1">
      <c r="A374" s="1"/>
      <c r="B374" s="1"/>
      <c r="C374" s="19"/>
      <c r="D374" s="19"/>
      <c r="E374" s="19"/>
      <c r="F374" s="19"/>
      <c r="G374" s="19"/>
      <c r="H374" s="19"/>
      <c r="I374" s="19"/>
      <c r="J374" s="19"/>
      <c r="K374" s="19"/>
      <c r="L374" s="19"/>
      <c r="M374" s="19"/>
      <c r="N374" s="2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</row>
    <row r="375" ht="12.75" customHeight="1">
      <c r="A375" s="1"/>
      <c r="B375" s="1"/>
      <c r="C375" s="19"/>
      <c r="D375" s="19"/>
      <c r="E375" s="19"/>
      <c r="F375" s="19"/>
      <c r="G375" s="19"/>
      <c r="H375" s="19"/>
      <c r="I375" s="19"/>
      <c r="J375" s="19"/>
      <c r="K375" s="19"/>
      <c r="L375" s="19"/>
      <c r="M375" s="19"/>
      <c r="N375" s="2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</row>
    <row r="376" ht="12.75" customHeight="1">
      <c r="A376" s="1"/>
      <c r="B376" s="1"/>
      <c r="C376" s="19"/>
      <c r="D376" s="19"/>
      <c r="E376" s="19"/>
      <c r="F376" s="19"/>
      <c r="G376" s="19"/>
      <c r="H376" s="19"/>
      <c r="I376" s="19"/>
      <c r="J376" s="19"/>
      <c r="K376" s="19"/>
      <c r="L376" s="19"/>
      <c r="M376" s="19"/>
      <c r="N376" s="2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</row>
    <row r="377" ht="12.75" customHeight="1">
      <c r="A377" s="1"/>
      <c r="B377" s="1"/>
      <c r="C377" s="19"/>
      <c r="D377" s="19"/>
      <c r="E377" s="19"/>
      <c r="F377" s="19"/>
      <c r="G377" s="19"/>
      <c r="H377" s="19"/>
      <c r="I377" s="19"/>
      <c r="J377" s="19"/>
      <c r="K377" s="19"/>
      <c r="L377" s="19"/>
      <c r="M377" s="19"/>
      <c r="N377" s="2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</row>
    <row r="378" ht="12.75" customHeight="1">
      <c r="A378" s="1"/>
      <c r="B378" s="1"/>
      <c r="C378" s="19"/>
      <c r="D378" s="19"/>
      <c r="E378" s="19"/>
      <c r="F378" s="19"/>
      <c r="G378" s="19"/>
      <c r="H378" s="19"/>
      <c r="I378" s="19"/>
      <c r="J378" s="19"/>
      <c r="K378" s="19"/>
      <c r="L378" s="19"/>
      <c r="M378" s="19"/>
      <c r="N378" s="2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</row>
    <row r="379" ht="12.75" customHeight="1">
      <c r="A379" s="1"/>
      <c r="B379" s="1"/>
      <c r="C379" s="19"/>
      <c r="D379" s="19"/>
      <c r="E379" s="19"/>
      <c r="F379" s="19"/>
      <c r="G379" s="19"/>
      <c r="H379" s="19"/>
      <c r="I379" s="19"/>
      <c r="J379" s="19"/>
      <c r="K379" s="19"/>
      <c r="L379" s="19"/>
      <c r="M379" s="19"/>
      <c r="N379" s="2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</row>
    <row r="380" ht="12.75" customHeight="1">
      <c r="A380" s="1"/>
      <c r="B380" s="1"/>
      <c r="C380" s="19"/>
      <c r="D380" s="19"/>
      <c r="E380" s="19"/>
      <c r="F380" s="19"/>
      <c r="G380" s="19"/>
      <c r="H380" s="19"/>
      <c r="I380" s="19"/>
      <c r="J380" s="19"/>
      <c r="K380" s="19"/>
      <c r="L380" s="19"/>
      <c r="M380" s="19"/>
      <c r="N380" s="2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</row>
    <row r="381" ht="12.75" customHeight="1">
      <c r="A381" s="1"/>
      <c r="B381" s="1"/>
      <c r="C381" s="19"/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2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</row>
    <row r="382" ht="12.75" customHeight="1">
      <c r="A382" s="1"/>
      <c r="B382" s="1"/>
      <c r="C382" s="19"/>
      <c r="D382" s="19"/>
      <c r="E382" s="19"/>
      <c r="F382" s="19"/>
      <c r="G382" s="19"/>
      <c r="H382" s="19"/>
      <c r="I382" s="19"/>
      <c r="J382" s="19"/>
      <c r="K382" s="19"/>
      <c r="L382" s="19"/>
      <c r="M382" s="19"/>
      <c r="N382" s="2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</row>
    <row r="383" ht="12.75" customHeight="1">
      <c r="A383" s="1"/>
      <c r="B383" s="1"/>
      <c r="C383" s="19"/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2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</row>
    <row r="384" ht="12.75" customHeight="1">
      <c r="A384" s="1"/>
      <c r="B384" s="1"/>
      <c r="C384" s="19"/>
      <c r="D384" s="19"/>
      <c r="E384" s="19"/>
      <c r="F384" s="19"/>
      <c r="G384" s="19"/>
      <c r="H384" s="19"/>
      <c r="I384" s="19"/>
      <c r="J384" s="19"/>
      <c r="K384" s="19"/>
      <c r="L384" s="19"/>
      <c r="M384" s="19"/>
      <c r="N384" s="2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</row>
    <row r="385" ht="12.75" customHeight="1">
      <c r="A385" s="1"/>
      <c r="B385" s="1"/>
      <c r="C385" s="19"/>
      <c r="D385" s="19"/>
      <c r="E385" s="19"/>
      <c r="F385" s="19"/>
      <c r="G385" s="19"/>
      <c r="H385" s="19"/>
      <c r="I385" s="19"/>
      <c r="J385" s="19"/>
      <c r="K385" s="19"/>
      <c r="L385" s="19"/>
      <c r="M385" s="19"/>
      <c r="N385" s="2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</row>
    <row r="386" ht="12.75" customHeight="1">
      <c r="A386" s="1"/>
      <c r="B386" s="1"/>
      <c r="C386" s="19"/>
      <c r="D386" s="19"/>
      <c r="E386" s="19"/>
      <c r="F386" s="19"/>
      <c r="G386" s="19"/>
      <c r="H386" s="19"/>
      <c r="I386" s="19"/>
      <c r="J386" s="19"/>
      <c r="K386" s="19"/>
      <c r="L386" s="19"/>
      <c r="M386" s="19"/>
      <c r="N386" s="2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</row>
    <row r="387" ht="12.75" customHeight="1">
      <c r="A387" s="1"/>
      <c r="B387" s="1"/>
      <c r="C387" s="19"/>
      <c r="D387" s="19"/>
      <c r="E387" s="19"/>
      <c r="F387" s="19"/>
      <c r="G387" s="19"/>
      <c r="H387" s="19"/>
      <c r="I387" s="19"/>
      <c r="J387" s="19"/>
      <c r="K387" s="19"/>
      <c r="L387" s="19"/>
      <c r="M387" s="19"/>
      <c r="N387" s="2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</row>
    <row r="388" ht="12.75" customHeight="1">
      <c r="A388" s="1"/>
      <c r="B388" s="1"/>
      <c r="C388" s="19"/>
      <c r="D388" s="19"/>
      <c r="E388" s="19"/>
      <c r="F388" s="19"/>
      <c r="G388" s="19"/>
      <c r="H388" s="19"/>
      <c r="I388" s="19"/>
      <c r="J388" s="19"/>
      <c r="K388" s="19"/>
      <c r="L388" s="19"/>
      <c r="M388" s="19"/>
      <c r="N388" s="2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</row>
    <row r="389" ht="12.75" customHeight="1">
      <c r="A389" s="1"/>
      <c r="B389" s="1"/>
      <c r="C389" s="19"/>
      <c r="D389" s="19"/>
      <c r="E389" s="19"/>
      <c r="F389" s="19"/>
      <c r="G389" s="19"/>
      <c r="H389" s="19"/>
      <c r="I389" s="19"/>
      <c r="J389" s="19"/>
      <c r="K389" s="19"/>
      <c r="L389" s="19"/>
      <c r="M389" s="19"/>
      <c r="N389" s="2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</row>
    <row r="390" ht="12.75" customHeight="1">
      <c r="A390" s="1"/>
      <c r="B390" s="1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2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</row>
    <row r="391" ht="12.75" customHeight="1">
      <c r="A391" s="1"/>
      <c r="B391" s="1"/>
      <c r="C391" s="19"/>
      <c r="D391" s="19"/>
      <c r="E391" s="19"/>
      <c r="F391" s="19"/>
      <c r="G391" s="19"/>
      <c r="H391" s="19"/>
      <c r="I391" s="19"/>
      <c r="J391" s="19"/>
      <c r="K391" s="19"/>
      <c r="L391" s="19"/>
      <c r="M391" s="19"/>
      <c r="N391" s="2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</row>
    <row r="392" ht="12.75" customHeight="1">
      <c r="A392" s="1"/>
      <c r="B392" s="1"/>
      <c r="C392" s="19"/>
      <c r="D392" s="19"/>
      <c r="E392" s="19"/>
      <c r="F392" s="19"/>
      <c r="G392" s="19"/>
      <c r="H392" s="19"/>
      <c r="I392" s="19"/>
      <c r="J392" s="19"/>
      <c r="K392" s="19"/>
      <c r="L392" s="19"/>
      <c r="M392" s="19"/>
      <c r="N392" s="2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</row>
    <row r="393" ht="12.75" customHeight="1">
      <c r="A393" s="1"/>
      <c r="B393" s="1"/>
      <c r="C393" s="19"/>
      <c r="D393" s="19"/>
      <c r="E393" s="19"/>
      <c r="F393" s="19"/>
      <c r="G393" s="19"/>
      <c r="H393" s="19"/>
      <c r="I393" s="19"/>
      <c r="J393" s="19"/>
      <c r="K393" s="19"/>
      <c r="L393" s="19"/>
      <c r="M393" s="19"/>
      <c r="N393" s="2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</row>
    <row r="394" ht="12.75" customHeight="1">
      <c r="A394" s="1"/>
      <c r="B394" s="1"/>
      <c r="C394" s="19"/>
      <c r="D394" s="19"/>
      <c r="E394" s="19"/>
      <c r="F394" s="19"/>
      <c r="G394" s="19"/>
      <c r="H394" s="19"/>
      <c r="I394" s="19"/>
      <c r="J394" s="19"/>
      <c r="K394" s="19"/>
      <c r="L394" s="19"/>
      <c r="M394" s="19"/>
      <c r="N394" s="2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</row>
    <row r="395" ht="12.75" customHeight="1">
      <c r="A395" s="1"/>
      <c r="B395" s="1"/>
      <c r="C395" s="19"/>
      <c r="D395" s="19"/>
      <c r="E395" s="19"/>
      <c r="F395" s="19"/>
      <c r="G395" s="19"/>
      <c r="H395" s="19"/>
      <c r="I395" s="19"/>
      <c r="J395" s="19"/>
      <c r="K395" s="19"/>
      <c r="L395" s="19"/>
      <c r="M395" s="19"/>
      <c r="N395" s="2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</row>
    <row r="396" ht="12.75" customHeight="1">
      <c r="A396" s="1"/>
      <c r="B396" s="1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2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</row>
    <row r="397" ht="12.75" customHeight="1">
      <c r="A397" s="1"/>
      <c r="B397" s="1"/>
      <c r="C397" s="19"/>
      <c r="D397" s="19"/>
      <c r="E397" s="19"/>
      <c r="F397" s="19"/>
      <c r="G397" s="19"/>
      <c r="H397" s="19"/>
      <c r="I397" s="19"/>
      <c r="J397" s="19"/>
      <c r="K397" s="19"/>
      <c r="L397" s="19"/>
      <c r="M397" s="19"/>
      <c r="N397" s="2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</row>
    <row r="398" ht="12.75" customHeight="1">
      <c r="A398" s="1"/>
      <c r="B398" s="1"/>
      <c r="C398" s="19"/>
      <c r="D398" s="19"/>
      <c r="E398" s="19"/>
      <c r="F398" s="19"/>
      <c r="G398" s="19"/>
      <c r="H398" s="19"/>
      <c r="I398" s="19"/>
      <c r="J398" s="19"/>
      <c r="K398" s="19"/>
      <c r="L398" s="19"/>
      <c r="M398" s="19"/>
      <c r="N398" s="2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</row>
    <row r="399" ht="12.75" customHeight="1">
      <c r="A399" s="1"/>
      <c r="B399" s="1"/>
      <c r="C399" s="19"/>
      <c r="D399" s="19"/>
      <c r="E399" s="19"/>
      <c r="F399" s="19"/>
      <c r="G399" s="19"/>
      <c r="H399" s="19"/>
      <c r="I399" s="19"/>
      <c r="J399" s="19"/>
      <c r="K399" s="19"/>
      <c r="L399" s="19"/>
      <c r="M399" s="19"/>
      <c r="N399" s="2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</row>
    <row r="400" ht="12.75" customHeight="1">
      <c r="A400" s="1"/>
      <c r="B400" s="1"/>
      <c r="C400" s="19"/>
      <c r="D400" s="19"/>
      <c r="E400" s="19"/>
      <c r="F400" s="19"/>
      <c r="G400" s="19"/>
      <c r="H400" s="19"/>
      <c r="I400" s="19"/>
      <c r="J400" s="19"/>
      <c r="K400" s="19"/>
      <c r="L400" s="19"/>
      <c r="M400" s="19"/>
      <c r="N400" s="2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</row>
    <row r="401" ht="12.75" customHeight="1">
      <c r="A401" s="1"/>
      <c r="B401" s="1"/>
      <c r="C401" s="19"/>
      <c r="D401" s="19"/>
      <c r="E401" s="19"/>
      <c r="F401" s="19"/>
      <c r="G401" s="19"/>
      <c r="H401" s="19"/>
      <c r="I401" s="19"/>
      <c r="J401" s="19"/>
      <c r="K401" s="19"/>
      <c r="L401" s="19"/>
      <c r="M401" s="19"/>
      <c r="N401" s="2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</row>
    <row r="402" ht="12.75" customHeight="1">
      <c r="A402" s="1"/>
      <c r="B402" s="1"/>
      <c r="C402" s="19"/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2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</row>
    <row r="403" ht="12.75" customHeight="1">
      <c r="A403" s="1"/>
      <c r="B403" s="1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2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</row>
    <row r="404" ht="12.75" customHeight="1">
      <c r="A404" s="1"/>
      <c r="B404" s="1"/>
      <c r="C404" s="19"/>
      <c r="D404" s="19"/>
      <c r="E404" s="19"/>
      <c r="F404" s="19"/>
      <c r="G404" s="19"/>
      <c r="H404" s="19"/>
      <c r="I404" s="19"/>
      <c r="J404" s="19"/>
      <c r="K404" s="19"/>
      <c r="L404" s="19"/>
      <c r="M404" s="19"/>
      <c r="N404" s="2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</row>
    <row r="405" ht="12.75" customHeight="1">
      <c r="A405" s="1"/>
      <c r="B405" s="1"/>
      <c r="C405" s="19"/>
      <c r="D405" s="19"/>
      <c r="E405" s="19"/>
      <c r="F405" s="19"/>
      <c r="G405" s="19"/>
      <c r="H405" s="19"/>
      <c r="I405" s="19"/>
      <c r="J405" s="19"/>
      <c r="K405" s="19"/>
      <c r="L405" s="19"/>
      <c r="M405" s="19"/>
      <c r="N405" s="2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</row>
    <row r="406" ht="12.75" customHeight="1">
      <c r="A406" s="1"/>
      <c r="B406" s="1"/>
      <c r="C406" s="19"/>
      <c r="D406" s="19"/>
      <c r="E406" s="19"/>
      <c r="F406" s="19"/>
      <c r="G406" s="19"/>
      <c r="H406" s="19"/>
      <c r="I406" s="19"/>
      <c r="J406" s="19"/>
      <c r="K406" s="19"/>
      <c r="L406" s="19"/>
      <c r="M406" s="19"/>
      <c r="N406" s="2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</row>
    <row r="407" ht="12.75" customHeight="1">
      <c r="A407" s="1"/>
      <c r="B407" s="1"/>
      <c r="C407" s="19"/>
      <c r="D407" s="19"/>
      <c r="E407" s="19"/>
      <c r="F407" s="19"/>
      <c r="G407" s="19"/>
      <c r="H407" s="19"/>
      <c r="I407" s="19"/>
      <c r="J407" s="19"/>
      <c r="K407" s="19"/>
      <c r="L407" s="19"/>
      <c r="M407" s="19"/>
      <c r="N407" s="2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</row>
    <row r="408" ht="12.75" customHeight="1">
      <c r="A408" s="1"/>
      <c r="B408" s="1"/>
      <c r="C408" s="19"/>
      <c r="D408" s="19"/>
      <c r="E408" s="19"/>
      <c r="F408" s="19"/>
      <c r="G408" s="19"/>
      <c r="H408" s="19"/>
      <c r="I408" s="19"/>
      <c r="J408" s="19"/>
      <c r="K408" s="19"/>
      <c r="L408" s="19"/>
      <c r="M408" s="19"/>
      <c r="N408" s="2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</row>
    <row r="409" ht="12.75" customHeight="1">
      <c r="A409" s="1"/>
      <c r="B409" s="1"/>
      <c r="C409" s="19"/>
      <c r="D409" s="19"/>
      <c r="E409" s="19"/>
      <c r="F409" s="19"/>
      <c r="G409" s="19"/>
      <c r="H409" s="19"/>
      <c r="I409" s="19"/>
      <c r="J409" s="19"/>
      <c r="K409" s="19"/>
      <c r="L409" s="19"/>
      <c r="M409" s="19"/>
      <c r="N409" s="2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</row>
    <row r="410" ht="12.75" customHeight="1">
      <c r="A410" s="1"/>
      <c r="B410" s="1"/>
      <c r="C410" s="19"/>
      <c r="D410" s="19"/>
      <c r="E410" s="19"/>
      <c r="F410" s="19"/>
      <c r="G410" s="19"/>
      <c r="H410" s="19"/>
      <c r="I410" s="19"/>
      <c r="J410" s="19"/>
      <c r="K410" s="19"/>
      <c r="L410" s="19"/>
      <c r="M410" s="19"/>
      <c r="N410" s="2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</row>
    <row r="411" ht="12.75" customHeight="1">
      <c r="A411" s="1"/>
      <c r="B411" s="1"/>
      <c r="C411" s="19"/>
      <c r="D411" s="19"/>
      <c r="E411" s="19"/>
      <c r="F411" s="19"/>
      <c r="G411" s="19"/>
      <c r="H411" s="19"/>
      <c r="I411" s="19"/>
      <c r="J411" s="19"/>
      <c r="K411" s="19"/>
      <c r="L411" s="19"/>
      <c r="M411" s="19"/>
      <c r="N411" s="2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</row>
    <row r="412" ht="12.75" customHeight="1">
      <c r="A412" s="1"/>
      <c r="B412" s="1"/>
      <c r="C412" s="19"/>
      <c r="D412" s="19"/>
      <c r="E412" s="19"/>
      <c r="F412" s="19"/>
      <c r="G412" s="19"/>
      <c r="H412" s="19"/>
      <c r="I412" s="19"/>
      <c r="J412" s="19"/>
      <c r="K412" s="19"/>
      <c r="L412" s="19"/>
      <c r="M412" s="19"/>
      <c r="N412" s="2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</row>
    <row r="413" ht="12.75" customHeight="1">
      <c r="A413" s="1"/>
      <c r="B413" s="1"/>
      <c r="C413" s="19"/>
      <c r="D413" s="19"/>
      <c r="E413" s="19"/>
      <c r="F413" s="19"/>
      <c r="G413" s="19"/>
      <c r="H413" s="19"/>
      <c r="I413" s="19"/>
      <c r="J413" s="19"/>
      <c r="K413" s="19"/>
      <c r="L413" s="19"/>
      <c r="M413" s="19"/>
      <c r="N413" s="2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</row>
    <row r="414" ht="12.75" customHeight="1">
      <c r="A414" s="1"/>
      <c r="B414" s="1"/>
      <c r="C414" s="19"/>
      <c r="D414" s="19"/>
      <c r="E414" s="19"/>
      <c r="F414" s="19"/>
      <c r="G414" s="19"/>
      <c r="H414" s="19"/>
      <c r="I414" s="19"/>
      <c r="J414" s="19"/>
      <c r="K414" s="19"/>
      <c r="L414" s="19"/>
      <c r="M414" s="19"/>
      <c r="N414" s="2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</row>
    <row r="415" ht="12.75" customHeight="1">
      <c r="A415" s="1"/>
      <c r="B415" s="1"/>
      <c r="C415" s="19"/>
      <c r="D415" s="19"/>
      <c r="E415" s="19"/>
      <c r="F415" s="19"/>
      <c r="G415" s="19"/>
      <c r="H415" s="19"/>
      <c r="I415" s="19"/>
      <c r="J415" s="19"/>
      <c r="K415" s="19"/>
      <c r="L415" s="19"/>
      <c r="M415" s="19"/>
      <c r="N415" s="2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</row>
    <row r="416" ht="12.75" customHeight="1">
      <c r="A416" s="1"/>
      <c r="B416" s="1"/>
      <c r="C416" s="19"/>
      <c r="D416" s="19"/>
      <c r="E416" s="19"/>
      <c r="F416" s="19"/>
      <c r="G416" s="19"/>
      <c r="H416" s="19"/>
      <c r="I416" s="19"/>
      <c r="J416" s="19"/>
      <c r="K416" s="19"/>
      <c r="L416" s="19"/>
      <c r="M416" s="19"/>
      <c r="N416" s="2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</row>
    <row r="417" ht="12.75" customHeight="1">
      <c r="A417" s="1"/>
      <c r="B417" s="1"/>
      <c r="C417" s="19"/>
      <c r="D417" s="19"/>
      <c r="E417" s="19"/>
      <c r="F417" s="19"/>
      <c r="G417" s="19"/>
      <c r="H417" s="19"/>
      <c r="I417" s="19"/>
      <c r="J417" s="19"/>
      <c r="K417" s="19"/>
      <c r="L417" s="19"/>
      <c r="M417" s="19"/>
      <c r="N417" s="2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</row>
    <row r="418" ht="12.75" customHeight="1">
      <c r="A418" s="1"/>
      <c r="B418" s="1"/>
      <c r="C418" s="19"/>
      <c r="D418" s="19"/>
      <c r="E418" s="19"/>
      <c r="F418" s="19"/>
      <c r="G418" s="19"/>
      <c r="H418" s="19"/>
      <c r="I418" s="19"/>
      <c r="J418" s="19"/>
      <c r="K418" s="19"/>
      <c r="L418" s="19"/>
      <c r="M418" s="19"/>
      <c r="N418" s="2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</row>
    <row r="419" ht="12.75" customHeight="1">
      <c r="A419" s="1"/>
      <c r="B419" s="1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2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</row>
    <row r="420" ht="12.75" customHeight="1">
      <c r="A420" s="1"/>
      <c r="B420" s="1"/>
      <c r="C420" s="19"/>
      <c r="D420" s="19"/>
      <c r="E420" s="19"/>
      <c r="F420" s="19"/>
      <c r="G420" s="19"/>
      <c r="H420" s="19"/>
      <c r="I420" s="19"/>
      <c r="J420" s="19"/>
      <c r="K420" s="19"/>
      <c r="L420" s="19"/>
      <c r="M420" s="19"/>
      <c r="N420" s="2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</row>
    <row r="421" ht="12.75" customHeight="1">
      <c r="A421" s="1"/>
      <c r="B421" s="1"/>
      <c r="C421" s="19"/>
      <c r="D421" s="19"/>
      <c r="E421" s="19"/>
      <c r="F421" s="19"/>
      <c r="G421" s="19"/>
      <c r="H421" s="19"/>
      <c r="I421" s="19"/>
      <c r="J421" s="19"/>
      <c r="K421" s="19"/>
      <c r="L421" s="19"/>
      <c r="M421" s="19"/>
      <c r="N421" s="2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</row>
    <row r="422" ht="12.75" customHeight="1">
      <c r="A422" s="1"/>
      <c r="B422" s="1"/>
      <c r="C422" s="19"/>
      <c r="D422" s="19"/>
      <c r="E422" s="19"/>
      <c r="F422" s="19"/>
      <c r="G422" s="19"/>
      <c r="H422" s="19"/>
      <c r="I422" s="19"/>
      <c r="J422" s="19"/>
      <c r="K422" s="19"/>
      <c r="L422" s="19"/>
      <c r="M422" s="19"/>
      <c r="N422" s="2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</row>
    <row r="423" ht="12.75" customHeight="1">
      <c r="A423" s="1"/>
      <c r="B423" s="1"/>
      <c r="C423" s="19"/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2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</row>
    <row r="424" ht="12.75" customHeight="1">
      <c r="A424" s="1"/>
      <c r="B424" s="1"/>
      <c r="C424" s="19"/>
      <c r="D424" s="19"/>
      <c r="E424" s="19"/>
      <c r="F424" s="19"/>
      <c r="G424" s="19"/>
      <c r="H424" s="19"/>
      <c r="I424" s="19"/>
      <c r="J424" s="19"/>
      <c r="K424" s="19"/>
      <c r="L424" s="19"/>
      <c r="M424" s="19"/>
      <c r="N424" s="2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</row>
    <row r="425" ht="12.75" customHeight="1">
      <c r="A425" s="1"/>
      <c r="B425" s="1"/>
      <c r="C425" s="19"/>
      <c r="D425" s="19"/>
      <c r="E425" s="19"/>
      <c r="F425" s="19"/>
      <c r="G425" s="19"/>
      <c r="H425" s="19"/>
      <c r="I425" s="19"/>
      <c r="J425" s="19"/>
      <c r="K425" s="19"/>
      <c r="L425" s="19"/>
      <c r="M425" s="19"/>
      <c r="N425" s="2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</row>
    <row r="426" ht="12.75" customHeight="1">
      <c r="A426" s="1"/>
      <c r="B426" s="1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2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</row>
    <row r="427" ht="12.75" customHeight="1">
      <c r="A427" s="1"/>
      <c r="B427" s="1"/>
      <c r="C427" s="19"/>
      <c r="D427" s="19"/>
      <c r="E427" s="19"/>
      <c r="F427" s="19"/>
      <c r="G427" s="19"/>
      <c r="H427" s="19"/>
      <c r="I427" s="19"/>
      <c r="J427" s="19"/>
      <c r="K427" s="19"/>
      <c r="L427" s="19"/>
      <c r="M427" s="19"/>
      <c r="N427" s="2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</row>
    <row r="428" ht="12.75" customHeight="1">
      <c r="A428" s="1"/>
      <c r="B428" s="1"/>
      <c r="C428" s="19"/>
      <c r="D428" s="19"/>
      <c r="E428" s="19"/>
      <c r="F428" s="19"/>
      <c r="G428" s="19"/>
      <c r="H428" s="19"/>
      <c r="I428" s="19"/>
      <c r="J428" s="19"/>
      <c r="K428" s="19"/>
      <c r="L428" s="19"/>
      <c r="M428" s="19"/>
      <c r="N428" s="2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</row>
    <row r="429" ht="12.75" customHeight="1">
      <c r="A429" s="1"/>
      <c r="B429" s="1"/>
      <c r="C429" s="19"/>
      <c r="D429" s="19"/>
      <c r="E429" s="19"/>
      <c r="F429" s="19"/>
      <c r="G429" s="19"/>
      <c r="H429" s="19"/>
      <c r="I429" s="19"/>
      <c r="J429" s="19"/>
      <c r="K429" s="19"/>
      <c r="L429" s="19"/>
      <c r="M429" s="19"/>
      <c r="N429" s="2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</row>
    <row r="430" ht="12.75" customHeight="1">
      <c r="A430" s="1"/>
      <c r="B430" s="1"/>
      <c r="C430" s="19"/>
      <c r="D430" s="19"/>
      <c r="E430" s="19"/>
      <c r="F430" s="19"/>
      <c r="G430" s="19"/>
      <c r="H430" s="19"/>
      <c r="I430" s="19"/>
      <c r="J430" s="19"/>
      <c r="K430" s="19"/>
      <c r="L430" s="19"/>
      <c r="M430" s="19"/>
      <c r="N430" s="2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</row>
    <row r="431" ht="12.75" customHeight="1">
      <c r="A431" s="1"/>
      <c r="B431" s="1"/>
      <c r="C431" s="19"/>
      <c r="D431" s="19"/>
      <c r="E431" s="19"/>
      <c r="F431" s="19"/>
      <c r="G431" s="19"/>
      <c r="H431" s="19"/>
      <c r="I431" s="19"/>
      <c r="J431" s="19"/>
      <c r="K431" s="19"/>
      <c r="L431" s="19"/>
      <c r="M431" s="19"/>
      <c r="N431" s="2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</row>
    <row r="432" ht="12.75" customHeight="1">
      <c r="A432" s="1"/>
      <c r="B432" s="1"/>
      <c r="C432" s="19"/>
      <c r="D432" s="19"/>
      <c r="E432" s="19"/>
      <c r="F432" s="19"/>
      <c r="G432" s="19"/>
      <c r="H432" s="19"/>
      <c r="I432" s="19"/>
      <c r="J432" s="19"/>
      <c r="K432" s="19"/>
      <c r="L432" s="19"/>
      <c r="M432" s="19"/>
      <c r="N432" s="2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</row>
    <row r="433" ht="12.75" customHeight="1">
      <c r="A433" s="1"/>
      <c r="B433" s="1"/>
      <c r="C433" s="19"/>
      <c r="D433" s="19"/>
      <c r="E433" s="19"/>
      <c r="F433" s="19"/>
      <c r="G433" s="19"/>
      <c r="H433" s="19"/>
      <c r="I433" s="19"/>
      <c r="J433" s="19"/>
      <c r="K433" s="19"/>
      <c r="L433" s="19"/>
      <c r="M433" s="19"/>
      <c r="N433" s="2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</row>
    <row r="434" ht="12.75" customHeight="1">
      <c r="A434" s="1"/>
      <c r="B434" s="1"/>
      <c r="C434" s="19"/>
      <c r="D434" s="19"/>
      <c r="E434" s="19"/>
      <c r="F434" s="19"/>
      <c r="G434" s="19"/>
      <c r="H434" s="19"/>
      <c r="I434" s="19"/>
      <c r="J434" s="19"/>
      <c r="K434" s="19"/>
      <c r="L434" s="19"/>
      <c r="M434" s="19"/>
      <c r="N434" s="2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</row>
    <row r="435" ht="12.75" customHeight="1">
      <c r="A435" s="1"/>
      <c r="B435" s="1"/>
      <c r="C435" s="19"/>
      <c r="D435" s="19"/>
      <c r="E435" s="19"/>
      <c r="F435" s="19"/>
      <c r="G435" s="19"/>
      <c r="H435" s="19"/>
      <c r="I435" s="19"/>
      <c r="J435" s="19"/>
      <c r="K435" s="19"/>
      <c r="L435" s="19"/>
      <c r="M435" s="19"/>
      <c r="N435" s="2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</row>
    <row r="436" ht="12.75" customHeight="1">
      <c r="A436" s="1"/>
      <c r="B436" s="1"/>
      <c r="C436" s="19"/>
      <c r="D436" s="19"/>
      <c r="E436" s="19"/>
      <c r="F436" s="19"/>
      <c r="G436" s="19"/>
      <c r="H436" s="19"/>
      <c r="I436" s="19"/>
      <c r="J436" s="19"/>
      <c r="K436" s="19"/>
      <c r="L436" s="19"/>
      <c r="M436" s="19"/>
      <c r="N436" s="2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</row>
    <row r="437" ht="12.75" customHeight="1">
      <c r="A437" s="1"/>
      <c r="B437" s="1"/>
      <c r="C437" s="19"/>
      <c r="D437" s="19"/>
      <c r="E437" s="19"/>
      <c r="F437" s="19"/>
      <c r="G437" s="19"/>
      <c r="H437" s="19"/>
      <c r="I437" s="19"/>
      <c r="J437" s="19"/>
      <c r="K437" s="19"/>
      <c r="L437" s="19"/>
      <c r="M437" s="19"/>
      <c r="N437" s="2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</row>
    <row r="438" ht="12.75" customHeight="1">
      <c r="A438" s="1"/>
      <c r="B438" s="1"/>
      <c r="C438" s="19"/>
      <c r="D438" s="19"/>
      <c r="E438" s="19"/>
      <c r="F438" s="19"/>
      <c r="G438" s="19"/>
      <c r="H438" s="19"/>
      <c r="I438" s="19"/>
      <c r="J438" s="19"/>
      <c r="K438" s="19"/>
      <c r="L438" s="19"/>
      <c r="M438" s="19"/>
      <c r="N438" s="2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</row>
    <row r="439" ht="12.75" customHeight="1">
      <c r="A439" s="1"/>
      <c r="B439" s="1"/>
      <c r="C439" s="19"/>
      <c r="D439" s="19"/>
      <c r="E439" s="19"/>
      <c r="F439" s="19"/>
      <c r="G439" s="19"/>
      <c r="H439" s="19"/>
      <c r="I439" s="19"/>
      <c r="J439" s="19"/>
      <c r="K439" s="19"/>
      <c r="L439" s="19"/>
      <c r="M439" s="19"/>
      <c r="N439" s="2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</row>
    <row r="440" ht="12.75" customHeight="1">
      <c r="A440" s="1"/>
      <c r="B440" s="1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2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</row>
    <row r="441" ht="12.75" customHeight="1">
      <c r="A441" s="1"/>
      <c r="B441" s="1"/>
      <c r="C441" s="19"/>
      <c r="D441" s="19"/>
      <c r="E441" s="19"/>
      <c r="F441" s="19"/>
      <c r="G441" s="19"/>
      <c r="H441" s="19"/>
      <c r="I441" s="19"/>
      <c r="J441" s="19"/>
      <c r="K441" s="19"/>
      <c r="L441" s="19"/>
      <c r="M441" s="19"/>
      <c r="N441" s="2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</row>
    <row r="442" ht="12.75" customHeight="1">
      <c r="A442" s="1"/>
      <c r="B442" s="1"/>
      <c r="C442" s="19"/>
      <c r="D442" s="19"/>
      <c r="E442" s="19"/>
      <c r="F442" s="19"/>
      <c r="G442" s="19"/>
      <c r="H442" s="19"/>
      <c r="I442" s="19"/>
      <c r="J442" s="19"/>
      <c r="K442" s="19"/>
      <c r="L442" s="19"/>
      <c r="M442" s="19"/>
      <c r="N442" s="2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</row>
    <row r="443" ht="12.75" customHeight="1">
      <c r="A443" s="1"/>
      <c r="B443" s="1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2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</row>
    <row r="444" ht="12.75" customHeight="1">
      <c r="A444" s="1"/>
      <c r="B444" s="1"/>
      <c r="C444" s="19"/>
      <c r="D444" s="19"/>
      <c r="E444" s="19"/>
      <c r="F444" s="19"/>
      <c r="G444" s="19"/>
      <c r="H444" s="19"/>
      <c r="I444" s="19"/>
      <c r="J444" s="19"/>
      <c r="K444" s="19"/>
      <c r="L444" s="19"/>
      <c r="M444" s="19"/>
      <c r="N444" s="2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</row>
    <row r="445" ht="12.75" customHeight="1">
      <c r="A445" s="1"/>
      <c r="B445" s="1"/>
      <c r="C445" s="19"/>
      <c r="D445" s="19"/>
      <c r="E445" s="19"/>
      <c r="F445" s="19"/>
      <c r="G445" s="19"/>
      <c r="H445" s="19"/>
      <c r="I445" s="19"/>
      <c r="J445" s="19"/>
      <c r="K445" s="19"/>
      <c r="L445" s="19"/>
      <c r="M445" s="19"/>
      <c r="N445" s="2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</row>
    <row r="446" ht="12.75" customHeight="1">
      <c r="A446" s="1"/>
      <c r="B446" s="1"/>
      <c r="C446" s="19"/>
      <c r="D446" s="19"/>
      <c r="E446" s="19"/>
      <c r="F446" s="19"/>
      <c r="G446" s="19"/>
      <c r="H446" s="19"/>
      <c r="I446" s="19"/>
      <c r="J446" s="19"/>
      <c r="K446" s="19"/>
      <c r="L446" s="19"/>
      <c r="M446" s="19"/>
      <c r="N446" s="2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</row>
    <row r="447" ht="12.75" customHeight="1">
      <c r="A447" s="1"/>
      <c r="B447" s="1"/>
      <c r="C447" s="19"/>
      <c r="D447" s="19"/>
      <c r="E447" s="19"/>
      <c r="F447" s="19"/>
      <c r="G447" s="19"/>
      <c r="H447" s="19"/>
      <c r="I447" s="19"/>
      <c r="J447" s="19"/>
      <c r="K447" s="19"/>
      <c r="L447" s="19"/>
      <c r="M447" s="19"/>
      <c r="N447" s="2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</row>
    <row r="448" ht="12.75" customHeight="1">
      <c r="A448" s="1"/>
      <c r="B448" s="1"/>
      <c r="C448" s="19"/>
      <c r="D448" s="19"/>
      <c r="E448" s="19"/>
      <c r="F448" s="19"/>
      <c r="G448" s="19"/>
      <c r="H448" s="19"/>
      <c r="I448" s="19"/>
      <c r="J448" s="19"/>
      <c r="K448" s="19"/>
      <c r="L448" s="19"/>
      <c r="M448" s="19"/>
      <c r="N448" s="2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</row>
    <row r="449" ht="12.75" customHeight="1">
      <c r="A449" s="1"/>
      <c r="B449" s="1"/>
      <c r="C449" s="19"/>
      <c r="D449" s="19"/>
      <c r="E449" s="19"/>
      <c r="F449" s="19"/>
      <c r="G449" s="19"/>
      <c r="H449" s="19"/>
      <c r="I449" s="19"/>
      <c r="J449" s="19"/>
      <c r="K449" s="19"/>
      <c r="L449" s="19"/>
      <c r="M449" s="19"/>
      <c r="N449" s="2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</row>
    <row r="450" ht="12.75" customHeight="1">
      <c r="A450" s="1"/>
      <c r="B450" s="1"/>
      <c r="C450" s="19"/>
      <c r="D450" s="19"/>
      <c r="E450" s="19"/>
      <c r="F450" s="19"/>
      <c r="G450" s="19"/>
      <c r="H450" s="19"/>
      <c r="I450" s="19"/>
      <c r="J450" s="19"/>
      <c r="K450" s="19"/>
      <c r="L450" s="19"/>
      <c r="M450" s="19"/>
      <c r="N450" s="2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</row>
    <row r="451" ht="12.75" customHeight="1">
      <c r="A451" s="1"/>
      <c r="B451" s="1"/>
      <c r="C451" s="19"/>
      <c r="D451" s="19"/>
      <c r="E451" s="19"/>
      <c r="F451" s="19"/>
      <c r="G451" s="19"/>
      <c r="H451" s="19"/>
      <c r="I451" s="19"/>
      <c r="J451" s="19"/>
      <c r="K451" s="19"/>
      <c r="L451" s="19"/>
      <c r="M451" s="19"/>
      <c r="N451" s="2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</row>
    <row r="452" ht="12.75" customHeight="1">
      <c r="A452" s="1"/>
      <c r="B452" s="1"/>
      <c r="C452" s="19"/>
      <c r="D452" s="19"/>
      <c r="E452" s="19"/>
      <c r="F452" s="19"/>
      <c r="G452" s="19"/>
      <c r="H452" s="19"/>
      <c r="I452" s="19"/>
      <c r="J452" s="19"/>
      <c r="K452" s="19"/>
      <c r="L452" s="19"/>
      <c r="M452" s="19"/>
      <c r="N452" s="2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</row>
    <row r="453" ht="12.75" customHeight="1">
      <c r="A453" s="1"/>
      <c r="B453" s="1"/>
      <c r="C453" s="19"/>
      <c r="D453" s="19"/>
      <c r="E453" s="19"/>
      <c r="F453" s="19"/>
      <c r="G453" s="19"/>
      <c r="H453" s="19"/>
      <c r="I453" s="19"/>
      <c r="J453" s="19"/>
      <c r="K453" s="19"/>
      <c r="L453" s="19"/>
      <c r="M453" s="19"/>
      <c r="N453" s="2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</row>
    <row r="454" ht="12.75" customHeight="1">
      <c r="A454" s="1"/>
      <c r="B454" s="1"/>
      <c r="C454" s="19"/>
      <c r="D454" s="19"/>
      <c r="E454" s="19"/>
      <c r="F454" s="19"/>
      <c r="G454" s="19"/>
      <c r="H454" s="19"/>
      <c r="I454" s="19"/>
      <c r="J454" s="19"/>
      <c r="K454" s="19"/>
      <c r="L454" s="19"/>
      <c r="M454" s="19"/>
      <c r="N454" s="2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</row>
    <row r="455" ht="12.75" customHeight="1">
      <c r="A455" s="1"/>
      <c r="B455" s="1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2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</row>
    <row r="456" ht="12.75" customHeight="1">
      <c r="A456" s="1"/>
      <c r="B456" s="1"/>
      <c r="C456" s="19"/>
      <c r="D456" s="19"/>
      <c r="E456" s="19"/>
      <c r="F456" s="19"/>
      <c r="G456" s="19"/>
      <c r="H456" s="19"/>
      <c r="I456" s="19"/>
      <c r="J456" s="19"/>
      <c r="K456" s="19"/>
      <c r="L456" s="19"/>
      <c r="M456" s="19"/>
      <c r="N456" s="2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</row>
    <row r="457" ht="12.75" customHeight="1">
      <c r="A457" s="1"/>
      <c r="B457" s="1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2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</row>
    <row r="458" ht="12.75" customHeight="1">
      <c r="A458" s="1"/>
      <c r="B458" s="1"/>
      <c r="C458" s="19"/>
      <c r="D458" s="19"/>
      <c r="E458" s="19"/>
      <c r="F458" s="19"/>
      <c r="G458" s="19"/>
      <c r="H458" s="19"/>
      <c r="I458" s="19"/>
      <c r="J458" s="19"/>
      <c r="K458" s="19"/>
      <c r="L458" s="19"/>
      <c r="M458" s="19"/>
      <c r="N458" s="2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</row>
    <row r="459" ht="12.75" customHeight="1">
      <c r="A459" s="1"/>
      <c r="B459" s="1"/>
      <c r="C459" s="19"/>
      <c r="D459" s="19"/>
      <c r="E459" s="19"/>
      <c r="F459" s="19"/>
      <c r="G459" s="19"/>
      <c r="H459" s="19"/>
      <c r="I459" s="19"/>
      <c r="J459" s="19"/>
      <c r="K459" s="19"/>
      <c r="L459" s="19"/>
      <c r="M459" s="19"/>
      <c r="N459" s="2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</row>
    <row r="460" ht="12.75" customHeight="1">
      <c r="A460" s="1"/>
      <c r="B460" s="1"/>
      <c r="C460" s="19"/>
      <c r="D460" s="19"/>
      <c r="E460" s="19"/>
      <c r="F460" s="19"/>
      <c r="G460" s="19"/>
      <c r="H460" s="19"/>
      <c r="I460" s="19"/>
      <c r="J460" s="19"/>
      <c r="K460" s="19"/>
      <c r="L460" s="19"/>
      <c r="M460" s="19"/>
      <c r="N460" s="2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</row>
    <row r="461" ht="12.75" customHeight="1">
      <c r="A461" s="1"/>
      <c r="B461" s="1"/>
      <c r="C461" s="19"/>
      <c r="D461" s="19"/>
      <c r="E461" s="19"/>
      <c r="F461" s="19"/>
      <c r="G461" s="19"/>
      <c r="H461" s="19"/>
      <c r="I461" s="19"/>
      <c r="J461" s="19"/>
      <c r="K461" s="19"/>
      <c r="L461" s="19"/>
      <c r="M461" s="19"/>
      <c r="N461" s="2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</row>
    <row r="462" ht="12.75" customHeight="1">
      <c r="A462" s="1"/>
      <c r="B462" s="1"/>
      <c r="C462" s="19"/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2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</row>
    <row r="463" ht="12.75" customHeight="1">
      <c r="A463" s="1"/>
      <c r="B463" s="1"/>
      <c r="C463" s="19"/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2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</row>
    <row r="464" ht="12.75" customHeight="1">
      <c r="A464" s="1"/>
      <c r="B464" s="1"/>
      <c r="C464" s="19"/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2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</row>
    <row r="465" ht="12.75" customHeight="1">
      <c r="A465" s="1"/>
      <c r="B465" s="1"/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2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</row>
    <row r="466" ht="12.75" customHeight="1">
      <c r="A466" s="1"/>
      <c r="B466" s="1"/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2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</row>
    <row r="467" ht="12.75" customHeight="1">
      <c r="A467" s="1"/>
      <c r="B467" s="1"/>
      <c r="C467" s="19"/>
      <c r="D467" s="19"/>
      <c r="E467" s="19"/>
      <c r="F467" s="19"/>
      <c r="G467" s="19"/>
      <c r="H467" s="19"/>
      <c r="I467" s="19"/>
      <c r="J467" s="19"/>
      <c r="K467" s="19"/>
      <c r="L467" s="19"/>
      <c r="M467" s="19"/>
      <c r="N467" s="2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</row>
    <row r="468" ht="12.75" customHeight="1">
      <c r="A468" s="1"/>
      <c r="B468" s="1"/>
      <c r="C468" s="19"/>
      <c r="D468" s="19"/>
      <c r="E468" s="19"/>
      <c r="F468" s="19"/>
      <c r="G468" s="19"/>
      <c r="H468" s="19"/>
      <c r="I468" s="19"/>
      <c r="J468" s="19"/>
      <c r="K468" s="19"/>
      <c r="L468" s="19"/>
      <c r="M468" s="19"/>
      <c r="N468" s="2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</row>
    <row r="469" ht="12.75" customHeight="1">
      <c r="A469" s="1"/>
      <c r="B469" s="1"/>
      <c r="C469" s="19"/>
      <c r="D469" s="19"/>
      <c r="E469" s="19"/>
      <c r="F469" s="19"/>
      <c r="G469" s="19"/>
      <c r="H469" s="19"/>
      <c r="I469" s="19"/>
      <c r="J469" s="19"/>
      <c r="K469" s="19"/>
      <c r="L469" s="19"/>
      <c r="M469" s="19"/>
      <c r="N469" s="2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</row>
    <row r="470" ht="12.75" customHeight="1">
      <c r="A470" s="1"/>
      <c r="B470" s="1"/>
      <c r="C470" s="19"/>
      <c r="D470" s="19"/>
      <c r="E470" s="19"/>
      <c r="F470" s="19"/>
      <c r="G470" s="19"/>
      <c r="H470" s="19"/>
      <c r="I470" s="19"/>
      <c r="J470" s="19"/>
      <c r="K470" s="19"/>
      <c r="L470" s="19"/>
      <c r="M470" s="19"/>
      <c r="N470" s="2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</row>
    <row r="471" ht="12.75" customHeight="1">
      <c r="A471" s="1"/>
      <c r="B471" s="1"/>
      <c r="C471" s="19"/>
      <c r="D471" s="19"/>
      <c r="E471" s="19"/>
      <c r="F471" s="19"/>
      <c r="G471" s="19"/>
      <c r="H471" s="19"/>
      <c r="I471" s="19"/>
      <c r="J471" s="19"/>
      <c r="K471" s="19"/>
      <c r="L471" s="19"/>
      <c r="M471" s="19"/>
      <c r="N471" s="2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</row>
    <row r="472" ht="12.75" customHeight="1">
      <c r="A472" s="1"/>
      <c r="B472" s="1"/>
      <c r="C472" s="19"/>
      <c r="D472" s="19"/>
      <c r="E472" s="19"/>
      <c r="F472" s="19"/>
      <c r="G472" s="19"/>
      <c r="H472" s="19"/>
      <c r="I472" s="19"/>
      <c r="J472" s="19"/>
      <c r="K472" s="19"/>
      <c r="L472" s="19"/>
      <c r="M472" s="19"/>
      <c r="N472" s="2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</row>
    <row r="473" ht="12.75" customHeight="1">
      <c r="A473" s="1"/>
      <c r="B473" s="1"/>
      <c r="C473" s="19"/>
      <c r="D473" s="19"/>
      <c r="E473" s="19"/>
      <c r="F473" s="19"/>
      <c r="G473" s="19"/>
      <c r="H473" s="19"/>
      <c r="I473" s="19"/>
      <c r="J473" s="19"/>
      <c r="K473" s="19"/>
      <c r="L473" s="19"/>
      <c r="M473" s="19"/>
      <c r="N473" s="2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</row>
    <row r="474" ht="12.75" customHeight="1">
      <c r="A474" s="1"/>
      <c r="B474" s="1"/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19"/>
      <c r="N474" s="2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</row>
    <row r="475" ht="12.75" customHeight="1">
      <c r="A475" s="1"/>
      <c r="B475" s="1"/>
      <c r="C475" s="19"/>
      <c r="D475" s="19"/>
      <c r="E475" s="19"/>
      <c r="F475" s="19"/>
      <c r="G475" s="19"/>
      <c r="H475" s="19"/>
      <c r="I475" s="19"/>
      <c r="J475" s="19"/>
      <c r="K475" s="19"/>
      <c r="L475" s="19"/>
      <c r="M475" s="19"/>
      <c r="N475" s="2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</row>
    <row r="476" ht="12.75" customHeight="1">
      <c r="A476" s="1"/>
      <c r="B476" s="1"/>
      <c r="C476" s="19"/>
      <c r="D476" s="19"/>
      <c r="E476" s="19"/>
      <c r="F476" s="19"/>
      <c r="G476" s="19"/>
      <c r="H476" s="19"/>
      <c r="I476" s="19"/>
      <c r="J476" s="19"/>
      <c r="K476" s="19"/>
      <c r="L476" s="19"/>
      <c r="M476" s="19"/>
      <c r="N476" s="2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</row>
    <row r="477" ht="12.75" customHeight="1">
      <c r="A477" s="1"/>
      <c r="B477" s="1"/>
      <c r="C477" s="19"/>
      <c r="D477" s="19"/>
      <c r="E477" s="19"/>
      <c r="F477" s="19"/>
      <c r="G477" s="19"/>
      <c r="H477" s="19"/>
      <c r="I477" s="19"/>
      <c r="J477" s="19"/>
      <c r="K477" s="19"/>
      <c r="L477" s="19"/>
      <c r="M477" s="19"/>
      <c r="N477" s="2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</row>
    <row r="478" ht="12.75" customHeight="1">
      <c r="A478" s="1"/>
      <c r="B478" s="1"/>
      <c r="C478" s="19"/>
      <c r="D478" s="19"/>
      <c r="E478" s="19"/>
      <c r="F478" s="19"/>
      <c r="G478" s="19"/>
      <c r="H478" s="19"/>
      <c r="I478" s="19"/>
      <c r="J478" s="19"/>
      <c r="K478" s="19"/>
      <c r="L478" s="19"/>
      <c r="M478" s="19"/>
      <c r="N478" s="2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</row>
    <row r="479" ht="12.75" customHeight="1">
      <c r="A479" s="1"/>
      <c r="B479" s="1"/>
      <c r="C479" s="19"/>
      <c r="D479" s="19"/>
      <c r="E479" s="19"/>
      <c r="F479" s="19"/>
      <c r="G479" s="19"/>
      <c r="H479" s="19"/>
      <c r="I479" s="19"/>
      <c r="J479" s="19"/>
      <c r="K479" s="19"/>
      <c r="L479" s="19"/>
      <c r="M479" s="19"/>
      <c r="N479" s="2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</row>
    <row r="480" ht="12.75" customHeight="1">
      <c r="A480" s="1"/>
      <c r="B480" s="1"/>
      <c r="C480" s="19"/>
      <c r="D480" s="19"/>
      <c r="E480" s="19"/>
      <c r="F480" s="19"/>
      <c r="G480" s="19"/>
      <c r="H480" s="19"/>
      <c r="I480" s="19"/>
      <c r="J480" s="19"/>
      <c r="K480" s="19"/>
      <c r="L480" s="19"/>
      <c r="M480" s="19"/>
      <c r="N480" s="2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</row>
    <row r="481" ht="12.75" customHeight="1">
      <c r="A481" s="1"/>
      <c r="B481" s="1"/>
      <c r="C481" s="19"/>
      <c r="D481" s="19"/>
      <c r="E481" s="19"/>
      <c r="F481" s="19"/>
      <c r="G481" s="19"/>
      <c r="H481" s="19"/>
      <c r="I481" s="19"/>
      <c r="J481" s="19"/>
      <c r="K481" s="19"/>
      <c r="L481" s="19"/>
      <c r="M481" s="19"/>
      <c r="N481" s="2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</row>
    <row r="482" ht="12.75" customHeight="1">
      <c r="A482" s="1"/>
      <c r="B482" s="1"/>
      <c r="C482" s="19"/>
      <c r="D482" s="19"/>
      <c r="E482" s="19"/>
      <c r="F482" s="19"/>
      <c r="G482" s="19"/>
      <c r="H482" s="19"/>
      <c r="I482" s="19"/>
      <c r="J482" s="19"/>
      <c r="K482" s="19"/>
      <c r="L482" s="19"/>
      <c r="M482" s="19"/>
      <c r="N482" s="2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</row>
    <row r="483" ht="12.75" customHeight="1">
      <c r="A483" s="1"/>
      <c r="B483" s="1"/>
      <c r="C483" s="19"/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2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</row>
    <row r="484" ht="12.75" customHeight="1">
      <c r="A484" s="1"/>
      <c r="B484" s="1"/>
      <c r="C484" s="19"/>
      <c r="D484" s="19"/>
      <c r="E484" s="19"/>
      <c r="F484" s="19"/>
      <c r="G484" s="19"/>
      <c r="H484" s="19"/>
      <c r="I484" s="19"/>
      <c r="J484" s="19"/>
      <c r="K484" s="19"/>
      <c r="L484" s="19"/>
      <c r="M484" s="19"/>
      <c r="N484" s="2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</row>
    <row r="485" ht="12.75" customHeight="1">
      <c r="A485" s="1"/>
      <c r="B485" s="1"/>
      <c r="C485" s="19"/>
      <c r="D485" s="19"/>
      <c r="E485" s="19"/>
      <c r="F485" s="19"/>
      <c r="G485" s="19"/>
      <c r="H485" s="19"/>
      <c r="I485" s="19"/>
      <c r="J485" s="19"/>
      <c r="K485" s="19"/>
      <c r="L485" s="19"/>
      <c r="M485" s="19"/>
      <c r="N485" s="2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</row>
    <row r="486" ht="12.75" customHeight="1">
      <c r="A486" s="1"/>
      <c r="B486" s="1"/>
      <c r="C486" s="19"/>
      <c r="D486" s="19"/>
      <c r="E486" s="19"/>
      <c r="F486" s="19"/>
      <c r="G486" s="19"/>
      <c r="H486" s="19"/>
      <c r="I486" s="19"/>
      <c r="J486" s="19"/>
      <c r="K486" s="19"/>
      <c r="L486" s="19"/>
      <c r="M486" s="19"/>
      <c r="N486" s="2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</row>
    <row r="487" ht="12.75" customHeight="1">
      <c r="A487" s="1"/>
      <c r="B487" s="1"/>
      <c r="C487" s="19"/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2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</row>
    <row r="488" ht="12.75" customHeight="1">
      <c r="A488" s="1"/>
      <c r="B488" s="1"/>
      <c r="C488" s="19"/>
      <c r="D488" s="19"/>
      <c r="E488" s="19"/>
      <c r="F488" s="19"/>
      <c r="G488" s="19"/>
      <c r="H488" s="19"/>
      <c r="I488" s="19"/>
      <c r="J488" s="19"/>
      <c r="K488" s="19"/>
      <c r="L488" s="19"/>
      <c r="M488" s="19"/>
      <c r="N488" s="2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</row>
    <row r="489" ht="12.75" customHeight="1">
      <c r="A489" s="1"/>
      <c r="B489" s="1"/>
      <c r="C489" s="19"/>
      <c r="D489" s="19"/>
      <c r="E489" s="19"/>
      <c r="F489" s="19"/>
      <c r="G489" s="19"/>
      <c r="H489" s="19"/>
      <c r="I489" s="19"/>
      <c r="J489" s="19"/>
      <c r="K489" s="19"/>
      <c r="L489" s="19"/>
      <c r="M489" s="19"/>
      <c r="N489" s="2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</row>
    <row r="490" ht="12.75" customHeight="1">
      <c r="A490" s="1"/>
      <c r="B490" s="1"/>
      <c r="C490" s="19"/>
      <c r="D490" s="19"/>
      <c r="E490" s="19"/>
      <c r="F490" s="19"/>
      <c r="G490" s="19"/>
      <c r="H490" s="19"/>
      <c r="I490" s="19"/>
      <c r="J490" s="19"/>
      <c r="K490" s="19"/>
      <c r="L490" s="19"/>
      <c r="M490" s="19"/>
      <c r="N490" s="2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</row>
    <row r="491" ht="12.75" customHeight="1">
      <c r="A491" s="1"/>
      <c r="B491" s="1"/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2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</row>
    <row r="492" ht="12.75" customHeight="1">
      <c r="A492" s="1"/>
      <c r="B492" s="1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2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</row>
    <row r="493" ht="12.75" customHeight="1">
      <c r="A493" s="1"/>
      <c r="B493" s="1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2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</row>
    <row r="494" ht="12.75" customHeight="1">
      <c r="A494" s="1"/>
      <c r="B494" s="1"/>
      <c r="C494" s="19"/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2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</row>
    <row r="495" ht="12.75" customHeight="1">
      <c r="A495" s="1"/>
      <c r="B495" s="1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2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</row>
    <row r="496" ht="12.75" customHeight="1">
      <c r="A496" s="1"/>
      <c r="B496" s="1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2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</row>
    <row r="497" ht="12.75" customHeight="1">
      <c r="A497" s="1"/>
      <c r="B497" s="1"/>
      <c r="C497" s="19"/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2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</row>
    <row r="498" ht="12.75" customHeight="1">
      <c r="A498" s="1"/>
      <c r="B498" s="1"/>
      <c r="C498" s="19"/>
      <c r="D498" s="19"/>
      <c r="E498" s="19"/>
      <c r="F498" s="19"/>
      <c r="G498" s="19"/>
      <c r="H498" s="19"/>
      <c r="I498" s="19"/>
      <c r="J498" s="19"/>
      <c r="K498" s="19"/>
      <c r="L498" s="19"/>
      <c r="M498" s="19"/>
      <c r="N498" s="2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</row>
    <row r="499" ht="12.75" customHeight="1">
      <c r="A499" s="1"/>
      <c r="B499" s="1"/>
      <c r="C499" s="19"/>
      <c r="D499" s="19"/>
      <c r="E499" s="19"/>
      <c r="F499" s="19"/>
      <c r="G499" s="19"/>
      <c r="H499" s="19"/>
      <c r="I499" s="19"/>
      <c r="J499" s="19"/>
      <c r="K499" s="19"/>
      <c r="L499" s="19"/>
      <c r="M499" s="19"/>
      <c r="N499" s="2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</row>
    <row r="500" ht="12.75" customHeight="1">
      <c r="A500" s="1"/>
      <c r="B500" s="1"/>
      <c r="C500" s="19"/>
      <c r="D500" s="19"/>
      <c r="E500" s="19"/>
      <c r="F500" s="19"/>
      <c r="G500" s="19"/>
      <c r="H500" s="19"/>
      <c r="I500" s="19"/>
      <c r="J500" s="19"/>
      <c r="K500" s="19"/>
      <c r="L500" s="19"/>
      <c r="M500" s="19"/>
      <c r="N500" s="2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</row>
    <row r="501" ht="12.75" customHeight="1">
      <c r="A501" s="1"/>
      <c r="B501" s="1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2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</row>
    <row r="502" ht="12.75" customHeight="1">
      <c r="A502" s="1"/>
      <c r="B502" s="1"/>
      <c r="C502" s="19"/>
      <c r="D502" s="19"/>
      <c r="E502" s="19"/>
      <c r="F502" s="19"/>
      <c r="G502" s="19"/>
      <c r="H502" s="19"/>
      <c r="I502" s="19"/>
      <c r="J502" s="19"/>
      <c r="K502" s="19"/>
      <c r="L502" s="19"/>
      <c r="M502" s="19"/>
      <c r="N502" s="2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</row>
    <row r="503" ht="12.75" customHeight="1">
      <c r="A503" s="1"/>
      <c r="B503" s="1"/>
      <c r="C503" s="19"/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2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</row>
    <row r="504" ht="12.75" customHeight="1">
      <c r="A504" s="1"/>
      <c r="B504" s="1"/>
      <c r="C504" s="19"/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2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</row>
    <row r="505" ht="12.75" customHeight="1">
      <c r="A505" s="1"/>
      <c r="B505" s="1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2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</row>
    <row r="506" ht="12.75" customHeight="1">
      <c r="A506" s="1"/>
      <c r="B506" s="1"/>
      <c r="C506" s="19"/>
      <c r="D506" s="19"/>
      <c r="E506" s="19"/>
      <c r="F506" s="19"/>
      <c r="G506" s="19"/>
      <c r="H506" s="19"/>
      <c r="I506" s="19"/>
      <c r="J506" s="19"/>
      <c r="K506" s="19"/>
      <c r="L506" s="19"/>
      <c r="M506" s="19"/>
      <c r="N506" s="2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</row>
    <row r="507" ht="12.75" customHeight="1">
      <c r="A507" s="1"/>
      <c r="B507" s="1"/>
      <c r="C507" s="19"/>
      <c r="D507" s="19"/>
      <c r="E507" s="19"/>
      <c r="F507" s="19"/>
      <c r="G507" s="19"/>
      <c r="H507" s="19"/>
      <c r="I507" s="19"/>
      <c r="J507" s="19"/>
      <c r="K507" s="19"/>
      <c r="L507" s="19"/>
      <c r="M507" s="19"/>
      <c r="N507" s="2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</row>
    <row r="508" ht="12.75" customHeight="1">
      <c r="A508" s="1"/>
      <c r="B508" s="1"/>
      <c r="C508" s="19"/>
      <c r="D508" s="19"/>
      <c r="E508" s="19"/>
      <c r="F508" s="19"/>
      <c r="G508" s="19"/>
      <c r="H508" s="19"/>
      <c r="I508" s="19"/>
      <c r="J508" s="19"/>
      <c r="K508" s="19"/>
      <c r="L508" s="19"/>
      <c r="M508" s="19"/>
      <c r="N508" s="2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</row>
    <row r="509" ht="12.75" customHeight="1">
      <c r="A509" s="1"/>
      <c r="B509" s="1"/>
      <c r="C509" s="19"/>
      <c r="D509" s="19"/>
      <c r="E509" s="19"/>
      <c r="F509" s="19"/>
      <c r="G509" s="19"/>
      <c r="H509" s="19"/>
      <c r="I509" s="19"/>
      <c r="J509" s="19"/>
      <c r="K509" s="19"/>
      <c r="L509" s="19"/>
      <c r="M509" s="19"/>
      <c r="N509" s="2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</row>
    <row r="510" ht="12.75" customHeight="1">
      <c r="A510" s="1"/>
      <c r="B510" s="1"/>
      <c r="C510" s="19"/>
      <c r="D510" s="19"/>
      <c r="E510" s="19"/>
      <c r="F510" s="19"/>
      <c r="G510" s="19"/>
      <c r="H510" s="19"/>
      <c r="I510" s="19"/>
      <c r="J510" s="19"/>
      <c r="K510" s="19"/>
      <c r="L510" s="19"/>
      <c r="M510" s="19"/>
      <c r="N510" s="2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</row>
    <row r="511" ht="12.75" customHeight="1">
      <c r="A511" s="1"/>
      <c r="B511" s="1"/>
      <c r="C511" s="19"/>
      <c r="D511" s="19"/>
      <c r="E511" s="19"/>
      <c r="F511" s="19"/>
      <c r="G511" s="19"/>
      <c r="H511" s="19"/>
      <c r="I511" s="19"/>
      <c r="J511" s="19"/>
      <c r="K511" s="19"/>
      <c r="L511" s="19"/>
      <c r="M511" s="19"/>
      <c r="N511" s="2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</row>
    <row r="512" ht="12.75" customHeight="1">
      <c r="A512" s="1"/>
      <c r="B512" s="1"/>
      <c r="C512" s="19"/>
      <c r="D512" s="19"/>
      <c r="E512" s="19"/>
      <c r="F512" s="19"/>
      <c r="G512" s="19"/>
      <c r="H512" s="19"/>
      <c r="I512" s="19"/>
      <c r="J512" s="19"/>
      <c r="K512" s="19"/>
      <c r="L512" s="19"/>
      <c r="M512" s="19"/>
      <c r="N512" s="2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</row>
    <row r="513" ht="12.75" customHeight="1">
      <c r="A513" s="1"/>
      <c r="B513" s="1"/>
      <c r="C513" s="19"/>
      <c r="D513" s="19"/>
      <c r="E513" s="19"/>
      <c r="F513" s="19"/>
      <c r="G513" s="19"/>
      <c r="H513" s="19"/>
      <c r="I513" s="19"/>
      <c r="J513" s="19"/>
      <c r="K513" s="19"/>
      <c r="L513" s="19"/>
      <c r="M513" s="19"/>
      <c r="N513" s="2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</row>
    <row r="514" ht="12.75" customHeight="1">
      <c r="A514" s="1"/>
      <c r="B514" s="1"/>
      <c r="C514" s="19"/>
      <c r="D514" s="19"/>
      <c r="E514" s="19"/>
      <c r="F514" s="19"/>
      <c r="G514" s="19"/>
      <c r="H514" s="19"/>
      <c r="I514" s="19"/>
      <c r="J514" s="19"/>
      <c r="K514" s="19"/>
      <c r="L514" s="19"/>
      <c r="M514" s="19"/>
      <c r="N514" s="2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</row>
    <row r="515" ht="12.75" customHeight="1">
      <c r="A515" s="1"/>
      <c r="B515" s="1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19"/>
      <c r="N515" s="2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</row>
    <row r="516" ht="12.75" customHeight="1">
      <c r="A516" s="1"/>
      <c r="B516" s="1"/>
      <c r="C516" s="19"/>
      <c r="D516" s="19"/>
      <c r="E516" s="19"/>
      <c r="F516" s="19"/>
      <c r="G516" s="19"/>
      <c r="H516" s="19"/>
      <c r="I516" s="19"/>
      <c r="J516" s="19"/>
      <c r="K516" s="19"/>
      <c r="L516" s="19"/>
      <c r="M516" s="19"/>
      <c r="N516" s="2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</row>
    <row r="517" ht="12.75" customHeight="1">
      <c r="A517" s="1"/>
      <c r="B517" s="1"/>
      <c r="C517" s="19"/>
      <c r="D517" s="19"/>
      <c r="E517" s="19"/>
      <c r="F517" s="19"/>
      <c r="G517" s="19"/>
      <c r="H517" s="19"/>
      <c r="I517" s="19"/>
      <c r="J517" s="19"/>
      <c r="K517" s="19"/>
      <c r="L517" s="19"/>
      <c r="M517" s="19"/>
      <c r="N517" s="2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</row>
    <row r="518" ht="12.75" customHeight="1">
      <c r="A518" s="1"/>
      <c r="B518" s="1"/>
      <c r="C518" s="19"/>
      <c r="D518" s="19"/>
      <c r="E518" s="19"/>
      <c r="F518" s="19"/>
      <c r="G518" s="19"/>
      <c r="H518" s="19"/>
      <c r="I518" s="19"/>
      <c r="J518" s="19"/>
      <c r="K518" s="19"/>
      <c r="L518" s="19"/>
      <c r="M518" s="19"/>
      <c r="N518" s="2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</row>
    <row r="519" ht="12.75" customHeight="1">
      <c r="A519" s="1"/>
      <c r="B519" s="1"/>
      <c r="C519" s="19"/>
      <c r="D519" s="19"/>
      <c r="E519" s="19"/>
      <c r="F519" s="19"/>
      <c r="G519" s="19"/>
      <c r="H519" s="19"/>
      <c r="I519" s="19"/>
      <c r="J519" s="19"/>
      <c r="K519" s="19"/>
      <c r="L519" s="19"/>
      <c r="M519" s="19"/>
      <c r="N519" s="2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</row>
    <row r="520" ht="12.75" customHeight="1">
      <c r="A520" s="1"/>
      <c r="B520" s="1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2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</row>
    <row r="521" ht="12.75" customHeight="1">
      <c r="A521" s="1"/>
      <c r="B521" s="1"/>
      <c r="C521" s="19"/>
      <c r="D521" s="19"/>
      <c r="E521" s="19"/>
      <c r="F521" s="19"/>
      <c r="G521" s="19"/>
      <c r="H521" s="19"/>
      <c r="I521" s="19"/>
      <c r="J521" s="19"/>
      <c r="K521" s="19"/>
      <c r="L521" s="19"/>
      <c r="M521" s="19"/>
      <c r="N521" s="2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</row>
    <row r="522" ht="12.75" customHeight="1">
      <c r="A522" s="1"/>
      <c r="B522" s="1"/>
      <c r="C522" s="19"/>
      <c r="D522" s="19"/>
      <c r="E522" s="19"/>
      <c r="F522" s="19"/>
      <c r="G522" s="19"/>
      <c r="H522" s="19"/>
      <c r="I522" s="19"/>
      <c r="J522" s="19"/>
      <c r="K522" s="19"/>
      <c r="L522" s="19"/>
      <c r="M522" s="19"/>
      <c r="N522" s="2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</row>
    <row r="523" ht="12.75" customHeight="1">
      <c r="A523" s="1"/>
      <c r="B523" s="1"/>
      <c r="C523" s="19"/>
      <c r="D523" s="19"/>
      <c r="E523" s="19"/>
      <c r="F523" s="19"/>
      <c r="G523" s="19"/>
      <c r="H523" s="19"/>
      <c r="I523" s="19"/>
      <c r="J523" s="19"/>
      <c r="K523" s="19"/>
      <c r="L523" s="19"/>
      <c r="M523" s="19"/>
      <c r="N523" s="2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</row>
    <row r="524" ht="12.75" customHeight="1">
      <c r="A524" s="1"/>
      <c r="B524" s="1"/>
      <c r="C524" s="19"/>
      <c r="D524" s="19"/>
      <c r="E524" s="19"/>
      <c r="F524" s="19"/>
      <c r="G524" s="19"/>
      <c r="H524" s="19"/>
      <c r="I524" s="19"/>
      <c r="J524" s="19"/>
      <c r="K524" s="19"/>
      <c r="L524" s="19"/>
      <c r="M524" s="19"/>
      <c r="N524" s="2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</row>
    <row r="525" ht="12.75" customHeight="1">
      <c r="A525" s="1"/>
      <c r="B525" s="1"/>
      <c r="C525" s="19"/>
      <c r="D525" s="19"/>
      <c r="E525" s="19"/>
      <c r="F525" s="19"/>
      <c r="G525" s="19"/>
      <c r="H525" s="19"/>
      <c r="I525" s="19"/>
      <c r="J525" s="19"/>
      <c r="K525" s="19"/>
      <c r="L525" s="19"/>
      <c r="M525" s="19"/>
      <c r="N525" s="2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</row>
    <row r="526" ht="12.75" customHeight="1">
      <c r="A526" s="1"/>
      <c r="B526" s="1"/>
      <c r="C526" s="19"/>
      <c r="D526" s="19"/>
      <c r="E526" s="19"/>
      <c r="F526" s="19"/>
      <c r="G526" s="19"/>
      <c r="H526" s="19"/>
      <c r="I526" s="19"/>
      <c r="J526" s="19"/>
      <c r="K526" s="19"/>
      <c r="L526" s="19"/>
      <c r="M526" s="19"/>
      <c r="N526" s="2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</row>
    <row r="527" ht="12.75" customHeight="1">
      <c r="A527" s="1"/>
      <c r="B527" s="1"/>
      <c r="C527" s="19"/>
      <c r="D527" s="19"/>
      <c r="E527" s="19"/>
      <c r="F527" s="19"/>
      <c r="G527" s="19"/>
      <c r="H527" s="19"/>
      <c r="I527" s="19"/>
      <c r="J527" s="19"/>
      <c r="K527" s="19"/>
      <c r="L527" s="19"/>
      <c r="M527" s="19"/>
      <c r="N527" s="2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</row>
    <row r="528" ht="12.75" customHeight="1">
      <c r="A528" s="1"/>
      <c r="B528" s="1"/>
      <c r="C528" s="19"/>
      <c r="D528" s="19"/>
      <c r="E528" s="19"/>
      <c r="F528" s="19"/>
      <c r="G528" s="19"/>
      <c r="H528" s="19"/>
      <c r="I528" s="19"/>
      <c r="J528" s="19"/>
      <c r="K528" s="19"/>
      <c r="L528" s="19"/>
      <c r="M528" s="19"/>
      <c r="N528" s="2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</row>
    <row r="529" ht="12.75" customHeight="1">
      <c r="A529" s="1"/>
      <c r="B529" s="1"/>
      <c r="C529" s="19"/>
      <c r="D529" s="19"/>
      <c r="E529" s="19"/>
      <c r="F529" s="19"/>
      <c r="G529" s="19"/>
      <c r="H529" s="19"/>
      <c r="I529" s="19"/>
      <c r="J529" s="19"/>
      <c r="K529" s="19"/>
      <c r="L529" s="19"/>
      <c r="M529" s="19"/>
      <c r="N529" s="2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</row>
    <row r="530" ht="12.75" customHeight="1">
      <c r="A530" s="1"/>
      <c r="B530" s="1"/>
      <c r="C530" s="19"/>
      <c r="D530" s="19"/>
      <c r="E530" s="19"/>
      <c r="F530" s="19"/>
      <c r="G530" s="19"/>
      <c r="H530" s="19"/>
      <c r="I530" s="19"/>
      <c r="J530" s="19"/>
      <c r="K530" s="19"/>
      <c r="L530" s="19"/>
      <c r="M530" s="19"/>
      <c r="N530" s="2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</row>
    <row r="531" ht="12.75" customHeight="1">
      <c r="A531" s="1"/>
      <c r="B531" s="1"/>
      <c r="C531" s="19"/>
      <c r="D531" s="19"/>
      <c r="E531" s="19"/>
      <c r="F531" s="19"/>
      <c r="G531" s="19"/>
      <c r="H531" s="19"/>
      <c r="I531" s="19"/>
      <c r="J531" s="19"/>
      <c r="K531" s="19"/>
      <c r="L531" s="19"/>
      <c r="M531" s="19"/>
      <c r="N531" s="2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</row>
    <row r="532" ht="12.75" customHeight="1">
      <c r="A532" s="1"/>
      <c r="B532" s="1"/>
      <c r="C532" s="19"/>
      <c r="D532" s="19"/>
      <c r="E532" s="19"/>
      <c r="F532" s="19"/>
      <c r="G532" s="19"/>
      <c r="H532" s="19"/>
      <c r="I532" s="19"/>
      <c r="J532" s="19"/>
      <c r="K532" s="19"/>
      <c r="L532" s="19"/>
      <c r="M532" s="19"/>
      <c r="N532" s="2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</row>
    <row r="533" ht="12.75" customHeight="1">
      <c r="A533" s="1"/>
      <c r="B533" s="1"/>
      <c r="C533" s="19"/>
      <c r="D533" s="19"/>
      <c r="E533" s="19"/>
      <c r="F533" s="19"/>
      <c r="G533" s="19"/>
      <c r="H533" s="19"/>
      <c r="I533" s="19"/>
      <c r="J533" s="19"/>
      <c r="K533" s="19"/>
      <c r="L533" s="19"/>
      <c r="M533" s="19"/>
      <c r="N533" s="2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</row>
    <row r="534" ht="12.75" customHeight="1">
      <c r="A534" s="1"/>
      <c r="B534" s="1"/>
      <c r="C534" s="19"/>
      <c r="D534" s="19"/>
      <c r="E534" s="19"/>
      <c r="F534" s="19"/>
      <c r="G534" s="19"/>
      <c r="H534" s="19"/>
      <c r="I534" s="19"/>
      <c r="J534" s="19"/>
      <c r="K534" s="19"/>
      <c r="L534" s="19"/>
      <c r="M534" s="19"/>
      <c r="N534" s="2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</row>
    <row r="535" ht="12.75" customHeight="1">
      <c r="A535" s="1"/>
      <c r="B535" s="1"/>
      <c r="C535" s="19"/>
      <c r="D535" s="19"/>
      <c r="E535" s="19"/>
      <c r="F535" s="19"/>
      <c r="G535" s="19"/>
      <c r="H535" s="19"/>
      <c r="I535" s="19"/>
      <c r="J535" s="19"/>
      <c r="K535" s="19"/>
      <c r="L535" s="19"/>
      <c r="M535" s="19"/>
      <c r="N535" s="2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</row>
    <row r="536" ht="12.75" customHeight="1">
      <c r="A536" s="1"/>
      <c r="B536" s="1"/>
      <c r="C536" s="19"/>
      <c r="D536" s="19"/>
      <c r="E536" s="19"/>
      <c r="F536" s="19"/>
      <c r="G536" s="19"/>
      <c r="H536" s="19"/>
      <c r="I536" s="19"/>
      <c r="J536" s="19"/>
      <c r="K536" s="19"/>
      <c r="L536" s="19"/>
      <c r="M536" s="19"/>
      <c r="N536" s="2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</row>
    <row r="537" ht="12.75" customHeight="1">
      <c r="A537" s="1"/>
      <c r="B537" s="1"/>
      <c r="C537" s="19"/>
      <c r="D537" s="19"/>
      <c r="E537" s="19"/>
      <c r="F537" s="19"/>
      <c r="G537" s="19"/>
      <c r="H537" s="19"/>
      <c r="I537" s="19"/>
      <c r="J537" s="19"/>
      <c r="K537" s="19"/>
      <c r="L537" s="19"/>
      <c r="M537" s="19"/>
      <c r="N537" s="2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</row>
    <row r="538" ht="12.75" customHeight="1">
      <c r="A538" s="1"/>
      <c r="B538" s="1"/>
      <c r="C538" s="19"/>
      <c r="D538" s="19"/>
      <c r="E538" s="19"/>
      <c r="F538" s="19"/>
      <c r="G538" s="19"/>
      <c r="H538" s="19"/>
      <c r="I538" s="19"/>
      <c r="J538" s="19"/>
      <c r="K538" s="19"/>
      <c r="L538" s="19"/>
      <c r="M538" s="19"/>
      <c r="N538" s="2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</row>
    <row r="539" ht="12.75" customHeight="1">
      <c r="A539" s="1"/>
      <c r="B539" s="1"/>
      <c r="C539" s="19"/>
      <c r="D539" s="19"/>
      <c r="E539" s="19"/>
      <c r="F539" s="19"/>
      <c r="G539" s="19"/>
      <c r="H539" s="19"/>
      <c r="I539" s="19"/>
      <c r="J539" s="19"/>
      <c r="K539" s="19"/>
      <c r="L539" s="19"/>
      <c r="M539" s="19"/>
      <c r="N539" s="2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</row>
    <row r="540" ht="12.75" customHeight="1">
      <c r="A540" s="1"/>
      <c r="B540" s="1"/>
      <c r="C540" s="19"/>
      <c r="D540" s="19"/>
      <c r="E540" s="19"/>
      <c r="F540" s="19"/>
      <c r="G540" s="19"/>
      <c r="H540" s="19"/>
      <c r="I540" s="19"/>
      <c r="J540" s="19"/>
      <c r="K540" s="19"/>
      <c r="L540" s="19"/>
      <c r="M540" s="19"/>
      <c r="N540" s="2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</row>
    <row r="541" ht="12.75" customHeight="1">
      <c r="A541" s="1"/>
      <c r="B541" s="1"/>
      <c r="C541" s="19"/>
      <c r="D541" s="19"/>
      <c r="E541" s="19"/>
      <c r="F541" s="19"/>
      <c r="G541" s="19"/>
      <c r="H541" s="19"/>
      <c r="I541" s="19"/>
      <c r="J541" s="19"/>
      <c r="K541" s="19"/>
      <c r="L541" s="19"/>
      <c r="M541" s="19"/>
      <c r="N541" s="2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</row>
    <row r="542" ht="12.75" customHeight="1">
      <c r="A542" s="1"/>
      <c r="B542" s="1"/>
      <c r="C542" s="19"/>
      <c r="D542" s="19"/>
      <c r="E542" s="19"/>
      <c r="F542" s="19"/>
      <c r="G542" s="19"/>
      <c r="H542" s="19"/>
      <c r="I542" s="19"/>
      <c r="J542" s="19"/>
      <c r="K542" s="19"/>
      <c r="L542" s="19"/>
      <c r="M542" s="19"/>
      <c r="N542" s="2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</row>
    <row r="543" ht="12.75" customHeight="1">
      <c r="A543" s="1"/>
      <c r="B543" s="1"/>
      <c r="C543" s="19"/>
      <c r="D543" s="19"/>
      <c r="E543" s="19"/>
      <c r="F543" s="19"/>
      <c r="G543" s="19"/>
      <c r="H543" s="19"/>
      <c r="I543" s="19"/>
      <c r="J543" s="19"/>
      <c r="K543" s="19"/>
      <c r="L543" s="19"/>
      <c r="M543" s="19"/>
      <c r="N543" s="2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</row>
    <row r="544" ht="12.75" customHeight="1">
      <c r="A544" s="1"/>
      <c r="B544" s="1"/>
      <c r="C544" s="19"/>
      <c r="D544" s="19"/>
      <c r="E544" s="19"/>
      <c r="F544" s="19"/>
      <c r="G544" s="19"/>
      <c r="H544" s="19"/>
      <c r="I544" s="19"/>
      <c r="J544" s="19"/>
      <c r="K544" s="19"/>
      <c r="L544" s="19"/>
      <c r="M544" s="19"/>
      <c r="N544" s="2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</row>
    <row r="545" ht="12.75" customHeight="1">
      <c r="A545" s="1"/>
      <c r="B545" s="1"/>
      <c r="C545" s="19"/>
      <c r="D545" s="19"/>
      <c r="E545" s="19"/>
      <c r="F545" s="19"/>
      <c r="G545" s="19"/>
      <c r="H545" s="19"/>
      <c r="I545" s="19"/>
      <c r="J545" s="19"/>
      <c r="K545" s="19"/>
      <c r="L545" s="19"/>
      <c r="M545" s="19"/>
      <c r="N545" s="2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</row>
    <row r="546" ht="12.75" customHeight="1">
      <c r="A546" s="1"/>
      <c r="B546" s="1"/>
      <c r="C546" s="19"/>
      <c r="D546" s="19"/>
      <c r="E546" s="19"/>
      <c r="F546" s="19"/>
      <c r="G546" s="19"/>
      <c r="H546" s="19"/>
      <c r="I546" s="19"/>
      <c r="J546" s="19"/>
      <c r="K546" s="19"/>
      <c r="L546" s="19"/>
      <c r="M546" s="19"/>
      <c r="N546" s="2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</row>
    <row r="547" ht="12.75" customHeight="1">
      <c r="A547" s="1"/>
      <c r="B547" s="1"/>
      <c r="C547" s="19"/>
      <c r="D547" s="19"/>
      <c r="E547" s="19"/>
      <c r="F547" s="19"/>
      <c r="G547" s="19"/>
      <c r="H547" s="19"/>
      <c r="I547" s="19"/>
      <c r="J547" s="19"/>
      <c r="K547" s="19"/>
      <c r="L547" s="19"/>
      <c r="M547" s="19"/>
      <c r="N547" s="2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</row>
    <row r="548" ht="12.75" customHeight="1">
      <c r="A548" s="1"/>
      <c r="B548" s="1"/>
      <c r="C548" s="19"/>
      <c r="D548" s="19"/>
      <c r="E548" s="19"/>
      <c r="F548" s="19"/>
      <c r="G548" s="19"/>
      <c r="H548" s="19"/>
      <c r="I548" s="19"/>
      <c r="J548" s="19"/>
      <c r="K548" s="19"/>
      <c r="L548" s="19"/>
      <c r="M548" s="19"/>
      <c r="N548" s="2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</row>
    <row r="549" ht="12.75" customHeight="1">
      <c r="A549" s="1"/>
      <c r="B549" s="1"/>
      <c r="C549" s="19"/>
      <c r="D549" s="19"/>
      <c r="E549" s="19"/>
      <c r="F549" s="19"/>
      <c r="G549" s="19"/>
      <c r="H549" s="19"/>
      <c r="I549" s="19"/>
      <c r="J549" s="19"/>
      <c r="K549" s="19"/>
      <c r="L549" s="19"/>
      <c r="M549" s="19"/>
      <c r="N549" s="2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</row>
    <row r="550" ht="12.75" customHeight="1">
      <c r="A550" s="1"/>
      <c r="B550" s="1"/>
      <c r="C550" s="19"/>
      <c r="D550" s="19"/>
      <c r="E550" s="19"/>
      <c r="F550" s="19"/>
      <c r="G550" s="19"/>
      <c r="H550" s="19"/>
      <c r="I550" s="19"/>
      <c r="J550" s="19"/>
      <c r="K550" s="19"/>
      <c r="L550" s="19"/>
      <c r="M550" s="19"/>
      <c r="N550" s="2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</row>
    <row r="551" ht="12.75" customHeight="1">
      <c r="A551" s="1"/>
      <c r="B551" s="1"/>
      <c r="C551" s="19"/>
      <c r="D551" s="19"/>
      <c r="E551" s="19"/>
      <c r="F551" s="19"/>
      <c r="G551" s="19"/>
      <c r="H551" s="19"/>
      <c r="I551" s="19"/>
      <c r="J551" s="19"/>
      <c r="K551" s="19"/>
      <c r="L551" s="19"/>
      <c r="M551" s="19"/>
      <c r="N551" s="2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</row>
    <row r="552" ht="12.75" customHeight="1">
      <c r="A552" s="1"/>
      <c r="B552" s="1"/>
      <c r="C552" s="19"/>
      <c r="D552" s="19"/>
      <c r="E552" s="19"/>
      <c r="F552" s="19"/>
      <c r="G552" s="19"/>
      <c r="H552" s="19"/>
      <c r="I552" s="19"/>
      <c r="J552" s="19"/>
      <c r="K552" s="19"/>
      <c r="L552" s="19"/>
      <c r="M552" s="19"/>
      <c r="N552" s="2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</row>
    <row r="553" ht="12.75" customHeight="1">
      <c r="A553" s="1"/>
      <c r="B553" s="1"/>
      <c r="C553" s="19"/>
      <c r="D553" s="19"/>
      <c r="E553" s="19"/>
      <c r="F553" s="19"/>
      <c r="G553" s="19"/>
      <c r="H553" s="19"/>
      <c r="I553" s="19"/>
      <c r="J553" s="19"/>
      <c r="K553" s="19"/>
      <c r="L553" s="19"/>
      <c r="M553" s="19"/>
      <c r="N553" s="2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</row>
    <row r="554" ht="12.75" customHeight="1">
      <c r="A554" s="1"/>
      <c r="B554" s="1"/>
      <c r="C554" s="19"/>
      <c r="D554" s="19"/>
      <c r="E554" s="19"/>
      <c r="F554" s="19"/>
      <c r="G554" s="19"/>
      <c r="H554" s="19"/>
      <c r="I554" s="19"/>
      <c r="J554" s="19"/>
      <c r="K554" s="19"/>
      <c r="L554" s="19"/>
      <c r="M554" s="19"/>
      <c r="N554" s="2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</row>
    <row r="555" ht="12.75" customHeight="1">
      <c r="A555" s="1"/>
      <c r="B555" s="1"/>
      <c r="C555" s="19"/>
      <c r="D555" s="19"/>
      <c r="E555" s="19"/>
      <c r="F555" s="19"/>
      <c r="G555" s="19"/>
      <c r="H555" s="19"/>
      <c r="I555" s="19"/>
      <c r="J555" s="19"/>
      <c r="K555" s="19"/>
      <c r="L555" s="19"/>
      <c r="M555" s="19"/>
      <c r="N555" s="2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</row>
    <row r="556" ht="12.75" customHeight="1">
      <c r="A556" s="1"/>
      <c r="B556" s="1"/>
      <c r="C556" s="19"/>
      <c r="D556" s="19"/>
      <c r="E556" s="19"/>
      <c r="F556" s="19"/>
      <c r="G556" s="19"/>
      <c r="H556" s="19"/>
      <c r="I556" s="19"/>
      <c r="J556" s="19"/>
      <c r="K556" s="19"/>
      <c r="L556" s="19"/>
      <c r="M556" s="19"/>
      <c r="N556" s="2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</row>
    <row r="557" ht="12.75" customHeight="1">
      <c r="A557" s="1"/>
      <c r="B557" s="1"/>
      <c r="C557" s="19"/>
      <c r="D557" s="19"/>
      <c r="E557" s="19"/>
      <c r="F557" s="19"/>
      <c r="G557" s="19"/>
      <c r="H557" s="19"/>
      <c r="I557" s="19"/>
      <c r="J557" s="19"/>
      <c r="K557" s="19"/>
      <c r="L557" s="19"/>
      <c r="M557" s="19"/>
      <c r="N557" s="2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</row>
    <row r="558" ht="12.75" customHeight="1">
      <c r="A558" s="1"/>
      <c r="B558" s="1"/>
      <c r="C558" s="19"/>
      <c r="D558" s="19"/>
      <c r="E558" s="19"/>
      <c r="F558" s="19"/>
      <c r="G558" s="19"/>
      <c r="H558" s="19"/>
      <c r="I558" s="19"/>
      <c r="J558" s="19"/>
      <c r="K558" s="19"/>
      <c r="L558" s="19"/>
      <c r="M558" s="19"/>
      <c r="N558" s="2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</row>
    <row r="559" ht="12.75" customHeight="1">
      <c r="A559" s="1"/>
      <c r="B559" s="1"/>
      <c r="C559" s="19"/>
      <c r="D559" s="19"/>
      <c r="E559" s="19"/>
      <c r="F559" s="19"/>
      <c r="G559" s="19"/>
      <c r="H559" s="19"/>
      <c r="I559" s="19"/>
      <c r="J559" s="19"/>
      <c r="K559" s="19"/>
      <c r="L559" s="19"/>
      <c r="M559" s="19"/>
      <c r="N559" s="2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</row>
    <row r="560" ht="12.75" customHeight="1">
      <c r="A560" s="1"/>
      <c r="B560" s="1"/>
      <c r="C560" s="19"/>
      <c r="D560" s="19"/>
      <c r="E560" s="19"/>
      <c r="F560" s="19"/>
      <c r="G560" s="19"/>
      <c r="H560" s="19"/>
      <c r="I560" s="19"/>
      <c r="J560" s="19"/>
      <c r="K560" s="19"/>
      <c r="L560" s="19"/>
      <c r="M560" s="19"/>
      <c r="N560" s="2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</row>
    <row r="561" ht="12.75" customHeight="1">
      <c r="A561" s="1"/>
      <c r="B561" s="1"/>
      <c r="C561" s="19"/>
      <c r="D561" s="19"/>
      <c r="E561" s="19"/>
      <c r="F561" s="19"/>
      <c r="G561" s="19"/>
      <c r="H561" s="19"/>
      <c r="I561" s="19"/>
      <c r="J561" s="19"/>
      <c r="K561" s="19"/>
      <c r="L561" s="19"/>
      <c r="M561" s="19"/>
      <c r="N561" s="2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</row>
    <row r="562" ht="12.75" customHeight="1">
      <c r="A562" s="1"/>
      <c r="B562" s="1"/>
      <c r="C562" s="19"/>
      <c r="D562" s="19"/>
      <c r="E562" s="19"/>
      <c r="F562" s="19"/>
      <c r="G562" s="19"/>
      <c r="H562" s="19"/>
      <c r="I562" s="19"/>
      <c r="J562" s="19"/>
      <c r="K562" s="19"/>
      <c r="L562" s="19"/>
      <c r="M562" s="19"/>
      <c r="N562" s="2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</row>
    <row r="563" ht="12.75" customHeight="1">
      <c r="A563" s="1"/>
      <c r="B563" s="1"/>
      <c r="C563" s="19"/>
      <c r="D563" s="19"/>
      <c r="E563" s="19"/>
      <c r="F563" s="19"/>
      <c r="G563" s="19"/>
      <c r="H563" s="19"/>
      <c r="I563" s="19"/>
      <c r="J563" s="19"/>
      <c r="K563" s="19"/>
      <c r="L563" s="19"/>
      <c r="M563" s="19"/>
      <c r="N563" s="2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</row>
    <row r="564" ht="12.75" customHeight="1">
      <c r="A564" s="1"/>
      <c r="B564" s="1"/>
      <c r="C564" s="19"/>
      <c r="D564" s="19"/>
      <c r="E564" s="19"/>
      <c r="F564" s="19"/>
      <c r="G564" s="19"/>
      <c r="H564" s="19"/>
      <c r="I564" s="19"/>
      <c r="J564" s="19"/>
      <c r="K564" s="19"/>
      <c r="L564" s="19"/>
      <c r="M564" s="19"/>
      <c r="N564" s="2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</row>
    <row r="565" ht="12.75" customHeight="1">
      <c r="A565" s="1"/>
      <c r="B565" s="1"/>
      <c r="C565" s="19"/>
      <c r="D565" s="19"/>
      <c r="E565" s="19"/>
      <c r="F565" s="19"/>
      <c r="G565" s="19"/>
      <c r="H565" s="19"/>
      <c r="I565" s="19"/>
      <c r="J565" s="19"/>
      <c r="K565" s="19"/>
      <c r="L565" s="19"/>
      <c r="M565" s="19"/>
      <c r="N565" s="2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</row>
    <row r="566" ht="12.75" customHeight="1">
      <c r="A566" s="1"/>
      <c r="B566" s="1"/>
      <c r="C566" s="19"/>
      <c r="D566" s="19"/>
      <c r="E566" s="19"/>
      <c r="F566" s="19"/>
      <c r="G566" s="19"/>
      <c r="H566" s="19"/>
      <c r="I566" s="19"/>
      <c r="J566" s="19"/>
      <c r="K566" s="19"/>
      <c r="L566" s="19"/>
      <c r="M566" s="19"/>
      <c r="N566" s="2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</row>
    <row r="567" ht="12.75" customHeight="1">
      <c r="A567" s="1"/>
      <c r="B567" s="1"/>
      <c r="C567" s="19"/>
      <c r="D567" s="19"/>
      <c r="E567" s="19"/>
      <c r="F567" s="19"/>
      <c r="G567" s="19"/>
      <c r="H567" s="19"/>
      <c r="I567" s="19"/>
      <c r="J567" s="19"/>
      <c r="K567" s="19"/>
      <c r="L567" s="19"/>
      <c r="M567" s="19"/>
      <c r="N567" s="2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</row>
    <row r="568" ht="12.75" customHeight="1">
      <c r="A568" s="1"/>
      <c r="B568" s="1"/>
      <c r="C568" s="19"/>
      <c r="D568" s="19"/>
      <c r="E568" s="19"/>
      <c r="F568" s="19"/>
      <c r="G568" s="19"/>
      <c r="H568" s="19"/>
      <c r="I568" s="19"/>
      <c r="J568" s="19"/>
      <c r="K568" s="19"/>
      <c r="L568" s="19"/>
      <c r="M568" s="19"/>
      <c r="N568" s="2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</row>
    <row r="569" ht="12.75" customHeight="1">
      <c r="A569" s="1"/>
      <c r="B569" s="1"/>
      <c r="C569" s="19"/>
      <c r="D569" s="19"/>
      <c r="E569" s="19"/>
      <c r="F569" s="19"/>
      <c r="G569" s="19"/>
      <c r="H569" s="19"/>
      <c r="I569" s="19"/>
      <c r="J569" s="19"/>
      <c r="K569" s="19"/>
      <c r="L569" s="19"/>
      <c r="M569" s="19"/>
      <c r="N569" s="2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</row>
    <row r="570" ht="12.75" customHeight="1">
      <c r="A570" s="1"/>
      <c r="B570" s="1"/>
      <c r="C570" s="19"/>
      <c r="D570" s="19"/>
      <c r="E570" s="19"/>
      <c r="F570" s="19"/>
      <c r="G570" s="19"/>
      <c r="H570" s="19"/>
      <c r="I570" s="19"/>
      <c r="J570" s="19"/>
      <c r="K570" s="19"/>
      <c r="L570" s="19"/>
      <c r="M570" s="19"/>
      <c r="N570" s="2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</row>
    <row r="571" ht="12.75" customHeight="1">
      <c r="A571" s="1"/>
      <c r="B571" s="1"/>
      <c r="C571" s="19"/>
      <c r="D571" s="19"/>
      <c r="E571" s="19"/>
      <c r="F571" s="19"/>
      <c r="G571" s="19"/>
      <c r="H571" s="19"/>
      <c r="I571" s="19"/>
      <c r="J571" s="19"/>
      <c r="K571" s="19"/>
      <c r="L571" s="19"/>
      <c r="M571" s="19"/>
      <c r="N571" s="2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</row>
    <row r="572" ht="12.75" customHeight="1">
      <c r="A572" s="1"/>
      <c r="B572" s="1"/>
      <c r="C572" s="19"/>
      <c r="D572" s="19"/>
      <c r="E572" s="19"/>
      <c r="F572" s="19"/>
      <c r="G572" s="19"/>
      <c r="H572" s="19"/>
      <c r="I572" s="19"/>
      <c r="J572" s="19"/>
      <c r="K572" s="19"/>
      <c r="L572" s="19"/>
      <c r="M572" s="19"/>
      <c r="N572" s="2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</row>
    <row r="573" ht="12.75" customHeight="1">
      <c r="A573" s="1"/>
      <c r="B573" s="1"/>
      <c r="C573" s="19"/>
      <c r="D573" s="19"/>
      <c r="E573" s="19"/>
      <c r="F573" s="19"/>
      <c r="G573" s="19"/>
      <c r="H573" s="19"/>
      <c r="I573" s="19"/>
      <c r="J573" s="19"/>
      <c r="K573" s="19"/>
      <c r="L573" s="19"/>
      <c r="M573" s="19"/>
      <c r="N573" s="2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</row>
    <row r="574" ht="12.75" customHeight="1">
      <c r="A574" s="1"/>
      <c r="B574" s="1"/>
      <c r="C574" s="19"/>
      <c r="D574" s="19"/>
      <c r="E574" s="19"/>
      <c r="F574" s="19"/>
      <c r="G574" s="19"/>
      <c r="H574" s="19"/>
      <c r="I574" s="19"/>
      <c r="J574" s="19"/>
      <c r="K574" s="19"/>
      <c r="L574" s="19"/>
      <c r="M574" s="19"/>
      <c r="N574" s="2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</row>
    <row r="575" ht="12.75" customHeight="1">
      <c r="A575" s="1"/>
      <c r="B575" s="1"/>
      <c r="C575" s="19"/>
      <c r="D575" s="19"/>
      <c r="E575" s="19"/>
      <c r="F575" s="19"/>
      <c r="G575" s="19"/>
      <c r="H575" s="19"/>
      <c r="I575" s="19"/>
      <c r="J575" s="19"/>
      <c r="K575" s="19"/>
      <c r="L575" s="19"/>
      <c r="M575" s="19"/>
      <c r="N575" s="2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</row>
    <row r="576" ht="12.75" customHeight="1">
      <c r="A576" s="1"/>
      <c r="B576" s="1"/>
      <c r="C576" s="19"/>
      <c r="D576" s="19"/>
      <c r="E576" s="19"/>
      <c r="F576" s="19"/>
      <c r="G576" s="19"/>
      <c r="H576" s="19"/>
      <c r="I576" s="19"/>
      <c r="J576" s="19"/>
      <c r="K576" s="19"/>
      <c r="L576" s="19"/>
      <c r="M576" s="19"/>
      <c r="N576" s="2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</row>
    <row r="577" ht="12.75" customHeight="1">
      <c r="A577" s="1"/>
      <c r="B577" s="1"/>
      <c r="C577" s="19"/>
      <c r="D577" s="19"/>
      <c r="E577" s="19"/>
      <c r="F577" s="19"/>
      <c r="G577" s="19"/>
      <c r="H577" s="19"/>
      <c r="I577" s="19"/>
      <c r="J577" s="19"/>
      <c r="K577" s="19"/>
      <c r="L577" s="19"/>
      <c r="M577" s="19"/>
      <c r="N577" s="2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</row>
    <row r="578" ht="12.75" customHeight="1">
      <c r="A578" s="1"/>
      <c r="B578" s="1"/>
      <c r="C578" s="19"/>
      <c r="D578" s="19"/>
      <c r="E578" s="19"/>
      <c r="F578" s="19"/>
      <c r="G578" s="19"/>
      <c r="H578" s="19"/>
      <c r="I578" s="19"/>
      <c r="J578" s="19"/>
      <c r="K578" s="19"/>
      <c r="L578" s="19"/>
      <c r="M578" s="19"/>
      <c r="N578" s="2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</row>
    <row r="579" ht="12.75" customHeight="1">
      <c r="A579" s="1"/>
      <c r="B579" s="1"/>
      <c r="C579" s="19"/>
      <c r="D579" s="19"/>
      <c r="E579" s="19"/>
      <c r="F579" s="19"/>
      <c r="G579" s="19"/>
      <c r="H579" s="19"/>
      <c r="I579" s="19"/>
      <c r="J579" s="19"/>
      <c r="K579" s="19"/>
      <c r="L579" s="19"/>
      <c r="M579" s="19"/>
      <c r="N579" s="2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</row>
    <row r="580" ht="12.75" customHeight="1">
      <c r="A580" s="1"/>
      <c r="B580" s="1"/>
      <c r="C580" s="19"/>
      <c r="D580" s="19"/>
      <c r="E580" s="19"/>
      <c r="F580" s="19"/>
      <c r="G580" s="19"/>
      <c r="H580" s="19"/>
      <c r="I580" s="19"/>
      <c r="J580" s="19"/>
      <c r="K580" s="19"/>
      <c r="L580" s="19"/>
      <c r="M580" s="19"/>
      <c r="N580" s="2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</row>
    <row r="581" ht="12.75" customHeight="1">
      <c r="A581" s="1"/>
      <c r="B581" s="1"/>
      <c r="C581" s="19"/>
      <c r="D581" s="19"/>
      <c r="E581" s="19"/>
      <c r="F581" s="19"/>
      <c r="G581" s="19"/>
      <c r="H581" s="19"/>
      <c r="I581" s="19"/>
      <c r="J581" s="19"/>
      <c r="K581" s="19"/>
      <c r="L581" s="19"/>
      <c r="M581" s="19"/>
      <c r="N581" s="2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</row>
    <row r="582" ht="12.75" customHeight="1">
      <c r="A582" s="1"/>
      <c r="B582" s="1"/>
      <c r="C582" s="19"/>
      <c r="D582" s="19"/>
      <c r="E582" s="19"/>
      <c r="F582" s="19"/>
      <c r="G582" s="19"/>
      <c r="H582" s="19"/>
      <c r="I582" s="19"/>
      <c r="J582" s="19"/>
      <c r="K582" s="19"/>
      <c r="L582" s="19"/>
      <c r="M582" s="19"/>
      <c r="N582" s="2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</row>
    <row r="583" ht="12.75" customHeight="1">
      <c r="A583" s="1"/>
      <c r="B583" s="1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2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</row>
    <row r="584" ht="12.75" customHeight="1">
      <c r="A584" s="1"/>
      <c r="B584" s="1"/>
      <c r="C584" s="19"/>
      <c r="D584" s="19"/>
      <c r="E584" s="19"/>
      <c r="F584" s="19"/>
      <c r="G584" s="19"/>
      <c r="H584" s="19"/>
      <c r="I584" s="19"/>
      <c r="J584" s="19"/>
      <c r="K584" s="19"/>
      <c r="L584" s="19"/>
      <c r="M584" s="19"/>
      <c r="N584" s="2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</row>
    <row r="585" ht="12.75" customHeight="1">
      <c r="A585" s="1"/>
      <c r="B585" s="1"/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2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</row>
    <row r="586" ht="12.75" customHeight="1">
      <c r="A586" s="1"/>
      <c r="B586" s="1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2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</row>
    <row r="587" ht="12.75" customHeight="1">
      <c r="A587" s="1"/>
      <c r="B587" s="1"/>
      <c r="C587" s="19"/>
      <c r="D587" s="19"/>
      <c r="E587" s="19"/>
      <c r="F587" s="19"/>
      <c r="G587" s="19"/>
      <c r="H587" s="19"/>
      <c r="I587" s="19"/>
      <c r="J587" s="19"/>
      <c r="K587" s="19"/>
      <c r="L587" s="19"/>
      <c r="M587" s="19"/>
      <c r="N587" s="2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</row>
    <row r="588" ht="12.75" customHeight="1">
      <c r="A588" s="1"/>
      <c r="B588" s="1"/>
      <c r="C588" s="19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2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</row>
    <row r="589" ht="12.75" customHeight="1">
      <c r="A589" s="1"/>
      <c r="B589" s="1"/>
      <c r="C589" s="19"/>
      <c r="D589" s="19"/>
      <c r="E589" s="19"/>
      <c r="F589" s="19"/>
      <c r="G589" s="19"/>
      <c r="H589" s="19"/>
      <c r="I589" s="19"/>
      <c r="J589" s="19"/>
      <c r="K589" s="19"/>
      <c r="L589" s="19"/>
      <c r="M589" s="19"/>
      <c r="N589" s="2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</row>
    <row r="590" ht="12.75" customHeight="1">
      <c r="A590" s="1"/>
      <c r="B590" s="1"/>
      <c r="C590" s="19"/>
      <c r="D590" s="19"/>
      <c r="E590" s="19"/>
      <c r="F590" s="19"/>
      <c r="G590" s="19"/>
      <c r="H590" s="19"/>
      <c r="I590" s="19"/>
      <c r="J590" s="19"/>
      <c r="K590" s="19"/>
      <c r="L590" s="19"/>
      <c r="M590" s="19"/>
      <c r="N590" s="2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</row>
    <row r="591" ht="12.75" customHeight="1">
      <c r="A591" s="1"/>
      <c r="B591" s="1"/>
      <c r="C591" s="19"/>
      <c r="D591" s="19"/>
      <c r="E591" s="19"/>
      <c r="F591" s="19"/>
      <c r="G591" s="19"/>
      <c r="H591" s="19"/>
      <c r="I591" s="19"/>
      <c r="J591" s="19"/>
      <c r="K591" s="19"/>
      <c r="L591" s="19"/>
      <c r="M591" s="19"/>
      <c r="N591" s="2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</row>
    <row r="592" ht="12.75" customHeight="1">
      <c r="A592" s="1"/>
      <c r="B592" s="1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2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</row>
    <row r="593" ht="12.75" customHeight="1">
      <c r="A593" s="1"/>
      <c r="B593" s="1"/>
      <c r="C593" s="19"/>
      <c r="D593" s="19"/>
      <c r="E593" s="19"/>
      <c r="F593" s="19"/>
      <c r="G593" s="19"/>
      <c r="H593" s="19"/>
      <c r="I593" s="19"/>
      <c r="J593" s="19"/>
      <c r="K593" s="19"/>
      <c r="L593" s="19"/>
      <c r="M593" s="19"/>
      <c r="N593" s="2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</row>
    <row r="594" ht="12.75" customHeight="1">
      <c r="A594" s="1"/>
      <c r="B594" s="1"/>
      <c r="C594" s="19"/>
      <c r="D594" s="19"/>
      <c r="E594" s="19"/>
      <c r="F594" s="19"/>
      <c r="G594" s="19"/>
      <c r="H594" s="19"/>
      <c r="I594" s="19"/>
      <c r="J594" s="19"/>
      <c r="K594" s="19"/>
      <c r="L594" s="19"/>
      <c r="M594" s="19"/>
      <c r="N594" s="2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</row>
    <row r="595" ht="12.75" customHeight="1">
      <c r="A595" s="1"/>
      <c r="B595" s="1"/>
      <c r="C595" s="19"/>
      <c r="D595" s="19"/>
      <c r="E595" s="19"/>
      <c r="F595" s="19"/>
      <c r="G595" s="19"/>
      <c r="H595" s="19"/>
      <c r="I595" s="19"/>
      <c r="J595" s="19"/>
      <c r="K595" s="19"/>
      <c r="L595" s="19"/>
      <c r="M595" s="19"/>
      <c r="N595" s="2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</row>
    <row r="596" ht="12.75" customHeight="1">
      <c r="A596" s="1"/>
      <c r="B596" s="1"/>
      <c r="C596" s="19"/>
      <c r="D596" s="19"/>
      <c r="E596" s="19"/>
      <c r="F596" s="19"/>
      <c r="G596" s="19"/>
      <c r="H596" s="19"/>
      <c r="I596" s="19"/>
      <c r="J596" s="19"/>
      <c r="K596" s="19"/>
      <c r="L596" s="19"/>
      <c r="M596" s="19"/>
      <c r="N596" s="2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</row>
    <row r="597" ht="12.75" customHeight="1">
      <c r="A597" s="1"/>
      <c r="B597" s="1"/>
      <c r="C597" s="19"/>
      <c r="D597" s="19"/>
      <c r="E597" s="19"/>
      <c r="F597" s="19"/>
      <c r="G597" s="19"/>
      <c r="H597" s="19"/>
      <c r="I597" s="19"/>
      <c r="J597" s="19"/>
      <c r="K597" s="19"/>
      <c r="L597" s="19"/>
      <c r="M597" s="19"/>
      <c r="N597" s="2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</row>
    <row r="598" ht="12.75" customHeight="1">
      <c r="A598" s="1"/>
      <c r="B598" s="1"/>
      <c r="C598" s="19"/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2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</row>
    <row r="599" ht="12.75" customHeight="1">
      <c r="A599" s="1"/>
      <c r="B599" s="1"/>
      <c r="C599" s="19"/>
      <c r="D599" s="19"/>
      <c r="E599" s="19"/>
      <c r="F599" s="19"/>
      <c r="G599" s="19"/>
      <c r="H599" s="19"/>
      <c r="I599" s="19"/>
      <c r="J599" s="19"/>
      <c r="K599" s="19"/>
      <c r="L599" s="19"/>
      <c r="M599" s="19"/>
      <c r="N599" s="2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</row>
    <row r="600" ht="12.75" customHeight="1">
      <c r="A600" s="1"/>
      <c r="B600" s="1"/>
      <c r="C600" s="19"/>
      <c r="D600" s="19"/>
      <c r="E600" s="19"/>
      <c r="F600" s="19"/>
      <c r="G600" s="19"/>
      <c r="H600" s="19"/>
      <c r="I600" s="19"/>
      <c r="J600" s="19"/>
      <c r="K600" s="19"/>
      <c r="L600" s="19"/>
      <c r="M600" s="19"/>
      <c r="N600" s="2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</row>
    <row r="601" ht="12.75" customHeight="1">
      <c r="A601" s="1"/>
      <c r="B601" s="1"/>
      <c r="C601" s="19"/>
      <c r="D601" s="19"/>
      <c r="E601" s="19"/>
      <c r="F601" s="19"/>
      <c r="G601" s="19"/>
      <c r="H601" s="19"/>
      <c r="I601" s="19"/>
      <c r="J601" s="19"/>
      <c r="K601" s="19"/>
      <c r="L601" s="19"/>
      <c r="M601" s="19"/>
      <c r="N601" s="2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</row>
    <row r="602" ht="12.75" customHeight="1">
      <c r="A602" s="1"/>
      <c r="B602" s="1"/>
      <c r="C602" s="19"/>
      <c r="D602" s="19"/>
      <c r="E602" s="19"/>
      <c r="F602" s="19"/>
      <c r="G602" s="19"/>
      <c r="H602" s="19"/>
      <c r="I602" s="19"/>
      <c r="J602" s="19"/>
      <c r="K602" s="19"/>
      <c r="L602" s="19"/>
      <c r="M602" s="19"/>
      <c r="N602" s="2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</row>
    <row r="603" ht="12.75" customHeight="1">
      <c r="A603" s="1"/>
      <c r="B603" s="1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2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</row>
    <row r="604" ht="12.75" customHeight="1">
      <c r="A604" s="1"/>
      <c r="B604" s="1"/>
      <c r="C604" s="19"/>
      <c r="D604" s="19"/>
      <c r="E604" s="19"/>
      <c r="F604" s="19"/>
      <c r="G604" s="19"/>
      <c r="H604" s="19"/>
      <c r="I604" s="19"/>
      <c r="J604" s="19"/>
      <c r="K604" s="19"/>
      <c r="L604" s="19"/>
      <c r="M604" s="19"/>
      <c r="N604" s="2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</row>
    <row r="605" ht="12.75" customHeight="1">
      <c r="A605" s="1"/>
      <c r="B605" s="1"/>
      <c r="C605" s="19"/>
      <c r="D605" s="19"/>
      <c r="E605" s="19"/>
      <c r="F605" s="19"/>
      <c r="G605" s="19"/>
      <c r="H605" s="19"/>
      <c r="I605" s="19"/>
      <c r="J605" s="19"/>
      <c r="K605" s="19"/>
      <c r="L605" s="19"/>
      <c r="M605" s="19"/>
      <c r="N605" s="2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</row>
    <row r="606" ht="12.75" customHeight="1">
      <c r="A606" s="1"/>
      <c r="B606" s="1"/>
      <c r="C606" s="19"/>
      <c r="D606" s="19"/>
      <c r="E606" s="19"/>
      <c r="F606" s="19"/>
      <c r="G606" s="19"/>
      <c r="H606" s="19"/>
      <c r="I606" s="19"/>
      <c r="J606" s="19"/>
      <c r="K606" s="19"/>
      <c r="L606" s="19"/>
      <c r="M606" s="19"/>
      <c r="N606" s="2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</row>
    <row r="607" ht="12.75" customHeight="1">
      <c r="A607" s="1"/>
      <c r="B607" s="1"/>
      <c r="C607" s="19"/>
      <c r="D607" s="19"/>
      <c r="E607" s="19"/>
      <c r="F607" s="19"/>
      <c r="G607" s="19"/>
      <c r="H607" s="19"/>
      <c r="I607" s="19"/>
      <c r="J607" s="19"/>
      <c r="K607" s="19"/>
      <c r="L607" s="19"/>
      <c r="M607" s="19"/>
      <c r="N607" s="2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</row>
    <row r="608" ht="12.75" customHeight="1">
      <c r="A608" s="1"/>
      <c r="B608" s="1"/>
      <c r="C608" s="19"/>
      <c r="D608" s="19"/>
      <c r="E608" s="19"/>
      <c r="F608" s="19"/>
      <c r="G608" s="19"/>
      <c r="H608" s="19"/>
      <c r="I608" s="19"/>
      <c r="J608" s="19"/>
      <c r="K608" s="19"/>
      <c r="L608" s="19"/>
      <c r="M608" s="19"/>
      <c r="N608" s="2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</row>
    <row r="609" ht="12.75" customHeight="1">
      <c r="A609" s="1"/>
      <c r="B609" s="1"/>
      <c r="C609" s="19"/>
      <c r="D609" s="19"/>
      <c r="E609" s="19"/>
      <c r="F609" s="19"/>
      <c r="G609" s="19"/>
      <c r="H609" s="19"/>
      <c r="I609" s="19"/>
      <c r="J609" s="19"/>
      <c r="K609" s="19"/>
      <c r="L609" s="19"/>
      <c r="M609" s="19"/>
      <c r="N609" s="2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</row>
    <row r="610" ht="12.75" customHeight="1">
      <c r="A610" s="1"/>
      <c r="B610" s="1"/>
      <c r="C610" s="19"/>
      <c r="D610" s="19"/>
      <c r="E610" s="19"/>
      <c r="F610" s="19"/>
      <c r="G610" s="19"/>
      <c r="H610" s="19"/>
      <c r="I610" s="19"/>
      <c r="J610" s="19"/>
      <c r="K610" s="19"/>
      <c r="L610" s="19"/>
      <c r="M610" s="19"/>
      <c r="N610" s="2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</row>
    <row r="611" ht="12.75" customHeight="1">
      <c r="A611" s="1"/>
      <c r="B611" s="1"/>
      <c r="C611" s="19"/>
      <c r="D611" s="19"/>
      <c r="E611" s="19"/>
      <c r="F611" s="19"/>
      <c r="G611" s="19"/>
      <c r="H611" s="19"/>
      <c r="I611" s="19"/>
      <c r="J611" s="19"/>
      <c r="K611" s="19"/>
      <c r="L611" s="19"/>
      <c r="M611" s="19"/>
      <c r="N611" s="2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</row>
    <row r="612" ht="12.75" customHeight="1">
      <c r="A612" s="1"/>
      <c r="B612" s="1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2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</row>
    <row r="613" ht="12.75" customHeight="1">
      <c r="A613" s="1"/>
      <c r="B613" s="1"/>
      <c r="C613" s="19"/>
      <c r="D613" s="19"/>
      <c r="E613" s="19"/>
      <c r="F613" s="19"/>
      <c r="G613" s="19"/>
      <c r="H613" s="19"/>
      <c r="I613" s="19"/>
      <c r="J613" s="19"/>
      <c r="K613" s="19"/>
      <c r="L613" s="19"/>
      <c r="M613" s="19"/>
      <c r="N613" s="2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</row>
    <row r="614" ht="12.75" customHeight="1">
      <c r="A614" s="1"/>
      <c r="B614" s="1"/>
      <c r="C614" s="19"/>
      <c r="D614" s="19"/>
      <c r="E614" s="19"/>
      <c r="F614" s="19"/>
      <c r="G614" s="19"/>
      <c r="H614" s="19"/>
      <c r="I614" s="19"/>
      <c r="J614" s="19"/>
      <c r="K614" s="19"/>
      <c r="L614" s="19"/>
      <c r="M614" s="19"/>
      <c r="N614" s="2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</row>
    <row r="615" ht="12.75" customHeight="1">
      <c r="A615" s="1"/>
      <c r="B615" s="1"/>
      <c r="C615" s="19"/>
      <c r="D615" s="19"/>
      <c r="E615" s="19"/>
      <c r="F615" s="19"/>
      <c r="G615" s="19"/>
      <c r="H615" s="19"/>
      <c r="I615" s="19"/>
      <c r="J615" s="19"/>
      <c r="K615" s="19"/>
      <c r="L615" s="19"/>
      <c r="M615" s="19"/>
      <c r="N615" s="2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</row>
    <row r="616" ht="12.75" customHeight="1">
      <c r="A616" s="1"/>
      <c r="B616" s="1"/>
      <c r="C616" s="19"/>
      <c r="D616" s="19"/>
      <c r="E616" s="19"/>
      <c r="F616" s="19"/>
      <c r="G616" s="19"/>
      <c r="H616" s="19"/>
      <c r="I616" s="19"/>
      <c r="J616" s="19"/>
      <c r="K616" s="19"/>
      <c r="L616" s="19"/>
      <c r="M616" s="19"/>
      <c r="N616" s="2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</row>
    <row r="617" ht="12.75" customHeight="1">
      <c r="A617" s="1"/>
      <c r="B617" s="1"/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2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</row>
    <row r="618" ht="12.75" customHeight="1">
      <c r="A618" s="1"/>
      <c r="B618" s="1"/>
      <c r="C618" s="19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2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</row>
    <row r="619" ht="12.75" customHeight="1">
      <c r="A619" s="1"/>
      <c r="B619" s="1"/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2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</row>
    <row r="620" ht="12.75" customHeight="1">
      <c r="A620" s="1"/>
      <c r="B620" s="1"/>
      <c r="C620" s="19"/>
      <c r="D620" s="19"/>
      <c r="E620" s="19"/>
      <c r="F620" s="19"/>
      <c r="G620" s="19"/>
      <c r="H620" s="19"/>
      <c r="I620" s="19"/>
      <c r="J620" s="19"/>
      <c r="K620" s="19"/>
      <c r="L620" s="19"/>
      <c r="M620" s="19"/>
      <c r="N620" s="2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</row>
    <row r="621" ht="12.75" customHeight="1">
      <c r="A621" s="1"/>
      <c r="B621" s="1"/>
      <c r="C621" s="19"/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2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</row>
    <row r="622" ht="12.75" customHeight="1">
      <c r="A622" s="1"/>
      <c r="B622" s="1"/>
      <c r="C622" s="19"/>
      <c r="D622" s="19"/>
      <c r="E622" s="19"/>
      <c r="F622" s="19"/>
      <c r="G622" s="19"/>
      <c r="H622" s="19"/>
      <c r="I622" s="19"/>
      <c r="J622" s="19"/>
      <c r="K622" s="19"/>
      <c r="L622" s="19"/>
      <c r="M622" s="19"/>
      <c r="N622" s="2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</row>
    <row r="623" ht="12.75" customHeight="1">
      <c r="A623" s="1"/>
      <c r="B623" s="1"/>
      <c r="C623" s="19"/>
      <c r="D623" s="19"/>
      <c r="E623" s="19"/>
      <c r="F623" s="19"/>
      <c r="G623" s="19"/>
      <c r="H623" s="19"/>
      <c r="I623" s="19"/>
      <c r="J623" s="19"/>
      <c r="K623" s="19"/>
      <c r="L623" s="19"/>
      <c r="M623" s="19"/>
      <c r="N623" s="2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</row>
    <row r="624" ht="12.75" customHeight="1">
      <c r="A624" s="1"/>
      <c r="B624" s="1"/>
      <c r="C624" s="19"/>
      <c r="D624" s="19"/>
      <c r="E624" s="19"/>
      <c r="F624" s="19"/>
      <c r="G624" s="19"/>
      <c r="H624" s="19"/>
      <c r="I624" s="19"/>
      <c r="J624" s="19"/>
      <c r="K624" s="19"/>
      <c r="L624" s="19"/>
      <c r="M624" s="19"/>
      <c r="N624" s="2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</row>
    <row r="625" ht="12.75" customHeight="1">
      <c r="A625" s="1"/>
      <c r="B625" s="1"/>
      <c r="C625" s="19"/>
      <c r="D625" s="19"/>
      <c r="E625" s="19"/>
      <c r="F625" s="19"/>
      <c r="G625" s="19"/>
      <c r="H625" s="19"/>
      <c r="I625" s="19"/>
      <c r="J625" s="19"/>
      <c r="K625" s="19"/>
      <c r="L625" s="19"/>
      <c r="M625" s="19"/>
      <c r="N625" s="2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</row>
    <row r="626" ht="12.75" customHeight="1">
      <c r="A626" s="1"/>
      <c r="B626" s="1"/>
      <c r="C626" s="19"/>
      <c r="D626" s="19"/>
      <c r="E626" s="19"/>
      <c r="F626" s="19"/>
      <c r="G626" s="19"/>
      <c r="H626" s="19"/>
      <c r="I626" s="19"/>
      <c r="J626" s="19"/>
      <c r="K626" s="19"/>
      <c r="L626" s="19"/>
      <c r="M626" s="19"/>
      <c r="N626" s="2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</row>
    <row r="627" ht="12.75" customHeight="1">
      <c r="A627" s="1"/>
      <c r="B627" s="1"/>
      <c r="C627" s="19"/>
      <c r="D627" s="19"/>
      <c r="E627" s="19"/>
      <c r="F627" s="19"/>
      <c r="G627" s="19"/>
      <c r="H627" s="19"/>
      <c r="I627" s="19"/>
      <c r="J627" s="19"/>
      <c r="K627" s="19"/>
      <c r="L627" s="19"/>
      <c r="M627" s="19"/>
      <c r="N627" s="2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</row>
    <row r="628" ht="12.75" customHeight="1">
      <c r="A628" s="1"/>
      <c r="B628" s="1"/>
      <c r="C628" s="19"/>
      <c r="D628" s="19"/>
      <c r="E628" s="19"/>
      <c r="F628" s="19"/>
      <c r="G628" s="19"/>
      <c r="H628" s="19"/>
      <c r="I628" s="19"/>
      <c r="J628" s="19"/>
      <c r="K628" s="19"/>
      <c r="L628" s="19"/>
      <c r="M628" s="19"/>
      <c r="N628" s="2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</row>
    <row r="629" ht="12.75" customHeight="1">
      <c r="A629" s="1"/>
      <c r="B629" s="1"/>
      <c r="C629" s="19"/>
      <c r="D629" s="19"/>
      <c r="E629" s="19"/>
      <c r="F629" s="19"/>
      <c r="G629" s="19"/>
      <c r="H629" s="19"/>
      <c r="I629" s="19"/>
      <c r="J629" s="19"/>
      <c r="K629" s="19"/>
      <c r="L629" s="19"/>
      <c r="M629" s="19"/>
      <c r="N629" s="2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</row>
    <row r="630" ht="12.75" customHeight="1">
      <c r="A630" s="1"/>
      <c r="B630" s="1"/>
      <c r="C630" s="19"/>
      <c r="D630" s="19"/>
      <c r="E630" s="19"/>
      <c r="F630" s="19"/>
      <c r="G630" s="19"/>
      <c r="H630" s="19"/>
      <c r="I630" s="19"/>
      <c r="J630" s="19"/>
      <c r="K630" s="19"/>
      <c r="L630" s="19"/>
      <c r="M630" s="19"/>
      <c r="N630" s="2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</row>
    <row r="631" ht="12.75" customHeight="1">
      <c r="A631" s="1"/>
      <c r="B631" s="1"/>
      <c r="C631" s="19"/>
      <c r="D631" s="19"/>
      <c r="E631" s="19"/>
      <c r="F631" s="19"/>
      <c r="G631" s="19"/>
      <c r="H631" s="19"/>
      <c r="I631" s="19"/>
      <c r="J631" s="19"/>
      <c r="K631" s="19"/>
      <c r="L631" s="19"/>
      <c r="M631" s="19"/>
      <c r="N631" s="2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</row>
    <row r="632" ht="12.75" customHeight="1">
      <c r="A632" s="1"/>
      <c r="B632" s="1"/>
      <c r="C632" s="19"/>
      <c r="D632" s="19"/>
      <c r="E632" s="19"/>
      <c r="F632" s="19"/>
      <c r="G632" s="19"/>
      <c r="H632" s="19"/>
      <c r="I632" s="19"/>
      <c r="J632" s="19"/>
      <c r="K632" s="19"/>
      <c r="L632" s="19"/>
      <c r="M632" s="19"/>
      <c r="N632" s="2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</row>
    <row r="633" ht="12.75" customHeight="1">
      <c r="A633" s="1"/>
      <c r="B633" s="1"/>
      <c r="C633" s="19"/>
      <c r="D633" s="19"/>
      <c r="E633" s="19"/>
      <c r="F633" s="19"/>
      <c r="G633" s="19"/>
      <c r="H633" s="19"/>
      <c r="I633" s="19"/>
      <c r="J633" s="19"/>
      <c r="K633" s="19"/>
      <c r="L633" s="19"/>
      <c r="M633" s="19"/>
      <c r="N633" s="2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</row>
    <row r="634" ht="12.75" customHeight="1">
      <c r="A634" s="1"/>
      <c r="B634" s="1"/>
      <c r="C634" s="19"/>
      <c r="D634" s="19"/>
      <c r="E634" s="19"/>
      <c r="F634" s="19"/>
      <c r="G634" s="19"/>
      <c r="H634" s="19"/>
      <c r="I634" s="19"/>
      <c r="J634" s="19"/>
      <c r="K634" s="19"/>
      <c r="L634" s="19"/>
      <c r="M634" s="19"/>
      <c r="N634" s="2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</row>
    <row r="635" ht="12.75" customHeight="1">
      <c r="A635" s="1"/>
      <c r="B635" s="1"/>
      <c r="C635" s="19"/>
      <c r="D635" s="19"/>
      <c r="E635" s="19"/>
      <c r="F635" s="19"/>
      <c r="G635" s="19"/>
      <c r="H635" s="19"/>
      <c r="I635" s="19"/>
      <c r="J635" s="19"/>
      <c r="K635" s="19"/>
      <c r="L635" s="19"/>
      <c r="M635" s="19"/>
      <c r="N635" s="2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</row>
    <row r="636" ht="12.75" customHeight="1">
      <c r="A636" s="1"/>
      <c r="B636" s="1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19"/>
      <c r="N636" s="2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</row>
    <row r="637" ht="12.75" customHeight="1">
      <c r="A637" s="1"/>
      <c r="B637" s="1"/>
      <c r="C637" s="19"/>
      <c r="D637" s="19"/>
      <c r="E637" s="19"/>
      <c r="F637" s="19"/>
      <c r="G637" s="19"/>
      <c r="H637" s="19"/>
      <c r="I637" s="19"/>
      <c r="J637" s="19"/>
      <c r="K637" s="19"/>
      <c r="L637" s="19"/>
      <c r="M637" s="19"/>
      <c r="N637" s="2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</row>
    <row r="638" ht="12.75" customHeight="1">
      <c r="A638" s="1"/>
      <c r="B638" s="1"/>
      <c r="C638" s="19"/>
      <c r="D638" s="19"/>
      <c r="E638" s="19"/>
      <c r="F638" s="19"/>
      <c r="G638" s="19"/>
      <c r="H638" s="19"/>
      <c r="I638" s="19"/>
      <c r="J638" s="19"/>
      <c r="K638" s="19"/>
      <c r="L638" s="19"/>
      <c r="M638" s="19"/>
      <c r="N638" s="2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</row>
    <row r="639" ht="12.75" customHeight="1">
      <c r="A639" s="1"/>
      <c r="B639" s="1"/>
      <c r="C639" s="19"/>
      <c r="D639" s="19"/>
      <c r="E639" s="19"/>
      <c r="F639" s="19"/>
      <c r="G639" s="19"/>
      <c r="H639" s="19"/>
      <c r="I639" s="19"/>
      <c r="J639" s="19"/>
      <c r="K639" s="19"/>
      <c r="L639" s="19"/>
      <c r="M639" s="19"/>
      <c r="N639" s="2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</row>
    <row r="640" ht="12.75" customHeight="1">
      <c r="A640" s="1"/>
      <c r="B640" s="1"/>
      <c r="C640" s="19"/>
      <c r="D640" s="19"/>
      <c r="E640" s="19"/>
      <c r="F640" s="19"/>
      <c r="G640" s="19"/>
      <c r="H640" s="19"/>
      <c r="I640" s="19"/>
      <c r="J640" s="19"/>
      <c r="K640" s="19"/>
      <c r="L640" s="19"/>
      <c r="M640" s="19"/>
      <c r="N640" s="2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</row>
    <row r="641" ht="12.75" customHeight="1">
      <c r="A641" s="1"/>
      <c r="B641" s="1"/>
      <c r="C641" s="19"/>
      <c r="D641" s="19"/>
      <c r="E641" s="19"/>
      <c r="F641" s="19"/>
      <c r="G641" s="19"/>
      <c r="H641" s="19"/>
      <c r="I641" s="19"/>
      <c r="J641" s="19"/>
      <c r="K641" s="19"/>
      <c r="L641" s="19"/>
      <c r="M641" s="19"/>
      <c r="N641" s="2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</row>
    <row r="642" ht="12.75" customHeight="1">
      <c r="A642" s="1"/>
      <c r="B642" s="1"/>
      <c r="C642" s="19"/>
      <c r="D642" s="19"/>
      <c r="E642" s="19"/>
      <c r="F642" s="19"/>
      <c r="G642" s="19"/>
      <c r="H642" s="19"/>
      <c r="I642" s="19"/>
      <c r="J642" s="19"/>
      <c r="K642" s="19"/>
      <c r="L642" s="19"/>
      <c r="M642" s="19"/>
      <c r="N642" s="2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</row>
    <row r="643" ht="12.75" customHeight="1">
      <c r="A643" s="1"/>
      <c r="B643" s="1"/>
      <c r="C643" s="19"/>
      <c r="D643" s="19"/>
      <c r="E643" s="19"/>
      <c r="F643" s="19"/>
      <c r="G643" s="19"/>
      <c r="H643" s="19"/>
      <c r="I643" s="19"/>
      <c r="J643" s="19"/>
      <c r="K643" s="19"/>
      <c r="L643" s="19"/>
      <c r="M643" s="19"/>
      <c r="N643" s="2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</row>
    <row r="644" ht="12.75" customHeight="1">
      <c r="A644" s="1"/>
      <c r="B644" s="1"/>
      <c r="C644" s="19"/>
      <c r="D644" s="19"/>
      <c r="E644" s="19"/>
      <c r="F644" s="19"/>
      <c r="G644" s="19"/>
      <c r="H644" s="19"/>
      <c r="I644" s="19"/>
      <c r="J644" s="19"/>
      <c r="K644" s="19"/>
      <c r="L644" s="19"/>
      <c r="M644" s="19"/>
      <c r="N644" s="2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</row>
    <row r="645" ht="12.75" customHeight="1">
      <c r="A645" s="1"/>
      <c r="B645" s="1"/>
      <c r="C645" s="19"/>
      <c r="D645" s="19"/>
      <c r="E645" s="19"/>
      <c r="F645" s="19"/>
      <c r="G645" s="19"/>
      <c r="H645" s="19"/>
      <c r="I645" s="19"/>
      <c r="J645" s="19"/>
      <c r="K645" s="19"/>
      <c r="L645" s="19"/>
      <c r="M645" s="19"/>
      <c r="N645" s="2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</row>
    <row r="646" ht="12.75" customHeight="1">
      <c r="A646" s="1"/>
      <c r="B646" s="1"/>
      <c r="C646" s="19"/>
      <c r="D646" s="19"/>
      <c r="E646" s="19"/>
      <c r="F646" s="19"/>
      <c r="G646" s="19"/>
      <c r="H646" s="19"/>
      <c r="I646" s="19"/>
      <c r="J646" s="19"/>
      <c r="K646" s="19"/>
      <c r="L646" s="19"/>
      <c r="M646" s="19"/>
      <c r="N646" s="2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</row>
    <row r="647" ht="12.75" customHeight="1">
      <c r="A647" s="1"/>
      <c r="B647" s="1"/>
      <c r="C647" s="19"/>
      <c r="D647" s="19"/>
      <c r="E647" s="19"/>
      <c r="F647" s="19"/>
      <c r="G647" s="19"/>
      <c r="H647" s="19"/>
      <c r="I647" s="19"/>
      <c r="J647" s="19"/>
      <c r="K647" s="19"/>
      <c r="L647" s="19"/>
      <c r="M647" s="19"/>
      <c r="N647" s="2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</row>
    <row r="648" ht="12.75" customHeight="1">
      <c r="A648" s="1"/>
      <c r="B648" s="1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2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</row>
    <row r="649" ht="12.75" customHeight="1">
      <c r="A649" s="1"/>
      <c r="B649" s="1"/>
      <c r="C649" s="19"/>
      <c r="D649" s="19"/>
      <c r="E649" s="19"/>
      <c r="F649" s="19"/>
      <c r="G649" s="19"/>
      <c r="H649" s="19"/>
      <c r="I649" s="19"/>
      <c r="J649" s="19"/>
      <c r="K649" s="19"/>
      <c r="L649" s="19"/>
      <c r="M649" s="19"/>
      <c r="N649" s="2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</row>
    <row r="650" ht="12.75" customHeight="1">
      <c r="A650" s="1"/>
      <c r="B650" s="1"/>
      <c r="C650" s="19"/>
      <c r="D650" s="19"/>
      <c r="E650" s="19"/>
      <c r="F650" s="19"/>
      <c r="G650" s="19"/>
      <c r="H650" s="19"/>
      <c r="I650" s="19"/>
      <c r="J650" s="19"/>
      <c r="K650" s="19"/>
      <c r="L650" s="19"/>
      <c r="M650" s="19"/>
      <c r="N650" s="2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</row>
    <row r="651" ht="12.75" customHeight="1">
      <c r="A651" s="1"/>
      <c r="B651" s="1"/>
      <c r="C651" s="19"/>
      <c r="D651" s="19"/>
      <c r="E651" s="19"/>
      <c r="F651" s="19"/>
      <c r="G651" s="19"/>
      <c r="H651" s="19"/>
      <c r="I651" s="19"/>
      <c r="J651" s="19"/>
      <c r="K651" s="19"/>
      <c r="L651" s="19"/>
      <c r="M651" s="19"/>
      <c r="N651" s="2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</row>
    <row r="652" ht="12.75" customHeight="1">
      <c r="A652" s="1"/>
      <c r="B652" s="1"/>
      <c r="C652" s="19"/>
      <c r="D652" s="19"/>
      <c r="E652" s="19"/>
      <c r="F652" s="19"/>
      <c r="G652" s="19"/>
      <c r="H652" s="19"/>
      <c r="I652" s="19"/>
      <c r="J652" s="19"/>
      <c r="K652" s="19"/>
      <c r="L652" s="19"/>
      <c r="M652" s="19"/>
      <c r="N652" s="2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</row>
    <row r="653" ht="12.75" customHeight="1">
      <c r="A653" s="1"/>
      <c r="B653" s="1"/>
      <c r="C653" s="19"/>
      <c r="D653" s="19"/>
      <c r="E653" s="19"/>
      <c r="F653" s="19"/>
      <c r="G653" s="19"/>
      <c r="H653" s="19"/>
      <c r="I653" s="19"/>
      <c r="J653" s="19"/>
      <c r="K653" s="19"/>
      <c r="L653" s="19"/>
      <c r="M653" s="19"/>
      <c r="N653" s="2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</row>
    <row r="654" ht="12.75" customHeight="1">
      <c r="A654" s="1"/>
      <c r="B654" s="1"/>
      <c r="C654" s="19"/>
      <c r="D654" s="19"/>
      <c r="E654" s="19"/>
      <c r="F654" s="19"/>
      <c r="G654" s="19"/>
      <c r="H654" s="19"/>
      <c r="I654" s="19"/>
      <c r="J654" s="19"/>
      <c r="K654" s="19"/>
      <c r="L654" s="19"/>
      <c r="M654" s="19"/>
      <c r="N654" s="2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</row>
    <row r="655" ht="12.75" customHeight="1">
      <c r="A655" s="1"/>
      <c r="B655" s="1"/>
      <c r="C655" s="19"/>
      <c r="D655" s="19"/>
      <c r="E655" s="19"/>
      <c r="F655" s="19"/>
      <c r="G655" s="19"/>
      <c r="H655" s="19"/>
      <c r="I655" s="19"/>
      <c r="J655" s="19"/>
      <c r="K655" s="19"/>
      <c r="L655" s="19"/>
      <c r="M655" s="19"/>
      <c r="N655" s="2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</row>
    <row r="656" ht="12.75" customHeight="1">
      <c r="A656" s="1"/>
      <c r="B656" s="1"/>
      <c r="C656" s="19"/>
      <c r="D656" s="19"/>
      <c r="E656" s="19"/>
      <c r="F656" s="19"/>
      <c r="G656" s="19"/>
      <c r="H656" s="19"/>
      <c r="I656" s="19"/>
      <c r="J656" s="19"/>
      <c r="K656" s="19"/>
      <c r="L656" s="19"/>
      <c r="M656" s="19"/>
      <c r="N656" s="2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</row>
    <row r="657" ht="12.75" customHeight="1">
      <c r="A657" s="1"/>
      <c r="B657" s="1"/>
      <c r="C657" s="19"/>
      <c r="D657" s="19"/>
      <c r="E657" s="19"/>
      <c r="F657" s="19"/>
      <c r="G657" s="19"/>
      <c r="H657" s="19"/>
      <c r="I657" s="19"/>
      <c r="J657" s="19"/>
      <c r="K657" s="19"/>
      <c r="L657" s="19"/>
      <c r="M657" s="19"/>
      <c r="N657" s="2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</row>
    <row r="658" ht="12.75" customHeight="1">
      <c r="A658" s="1"/>
      <c r="B658" s="1"/>
      <c r="C658" s="19"/>
      <c r="D658" s="19"/>
      <c r="E658" s="19"/>
      <c r="F658" s="19"/>
      <c r="G658" s="19"/>
      <c r="H658" s="19"/>
      <c r="I658" s="19"/>
      <c r="J658" s="19"/>
      <c r="K658" s="19"/>
      <c r="L658" s="19"/>
      <c r="M658" s="19"/>
      <c r="N658" s="2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</row>
    <row r="659" ht="12.75" customHeight="1">
      <c r="A659" s="1"/>
      <c r="B659" s="1"/>
      <c r="C659" s="19"/>
      <c r="D659" s="19"/>
      <c r="E659" s="19"/>
      <c r="F659" s="19"/>
      <c r="G659" s="19"/>
      <c r="H659" s="19"/>
      <c r="I659" s="19"/>
      <c r="J659" s="19"/>
      <c r="K659" s="19"/>
      <c r="L659" s="19"/>
      <c r="M659" s="19"/>
      <c r="N659" s="2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</row>
    <row r="660" ht="12.75" customHeight="1">
      <c r="A660" s="1"/>
      <c r="B660" s="1"/>
      <c r="C660" s="19"/>
      <c r="D660" s="19"/>
      <c r="E660" s="19"/>
      <c r="F660" s="19"/>
      <c r="G660" s="19"/>
      <c r="H660" s="19"/>
      <c r="I660" s="19"/>
      <c r="J660" s="19"/>
      <c r="K660" s="19"/>
      <c r="L660" s="19"/>
      <c r="M660" s="19"/>
      <c r="N660" s="2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</row>
    <row r="661" ht="12.75" customHeight="1">
      <c r="A661" s="1"/>
      <c r="B661" s="1"/>
      <c r="C661" s="19"/>
      <c r="D661" s="19"/>
      <c r="E661" s="19"/>
      <c r="F661" s="19"/>
      <c r="G661" s="19"/>
      <c r="H661" s="19"/>
      <c r="I661" s="19"/>
      <c r="J661" s="19"/>
      <c r="K661" s="19"/>
      <c r="L661" s="19"/>
      <c r="M661" s="19"/>
      <c r="N661" s="2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</row>
    <row r="662" ht="12.75" customHeight="1">
      <c r="A662" s="1"/>
      <c r="B662" s="1"/>
      <c r="C662" s="19"/>
      <c r="D662" s="19"/>
      <c r="E662" s="19"/>
      <c r="F662" s="19"/>
      <c r="G662" s="19"/>
      <c r="H662" s="19"/>
      <c r="I662" s="19"/>
      <c r="J662" s="19"/>
      <c r="K662" s="19"/>
      <c r="L662" s="19"/>
      <c r="M662" s="19"/>
      <c r="N662" s="2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</row>
    <row r="663" ht="12.75" customHeight="1">
      <c r="A663" s="1"/>
      <c r="B663" s="1"/>
      <c r="C663" s="19"/>
      <c r="D663" s="19"/>
      <c r="E663" s="19"/>
      <c r="F663" s="19"/>
      <c r="G663" s="19"/>
      <c r="H663" s="19"/>
      <c r="I663" s="19"/>
      <c r="J663" s="19"/>
      <c r="K663" s="19"/>
      <c r="L663" s="19"/>
      <c r="M663" s="19"/>
      <c r="N663" s="2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</row>
    <row r="664" ht="12.75" customHeight="1">
      <c r="A664" s="1"/>
      <c r="B664" s="1"/>
      <c r="C664" s="19"/>
      <c r="D664" s="19"/>
      <c r="E664" s="19"/>
      <c r="F664" s="19"/>
      <c r="G664" s="19"/>
      <c r="H664" s="19"/>
      <c r="I664" s="19"/>
      <c r="J664" s="19"/>
      <c r="K664" s="19"/>
      <c r="L664" s="19"/>
      <c r="M664" s="19"/>
      <c r="N664" s="2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</row>
    <row r="665" ht="12.75" customHeight="1">
      <c r="A665" s="1"/>
      <c r="B665" s="1"/>
      <c r="C665" s="19"/>
      <c r="D665" s="19"/>
      <c r="E665" s="19"/>
      <c r="F665" s="19"/>
      <c r="G665" s="19"/>
      <c r="H665" s="19"/>
      <c r="I665" s="19"/>
      <c r="J665" s="19"/>
      <c r="K665" s="19"/>
      <c r="L665" s="19"/>
      <c r="M665" s="19"/>
      <c r="N665" s="2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</row>
    <row r="666" ht="12.75" customHeight="1">
      <c r="A666" s="1"/>
      <c r="B666" s="1"/>
      <c r="C666" s="19"/>
      <c r="D666" s="19"/>
      <c r="E666" s="19"/>
      <c r="F666" s="19"/>
      <c r="G666" s="19"/>
      <c r="H666" s="19"/>
      <c r="I666" s="19"/>
      <c r="J666" s="19"/>
      <c r="K666" s="19"/>
      <c r="L666" s="19"/>
      <c r="M666" s="19"/>
      <c r="N666" s="2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</row>
    <row r="667" ht="12.75" customHeight="1">
      <c r="A667" s="1"/>
      <c r="B667" s="1"/>
      <c r="C667" s="19"/>
      <c r="D667" s="19"/>
      <c r="E667" s="19"/>
      <c r="F667" s="19"/>
      <c r="G667" s="19"/>
      <c r="H667" s="19"/>
      <c r="I667" s="19"/>
      <c r="J667" s="19"/>
      <c r="K667" s="19"/>
      <c r="L667" s="19"/>
      <c r="M667" s="19"/>
      <c r="N667" s="2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</row>
    <row r="668" ht="12.75" customHeight="1">
      <c r="A668" s="1"/>
      <c r="B668" s="1"/>
      <c r="C668" s="19"/>
      <c r="D668" s="19"/>
      <c r="E668" s="19"/>
      <c r="F668" s="19"/>
      <c r="G668" s="19"/>
      <c r="H668" s="19"/>
      <c r="I668" s="19"/>
      <c r="J668" s="19"/>
      <c r="K668" s="19"/>
      <c r="L668" s="19"/>
      <c r="M668" s="19"/>
      <c r="N668" s="2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</row>
    <row r="669" ht="12.75" customHeight="1">
      <c r="A669" s="1"/>
      <c r="B669" s="1"/>
      <c r="C669" s="19"/>
      <c r="D669" s="19"/>
      <c r="E669" s="19"/>
      <c r="F669" s="19"/>
      <c r="G669" s="19"/>
      <c r="H669" s="19"/>
      <c r="I669" s="19"/>
      <c r="J669" s="19"/>
      <c r="K669" s="19"/>
      <c r="L669" s="19"/>
      <c r="M669" s="19"/>
      <c r="N669" s="2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</row>
    <row r="670" ht="12.75" customHeight="1">
      <c r="A670" s="1"/>
      <c r="B670" s="1"/>
      <c r="C670" s="19"/>
      <c r="D670" s="19"/>
      <c r="E670" s="19"/>
      <c r="F670" s="19"/>
      <c r="G670" s="19"/>
      <c r="H670" s="19"/>
      <c r="I670" s="19"/>
      <c r="J670" s="19"/>
      <c r="K670" s="19"/>
      <c r="L670" s="19"/>
      <c r="M670" s="19"/>
      <c r="N670" s="2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</row>
    <row r="671" ht="12.75" customHeight="1">
      <c r="A671" s="1"/>
      <c r="B671" s="1"/>
      <c r="C671" s="19"/>
      <c r="D671" s="19"/>
      <c r="E671" s="19"/>
      <c r="F671" s="19"/>
      <c r="G671" s="19"/>
      <c r="H671" s="19"/>
      <c r="I671" s="19"/>
      <c r="J671" s="19"/>
      <c r="K671" s="19"/>
      <c r="L671" s="19"/>
      <c r="M671" s="19"/>
      <c r="N671" s="2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</row>
    <row r="672" ht="12.75" customHeight="1">
      <c r="A672" s="1"/>
      <c r="B672" s="1"/>
      <c r="C672" s="19"/>
      <c r="D672" s="19"/>
      <c r="E672" s="19"/>
      <c r="F672" s="19"/>
      <c r="G672" s="19"/>
      <c r="H672" s="19"/>
      <c r="I672" s="19"/>
      <c r="J672" s="19"/>
      <c r="K672" s="19"/>
      <c r="L672" s="19"/>
      <c r="M672" s="19"/>
      <c r="N672" s="2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</row>
    <row r="673" ht="12.75" customHeight="1">
      <c r="A673" s="1"/>
      <c r="B673" s="1"/>
      <c r="C673" s="19"/>
      <c r="D673" s="19"/>
      <c r="E673" s="19"/>
      <c r="F673" s="19"/>
      <c r="G673" s="19"/>
      <c r="H673" s="19"/>
      <c r="I673" s="19"/>
      <c r="J673" s="19"/>
      <c r="K673" s="19"/>
      <c r="L673" s="19"/>
      <c r="M673" s="19"/>
      <c r="N673" s="2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</row>
    <row r="674" ht="12.75" customHeight="1">
      <c r="A674" s="1"/>
      <c r="B674" s="1"/>
      <c r="C674" s="19"/>
      <c r="D674" s="19"/>
      <c r="E674" s="19"/>
      <c r="F674" s="19"/>
      <c r="G674" s="19"/>
      <c r="H674" s="19"/>
      <c r="I674" s="19"/>
      <c r="J674" s="19"/>
      <c r="K674" s="19"/>
      <c r="L674" s="19"/>
      <c r="M674" s="19"/>
      <c r="N674" s="2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</row>
    <row r="675" ht="12.75" customHeight="1">
      <c r="A675" s="1"/>
      <c r="B675" s="1"/>
      <c r="C675" s="19"/>
      <c r="D675" s="19"/>
      <c r="E675" s="19"/>
      <c r="F675" s="19"/>
      <c r="G675" s="19"/>
      <c r="H675" s="19"/>
      <c r="I675" s="19"/>
      <c r="J675" s="19"/>
      <c r="K675" s="19"/>
      <c r="L675" s="19"/>
      <c r="M675" s="19"/>
      <c r="N675" s="2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</row>
    <row r="676" ht="12.75" customHeight="1">
      <c r="A676" s="1"/>
      <c r="B676" s="1"/>
      <c r="C676" s="19"/>
      <c r="D676" s="19"/>
      <c r="E676" s="19"/>
      <c r="F676" s="19"/>
      <c r="G676" s="19"/>
      <c r="H676" s="19"/>
      <c r="I676" s="19"/>
      <c r="J676" s="19"/>
      <c r="K676" s="19"/>
      <c r="L676" s="19"/>
      <c r="M676" s="19"/>
      <c r="N676" s="2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</row>
    <row r="677" ht="12.75" customHeight="1">
      <c r="A677" s="1"/>
      <c r="B677" s="1"/>
      <c r="C677" s="19"/>
      <c r="D677" s="19"/>
      <c r="E677" s="19"/>
      <c r="F677" s="19"/>
      <c r="G677" s="19"/>
      <c r="H677" s="19"/>
      <c r="I677" s="19"/>
      <c r="J677" s="19"/>
      <c r="K677" s="19"/>
      <c r="L677" s="19"/>
      <c r="M677" s="19"/>
      <c r="N677" s="2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</row>
    <row r="678" ht="12.75" customHeight="1">
      <c r="A678" s="1"/>
      <c r="B678" s="1"/>
      <c r="C678" s="19"/>
      <c r="D678" s="19"/>
      <c r="E678" s="19"/>
      <c r="F678" s="19"/>
      <c r="G678" s="19"/>
      <c r="H678" s="19"/>
      <c r="I678" s="19"/>
      <c r="J678" s="19"/>
      <c r="K678" s="19"/>
      <c r="L678" s="19"/>
      <c r="M678" s="19"/>
      <c r="N678" s="2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</row>
    <row r="679" ht="12.75" customHeight="1">
      <c r="A679" s="1"/>
      <c r="B679" s="1"/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2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</row>
    <row r="680" ht="12.75" customHeight="1">
      <c r="A680" s="1"/>
      <c r="B680" s="1"/>
      <c r="C680" s="19"/>
      <c r="D680" s="19"/>
      <c r="E680" s="19"/>
      <c r="F680" s="19"/>
      <c r="G680" s="19"/>
      <c r="H680" s="19"/>
      <c r="I680" s="19"/>
      <c r="J680" s="19"/>
      <c r="K680" s="19"/>
      <c r="L680" s="19"/>
      <c r="M680" s="19"/>
      <c r="N680" s="2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</row>
    <row r="681" ht="12.75" customHeight="1">
      <c r="A681" s="1"/>
      <c r="B681" s="1"/>
      <c r="C681" s="19"/>
      <c r="D681" s="19"/>
      <c r="E681" s="19"/>
      <c r="F681" s="19"/>
      <c r="G681" s="19"/>
      <c r="H681" s="19"/>
      <c r="I681" s="19"/>
      <c r="J681" s="19"/>
      <c r="K681" s="19"/>
      <c r="L681" s="19"/>
      <c r="M681" s="19"/>
      <c r="N681" s="2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</row>
    <row r="682" ht="12.75" customHeight="1">
      <c r="A682" s="1"/>
      <c r="B682" s="1"/>
      <c r="C682" s="19"/>
      <c r="D682" s="19"/>
      <c r="E682" s="19"/>
      <c r="F682" s="19"/>
      <c r="G682" s="19"/>
      <c r="H682" s="19"/>
      <c r="I682" s="19"/>
      <c r="J682" s="19"/>
      <c r="K682" s="19"/>
      <c r="L682" s="19"/>
      <c r="M682" s="19"/>
      <c r="N682" s="2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</row>
    <row r="683" ht="12.75" customHeight="1">
      <c r="A683" s="1"/>
      <c r="B683" s="1"/>
      <c r="C683" s="19"/>
      <c r="D683" s="19"/>
      <c r="E683" s="19"/>
      <c r="F683" s="19"/>
      <c r="G683" s="19"/>
      <c r="H683" s="19"/>
      <c r="I683" s="19"/>
      <c r="J683" s="19"/>
      <c r="K683" s="19"/>
      <c r="L683" s="19"/>
      <c r="M683" s="19"/>
      <c r="N683" s="2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</row>
    <row r="684" ht="12.75" customHeight="1">
      <c r="A684" s="1"/>
      <c r="B684" s="1"/>
      <c r="C684" s="19"/>
      <c r="D684" s="19"/>
      <c r="E684" s="19"/>
      <c r="F684" s="19"/>
      <c r="G684" s="19"/>
      <c r="H684" s="19"/>
      <c r="I684" s="19"/>
      <c r="J684" s="19"/>
      <c r="K684" s="19"/>
      <c r="L684" s="19"/>
      <c r="M684" s="19"/>
      <c r="N684" s="2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</row>
    <row r="685" ht="12.75" customHeight="1">
      <c r="A685" s="1"/>
      <c r="B685" s="1"/>
      <c r="C685" s="19"/>
      <c r="D685" s="19"/>
      <c r="E685" s="19"/>
      <c r="F685" s="19"/>
      <c r="G685" s="19"/>
      <c r="H685" s="19"/>
      <c r="I685" s="19"/>
      <c r="J685" s="19"/>
      <c r="K685" s="19"/>
      <c r="L685" s="19"/>
      <c r="M685" s="19"/>
      <c r="N685" s="2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</row>
    <row r="686" ht="12.75" customHeight="1">
      <c r="A686" s="1"/>
      <c r="B686" s="1"/>
      <c r="C686" s="19"/>
      <c r="D686" s="19"/>
      <c r="E686" s="19"/>
      <c r="F686" s="19"/>
      <c r="G686" s="19"/>
      <c r="H686" s="19"/>
      <c r="I686" s="19"/>
      <c r="J686" s="19"/>
      <c r="K686" s="19"/>
      <c r="L686" s="19"/>
      <c r="M686" s="19"/>
      <c r="N686" s="2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</row>
    <row r="687" ht="12.75" customHeight="1">
      <c r="A687" s="1"/>
      <c r="B687" s="1"/>
      <c r="C687" s="19"/>
      <c r="D687" s="19"/>
      <c r="E687" s="19"/>
      <c r="F687" s="19"/>
      <c r="G687" s="19"/>
      <c r="H687" s="19"/>
      <c r="I687" s="19"/>
      <c r="J687" s="19"/>
      <c r="K687" s="19"/>
      <c r="L687" s="19"/>
      <c r="M687" s="19"/>
      <c r="N687" s="2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</row>
    <row r="688" ht="12.75" customHeight="1">
      <c r="A688" s="1"/>
      <c r="B688" s="1"/>
      <c r="C688" s="19"/>
      <c r="D688" s="19"/>
      <c r="E688" s="19"/>
      <c r="F688" s="19"/>
      <c r="G688" s="19"/>
      <c r="H688" s="19"/>
      <c r="I688" s="19"/>
      <c r="J688" s="19"/>
      <c r="K688" s="19"/>
      <c r="L688" s="19"/>
      <c r="M688" s="19"/>
      <c r="N688" s="2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</row>
    <row r="689" ht="12.75" customHeight="1">
      <c r="A689" s="1"/>
      <c r="B689" s="1"/>
      <c r="C689" s="19"/>
      <c r="D689" s="19"/>
      <c r="E689" s="19"/>
      <c r="F689" s="19"/>
      <c r="G689" s="19"/>
      <c r="H689" s="19"/>
      <c r="I689" s="19"/>
      <c r="J689" s="19"/>
      <c r="K689" s="19"/>
      <c r="L689" s="19"/>
      <c r="M689" s="19"/>
      <c r="N689" s="2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</row>
    <row r="690" ht="12.75" customHeight="1">
      <c r="A690" s="1"/>
      <c r="B690" s="1"/>
      <c r="C690" s="19"/>
      <c r="D690" s="19"/>
      <c r="E690" s="19"/>
      <c r="F690" s="19"/>
      <c r="G690" s="19"/>
      <c r="H690" s="19"/>
      <c r="I690" s="19"/>
      <c r="J690" s="19"/>
      <c r="K690" s="19"/>
      <c r="L690" s="19"/>
      <c r="M690" s="19"/>
      <c r="N690" s="2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</row>
    <row r="691" ht="12.75" customHeight="1">
      <c r="A691" s="1"/>
      <c r="B691" s="1"/>
      <c r="C691" s="19"/>
      <c r="D691" s="19"/>
      <c r="E691" s="19"/>
      <c r="F691" s="19"/>
      <c r="G691" s="19"/>
      <c r="H691" s="19"/>
      <c r="I691" s="19"/>
      <c r="J691" s="19"/>
      <c r="K691" s="19"/>
      <c r="L691" s="19"/>
      <c r="M691" s="19"/>
      <c r="N691" s="2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</row>
    <row r="692" ht="12.75" customHeight="1">
      <c r="A692" s="1"/>
      <c r="B692" s="1"/>
      <c r="C692" s="19"/>
      <c r="D692" s="19"/>
      <c r="E692" s="19"/>
      <c r="F692" s="19"/>
      <c r="G692" s="19"/>
      <c r="H692" s="19"/>
      <c r="I692" s="19"/>
      <c r="J692" s="19"/>
      <c r="K692" s="19"/>
      <c r="L692" s="19"/>
      <c r="M692" s="19"/>
      <c r="N692" s="2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</row>
    <row r="693" ht="12.75" customHeight="1">
      <c r="A693" s="1"/>
      <c r="B693" s="1"/>
      <c r="C693" s="19"/>
      <c r="D693" s="19"/>
      <c r="E693" s="19"/>
      <c r="F693" s="19"/>
      <c r="G693" s="19"/>
      <c r="H693" s="19"/>
      <c r="I693" s="19"/>
      <c r="J693" s="19"/>
      <c r="K693" s="19"/>
      <c r="L693" s="19"/>
      <c r="M693" s="19"/>
      <c r="N693" s="2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</row>
    <row r="694" ht="12.75" customHeight="1">
      <c r="A694" s="1"/>
      <c r="B694" s="1"/>
      <c r="C694" s="19"/>
      <c r="D694" s="19"/>
      <c r="E694" s="19"/>
      <c r="F694" s="19"/>
      <c r="G694" s="19"/>
      <c r="H694" s="19"/>
      <c r="I694" s="19"/>
      <c r="J694" s="19"/>
      <c r="K694" s="19"/>
      <c r="L694" s="19"/>
      <c r="M694" s="19"/>
      <c r="N694" s="2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</row>
    <row r="695" ht="12.75" customHeight="1">
      <c r="A695" s="1"/>
      <c r="B695" s="1"/>
      <c r="C695" s="19"/>
      <c r="D695" s="19"/>
      <c r="E695" s="19"/>
      <c r="F695" s="19"/>
      <c r="G695" s="19"/>
      <c r="H695" s="19"/>
      <c r="I695" s="19"/>
      <c r="J695" s="19"/>
      <c r="K695" s="19"/>
      <c r="L695" s="19"/>
      <c r="M695" s="19"/>
      <c r="N695" s="2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</row>
    <row r="696" ht="12.75" customHeight="1">
      <c r="A696" s="1"/>
      <c r="B696" s="1"/>
      <c r="C696" s="19"/>
      <c r="D696" s="19"/>
      <c r="E696" s="19"/>
      <c r="F696" s="19"/>
      <c r="G696" s="19"/>
      <c r="H696" s="19"/>
      <c r="I696" s="19"/>
      <c r="J696" s="19"/>
      <c r="K696" s="19"/>
      <c r="L696" s="19"/>
      <c r="M696" s="19"/>
      <c r="N696" s="2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</row>
    <row r="697" ht="12.75" customHeight="1">
      <c r="A697" s="1"/>
      <c r="B697" s="1"/>
      <c r="C697" s="19"/>
      <c r="D697" s="19"/>
      <c r="E697" s="19"/>
      <c r="F697" s="19"/>
      <c r="G697" s="19"/>
      <c r="H697" s="19"/>
      <c r="I697" s="19"/>
      <c r="J697" s="19"/>
      <c r="K697" s="19"/>
      <c r="L697" s="19"/>
      <c r="M697" s="19"/>
      <c r="N697" s="2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</row>
    <row r="698" ht="12.75" customHeight="1">
      <c r="A698" s="1"/>
      <c r="B698" s="1"/>
      <c r="C698" s="19"/>
      <c r="D698" s="19"/>
      <c r="E698" s="19"/>
      <c r="F698" s="19"/>
      <c r="G698" s="19"/>
      <c r="H698" s="19"/>
      <c r="I698" s="19"/>
      <c r="J698" s="19"/>
      <c r="K698" s="19"/>
      <c r="L698" s="19"/>
      <c r="M698" s="19"/>
      <c r="N698" s="2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</row>
    <row r="699" ht="12.75" customHeight="1">
      <c r="A699" s="1"/>
      <c r="B699" s="1"/>
      <c r="C699" s="19"/>
      <c r="D699" s="19"/>
      <c r="E699" s="19"/>
      <c r="F699" s="19"/>
      <c r="G699" s="19"/>
      <c r="H699" s="19"/>
      <c r="I699" s="19"/>
      <c r="J699" s="19"/>
      <c r="K699" s="19"/>
      <c r="L699" s="19"/>
      <c r="M699" s="19"/>
      <c r="N699" s="2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</row>
    <row r="700" ht="12.75" customHeight="1">
      <c r="A700" s="1"/>
      <c r="B700" s="1"/>
      <c r="C700" s="19"/>
      <c r="D700" s="19"/>
      <c r="E700" s="19"/>
      <c r="F700" s="19"/>
      <c r="G700" s="19"/>
      <c r="H700" s="19"/>
      <c r="I700" s="19"/>
      <c r="J700" s="19"/>
      <c r="K700" s="19"/>
      <c r="L700" s="19"/>
      <c r="M700" s="19"/>
      <c r="N700" s="2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</row>
    <row r="701" ht="12.75" customHeight="1">
      <c r="A701" s="1"/>
      <c r="B701" s="1"/>
      <c r="C701" s="19"/>
      <c r="D701" s="19"/>
      <c r="E701" s="19"/>
      <c r="F701" s="19"/>
      <c r="G701" s="19"/>
      <c r="H701" s="19"/>
      <c r="I701" s="19"/>
      <c r="J701" s="19"/>
      <c r="K701" s="19"/>
      <c r="L701" s="19"/>
      <c r="M701" s="19"/>
      <c r="N701" s="2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</row>
    <row r="702" ht="12.75" customHeight="1">
      <c r="A702" s="1"/>
      <c r="B702" s="1"/>
      <c r="C702" s="19"/>
      <c r="D702" s="19"/>
      <c r="E702" s="19"/>
      <c r="F702" s="19"/>
      <c r="G702" s="19"/>
      <c r="H702" s="19"/>
      <c r="I702" s="19"/>
      <c r="J702" s="19"/>
      <c r="K702" s="19"/>
      <c r="L702" s="19"/>
      <c r="M702" s="19"/>
      <c r="N702" s="2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</row>
    <row r="703" ht="12.75" customHeight="1">
      <c r="A703" s="1"/>
      <c r="B703" s="1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2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</row>
    <row r="704" ht="12.75" customHeight="1">
      <c r="A704" s="1"/>
      <c r="B704" s="1"/>
      <c r="C704" s="19"/>
      <c r="D704" s="19"/>
      <c r="E704" s="19"/>
      <c r="F704" s="19"/>
      <c r="G704" s="19"/>
      <c r="H704" s="19"/>
      <c r="I704" s="19"/>
      <c r="J704" s="19"/>
      <c r="K704" s="19"/>
      <c r="L704" s="19"/>
      <c r="M704" s="19"/>
      <c r="N704" s="2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</row>
    <row r="705" ht="12.75" customHeight="1">
      <c r="A705" s="1"/>
      <c r="B705" s="1"/>
      <c r="C705" s="19"/>
      <c r="D705" s="19"/>
      <c r="E705" s="19"/>
      <c r="F705" s="19"/>
      <c r="G705" s="19"/>
      <c r="H705" s="19"/>
      <c r="I705" s="19"/>
      <c r="J705" s="19"/>
      <c r="K705" s="19"/>
      <c r="L705" s="19"/>
      <c r="M705" s="19"/>
      <c r="N705" s="2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</row>
    <row r="706" ht="12.75" customHeight="1">
      <c r="A706" s="1"/>
      <c r="B706" s="1"/>
      <c r="C706" s="19"/>
      <c r="D706" s="19"/>
      <c r="E706" s="19"/>
      <c r="F706" s="19"/>
      <c r="G706" s="19"/>
      <c r="H706" s="19"/>
      <c r="I706" s="19"/>
      <c r="J706" s="19"/>
      <c r="K706" s="19"/>
      <c r="L706" s="19"/>
      <c r="M706" s="19"/>
      <c r="N706" s="2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</row>
    <row r="707" ht="12.75" customHeight="1">
      <c r="A707" s="1"/>
      <c r="B707" s="1"/>
      <c r="C707" s="19"/>
      <c r="D707" s="19"/>
      <c r="E707" s="19"/>
      <c r="F707" s="19"/>
      <c r="G707" s="19"/>
      <c r="H707" s="19"/>
      <c r="I707" s="19"/>
      <c r="J707" s="19"/>
      <c r="K707" s="19"/>
      <c r="L707" s="19"/>
      <c r="M707" s="19"/>
      <c r="N707" s="2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</row>
    <row r="708" ht="12.75" customHeight="1">
      <c r="A708" s="1"/>
      <c r="B708" s="1"/>
      <c r="C708" s="19"/>
      <c r="D708" s="19"/>
      <c r="E708" s="19"/>
      <c r="F708" s="19"/>
      <c r="G708" s="19"/>
      <c r="H708" s="19"/>
      <c r="I708" s="19"/>
      <c r="J708" s="19"/>
      <c r="K708" s="19"/>
      <c r="L708" s="19"/>
      <c r="M708" s="19"/>
      <c r="N708" s="2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</row>
    <row r="709" ht="12.75" customHeight="1">
      <c r="A709" s="1"/>
      <c r="B709" s="1"/>
      <c r="C709" s="19"/>
      <c r="D709" s="19"/>
      <c r="E709" s="19"/>
      <c r="F709" s="19"/>
      <c r="G709" s="19"/>
      <c r="H709" s="19"/>
      <c r="I709" s="19"/>
      <c r="J709" s="19"/>
      <c r="K709" s="19"/>
      <c r="L709" s="19"/>
      <c r="M709" s="19"/>
      <c r="N709" s="2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</row>
    <row r="710" ht="12.75" customHeight="1">
      <c r="A710" s="1"/>
      <c r="B710" s="1"/>
      <c r="C710" s="19"/>
      <c r="D710" s="19"/>
      <c r="E710" s="19"/>
      <c r="F710" s="19"/>
      <c r="G710" s="19"/>
      <c r="H710" s="19"/>
      <c r="I710" s="19"/>
      <c r="J710" s="19"/>
      <c r="K710" s="19"/>
      <c r="L710" s="19"/>
      <c r="M710" s="19"/>
      <c r="N710" s="2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</row>
    <row r="711" ht="12.75" customHeight="1">
      <c r="A711" s="1"/>
      <c r="B711" s="1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2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</row>
    <row r="712" ht="12.75" customHeight="1">
      <c r="A712" s="1"/>
      <c r="B712" s="1"/>
      <c r="C712" s="19"/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2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</row>
    <row r="713" ht="12.75" customHeight="1">
      <c r="A713" s="1"/>
      <c r="B713" s="1"/>
      <c r="C713" s="19"/>
      <c r="D713" s="19"/>
      <c r="E713" s="19"/>
      <c r="F713" s="19"/>
      <c r="G713" s="19"/>
      <c r="H713" s="19"/>
      <c r="I713" s="19"/>
      <c r="J713" s="19"/>
      <c r="K713" s="19"/>
      <c r="L713" s="19"/>
      <c r="M713" s="19"/>
      <c r="N713" s="2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</row>
    <row r="714" ht="12.75" customHeight="1">
      <c r="A714" s="1"/>
      <c r="B714" s="1"/>
      <c r="C714" s="19"/>
      <c r="D714" s="19"/>
      <c r="E714" s="19"/>
      <c r="F714" s="19"/>
      <c r="G714" s="19"/>
      <c r="H714" s="19"/>
      <c r="I714" s="19"/>
      <c r="J714" s="19"/>
      <c r="K714" s="19"/>
      <c r="L714" s="19"/>
      <c r="M714" s="19"/>
      <c r="N714" s="2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</row>
    <row r="715" ht="12.75" customHeight="1">
      <c r="A715" s="1"/>
      <c r="B715" s="1"/>
      <c r="C715" s="19"/>
      <c r="D715" s="19"/>
      <c r="E715" s="19"/>
      <c r="F715" s="19"/>
      <c r="G715" s="19"/>
      <c r="H715" s="19"/>
      <c r="I715" s="19"/>
      <c r="J715" s="19"/>
      <c r="K715" s="19"/>
      <c r="L715" s="19"/>
      <c r="M715" s="19"/>
      <c r="N715" s="2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</row>
    <row r="716" ht="12.75" customHeight="1">
      <c r="A716" s="1"/>
      <c r="B716" s="1"/>
      <c r="C716" s="19"/>
      <c r="D716" s="19"/>
      <c r="E716" s="19"/>
      <c r="F716" s="19"/>
      <c r="G716" s="19"/>
      <c r="H716" s="19"/>
      <c r="I716" s="19"/>
      <c r="J716" s="19"/>
      <c r="K716" s="19"/>
      <c r="L716" s="19"/>
      <c r="M716" s="19"/>
      <c r="N716" s="2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</row>
    <row r="717" ht="12.75" customHeight="1">
      <c r="A717" s="1"/>
      <c r="B717" s="1"/>
      <c r="C717" s="19"/>
      <c r="D717" s="19"/>
      <c r="E717" s="19"/>
      <c r="F717" s="19"/>
      <c r="G717" s="19"/>
      <c r="H717" s="19"/>
      <c r="I717" s="19"/>
      <c r="J717" s="19"/>
      <c r="K717" s="19"/>
      <c r="L717" s="19"/>
      <c r="M717" s="19"/>
      <c r="N717" s="2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</row>
    <row r="718" ht="12.75" customHeight="1">
      <c r="A718" s="1"/>
      <c r="B718" s="1"/>
      <c r="C718" s="19"/>
      <c r="D718" s="19"/>
      <c r="E718" s="19"/>
      <c r="F718" s="19"/>
      <c r="G718" s="19"/>
      <c r="H718" s="19"/>
      <c r="I718" s="19"/>
      <c r="J718" s="19"/>
      <c r="K718" s="19"/>
      <c r="L718" s="19"/>
      <c r="M718" s="19"/>
      <c r="N718" s="2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</row>
    <row r="719" ht="12.75" customHeight="1">
      <c r="A719" s="1"/>
      <c r="B719" s="1"/>
      <c r="C719" s="19"/>
      <c r="D719" s="19"/>
      <c r="E719" s="19"/>
      <c r="F719" s="19"/>
      <c r="G719" s="19"/>
      <c r="H719" s="19"/>
      <c r="I719" s="19"/>
      <c r="J719" s="19"/>
      <c r="K719" s="19"/>
      <c r="L719" s="19"/>
      <c r="M719" s="19"/>
      <c r="N719" s="2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</row>
    <row r="720" ht="12.75" customHeight="1">
      <c r="A720" s="1"/>
      <c r="B720" s="1"/>
      <c r="C720" s="19"/>
      <c r="D720" s="19"/>
      <c r="E720" s="19"/>
      <c r="F720" s="19"/>
      <c r="G720" s="19"/>
      <c r="H720" s="19"/>
      <c r="I720" s="19"/>
      <c r="J720" s="19"/>
      <c r="K720" s="19"/>
      <c r="L720" s="19"/>
      <c r="M720" s="19"/>
      <c r="N720" s="2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</row>
    <row r="721" ht="12.75" customHeight="1">
      <c r="A721" s="1"/>
      <c r="B721" s="1"/>
      <c r="C721" s="19"/>
      <c r="D721" s="19"/>
      <c r="E721" s="19"/>
      <c r="F721" s="19"/>
      <c r="G721" s="19"/>
      <c r="H721" s="19"/>
      <c r="I721" s="19"/>
      <c r="J721" s="19"/>
      <c r="K721" s="19"/>
      <c r="L721" s="19"/>
      <c r="M721" s="19"/>
      <c r="N721" s="2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</row>
    <row r="722" ht="12.75" customHeight="1">
      <c r="A722" s="1"/>
      <c r="B722" s="1"/>
      <c r="C722" s="19"/>
      <c r="D722" s="19"/>
      <c r="E722" s="19"/>
      <c r="F722" s="19"/>
      <c r="G722" s="19"/>
      <c r="H722" s="19"/>
      <c r="I722" s="19"/>
      <c r="J722" s="19"/>
      <c r="K722" s="19"/>
      <c r="L722" s="19"/>
      <c r="M722" s="19"/>
      <c r="N722" s="2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</row>
    <row r="723" ht="12.75" customHeight="1">
      <c r="A723" s="1"/>
      <c r="B723" s="1"/>
      <c r="C723" s="19"/>
      <c r="D723" s="19"/>
      <c r="E723" s="19"/>
      <c r="F723" s="19"/>
      <c r="G723" s="19"/>
      <c r="H723" s="19"/>
      <c r="I723" s="19"/>
      <c r="J723" s="19"/>
      <c r="K723" s="19"/>
      <c r="L723" s="19"/>
      <c r="M723" s="19"/>
      <c r="N723" s="2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</row>
    <row r="724" ht="12.75" customHeight="1">
      <c r="A724" s="1"/>
      <c r="B724" s="1"/>
      <c r="C724" s="19"/>
      <c r="D724" s="19"/>
      <c r="E724" s="19"/>
      <c r="F724" s="19"/>
      <c r="G724" s="19"/>
      <c r="H724" s="19"/>
      <c r="I724" s="19"/>
      <c r="J724" s="19"/>
      <c r="K724" s="19"/>
      <c r="L724" s="19"/>
      <c r="M724" s="19"/>
      <c r="N724" s="2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</row>
    <row r="725" ht="12.75" customHeight="1">
      <c r="A725" s="1"/>
      <c r="B725" s="1"/>
      <c r="C725" s="19"/>
      <c r="D725" s="19"/>
      <c r="E725" s="19"/>
      <c r="F725" s="19"/>
      <c r="G725" s="19"/>
      <c r="H725" s="19"/>
      <c r="I725" s="19"/>
      <c r="J725" s="19"/>
      <c r="K725" s="19"/>
      <c r="L725" s="19"/>
      <c r="M725" s="19"/>
      <c r="N725" s="2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</row>
    <row r="726" ht="12.75" customHeight="1">
      <c r="A726" s="1"/>
      <c r="B726" s="1"/>
      <c r="C726" s="19"/>
      <c r="D726" s="19"/>
      <c r="E726" s="19"/>
      <c r="F726" s="19"/>
      <c r="G726" s="19"/>
      <c r="H726" s="19"/>
      <c r="I726" s="19"/>
      <c r="J726" s="19"/>
      <c r="K726" s="19"/>
      <c r="L726" s="19"/>
      <c r="M726" s="19"/>
      <c r="N726" s="2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</row>
    <row r="727" ht="12.75" customHeight="1">
      <c r="A727" s="1"/>
      <c r="B727" s="1"/>
      <c r="C727" s="19"/>
      <c r="D727" s="19"/>
      <c r="E727" s="19"/>
      <c r="F727" s="19"/>
      <c r="G727" s="19"/>
      <c r="H727" s="19"/>
      <c r="I727" s="19"/>
      <c r="J727" s="19"/>
      <c r="K727" s="19"/>
      <c r="L727" s="19"/>
      <c r="M727" s="19"/>
      <c r="N727" s="2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</row>
    <row r="728" ht="12.75" customHeight="1">
      <c r="A728" s="1"/>
      <c r="B728" s="1"/>
      <c r="C728" s="19"/>
      <c r="D728" s="19"/>
      <c r="E728" s="19"/>
      <c r="F728" s="19"/>
      <c r="G728" s="19"/>
      <c r="H728" s="19"/>
      <c r="I728" s="19"/>
      <c r="J728" s="19"/>
      <c r="K728" s="19"/>
      <c r="L728" s="19"/>
      <c r="M728" s="19"/>
      <c r="N728" s="2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</row>
    <row r="729" ht="12.75" customHeight="1">
      <c r="A729" s="1"/>
      <c r="B729" s="1"/>
      <c r="C729" s="19"/>
      <c r="D729" s="19"/>
      <c r="E729" s="19"/>
      <c r="F729" s="19"/>
      <c r="G729" s="19"/>
      <c r="H729" s="19"/>
      <c r="I729" s="19"/>
      <c r="J729" s="19"/>
      <c r="K729" s="19"/>
      <c r="L729" s="19"/>
      <c r="M729" s="19"/>
      <c r="N729" s="2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</row>
    <row r="730" ht="12.75" customHeight="1">
      <c r="A730" s="1"/>
      <c r="B730" s="1"/>
      <c r="C730" s="19"/>
      <c r="D730" s="19"/>
      <c r="E730" s="19"/>
      <c r="F730" s="19"/>
      <c r="G730" s="19"/>
      <c r="H730" s="19"/>
      <c r="I730" s="19"/>
      <c r="J730" s="19"/>
      <c r="K730" s="19"/>
      <c r="L730" s="19"/>
      <c r="M730" s="19"/>
      <c r="N730" s="2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</row>
    <row r="731" ht="12.75" customHeight="1">
      <c r="A731" s="1"/>
      <c r="B731" s="1"/>
      <c r="C731" s="19"/>
      <c r="D731" s="19"/>
      <c r="E731" s="19"/>
      <c r="F731" s="19"/>
      <c r="G731" s="19"/>
      <c r="H731" s="19"/>
      <c r="I731" s="19"/>
      <c r="J731" s="19"/>
      <c r="K731" s="19"/>
      <c r="L731" s="19"/>
      <c r="M731" s="19"/>
      <c r="N731" s="2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</row>
    <row r="732" ht="12.75" customHeight="1">
      <c r="A732" s="1"/>
      <c r="B732" s="1"/>
      <c r="C732" s="19"/>
      <c r="D732" s="19"/>
      <c r="E732" s="19"/>
      <c r="F732" s="19"/>
      <c r="G732" s="19"/>
      <c r="H732" s="19"/>
      <c r="I732" s="19"/>
      <c r="J732" s="19"/>
      <c r="K732" s="19"/>
      <c r="L732" s="19"/>
      <c r="M732" s="19"/>
      <c r="N732" s="2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</row>
    <row r="733" ht="12.75" customHeight="1">
      <c r="A733" s="1"/>
      <c r="B733" s="1"/>
      <c r="C733" s="19"/>
      <c r="D733" s="19"/>
      <c r="E733" s="19"/>
      <c r="F733" s="19"/>
      <c r="G733" s="19"/>
      <c r="H733" s="19"/>
      <c r="I733" s="19"/>
      <c r="J733" s="19"/>
      <c r="K733" s="19"/>
      <c r="L733" s="19"/>
      <c r="M733" s="19"/>
      <c r="N733" s="2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</row>
    <row r="734" ht="12.75" customHeight="1">
      <c r="A734" s="1"/>
      <c r="B734" s="1"/>
      <c r="C734" s="19"/>
      <c r="D734" s="19"/>
      <c r="E734" s="19"/>
      <c r="F734" s="19"/>
      <c r="G734" s="19"/>
      <c r="H734" s="19"/>
      <c r="I734" s="19"/>
      <c r="J734" s="19"/>
      <c r="K734" s="19"/>
      <c r="L734" s="19"/>
      <c r="M734" s="19"/>
      <c r="N734" s="2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</row>
    <row r="735" ht="12.75" customHeight="1">
      <c r="A735" s="1"/>
      <c r="B735" s="1"/>
      <c r="C735" s="19"/>
      <c r="D735" s="19"/>
      <c r="E735" s="19"/>
      <c r="F735" s="19"/>
      <c r="G735" s="19"/>
      <c r="H735" s="19"/>
      <c r="I735" s="19"/>
      <c r="J735" s="19"/>
      <c r="K735" s="19"/>
      <c r="L735" s="19"/>
      <c r="M735" s="19"/>
      <c r="N735" s="2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</row>
    <row r="736" ht="12.75" customHeight="1">
      <c r="A736" s="1"/>
      <c r="B736" s="1"/>
      <c r="C736" s="19"/>
      <c r="D736" s="19"/>
      <c r="E736" s="19"/>
      <c r="F736" s="19"/>
      <c r="G736" s="19"/>
      <c r="H736" s="19"/>
      <c r="I736" s="19"/>
      <c r="J736" s="19"/>
      <c r="K736" s="19"/>
      <c r="L736" s="19"/>
      <c r="M736" s="19"/>
      <c r="N736" s="2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</row>
    <row r="737" ht="12.75" customHeight="1">
      <c r="A737" s="1"/>
      <c r="B737" s="1"/>
      <c r="C737" s="19"/>
      <c r="D737" s="19"/>
      <c r="E737" s="19"/>
      <c r="F737" s="19"/>
      <c r="G737" s="19"/>
      <c r="H737" s="19"/>
      <c r="I737" s="19"/>
      <c r="J737" s="19"/>
      <c r="K737" s="19"/>
      <c r="L737" s="19"/>
      <c r="M737" s="19"/>
      <c r="N737" s="2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</row>
    <row r="738" ht="12.75" customHeight="1">
      <c r="A738" s="1"/>
      <c r="B738" s="1"/>
      <c r="C738" s="19"/>
      <c r="D738" s="19"/>
      <c r="E738" s="19"/>
      <c r="F738" s="19"/>
      <c r="G738" s="19"/>
      <c r="H738" s="19"/>
      <c r="I738" s="19"/>
      <c r="J738" s="19"/>
      <c r="K738" s="19"/>
      <c r="L738" s="19"/>
      <c r="M738" s="19"/>
      <c r="N738" s="2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</row>
    <row r="739" ht="12.75" customHeight="1">
      <c r="A739" s="1"/>
      <c r="B739" s="1"/>
      <c r="C739" s="19"/>
      <c r="D739" s="19"/>
      <c r="E739" s="19"/>
      <c r="F739" s="19"/>
      <c r="G739" s="19"/>
      <c r="H739" s="19"/>
      <c r="I739" s="19"/>
      <c r="J739" s="19"/>
      <c r="K739" s="19"/>
      <c r="L739" s="19"/>
      <c r="M739" s="19"/>
      <c r="N739" s="2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</row>
    <row r="740" ht="12.75" customHeight="1">
      <c r="A740" s="1"/>
      <c r="B740" s="1"/>
      <c r="C740" s="19"/>
      <c r="D740" s="19"/>
      <c r="E740" s="19"/>
      <c r="F740" s="19"/>
      <c r="G740" s="19"/>
      <c r="H740" s="19"/>
      <c r="I740" s="19"/>
      <c r="J740" s="19"/>
      <c r="K740" s="19"/>
      <c r="L740" s="19"/>
      <c r="M740" s="19"/>
      <c r="N740" s="2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</row>
    <row r="741" ht="12.75" customHeight="1">
      <c r="A741" s="1"/>
      <c r="B741" s="1"/>
      <c r="C741" s="19"/>
      <c r="D741" s="19"/>
      <c r="E741" s="19"/>
      <c r="F741" s="19"/>
      <c r="G741" s="19"/>
      <c r="H741" s="19"/>
      <c r="I741" s="19"/>
      <c r="J741" s="19"/>
      <c r="K741" s="19"/>
      <c r="L741" s="19"/>
      <c r="M741" s="19"/>
      <c r="N741" s="2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</row>
    <row r="742" ht="12.75" customHeight="1">
      <c r="A742" s="1"/>
      <c r="B742" s="1"/>
      <c r="C742" s="19"/>
      <c r="D742" s="19"/>
      <c r="E742" s="19"/>
      <c r="F742" s="19"/>
      <c r="G742" s="19"/>
      <c r="H742" s="19"/>
      <c r="I742" s="19"/>
      <c r="J742" s="19"/>
      <c r="K742" s="19"/>
      <c r="L742" s="19"/>
      <c r="M742" s="19"/>
      <c r="N742" s="2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</row>
    <row r="743" ht="12.75" customHeight="1">
      <c r="A743" s="1"/>
      <c r="B743" s="1"/>
      <c r="C743" s="19"/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2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</row>
    <row r="744" ht="12.75" customHeight="1">
      <c r="A744" s="1"/>
      <c r="B744" s="1"/>
      <c r="C744" s="19"/>
      <c r="D744" s="19"/>
      <c r="E744" s="19"/>
      <c r="F744" s="19"/>
      <c r="G744" s="19"/>
      <c r="H744" s="19"/>
      <c r="I744" s="19"/>
      <c r="J744" s="19"/>
      <c r="K744" s="19"/>
      <c r="L744" s="19"/>
      <c r="M744" s="19"/>
      <c r="N744" s="2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</row>
    <row r="745" ht="12.75" customHeight="1">
      <c r="A745" s="1"/>
      <c r="B745" s="1"/>
      <c r="C745" s="19"/>
      <c r="D745" s="19"/>
      <c r="E745" s="19"/>
      <c r="F745" s="19"/>
      <c r="G745" s="19"/>
      <c r="H745" s="19"/>
      <c r="I745" s="19"/>
      <c r="J745" s="19"/>
      <c r="K745" s="19"/>
      <c r="L745" s="19"/>
      <c r="M745" s="19"/>
      <c r="N745" s="2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</row>
    <row r="746" ht="12.75" customHeight="1">
      <c r="A746" s="1"/>
      <c r="B746" s="1"/>
      <c r="C746" s="19"/>
      <c r="D746" s="19"/>
      <c r="E746" s="19"/>
      <c r="F746" s="19"/>
      <c r="G746" s="19"/>
      <c r="H746" s="19"/>
      <c r="I746" s="19"/>
      <c r="J746" s="19"/>
      <c r="K746" s="19"/>
      <c r="L746" s="19"/>
      <c r="M746" s="19"/>
      <c r="N746" s="2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</row>
    <row r="747" ht="12.75" customHeight="1">
      <c r="A747" s="1"/>
      <c r="B747" s="1"/>
      <c r="C747" s="19"/>
      <c r="D747" s="19"/>
      <c r="E747" s="19"/>
      <c r="F747" s="19"/>
      <c r="G747" s="19"/>
      <c r="H747" s="19"/>
      <c r="I747" s="19"/>
      <c r="J747" s="19"/>
      <c r="K747" s="19"/>
      <c r="L747" s="19"/>
      <c r="M747" s="19"/>
      <c r="N747" s="2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</row>
    <row r="748" ht="12.75" customHeight="1">
      <c r="A748" s="1"/>
      <c r="B748" s="1"/>
      <c r="C748" s="19"/>
      <c r="D748" s="19"/>
      <c r="E748" s="19"/>
      <c r="F748" s="19"/>
      <c r="G748" s="19"/>
      <c r="H748" s="19"/>
      <c r="I748" s="19"/>
      <c r="J748" s="19"/>
      <c r="K748" s="19"/>
      <c r="L748" s="19"/>
      <c r="M748" s="19"/>
      <c r="N748" s="2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</row>
    <row r="749" ht="12.75" customHeight="1">
      <c r="A749" s="1"/>
      <c r="B749" s="1"/>
      <c r="C749" s="19"/>
      <c r="D749" s="19"/>
      <c r="E749" s="19"/>
      <c r="F749" s="19"/>
      <c r="G749" s="19"/>
      <c r="H749" s="19"/>
      <c r="I749" s="19"/>
      <c r="J749" s="19"/>
      <c r="K749" s="19"/>
      <c r="L749" s="19"/>
      <c r="M749" s="19"/>
      <c r="N749" s="2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</row>
    <row r="750" ht="12.75" customHeight="1">
      <c r="A750" s="1"/>
      <c r="B750" s="1"/>
      <c r="C750" s="19"/>
      <c r="D750" s="19"/>
      <c r="E750" s="19"/>
      <c r="F750" s="19"/>
      <c r="G750" s="19"/>
      <c r="H750" s="19"/>
      <c r="I750" s="19"/>
      <c r="J750" s="19"/>
      <c r="K750" s="19"/>
      <c r="L750" s="19"/>
      <c r="M750" s="19"/>
      <c r="N750" s="2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</row>
    <row r="751" ht="12.75" customHeight="1">
      <c r="A751" s="1"/>
      <c r="B751" s="1"/>
      <c r="C751" s="19"/>
      <c r="D751" s="19"/>
      <c r="E751" s="19"/>
      <c r="F751" s="19"/>
      <c r="G751" s="19"/>
      <c r="H751" s="19"/>
      <c r="I751" s="19"/>
      <c r="J751" s="19"/>
      <c r="K751" s="19"/>
      <c r="L751" s="19"/>
      <c r="M751" s="19"/>
      <c r="N751" s="2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</row>
    <row r="752" ht="12.75" customHeight="1">
      <c r="A752" s="1"/>
      <c r="B752" s="1"/>
      <c r="C752" s="19"/>
      <c r="D752" s="19"/>
      <c r="E752" s="19"/>
      <c r="F752" s="19"/>
      <c r="G752" s="19"/>
      <c r="H752" s="19"/>
      <c r="I752" s="19"/>
      <c r="J752" s="19"/>
      <c r="K752" s="19"/>
      <c r="L752" s="19"/>
      <c r="M752" s="19"/>
      <c r="N752" s="2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</row>
    <row r="753" ht="12.75" customHeight="1">
      <c r="A753" s="1"/>
      <c r="B753" s="1"/>
      <c r="C753" s="19"/>
      <c r="D753" s="19"/>
      <c r="E753" s="19"/>
      <c r="F753" s="19"/>
      <c r="G753" s="19"/>
      <c r="H753" s="19"/>
      <c r="I753" s="19"/>
      <c r="J753" s="19"/>
      <c r="K753" s="19"/>
      <c r="L753" s="19"/>
      <c r="M753" s="19"/>
      <c r="N753" s="2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</row>
    <row r="754" ht="12.75" customHeight="1">
      <c r="A754" s="1"/>
      <c r="B754" s="1"/>
      <c r="C754" s="19"/>
      <c r="D754" s="19"/>
      <c r="E754" s="19"/>
      <c r="F754" s="19"/>
      <c r="G754" s="19"/>
      <c r="H754" s="19"/>
      <c r="I754" s="19"/>
      <c r="J754" s="19"/>
      <c r="K754" s="19"/>
      <c r="L754" s="19"/>
      <c r="M754" s="19"/>
      <c r="N754" s="2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</row>
    <row r="755" ht="12.75" customHeight="1">
      <c r="A755" s="1"/>
      <c r="B755" s="1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2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</row>
    <row r="756" ht="12.75" customHeight="1">
      <c r="A756" s="1"/>
      <c r="B756" s="1"/>
      <c r="C756" s="19"/>
      <c r="D756" s="19"/>
      <c r="E756" s="19"/>
      <c r="F756" s="19"/>
      <c r="G756" s="19"/>
      <c r="H756" s="19"/>
      <c r="I756" s="19"/>
      <c r="J756" s="19"/>
      <c r="K756" s="19"/>
      <c r="L756" s="19"/>
      <c r="M756" s="19"/>
      <c r="N756" s="2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</row>
    <row r="757" ht="12.75" customHeight="1">
      <c r="A757" s="1"/>
      <c r="B757" s="1"/>
      <c r="C757" s="19"/>
      <c r="D757" s="19"/>
      <c r="E757" s="19"/>
      <c r="F757" s="19"/>
      <c r="G757" s="19"/>
      <c r="H757" s="19"/>
      <c r="I757" s="19"/>
      <c r="J757" s="19"/>
      <c r="K757" s="19"/>
      <c r="L757" s="19"/>
      <c r="M757" s="19"/>
      <c r="N757" s="2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</row>
    <row r="758" ht="12.75" customHeight="1">
      <c r="A758" s="1"/>
      <c r="B758" s="1"/>
      <c r="C758" s="19"/>
      <c r="D758" s="19"/>
      <c r="E758" s="19"/>
      <c r="F758" s="19"/>
      <c r="G758" s="19"/>
      <c r="H758" s="19"/>
      <c r="I758" s="19"/>
      <c r="J758" s="19"/>
      <c r="K758" s="19"/>
      <c r="L758" s="19"/>
      <c r="M758" s="19"/>
      <c r="N758" s="2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</row>
    <row r="759" ht="12.75" customHeight="1">
      <c r="A759" s="1"/>
      <c r="B759" s="1"/>
      <c r="C759" s="19"/>
      <c r="D759" s="19"/>
      <c r="E759" s="19"/>
      <c r="F759" s="19"/>
      <c r="G759" s="19"/>
      <c r="H759" s="19"/>
      <c r="I759" s="19"/>
      <c r="J759" s="19"/>
      <c r="K759" s="19"/>
      <c r="L759" s="19"/>
      <c r="M759" s="19"/>
      <c r="N759" s="2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</row>
    <row r="760" ht="12.75" customHeight="1">
      <c r="A760" s="1"/>
      <c r="B760" s="1"/>
      <c r="C760" s="19"/>
      <c r="D760" s="19"/>
      <c r="E760" s="19"/>
      <c r="F760" s="19"/>
      <c r="G760" s="19"/>
      <c r="H760" s="19"/>
      <c r="I760" s="19"/>
      <c r="J760" s="19"/>
      <c r="K760" s="19"/>
      <c r="L760" s="19"/>
      <c r="M760" s="19"/>
      <c r="N760" s="2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</row>
    <row r="761" ht="12.75" customHeight="1">
      <c r="A761" s="1"/>
      <c r="B761" s="1"/>
      <c r="C761" s="19"/>
      <c r="D761" s="19"/>
      <c r="E761" s="19"/>
      <c r="F761" s="19"/>
      <c r="G761" s="19"/>
      <c r="H761" s="19"/>
      <c r="I761" s="19"/>
      <c r="J761" s="19"/>
      <c r="K761" s="19"/>
      <c r="L761" s="19"/>
      <c r="M761" s="19"/>
      <c r="N761" s="2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</row>
    <row r="762" ht="12.75" customHeight="1">
      <c r="A762" s="1"/>
      <c r="B762" s="1"/>
      <c r="C762" s="19"/>
      <c r="D762" s="19"/>
      <c r="E762" s="19"/>
      <c r="F762" s="19"/>
      <c r="G762" s="19"/>
      <c r="H762" s="19"/>
      <c r="I762" s="19"/>
      <c r="J762" s="19"/>
      <c r="K762" s="19"/>
      <c r="L762" s="19"/>
      <c r="M762" s="19"/>
      <c r="N762" s="2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</row>
    <row r="763" ht="12.75" customHeight="1">
      <c r="A763" s="1"/>
      <c r="B763" s="1"/>
      <c r="C763" s="19"/>
      <c r="D763" s="19"/>
      <c r="E763" s="19"/>
      <c r="F763" s="19"/>
      <c r="G763" s="19"/>
      <c r="H763" s="19"/>
      <c r="I763" s="19"/>
      <c r="J763" s="19"/>
      <c r="K763" s="19"/>
      <c r="L763" s="19"/>
      <c r="M763" s="19"/>
      <c r="N763" s="2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</row>
    <row r="764" ht="12.75" customHeight="1">
      <c r="A764" s="1"/>
      <c r="B764" s="1"/>
      <c r="C764" s="19"/>
      <c r="D764" s="19"/>
      <c r="E764" s="19"/>
      <c r="F764" s="19"/>
      <c r="G764" s="19"/>
      <c r="H764" s="19"/>
      <c r="I764" s="19"/>
      <c r="J764" s="19"/>
      <c r="K764" s="19"/>
      <c r="L764" s="19"/>
      <c r="M764" s="19"/>
      <c r="N764" s="2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</row>
    <row r="765" ht="12.75" customHeight="1">
      <c r="A765" s="1"/>
      <c r="B765" s="1"/>
      <c r="C765" s="19"/>
      <c r="D765" s="19"/>
      <c r="E765" s="19"/>
      <c r="F765" s="19"/>
      <c r="G765" s="19"/>
      <c r="H765" s="19"/>
      <c r="I765" s="19"/>
      <c r="J765" s="19"/>
      <c r="K765" s="19"/>
      <c r="L765" s="19"/>
      <c r="M765" s="19"/>
      <c r="N765" s="2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</row>
    <row r="766" ht="12.75" customHeight="1">
      <c r="A766" s="1"/>
      <c r="B766" s="1"/>
      <c r="C766" s="19"/>
      <c r="D766" s="19"/>
      <c r="E766" s="19"/>
      <c r="F766" s="19"/>
      <c r="G766" s="19"/>
      <c r="H766" s="19"/>
      <c r="I766" s="19"/>
      <c r="J766" s="19"/>
      <c r="K766" s="19"/>
      <c r="L766" s="19"/>
      <c r="M766" s="19"/>
      <c r="N766" s="2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</row>
    <row r="767" ht="12.75" customHeight="1">
      <c r="A767" s="1"/>
      <c r="B767" s="1"/>
      <c r="C767" s="19"/>
      <c r="D767" s="19"/>
      <c r="E767" s="19"/>
      <c r="F767" s="19"/>
      <c r="G767" s="19"/>
      <c r="H767" s="19"/>
      <c r="I767" s="19"/>
      <c r="J767" s="19"/>
      <c r="K767" s="19"/>
      <c r="L767" s="19"/>
      <c r="M767" s="19"/>
      <c r="N767" s="2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</row>
    <row r="768" ht="12.75" customHeight="1">
      <c r="A768" s="1"/>
      <c r="B768" s="1"/>
      <c r="C768" s="19"/>
      <c r="D768" s="19"/>
      <c r="E768" s="19"/>
      <c r="F768" s="19"/>
      <c r="G768" s="19"/>
      <c r="H768" s="19"/>
      <c r="I768" s="19"/>
      <c r="J768" s="19"/>
      <c r="K768" s="19"/>
      <c r="L768" s="19"/>
      <c r="M768" s="19"/>
      <c r="N768" s="2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</row>
    <row r="769" ht="12.75" customHeight="1">
      <c r="A769" s="1"/>
      <c r="B769" s="1"/>
      <c r="C769" s="19"/>
      <c r="D769" s="19"/>
      <c r="E769" s="19"/>
      <c r="F769" s="19"/>
      <c r="G769" s="19"/>
      <c r="H769" s="19"/>
      <c r="I769" s="19"/>
      <c r="J769" s="19"/>
      <c r="K769" s="19"/>
      <c r="L769" s="19"/>
      <c r="M769" s="19"/>
      <c r="N769" s="2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</row>
    <row r="770" ht="12.75" customHeight="1">
      <c r="A770" s="1"/>
      <c r="B770" s="1"/>
      <c r="C770" s="19"/>
      <c r="D770" s="19"/>
      <c r="E770" s="19"/>
      <c r="F770" s="19"/>
      <c r="G770" s="19"/>
      <c r="H770" s="19"/>
      <c r="I770" s="19"/>
      <c r="J770" s="19"/>
      <c r="K770" s="19"/>
      <c r="L770" s="19"/>
      <c r="M770" s="19"/>
      <c r="N770" s="2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</row>
    <row r="771" ht="12.75" customHeight="1">
      <c r="A771" s="1"/>
      <c r="B771" s="1"/>
      <c r="C771" s="19"/>
      <c r="D771" s="19"/>
      <c r="E771" s="19"/>
      <c r="F771" s="19"/>
      <c r="G771" s="19"/>
      <c r="H771" s="19"/>
      <c r="I771" s="19"/>
      <c r="J771" s="19"/>
      <c r="K771" s="19"/>
      <c r="L771" s="19"/>
      <c r="M771" s="19"/>
      <c r="N771" s="2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</row>
    <row r="772" ht="12.75" customHeight="1">
      <c r="A772" s="1"/>
      <c r="B772" s="1"/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2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</row>
    <row r="773" ht="12.75" customHeight="1">
      <c r="A773" s="1"/>
      <c r="B773" s="1"/>
      <c r="C773" s="19"/>
      <c r="D773" s="19"/>
      <c r="E773" s="19"/>
      <c r="F773" s="19"/>
      <c r="G773" s="19"/>
      <c r="H773" s="19"/>
      <c r="I773" s="19"/>
      <c r="J773" s="19"/>
      <c r="K773" s="19"/>
      <c r="L773" s="19"/>
      <c r="M773" s="19"/>
      <c r="N773" s="2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</row>
    <row r="774" ht="12.75" customHeight="1">
      <c r="A774" s="1"/>
      <c r="B774" s="1"/>
      <c r="C774" s="19"/>
      <c r="D774" s="19"/>
      <c r="E774" s="19"/>
      <c r="F774" s="19"/>
      <c r="G774" s="19"/>
      <c r="H774" s="19"/>
      <c r="I774" s="19"/>
      <c r="J774" s="19"/>
      <c r="K774" s="19"/>
      <c r="L774" s="19"/>
      <c r="M774" s="19"/>
      <c r="N774" s="2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</row>
    <row r="775" ht="12.75" customHeight="1">
      <c r="A775" s="1"/>
      <c r="B775" s="1"/>
      <c r="C775" s="19"/>
      <c r="D775" s="19"/>
      <c r="E775" s="19"/>
      <c r="F775" s="19"/>
      <c r="G775" s="19"/>
      <c r="H775" s="19"/>
      <c r="I775" s="19"/>
      <c r="J775" s="19"/>
      <c r="K775" s="19"/>
      <c r="L775" s="19"/>
      <c r="M775" s="19"/>
      <c r="N775" s="2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</row>
    <row r="776" ht="12.75" customHeight="1">
      <c r="A776" s="1"/>
      <c r="B776" s="1"/>
      <c r="C776" s="19"/>
      <c r="D776" s="19"/>
      <c r="E776" s="19"/>
      <c r="F776" s="19"/>
      <c r="G776" s="19"/>
      <c r="H776" s="19"/>
      <c r="I776" s="19"/>
      <c r="J776" s="19"/>
      <c r="K776" s="19"/>
      <c r="L776" s="19"/>
      <c r="M776" s="19"/>
      <c r="N776" s="2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</row>
    <row r="777" ht="12.75" customHeight="1">
      <c r="A777" s="1"/>
      <c r="B777" s="1"/>
      <c r="C777" s="19"/>
      <c r="D777" s="19"/>
      <c r="E777" s="19"/>
      <c r="F777" s="19"/>
      <c r="G777" s="19"/>
      <c r="H777" s="19"/>
      <c r="I777" s="19"/>
      <c r="J777" s="19"/>
      <c r="K777" s="19"/>
      <c r="L777" s="19"/>
      <c r="M777" s="19"/>
      <c r="N777" s="2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</row>
    <row r="778" ht="12.75" customHeight="1">
      <c r="A778" s="1"/>
      <c r="B778" s="1"/>
      <c r="C778" s="19"/>
      <c r="D778" s="19"/>
      <c r="E778" s="19"/>
      <c r="F778" s="19"/>
      <c r="G778" s="19"/>
      <c r="H778" s="19"/>
      <c r="I778" s="19"/>
      <c r="J778" s="19"/>
      <c r="K778" s="19"/>
      <c r="L778" s="19"/>
      <c r="M778" s="19"/>
      <c r="N778" s="2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</row>
    <row r="779" ht="12.75" customHeight="1">
      <c r="A779" s="1"/>
      <c r="B779" s="1"/>
      <c r="C779" s="19"/>
      <c r="D779" s="19"/>
      <c r="E779" s="19"/>
      <c r="F779" s="19"/>
      <c r="G779" s="19"/>
      <c r="H779" s="19"/>
      <c r="I779" s="19"/>
      <c r="J779" s="19"/>
      <c r="K779" s="19"/>
      <c r="L779" s="19"/>
      <c r="M779" s="19"/>
      <c r="N779" s="2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</row>
    <row r="780" ht="12.75" customHeight="1">
      <c r="A780" s="1"/>
      <c r="B780" s="1"/>
      <c r="C780" s="19"/>
      <c r="D780" s="19"/>
      <c r="E780" s="19"/>
      <c r="F780" s="19"/>
      <c r="G780" s="19"/>
      <c r="H780" s="19"/>
      <c r="I780" s="19"/>
      <c r="J780" s="19"/>
      <c r="K780" s="19"/>
      <c r="L780" s="19"/>
      <c r="M780" s="19"/>
      <c r="N780" s="2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</row>
    <row r="781" ht="12.75" customHeight="1">
      <c r="A781" s="1"/>
      <c r="B781" s="1"/>
      <c r="C781" s="19"/>
      <c r="D781" s="19"/>
      <c r="E781" s="19"/>
      <c r="F781" s="19"/>
      <c r="G781" s="19"/>
      <c r="H781" s="19"/>
      <c r="I781" s="19"/>
      <c r="J781" s="19"/>
      <c r="K781" s="19"/>
      <c r="L781" s="19"/>
      <c r="M781" s="19"/>
      <c r="N781" s="2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</row>
    <row r="782" ht="12.75" customHeight="1">
      <c r="A782" s="1"/>
      <c r="B782" s="1"/>
      <c r="C782" s="19"/>
      <c r="D782" s="19"/>
      <c r="E782" s="19"/>
      <c r="F782" s="19"/>
      <c r="G782" s="19"/>
      <c r="H782" s="19"/>
      <c r="I782" s="19"/>
      <c r="J782" s="19"/>
      <c r="K782" s="19"/>
      <c r="L782" s="19"/>
      <c r="M782" s="19"/>
      <c r="N782" s="2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</row>
    <row r="783" ht="12.75" customHeight="1">
      <c r="A783" s="1"/>
      <c r="B783" s="1"/>
      <c r="C783" s="19"/>
      <c r="D783" s="19"/>
      <c r="E783" s="19"/>
      <c r="F783" s="19"/>
      <c r="G783" s="19"/>
      <c r="H783" s="19"/>
      <c r="I783" s="19"/>
      <c r="J783" s="19"/>
      <c r="K783" s="19"/>
      <c r="L783" s="19"/>
      <c r="M783" s="19"/>
      <c r="N783" s="2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</row>
    <row r="784" ht="12.75" customHeight="1">
      <c r="A784" s="1"/>
      <c r="B784" s="1"/>
      <c r="C784" s="19"/>
      <c r="D784" s="19"/>
      <c r="E784" s="19"/>
      <c r="F784" s="19"/>
      <c r="G784" s="19"/>
      <c r="H784" s="19"/>
      <c r="I784" s="19"/>
      <c r="J784" s="19"/>
      <c r="K784" s="19"/>
      <c r="L784" s="19"/>
      <c r="M784" s="19"/>
      <c r="N784" s="2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</row>
    <row r="785" ht="12.75" customHeight="1">
      <c r="A785" s="1"/>
      <c r="B785" s="1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2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</row>
    <row r="786" ht="12.75" customHeight="1">
      <c r="A786" s="1"/>
      <c r="B786" s="1"/>
      <c r="C786" s="19"/>
      <c r="D786" s="19"/>
      <c r="E786" s="19"/>
      <c r="F786" s="19"/>
      <c r="G786" s="19"/>
      <c r="H786" s="19"/>
      <c r="I786" s="19"/>
      <c r="J786" s="19"/>
      <c r="K786" s="19"/>
      <c r="L786" s="19"/>
      <c r="M786" s="19"/>
      <c r="N786" s="2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</row>
    <row r="787" ht="12.75" customHeight="1">
      <c r="A787" s="1"/>
      <c r="B787" s="1"/>
      <c r="C787" s="19"/>
      <c r="D787" s="19"/>
      <c r="E787" s="19"/>
      <c r="F787" s="19"/>
      <c r="G787" s="19"/>
      <c r="H787" s="19"/>
      <c r="I787" s="19"/>
      <c r="J787" s="19"/>
      <c r="K787" s="19"/>
      <c r="L787" s="19"/>
      <c r="M787" s="19"/>
      <c r="N787" s="2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</row>
    <row r="788" ht="12.75" customHeight="1">
      <c r="A788" s="1"/>
      <c r="B788" s="1"/>
      <c r="C788" s="19"/>
      <c r="D788" s="19"/>
      <c r="E788" s="19"/>
      <c r="F788" s="19"/>
      <c r="G788" s="19"/>
      <c r="H788" s="19"/>
      <c r="I788" s="19"/>
      <c r="J788" s="19"/>
      <c r="K788" s="19"/>
      <c r="L788" s="19"/>
      <c r="M788" s="19"/>
      <c r="N788" s="2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</row>
    <row r="789" ht="12.75" customHeight="1">
      <c r="A789" s="1"/>
      <c r="B789" s="1"/>
      <c r="C789" s="19"/>
      <c r="D789" s="19"/>
      <c r="E789" s="19"/>
      <c r="F789" s="19"/>
      <c r="G789" s="19"/>
      <c r="H789" s="19"/>
      <c r="I789" s="19"/>
      <c r="J789" s="19"/>
      <c r="K789" s="19"/>
      <c r="L789" s="19"/>
      <c r="M789" s="19"/>
      <c r="N789" s="2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</row>
    <row r="790" ht="12.75" customHeight="1">
      <c r="A790" s="1"/>
      <c r="B790" s="1"/>
      <c r="C790" s="19"/>
      <c r="D790" s="19"/>
      <c r="E790" s="19"/>
      <c r="F790" s="19"/>
      <c r="G790" s="19"/>
      <c r="H790" s="19"/>
      <c r="I790" s="19"/>
      <c r="J790" s="19"/>
      <c r="K790" s="19"/>
      <c r="L790" s="19"/>
      <c r="M790" s="19"/>
      <c r="N790" s="2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</row>
    <row r="791" ht="12.75" customHeight="1">
      <c r="A791" s="1"/>
      <c r="B791" s="1"/>
      <c r="C791" s="19"/>
      <c r="D791" s="19"/>
      <c r="E791" s="19"/>
      <c r="F791" s="19"/>
      <c r="G791" s="19"/>
      <c r="H791" s="19"/>
      <c r="I791" s="19"/>
      <c r="J791" s="19"/>
      <c r="K791" s="19"/>
      <c r="L791" s="19"/>
      <c r="M791" s="19"/>
      <c r="N791" s="2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</row>
    <row r="792" ht="12.75" customHeight="1">
      <c r="A792" s="1"/>
      <c r="B792" s="1"/>
      <c r="C792" s="19"/>
      <c r="D792" s="19"/>
      <c r="E792" s="19"/>
      <c r="F792" s="19"/>
      <c r="G792" s="19"/>
      <c r="H792" s="19"/>
      <c r="I792" s="19"/>
      <c r="J792" s="19"/>
      <c r="K792" s="19"/>
      <c r="L792" s="19"/>
      <c r="M792" s="19"/>
      <c r="N792" s="2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</row>
    <row r="793" ht="12.75" customHeight="1">
      <c r="A793" s="1"/>
      <c r="B793" s="1"/>
      <c r="C793" s="19"/>
      <c r="D793" s="19"/>
      <c r="E793" s="19"/>
      <c r="F793" s="19"/>
      <c r="G793" s="19"/>
      <c r="H793" s="19"/>
      <c r="I793" s="19"/>
      <c r="J793" s="19"/>
      <c r="K793" s="19"/>
      <c r="L793" s="19"/>
      <c r="M793" s="19"/>
      <c r="N793" s="2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</row>
    <row r="794" ht="12.75" customHeight="1">
      <c r="A794" s="1"/>
      <c r="B794" s="1"/>
      <c r="C794" s="19"/>
      <c r="D794" s="19"/>
      <c r="E794" s="19"/>
      <c r="F794" s="19"/>
      <c r="G794" s="19"/>
      <c r="H794" s="19"/>
      <c r="I794" s="19"/>
      <c r="J794" s="19"/>
      <c r="K794" s="19"/>
      <c r="L794" s="19"/>
      <c r="M794" s="19"/>
      <c r="N794" s="2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</row>
    <row r="795" ht="12.75" customHeight="1">
      <c r="A795" s="1"/>
      <c r="B795" s="1"/>
      <c r="C795" s="19"/>
      <c r="D795" s="19"/>
      <c r="E795" s="19"/>
      <c r="F795" s="19"/>
      <c r="G795" s="19"/>
      <c r="H795" s="19"/>
      <c r="I795" s="19"/>
      <c r="J795" s="19"/>
      <c r="K795" s="19"/>
      <c r="L795" s="19"/>
      <c r="M795" s="19"/>
      <c r="N795" s="2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</row>
    <row r="796" ht="12.75" customHeight="1">
      <c r="A796" s="1"/>
      <c r="B796" s="1"/>
      <c r="C796" s="19"/>
      <c r="D796" s="19"/>
      <c r="E796" s="19"/>
      <c r="F796" s="19"/>
      <c r="G796" s="19"/>
      <c r="H796" s="19"/>
      <c r="I796" s="19"/>
      <c r="J796" s="19"/>
      <c r="K796" s="19"/>
      <c r="L796" s="19"/>
      <c r="M796" s="19"/>
      <c r="N796" s="2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</row>
    <row r="797" ht="12.75" customHeight="1">
      <c r="A797" s="1"/>
      <c r="B797" s="1"/>
      <c r="C797" s="19"/>
      <c r="D797" s="19"/>
      <c r="E797" s="19"/>
      <c r="F797" s="19"/>
      <c r="G797" s="19"/>
      <c r="H797" s="19"/>
      <c r="I797" s="19"/>
      <c r="J797" s="19"/>
      <c r="K797" s="19"/>
      <c r="L797" s="19"/>
      <c r="M797" s="19"/>
      <c r="N797" s="2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</row>
    <row r="798" ht="12.75" customHeight="1">
      <c r="A798" s="1"/>
      <c r="B798" s="1"/>
      <c r="C798" s="19"/>
      <c r="D798" s="19"/>
      <c r="E798" s="19"/>
      <c r="F798" s="19"/>
      <c r="G798" s="19"/>
      <c r="H798" s="19"/>
      <c r="I798" s="19"/>
      <c r="J798" s="19"/>
      <c r="K798" s="19"/>
      <c r="L798" s="19"/>
      <c r="M798" s="19"/>
      <c r="N798" s="2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</row>
    <row r="799" ht="12.75" customHeight="1">
      <c r="A799" s="1"/>
      <c r="B799" s="1"/>
      <c r="C799" s="19"/>
      <c r="D799" s="19"/>
      <c r="E799" s="19"/>
      <c r="F799" s="19"/>
      <c r="G799" s="19"/>
      <c r="H799" s="19"/>
      <c r="I799" s="19"/>
      <c r="J799" s="19"/>
      <c r="K799" s="19"/>
      <c r="L799" s="19"/>
      <c r="M799" s="19"/>
      <c r="N799" s="2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</row>
    <row r="800" ht="12.75" customHeight="1">
      <c r="A800" s="1"/>
      <c r="B800" s="1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2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</row>
    <row r="801" ht="12.75" customHeight="1">
      <c r="A801" s="1"/>
      <c r="B801" s="1"/>
      <c r="C801" s="19"/>
      <c r="D801" s="19"/>
      <c r="E801" s="19"/>
      <c r="F801" s="19"/>
      <c r="G801" s="19"/>
      <c r="H801" s="19"/>
      <c r="I801" s="19"/>
      <c r="J801" s="19"/>
      <c r="K801" s="19"/>
      <c r="L801" s="19"/>
      <c r="M801" s="19"/>
      <c r="N801" s="2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</row>
    <row r="802" ht="12.75" customHeight="1">
      <c r="A802" s="1"/>
      <c r="B802" s="1"/>
      <c r="C802" s="19"/>
      <c r="D802" s="19"/>
      <c r="E802" s="19"/>
      <c r="F802" s="19"/>
      <c r="G802" s="19"/>
      <c r="H802" s="19"/>
      <c r="I802" s="19"/>
      <c r="J802" s="19"/>
      <c r="K802" s="19"/>
      <c r="L802" s="19"/>
      <c r="M802" s="19"/>
      <c r="N802" s="2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</row>
    <row r="803" ht="12.75" customHeight="1">
      <c r="A803" s="1"/>
      <c r="B803" s="1"/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2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</row>
    <row r="804" ht="12.75" customHeight="1">
      <c r="A804" s="1"/>
      <c r="B804" s="1"/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2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</row>
    <row r="805" ht="12.75" customHeight="1">
      <c r="A805" s="1"/>
      <c r="B805" s="1"/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2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</row>
    <row r="806" ht="12.75" customHeight="1">
      <c r="A806" s="1"/>
      <c r="B806" s="1"/>
      <c r="C806" s="19"/>
      <c r="D806" s="19"/>
      <c r="E806" s="19"/>
      <c r="F806" s="19"/>
      <c r="G806" s="19"/>
      <c r="H806" s="19"/>
      <c r="I806" s="19"/>
      <c r="J806" s="19"/>
      <c r="K806" s="19"/>
      <c r="L806" s="19"/>
      <c r="M806" s="19"/>
      <c r="N806" s="2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</row>
    <row r="807" ht="12.75" customHeight="1">
      <c r="A807" s="1"/>
      <c r="B807" s="1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2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</row>
    <row r="808" ht="12.75" customHeight="1">
      <c r="A808" s="1"/>
      <c r="B808" s="1"/>
      <c r="C808" s="19"/>
      <c r="D808" s="19"/>
      <c r="E808" s="19"/>
      <c r="F808" s="19"/>
      <c r="G808" s="19"/>
      <c r="H808" s="19"/>
      <c r="I808" s="19"/>
      <c r="J808" s="19"/>
      <c r="K808" s="19"/>
      <c r="L808" s="19"/>
      <c r="M808" s="19"/>
      <c r="N808" s="2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</row>
    <row r="809" ht="12.75" customHeight="1">
      <c r="A809" s="1"/>
      <c r="B809" s="1"/>
      <c r="C809" s="19"/>
      <c r="D809" s="19"/>
      <c r="E809" s="19"/>
      <c r="F809" s="19"/>
      <c r="G809" s="19"/>
      <c r="H809" s="19"/>
      <c r="I809" s="19"/>
      <c r="J809" s="19"/>
      <c r="K809" s="19"/>
      <c r="L809" s="19"/>
      <c r="M809" s="19"/>
      <c r="N809" s="2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</row>
    <row r="810" ht="12.75" customHeight="1">
      <c r="A810" s="1"/>
      <c r="B810" s="1"/>
      <c r="C810" s="19"/>
      <c r="D810" s="19"/>
      <c r="E810" s="19"/>
      <c r="F810" s="19"/>
      <c r="G810" s="19"/>
      <c r="H810" s="19"/>
      <c r="I810" s="19"/>
      <c r="J810" s="19"/>
      <c r="K810" s="19"/>
      <c r="L810" s="19"/>
      <c r="M810" s="19"/>
      <c r="N810" s="2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</row>
    <row r="811" ht="12.75" customHeight="1">
      <c r="A811" s="1"/>
      <c r="B811" s="1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19"/>
      <c r="N811" s="2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</row>
    <row r="812" ht="12.75" customHeight="1">
      <c r="A812" s="1"/>
      <c r="B812" s="1"/>
      <c r="C812" s="19"/>
      <c r="D812" s="19"/>
      <c r="E812" s="19"/>
      <c r="F812" s="19"/>
      <c r="G812" s="19"/>
      <c r="H812" s="19"/>
      <c r="I812" s="19"/>
      <c r="J812" s="19"/>
      <c r="K812" s="19"/>
      <c r="L812" s="19"/>
      <c r="M812" s="19"/>
      <c r="N812" s="2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</row>
    <row r="813" ht="12.75" customHeight="1">
      <c r="A813" s="1"/>
      <c r="B813" s="1"/>
      <c r="C813" s="19"/>
      <c r="D813" s="19"/>
      <c r="E813" s="19"/>
      <c r="F813" s="19"/>
      <c r="G813" s="19"/>
      <c r="H813" s="19"/>
      <c r="I813" s="19"/>
      <c r="J813" s="19"/>
      <c r="K813" s="19"/>
      <c r="L813" s="19"/>
      <c r="M813" s="19"/>
      <c r="N813" s="2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</row>
    <row r="814" ht="12.75" customHeight="1">
      <c r="A814" s="1"/>
      <c r="B814" s="1"/>
      <c r="C814" s="19"/>
      <c r="D814" s="19"/>
      <c r="E814" s="19"/>
      <c r="F814" s="19"/>
      <c r="G814" s="19"/>
      <c r="H814" s="19"/>
      <c r="I814" s="19"/>
      <c r="J814" s="19"/>
      <c r="K814" s="19"/>
      <c r="L814" s="19"/>
      <c r="M814" s="19"/>
      <c r="N814" s="2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</row>
    <row r="815" ht="12.75" customHeight="1">
      <c r="A815" s="1"/>
      <c r="B815" s="1"/>
      <c r="C815" s="19"/>
      <c r="D815" s="19"/>
      <c r="E815" s="19"/>
      <c r="F815" s="19"/>
      <c r="G815" s="19"/>
      <c r="H815" s="19"/>
      <c r="I815" s="19"/>
      <c r="J815" s="19"/>
      <c r="K815" s="19"/>
      <c r="L815" s="19"/>
      <c r="M815" s="19"/>
      <c r="N815" s="2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</row>
    <row r="816" ht="12.75" customHeight="1">
      <c r="A816" s="1"/>
      <c r="B816" s="1"/>
      <c r="C816" s="19"/>
      <c r="D816" s="19"/>
      <c r="E816" s="19"/>
      <c r="F816" s="19"/>
      <c r="G816" s="19"/>
      <c r="H816" s="19"/>
      <c r="I816" s="19"/>
      <c r="J816" s="19"/>
      <c r="K816" s="19"/>
      <c r="L816" s="19"/>
      <c r="M816" s="19"/>
      <c r="N816" s="2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</row>
    <row r="817" ht="12.75" customHeight="1">
      <c r="A817" s="1"/>
      <c r="B817" s="1"/>
      <c r="C817" s="19"/>
      <c r="D817" s="19"/>
      <c r="E817" s="19"/>
      <c r="F817" s="19"/>
      <c r="G817" s="19"/>
      <c r="H817" s="19"/>
      <c r="I817" s="19"/>
      <c r="J817" s="19"/>
      <c r="K817" s="19"/>
      <c r="L817" s="19"/>
      <c r="M817" s="19"/>
      <c r="N817" s="2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</row>
    <row r="818" ht="12.75" customHeight="1">
      <c r="A818" s="1"/>
      <c r="B818" s="1"/>
      <c r="C818" s="19"/>
      <c r="D818" s="19"/>
      <c r="E818" s="19"/>
      <c r="F818" s="19"/>
      <c r="G818" s="19"/>
      <c r="H818" s="19"/>
      <c r="I818" s="19"/>
      <c r="J818" s="19"/>
      <c r="K818" s="19"/>
      <c r="L818" s="19"/>
      <c r="M818" s="19"/>
      <c r="N818" s="2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</row>
    <row r="819" ht="12.75" customHeight="1">
      <c r="A819" s="1"/>
      <c r="B819" s="1"/>
      <c r="C819" s="19"/>
      <c r="D819" s="19"/>
      <c r="E819" s="19"/>
      <c r="F819" s="19"/>
      <c r="G819" s="19"/>
      <c r="H819" s="19"/>
      <c r="I819" s="19"/>
      <c r="J819" s="19"/>
      <c r="K819" s="19"/>
      <c r="L819" s="19"/>
      <c r="M819" s="19"/>
      <c r="N819" s="2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</row>
    <row r="820" ht="12.75" customHeight="1">
      <c r="A820" s="1"/>
      <c r="B820" s="1"/>
      <c r="C820" s="19"/>
      <c r="D820" s="19"/>
      <c r="E820" s="19"/>
      <c r="F820" s="19"/>
      <c r="G820" s="19"/>
      <c r="H820" s="19"/>
      <c r="I820" s="19"/>
      <c r="J820" s="19"/>
      <c r="K820" s="19"/>
      <c r="L820" s="19"/>
      <c r="M820" s="19"/>
      <c r="N820" s="2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</row>
    <row r="821" ht="12.75" customHeight="1">
      <c r="A821" s="1"/>
      <c r="B821" s="1"/>
      <c r="C821" s="19"/>
      <c r="D821" s="19"/>
      <c r="E821" s="19"/>
      <c r="F821" s="19"/>
      <c r="G821" s="19"/>
      <c r="H821" s="19"/>
      <c r="I821" s="19"/>
      <c r="J821" s="19"/>
      <c r="K821" s="19"/>
      <c r="L821" s="19"/>
      <c r="M821" s="19"/>
      <c r="N821" s="2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</row>
    <row r="822" ht="12.75" customHeight="1">
      <c r="A822" s="1"/>
      <c r="B822" s="1"/>
      <c r="C822" s="19"/>
      <c r="D822" s="19"/>
      <c r="E822" s="19"/>
      <c r="F822" s="19"/>
      <c r="G822" s="19"/>
      <c r="H822" s="19"/>
      <c r="I822" s="19"/>
      <c r="J822" s="19"/>
      <c r="K822" s="19"/>
      <c r="L822" s="19"/>
      <c r="M822" s="19"/>
      <c r="N822" s="2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</row>
    <row r="823" ht="12.75" customHeight="1">
      <c r="A823" s="1"/>
      <c r="B823" s="1"/>
      <c r="C823" s="19"/>
      <c r="D823" s="19"/>
      <c r="E823" s="19"/>
      <c r="F823" s="19"/>
      <c r="G823" s="19"/>
      <c r="H823" s="19"/>
      <c r="I823" s="19"/>
      <c r="J823" s="19"/>
      <c r="K823" s="19"/>
      <c r="L823" s="19"/>
      <c r="M823" s="19"/>
      <c r="N823" s="2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</row>
    <row r="824" ht="12.75" customHeight="1">
      <c r="A824" s="1"/>
      <c r="B824" s="1"/>
      <c r="C824" s="19"/>
      <c r="D824" s="19"/>
      <c r="E824" s="19"/>
      <c r="F824" s="19"/>
      <c r="G824" s="19"/>
      <c r="H824" s="19"/>
      <c r="I824" s="19"/>
      <c r="J824" s="19"/>
      <c r="K824" s="19"/>
      <c r="L824" s="19"/>
      <c r="M824" s="19"/>
      <c r="N824" s="2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</row>
    <row r="825" ht="12.75" customHeight="1">
      <c r="A825" s="1"/>
      <c r="B825" s="1"/>
      <c r="C825" s="19"/>
      <c r="D825" s="19"/>
      <c r="E825" s="19"/>
      <c r="F825" s="19"/>
      <c r="G825" s="19"/>
      <c r="H825" s="19"/>
      <c r="I825" s="19"/>
      <c r="J825" s="19"/>
      <c r="K825" s="19"/>
      <c r="L825" s="19"/>
      <c r="M825" s="19"/>
      <c r="N825" s="2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</row>
    <row r="826" ht="12.75" customHeight="1">
      <c r="A826" s="1"/>
      <c r="B826" s="1"/>
      <c r="C826" s="19"/>
      <c r="D826" s="19"/>
      <c r="E826" s="19"/>
      <c r="F826" s="19"/>
      <c r="G826" s="19"/>
      <c r="H826" s="19"/>
      <c r="I826" s="19"/>
      <c r="J826" s="19"/>
      <c r="K826" s="19"/>
      <c r="L826" s="19"/>
      <c r="M826" s="19"/>
      <c r="N826" s="2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</row>
    <row r="827" ht="12.75" customHeight="1">
      <c r="A827" s="1"/>
      <c r="B827" s="1"/>
      <c r="C827" s="19"/>
      <c r="D827" s="19"/>
      <c r="E827" s="19"/>
      <c r="F827" s="19"/>
      <c r="G827" s="19"/>
      <c r="H827" s="19"/>
      <c r="I827" s="19"/>
      <c r="J827" s="19"/>
      <c r="K827" s="19"/>
      <c r="L827" s="19"/>
      <c r="M827" s="19"/>
      <c r="N827" s="2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</row>
    <row r="828" ht="12.75" customHeight="1">
      <c r="A828" s="1"/>
      <c r="B828" s="1"/>
      <c r="C828" s="19"/>
      <c r="D828" s="19"/>
      <c r="E828" s="19"/>
      <c r="F828" s="19"/>
      <c r="G828" s="19"/>
      <c r="H828" s="19"/>
      <c r="I828" s="19"/>
      <c r="J828" s="19"/>
      <c r="K828" s="19"/>
      <c r="L828" s="19"/>
      <c r="M828" s="19"/>
      <c r="N828" s="2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</row>
    <row r="829" ht="12.75" customHeight="1">
      <c r="A829" s="1"/>
      <c r="B829" s="1"/>
      <c r="C829" s="19"/>
      <c r="D829" s="19"/>
      <c r="E829" s="19"/>
      <c r="F829" s="19"/>
      <c r="G829" s="19"/>
      <c r="H829" s="19"/>
      <c r="I829" s="19"/>
      <c r="J829" s="19"/>
      <c r="K829" s="19"/>
      <c r="L829" s="19"/>
      <c r="M829" s="19"/>
      <c r="N829" s="2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</row>
    <row r="830" ht="12.75" customHeight="1">
      <c r="A830" s="1"/>
      <c r="B830" s="1"/>
      <c r="C830" s="19"/>
      <c r="D830" s="19"/>
      <c r="E830" s="19"/>
      <c r="F830" s="19"/>
      <c r="G830" s="19"/>
      <c r="H830" s="19"/>
      <c r="I830" s="19"/>
      <c r="J830" s="19"/>
      <c r="K830" s="19"/>
      <c r="L830" s="19"/>
      <c r="M830" s="19"/>
      <c r="N830" s="2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</row>
    <row r="831" ht="12.75" customHeight="1">
      <c r="A831" s="1"/>
      <c r="B831" s="1"/>
      <c r="C831" s="19"/>
      <c r="D831" s="19"/>
      <c r="E831" s="19"/>
      <c r="F831" s="19"/>
      <c r="G831" s="19"/>
      <c r="H831" s="19"/>
      <c r="I831" s="19"/>
      <c r="J831" s="19"/>
      <c r="K831" s="19"/>
      <c r="L831" s="19"/>
      <c r="M831" s="19"/>
      <c r="N831" s="2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</row>
    <row r="832" ht="12.75" customHeight="1">
      <c r="A832" s="1"/>
      <c r="B832" s="1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2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</row>
    <row r="833" ht="12.75" customHeight="1">
      <c r="A833" s="1"/>
      <c r="B833" s="1"/>
      <c r="C833" s="19"/>
      <c r="D833" s="19"/>
      <c r="E833" s="19"/>
      <c r="F833" s="19"/>
      <c r="G833" s="19"/>
      <c r="H833" s="19"/>
      <c r="I833" s="19"/>
      <c r="J833" s="19"/>
      <c r="K833" s="19"/>
      <c r="L833" s="19"/>
      <c r="M833" s="19"/>
      <c r="N833" s="2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</row>
    <row r="834" ht="12.75" customHeight="1">
      <c r="A834" s="1"/>
      <c r="B834" s="1"/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2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</row>
    <row r="835" ht="12.75" customHeight="1">
      <c r="A835" s="1"/>
      <c r="B835" s="1"/>
      <c r="C835" s="19"/>
      <c r="D835" s="19"/>
      <c r="E835" s="19"/>
      <c r="F835" s="19"/>
      <c r="G835" s="19"/>
      <c r="H835" s="19"/>
      <c r="I835" s="19"/>
      <c r="J835" s="19"/>
      <c r="K835" s="19"/>
      <c r="L835" s="19"/>
      <c r="M835" s="19"/>
      <c r="N835" s="2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</row>
    <row r="836" ht="12.75" customHeight="1">
      <c r="A836" s="1"/>
      <c r="B836" s="1"/>
      <c r="C836" s="19"/>
      <c r="D836" s="19"/>
      <c r="E836" s="19"/>
      <c r="F836" s="19"/>
      <c r="G836" s="19"/>
      <c r="H836" s="19"/>
      <c r="I836" s="19"/>
      <c r="J836" s="19"/>
      <c r="K836" s="19"/>
      <c r="L836" s="19"/>
      <c r="M836" s="19"/>
      <c r="N836" s="2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</row>
    <row r="837" ht="12.75" customHeight="1">
      <c r="A837" s="1"/>
      <c r="B837" s="1"/>
      <c r="C837" s="19"/>
      <c r="D837" s="19"/>
      <c r="E837" s="19"/>
      <c r="F837" s="19"/>
      <c r="G837" s="19"/>
      <c r="H837" s="19"/>
      <c r="I837" s="19"/>
      <c r="J837" s="19"/>
      <c r="K837" s="19"/>
      <c r="L837" s="19"/>
      <c r="M837" s="19"/>
      <c r="N837" s="2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</row>
    <row r="838" ht="12.75" customHeight="1">
      <c r="A838" s="1"/>
      <c r="B838" s="1"/>
      <c r="C838" s="19"/>
      <c r="D838" s="19"/>
      <c r="E838" s="19"/>
      <c r="F838" s="19"/>
      <c r="G838" s="19"/>
      <c r="H838" s="19"/>
      <c r="I838" s="19"/>
      <c r="J838" s="19"/>
      <c r="K838" s="19"/>
      <c r="L838" s="19"/>
      <c r="M838" s="19"/>
      <c r="N838" s="2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</row>
    <row r="839" ht="12.75" customHeight="1">
      <c r="A839" s="1"/>
      <c r="B839" s="1"/>
      <c r="C839" s="19"/>
      <c r="D839" s="19"/>
      <c r="E839" s="19"/>
      <c r="F839" s="19"/>
      <c r="G839" s="19"/>
      <c r="H839" s="19"/>
      <c r="I839" s="19"/>
      <c r="J839" s="19"/>
      <c r="K839" s="19"/>
      <c r="L839" s="19"/>
      <c r="M839" s="19"/>
      <c r="N839" s="2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</row>
    <row r="840" ht="12.75" customHeight="1">
      <c r="A840" s="1"/>
      <c r="B840" s="1"/>
      <c r="C840" s="19"/>
      <c r="D840" s="19"/>
      <c r="E840" s="19"/>
      <c r="F840" s="19"/>
      <c r="G840" s="19"/>
      <c r="H840" s="19"/>
      <c r="I840" s="19"/>
      <c r="J840" s="19"/>
      <c r="K840" s="19"/>
      <c r="L840" s="19"/>
      <c r="M840" s="19"/>
      <c r="N840" s="2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</row>
    <row r="841" ht="12.75" customHeight="1">
      <c r="A841" s="1"/>
      <c r="B841" s="1"/>
      <c r="C841" s="19"/>
      <c r="D841" s="19"/>
      <c r="E841" s="19"/>
      <c r="F841" s="19"/>
      <c r="G841" s="19"/>
      <c r="H841" s="19"/>
      <c r="I841" s="19"/>
      <c r="J841" s="19"/>
      <c r="K841" s="19"/>
      <c r="L841" s="19"/>
      <c r="M841" s="19"/>
      <c r="N841" s="2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</row>
    <row r="842" ht="12.75" customHeight="1">
      <c r="A842" s="1"/>
      <c r="B842" s="1"/>
      <c r="C842" s="19"/>
      <c r="D842" s="19"/>
      <c r="E842" s="19"/>
      <c r="F842" s="19"/>
      <c r="G842" s="19"/>
      <c r="H842" s="19"/>
      <c r="I842" s="19"/>
      <c r="J842" s="19"/>
      <c r="K842" s="19"/>
      <c r="L842" s="19"/>
      <c r="M842" s="19"/>
      <c r="N842" s="2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</row>
    <row r="843" ht="12.75" customHeight="1">
      <c r="A843" s="1"/>
      <c r="B843" s="1"/>
      <c r="C843" s="19"/>
      <c r="D843" s="19"/>
      <c r="E843" s="19"/>
      <c r="F843" s="19"/>
      <c r="G843" s="19"/>
      <c r="H843" s="19"/>
      <c r="I843" s="19"/>
      <c r="J843" s="19"/>
      <c r="K843" s="19"/>
      <c r="L843" s="19"/>
      <c r="M843" s="19"/>
      <c r="N843" s="2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</row>
    <row r="844" ht="12.75" customHeight="1">
      <c r="A844" s="1"/>
      <c r="B844" s="1"/>
      <c r="C844" s="19"/>
      <c r="D844" s="19"/>
      <c r="E844" s="19"/>
      <c r="F844" s="19"/>
      <c r="G844" s="19"/>
      <c r="H844" s="19"/>
      <c r="I844" s="19"/>
      <c r="J844" s="19"/>
      <c r="K844" s="19"/>
      <c r="L844" s="19"/>
      <c r="M844" s="19"/>
      <c r="N844" s="2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</row>
    <row r="845" ht="12.75" customHeight="1">
      <c r="A845" s="1"/>
      <c r="B845" s="1"/>
      <c r="C845" s="19"/>
      <c r="D845" s="19"/>
      <c r="E845" s="19"/>
      <c r="F845" s="19"/>
      <c r="G845" s="19"/>
      <c r="H845" s="19"/>
      <c r="I845" s="19"/>
      <c r="J845" s="19"/>
      <c r="K845" s="19"/>
      <c r="L845" s="19"/>
      <c r="M845" s="19"/>
      <c r="N845" s="2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</row>
    <row r="846" ht="12.75" customHeight="1">
      <c r="A846" s="1"/>
      <c r="B846" s="1"/>
      <c r="C846" s="19"/>
      <c r="D846" s="19"/>
      <c r="E846" s="19"/>
      <c r="F846" s="19"/>
      <c r="G846" s="19"/>
      <c r="H846" s="19"/>
      <c r="I846" s="19"/>
      <c r="J846" s="19"/>
      <c r="K846" s="19"/>
      <c r="L846" s="19"/>
      <c r="M846" s="19"/>
      <c r="N846" s="2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</row>
    <row r="847" ht="12.75" customHeight="1">
      <c r="A847" s="1"/>
      <c r="B847" s="1"/>
      <c r="C847" s="19"/>
      <c r="D847" s="19"/>
      <c r="E847" s="19"/>
      <c r="F847" s="19"/>
      <c r="G847" s="19"/>
      <c r="H847" s="19"/>
      <c r="I847" s="19"/>
      <c r="J847" s="19"/>
      <c r="K847" s="19"/>
      <c r="L847" s="19"/>
      <c r="M847" s="19"/>
      <c r="N847" s="2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</row>
    <row r="848" ht="12.75" customHeight="1">
      <c r="A848" s="1"/>
      <c r="B848" s="1"/>
      <c r="C848" s="19"/>
      <c r="D848" s="19"/>
      <c r="E848" s="19"/>
      <c r="F848" s="19"/>
      <c r="G848" s="19"/>
      <c r="H848" s="19"/>
      <c r="I848" s="19"/>
      <c r="J848" s="19"/>
      <c r="K848" s="19"/>
      <c r="L848" s="19"/>
      <c r="M848" s="19"/>
      <c r="N848" s="2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</row>
    <row r="849" ht="12.75" customHeight="1">
      <c r="A849" s="1"/>
      <c r="B849" s="1"/>
      <c r="C849" s="19"/>
      <c r="D849" s="19"/>
      <c r="E849" s="19"/>
      <c r="F849" s="19"/>
      <c r="G849" s="19"/>
      <c r="H849" s="19"/>
      <c r="I849" s="19"/>
      <c r="J849" s="19"/>
      <c r="K849" s="19"/>
      <c r="L849" s="19"/>
      <c r="M849" s="19"/>
      <c r="N849" s="2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</row>
    <row r="850" ht="12.75" customHeight="1">
      <c r="A850" s="1"/>
      <c r="B850" s="1"/>
      <c r="C850" s="19"/>
      <c r="D850" s="19"/>
      <c r="E850" s="19"/>
      <c r="F850" s="19"/>
      <c r="G850" s="19"/>
      <c r="H850" s="19"/>
      <c r="I850" s="19"/>
      <c r="J850" s="19"/>
      <c r="K850" s="19"/>
      <c r="L850" s="19"/>
      <c r="M850" s="19"/>
      <c r="N850" s="2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</row>
    <row r="851" ht="12.75" customHeight="1">
      <c r="A851" s="1"/>
      <c r="B851" s="1"/>
      <c r="C851" s="19"/>
      <c r="D851" s="19"/>
      <c r="E851" s="19"/>
      <c r="F851" s="19"/>
      <c r="G851" s="19"/>
      <c r="H851" s="19"/>
      <c r="I851" s="19"/>
      <c r="J851" s="19"/>
      <c r="K851" s="19"/>
      <c r="L851" s="19"/>
      <c r="M851" s="19"/>
      <c r="N851" s="2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</row>
    <row r="852" ht="12.75" customHeight="1">
      <c r="A852" s="1"/>
      <c r="B852" s="1"/>
      <c r="C852" s="19"/>
      <c r="D852" s="19"/>
      <c r="E852" s="19"/>
      <c r="F852" s="19"/>
      <c r="G852" s="19"/>
      <c r="H852" s="19"/>
      <c r="I852" s="19"/>
      <c r="J852" s="19"/>
      <c r="K852" s="19"/>
      <c r="L852" s="19"/>
      <c r="M852" s="19"/>
      <c r="N852" s="2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</row>
    <row r="853" ht="12.75" customHeight="1">
      <c r="A853" s="1"/>
      <c r="B853" s="1"/>
      <c r="C853" s="19"/>
      <c r="D853" s="19"/>
      <c r="E853" s="19"/>
      <c r="F853" s="19"/>
      <c r="G853" s="19"/>
      <c r="H853" s="19"/>
      <c r="I853" s="19"/>
      <c r="J853" s="19"/>
      <c r="K853" s="19"/>
      <c r="L853" s="19"/>
      <c r="M853" s="19"/>
      <c r="N853" s="2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</row>
    <row r="854" ht="12.75" customHeight="1">
      <c r="A854" s="1"/>
      <c r="B854" s="1"/>
      <c r="C854" s="19"/>
      <c r="D854" s="19"/>
      <c r="E854" s="19"/>
      <c r="F854" s="19"/>
      <c r="G854" s="19"/>
      <c r="H854" s="19"/>
      <c r="I854" s="19"/>
      <c r="J854" s="19"/>
      <c r="K854" s="19"/>
      <c r="L854" s="19"/>
      <c r="M854" s="19"/>
      <c r="N854" s="2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</row>
    <row r="855" ht="12.75" customHeight="1">
      <c r="A855" s="1"/>
      <c r="B855" s="1"/>
      <c r="C855" s="19"/>
      <c r="D855" s="19"/>
      <c r="E855" s="19"/>
      <c r="F855" s="19"/>
      <c r="G855" s="19"/>
      <c r="H855" s="19"/>
      <c r="I855" s="19"/>
      <c r="J855" s="19"/>
      <c r="K855" s="19"/>
      <c r="L855" s="19"/>
      <c r="M855" s="19"/>
      <c r="N855" s="2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</row>
    <row r="856" ht="12.75" customHeight="1">
      <c r="A856" s="1"/>
      <c r="B856" s="1"/>
      <c r="C856" s="19"/>
      <c r="D856" s="19"/>
      <c r="E856" s="19"/>
      <c r="F856" s="19"/>
      <c r="G856" s="19"/>
      <c r="H856" s="19"/>
      <c r="I856" s="19"/>
      <c r="J856" s="19"/>
      <c r="K856" s="19"/>
      <c r="L856" s="19"/>
      <c r="M856" s="19"/>
      <c r="N856" s="2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</row>
    <row r="857" ht="12.75" customHeight="1">
      <c r="A857" s="1"/>
      <c r="B857" s="1"/>
      <c r="C857" s="19"/>
      <c r="D857" s="19"/>
      <c r="E857" s="19"/>
      <c r="F857" s="19"/>
      <c r="G857" s="19"/>
      <c r="H857" s="19"/>
      <c r="I857" s="19"/>
      <c r="J857" s="19"/>
      <c r="K857" s="19"/>
      <c r="L857" s="19"/>
      <c r="M857" s="19"/>
      <c r="N857" s="2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</row>
    <row r="858" ht="12.75" customHeight="1">
      <c r="A858" s="1"/>
      <c r="B858" s="1"/>
      <c r="C858" s="19"/>
      <c r="D858" s="19"/>
      <c r="E858" s="19"/>
      <c r="F858" s="19"/>
      <c r="G858" s="19"/>
      <c r="H858" s="19"/>
      <c r="I858" s="19"/>
      <c r="J858" s="19"/>
      <c r="K858" s="19"/>
      <c r="L858" s="19"/>
      <c r="M858" s="19"/>
      <c r="N858" s="2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</row>
    <row r="859" ht="12.75" customHeight="1">
      <c r="A859" s="1"/>
      <c r="B859" s="1"/>
      <c r="C859" s="19"/>
      <c r="D859" s="19"/>
      <c r="E859" s="19"/>
      <c r="F859" s="19"/>
      <c r="G859" s="19"/>
      <c r="H859" s="19"/>
      <c r="I859" s="19"/>
      <c r="J859" s="19"/>
      <c r="K859" s="19"/>
      <c r="L859" s="19"/>
      <c r="M859" s="19"/>
      <c r="N859" s="2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</row>
    <row r="860" ht="12.75" customHeight="1">
      <c r="A860" s="1"/>
      <c r="B860" s="1"/>
      <c r="C860" s="19"/>
      <c r="D860" s="19"/>
      <c r="E860" s="19"/>
      <c r="F860" s="19"/>
      <c r="G860" s="19"/>
      <c r="H860" s="19"/>
      <c r="I860" s="19"/>
      <c r="J860" s="19"/>
      <c r="K860" s="19"/>
      <c r="L860" s="19"/>
      <c r="M860" s="19"/>
      <c r="N860" s="2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</row>
    <row r="861" ht="12.75" customHeight="1">
      <c r="A861" s="1"/>
      <c r="B861" s="1"/>
      <c r="C861" s="19"/>
      <c r="D861" s="19"/>
      <c r="E861" s="19"/>
      <c r="F861" s="19"/>
      <c r="G861" s="19"/>
      <c r="H861" s="19"/>
      <c r="I861" s="19"/>
      <c r="J861" s="19"/>
      <c r="K861" s="19"/>
      <c r="L861" s="19"/>
      <c r="M861" s="19"/>
      <c r="N861" s="2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</row>
    <row r="862" ht="12.75" customHeight="1">
      <c r="A862" s="1"/>
      <c r="B862" s="1"/>
      <c r="C862" s="19"/>
      <c r="D862" s="19"/>
      <c r="E862" s="19"/>
      <c r="F862" s="19"/>
      <c r="G862" s="19"/>
      <c r="H862" s="19"/>
      <c r="I862" s="19"/>
      <c r="J862" s="19"/>
      <c r="K862" s="19"/>
      <c r="L862" s="19"/>
      <c r="M862" s="19"/>
      <c r="N862" s="2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</row>
    <row r="863" ht="12.75" customHeight="1">
      <c r="A863" s="1"/>
      <c r="B863" s="1"/>
      <c r="C863" s="19"/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2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</row>
    <row r="864" ht="12.75" customHeight="1">
      <c r="A864" s="1"/>
      <c r="B864" s="1"/>
      <c r="C864" s="19"/>
      <c r="D864" s="19"/>
      <c r="E864" s="19"/>
      <c r="F864" s="19"/>
      <c r="G864" s="19"/>
      <c r="H864" s="19"/>
      <c r="I864" s="19"/>
      <c r="J864" s="19"/>
      <c r="K864" s="19"/>
      <c r="L864" s="19"/>
      <c r="M864" s="19"/>
      <c r="N864" s="2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</row>
    <row r="865" ht="12.75" customHeight="1">
      <c r="A865" s="1"/>
      <c r="B865" s="1"/>
      <c r="C865" s="19"/>
      <c r="D865" s="19"/>
      <c r="E865" s="19"/>
      <c r="F865" s="19"/>
      <c r="G865" s="19"/>
      <c r="H865" s="19"/>
      <c r="I865" s="19"/>
      <c r="J865" s="19"/>
      <c r="K865" s="19"/>
      <c r="L865" s="19"/>
      <c r="M865" s="19"/>
      <c r="N865" s="2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</row>
    <row r="866" ht="12.75" customHeight="1">
      <c r="A866" s="1"/>
      <c r="B866" s="1"/>
      <c r="C866" s="19"/>
      <c r="D866" s="19"/>
      <c r="E866" s="19"/>
      <c r="F866" s="19"/>
      <c r="G866" s="19"/>
      <c r="H866" s="19"/>
      <c r="I866" s="19"/>
      <c r="J866" s="19"/>
      <c r="K866" s="19"/>
      <c r="L866" s="19"/>
      <c r="M866" s="19"/>
      <c r="N866" s="2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</row>
    <row r="867" ht="12.75" customHeight="1">
      <c r="A867" s="1"/>
      <c r="B867" s="1"/>
      <c r="C867" s="19"/>
      <c r="D867" s="19"/>
      <c r="E867" s="19"/>
      <c r="F867" s="19"/>
      <c r="G867" s="19"/>
      <c r="H867" s="19"/>
      <c r="I867" s="19"/>
      <c r="J867" s="19"/>
      <c r="K867" s="19"/>
      <c r="L867" s="19"/>
      <c r="M867" s="19"/>
      <c r="N867" s="2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</row>
    <row r="868" ht="12.75" customHeight="1">
      <c r="A868" s="1"/>
      <c r="B868" s="1"/>
      <c r="C868" s="19"/>
      <c r="D868" s="19"/>
      <c r="E868" s="19"/>
      <c r="F868" s="19"/>
      <c r="G868" s="19"/>
      <c r="H868" s="19"/>
      <c r="I868" s="19"/>
      <c r="J868" s="19"/>
      <c r="K868" s="19"/>
      <c r="L868" s="19"/>
      <c r="M868" s="19"/>
      <c r="N868" s="2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</row>
    <row r="869" ht="12.75" customHeight="1">
      <c r="A869" s="1"/>
      <c r="B869" s="1"/>
      <c r="C869" s="19"/>
      <c r="D869" s="19"/>
      <c r="E869" s="19"/>
      <c r="F869" s="19"/>
      <c r="G869" s="19"/>
      <c r="H869" s="19"/>
      <c r="I869" s="19"/>
      <c r="J869" s="19"/>
      <c r="K869" s="19"/>
      <c r="L869" s="19"/>
      <c r="M869" s="19"/>
      <c r="N869" s="2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</row>
    <row r="870" ht="12.75" customHeight="1">
      <c r="A870" s="1"/>
      <c r="B870" s="1"/>
      <c r="C870" s="19"/>
      <c r="D870" s="19"/>
      <c r="E870" s="19"/>
      <c r="F870" s="19"/>
      <c r="G870" s="19"/>
      <c r="H870" s="19"/>
      <c r="I870" s="19"/>
      <c r="J870" s="19"/>
      <c r="K870" s="19"/>
      <c r="L870" s="19"/>
      <c r="M870" s="19"/>
      <c r="N870" s="2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</row>
    <row r="871" ht="12.75" customHeight="1">
      <c r="A871" s="1"/>
      <c r="B871" s="1"/>
      <c r="C871" s="19"/>
      <c r="D871" s="19"/>
      <c r="E871" s="19"/>
      <c r="F871" s="19"/>
      <c r="G871" s="19"/>
      <c r="H871" s="19"/>
      <c r="I871" s="19"/>
      <c r="J871" s="19"/>
      <c r="K871" s="19"/>
      <c r="L871" s="19"/>
      <c r="M871" s="19"/>
      <c r="N871" s="2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</row>
    <row r="872" ht="12.75" customHeight="1">
      <c r="A872" s="1"/>
      <c r="B872" s="1"/>
      <c r="C872" s="19"/>
      <c r="D872" s="19"/>
      <c r="E872" s="19"/>
      <c r="F872" s="19"/>
      <c r="G872" s="19"/>
      <c r="H872" s="19"/>
      <c r="I872" s="19"/>
      <c r="J872" s="19"/>
      <c r="K872" s="19"/>
      <c r="L872" s="19"/>
      <c r="M872" s="19"/>
      <c r="N872" s="2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</row>
    <row r="873" ht="12.75" customHeight="1">
      <c r="A873" s="1"/>
      <c r="B873" s="1"/>
      <c r="C873" s="19"/>
      <c r="D873" s="19"/>
      <c r="E873" s="19"/>
      <c r="F873" s="19"/>
      <c r="G873" s="19"/>
      <c r="H873" s="19"/>
      <c r="I873" s="19"/>
      <c r="J873" s="19"/>
      <c r="K873" s="19"/>
      <c r="L873" s="19"/>
      <c r="M873" s="19"/>
      <c r="N873" s="2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</row>
    <row r="874" ht="12.75" customHeight="1">
      <c r="A874" s="1"/>
      <c r="B874" s="1"/>
      <c r="C874" s="19"/>
      <c r="D874" s="19"/>
      <c r="E874" s="19"/>
      <c r="F874" s="19"/>
      <c r="G874" s="19"/>
      <c r="H874" s="19"/>
      <c r="I874" s="19"/>
      <c r="J874" s="19"/>
      <c r="K874" s="19"/>
      <c r="L874" s="19"/>
      <c r="M874" s="19"/>
      <c r="N874" s="2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</row>
    <row r="875" ht="12.75" customHeight="1">
      <c r="A875" s="1"/>
      <c r="B875" s="1"/>
      <c r="C875" s="19"/>
      <c r="D875" s="19"/>
      <c r="E875" s="19"/>
      <c r="F875" s="19"/>
      <c r="G875" s="19"/>
      <c r="H875" s="19"/>
      <c r="I875" s="19"/>
      <c r="J875" s="19"/>
      <c r="K875" s="19"/>
      <c r="L875" s="19"/>
      <c r="M875" s="19"/>
      <c r="N875" s="2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</row>
    <row r="876" ht="12.75" customHeight="1">
      <c r="A876" s="1"/>
      <c r="B876" s="1"/>
      <c r="C876" s="19"/>
      <c r="D876" s="19"/>
      <c r="E876" s="19"/>
      <c r="F876" s="19"/>
      <c r="G876" s="19"/>
      <c r="H876" s="19"/>
      <c r="I876" s="19"/>
      <c r="J876" s="19"/>
      <c r="K876" s="19"/>
      <c r="L876" s="19"/>
      <c r="M876" s="19"/>
      <c r="N876" s="2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</row>
    <row r="877" ht="12.75" customHeight="1">
      <c r="A877" s="1"/>
      <c r="B877" s="1"/>
      <c r="C877" s="19"/>
      <c r="D877" s="19"/>
      <c r="E877" s="19"/>
      <c r="F877" s="19"/>
      <c r="G877" s="19"/>
      <c r="H877" s="19"/>
      <c r="I877" s="19"/>
      <c r="J877" s="19"/>
      <c r="K877" s="19"/>
      <c r="L877" s="19"/>
      <c r="M877" s="19"/>
      <c r="N877" s="2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</row>
    <row r="878" ht="12.75" customHeight="1">
      <c r="A878" s="1"/>
      <c r="B878" s="1"/>
      <c r="C878" s="19"/>
      <c r="D878" s="19"/>
      <c r="E878" s="19"/>
      <c r="F878" s="19"/>
      <c r="G878" s="19"/>
      <c r="H878" s="19"/>
      <c r="I878" s="19"/>
      <c r="J878" s="19"/>
      <c r="K878" s="19"/>
      <c r="L878" s="19"/>
      <c r="M878" s="19"/>
      <c r="N878" s="2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</row>
    <row r="879" ht="12.75" customHeight="1">
      <c r="A879" s="1"/>
      <c r="B879" s="1"/>
      <c r="C879" s="19"/>
      <c r="D879" s="19"/>
      <c r="E879" s="19"/>
      <c r="F879" s="19"/>
      <c r="G879" s="19"/>
      <c r="H879" s="19"/>
      <c r="I879" s="19"/>
      <c r="J879" s="19"/>
      <c r="K879" s="19"/>
      <c r="L879" s="19"/>
      <c r="M879" s="19"/>
      <c r="N879" s="2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</row>
    <row r="880" ht="12.75" customHeight="1">
      <c r="A880" s="1"/>
      <c r="B880" s="1"/>
      <c r="C880" s="19"/>
      <c r="D880" s="19"/>
      <c r="E880" s="19"/>
      <c r="F880" s="19"/>
      <c r="G880" s="19"/>
      <c r="H880" s="19"/>
      <c r="I880" s="19"/>
      <c r="J880" s="19"/>
      <c r="K880" s="19"/>
      <c r="L880" s="19"/>
      <c r="M880" s="19"/>
      <c r="N880" s="2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</row>
    <row r="881" ht="12.75" customHeight="1">
      <c r="A881" s="1"/>
      <c r="B881" s="1"/>
      <c r="C881" s="19"/>
      <c r="D881" s="19"/>
      <c r="E881" s="19"/>
      <c r="F881" s="19"/>
      <c r="G881" s="19"/>
      <c r="H881" s="19"/>
      <c r="I881" s="19"/>
      <c r="J881" s="19"/>
      <c r="K881" s="19"/>
      <c r="L881" s="19"/>
      <c r="M881" s="19"/>
      <c r="N881" s="2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</row>
    <row r="882" ht="12.75" customHeight="1">
      <c r="A882" s="1"/>
      <c r="B882" s="1"/>
      <c r="C882" s="19"/>
      <c r="D882" s="19"/>
      <c r="E882" s="19"/>
      <c r="F882" s="19"/>
      <c r="G882" s="19"/>
      <c r="H882" s="19"/>
      <c r="I882" s="19"/>
      <c r="J882" s="19"/>
      <c r="K882" s="19"/>
      <c r="L882" s="19"/>
      <c r="M882" s="19"/>
      <c r="N882" s="2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</row>
    <row r="883" ht="12.75" customHeight="1">
      <c r="A883" s="1"/>
      <c r="B883" s="1"/>
      <c r="C883" s="19"/>
      <c r="D883" s="19"/>
      <c r="E883" s="19"/>
      <c r="F883" s="19"/>
      <c r="G883" s="19"/>
      <c r="H883" s="19"/>
      <c r="I883" s="19"/>
      <c r="J883" s="19"/>
      <c r="K883" s="19"/>
      <c r="L883" s="19"/>
      <c r="M883" s="19"/>
      <c r="N883" s="2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</row>
    <row r="884" ht="12.75" customHeight="1">
      <c r="A884" s="1"/>
      <c r="B884" s="1"/>
      <c r="C884" s="19"/>
      <c r="D884" s="19"/>
      <c r="E884" s="19"/>
      <c r="F884" s="19"/>
      <c r="G884" s="19"/>
      <c r="H884" s="19"/>
      <c r="I884" s="19"/>
      <c r="J884" s="19"/>
      <c r="K884" s="19"/>
      <c r="L884" s="19"/>
      <c r="M884" s="19"/>
      <c r="N884" s="2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</row>
    <row r="885" ht="12.75" customHeight="1">
      <c r="A885" s="1"/>
      <c r="B885" s="1"/>
      <c r="C885" s="19"/>
      <c r="D885" s="19"/>
      <c r="E885" s="19"/>
      <c r="F885" s="19"/>
      <c r="G885" s="19"/>
      <c r="H885" s="19"/>
      <c r="I885" s="19"/>
      <c r="J885" s="19"/>
      <c r="K885" s="19"/>
      <c r="L885" s="19"/>
      <c r="M885" s="19"/>
      <c r="N885" s="2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</row>
    <row r="886" ht="12.75" customHeight="1">
      <c r="A886" s="1"/>
      <c r="B886" s="1"/>
      <c r="C886" s="19"/>
      <c r="D886" s="19"/>
      <c r="E886" s="19"/>
      <c r="F886" s="19"/>
      <c r="G886" s="19"/>
      <c r="H886" s="19"/>
      <c r="I886" s="19"/>
      <c r="J886" s="19"/>
      <c r="K886" s="19"/>
      <c r="L886" s="19"/>
      <c r="M886" s="19"/>
      <c r="N886" s="2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</row>
    <row r="887" ht="12.75" customHeight="1">
      <c r="A887" s="1"/>
      <c r="B887" s="1"/>
      <c r="C887" s="19"/>
      <c r="D887" s="19"/>
      <c r="E887" s="19"/>
      <c r="F887" s="19"/>
      <c r="G887" s="19"/>
      <c r="H887" s="19"/>
      <c r="I887" s="19"/>
      <c r="J887" s="19"/>
      <c r="K887" s="19"/>
      <c r="L887" s="19"/>
      <c r="M887" s="19"/>
      <c r="N887" s="2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</row>
    <row r="888" ht="12.75" customHeight="1">
      <c r="A888" s="1"/>
      <c r="B888" s="1"/>
      <c r="C888" s="19"/>
      <c r="D888" s="19"/>
      <c r="E888" s="19"/>
      <c r="F888" s="19"/>
      <c r="G888" s="19"/>
      <c r="H888" s="19"/>
      <c r="I888" s="19"/>
      <c r="J888" s="19"/>
      <c r="K888" s="19"/>
      <c r="L888" s="19"/>
      <c r="M888" s="19"/>
      <c r="N888" s="2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</row>
    <row r="889" ht="12.75" customHeight="1">
      <c r="A889" s="1"/>
      <c r="B889" s="1"/>
      <c r="C889" s="19"/>
      <c r="D889" s="19"/>
      <c r="E889" s="19"/>
      <c r="F889" s="19"/>
      <c r="G889" s="19"/>
      <c r="H889" s="19"/>
      <c r="I889" s="19"/>
      <c r="J889" s="19"/>
      <c r="K889" s="19"/>
      <c r="L889" s="19"/>
      <c r="M889" s="19"/>
      <c r="N889" s="2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</row>
    <row r="890" ht="12.75" customHeight="1">
      <c r="A890" s="1"/>
      <c r="B890" s="1"/>
      <c r="C890" s="19"/>
      <c r="D890" s="19"/>
      <c r="E890" s="19"/>
      <c r="F890" s="19"/>
      <c r="G890" s="19"/>
      <c r="H890" s="19"/>
      <c r="I890" s="19"/>
      <c r="J890" s="19"/>
      <c r="K890" s="19"/>
      <c r="L890" s="19"/>
      <c r="M890" s="19"/>
      <c r="N890" s="2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</row>
    <row r="891" ht="12.75" customHeight="1">
      <c r="A891" s="1"/>
      <c r="B891" s="1"/>
      <c r="C891" s="19"/>
      <c r="D891" s="19"/>
      <c r="E891" s="19"/>
      <c r="F891" s="19"/>
      <c r="G891" s="19"/>
      <c r="H891" s="19"/>
      <c r="I891" s="19"/>
      <c r="J891" s="19"/>
      <c r="K891" s="19"/>
      <c r="L891" s="19"/>
      <c r="M891" s="19"/>
      <c r="N891" s="2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</row>
    <row r="892" ht="12.75" customHeight="1">
      <c r="A892" s="1"/>
      <c r="B892" s="1"/>
      <c r="C892" s="19"/>
      <c r="D892" s="19"/>
      <c r="E892" s="19"/>
      <c r="F892" s="19"/>
      <c r="G892" s="19"/>
      <c r="H892" s="19"/>
      <c r="I892" s="19"/>
      <c r="J892" s="19"/>
      <c r="K892" s="19"/>
      <c r="L892" s="19"/>
      <c r="M892" s="19"/>
      <c r="N892" s="2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</row>
    <row r="893" ht="12.75" customHeight="1">
      <c r="A893" s="1"/>
      <c r="B893" s="1"/>
      <c r="C893" s="19"/>
      <c r="D893" s="19"/>
      <c r="E893" s="19"/>
      <c r="F893" s="19"/>
      <c r="G893" s="19"/>
      <c r="H893" s="19"/>
      <c r="I893" s="19"/>
      <c r="J893" s="19"/>
      <c r="K893" s="19"/>
      <c r="L893" s="19"/>
      <c r="M893" s="19"/>
      <c r="N893" s="2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</row>
    <row r="894" ht="12.75" customHeight="1">
      <c r="A894" s="1"/>
      <c r="B894" s="1"/>
      <c r="C894" s="19"/>
      <c r="D894" s="19"/>
      <c r="E894" s="19"/>
      <c r="F894" s="19"/>
      <c r="G894" s="19"/>
      <c r="H894" s="19"/>
      <c r="I894" s="19"/>
      <c r="J894" s="19"/>
      <c r="K894" s="19"/>
      <c r="L894" s="19"/>
      <c r="M894" s="19"/>
      <c r="N894" s="2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</row>
    <row r="895" ht="12.75" customHeight="1">
      <c r="A895" s="1"/>
      <c r="B895" s="1"/>
      <c r="C895" s="19"/>
      <c r="D895" s="19"/>
      <c r="E895" s="19"/>
      <c r="F895" s="19"/>
      <c r="G895" s="19"/>
      <c r="H895" s="19"/>
      <c r="I895" s="19"/>
      <c r="J895" s="19"/>
      <c r="K895" s="19"/>
      <c r="L895" s="19"/>
      <c r="M895" s="19"/>
      <c r="N895" s="2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</row>
    <row r="896" ht="12.75" customHeight="1">
      <c r="A896" s="1"/>
      <c r="B896" s="1"/>
      <c r="C896" s="19"/>
      <c r="D896" s="19"/>
      <c r="E896" s="19"/>
      <c r="F896" s="19"/>
      <c r="G896" s="19"/>
      <c r="H896" s="19"/>
      <c r="I896" s="19"/>
      <c r="J896" s="19"/>
      <c r="K896" s="19"/>
      <c r="L896" s="19"/>
      <c r="M896" s="19"/>
      <c r="N896" s="2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</row>
    <row r="897" ht="12.75" customHeight="1">
      <c r="A897" s="1"/>
      <c r="B897" s="1"/>
      <c r="C897" s="19"/>
      <c r="D897" s="19"/>
      <c r="E897" s="19"/>
      <c r="F897" s="19"/>
      <c r="G897" s="19"/>
      <c r="H897" s="19"/>
      <c r="I897" s="19"/>
      <c r="J897" s="19"/>
      <c r="K897" s="19"/>
      <c r="L897" s="19"/>
      <c r="M897" s="19"/>
      <c r="N897" s="2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</row>
    <row r="898" ht="12.75" customHeight="1">
      <c r="A898" s="1"/>
      <c r="B898" s="1"/>
      <c r="C898" s="19"/>
      <c r="D898" s="19"/>
      <c r="E898" s="19"/>
      <c r="F898" s="19"/>
      <c r="G898" s="19"/>
      <c r="H898" s="19"/>
      <c r="I898" s="19"/>
      <c r="J898" s="19"/>
      <c r="K898" s="19"/>
      <c r="L898" s="19"/>
      <c r="M898" s="19"/>
      <c r="N898" s="2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</row>
    <row r="899" ht="12.75" customHeight="1">
      <c r="A899" s="1"/>
      <c r="B899" s="1"/>
      <c r="C899" s="19"/>
      <c r="D899" s="19"/>
      <c r="E899" s="19"/>
      <c r="F899" s="19"/>
      <c r="G899" s="19"/>
      <c r="H899" s="19"/>
      <c r="I899" s="19"/>
      <c r="J899" s="19"/>
      <c r="K899" s="19"/>
      <c r="L899" s="19"/>
      <c r="M899" s="19"/>
      <c r="N899" s="2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</row>
    <row r="900" ht="12.75" customHeight="1">
      <c r="A900" s="1"/>
      <c r="B900" s="1"/>
      <c r="C900" s="19"/>
      <c r="D900" s="19"/>
      <c r="E900" s="19"/>
      <c r="F900" s="19"/>
      <c r="G900" s="19"/>
      <c r="H900" s="19"/>
      <c r="I900" s="19"/>
      <c r="J900" s="19"/>
      <c r="K900" s="19"/>
      <c r="L900" s="19"/>
      <c r="M900" s="19"/>
      <c r="N900" s="2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</row>
    <row r="901" ht="12.75" customHeight="1">
      <c r="A901" s="1"/>
      <c r="B901" s="1"/>
      <c r="C901" s="19"/>
      <c r="D901" s="19"/>
      <c r="E901" s="19"/>
      <c r="F901" s="19"/>
      <c r="G901" s="19"/>
      <c r="H901" s="19"/>
      <c r="I901" s="19"/>
      <c r="J901" s="19"/>
      <c r="K901" s="19"/>
      <c r="L901" s="19"/>
      <c r="M901" s="19"/>
      <c r="N901" s="2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</row>
    <row r="902" ht="12.75" customHeight="1">
      <c r="A902" s="1"/>
      <c r="B902" s="1"/>
      <c r="C902" s="19"/>
      <c r="D902" s="19"/>
      <c r="E902" s="19"/>
      <c r="F902" s="19"/>
      <c r="G902" s="19"/>
      <c r="H902" s="19"/>
      <c r="I902" s="19"/>
      <c r="J902" s="19"/>
      <c r="K902" s="19"/>
      <c r="L902" s="19"/>
      <c r="M902" s="19"/>
      <c r="N902" s="2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</row>
    <row r="903" ht="12.75" customHeight="1">
      <c r="A903" s="1"/>
      <c r="B903" s="1"/>
      <c r="C903" s="19"/>
      <c r="D903" s="19"/>
      <c r="E903" s="19"/>
      <c r="F903" s="19"/>
      <c r="G903" s="19"/>
      <c r="H903" s="19"/>
      <c r="I903" s="19"/>
      <c r="J903" s="19"/>
      <c r="K903" s="19"/>
      <c r="L903" s="19"/>
      <c r="M903" s="19"/>
      <c r="N903" s="2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</row>
    <row r="904" ht="12.75" customHeight="1">
      <c r="A904" s="1"/>
      <c r="B904" s="1"/>
      <c r="C904" s="19"/>
      <c r="D904" s="19"/>
      <c r="E904" s="19"/>
      <c r="F904" s="19"/>
      <c r="G904" s="19"/>
      <c r="H904" s="19"/>
      <c r="I904" s="19"/>
      <c r="J904" s="19"/>
      <c r="K904" s="19"/>
      <c r="L904" s="19"/>
      <c r="M904" s="19"/>
      <c r="N904" s="2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</row>
    <row r="905" ht="12.75" customHeight="1">
      <c r="A905" s="1"/>
      <c r="B905" s="1"/>
      <c r="C905" s="19"/>
      <c r="D905" s="19"/>
      <c r="E905" s="19"/>
      <c r="F905" s="19"/>
      <c r="G905" s="19"/>
      <c r="H905" s="19"/>
      <c r="I905" s="19"/>
      <c r="J905" s="19"/>
      <c r="K905" s="19"/>
      <c r="L905" s="19"/>
      <c r="M905" s="19"/>
      <c r="N905" s="2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</row>
    <row r="906" ht="12.75" customHeight="1">
      <c r="A906" s="1"/>
      <c r="B906" s="1"/>
      <c r="C906" s="19"/>
      <c r="D906" s="19"/>
      <c r="E906" s="19"/>
      <c r="F906" s="19"/>
      <c r="G906" s="19"/>
      <c r="H906" s="19"/>
      <c r="I906" s="19"/>
      <c r="J906" s="19"/>
      <c r="K906" s="19"/>
      <c r="L906" s="19"/>
      <c r="M906" s="19"/>
      <c r="N906" s="2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</row>
    <row r="907" ht="12.75" customHeight="1">
      <c r="A907" s="1"/>
      <c r="B907" s="1"/>
      <c r="C907" s="19"/>
      <c r="D907" s="19"/>
      <c r="E907" s="19"/>
      <c r="F907" s="19"/>
      <c r="G907" s="19"/>
      <c r="H907" s="19"/>
      <c r="I907" s="19"/>
      <c r="J907" s="19"/>
      <c r="K907" s="19"/>
      <c r="L907" s="19"/>
      <c r="M907" s="19"/>
      <c r="N907" s="2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</row>
    <row r="908" ht="12.75" customHeight="1">
      <c r="A908" s="1"/>
      <c r="B908" s="1"/>
      <c r="C908" s="19"/>
      <c r="D908" s="19"/>
      <c r="E908" s="19"/>
      <c r="F908" s="19"/>
      <c r="G908" s="19"/>
      <c r="H908" s="19"/>
      <c r="I908" s="19"/>
      <c r="J908" s="19"/>
      <c r="K908" s="19"/>
      <c r="L908" s="19"/>
      <c r="M908" s="19"/>
      <c r="N908" s="2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</row>
    <row r="909" ht="12.75" customHeight="1">
      <c r="A909" s="1"/>
      <c r="B909" s="1"/>
      <c r="C909" s="19"/>
      <c r="D909" s="19"/>
      <c r="E909" s="19"/>
      <c r="F909" s="19"/>
      <c r="G909" s="19"/>
      <c r="H909" s="19"/>
      <c r="I909" s="19"/>
      <c r="J909" s="19"/>
      <c r="K909" s="19"/>
      <c r="L909" s="19"/>
      <c r="M909" s="19"/>
      <c r="N909" s="2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</row>
    <row r="910" ht="12.75" customHeight="1">
      <c r="A910" s="1"/>
      <c r="B910" s="1"/>
      <c r="C910" s="19"/>
      <c r="D910" s="19"/>
      <c r="E910" s="19"/>
      <c r="F910" s="19"/>
      <c r="G910" s="19"/>
      <c r="H910" s="19"/>
      <c r="I910" s="19"/>
      <c r="J910" s="19"/>
      <c r="K910" s="19"/>
      <c r="L910" s="19"/>
      <c r="M910" s="19"/>
      <c r="N910" s="2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</row>
    <row r="911" ht="12.75" customHeight="1">
      <c r="A911" s="1"/>
      <c r="B911" s="1"/>
      <c r="C911" s="19"/>
      <c r="D911" s="19"/>
      <c r="E911" s="19"/>
      <c r="F911" s="19"/>
      <c r="G911" s="19"/>
      <c r="H911" s="19"/>
      <c r="I911" s="19"/>
      <c r="J911" s="19"/>
      <c r="K911" s="19"/>
      <c r="L911" s="19"/>
      <c r="M911" s="19"/>
      <c r="N911" s="2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</row>
    <row r="912" ht="12.75" customHeight="1">
      <c r="A912" s="1"/>
      <c r="B912" s="1"/>
      <c r="C912" s="19"/>
      <c r="D912" s="19"/>
      <c r="E912" s="19"/>
      <c r="F912" s="19"/>
      <c r="G912" s="19"/>
      <c r="H912" s="19"/>
      <c r="I912" s="19"/>
      <c r="J912" s="19"/>
      <c r="K912" s="19"/>
      <c r="L912" s="19"/>
      <c r="M912" s="19"/>
      <c r="N912" s="2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</row>
    <row r="913" ht="12.75" customHeight="1">
      <c r="A913" s="1"/>
      <c r="B913" s="1"/>
      <c r="C913" s="19"/>
      <c r="D913" s="19"/>
      <c r="E913" s="19"/>
      <c r="F913" s="19"/>
      <c r="G913" s="19"/>
      <c r="H913" s="19"/>
      <c r="I913" s="19"/>
      <c r="J913" s="19"/>
      <c r="K913" s="19"/>
      <c r="L913" s="19"/>
      <c r="M913" s="19"/>
      <c r="N913" s="2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</row>
    <row r="914" ht="12.75" customHeight="1">
      <c r="A914" s="1"/>
      <c r="B914" s="1"/>
      <c r="C914" s="19"/>
      <c r="D914" s="19"/>
      <c r="E914" s="19"/>
      <c r="F914" s="19"/>
      <c r="G914" s="19"/>
      <c r="H914" s="19"/>
      <c r="I914" s="19"/>
      <c r="J914" s="19"/>
      <c r="K914" s="19"/>
      <c r="L914" s="19"/>
      <c r="M914" s="19"/>
      <c r="N914" s="2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</row>
    <row r="915" ht="12.75" customHeight="1">
      <c r="A915" s="1"/>
      <c r="B915" s="1"/>
      <c r="C915" s="19"/>
      <c r="D915" s="19"/>
      <c r="E915" s="19"/>
      <c r="F915" s="19"/>
      <c r="G915" s="19"/>
      <c r="H915" s="19"/>
      <c r="I915" s="19"/>
      <c r="J915" s="19"/>
      <c r="K915" s="19"/>
      <c r="L915" s="19"/>
      <c r="M915" s="19"/>
      <c r="N915" s="2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</row>
    <row r="916" ht="12.75" customHeight="1">
      <c r="A916" s="1"/>
      <c r="B916" s="1"/>
      <c r="C916" s="19"/>
      <c r="D916" s="19"/>
      <c r="E916" s="19"/>
      <c r="F916" s="19"/>
      <c r="G916" s="19"/>
      <c r="H916" s="19"/>
      <c r="I916" s="19"/>
      <c r="J916" s="19"/>
      <c r="K916" s="19"/>
      <c r="L916" s="19"/>
      <c r="M916" s="19"/>
      <c r="N916" s="2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</row>
    <row r="917" ht="12.75" customHeight="1">
      <c r="A917" s="1"/>
      <c r="B917" s="1"/>
      <c r="C917" s="19"/>
      <c r="D917" s="19"/>
      <c r="E917" s="19"/>
      <c r="F917" s="19"/>
      <c r="G917" s="19"/>
      <c r="H917" s="19"/>
      <c r="I917" s="19"/>
      <c r="J917" s="19"/>
      <c r="K917" s="19"/>
      <c r="L917" s="19"/>
      <c r="M917" s="19"/>
      <c r="N917" s="2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</row>
    <row r="918" ht="12.75" customHeight="1">
      <c r="A918" s="1"/>
      <c r="B918" s="1"/>
      <c r="C918" s="19"/>
      <c r="D918" s="19"/>
      <c r="E918" s="19"/>
      <c r="F918" s="19"/>
      <c r="G918" s="19"/>
      <c r="H918" s="19"/>
      <c r="I918" s="19"/>
      <c r="J918" s="19"/>
      <c r="K918" s="19"/>
      <c r="L918" s="19"/>
      <c r="M918" s="19"/>
      <c r="N918" s="2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</row>
    <row r="919" ht="12.75" customHeight="1">
      <c r="A919" s="1"/>
      <c r="B919" s="1"/>
      <c r="C919" s="19"/>
      <c r="D919" s="19"/>
      <c r="E919" s="19"/>
      <c r="F919" s="19"/>
      <c r="G919" s="19"/>
      <c r="H919" s="19"/>
      <c r="I919" s="19"/>
      <c r="J919" s="19"/>
      <c r="K919" s="19"/>
      <c r="L919" s="19"/>
      <c r="M919" s="19"/>
      <c r="N919" s="2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</row>
    <row r="920" ht="12.75" customHeight="1">
      <c r="A920" s="1"/>
      <c r="B920" s="1"/>
      <c r="C920" s="19"/>
      <c r="D920" s="19"/>
      <c r="E920" s="19"/>
      <c r="F920" s="19"/>
      <c r="G920" s="19"/>
      <c r="H920" s="19"/>
      <c r="I920" s="19"/>
      <c r="J920" s="19"/>
      <c r="K920" s="19"/>
      <c r="L920" s="19"/>
      <c r="M920" s="19"/>
      <c r="N920" s="2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</row>
    <row r="921" ht="12.75" customHeight="1">
      <c r="A921" s="1"/>
      <c r="B921" s="1"/>
      <c r="C921" s="19"/>
      <c r="D921" s="19"/>
      <c r="E921" s="19"/>
      <c r="F921" s="19"/>
      <c r="G921" s="19"/>
      <c r="H921" s="19"/>
      <c r="I921" s="19"/>
      <c r="J921" s="19"/>
      <c r="K921" s="19"/>
      <c r="L921" s="19"/>
      <c r="M921" s="19"/>
      <c r="N921" s="2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</row>
    <row r="922" ht="12.75" customHeight="1">
      <c r="A922" s="1"/>
      <c r="B922" s="1"/>
      <c r="C922" s="19"/>
      <c r="D922" s="19"/>
      <c r="E922" s="19"/>
      <c r="F922" s="19"/>
      <c r="G922" s="19"/>
      <c r="H922" s="19"/>
      <c r="I922" s="19"/>
      <c r="J922" s="19"/>
      <c r="K922" s="19"/>
      <c r="L922" s="19"/>
      <c r="M922" s="19"/>
      <c r="N922" s="2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</row>
    <row r="923" ht="12.75" customHeight="1">
      <c r="A923" s="1"/>
      <c r="B923" s="1"/>
      <c r="C923" s="19"/>
      <c r="D923" s="19"/>
      <c r="E923" s="19"/>
      <c r="F923" s="19"/>
      <c r="G923" s="19"/>
      <c r="H923" s="19"/>
      <c r="I923" s="19"/>
      <c r="J923" s="19"/>
      <c r="K923" s="19"/>
      <c r="L923" s="19"/>
      <c r="M923" s="19"/>
      <c r="N923" s="2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</row>
    <row r="924" ht="12.75" customHeight="1">
      <c r="A924" s="1"/>
      <c r="B924" s="1"/>
      <c r="C924" s="19"/>
      <c r="D924" s="19"/>
      <c r="E924" s="19"/>
      <c r="F924" s="19"/>
      <c r="G924" s="19"/>
      <c r="H924" s="19"/>
      <c r="I924" s="19"/>
      <c r="J924" s="19"/>
      <c r="K924" s="19"/>
      <c r="L924" s="19"/>
      <c r="M924" s="19"/>
      <c r="N924" s="2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</row>
    <row r="925" ht="12.75" customHeight="1">
      <c r="A925" s="1"/>
      <c r="B925" s="1"/>
      <c r="C925" s="19"/>
      <c r="D925" s="19"/>
      <c r="E925" s="19"/>
      <c r="F925" s="19"/>
      <c r="G925" s="19"/>
      <c r="H925" s="19"/>
      <c r="I925" s="19"/>
      <c r="J925" s="19"/>
      <c r="K925" s="19"/>
      <c r="L925" s="19"/>
      <c r="M925" s="19"/>
      <c r="N925" s="2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</row>
    <row r="926" ht="12.75" customHeight="1">
      <c r="A926" s="1"/>
      <c r="B926" s="1"/>
      <c r="C926" s="19"/>
      <c r="D926" s="19"/>
      <c r="E926" s="19"/>
      <c r="F926" s="19"/>
      <c r="G926" s="19"/>
      <c r="H926" s="19"/>
      <c r="I926" s="19"/>
      <c r="J926" s="19"/>
      <c r="K926" s="19"/>
      <c r="L926" s="19"/>
      <c r="M926" s="19"/>
      <c r="N926" s="2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</row>
    <row r="927" ht="12.75" customHeight="1">
      <c r="A927" s="1"/>
      <c r="B927" s="1"/>
      <c r="C927" s="19"/>
      <c r="D927" s="19"/>
      <c r="E927" s="19"/>
      <c r="F927" s="19"/>
      <c r="G927" s="19"/>
      <c r="H927" s="19"/>
      <c r="I927" s="19"/>
      <c r="J927" s="19"/>
      <c r="K927" s="19"/>
      <c r="L927" s="19"/>
      <c r="M927" s="19"/>
      <c r="N927" s="2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</row>
    <row r="928" ht="12.75" customHeight="1">
      <c r="A928" s="1"/>
      <c r="B928" s="1"/>
      <c r="C928" s="19"/>
      <c r="D928" s="19"/>
      <c r="E928" s="19"/>
      <c r="F928" s="19"/>
      <c r="G928" s="19"/>
      <c r="H928" s="19"/>
      <c r="I928" s="19"/>
      <c r="J928" s="19"/>
      <c r="K928" s="19"/>
      <c r="L928" s="19"/>
      <c r="M928" s="19"/>
      <c r="N928" s="2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</row>
    <row r="929" ht="12.75" customHeight="1">
      <c r="A929" s="1"/>
      <c r="B929" s="1"/>
      <c r="C929" s="19"/>
      <c r="D929" s="19"/>
      <c r="E929" s="19"/>
      <c r="F929" s="19"/>
      <c r="G929" s="19"/>
      <c r="H929" s="19"/>
      <c r="I929" s="19"/>
      <c r="J929" s="19"/>
      <c r="K929" s="19"/>
      <c r="L929" s="19"/>
      <c r="M929" s="19"/>
      <c r="N929" s="2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</row>
    <row r="930" ht="12.75" customHeight="1">
      <c r="A930" s="1"/>
      <c r="B930" s="1"/>
      <c r="C930" s="19"/>
      <c r="D930" s="19"/>
      <c r="E930" s="19"/>
      <c r="F930" s="19"/>
      <c r="G930" s="19"/>
      <c r="H930" s="19"/>
      <c r="I930" s="19"/>
      <c r="J930" s="19"/>
      <c r="K930" s="19"/>
      <c r="L930" s="19"/>
      <c r="M930" s="19"/>
      <c r="N930" s="2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</row>
    <row r="931" ht="12.75" customHeight="1">
      <c r="A931" s="1"/>
      <c r="B931" s="1"/>
      <c r="C931" s="19"/>
      <c r="D931" s="19"/>
      <c r="E931" s="19"/>
      <c r="F931" s="19"/>
      <c r="G931" s="19"/>
      <c r="H931" s="19"/>
      <c r="I931" s="19"/>
      <c r="J931" s="19"/>
      <c r="K931" s="19"/>
      <c r="L931" s="19"/>
      <c r="M931" s="19"/>
      <c r="N931" s="2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</row>
    <row r="932" ht="12.75" customHeight="1">
      <c r="A932" s="1"/>
      <c r="B932" s="1"/>
      <c r="C932" s="19"/>
      <c r="D932" s="19"/>
      <c r="E932" s="19"/>
      <c r="F932" s="19"/>
      <c r="G932" s="19"/>
      <c r="H932" s="19"/>
      <c r="I932" s="19"/>
      <c r="J932" s="19"/>
      <c r="K932" s="19"/>
      <c r="L932" s="19"/>
      <c r="M932" s="19"/>
      <c r="N932" s="2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</row>
    <row r="933" ht="12.75" customHeight="1">
      <c r="A933" s="1"/>
      <c r="B933" s="1"/>
      <c r="C933" s="19"/>
      <c r="D933" s="19"/>
      <c r="E933" s="19"/>
      <c r="F933" s="19"/>
      <c r="G933" s="19"/>
      <c r="H933" s="19"/>
      <c r="I933" s="19"/>
      <c r="J933" s="19"/>
      <c r="K933" s="19"/>
      <c r="L933" s="19"/>
      <c r="M933" s="19"/>
      <c r="N933" s="2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</row>
    <row r="934" ht="12.75" customHeight="1">
      <c r="A934" s="1"/>
      <c r="B934" s="1"/>
      <c r="C934" s="19"/>
      <c r="D934" s="19"/>
      <c r="E934" s="19"/>
      <c r="F934" s="19"/>
      <c r="G934" s="19"/>
      <c r="H934" s="19"/>
      <c r="I934" s="19"/>
      <c r="J934" s="19"/>
      <c r="K934" s="19"/>
      <c r="L934" s="19"/>
      <c r="M934" s="19"/>
      <c r="N934" s="2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</row>
    <row r="935" ht="12.75" customHeight="1">
      <c r="A935" s="1"/>
      <c r="B935" s="1"/>
      <c r="C935" s="19"/>
      <c r="D935" s="19"/>
      <c r="E935" s="19"/>
      <c r="F935" s="19"/>
      <c r="G935" s="19"/>
      <c r="H935" s="19"/>
      <c r="I935" s="19"/>
      <c r="J935" s="19"/>
      <c r="K935" s="19"/>
      <c r="L935" s="19"/>
      <c r="M935" s="19"/>
      <c r="N935" s="2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</row>
    <row r="936" ht="12.75" customHeight="1">
      <c r="A936" s="1"/>
      <c r="B936" s="1"/>
      <c r="C936" s="19"/>
      <c r="D936" s="19"/>
      <c r="E936" s="19"/>
      <c r="F936" s="19"/>
      <c r="G936" s="19"/>
      <c r="H936" s="19"/>
      <c r="I936" s="19"/>
      <c r="J936" s="19"/>
      <c r="K936" s="19"/>
      <c r="L936" s="19"/>
      <c r="M936" s="19"/>
      <c r="N936" s="2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</row>
    <row r="937" ht="12.75" customHeight="1">
      <c r="A937" s="1"/>
      <c r="B937" s="1"/>
      <c r="C937" s="19"/>
      <c r="D937" s="19"/>
      <c r="E937" s="19"/>
      <c r="F937" s="19"/>
      <c r="G937" s="19"/>
      <c r="H937" s="19"/>
      <c r="I937" s="19"/>
      <c r="J937" s="19"/>
      <c r="K937" s="19"/>
      <c r="L937" s="19"/>
      <c r="M937" s="19"/>
      <c r="N937" s="2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</row>
    <row r="938" ht="12.75" customHeight="1">
      <c r="A938" s="1"/>
      <c r="B938" s="1"/>
      <c r="C938" s="19"/>
      <c r="D938" s="19"/>
      <c r="E938" s="19"/>
      <c r="F938" s="19"/>
      <c r="G938" s="19"/>
      <c r="H938" s="19"/>
      <c r="I938" s="19"/>
      <c r="J938" s="19"/>
      <c r="K938" s="19"/>
      <c r="L938" s="19"/>
      <c r="M938" s="19"/>
      <c r="N938" s="2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</row>
    <row r="939" ht="12.75" customHeight="1">
      <c r="A939" s="1"/>
      <c r="B939" s="1"/>
      <c r="C939" s="19"/>
      <c r="D939" s="19"/>
      <c r="E939" s="19"/>
      <c r="F939" s="19"/>
      <c r="G939" s="19"/>
      <c r="H939" s="19"/>
      <c r="I939" s="19"/>
      <c r="J939" s="19"/>
      <c r="K939" s="19"/>
      <c r="L939" s="19"/>
      <c r="M939" s="19"/>
      <c r="N939" s="2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</row>
    <row r="940" ht="12.75" customHeight="1">
      <c r="A940" s="1"/>
      <c r="B940" s="1"/>
      <c r="C940" s="19"/>
      <c r="D940" s="19"/>
      <c r="E940" s="19"/>
      <c r="F940" s="19"/>
      <c r="G940" s="19"/>
      <c r="H940" s="19"/>
      <c r="I940" s="19"/>
      <c r="J940" s="19"/>
      <c r="K940" s="19"/>
      <c r="L940" s="19"/>
      <c r="M940" s="19"/>
      <c r="N940" s="2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</row>
    <row r="941" ht="12.75" customHeight="1">
      <c r="A941" s="1"/>
      <c r="B941" s="1"/>
      <c r="C941" s="19"/>
      <c r="D941" s="19"/>
      <c r="E941" s="19"/>
      <c r="F941" s="19"/>
      <c r="G941" s="19"/>
      <c r="H941" s="19"/>
      <c r="I941" s="19"/>
      <c r="J941" s="19"/>
      <c r="K941" s="19"/>
      <c r="L941" s="19"/>
      <c r="M941" s="19"/>
      <c r="N941" s="2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</row>
    <row r="942" ht="12.75" customHeight="1">
      <c r="A942" s="1"/>
      <c r="B942" s="1"/>
      <c r="C942" s="19"/>
      <c r="D942" s="19"/>
      <c r="E942" s="19"/>
      <c r="F942" s="19"/>
      <c r="G942" s="19"/>
      <c r="H942" s="19"/>
      <c r="I942" s="19"/>
      <c r="J942" s="19"/>
      <c r="K942" s="19"/>
      <c r="L942" s="19"/>
      <c r="M942" s="19"/>
      <c r="N942" s="2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</row>
    <row r="943" ht="12.75" customHeight="1">
      <c r="A943" s="1"/>
      <c r="B943" s="1"/>
      <c r="C943" s="19"/>
      <c r="D943" s="19"/>
      <c r="E943" s="19"/>
      <c r="F943" s="19"/>
      <c r="G943" s="19"/>
      <c r="H943" s="19"/>
      <c r="I943" s="19"/>
      <c r="J943" s="19"/>
      <c r="K943" s="19"/>
      <c r="L943" s="19"/>
      <c r="M943" s="19"/>
      <c r="N943" s="2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</row>
    <row r="944" ht="12.75" customHeight="1">
      <c r="A944" s="1"/>
      <c r="B944" s="1"/>
      <c r="C944" s="19"/>
      <c r="D944" s="19"/>
      <c r="E944" s="19"/>
      <c r="F944" s="19"/>
      <c r="G944" s="19"/>
      <c r="H944" s="19"/>
      <c r="I944" s="19"/>
      <c r="J944" s="19"/>
      <c r="K944" s="19"/>
      <c r="L944" s="19"/>
      <c r="M944" s="19"/>
      <c r="N944" s="2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</row>
    <row r="945" ht="12.75" customHeight="1">
      <c r="A945" s="1"/>
      <c r="B945" s="1"/>
      <c r="C945" s="19"/>
      <c r="D945" s="19"/>
      <c r="E945" s="19"/>
      <c r="F945" s="19"/>
      <c r="G945" s="19"/>
      <c r="H945" s="19"/>
      <c r="I945" s="19"/>
      <c r="J945" s="19"/>
      <c r="K945" s="19"/>
      <c r="L945" s="19"/>
      <c r="M945" s="19"/>
      <c r="N945" s="2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</row>
    <row r="946" ht="12.75" customHeight="1">
      <c r="A946" s="1"/>
      <c r="B946" s="1"/>
      <c r="C946" s="19"/>
      <c r="D946" s="19"/>
      <c r="E946" s="19"/>
      <c r="F946" s="19"/>
      <c r="G946" s="19"/>
      <c r="H946" s="19"/>
      <c r="I946" s="19"/>
      <c r="J946" s="19"/>
      <c r="K946" s="19"/>
      <c r="L946" s="19"/>
      <c r="M946" s="19"/>
      <c r="N946" s="2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</row>
    <row r="947" ht="12.75" customHeight="1">
      <c r="A947" s="1"/>
      <c r="B947" s="1"/>
      <c r="C947" s="19"/>
      <c r="D947" s="19"/>
      <c r="E947" s="19"/>
      <c r="F947" s="19"/>
      <c r="G947" s="19"/>
      <c r="H947" s="19"/>
      <c r="I947" s="19"/>
      <c r="J947" s="19"/>
      <c r="K947" s="19"/>
      <c r="L947" s="19"/>
      <c r="M947" s="19"/>
      <c r="N947" s="2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</row>
    <row r="948" ht="12.75" customHeight="1">
      <c r="A948" s="1"/>
      <c r="B948" s="1"/>
      <c r="C948" s="19"/>
      <c r="D948" s="19"/>
      <c r="E948" s="19"/>
      <c r="F948" s="19"/>
      <c r="G948" s="19"/>
      <c r="H948" s="19"/>
      <c r="I948" s="19"/>
      <c r="J948" s="19"/>
      <c r="K948" s="19"/>
      <c r="L948" s="19"/>
      <c r="M948" s="19"/>
      <c r="N948" s="2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</row>
    <row r="949" ht="12.75" customHeight="1">
      <c r="A949" s="1"/>
      <c r="B949" s="1"/>
      <c r="C949" s="19"/>
      <c r="D949" s="19"/>
      <c r="E949" s="19"/>
      <c r="F949" s="19"/>
      <c r="G949" s="19"/>
      <c r="H949" s="19"/>
      <c r="I949" s="19"/>
      <c r="J949" s="19"/>
      <c r="K949" s="19"/>
      <c r="L949" s="19"/>
      <c r="M949" s="19"/>
      <c r="N949" s="2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</row>
    <row r="950" ht="12.75" customHeight="1">
      <c r="A950" s="1"/>
      <c r="B950" s="1"/>
      <c r="C950" s="19"/>
      <c r="D950" s="19"/>
      <c r="E950" s="19"/>
      <c r="F950" s="19"/>
      <c r="G950" s="19"/>
      <c r="H950" s="19"/>
      <c r="I950" s="19"/>
      <c r="J950" s="19"/>
      <c r="K950" s="19"/>
      <c r="L950" s="19"/>
      <c r="M950" s="19"/>
      <c r="N950" s="2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</row>
    <row r="951" ht="12.75" customHeight="1">
      <c r="A951" s="1"/>
      <c r="B951" s="1"/>
      <c r="C951" s="19"/>
      <c r="D951" s="19"/>
      <c r="E951" s="19"/>
      <c r="F951" s="19"/>
      <c r="G951" s="19"/>
      <c r="H951" s="19"/>
      <c r="I951" s="19"/>
      <c r="J951" s="19"/>
      <c r="K951" s="19"/>
      <c r="L951" s="19"/>
      <c r="M951" s="19"/>
      <c r="N951" s="2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</row>
    <row r="952" ht="12.75" customHeight="1">
      <c r="A952" s="1"/>
      <c r="B952" s="1"/>
      <c r="C952" s="19"/>
      <c r="D952" s="19"/>
      <c r="E952" s="19"/>
      <c r="F952" s="19"/>
      <c r="G952" s="19"/>
      <c r="H952" s="19"/>
      <c r="I952" s="19"/>
      <c r="J952" s="19"/>
      <c r="K952" s="19"/>
      <c r="L952" s="19"/>
      <c r="M952" s="19"/>
      <c r="N952" s="2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</row>
    <row r="953" ht="12.75" customHeight="1">
      <c r="A953" s="1"/>
      <c r="B953" s="1"/>
      <c r="C953" s="19"/>
      <c r="D953" s="19"/>
      <c r="E953" s="19"/>
      <c r="F953" s="19"/>
      <c r="G953" s="19"/>
      <c r="H953" s="19"/>
      <c r="I953" s="19"/>
      <c r="J953" s="19"/>
      <c r="K953" s="19"/>
      <c r="L953" s="19"/>
      <c r="M953" s="19"/>
      <c r="N953" s="2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</row>
    <row r="954" ht="12.75" customHeight="1">
      <c r="A954" s="1"/>
      <c r="B954" s="1"/>
      <c r="C954" s="19"/>
      <c r="D954" s="19"/>
      <c r="E954" s="19"/>
      <c r="F954" s="19"/>
      <c r="G954" s="19"/>
      <c r="H954" s="19"/>
      <c r="I954" s="19"/>
      <c r="J954" s="19"/>
      <c r="K954" s="19"/>
      <c r="L954" s="19"/>
      <c r="M954" s="19"/>
      <c r="N954" s="2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</row>
    <row r="955" ht="12.75" customHeight="1">
      <c r="A955" s="1"/>
      <c r="B955" s="1"/>
      <c r="C955" s="19"/>
      <c r="D955" s="19"/>
      <c r="E955" s="19"/>
      <c r="F955" s="19"/>
      <c r="G955" s="19"/>
      <c r="H955" s="19"/>
      <c r="I955" s="19"/>
      <c r="J955" s="19"/>
      <c r="K955" s="19"/>
      <c r="L955" s="19"/>
      <c r="M955" s="19"/>
      <c r="N955" s="2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</row>
    <row r="956" ht="12.75" customHeight="1">
      <c r="A956" s="1"/>
      <c r="B956" s="1"/>
      <c r="C956" s="19"/>
      <c r="D956" s="19"/>
      <c r="E956" s="19"/>
      <c r="F956" s="19"/>
      <c r="G956" s="19"/>
      <c r="H956" s="19"/>
      <c r="I956" s="19"/>
      <c r="J956" s="19"/>
      <c r="K956" s="19"/>
      <c r="L956" s="19"/>
      <c r="M956" s="19"/>
      <c r="N956" s="2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</row>
    <row r="957" ht="12.75" customHeight="1">
      <c r="A957" s="1"/>
      <c r="B957" s="1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19"/>
      <c r="N957" s="2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</row>
    <row r="958" ht="12.75" customHeight="1">
      <c r="A958" s="1"/>
      <c r="B958" s="1"/>
      <c r="C958" s="19"/>
      <c r="D958" s="19"/>
      <c r="E958" s="19"/>
      <c r="F958" s="19"/>
      <c r="G958" s="19"/>
      <c r="H958" s="19"/>
      <c r="I958" s="19"/>
      <c r="J958" s="19"/>
      <c r="K958" s="19"/>
      <c r="L958" s="19"/>
      <c r="M958" s="19"/>
      <c r="N958" s="2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</row>
    <row r="959" ht="12.75" customHeight="1">
      <c r="A959" s="1"/>
      <c r="B959" s="1"/>
      <c r="C959" s="19"/>
      <c r="D959" s="19"/>
      <c r="E959" s="19"/>
      <c r="F959" s="19"/>
      <c r="G959" s="19"/>
      <c r="H959" s="19"/>
      <c r="I959" s="19"/>
      <c r="J959" s="19"/>
      <c r="K959" s="19"/>
      <c r="L959" s="19"/>
      <c r="M959" s="19"/>
      <c r="N959" s="2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</row>
    <row r="960" ht="12.75" customHeight="1">
      <c r="A960" s="1"/>
      <c r="B960" s="1"/>
      <c r="C960" s="19"/>
      <c r="D960" s="19"/>
      <c r="E960" s="19"/>
      <c r="F960" s="19"/>
      <c r="G960" s="19"/>
      <c r="H960" s="19"/>
      <c r="I960" s="19"/>
      <c r="J960" s="19"/>
      <c r="K960" s="19"/>
      <c r="L960" s="19"/>
      <c r="M960" s="19"/>
      <c r="N960" s="2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</row>
    <row r="961" ht="12.75" customHeight="1">
      <c r="A961" s="1"/>
      <c r="B961" s="1"/>
      <c r="C961" s="19"/>
      <c r="D961" s="19"/>
      <c r="E961" s="19"/>
      <c r="F961" s="19"/>
      <c r="G961" s="19"/>
      <c r="H961" s="19"/>
      <c r="I961" s="19"/>
      <c r="J961" s="19"/>
      <c r="K961" s="19"/>
      <c r="L961" s="19"/>
      <c r="M961" s="19"/>
      <c r="N961" s="2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</row>
    <row r="962" ht="12.75" customHeight="1">
      <c r="A962" s="1"/>
      <c r="B962" s="1"/>
      <c r="C962" s="19"/>
      <c r="D962" s="19"/>
      <c r="E962" s="19"/>
      <c r="F962" s="19"/>
      <c r="G962" s="19"/>
      <c r="H962" s="19"/>
      <c r="I962" s="19"/>
      <c r="J962" s="19"/>
      <c r="K962" s="19"/>
      <c r="L962" s="19"/>
      <c r="M962" s="19"/>
      <c r="N962" s="2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</row>
    <row r="963" ht="12.75" customHeight="1">
      <c r="A963" s="1"/>
      <c r="B963" s="1"/>
      <c r="C963" s="19"/>
      <c r="D963" s="19"/>
      <c r="E963" s="19"/>
      <c r="F963" s="19"/>
      <c r="G963" s="19"/>
      <c r="H963" s="19"/>
      <c r="I963" s="19"/>
      <c r="J963" s="19"/>
      <c r="K963" s="19"/>
      <c r="L963" s="19"/>
      <c r="M963" s="19"/>
      <c r="N963" s="2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</row>
    <row r="964" ht="12.75" customHeight="1">
      <c r="A964" s="1"/>
      <c r="B964" s="1"/>
      <c r="C964" s="19"/>
      <c r="D964" s="19"/>
      <c r="E964" s="19"/>
      <c r="F964" s="19"/>
      <c r="G964" s="19"/>
      <c r="H964" s="19"/>
      <c r="I964" s="19"/>
      <c r="J964" s="19"/>
      <c r="K964" s="19"/>
      <c r="L964" s="19"/>
      <c r="M964" s="19"/>
      <c r="N964" s="2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</row>
    <row r="965" ht="12.75" customHeight="1">
      <c r="A965" s="1"/>
      <c r="B965" s="1"/>
      <c r="C965" s="19"/>
      <c r="D965" s="19"/>
      <c r="E965" s="19"/>
      <c r="F965" s="19"/>
      <c r="G965" s="19"/>
      <c r="H965" s="19"/>
      <c r="I965" s="19"/>
      <c r="J965" s="19"/>
      <c r="K965" s="19"/>
      <c r="L965" s="19"/>
      <c r="M965" s="19"/>
      <c r="N965" s="2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</row>
    <row r="966" ht="12.75" customHeight="1">
      <c r="A966" s="1"/>
      <c r="B966" s="1"/>
      <c r="C966" s="19"/>
      <c r="D966" s="19"/>
      <c r="E966" s="19"/>
      <c r="F966" s="19"/>
      <c r="G966" s="19"/>
      <c r="H966" s="19"/>
      <c r="I966" s="19"/>
      <c r="J966" s="19"/>
      <c r="K966" s="19"/>
      <c r="L966" s="19"/>
      <c r="M966" s="19"/>
      <c r="N966" s="2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</row>
    <row r="967" ht="12.75" customHeight="1">
      <c r="A967" s="1"/>
      <c r="B967" s="1"/>
      <c r="C967" s="19"/>
      <c r="D967" s="19"/>
      <c r="E967" s="19"/>
      <c r="F967" s="19"/>
      <c r="G967" s="19"/>
      <c r="H967" s="19"/>
      <c r="I967" s="19"/>
      <c r="J967" s="19"/>
      <c r="K967" s="19"/>
      <c r="L967" s="19"/>
      <c r="M967" s="19"/>
      <c r="N967" s="2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</row>
    <row r="968" ht="12.75" customHeight="1">
      <c r="A968" s="1"/>
      <c r="B968" s="1"/>
      <c r="C968" s="19"/>
      <c r="D968" s="19"/>
      <c r="E968" s="19"/>
      <c r="F968" s="19"/>
      <c r="G968" s="19"/>
      <c r="H968" s="19"/>
      <c r="I968" s="19"/>
      <c r="J968" s="19"/>
      <c r="K968" s="19"/>
      <c r="L968" s="19"/>
      <c r="M968" s="19"/>
      <c r="N968" s="2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</row>
    <row r="969" ht="12.75" customHeight="1">
      <c r="A969" s="1"/>
      <c r="B969" s="1"/>
      <c r="C969" s="19"/>
      <c r="D969" s="19"/>
      <c r="E969" s="19"/>
      <c r="F969" s="19"/>
      <c r="G969" s="19"/>
      <c r="H969" s="19"/>
      <c r="I969" s="19"/>
      <c r="J969" s="19"/>
      <c r="K969" s="19"/>
      <c r="L969" s="19"/>
      <c r="M969" s="19"/>
      <c r="N969" s="2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</row>
    <row r="970" ht="12.75" customHeight="1">
      <c r="A970" s="1"/>
      <c r="B970" s="1"/>
      <c r="C970" s="19"/>
      <c r="D970" s="19"/>
      <c r="E970" s="19"/>
      <c r="F970" s="19"/>
      <c r="G970" s="19"/>
      <c r="H970" s="19"/>
      <c r="I970" s="19"/>
      <c r="J970" s="19"/>
      <c r="K970" s="19"/>
      <c r="L970" s="19"/>
      <c r="M970" s="19"/>
      <c r="N970" s="2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</row>
    <row r="971" ht="12.75" customHeight="1">
      <c r="A971" s="1"/>
      <c r="B971" s="1"/>
      <c r="C971" s="19"/>
      <c r="D971" s="19"/>
      <c r="E971" s="19"/>
      <c r="F971" s="19"/>
      <c r="G971" s="19"/>
      <c r="H971" s="19"/>
      <c r="I971" s="19"/>
      <c r="J971" s="19"/>
      <c r="K971" s="19"/>
      <c r="L971" s="19"/>
      <c r="M971" s="19"/>
      <c r="N971" s="2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</row>
    <row r="972" ht="12.75" customHeight="1">
      <c r="A972" s="1"/>
      <c r="B972" s="1"/>
      <c r="C972" s="19"/>
      <c r="D972" s="19"/>
      <c r="E972" s="19"/>
      <c r="F972" s="19"/>
      <c r="G972" s="19"/>
      <c r="H972" s="19"/>
      <c r="I972" s="19"/>
      <c r="J972" s="19"/>
      <c r="K972" s="19"/>
      <c r="L972" s="19"/>
      <c r="M972" s="19"/>
      <c r="N972" s="2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</row>
    <row r="973" ht="12.75" customHeight="1">
      <c r="A973" s="1"/>
      <c r="B973" s="1"/>
      <c r="C973" s="19"/>
      <c r="D973" s="19"/>
      <c r="E973" s="19"/>
      <c r="F973" s="19"/>
      <c r="G973" s="19"/>
      <c r="H973" s="19"/>
      <c r="I973" s="19"/>
      <c r="J973" s="19"/>
      <c r="K973" s="19"/>
      <c r="L973" s="19"/>
      <c r="M973" s="19"/>
      <c r="N973" s="2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</row>
    <row r="974" ht="12.75" customHeight="1">
      <c r="A974" s="1"/>
      <c r="B974" s="1"/>
      <c r="C974" s="19"/>
      <c r="D974" s="19"/>
      <c r="E974" s="19"/>
      <c r="F974" s="19"/>
      <c r="G974" s="19"/>
      <c r="H974" s="19"/>
      <c r="I974" s="19"/>
      <c r="J974" s="19"/>
      <c r="K974" s="19"/>
      <c r="L974" s="19"/>
      <c r="M974" s="19"/>
      <c r="N974" s="2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</row>
    <row r="975" ht="12.75" customHeight="1">
      <c r="A975" s="1"/>
      <c r="B975" s="1"/>
      <c r="C975" s="19"/>
      <c r="D975" s="19"/>
      <c r="E975" s="19"/>
      <c r="F975" s="19"/>
      <c r="G975" s="19"/>
      <c r="H975" s="19"/>
      <c r="I975" s="19"/>
      <c r="J975" s="19"/>
      <c r="K975" s="19"/>
      <c r="L975" s="19"/>
      <c r="M975" s="19"/>
      <c r="N975" s="2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</row>
    <row r="976" ht="12.75" customHeight="1">
      <c r="A976" s="1"/>
      <c r="B976" s="1"/>
      <c r="C976" s="19"/>
      <c r="D976" s="19"/>
      <c r="E976" s="19"/>
      <c r="F976" s="19"/>
      <c r="G976" s="19"/>
      <c r="H976" s="19"/>
      <c r="I976" s="19"/>
      <c r="J976" s="19"/>
      <c r="K976" s="19"/>
      <c r="L976" s="19"/>
      <c r="M976" s="19"/>
      <c r="N976" s="2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</row>
    <row r="977" ht="12.75" customHeight="1">
      <c r="A977" s="1"/>
      <c r="B977" s="1"/>
      <c r="C977" s="19"/>
      <c r="D977" s="19"/>
      <c r="E977" s="19"/>
      <c r="F977" s="19"/>
      <c r="G977" s="19"/>
      <c r="H977" s="19"/>
      <c r="I977" s="19"/>
      <c r="J977" s="19"/>
      <c r="K977" s="19"/>
      <c r="L977" s="19"/>
      <c r="M977" s="19"/>
      <c r="N977" s="2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</row>
    <row r="978" ht="12.75" customHeight="1">
      <c r="A978" s="1"/>
      <c r="B978" s="1"/>
      <c r="C978" s="19"/>
      <c r="D978" s="19"/>
      <c r="E978" s="19"/>
      <c r="F978" s="19"/>
      <c r="G978" s="19"/>
      <c r="H978" s="19"/>
      <c r="I978" s="19"/>
      <c r="J978" s="19"/>
      <c r="K978" s="19"/>
      <c r="L978" s="19"/>
      <c r="M978" s="19"/>
      <c r="N978" s="2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</row>
    <row r="979" ht="12.75" customHeight="1">
      <c r="A979" s="1"/>
      <c r="B979" s="1"/>
      <c r="C979" s="19"/>
      <c r="D979" s="19"/>
      <c r="E979" s="19"/>
      <c r="F979" s="19"/>
      <c r="G979" s="19"/>
      <c r="H979" s="19"/>
      <c r="I979" s="19"/>
      <c r="J979" s="19"/>
      <c r="K979" s="19"/>
      <c r="L979" s="19"/>
      <c r="M979" s="19"/>
      <c r="N979" s="2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</row>
    <row r="980" ht="12.75" customHeight="1">
      <c r="A980" s="1"/>
      <c r="B980" s="1"/>
      <c r="C980" s="19"/>
      <c r="D980" s="19"/>
      <c r="E980" s="19"/>
      <c r="F980" s="19"/>
      <c r="G980" s="19"/>
      <c r="H980" s="19"/>
      <c r="I980" s="19"/>
      <c r="J980" s="19"/>
      <c r="K980" s="19"/>
      <c r="L980" s="19"/>
      <c r="M980" s="19"/>
      <c r="N980" s="2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</row>
    <row r="981" ht="12.75" customHeight="1">
      <c r="A981" s="1"/>
      <c r="B981" s="1"/>
      <c r="C981" s="19"/>
      <c r="D981" s="19"/>
      <c r="E981" s="19"/>
      <c r="F981" s="19"/>
      <c r="G981" s="19"/>
      <c r="H981" s="19"/>
      <c r="I981" s="19"/>
      <c r="J981" s="19"/>
      <c r="K981" s="19"/>
      <c r="L981" s="19"/>
      <c r="M981" s="19"/>
      <c r="N981" s="2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</row>
    <row r="982" ht="12.75" customHeight="1">
      <c r="A982" s="1"/>
      <c r="B982" s="1"/>
      <c r="C982" s="19"/>
      <c r="D982" s="19"/>
      <c r="E982" s="19"/>
      <c r="F982" s="19"/>
      <c r="G982" s="19"/>
      <c r="H982" s="19"/>
      <c r="I982" s="19"/>
      <c r="J982" s="19"/>
      <c r="K982" s="19"/>
      <c r="L982" s="19"/>
      <c r="M982" s="19"/>
      <c r="N982" s="2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</row>
    <row r="983" ht="12.75" customHeight="1">
      <c r="A983" s="1"/>
      <c r="B983" s="1"/>
      <c r="C983" s="19"/>
      <c r="D983" s="19"/>
      <c r="E983" s="19"/>
      <c r="F983" s="19"/>
      <c r="G983" s="19"/>
      <c r="H983" s="19"/>
      <c r="I983" s="19"/>
      <c r="J983" s="19"/>
      <c r="K983" s="19"/>
      <c r="L983" s="19"/>
      <c r="M983" s="19"/>
      <c r="N983" s="2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</row>
    <row r="984" ht="12.75" customHeight="1">
      <c r="A984" s="1"/>
      <c r="B984" s="1"/>
      <c r="C984" s="19"/>
      <c r="D984" s="19"/>
      <c r="E984" s="19"/>
      <c r="F984" s="19"/>
      <c r="G984" s="19"/>
      <c r="H984" s="19"/>
      <c r="I984" s="19"/>
      <c r="J984" s="19"/>
      <c r="K984" s="19"/>
      <c r="L984" s="19"/>
      <c r="M984" s="19"/>
      <c r="N984" s="2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</row>
    <row r="985" ht="12.75" customHeight="1">
      <c r="A985" s="1"/>
      <c r="B985" s="1"/>
      <c r="C985" s="19"/>
      <c r="D985" s="19"/>
      <c r="E985" s="19"/>
      <c r="F985" s="19"/>
      <c r="G985" s="19"/>
      <c r="H985" s="19"/>
      <c r="I985" s="19"/>
      <c r="J985" s="19"/>
      <c r="K985" s="19"/>
      <c r="L985" s="19"/>
      <c r="M985" s="19"/>
      <c r="N985" s="2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</row>
    <row r="986" ht="12.75" customHeight="1">
      <c r="A986" s="1"/>
      <c r="B986" s="1"/>
      <c r="C986" s="19"/>
      <c r="D986" s="19"/>
      <c r="E986" s="19"/>
      <c r="F986" s="19"/>
      <c r="G986" s="19"/>
      <c r="H986" s="19"/>
      <c r="I986" s="19"/>
      <c r="J986" s="19"/>
      <c r="K986" s="19"/>
      <c r="L986" s="19"/>
      <c r="M986" s="19"/>
      <c r="N986" s="2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</row>
    <row r="987" ht="12.75" customHeight="1">
      <c r="A987" s="1"/>
      <c r="B987" s="1"/>
      <c r="C987" s="19"/>
      <c r="D987" s="19"/>
      <c r="E987" s="19"/>
      <c r="F987" s="19"/>
      <c r="G987" s="19"/>
      <c r="H987" s="19"/>
      <c r="I987" s="19"/>
      <c r="J987" s="19"/>
      <c r="K987" s="19"/>
      <c r="L987" s="19"/>
      <c r="M987" s="19"/>
      <c r="N987" s="2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</row>
    <row r="988" ht="12.75" customHeight="1">
      <c r="A988" s="1"/>
      <c r="B988" s="1"/>
      <c r="C988" s="19"/>
      <c r="D988" s="19"/>
      <c r="E988" s="19"/>
      <c r="F988" s="19"/>
      <c r="G988" s="19"/>
      <c r="H988" s="19"/>
      <c r="I988" s="19"/>
      <c r="J988" s="19"/>
      <c r="K988" s="19"/>
      <c r="L988" s="19"/>
      <c r="M988" s="19"/>
      <c r="N988" s="2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</row>
    <row r="989" ht="12.75" customHeight="1">
      <c r="A989" s="1"/>
      <c r="B989" s="1"/>
      <c r="C989" s="19"/>
      <c r="D989" s="19"/>
      <c r="E989" s="19"/>
      <c r="F989" s="19"/>
      <c r="G989" s="19"/>
      <c r="H989" s="19"/>
      <c r="I989" s="19"/>
      <c r="J989" s="19"/>
      <c r="K989" s="19"/>
      <c r="L989" s="19"/>
      <c r="M989" s="19"/>
      <c r="N989" s="2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</row>
    <row r="990" ht="12.75" customHeight="1">
      <c r="A990" s="1"/>
      <c r="B990" s="1"/>
      <c r="C990" s="19"/>
      <c r="D990" s="19"/>
      <c r="E990" s="19"/>
      <c r="F990" s="19"/>
      <c r="G990" s="19"/>
      <c r="H990" s="19"/>
      <c r="I990" s="19"/>
      <c r="J990" s="19"/>
      <c r="K990" s="19"/>
      <c r="L990" s="19"/>
      <c r="M990" s="19"/>
      <c r="N990" s="2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</row>
    <row r="991" ht="12.75" customHeight="1">
      <c r="A991" s="1"/>
      <c r="B991" s="1"/>
      <c r="C991" s="19"/>
      <c r="D991" s="19"/>
      <c r="E991" s="19"/>
      <c r="F991" s="19"/>
      <c r="G991" s="19"/>
      <c r="H991" s="19"/>
      <c r="I991" s="19"/>
      <c r="J991" s="19"/>
      <c r="K991" s="19"/>
      <c r="L991" s="19"/>
      <c r="M991" s="19"/>
      <c r="N991" s="2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</row>
    <row r="992" ht="12.75" customHeight="1">
      <c r="A992" s="1"/>
      <c r="B992" s="1"/>
      <c r="C992" s="19"/>
      <c r="D992" s="19"/>
      <c r="E992" s="19"/>
      <c r="F992" s="19"/>
      <c r="G992" s="19"/>
      <c r="H992" s="19"/>
      <c r="I992" s="19"/>
      <c r="J992" s="19"/>
      <c r="K992" s="19"/>
      <c r="L992" s="19"/>
      <c r="M992" s="19"/>
      <c r="N992" s="2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</row>
    <row r="993" ht="12.75" customHeight="1">
      <c r="A993" s="1"/>
      <c r="B993" s="1"/>
      <c r="C993" s="19"/>
      <c r="D993" s="19"/>
      <c r="E993" s="19"/>
      <c r="F993" s="19"/>
      <c r="G993" s="19"/>
      <c r="H993" s="19"/>
      <c r="I993" s="19"/>
      <c r="J993" s="19"/>
      <c r="K993" s="19"/>
      <c r="L993" s="19"/>
      <c r="M993" s="19"/>
      <c r="N993" s="2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</row>
    <row r="994" ht="12.75" customHeight="1">
      <c r="A994" s="1"/>
      <c r="B994" s="1"/>
      <c r="C994" s="19"/>
      <c r="D994" s="19"/>
      <c r="E994" s="19"/>
      <c r="F994" s="19"/>
      <c r="G994" s="19"/>
      <c r="H994" s="19"/>
      <c r="I994" s="19"/>
      <c r="J994" s="19"/>
      <c r="K994" s="19"/>
      <c r="L994" s="19"/>
      <c r="M994" s="19"/>
      <c r="N994" s="2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</row>
    <row r="995" ht="12.75" customHeight="1">
      <c r="A995" s="1"/>
      <c r="B995" s="1"/>
      <c r="C995" s="19"/>
      <c r="D995" s="19"/>
      <c r="E995" s="19"/>
      <c r="F995" s="19"/>
      <c r="G995" s="19"/>
      <c r="H995" s="19"/>
      <c r="I995" s="19"/>
      <c r="J995" s="19"/>
      <c r="K995" s="19"/>
      <c r="L995" s="19"/>
      <c r="M995" s="19"/>
      <c r="N995" s="2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</row>
    <row r="996" ht="12.75" customHeight="1">
      <c r="A996" s="1"/>
      <c r="B996" s="1"/>
      <c r="C996" s="19"/>
      <c r="D996" s="19"/>
      <c r="E996" s="19"/>
      <c r="F996" s="19"/>
      <c r="G996" s="19"/>
      <c r="H996" s="19"/>
      <c r="I996" s="19"/>
      <c r="J996" s="19"/>
      <c r="K996" s="19"/>
      <c r="L996" s="19"/>
      <c r="M996" s="19"/>
      <c r="N996" s="2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</row>
    <row r="997" ht="12.75" customHeight="1">
      <c r="A997" s="1"/>
      <c r="B997" s="1"/>
      <c r="C997" s="19"/>
      <c r="D997" s="19"/>
      <c r="E997" s="19"/>
      <c r="F997" s="19"/>
      <c r="G997" s="19"/>
      <c r="H997" s="19"/>
      <c r="I997" s="19"/>
      <c r="J997" s="19"/>
      <c r="K997" s="19"/>
      <c r="L997" s="19"/>
      <c r="M997" s="19"/>
      <c r="N997" s="2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</row>
    <row r="998" ht="12.75" customHeight="1">
      <c r="A998" s="1"/>
      <c r="B998" s="1"/>
      <c r="C998" s="19"/>
      <c r="D998" s="19"/>
      <c r="E998" s="19"/>
      <c r="F998" s="19"/>
      <c r="G998" s="19"/>
      <c r="H998" s="19"/>
      <c r="I998" s="19"/>
      <c r="J998" s="19"/>
      <c r="K998" s="19"/>
      <c r="L998" s="19"/>
      <c r="M998" s="19"/>
      <c r="N998" s="2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</row>
    <row r="999" ht="12.75" customHeight="1">
      <c r="A999" s="1"/>
      <c r="B999" s="1"/>
      <c r="C999" s="19"/>
      <c r="D999" s="19"/>
      <c r="E999" s="19"/>
      <c r="F999" s="19"/>
      <c r="G999" s="19"/>
      <c r="H999" s="19"/>
      <c r="I999" s="19"/>
      <c r="J999" s="19"/>
      <c r="K999" s="19"/>
      <c r="L999" s="19"/>
      <c r="M999" s="19"/>
      <c r="N999" s="2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</row>
    <row r="1000" ht="12.75" customHeight="1">
      <c r="A1000" s="1"/>
      <c r="B1000" s="1"/>
      <c r="C1000" s="19"/>
      <c r="D1000" s="19"/>
      <c r="E1000" s="19"/>
      <c r="F1000" s="19"/>
      <c r="G1000" s="19"/>
      <c r="H1000" s="19"/>
      <c r="I1000" s="19"/>
      <c r="J1000" s="19"/>
      <c r="K1000" s="19"/>
      <c r="L1000" s="19"/>
      <c r="M1000" s="19"/>
      <c r="N1000" s="2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</row>
  </sheetData>
  <mergeCells count="4">
    <mergeCell ref="B1:L1"/>
    <mergeCell ref="N1:AF1"/>
    <mergeCell ref="B2:L2"/>
    <mergeCell ref="N2:AF2"/>
  </mergeCells>
  <printOptions horizontalCentered="1"/>
  <pageMargins bottom="0.5" footer="0.0" header="0.0" left="0.5" right="0.5" top="0.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.25"/>
    <col customWidth="1" min="2" max="2" width="31.63"/>
    <col customWidth="1" min="3" max="3" width="11.63"/>
    <col customWidth="1" min="4" max="6" width="11.25"/>
    <col customWidth="1" min="7" max="10" width="11.63"/>
    <col customWidth="1" min="13" max="13" width="1.75"/>
    <col customWidth="1" min="14" max="15" width="56.75"/>
    <col customWidth="1" min="16" max="16" width="11.63"/>
    <col customWidth="1" min="17" max="19" width="11.25"/>
    <col customWidth="1" min="20" max="22" width="11.63"/>
    <col customWidth="1" min="25" max="36" width="11.25"/>
    <col customWidth="1" min="37" max="72" width="12.25"/>
    <col customWidth="1" min="73" max="82" width="11.25"/>
    <col customWidth="1" min="83" max="119" width="11.63"/>
    <col customWidth="1" min="135" max="157" width="12.25"/>
    <col customWidth="1" min="158" max="165" width="8.88"/>
  </cols>
  <sheetData>
    <row r="1" ht="12.75" customHeight="1">
      <c r="A1" s="86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</row>
    <row r="2" ht="12.75" customHeight="1">
      <c r="M2" s="1"/>
      <c r="N2" s="20"/>
      <c r="O2" s="19"/>
      <c r="P2" s="75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75"/>
      <c r="DT2" s="75"/>
      <c r="DU2" s="75"/>
      <c r="DV2" s="75"/>
      <c r="DW2" s="75"/>
      <c r="DX2" s="75"/>
      <c r="DY2" s="75"/>
      <c r="DZ2" s="75"/>
      <c r="EA2" s="75"/>
      <c r="EB2" s="75"/>
      <c r="EC2" s="75"/>
      <c r="ED2" s="75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</row>
    <row r="3" ht="12.75" customHeight="1">
      <c r="B3" s="20" t="s">
        <v>75</v>
      </c>
      <c r="M3" s="1"/>
      <c r="N3" s="20" t="s">
        <v>76</v>
      </c>
      <c r="O3" s="19"/>
      <c r="P3" s="87"/>
      <c r="Q3" s="1"/>
      <c r="R3" s="87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</row>
    <row r="4" ht="12.75" customHeight="1">
      <c r="M4" s="1"/>
      <c r="N4" s="20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</row>
    <row r="5" ht="12.75" customHeight="1">
      <c r="M5" s="1"/>
      <c r="N5" s="20"/>
      <c r="O5" s="80">
        <f t="shared" ref="O5:Z5" si="1">0</f>
        <v>0</v>
      </c>
      <c r="P5" s="80">
        <f t="shared" si="1"/>
        <v>0</v>
      </c>
      <c r="Q5" s="80">
        <f t="shared" si="1"/>
        <v>0</v>
      </c>
      <c r="R5" s="80">
        <f t="shared" si="1"/>
        <v>0</v>
      </c>
      <c r="S5" s="80">
        <f t="shared" si="1"/>
        <v>0</v>
      </c>
      <c r="T5" s="80">
        <f t="shared" si="1"/>
        <v>0</v>
      </c>
      <c r="U5" s="80">
        <f t="shared" si="1"/>
        <v>0</v>
      </c>
      <c r="V5" s="80">
        <f t="shared" si="1"/>
        <v>0</v>
      </c>
      <c r="W5" s="80">
        <f t="shared" si="1"/>
        <v>0</v>
      </c>
      <c r="X5" s="80">
        <f t="shared" si="1"/>
        <v>0</v>
      </c>
      <c r="Y5" s="80">
        <f t="shared" si="1"/>
        <v>0</v>
      </c>
      <c r="Z5" s="80">
        <f t="shared" si="1"/>
        <v>0</v>
      </c>
      <c r="AA5" s="80">
        <f t="shared" ref="AA5:ED5" si="2">+O5+1</f>
        <v>1</v>
      </c>
      <c r="AB5" s="80">
        <f t="shared" si="2"/>
        <v>1</v>
      </c>
      <c r="AC5" s="80">
        <f t="shared" si="2"/>
        <v>1</v>
      </c>
      <c r="AD5" s="80">
        <f t="shared" si="2"/>
        <v>1</v>
      </c>
      <c r="AE5" s="80">
        <f t="shared" si="2"/>
        <v>1</v>
      </c>
      <c r="AF5" s="80">
        <f t="shared" si="2"/>
        <v>1</v>
      </c>
      <c r="AG5" s="80">
        <f t="shared" si="2"/>
        <v>1</v>
      </c>
      <c r="AH5" s="80">
        <f t="shared" si="2"/>
        <v>1</v>
      </c>
      <c r="AI5" s="80">
        <f t="shared" si="2"/>
        <v>1</v>
      </c>
      <c r="AJ5" s="80">
        <f t="shared" si="2"/>
        <v>1</v>
      </c>
      <c r="AK5" s="80">
        <f t="shared" si="2"/>
        <v>1</v>
      </c>
      <c r="AL5" s="80">
        <f t="shared" si="2"/>
        <v>1</v>
      </c>
      <c r="AM5" s="80">
        <f t="shared" si="2"/>
        <v>2</v>
      </c>
      <c r="AN5" s="80">
        <f t="shared" si="2"/>
        <v>2</v>
      </c>
      <c r="AO5" s="80">
        <f t="shared" si="2"/>
        <v>2</v>
      </c>
      <c r="AP5" s="80">
        <f t="shared" si="2"/>
        <v>2</v>
      </c>
      <c r="AQ5" s="80">
        <f t="shared" si="2"/>
        <v>2</v>
      </c>
      <c r="AR5" s="80">
        <f t="shared" si="2"/>
        <v>2</v>
      </c>
      <c r="AS5" s="80">
        <f t="shared" si="2"/>
        <v>2</v>
      </c>
      <c r="AT5" s="80">
        <f t="shared" si="2"/>
        <v>2</v>
      </c>
      <c r="AU5" s="80">
        <f t="shared" si="2"/>
        <v>2</v>
      </c>
      <c r="AV5" s="80">
        <f t="shared" si="2"/>
        <v>2</v>
      </c>
      <c r="AW5" s="80">
        <f t="shared" si="2"/>
        <v>2</v>
      </c>
      <c r="AX5" s="80">
        <f t="shared" si="2"/>
        <v>2</v>
      </c>
      <c r="AY5" s="80">
        <f t="shared" si="2"/>
        <v>3</v>
      </c>
      <c r="AZ5" s="80">
        <f t="shared" si="2"/>
        <v>3</v>
      </c>
      <c r="BA5" s="80">
        <f t="shared" si="2"/>
        <v>3</v>
      </c>
      <c r="BB5" s="80">
        <f t="shared" si="2"/>
        <v>3</v>
      </c>
      <c r="BC5" s="80">
        <f t="shared" si="2"/>
        <v>3</v>
      </c>
      <c r="BD5" s="80">
        <f t="shared" si="2"/>
        <v>3</v>
      </c>
      <c r="BE5" s="80">
        <f t="shared" si="2"/>
        <v>3</v>
      </c>
      <c r="BF5" s="80">
        <f t="shared" si="2"/>
        <v>3</v>
      </c>
      <c r="BG5" s="80">
        <f t="shared" si="2"/>
        <v>3</v>
      </c>
      <c r="BH5" s="80">
        <f t="shared" si="2"/>
        <v>3</v>
      </c>
      <c r="BI5" s="80">
        <f t="shared" si="2"/>
        <v>3</v>
      </c>
      <c r="BJ5" s="80">
        <f t="shared" si="2"/>
        <v>3</v>
      </c>
      <c r="BK5" s="80">
        <f t="shared" si="2"/>
        <v>4</v>
      </c>
      <c r="BL5" s="80">
        <f t="shared" si="2"/>
        <v>4</v>
      </c>
      <c r="BM5" s="80">
        <f t="shared" si="2"/>
        <v>4</v>
      </c>
      <c r="BN5" s="80">
        <f t="shared" si="2"/>
        <v>4</v>
      </c>
      <c r="BO5" s="80">
        <f t="shared" si="2"/>
        <v>4</v>
      </c>
      <c r="BP5" s="80">
        <f t="shared" si="2"/>
        <v>4</v>
      </c>
      <c r="BQ5" s="80">
        <f t="shared" si="2"/>
        <v>4</v>
      </c>
      <c r="BR5" s="80">
        <f t="shared" si="2"/>
        <v>4</v>
      </c>
      <c r="BS5" s="80">
        <f t="shared" si="2"/>
        <v>4</v>
      </c>
      <c r="BT5" s="80">
        <f t="shared" si="2"/>
        <v>4</v>
      </c>
      <c r="BU5" s="80">
        <f t="shared" si="2"/>
        <v>4</v>
      </c>
      <c r="BV5" s="80">
        <f t="shared" si="2"/>
        <v>4</v>
      </c>
      <c r="BW5" s="80">
        <f t="shared" si="2"/>
        <v>5</v>
      </c>
      <c r="BX5" s="80">
        <f t="shared" si="2"/>
        <v>5</v>
      </c>
      <c r="BY5" s="80">
        <f t="shared" si="2"/>
        <v>5</v>
      </c>
      <c r="BZ5" s="80">
        <f t="shared" si="2"/>
        <v>5</v>
      </c>
      <c r="CA5" s="80">
        <f t="shared" si="2"/>
        <v>5</v>
      </c>
      <c r="CB5" s="80">
        <f t="shared" si="2"/>
        <v>5</v>
      </c>
      <c r="CC5" s="80">
        <f t="shared" si="2"/>
        <v>5</v>
      </c>
      <c r="CD5" s="80">
        <f t="shared" si="2"/>
        <v>5</v>
      </c>
      <c r="CE5" s="80">
        <f t="shared" si="2"/>
        <v>5</v>
      </c>
      <c r="CF5" s="80">
        <f t="shared" si="2"/>
        <v>5</v>
      </c>
      <c r="CG5" s="80">
        <f t="shared" si="2"/>
        <v>5</v>
      </c>
      <c r="CH5" s="80">
        <f t="shared" si="2"/>
        <v>5</v>
      </c>
      <c r="CI5" s="80">
        <f t="shared" si="2"/>
        <v>6</v>
      </c>
      <c r="CJ5" s="80">
        <f t="shared" si="2"/>
        <v>6</v>
      </c>
      <c r="CK5" s="80">
        <f t="shared" si="2"/>
        <v>6</v>
      </c>
      <c r="CL5" s="80">
        <f t="shared" si="2"/>
        <v>6</v>
      </c>
      <c r="CM5" s="80">
        <f t="shared" si="2"/>
        <v>6</v>
      </c>
      <c r="CN5" s="80">
        <f t="shared" si="2"/>
        <v>6</v>
      </c>
      <c r="CO5" s="80">
        <f t="shared" si="2"/>
        <v>6</v>
      </c>
      <c r="CP5" s="80">
        <f t="shared" si="2"/>
        <v>6</v>
      </c>
      <c r="CQ5" s="80">
        <f t="shared" si="2"/>
        <v>6</v>
      </c>
      <c r="CR5" s="80">
        <f t="shared" si="2"/>
        <v>6</v>
      </c>
      <c r="CS5" s="80">
        <f t="shared" si="2"/>
        <v>6</v>
      </c>
      <c r="CT5" s="80">
        <f t="shared" si="2"/>
        <v>6</v>
      </c>
      <c r="CU5" s="80">
        <f t="shared" si="2"/>
        <v>7</v>
      </c>
      <c r="CV5" s="80">
        <f t="shared" si="2"/>
        <v>7</v>
      </c>
      <c r="CW5" s="80">
        <f t="shared" si="2"/>
        <v>7</v>
      </c>
      <c r="CX5" s="80">
        <f t="shared" si="2"/>
        <v>7</v>
      </c>
      <c r="CY5" s="80">
        <f t="shared" si="2"/>
        <v>7</v>
      </c>
      <c r="CZ5" s="80">
        <f t="shared" si="2"/>
        <v>7</v>
      </c>
      <c r="DA5" s="80">
        <f t="shared" si="2"/>
        <v>7</v>
      </c>
      <c r="DB5" s="80">
        <f t="shared" si="2"/>
        <v>7</v>
      </c>
      <c r="DC5" s="80">
        <f t="shared" si="2"/>
        <v>7</v>
      </c>
      <c r="DD5" s="80">
        <f t="shared" si="2"/>
        <v>7</v>
      </c>
      <c r="DE5" s="80">
        <f t="shared" si="2"/>
        <v>7</v>
      </c>
      <c r="DF5" s="80">
        <f t="shared" si="2"/>
        <v>7</v>
      </c>
      <c r="DG5" s="80">
        <f t="shared" si="2"/>
        <v>8</v>
      </c>
      <c r="DH5" s="80">
        <f t="shared" si="2"/>
        <v>8</v>
      </c>
      <c r="DI5" s="80">
        <f t="shared" si="2"/>
        <v>8</v>
      </c>
      <c r="DJ5" s="80">
        <f t="shared" si="2"/>
        <v>8</v>
      </c>
      <c r="DK5" s="80">
        <f t="shared" si="2"/>
        <v>8</v>
      </c>
      <c r="DL5" s="80">
        <f t="shared" si="2"/>
        <v>8</v>
      </c>
      <c r="DM5" s="80">
        <f t="shared" si="2"/>
        <v>8</v>
      </c>
      <c r="DN5" s="80">
        <f t="shared" si="2"/>
        <v>8</v>
      </c>
      <c r="DO5" s="80">
        <f t="shared" si="2"/>
        <v>8</v>
      </c>
      <c r="DP5" s="80">
        <f t="shared" si="2"/>
        <v>8</v>
      </c>
      <c r="DQ5" s="80">
        <f t="shared" si="2"/>
        <v>8</v>
      </c>
      <c r="DR5" s="80">
        <f t="shared" si="2"/>
        <v>8</v>
      </c>
      <c r="DS5" s="80">
        <f t="shared" si="2"/>
        <v>9</v>
      </c>
      <c r="DT5" s="80">
        <f t="shared" si="2"/>
        <v>9</v>
      </c>
      <c r="DU5" s="80">
        <f t="shared" si="2"/>
        <v>9</v>
      </c>
      <c r="DV5" s="80">
        <f t="shared" si="2"/>
        <v>9</v>
      </c>
      <c r="DW5" s="80">
        <f t="shared" si="2"/>
        <v>9</v>
      </c>
      <c r="DX5" s="80">
        <f t="shared" si="2"/>
        <v>9</v>
      </c>
      <c r="DY5" s="80">
        <f t="shared" si="2"/>
        <v>9</v>
      </c>
      <c r="DZ5" s="80">
        <f t="shared" si="2"/>
        <v>9</v>
      </c>
      <c r="EA5" s="80">
        <f t="shared" si="2"/>
        <v>9</v>
      </c>
      <c r="EB5" s="80">
        <f t="shared" si="2"/>
        <v>9</v>
      </c>
      <c r="EC5" s="80">
        <f t="shared" si="2"/>
        <v>9</v>
      </c>
      <c r="ED5" s="80">
        <f t="shared" si="2"/>
        <v>9</v>
      </c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</row>
    <row r="6" ht="12.75" customHeight="1">
      <c r="M6" s="1"/>
      <c r="N6" s="1"/>
      <c r="O6" s="88">
        <v>1.0</v>
      </c>
      <c r="P6" s="88">
        <f t="shared" ref="P6:ED6" si="3">O6+1</f>
        <v>2</v>
      </c>
      <c r="Q6" s="88">
        <f t="shared" si="3"/>
        <v>3</v>
      </c>
      <c r="R6" s="88">
        <f t="shared" si="3"/>
        <v>4</v>
      </c>
      <c r="S6" s="88">
        <f t="shared" si="3"/>
        <v>5</v>
      </c>
      <c r="T6" s="88">
        <f t="shared" si="3"/>
        <v>6</v>
      </c>
      <c r="U6" s="88">
        <f t="shared" si="3"/>
        <v>7</v>
      </c>
      <c r="V6" s="88">
        <f t="shared" si="3"/>
        <v>8</v>
      </c>
      <c r="W6" s="88">
        <f t="shared" si="3"/>
        <v>9</v>
      </c>
      <c r="X6" s="88">
        <f t="shared" si="3"/>
        <v>10</v>
      </c>
      <c r="Y6" s="88">
        <f t="shared" si="3"/>
        <v>11</v>
      </c>
      <c r="Z6" s="88">
        <f t="shared" si="3"/>
        <v>12</v>
      </c>
      <c r="AA6" s="88">
        <f t="shared" si="3"/>
        <v>13</v>
      </c>
      <c r="AB6" s="88">
        <f t="shared" si="3"/>
        <v>14</v>
      </c>
      <c r="AC6" s="88">
        <f t="shared" si="3"/>
        <v>15</v>
      </c>
      <c r="AD6" s="88">
        <f t="shared" si="3"/>
        <v>16</v>
      </c>
      <c r="AE6" s="88">
        <f t="shared" si="3"/>
        <v>17</v>
      </c>
      <c r="AF6" s="88">
        <f t="shared" si="3"/>
        <v>18</v>
      </c>
      <c r="AG6" s="88">
        <f t="shared" si="3"/>
        <v>19</v>
      </c>
      <c r="AH6" s="88">
        <f t="shared" si="3"/>
        <v>20</v>
      </c>
      <c r="AI6" s="88">
        <f t="shared" si="3"/>
        <v>21</v>
      </c>
      <c r="AJ6" s="88">
        <f t="shared" si="3"/>
        <v>22</v>
      </c>
      <c r="AK6" s="88">
        <f t="shared" si="3"/>
        <v>23</v>
      </c>
      <c r="AL6" s="88">
        <f t="shared" si="3"/>
        <v>24</v>
      </c>
      <c r="AM6" s="88">
        <f t="shared" si="3"/>
        <v>25</v>
      </c>
      <c r="AN6" s="88">
        <f t="shared" si="3"/>
        <v>26</v>
      </c>
      <c r="AO6" s="88">
        <f t="shared" si="3"/>
        <v>27</v>
      </c>
      <c r="AP6" s="88">
        <f t="shared" si="3"/>
        <v>28</v>
      </c>
      <c r="AQ6" s="88">
        <f t="shared" si="3"/>
        <v>29</v>
      </c>
      <c r="AR6" s="88">
        <f t="shared" si="3"/>
        <v>30</v>
      </c>
      <c r="AS6" s="88">
        <f t="shared" si="3"/>
        <v>31</v>
      </c>
      <c r="AT6" s="88">
        <f t="shared" si="3"/>
        <v>32</v>
      </c>
      <c r="AU6" s="88">
        <f t="shared" si="3"/>
        <v>33</v>
      </c>
      <c r="AV6" s="88">
        <f t="shared" si="3"/>
        <v>34</v>
      </c>
      <c r="AW6" s="88">
        <f t="shared" si="3"/>
        <v>35</v>
      </c>
      <c r="AX6" s="88">
        <f t="shared" si="3"/>
        <v>36</v>
      </c>
      <c r="AY6" s="88">
        <f t="shared" si="3"/>
        <v>37</v>
      </c>
      <c r="AZ6" s="88">
        <f t="shared" si="3"/>
        <v>38</v>
      </c>
      <c r="BA6" s="88">
        <f t="shared" si="3"/>
        <v>39</v>
      </c>
      <c r="BB6" s="88">
        <f t="shared" si="3"/>
        <v>40</v>
      </c>
      <c r="BC6" s="88">
        <f t="shared" si="3"/>
        <v>41</v>
      </c>
      <c r="BD6" s="88">
        <f t="shared" si="3"/>
        <v>42</v>
      </c>
      <c r="BE6" s="88">
        <f t="shared" si="3"/>
        <v>43</v>
      </c>
      <c r="BF6" s="88">
        <f t="shared" si="3"/>
        <v>44</v>
      </c>
      <c r="BG6" s="88">
        <f t="shared" si="3"/>
        <v>45</v>
      </c>
      <c r="BH6" s="88">
        <f t="shared" si="3"/>
        <v>46</v>
      </c>
      <c r="BI6" s="88">
        <f t="shared" si="3"/>
        <v>47</v>
      </c>
      <c r="BJ6" s="88">
        <f t="shared" si="3"/>
        <v>48</v>
      </c>
      <c r="BK6" s="88">
        <f t="shared" si="3"/>
        <v>49</v>
      </c>
      <c r="BL6" s="88">
        <f t="shared" si="3"/>
        <v>50</v>
      </c>
      <c r="BM6" s="88">
        <f t="shared" si="3"/>
        <v>51</v>
      </c>
      <c r="BN6" s="88">
        <f t="shared" si="3"/>
        <v>52</v>
      </c>
      <c r="BO6" s="88">
        <f t="shared" si="3"/>
        <v>53</v>
      </c>
      <c r="BP6" s="88">
        <f t="shared" si="3"/>
        <v>54</v>
      </c>
      <c r="BQ6" s="88">
        <f t="shared" si="3"/>
        <v>55</v>
      </c>
      <c r="BR6" s="88">
        <f t="shared" si="3"/>
        <v>56</v>
      </c>
      <c r="BS6" s="88">
        <f t="shared" si="3"/>
        <v>57</v>
      </c>
      <c r="BT6" s="88">
        <f t="shared" si="3"/>
        <v>58</v>
      </c>
      <c r="BU6" s="88">
        <f t="shared" si="3"/>
        <v>59</v>
      </c>
      <c r="BV6" s="88">
        <f t="shared" si="3"/>
        <v>60</v>
      </c>
      <c r="BW6" s="88">
        <f t="shared" si="3"/>
        <v>61</v>
      </c>
      <c r="BX6" s="88">
        <f t="shared" si="3"/>
        <v>62</v>
      </c>
      <c r="BY6" s="88">
        <f t="shared" si="3"/>
        <v>63</v>
      </c>
      <c r="BZ6" s="88">
        <f t="shared" si="3"/>
        <v>64</v>
      </c>
      <c r="CA6" s="88">
        <f t="shared" si="3"/>
        <v>65</v>
      </c>
      <c r="CB6" s="88">
        <f t="shared" si="3"/>
        <v>66</v>
      </c>
      <c r="CC6" s="88">
        <f t="shared" si="3"/>
        <v>67</v>
      </c>
      <c r="CD6" s="88">
        <f t="shared" si="3"/>
        <v>68</v>
      </c>
      <c r="CE6" s="88">
        <f t="shared" si="3"/>
        <v>69</v>
      </c>
      <c r="CF6" s="88">
        <f t="shared" si="3"/>
        <v>70</v>
      </c>
      <c r="CG6" s="88">
        <f t="shared" si="3"/>
        <v>71</v>
      </c>
      <c r="CH6" s="88">
        <f t="shared" si="3"/>
        <v>72</v>
      </c>
      <c r="CI6" s="88">
        <f t="shared" si="3"/>
        <v>73</v>
      </c>
      <c r="CJ6" s="88">
        <f t="shared" si="3"/>
        <v>74</v>
      </c>
      <c r="CK6" s="88">
        <f t="shared" si="3"/>
        <v>75</v>
      </c>
      <c r="CL6" s="88">
        <f t="shared" si="3"/>
        <v>76</v>
      </c>
      <c r="CM6" s="88">
        <f t="shared" si="3"/>
        <v>77</v>
      </c>
      <c r="CN6" s="88">
        <f t="shared" si="3"/>
        <v>78</v>
      </c>
      <c r="CO6" s="88">
        <f t="shared" si="3"/>
        <v>79</v>
      </c>
      <c r="CP6" s="88">
        <f t="shared" si="3"/>
        <v>80</v>
      </c>
      <c r="CQ6" s="88">
        <f t="shared" si="3"/>
        <v>81</v>
      </c>
      <c r="CR6" s="88">
        <f t="shared" si="3"/>
        <v>82</v>
      </c>
      <c r="CS6" s="88">
        <f t="shared" si="3"/>
        <v>83</v>
      </c>
      <c r="CT6" s="88">
        <f t="shared" si="3"/>
        <v>84</v>
      </c>
      <c r="CU6" s="88">
        <f t="shared" si="3"/>
        <v>85</v>
      </c>
      <c r="CV6" s="88">
        <f t="shared" si="3"/>
        <v>86</v>
      </c>
      <c r="CW6" s="88">
        <f t="shared" si="3"/>
        <v>87</v>
      </c>
      <c r="CX6" s="88">
        <f t="shared" si="3"/>
        <v>88</v>
      </c>
      <c r="CY6" s="88">
        <f t="shared" si="3"/>
        <v>89</v>
      </c>
      <c r="CZ6" s="88">
        <f t="shared" si="3"/>
        <v>90</v>
      </c>
      <c r="DA6" s="88">
        <f t="shared" si="3"/>
        <v>91</v>
      </c>
      <c r="DB6" s="88">
        <f t="shared" si="3"/>
        <v>92</v>
      </c>
      <c r="DC6" s="88">
        <f t="shared" si="3"/>
        <v>93</v>
      </c>
      <c r="DD6" s="88">
        <f t="shared" si="3"/>
        <v>94</v>
      </c>
      <c r="DE6" s="88">
        <f t="shared" si="3"/>
        <v>95</v>
      </c>
      <c r="DF6" s="88">
        <f t="shared" si="3"/>
        <v>96</v>
      </c>
      <c r="DG6" s="88">
        <f t="shared" si="3"/>
        <v>97</v>
      </c>
      <c r="DH6" s="88">
        <f t="shared" si="3"/>
        <v>98</v>
      </c>
      <c r="DI6" s="88">
        <f t="shared" si="3"/>
        <v>99</v>
      </c>
      <c r="DJ6" s="88">
        <f t="shared" si="3"/>
        <v>100</v>
      </c>
      <c r="DK6" s="88">
        <f t="shared" si="3"/>
        <v>101</v>
      </c>
      <c r="DL6" s="88">
        <f t="shared" si="3"/>
        <v>102</v>
      </c>
      <c r="DM6" s="88">
        <f t="shared" si="3"/>
        <v>103</v>
      </c>
      <c r="DN6" s="88">
        <f t="shared" si="3"/>
        <v>104</v>
      </c>
      <c r="DO6" s="88">
        <f t="shared" si="3"/>
        <v>105</v>
      </c>
      <c r="DP6" s="88">
        <f t="shared" si="3"/>
        <v>106</v>
      </c>
      <c r="DQ6" s="88">
        <f t="shared" si="3"/>
        <v>107</v>
      </c>
      <c r="DR6" s="88">
        <f t="shared" si="3"/>
        <v>108</v>
      </c>
      <c r="DS6" s="88">
        <f t="shared" si="3"/>
        <v>109</v>
      </c>
      <c r="DT6" s="88">
        <f t="shared" si="3"/>
        <v>110</v>
      </c>
      <c r="DU6" s="88">
        <f t="shared" si="3"/>
        <v>111</v>
      </c>
      <c r="DV6" s="88">
        <f t="shared" si="3"/>
        <v>112</v>
      </c>
      <c r="DW6" s="88">
        <f t="shared" si="3"/>
        <v>113</v>
      </c>
      <c r="DX6" s="88">
        <f t="shared" si="3"/>
        <v>114</v>
      </c>
      <c r="DY6" s="88">
        <f t="shared" si="3"/>
        <v>115</v>
      </c>
      <c r="DZ6" s="88">
        <f t="shared" si="3"/>
        <v>116</v>
      </c>
      <c r="EA6" s="88">
        <f t="shared" si="3"/>
        <v>117</v>
      </c>
      <c r="EB6" s="88">
        <f t="shared" si="3"/>
        <v>118</v>
      </c>
      <c r="EC6" s="88">
        <f t="shared" si="3"/>
        <v>119</v>
      </c>
      <c r="ED6" s="88">
        <f t="shared" si="3"/>
        <v>120</v>
      </c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</row>
    <row r="7" ht="12.75" customHeight="1">
      <c r="G7" s="89"/>
      <c r="M7" s="1"/>
      <c r="N7" s="1"/>
      <c r="O7" s="88">
        <v>1.0</v>
      </c>
      <c r="P7" s="88">
        <f t="shared" ref="P7:ED7" si="4">IF(O7=12,1,O7+1)</f>
        <v>2</v>
      </c>
      <c r="Q7" s="88">
        <f t="shared" si="4"/>
        <v>3</v>
      </c>
      <c r="R7" s="88">
        <f t="shared" si="4"/>
        <v>4</v>
      </c>
      <c r="S7" s="88">
        <f t="shared" si="4"/>
        <v>5</v>
      </c>
      <c r="T7" s="88">
        <f t="shared" si="4"/>
        <v>6</v>
      </c>
      <c r="U7" s="88">
        <f t="shared" si="4"/>
        <v>7</v>
      </c>
      <c r="V7" s="88">
        <f t="shared" si="4"/>
        <v>8</v>
      </c>
      <c r="W7" s="88">
        <f t="shared" si="4"/>
        <v>9</v>
      </c>
      <c r="X7" s="88">
        <f t="shared" si="4"/>
        <v>10</v>
      </c>
      <c r="Y7" s="88">
        <f t="shared" si="4"/>
        <v>11</v>
      </c>
      <c r="Z7" s="88">
        <f t="shared" si="4"/>
        <v>12</v>
      </c>
      <c r="AA7" s="88">
        <f t="shared" si="4"/>
        <v>1</v>
      </c>
      <c r="AB7" s="88">
        <f t="shared" si="4"/>
        <v>2</v>
      </c>
      <c r="AC7" s="88">
        <f t="shared" si="4"/>
        <v>3</v>
      </c>
      <c r="AD7" s="88">
        <f t="shared" si="4"/>
        <v>4</v>
      </c>
      <c r="AE7" s="88">
        <f t="shared" si="4"/>
        <v>5</v>
      </c>
      <c r="AF7" s="88">
        <f t="shared" si="4"/>
        <v>6</v>
      </c>
      <c r="AG7" s="88">
        <f t="shared" si="4"/>
        <v>7</v>
      </c>
      <c r="AH7" s="88">
        <f t="shared" si="4"/>
        <v>8</v>
      </c>
      <c r="AI7" s="88">
        <f t="shared" si="4"/>
        <v>9</v>
      </c>
      <c r="AJ7" s="88">
        <f t="shared" si="4"/>
        <v>10</v>
      </c>
      <c r="AK7" s="88">
        <f t="shared" si="4"/>
        <v>11</v>
      </c>
      <c r="AL7" s="88">
        <f t="shared" si="4"/>
        <v>12</v>
      </c>
      <c r="AM7" s="88">
        <f t="shared" si="4"/>
        <v>1</v>
      </c>
      <c r="AN7" s="88">
        <f t="shared" si="4"/>
        <v>2</v>
      </c>
      <c r="AO7" s="88">
        <f t="shared" si="4"/>
        <v>3</v>
      </c>
      <c r="AP7" s="88">
        <f t="shared" si="4"/>
        <v>4</v>
      </c>
      <c r="AQ7" s="88">
        <f t="shared" si="4"/>
        <v>5</v>
      </c>
      <c r="AR7" s="88">
        <f t="shared" si="4"/>
        <v>6</v>
      </c>
      <c r="AS7" s="88">
        <f t="shared" si="4"/>
        <v>7</v>
      </c>
      <c r="AT7" s="88">
        <f t="shared" si="4"/>
        <v>8</v>
      </c>
      <c r="AU7" s="88">
        <f t="shared" si="4"/>
        <v>9</v>
      </c>
      <c r="AV7" s="88">
        <f t="shared" si="4"/>
        <v>10</v>
      </c>
      <c r="AW7" s="88">
        <f t="shared" si="4"/>
        <v>11</v>
      </c>
      <c r="AX7" s="88">
        <f t="shared" si="4"/>
        <v>12</v>
      </c>
      <c r="AY7" s="88">
        <f t="shared" si="4"/>
        <v>1</v>
      </c>
      <c r="AZ7" s="88">
        <f t="shared" si="4"/>
        <v>2</v>
      </c>
      <c r="BA7" s="88">
        <f t="shared" si="4"/>
        <v>3</v>
      </c>
      <c r="BB7" s="88">
        <f t="shared" si="4"/>
        <v>4</v>
      </c>
      <c r="BC7" s="88">
        <f t="shared" si="4"/>
        <v>5</v>
      </c>
      <c r="BD7" s="88">
        <f t="shared" si="4"/>
        <v>6</v>
      </c>
      <c r="BE7" s="88">
        <f t="shared" si="4"/>
        <v>7</v>
      </c>
      <c r="BF7" s="88">
        <f t="shared" si="4"/>
        <v>8</v>
      </c>
      <c r="BG7" s="88">
        <f t="shared" si="4"/>
        <v>9</v>
      </c>
      <c r="BH7" s="88">
        <f t="shared" si="4"/>
        <v>10</v>
      </c>
      <c r="BI7" s="88">
        <f t="shared" si="4"/>
        <v>11</v>
      </c>
      <c r="BJ7" s="88">
        <f t="shared" si="4"/>
        <v>12</v>
      </c>
      <c r="BK7" s="88">
        <f t="shared" si="4"/>
        <v>1</v>
      </c>
      <c r="BL7" s="88">
        <f t="shared" si="4"/>
        <v>2</v>
      </c>
      <c r="BM7" s="88">
        <f t="shared" si="4"/>
        <v>3</v>
      </c>
      <c r="BN7" s="88">
        <f t="shared" si="4"/>
        <v>4</v>
      </c>
      <c r="BO7" s="88">
        <f t="shared" si="4"/>
        <v>5</v>
      </c>
      <c r="BP7" s="88">
        <f t="shared" si="4"/>
        <v>6</v>
      </c>
      <c r="BQ7" s="88">
        <f t="shared" si="4"/>
        <v>7</v>
      </c>
      <c r="BR7" s="88">
        <f t="shared" si="4"/>
        <v>8</v>
      </c>
      <c r="BS7" s="88">
        <f t="shared" si="4"/>
        <v>9</v>
      </c>
      <c r="BT7" s="88">
        <f t="shared" si="4"/>
        <v>10</v>
      </c>
      <c r="BU7" s="88">
        <f t="shared" si="4"/>
        <v>11</v>
      </c>
      <c r="BV7" s="88">
        <f t="shared" si="4"/>
        <v>12</v>
      </c>
      <c r="BW7" s="88">
        <f t="shared" si="4"/>
        <v>1</v>
      </c>
      <c r="BX7" s="88">
        <f t="shared" si="4"/>
        <v>2</v>
      </c>
      <c r="BY7" s="88">
        <f t="shared" si="4"/>
        <v>3</v>
      </c>
      <c r="BZ7" s="88">
        <f t="shared" si="4"/>
        <v>4</v>
      </c>
      <c r="CA7" s="88">
        <f t="shared" si="4"/>
        <v>5</v>
      </c>
      <c r="CB7" s="88">
        <f t="shared" si="4"/>
        <v>6</v>
      </c>
      <c r="CC7" s="88">
        <f t="shared" si="4"/>
        <v>7</v>
      </c>
      <c r="CD7" s="88">
        <f t="shared" si="4"/>
        <v>8</v>
      </c>
      <c r="CE7" s="88">
        <f t="shared" si="4"/>
        <v>9</v>
      </c>
      <c r="CF7" s="88">
        <f t="shared" si="4"/>
        <v>10</v>
      </c>
      <c r="CG7" s="88">
        <f t="shared" si="4"/>
        <v>11</v>
      </c>
      <c r="CH7" s="88">
        <f t="shared" si="4"/>
        <v>12</v>
      </c>
      <c r="CI7" s="88">
        <f t="shared" si="4"/>
        <v>1</v>
      </c>
      <c r="CJ7" s="88">
        <f t="shared" si="4"/>
        <v>2</v>
      </c>
      <c r="CK7" s="88">
        <f t="shared" si="4"/>
        <v>3</v>
      </c>
      <c r="CL7" s="88">
        <f t="shared" si="4"/>
        <v>4</v>
      </c>
      <c r="CM7" s="88">
        <f t="shared" si="4"/>
        <v>5</v>
      </c>
      <c r="CN7" s="88">
        <f t="shared" si="4"/>
        <v>6</v>
      </c>
      <c r="CO7" s="88">
        <f t="shared" si="4"/>
        <v>7</v>
      </c>
      <c r="CP7" s="88">
        <f t="shared" si="4"/>
        <v>8</v>
      </c>
      <c r="CQ7" s="88">
        <f t="shared" si="4"/>
        <v>9</v>
      </c>
      <c r="CR7" s="88">
        <f t="shared" si="4"/>
        <v>10</v>
      </c>
      <c r="CS7" s="88">
        <f t="shared" si="4"/>
        <v>11</v>
      </c>
      <c r="CT7" s="88">
        <f t="shared" si="4"/>
        <v>12</v>
      </c>
      <c r="CU7" s="88">
        <f t="shared" si="4"/>
        <v>1</v>
      </c>
      <c r="CV7" s="88">
        <f t="shared" si="4"/>
        <v>2</v>
      </c>
      <c r="CW7" s="88">
        <f t="shared" si="4"/>
        <v>3</v>
      </c>
      <c r="CX7" s="88">
        <f t="shared" si="4"/>
        <v>4</v>
      </c>
      <c r="CY7" s="88">
        <f t="shared" si="4"/>
        <v>5</v>
      </c>
      <c r="CZ7" s="88">
        <f t="shared" si="4"/>
        <v>6</v>
      </c>
      <c r="DA7" s="88">
        <f t="shared" si="4"/>
        <v>7</v>
      </c>
      <c r="DB7" s="88">
        <f t="shared" si="4"/>
        <v>8</v>
      </c>
      <c r="DC7" s="88">
        <f t="shared" si="4"/>
        <v>9</v>
      </c>
      <c r="DD7" s="88">
        <f t="shared" si="4"/>
        <v>10</v>
      </c>
      <c r="DE7" s="88">
        <f t="shared" si="4"/>
        <v>11</v>
      </c>
      <c r="DF7" s="88">
        <f t="shared" si="4"/>
        <v>12</v>
      </c>
      <c r="DG7" s="88">
        <f t="shared" si="4"/>
        <v>1</v>
      </c>
      <c r="DH7" s="88">
        <f t="shared" si="4"/>
        <v>2</v>
      </c>
      <c r="DI7" s="88">
        <f t="shared" si="4"/>
        <v>3</v>
      </c>
      <c r="DJ7" s="88">
        <f t="shared" si="4"/>
        <v>4</v>
      </c>
      <c r="DK7" s="88">
        <f t="shared" si="4"/>
        <v>5</v>
      </c>
      <c r="DL7" s="88">
        <f t="shared" si="4"/>
        <v>6</v>
      </c>
      <c r="DM7" s="88">
        <f t="shared" si="4"/>
        <v>7</v>
      </c>
      <c r="DN7" s="88">
        <f t="shared" si="4"/>
        <v>8</v>
      </c>
      <c r="DO7" s="88">
        <f t="shared" si="4"/>
        <v>9</v>
      </c>
      <c r="DP7" s="88">
        <f t="shared" si="4"/>
        <v>10</v>
      </c>
      <c r="DQ7" s="88">
        <f t="shared" si="4"/>
        <v>11</v>
      </c>
      <c r="DR7" s="88">
        <f t="shared" si="4"/>
        <v>12</v>
      </c>
      <c r="DS7" s="88">
        <f t="shared" si="4"/>
        <v>1</v>
      </c>
      <c r="DT7" s="88">
        <f t="shared" si="4"/>
        <v>2</v>
      </c>
      <c r="DU7" s="88">
        <f t="shared" si="4"/>
        <v>3</v>
      </c>
      <c r="DV7" s="88">
        <f t="shared" si="4"/>
        <v>4</v>
      </c>
      <c r="DW7" s="88">
        <f t="shared" si="4"/>
        <v>5</v>
      </c>
      <c r="DX7" s="88">
        <f t="shared" si="4"/>
        <v>6</v>
      </c>
      <c r="DY7" s="88">
        <f t="shared" si="4"/>
        <v>7</v>
      </c>
      <c r="DZ7" s="88">
        <f t="shared" si="4"/>
        <v>8</v>
      </c>
      <c r="EA7" s="88">
        <f t="shared" si="4"/>
        <v>9</v>
      </c>
      <c r="EB7" s="88">
        <f t="shared" si="4"/>
        <v>10</v>
      </c>
      <c r="EC7" s="88">
        <f t="shared" si="4"/>
        <v>11</v>
      </c>
      <c r="ED7" s="88">
        <f t="shared" si="4"/>
        <v>12</v>
      </c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</row>
    <row r="8" ht="12.75" customHeight="1">
      <c r="M8" s="1"/>
      <c r="N8" s="1"/>
      <c r="O8" s="79">
        <f>+Starting_Year</f>
        <v>2025</v>
      </c>
      <c r="P8" s="79">
        <f t="shared" ref="P8:ED8" si="5">IF(O7=12,O8+1,O8)</f>
        <v>2025</v>
      </c>
      <c r="Q8" s="79">
        <f t="shared" si="5"/>
        <v>2025</v>
      </c>
      <c r="R8" s="79">
        <f t="shared" si="5"/>
        <v>2025</v>
      </c>
      <c r="S8" s="79">
        <f t="shared" si="5"/>
        <v>2025</v>
      </c>
      <c r="T8" s="79">
        <f t="shared" si="5"/>
        <v>2025</v>
      </c>
      <c r="U8" s="79">
        <f t="shared" si="5"/>
        <v>2025</v>
      </c>
      <c r="V8" s="79">
        <f t="shared" si="5"/>
        <v>2025</v>
      </c>
      <c r="W8" s="79">
        <f t="shared" si="5"/>
        <v>2025</v>
      </c>
      <c r="X8" s="79">
        <f t="shared" si="5"/>
        <v>2025</v>
      </c>
      <c r="Y8" s="79">
        <f t="shared" si="5"/>
        <v>2025</v>
      </c>
      <c r="Z8" s="79">
        <f t="shared" si="5"/>
        <v>2025</v>
      </c>
      <c r="AA8" s="79">
        <f t="shared" si="5"/>
        <v>2026</v>
      </c>
      <c r="AB8" s="79">
        <f t="shared" si="5"/>
        <v>2026</v>
      </c>
      <c r="AC8" s="79">
        <f t="shared" si="5"/>
        <v>2026</v>
      </c>
      <c r="AD8" s="79">
        <f t="shared" si="5"/>
        <v>2026</v>
      </c>
      <c r="AE8" s="79">
        <f t="shared" si="5"/>
        <v>2026</v>
      </c>
      <c r="AF8" s="79">
        <f t="shared" si="5"/>
        <v>2026</v>
      </c>
      <c r="AG8" s="79">
        <f t="shared" si="5"/>
        <v>2026</v>
      </c>
      <c r="AH8" s="79">
        <f t="shared" si="5"/>
        <v>2026</v>
      </c>
      <c r="AI8" s="79">
        <f t="shared" si="5"/>
        <v>2026</v>
      </c>
      <c r="AJ8" s="79">
        <f t="shared" si="5"/>
        <v>2026</v>
      </c>
      <c r="AK8" s="79">
        <f t="shared" si="5"/>
        <v>2026</v>
      </c>
      <c r="AL8" s="79">
        <f t="shared" si="5"/>
        <v>2026</v>
      </c>
      <c r="AM8" s="79">
        <f t="shared" si="5"/>
        <v>2027</v>
      </c>
      <c r="AN8" s="79">
        <f t="shared" si="5"/>
        <v>2027</v>
      </c>
      <c r="AO8" s="79">
        <f t="shared" si="5"/>
        <v>2027</v>
      </c>
      <c r="AP8" s="79">
        <f t="shared" si="5"/>
        <v>2027</v>
      </c>
      <c r="AQ8" s="79">
        <f t="shared" si="5"/>
        <v>2027</v>
      </c>
      <c r="AR8" s="79">
        <f t="shared" si="5"/>
        <v>2027</v>
      </c>
      <c r="AS8" s="79">
        <f t="shared" si="5"/>
        <v>2027</v>
      </c>
      <c r="AT8" s="79">
        <f t="shared" si="5"/>
        <v>2027</v>
      </c>
      <c r="AU8" s="79">
        <f t="shared" si="5"/>
        <v>2027</v>
      </c>
      <c r="AV8" s="79">
        <f t="shared" si="5"/>
        <v>2027</v>
      </c>
      <c r="AW8" s="79">
        <f t="shared" si="5"/>
        <v>2027</v>
      </c>
      <c r="AX8" s="79">
        <f t="shared" si="5"/>
        <v>2027</v>
      </c>
      <c r="AY8" s="79">
        <f t="shared" si="5"/>
        <v>2028</v>
      </c>
      <c r="AZ8" s="79">
        <f t="shared" si="5"/>
        <v>2028</v>
      </c>
      <c r="BA8" s="79">
        <f t="shared" si="5"/>
        <v>2028</v>
      </c>
      <c r="BB8" s="79">
        <f t="shared" si="5"/>
        <v>2028</v>
      </c>
      <c r="BC8" s="79">
        <f t="shared" si="5"/>
        <v>2028</v>
      </c>
      <c r="BD8" s="79">
        <f t="shared" si="5"/>
        <v>2028</v>
      </c>
      <c r="BE8" s="79">
        <f t="shared" si="5"/>
        <v>2028</v>
      </c>
      <c r="BF8" s="79">
        <f t="shared" si="5"/>
        <v>2028</v>
      </c>
      <c r="BG8" s="79">
        <f t="shared" si="5"/>
        <v>2028</v>
      </c>
      <c r="BH8" s="79">
        <f t="shared" si="5"/>
        <v>2028</v>
      </c>
      <c r="BI8" s="79">
        <f t="shared" si="5"/>
        <v>2028</v>
      </c>
      <c r="BJ8" s="79">
        <f t="shared" si="5"/>
        <v>2028</v>
      </c>
      <c r="BK8" s="79">
        <f t="shared" si="5"/>
        <v>2029</v>
      </c>
      <c r="BL8" s="79">
        <f t="shared" si="5"/>
        <v>2029</v>
      </c>
      <c r="BM8" s="79">
        <f t="shared" si="5"/>
        <v>2029</v>
      </c>
      <c r="BN8" s="79">
        <f t="shared" si="5"/>
        <v>2029</v>
      </c>
      <c r="BO8" s="79">
        <f t="shared" si="5"/>
        <v>2029</v>
      </c>
      <c r="BP8" s="79">
        <f t="shared" si="5"/>
        <v>2029</v>
      </c>
      <c r="BQ8" s="79">
        <f t="shared" si="5"/>
        <v>2029</v>
      </c>
      <c r="BR8" s="79">
        <f t="shared" si="5"/>
        <v>2029</v>
      </c>
      <c r="BS8" s="79">
        <f t="shared" si="5"/>
        <v>2029</v>
      </c>
      <c r="BT8" s="79">
        <f t="shared" si="5"/>
        <v>2029</v>
      </c>
      <c r="BU8" s="79">
        <f t="shared" si="5"/>
        <v>2029</v>
      </c>
      <c r="BV8" s="79">
        <f t="shared" si="5"/>
        <v>2029</v>
      </c>
      <c r="BW8" s="79">
        <f t="shared" si="5"/>
        <v>2030</v>
      </c>
      <c r="BX8" s="79">
        <f t="shared" si="5"/>
        <v>2030</v>
      </c>
      <c r="BY8" s="79">
        <f t="shared" si="5"/>
        <v>2030</v>
      </c>
      <c r="BZ8" s="79">
        <f t="shared" si="5"/>
        <v>2030</v>
      </c>
      <c r="CA8" s="79">
        <f t="shared" si="5"/>
        <v>2030</v>
      </c>
      <c r="CB8" s="79">
        <f t="shared" si="5"/>
        <v>2030</v>
      </c>
      <c r="CC8" s="79">
        <f t="shared" si="5"/>
        <v>2030</v>
      </c>
      <c r="CD8" s="79">
        <f t="shared" si="5"/>
        <v>2030</v>
      </c>
      <c r="CE8" s="79">
        <f t="shared" si="5"/>
        <v>2030</v>
      </c>
      <c r="CF8" s="79">
        <f t="shared" si="5"/>
        <v>2030</v>
      </c>
      <c r="CG8" s="79">
        <f t="shared" si="5"/>
        <v>2030</v>
      </c>
      <c r="CH8" s="79">
        <f t="shared" si="5"/>
        <v>2030</v>
      </c>
      <c r="CI8" s="79">
        <f t="shared" si="5"/>
        <v>2031</v>
      </c>
      <c r="CJ8" s="79">
        <f t="shared" si="5"/>
        <v>2031</v>
      </c>
      <c r="CK8" s="79">
        <f t="shared" si="5"/>
        <v>2031</v>
      </c>
      <c r="CL8" s="79">
        <f t="shared" si="5"/>
        <v>2031</v>
      </c>
      <c r="CM8" s="79">
        <f t="shared" si="5"/>
        <v>2031</v>
      </c>
      <c r="CN8" s="79">
        <f t="shared" si="5"/>
        <v>2031</v>
      </c>
      <c r="CO8" s="79">
        <f t="shared" si="5"/>
        <v>2031</v>
      </c>
      <c r="CP8" s="79">
        <f t="shared" si="5"/>
        <v>2031</v>
      </c>
      <c r="CQ8" s="79">
        <f t="shared" si="5"/>
        <v>2031</v>
      </c>
      <c r="CR8" s="79">
        <f t="shared" si="5"/>
        <v>2031</v>
      </c>
      <c r="CS8" s="79">
        <f t="shared" si="5"/>
        <v>2031</v>
      </c>
      <c r="CT8" s="79">
        <f t="shared" si="5"/>
        <v>2031</v>
      </c>
      <c r="CU8" s="79">
        <f t="shared" si="5"/>
        <v>2032</v>
      </c>
      <c r="CV8" s="79">
        <f t="shared" si="5"/>
        <v>2032</v>
      </c>
      <c r="CW8" s="79">
        <f t="shared" si="5"/>
        <v>2032</v>
      </c>
      <c r="CX8" s="79">
        <f t="shared" si="5"/>
        <v>2032</v>
      </c>
      <c r="CY8" s="79">
        <f t="shared" si="5"/>
        <v>2032</v>
      </c>
      <c r="CZ8" s="79">
        <f t="shared" si="5"/>
        <v>2032</v>
      </c>
      <c r="DA8" s="79">
        <f t="shared" si="5"/>
        <v>2032</v>
      </c>
      <c r="DB8" s="79">
        <f t="shared" si="5"/>
        <v>2032</v>
      </c>
      <c r="DC8" s="79">
        <f t="shared" si="5"/>
        <v>2032</v>
      </c>
      <c r="DD8" s="79">
        <f t="shared" si="5"/>
        <v>2032</v>
      </c>
      <c r="DE8" s="79">
        <f t="shared" si="5"/>
        <v>2032</v>
      </c>
      <c r="DF8" s="79">
        <f t="shared" si="5"/>
        <v>2032</v>
      </c>
      <c r="DG8" s="79">
        <f t="shared" si="5"/>
        <v>2033</v>
      </c>
      <c r="DH8" s="79">
        <f t="shared" si="5"/>
        <v>2033</v>
      </c>
      <c r="DI8" s="79">
        <f t="shared" si="5"/>
        <v>2033</v>
      </c>
      <c r="DJ8" s="79">
        <f t="shared" si="5"/>
        <v>2033</v>
      </c>
      <c r="DK8" s="79">
        <f t="shared" si="5"/>
        <v>2033</v>
      </c>
      <c r="DL8" s="79">
        <f t="shared" si="5"/>
        <v>2033</v>
      </c>
      <c r="DM8" s="79">
        <f t="shared" si="5"/>
        <v>2033</v>
      </c>
      <c r="DN8" s="79">
        <f t="shared" si="5"/>
        <v>2033</v>
      </c>
      <c r="DO8" s="79">
        <f t="shared" si="5"/>
        <v>2033</v>
      </c>
      <c r="DP8" s="79">
        <f t="shared" si="5"/>
        <v>2033</v>
      </c>
      <c r="DQ8" s="79">
        <f t="shared" si="5"/>
        <v>2033</v>
      </c>
      <c r="DR8" s="79">
        <f t="shared" si="5"/>
        <v>2033</v>
      </c>
      <c r="DS8" s="79">
        <f t="shared" si="5"/>
        <v>2034</v>
      </c>
      <c r="DT8" s="79">
        <f t="shared" si="5"/>
        <v>2034</v>
      </c>
      <c r="DU8" s="79">
        <f t="shared" si="5"/>
        <v>2034</v>
      </c>
      <c r="DV8" s="79">
        <f t="shared" si="5"/>
        <v>2034</v>
      </c>
      <c r="DW8" s="79">
        <f t="shared" si="5"/>
        <v>2034</v>
      </c>
      <c r="DX8" s="79">
        <f t="shared" si="5"/>
        <v>2034</v>
      </c>
      <c r="DY8" s="79">
        <f t="shared" si="5"/>
        <v>2034</v>
      </c>
      <c r="DZ8" s="79">
        <f t="shared" si="5"/>
        <v>2034</v>
      </c>
      <c r="EA8" s="79">
        <f t="shared" si="5"/>
        <v>2034</v>
      </c>
      <c r="EB8" s="79">
        <f t="shared" si="5"/>
        <v>2034</v>
      </c>
      <c r="EC8" s="79">
        <f t="shared" si="5"/>
        <v>2034</v>
      </c>
      <c r="ED8" s="79">
        <f t="shared" si="5"/>
        <v>2034</v>
      </c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</row>
    <row r="9" ht="12.75" customHeight="1">
      <c r="B9" s="90" t="s">
        <v>77</v>
      </c>
      <c r="C9" s="91"/>
      <c r="D9" s="92"/>
      <c r="E9" s="92"/>
      <c r="F9" s="93"/>
      <c r="G9" s="93"/>
      <c r="H9" s="93"/>
      <c r="I9" s="93"/>
      <c r="J9" s="93"/>
      <c r="K9" s="93"/>
      <c r="L9" s="94"/>
      <c r="M9" s="1"/>
      <c r="N9" s="95"/>
      <c r="O9" s="96" t="s">
        <v>78</v>
      </c>
      <c r="P9" s="93"/>
      <c r="Q9" s="93"/>
      <c r="R9" s="93"/>
      <c r="S9" s="93"/>
      <c r="T9" s="93"/>
      <c r="U9" s="93"/>
      <c r="V9" s="93"/>
      <c r="W9" s="93"/>
      <c r="X9" s="93"/>
      <c r="Y9" s="93"/>
      <c r="Z9" s="93"/>
      <c r="AA9" s="93"/>
      <c r="AB9" s="93"/>
      <c r="AC9" s="93"/>
      <c r="AD9" s="93"/>
      <c r="AE9" s="93"/>
      <c r="AF9" s="93"/>
      <c r="AG9" s="93"/>
      <c r="AH9" s="93"/>
      <c r="AI9" s="93"/>
      <c r="AJ9" s="93"/>
      <c r="AK9" s="93"/>
      <c r="AL9" s="93"/>
      <c r="AM9" s="93"/>
      <c r="AN9" s="93"/>
      <c r="AO9" s="93"/>
      <c r="AP9" s="93"/>
      <c r="AQ9" s="93"/>
      <c r="AR9" s="93"/>
      <c r="AS9" s="93"/>
      <c r="AT9" s="93"/>
      <c r="AU9" s="93"/>
      <c r="AV9" s="93"/>
      <c r="AW9" s="93"/>
      <c r="AX9" s="93"/>
      <c r="AY9" s="93"/>
      <c r="AZ9" s="93"/>
      <c r="BA9" s="93"/>
      <c r="BB9" s="93"/>
      <c r="BC9" s="93"/>
      <c r="BD9" s="93"/>
      <c r="BE9" s="93"/>
      <c r="BF9" s="93"/>
      <c r="BG9" s="93"/>
      <c r="BH9" s="93"/>
      <c r="BI9" s="93"/>
      <c r="BJ9" s="93"/>
      <c r="BK9" s="93"/>
      <c r="BL9" s="93"/>
      <c r="BM9" s="93"/>
      <c r="BN9" s="93"/>
      <c r="BO9" s="93"/>
      <c r="BP9" s="93"/>
      <c r="BQ9" s="93"/>
      <c r="BR9" s="93"/>
      <c r="BS9" s="93"/>
      <c r="BT9" s="93"/>
      <c r="BU9" s="93"/>
      <c r="BV9" s="93"/>
      <c r="BW9" s="93"/>
      <c r="BX9" s="93"/>
      <c r="BY9" s="93"/>
      <c r="BZ9" s="93"/>
      <c r="CA9" s="93"/>
      <c r="CB9" s="93"/>
      <c r="CC9" s="93"/>
      <c r="CD9" s="93"/>
      <c r="CE9" s="93"/>
      <c r="CF9" s="93"/>
      <c r="CG9" s="93"/>
      <c r="CH9" s="93"/>
      <c r="CI9" s="93"/>
      <c r="CJ9" s="93"/>
      <c r="CK9" s="93"/>
      <c r="CL9" s="93"/>
      <c r="CM9" s="93"/>
      <c r="CN9" s="93"/>
      <c r="CO9" s="93"/>
      <c r="CP9" s="93"/>
      <c r="CQ9" s="93"/>
      <c r="CR9" s="93"/>
      <c r="CS9" s="93"/>
      <c r="CT9" s="93"/>
      <c r="CU9" s="93"/>
      <c r="CV9" s="93"/>
      <c r="CW9" s="93"/>
      <c r="CX9" s="93"/>
      <c r="CY9" s="93"/>
      <c r="CZ9" s="93"/>
      <c r="DA9" s="93"/>
      <c r="DB9" s="93"/>
      <c r="DC9" s="93"/>
      <c r="DD9" s="93"/>
      <c r="DE9" s="93"/>
      <c r="DF9" s="93"/>
      <c r="DG9" s="93"/>
      <c r="DH9" s="93"/>
      <c r="DI9" s="93"/>
      <c r="DJ9" s="93"/>
      <c r="DK9" s="93"/>
      <c r="DL9" s="93"/>
      <c r="DM9" s="93"/>
      <c r="DN9" s="93"/>
      <c r="DO9" s="93"/>
      <c r="DP9" s="93"/>
      <c r="DQ9" s="93"/>
      <c r="DR9" s="93"/>
      <c r="DS9" s="93"/>
      <c r="DT9" s="93"/>
      <c r="DU9" s="93"/>
      <c r="DV9" s="93"/>
      <c r="DW9" s="93"/>
      <c r="DX9" s="93"/>
      <c r="DY9" s="93"/>
      <c r="DZ9" s="93"/>
      <c r="EA9" s="93"/>
      <c r="EB9" s="93"/>
      <c r="EC9" s="93"/>
      <c r="ED9" s="94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</row>
    <row r="10" ht="12.75" customHeight="1">
      <c r="B10" s="97" t="s">
        <v>79</v>
      </c>
      <c r="C10" s="98">
        <f>Starting_Year</f>
        <v>2025</v>
      </c>
      <c r="D10" s="99">
        <f t="shared" ref="D10:L10" si="6">C10+1</f>
        <v>2026</v>
      </c>
      <c r="E10" s="99">
        <f t="shared" si="6"/>
        <v>2027</v>
      </c>
      <c r="F10" s="99">
        <f t="shared" si="6"/>
        <v>2028</v>
      </c>
      <c r="G10" s="99">
        <f t="shared" si="6"/>
        <v>2029</v>
      </c>
      <c r="H10" s="99">
        <f t="shared" si="6"/>
        <v>2030</v>
      </c>
      <c r="I10" s="99">
        <f t="shared" si="6"/>
        <v>2031</v>
      </c>
      <c r="J10" s="99">
        <f t="shared" si="6"/>
        <v>2032</v>
      </c>
      <c r="K10" s="99">
        <f t="shared" si="6"/>
        <v>2033</v>
      </c>
      <c r="L10" s="100">
        <f t="shared" si="6"/>
        <v>2034</v>
      </c>
      <c r="M10" s="101"/>
      <c r="N10" s="97" t="s">
        <v>79</v>
      </c>
      <c r="O10" s="102">
        <f>DATE(Starting_Year,1,1)</f>
        <v>45658</v>
      </c>
      <c r="P10" s="103">
        <f t="shared" ref="P10:ED10" si="7">DATE(P8,P7,1)</f>
        <v>45689</v>
      </c>
      <c r="Q10" s="103">
        <f t="shared" si="7"/>
        <v>45717</v>
      </c>
      <c r="R10" s="103">
        <f t="shared" si="7"/>
        <v>45748</v>
      </c>
      <c r="S10" s="103">
        <f t="shared" si="7"/>
        <v>45778</v>
      </c>
      <c r="T10" s="103">
        <f t="shared" si="7"/>
        <v>45809</v>
      </c>
      <c r="U10" s="103">
        <f t="shared" si="7"/>
        <v>45839</v>
      </c>
      <c r="V10" s="103">
        <f t="shared" si="7"/>
        <v>45870</v>
      </c>
      <c r="W10" s="103">
        <f t="shared" si="7"/>
        <v>45901</v>
      </c>
      <c r="X10" s="103">
        <f t="shared" si="7"/>
        <v>45931</v>
      </c>
      <c r="Y10" s="103">
        <f t="shared" si="7"/>
        <v>45962</v>
      </c>
      <c r="Z10" s="103">
        <f t="shared" si="7"/>
        <v>45992</v>
      </c>
      <c r="AA10" s="103">
        <f t="shared" si="7"/>
        <v>46023</v>
      </c>
      <c r="AB10" s="103">
        <f t="shared" si="7"/>
        <v>46054</v>
      </c>
      <c r="AC10" s="103">
        <f t="shared" si="7"/>
        <v>46082</v>
      </c>
      <c r="AD10" s="103">
        <f t="shared" si="7"/>
        <v>46113</v>
      </c>
      <c r="AE10" s="103">
        <f t="shared" si="7"/>
        <v>46143</v>
      </c>
      <c r="AF10" s="103">
        <f t="shared" si="7"/>
        <v>46174</v>
      </c>
      <c r="AG10" s="103">
        <f t="shared" si="7"/>
        <v>46204</v>
      </c>
      <c r="AH10" s="103">
        <f t="shared" si="7"/>
        <v>46235</v>
      </c>
      <c r="AI10" s="103">
        <f t="shared" si="7"/>
        <v>46266</v>
      </c>
      <c r="AJ10" s="103">
        <f t="shared" si="7"/>
        <v>46296</v>
      </c>
      <c r="AK10" s="103">
        <f t="shared" si="7"/>
        <v>46327</v>
      </c>
      <c r="AL10" s="103">
        <f t="shared" si="7"/>
        <v>46357</v>
      </c>
      <c r="AM10" s="103">
        <f t="shared" si="7"/>
        <v>46388</v>
      </c>
      <c r="AN10" s="103">
        <f t="shared" si="7"/>
        <v>46419</v>
      </c>
      <c r="AO10" s="103">
        <f t="shared" si="7"/>
        <v>46447</v>
      </c>
      <c r="AP10" s="103">
        <f t="shared" si="7"/>
        <v>46478</v>
      </c>
      <c r="AQ10" s="103">
        <f t="shared" si="7"/>
        <v>46508</v>
      </c>
      <c r="AR10" s="103">
        <f t="shared" si="7"/>
        <v>46539</v>
      </c>
      <c r="AS10" s="103">
        <f t="shared" si="7"/>
        <v>46569</v>
      </c>
      <c r="AT10" s="103">
        <f t="shared" si="7"/>
        <v>46600</v>
      </c>
      <c r="AU10" s="103">
        <f t="shared" si="7"/>
        <v>46631</v>
      </c>
      <c r="AV10" s="103">
        <f t="shared" si="7"/>
        <v>46661</v>
      </c>
      <c r="AW10" s="103">
        <f t="shared" si="7"/>
        <v>46692</v>
      </c>
      <c r="AX10" s="103">
        <f t="shared" si="7"/>
        <v>46722</v>
      </c>
      <c r="AY10" s="103">
        <f t="shared" si="7"/>
        <v>46753</v>
      </c>
      <c r="AZ10" s="103">
        <f t="shared" si="7"/>
        <v>46784</v>
      </c>
      <c r="BA10" s="103">
        <f t="shared" si="7"/>
        <v>46813</v>
      </c>
      <c r="BB10" s="103">
        <f t="shared" si="7"/>
        <v>46844</v>
      </c>
      <c r="BC10" s="103">
        <f t="shared" si="7"/>
        <v>46874</v>
      </c>
      <c r="BD10" s="103">
        <f t="shared" si="7"/>
        <v>46905</v>
      </c>
      <c r="BE10" s="103">
        <f t="shared" si="7"/>
        <v>46935</v>
      </c>
      <c r="BF10" s="103">
        <f t="shared" si="7"/>
        <v>46966</v>
      </c>
      <c r="BG10" s="103">
        <f t="shared" si="7"/>
        <v>46997</v>
      </c>
      <c r="BH10" s="103">
        <f t="shared" si="7"/>
        <v>47027</v>
      </c>
      <c r="BI10" s="103">
        <f t="shared" si="7"/>
        <v>47058</v>
      </c>
      <c r="BJ10" s="103">
        <f t="shared" si="7"/>
        <v>47088</v>
      </c>
      <c r="BK10" s="103">
        <f t="shared" si="7"/>
        <v>47119</v>
      </c>
      <c r="BL10" s="103">
        <f t="shared" si="7"/>
        <v>47150</v>
      </c>
      <c r="BM10" s="103">
        <f t="shared" si="7"/>
        <v>47178</v>
      </c>
      <c r="BN10" s="103">
        <f t="shared" si="7"/>
        <v>47209</v>
      </c>
      <c r="BO10" s="103">
        <f t="shared" si="7"/>
        <v>47239</v>
      </c>
      <c r="BP10" s="103">
        <f t="shared" si="7"/>
        <v>47270</v>
      </c>
      <c r="BQ10" s="103">
        <f t="shared" si="7"/>
        <v>47300</v>
      </c>
      <c r="BR10" s="103">
        <f t="shared" si="7"/>
        <v>47331</v>
      </c>
      <c r="BS10" s="103">
        <f t="shared" si="7"/>
        <v>47362</v>
      </c>
      <c r="BT10" s="103">
        <f t="shared" si="7"/>
        <v>47392</v>
      </c>
      <c r="BU10" s="103">
        <f t="shared" si="7"/>
        <v>47423</v>
      </c>
      <c r="BV10" s="103">
        <f t="shared" si="7"/>
        <v>47453</v>
      </c>
      <c r="BW10" s="103">
        <f t="shared" si="7"/>
        <v>47484</v>
      </c>
      <c r="BX10" s="103">
        <f t="shared" si="7"/>
        <v>47515</v>
      </c>
      <c r="BY10" s="103">
        <f t="shared" si="7"/>
        <v>47543</v>
      </c>
      <c r="BZ10" s="103">
        <f t="shared" si="7"/>
        <v>47574</v>
      </c>
      <c r="CA10" s="103">
        <f t="shared" si="7"/>
        <v>47604</v>
      </c>
      <c r="CB10" s="103">
        <f t="shared" si="7"/>
        <v>47635</v>
      </c>
      <c r="CC10" s="103">
        <f t="shared" si="7"/>
        <v>47665</v>
      </c>
      <c r="CD10" s="103">
        <f t="shared" si="7"/>
        <v>47696</v>
      </c>
      <c r="CE10" s="103">
        <f t="shared" si="7"/>
        <v>47727</v>
      </c>
      <c r="CF10" s="103">
        <f t="shared" si="7"/>
        <v>47757</v>
      </c>
      <c r="CG10" s="103">
        <f t="shared" si="7"/>
        <v>47788</v>
      </c>
      <c r="CH10" s="103">
        <f t="shared" si="7"/>
        <v>47818</v>
      </c>
      <c r="CI10" s="103">
        <f t="shared" si="7"/>
        <v>47849</v>
      </c>
      <c r="CJ10" s="103">
        <f t="shared" si="7"/>
        <v>47880</v>
      </c>
      <c r="CK10" s="103">
        <f t="shared" si="7"/>
        <v>47908</v>
      </c>
      <c r="CL10" s="103">
        <f t="shared" si="7"/>
        <v>47939</v>
      </c>
      <c r="CM10" s="103">
        <f t="shared" si="7"/>
        <v>47969</v>
      </c>
      <c r="CN10" s="103">
        <f t="shared" si="7"/>
        <v>48000</v>
      </c>
      <c r="CO10" s="103">
        <f t="shared" si="7"/>
        <v>48030</v>
      </c>
      <c r="CP10" s="103">
        <f t="shared" si="7"/>
        <v>48061</v>
      </c>
      <c r="CQ10" s="103">
        <f t="shared" si="7"/>
        <v>48092</v>
      </c>
      <c r="CR10" s="103">
        <f t="shared" si="7"/>
        <v>48122</v>
      </c>
      <c r="CS10" s="103">
        <f t="shared" si="7"/>
        <v>48153</v>
      </c>
      <c r="CT10" s="103">
        <f t="shared" si="7"/>
        <v>48183</v>
      </c>
      <c r="CU10" s="103">
        <f t="shared" si="7"/>
        <v>48214</v>
      </c>
      <c r="CV10" s="103">
        <f t="shared" si="7"/>
        <v>48245</v>
      </c>
      <c r="CW10" s="103">
        <f t="shared" si="7"/>
        <v>48274</v>
      </c>
      <c r="CX10" s="103">
        <f t="shared" si="7"/>
        <v>48305</v>
      </c>
      <c r="CY10" s="103">
        <f t="shared" si="7"/>
        <v>48335</v>
      </c>
      <c r="CZ10" s="103">
        <f t="shared" si="7"/>
        <v>48366</v>
      </c>
      <c r="DA10" s="103">
        <f t="shared" si="7"/>
        <v>48396</v>
      </c>
      <c r="DB10" s="103">
        <f t="shared" si="7"/>
        <v>48427</v>
      </c>
      <c r="DC10" s="103">
        <f t="shared" si="7"/>
        <v>48458</v>
      </c>
      <c r="DD10" s="103">
        <f t="shared" si="7"/>
        <v>48488</v>
      </c>
      <c r="DE10" s="103">
        <f t="shared" si="7"/>
        <v>48519</v>
      </c>
      <c r="DF10" s="103">
        <f t="shared" si="7"/>
        <v>48549</v>
      </c>
      <c r="DG10" s="103">
        <f t="shared" si="7"/>
        <v>48580</v>
      </c>
      <c r="DH10" s="103">
        <f t="shared" si="7"/>
        <v>48611</v>
      </c>
      <c r="DI10" s="103">
        <f t="shared" si="7"/>
        <v>48639</v>
      </c>
      <c r="DJ10" s="103">
        <f t="shared" si="7"/>
        <v>48670</v>
      </c>
      <c r="DK10" s="103">
        <f t="shared" si="7"/>
        <v>48700</v>
      </c>
      <c r="DL10" s="103">
        <f t="shared" si="7"/>
        <v>48731</v>
      </c>
      <c r="DM10" s="103">
        <f t="shared" si="7"/>
        <v>48761</v>
      </c>
      <c r="DN10" s="103">
        <f t="shared" si="7"/>
        <v>48792</v>
      </c>
      <c r="DO10" s="103">
        <f t="shared" si="7"/>
        <v>48823</v>
      </c>
      <c r="DP10" s="103">
        <f t="shared" si="7"/>
        <v>48853</v>
      </c>
      <c r="DQ10" s="103">
        <f t="shared" si="7"/>
        <v>48884</v>
      </c>
      <c r="DR10" s="103">
        <f t="shared" si="7"/>
        <v>48914</v>
      </c>
      <c r="DS10" s="103">
        <f t="shared" si="7"/>
        <v>48945</v>
      </c>
      <c r="DT10" s="103">
        <f t="shared" si="7"/>
        <v>48976</v>
      </c>
      <c r="DU10" s="103">
        <f t="shared" si="7"/>
        <v>49004</v>
      </c>
      <c r="DV10" s="103">
        <f t="shared" si="7"/>
        <v>49035</v>
      </c>
      <c r="DW10" s="103">
        <f t="shared" si="7"/>
        <v>49065</v>
      </c>
      <c r="DX10" s="103">
        <f t="shared" si="7"/>
        <v>49096</v>
      </c>
      <c r="DY10" s="103">
        <f t="shared" si="7"/>
        <v>49126</v>
      </c>
      <c r="DZ10" s="103">
        <f t="shared" si="7"/>
        <v>49157</v>
      </c>
      <c r="EA10" s="103">
        <f t="shared" si="7"/>
        <v>49188</v>
      </c>
      <c r="EB10" s="103">
        <f t="shared" si="7"/>
        <v>49218</v>
      </c>
      <c r="EC10" s="103">
        <f t="shared" si="7"/>
        <v>49249</v>
      </c>
      <c r="ED10" s="104">
        <f t="shared" si="7"/>
        <v>49279</v>
      </c>
      <c r="EE10" s="101"/>
      <c r="EF10" s="101"/>
      <c r="EG10" s="101"/>
      <c r="EH10" s="101"/>
      <c r="EI10" s="101"/>
      <c r="EJ10" s="101"/>
      <c r="EK10" s="101"/>
      <c r="EL10" s="101"/>
      <c r="EM10" s="101"/>
      <c r="EN10" s="101"/>
      <c r="EO10" s="101"/>
      <c r="EP10" s="101"/>
      <c r="EQ10" s="101"/>
      <c r="ER10" s="101"/>
      <c r="ES10" s="101"/>
      <c r="ET10" s="101"/>
      <c r="EU10" s="101"/>
      <c r="EV10" s="101"/>
      <c r="EW10" s="101"/>
      <c r="EX10" s="101"/>
      <c r="EY10" s="101"/>
      <c r="EZ10" s="101"/>
      <c r="FA10" s="101"/>
      <c r="FB10" s="101"/>
      <c r="FC10" s="101"/>
      <c r="FD10" s="101"/>
      <c r="FE10" s="101"/>
      <c r="FF10" s="101"/>
      <c r="FG10" s="101"/>
      <c r="FH10" s="101"/>
      <c r="FI10" s="101"/>
    </row>
    <row r="11" ht="12.75" customHeight="1">
      <c r="B11" s="105"/>
      <c r="C11" s="106"/>
      <c r="D11" s="107"/>
      <c r="E11" s="107"/>
      <c r="F11" s="107"/>
      <c r="G11" s="107"/>
      <c r="H11" s="107"/>
      <c r="I11" s="107"/>
      <c r="J11" s="107"/>
      <c r="K11" s="107"/>
      <c r="L11" s="108"/>
      <c r="M11" s="1"/>
      <c r="N11" s="109"/>
      <c r="O11" s="110"/>
      <c r="P11" s="110"/>
      <c r="Q11" s="110"/>
      <c r="R11" s="110"/>
      <c r="S11" s="110"/>
      <c r="T11" s="110"/>
      <c r="U11" s="110"/>
      <c r="V11" s="110"/>
      <c r="W11" s="110"/>
      <c r="X11" s="110"/>
      <c r="Y11" s="110"/>
      <c r="Z11" s="110"/>
      <c r="AA11" s="110"/>
      <c r="AB11" s="110"/>
      <c r="AC11" s="110"/>
      <c r="AD11" s="110"/>
      <c r="AE11" s="110"/>
      <c r="AF11" s="110"/>
      <c r="AG11" s="110"/>
      <c r="AH11" s="110"/>
      <c r="AI11" s="110"/>
      <c r="AJ11" s="110"/>
      <c r="AK11" s="110"/>
      <c r="AL11" s="110"/>
      <c r="AM11" s="110"/>
      <c r="AN11" s="110"/>
      <c r="AO11" s="110"/>
      <c r="AP11" s="110"/>
      <c r="AQ11" s="110"/>
      <c r="AR11" s="110"/>
      <c r="AS11" s="110"/>
      <c r="AT11" s="110"/>
      <c r="AU11" s="110"/>
      <c r="AV11" s="110"/>
      <c r="AW11" s="110"/>
      <c r="AX11" s="110"/>
      <c r="AY11" s="110"/>
      <c r="AZ11" s="110"/>
      <c r="BA11" s="110"/>
      <c r="BB11" s="110"/>
      <c r="BC11" s="110"/>
      <c r="BD11" s="110"/>
      <c r="BE11" s="110"/>
      <c r="BF11" s="110"/>
      <c r="BG11" s="110"/>
      <c r="BH11" s="110"/>
      <c r="BI11" s="110"/>
      <c r="BJ11" s="110"/>
      <c r="BK11" s="110"/>
      <c r="BL11" s="110"/>
      <c r="BM11" s="110"/>
      <c r="BN11" s="110"/>
      <c r="BO11" s="110"/>
      <c r="BP11" s="110"/>
      <c r="BQ11" s="110"/>
      <c r="BR11" s="110"/>
      <c r="BS11" s="110"/>
      <c r="BT11" s="110"/>
      <c r="BU11" s="110"/>
      <c r="BV11" s="110"/>
      <c r="BW11" s="110"/>
      <c r="BX11" s="110"/>
      <c r="BY11" s="110"/>
      <c r="BZ11" s="110"/>
      <c r="CA11" s="110"/>
      <c r="CB11" s="110"/>
      <c r="CC11" s="110"/>
      <c r="CD11" s="110"/>
      <c r="CE11" s="110"/>
      <c r="CF11" s="110"/>
      <c r="CG11" s="110"/>
      <c r="CH11" s="110"/>
      <c r="CI11" s="110"/>
      <c r="CJ11" s="110"/>
      <c r="CK11" s="110"/>
      <c r="CL11" s="110"/>
      <c r="CM11" s="110"/>
      <c r="CN11" s="110"/>
      <c r="CO11" s="110"/>
      <c r="CP11" s="110"/>
      <c r="CQ11" s="110"/>
      <c r="CR11" s="110"/>
      <c r="CS11" s="110"/>
      <c r="CT11" s="110"/>
      <c r="CU11" s="110"/>
      <c r="CV11" s="110"/>
      <c r="CW11" s="110"/>
      <c r="CX11" s="110"/>
      <c r="CY11" s="110"/>
      <c r="CZ11" s="110"/>
      <c r="DA11" s="110"/>
      <c r="DB11" s="110"/>
      <c r="DC11" s="110"/>
      <c r="DD11" s="110"/>
      <c r="DE11" s="110"/>
      <c r="DF11" s="110"/>
      <c r="DG11" s="110"/>
      <c r="DH11" s="110"/>
      <c r="DI11" s="110"/>
      <c r="DJ11" s="110"/>
      <c r="DK11" s="110"/>
      <c r="DL11" s="110"/>
      <c r="DM11" s="110"/>
      <c r="DN11" s="110"/>
      <c r="DO11" s="110"/>
      <c r="DP11" s="110"/>
      <c r="DQ11" s="110"/>
      <c r="DR11" s="110"/>
      <c r="DS11" s="110"/>
      <c r="DT11" s="110"/>
      <c r="DU11" s="110"/>
      <c r="DV11" s="110"/>
      <c r="DW11" s="110"/>
      <c r="DX11" s="110"/>
      <c r="DY11" s="110"/>
      <c r="DZ11" s="110"/>
      <c r="EA11" s="110"/>
      <c r="EB11" s="110"/>
      <c r="EC11" s="110"/>
      <c r="ED11" s="11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</row>
    <row r="12" ht="12.75" customHeight="1">
      <c r="B12" s="109" t="s">
        <v>39</v>
      </c>
      <c r="C12" s="112">
        <f t="shared" ref="C12:L12" si="8">SUMIF($O$50:$ED$50,C$10,$O$12:$ED$12)/1000</f>
        <v>0</v>
      </c>
      <c r="D12" s="112">
        <f t="shared" si="8"/>
        <v>0</v>
      </c>
      <c r="E12" s="112">
        <f t="shared" si="8"/>
        <v>2100</v>
      </c>
      <c r="F12" s="112">
        <f t="shared" si="8"/>
        <v>6300</v>
      </c>
      <c r="G12" s="112">
        <f t="shared" si="8"/>
        <v>12096</v>
      </c>
      <c r="H12" s="112">
        <f t="shared" si="8"/>
        <v>19958.4</v>
      </c>
      <c r="I12" s="112">
        <f t="shared" si="8"/>
        <v>30481.92</v>
      </c>
      <c r="J12" s="112">
        <f t="shared" si="8"/>
        <v>44416.512</v>
      </c>
      <c r="K12" s="112">
        <f t="shared" si="8"/>
        <v>62705.664</v>
      </c>
      <c r="L12" s="112">
        <f t="shared" si="8"/>
        <v>86533.81632</v>
      </c>
      <c r="M12" s="1"/>
      <c r="N12" s="109" t="s">
        <v>39</v>
      </c>
      <c r="O12" s="113">
        <f>Revenue!N17</f>
        <v>0</v>
      </c>
      <c r="P12" s="113">
        <f>Revenue!O17</f>
        <v>0</v>
      </c>
      <c r="Q12" s="113">
        <f>Revenue!P17</f>
        <v>0</v>
      </c>
      <c r="R12" s="113">
        <f>Revenue!Q17</f>
        <v>0</v>
      </c>
      <c r="S12" s="113">
        <f>Revenue!R17</f>
        <v>0</v>
      </c>
      <c r="T12" s="113">
        <f>Revenue!S17</f>
        <v>0</v>
      </c>
      <c r="U12" s="113">
        <f>Revenue!T17</f>
        <v>0</v>
      </c>
      <c r="V12" s="113">
        <f>Revenue!U17</f>
        <v>0</v>
      </c>
      <c r="W12" s="113">
        <f>Revenue!V17</f>
        <v>0</v>
      </c>
      <c r="X12" s="113">
        <f>Revenue!W17</f>
        <v>0</v>
      </c>
      <c r="Y12" s="113">
        <f>Revenue!X17</f>
        <v>0</v>
      </c>
      <c r="Z12" s="113">
        <f>Revenue!Y17</f>
        <v>0</v>
      </c>
      <c r="AA12" s="113">
        <f>Revenue!Z17</f>
        <v>0</v>
      </c>
      <c r="AB12" s="113">
        <f>Revenue!AA17</f>
        <v>0</v>
      </c>
      <c r="AC12" s="113">
        <f>Revenue!AB17</f>
        <v>0</v>
      </c>
      <c r="AD12" s="113">
        <f>Revenue!AC17</f>
        <v>0</v>
      </c>
      <c r="AE12" s="113">
        <f>Revenue!AD17</f>
        <v>0</v>
      </c>
      <c r="AF12" s="113">
        <f>Revenue!AE17</f>
        <v>0</v>
      </c>
      <c r="AG12" s="113">
        <f>Revenue!AF17</f>
        <v>0</v>
      </c>
      <c r="AH12" s="113">
        <f>Revenue!AG17</f>
        <v>0</v>
      </c>
      <c r="AI12" s="113">
        <f>Revenue!AH17</f>
        <v>0</v>
      </c>
      <c r="AJ12" s="113">
        <f>Revenue!AI17</f>
        <v>0</v>
      </c>
      <c r="AK12" s="113">
        <f>Revenue!AJ17</f>
        <v>0</v>
      </c>
      <c r="AL12" s="113">
        <f>Revenue!AK17</f>
        <v>0</v>
      </c>
      <c r="AM12" s="113">
        <f>Revenue!AL17</f>
        <v>175000</v>
      </c>
      <c r="AN12" s="113">
        <f>Revenue!AM17</f>
        <v>175000</v>
      </c>
      <c r="AO12" s="113">
        <f>Revenue!AN17</f>
        <v>175000</v>
      </c>
      <c r="AP12" s="113">
        <f>Revenue!AO17</f>
        <v>175000</v>
      </c>
      <c r="AQ12" s="113">
        <f>Revenue!AP17</f>
        <v>175000</v>
      </c>
      <c r="AR12" s="113">
        <f>Revenue!AQ17</f>
        <v>175000</v>
      </c>
      <c r="AS12" s="113">
        <f>Revenue!AR17</f>
        <v>175000</v>
      </c>
      <c r="AT12" s="113">
        <f>Revenue!AS17</f>
        <v>175000</v>
      </c>
      <c r="AU12" s="113">
        <f>Revenue!AT17</f>
        <v>175000</v>
      </c>
      <c r="AV12" s="113">
        <f>Revenue!AU17</f>
        <v>175000</v>
      </c>
      <c r="AW12" s="113">
        <f>Revenue!AV17</f>
        <v>175000</v>
      </c>
      <c r="AX12" s="113">
        <f>Revenue!AW17</f>
        <v>175000</v>
      </c>
      <c r="AY12" s="113">
        <f>Revenue!AX17</f>
        <v>525000</v>
      </c>
      <c r="AZ12" s="113">
        <f>Revenue!AY17</f>
        <v>525000</v>
      </c>
      <c r="BA12" s="113">
        <f>Revenue!AZ17</f>
        <v>525000</v>
      </c>
      <c r="BB12" s="113">
        <f>Revenue!BA17</f>
        <v>525000</v>
      </c>
      <c r="BC12" s="113">
        <f>Revenue!BB17</f>
        <v>525000</v>
      </c>
      <c r="BD12" s="113">
        <f>Revenue!BC17</f>
        <v>525000</v>
      </c>
      <c r="BE12" s="113">
        <f>Revenue!BD17</f>
        <v>525000</v>
      </c>
      <c r="BF12" s="113">
        <f>Revenue!BE17</f>
        <v>525000</v>
      </c>
      <c r="BG12" s="113">
        <f>Revenue!BF17</f>
        <v>525000</v>
      </c>
      <c r="BH12" s="113">
        <f>Revenue!BG17</f>
        <v>525000</v>
      </c>
      <c r="BI12" s="113">
        <f>Revenue!BH17</f>
        <v>525000</v>
      </c>
      <c r="BJ12" s="113">
        <f>Revenue!BI17</f>
        <v>525000</v>
      </c>
      <c r="BK12" s="113">
        <f>Revenue!BJ17</f>
        <v>1008000</v>
      </c>
      <c r="BL12" s="113">
        <f>Revenue!BK17</f>
        <v>1008000</v>
      </c>
      <c r="BM12" s="113">
        <f>Revenue!BL17</f>
        <v>1008000</v>
      </c>
      <c r="BN12" s="113">
        <f>Revenue!BM17</f>
        <v>1008000</v>
      </c>
      <c r="BO12" s="113">
        <f>Revenue!BN17</f>
        <v>1008000</v>
      </c>
      <c r="BP12" s="113">
        <f>Revenue!BO17</f>
        <v>1008000</v>
      </c>
      <c r="BQ12" s="113">
        <f>Revenue!BP17</f>
        <v>1008000</v>
      </c>
      <c r="BR12" s="113">
        <f>Revenue!BQ17</f>
        <v>1008000</v>
      </c>
      <c r="BS12" s="113">
        <f>Revenue!BR17</f>
        <v>1008000</v>
      </c>
      <c r="BT12" s="113">
        <f>Revenue!BS17</f>
        <v>1008000</v>
      </c>
      <c r="BU12" s="113">
        <f>Revenue!BT17</f>
        <v>1008000</v>
      </c>
      <c r="BV12" s="113">
        <f>Revenue!BU17</f>
        <v>1008000</v>
      </c>
      <c r="BW12" s="113">
        <f>Revenue!BV17</f>
        <v>1663200</v>
      </c>
      <c r="BX12" s="113">
        <f>Revenue!BW17</f>
        <v>1663200</v>
      </c>
      <c r="BY12" s="113">
        <f>Revenue!BX17</f>
        <v>1663200</v>
      </c>
      <c r="BZ12" s="113">
        <f>Revenue!BY17</f>
        <v>1663200</v>
      </c>
      <c r="CA12" s="113">
        <f>Revenue!BZ17</f>
        <v>1663200</v>
      </c>
      <c r="CB12" s="113">
        <f>Revenue!CA17</f>
        <v>1663200</v>
      </c>
      <c r="CC12" s="113">
        <f>Revenue!CB17</f>
        <v>1663200</v>
      </c>
      <c r="CD12" s="113">
        <f>Revenue!CC17</f>
        <v>1663200</v>
      </c>
      <c r="CE12" s="113">
        <f>Revenue!CD17</f>
        <v>1663200</v>
      </c>
      <c r="CF12" s="113">
        <f>Revenue!CE17</f>
        <v>1663200</v>
      </c>
      <c r="CG12" s="113">
        <f>Revenue!CF17</f>
        <v>1663200</v>
      </c>
      <c r="CH12" s="113">
        <f>Revenue!CG17</f>
        <v>1663200</v>
      </c>
      <c r="CI12" s="113">
        <f>Revenue!CH17</f>
        <v>2540160</v>
      </c>
      <c r="CJ12" s="113">
        <f>Revenue!CI17</f>
        <v>2540160</v>
      </c>
      <c r="CK12" s="113">
        <f>Revenue!CJ17</f>
        <v>2540160</v>
      </c>
      <c r="CL12" s="113">
        <f>Revenue!CK17</f>
        <v>2540160</v>
      </c>
      <c r="CM12" s="113">
        <f>Revenue!CL17</f>
        <v>2540160</v>
      </c>
      <c r="CN12" s="113">
        <f>Revenue!CM17</f>
        <v>2540160</v>
      </c>
      <c r="CO12" s="113">
        <f>Revenue!CN17</f>
        <v>2540160</v>
      </c>
      <c r="CP12" s="113">
        <f>Revenue!CO17</f>
        <v>2540160</v>
      </c>
      <c r="CQ12" s="113">
        <f>Revenue!CP17</f>
        <v>2540160</v>
      </c>
      <c r="CR12" s="113">
        <f>Revenue!CQ17</f>
        <v>2540160</v>
      </c>
      <c r="CS12" s="113">
        <f>Revenue!CR17</f>
        <v>2540160</v>
      </c>
      <c r="CT12" s="113">
        <f>Revenue!CS17</f>
        <v>2540160</v>
      </c>
      <c r="CU12" s="113">
        <f>Revenue!CT17</f>
        <v>3701376</v>
      </c>
      <c r="CV12" s="113">
        <f>Revenue!CU17</f>
        <v>3701376</v>
      </c>
      <c r="CW12" s="113">
        <f>Revenue!CV17</f>
        <v>3701376</v>
      </c>
      <c r="CX12" s="113">
        <f>Revenue!CW17</f>
        <v>3701376</v>
      </c>
      <c r="CY12" s="113">
        <f>Revenue!CX17</f>
        <v>3701376</v>
      </c>
      <c r="CZ12" s="113">
        <f>Revenue!CY17</f>
        <v>3701376</v>
      </c>
      <c r="DA12" s="113">
        <f>Revenue!CZ17</f>
        <v>3701376</v>
      </c>
      <c r="DB12" s="113">
        <f>Revenue!DA17</f>
        <v>3701376</v>
      </c>
      <c r="DC12" s="113">
        <f>Revenue!DB17</f>
        <v>3701376</v>
      </c>
      <c r="DD12" s="113">
        <f>Revenue!DC17</f>
        <v>3701376</v>
      </c>
      <c r="DE12" s="113">
        <f>Revenue!DD17</f>
        <v>3701376</v>
      </c>
      <c r="DF12" s="113">
        <f>Revenue!DE17</f>
        <v>3701376</v>
      </c>
      <c r="DG12" s="113">
        <f>Revenue!DF17</f>
        <v>5225472</v>
      </c>
      <c r="DH12" s="113">
        <f>Revenue!DG17</f>
        <v>5225472</v>
      </c>
      <c r="DI12" s="113">
        <f>Revenue!DH17</f>
        <v>5225472</v>
      </c>
      <c r="DJ12" s="113">
        <f>Revenue!DI17</f>
        <v>5225472</v>
      </c>
      <c r="DK12" s="113">
        <f>Revenue!DJ17</f>
        <v>5225472</v>
      </c>
      <c r="DL12" s="113">
        <f>Revenue!DK17</f>
        <v>5225472</v>
      </c>
      <c r="DM12" s="113">
        <f>Revenue!DL17</f>
        <v>5225472</v>
      </c>
      <c r="DN12" s="113">
        <f>Revenue!DM17</f>
        <v>5225472</v>
      </c>
      <c r="DO12" s="113">
        <f>Revenue!DN17</f>
        <v>5225472</v>
      </c>
      <c r="DP12" s="113">
        <f>Revenue!DO17</f>
        <v>5225472</v>
      </c>
      <c r="DQ12" s="113">
        <f>Revenue!DP17</f>
        <v>5225472</v>
      </c>
      <c r="DR12" s="113">
        <f>Revenue!DQ17</f>
        <v>5225472</v>
      </c>
      <c r="DS12" s="113">
        <f>Revenue!DR17</f>
        <v>7211151.36</v>
      </c>
      <c r="DT12" s="113">
        <f>Revenue!DS17</f>
        <v>7211151.36</v>
      </c>
      <c r="DU12" s="113">
        <f>Revenue!DT17</f>
        <v>7211151.36</v>
      </c>
      <c r="DV12" s="113">
        <f>Revenue!DU17</f>
        <v>7211151.36</v>
      </c>
      <c r="DW12" s="113">
        <f>Revenue!DV17</f>
        <v>7211151.36</v>
      </c>
      <c r="DX12" s="113">
        <f>Revenue!DW17</f>
        <v>7211151.36</v>
      </c>
      <c r="DY12" s="113">
        <f>Revenue!DX17</f>
        <v>7211151.36</v>
      </c>
      <c r="DZ12" s="113">
        <f>Revenue!DY17</f>
        <v>7211151.36</v>
      </c>
      <c r="EA12" s="113">
        <f>Revenue!DZ17</f>
        <v>7211151.36</v>
      </c>
      <c r="EB12" s="113">
        <f>Revenue!EA17</f>
        <v>7211151.36</v>
      </c>
      <c r="EC12" s="113">
        <f>Revenue!EB17</f>
        <v>7211151.36</v>
      </c>
      <c r="ED12" s="113">
        <f>Revenue!EC17</f>
        <v>7211151.36</v>
      </c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</row>
    <row r="13" ht="12.75" customHeight="1">
      <c r="B13" s="109" t="s">
        <v>80</v>
      </c>
      <c r="C13" s="112"/>
      <c r="D13" s="107"/>
      <c r="E13" s="107"/>
      <c r="F13" s="107"/>
      <c r="G13" s="107"/>
      <c r="H13" s="107"/>
      <c r="I13" s="107"/>
      <c r="J13" s="107"/>
      <c r="K13" s="107"/>
      <c r="L13" s="108"/>
      <c r="M13" s="1"/>
      <c r="N13" s="109" t="s">
        <v>80</v>
      </c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  <c r="AA13" s="113"/>
      <c r="AB13" s="113"/>
      <c r="AC13" s="113"/>
      <c r="AD13" s="113"/>
      <c r="AE13" s="113"/>
      <c r="AF13" s="113"/>
      <c r="AG13" s="113"/>
      <c r="AH13" s="113"/>
      <c r="AI13" s="113"/>
      <c r="AJ13" s="113"/>
      <c r="AK13" s="113"/>
      <c r="AL13" s="113"/>
      <c r="AM13" s="113"/>
      <c r="AN13" s="113"/>
      <c r="AO13" s="113"/>
      <c r="AP13" s="113"/>
      <c r="AQ13" s="113"/>
      <c r="AR13" s="113"/>
      <c r="AS13" s="113"/>
      <c r="AT13" s="113"/>
      <c r="AU13" s="113"/>
      <c r="AV13" s="113"/>
      <c r="AW13" s="113"/>
      <c r="AX13" s="113"/>
      <c r="AY13" s="113"/>
      <c r="AZ13" s="113"/>
      <c r="BA13" s="113"/>
      <c r="BB13" s="113"/>
      <c r="BC13" s="113"/>
      <c r="BD13" s="113"/>
      <c r="BE13" s="113"/>
      <c r="BF13" s="113"/>
      <c r="BG13" s="113"/>
      <c r="BH13" s="113"/>
      <c r="BI13" s="113"/>
      <c r="BJ13" s="113"/>
      <c r="BK13" s="113"/>
      <c r="BL13" s="113"/>
      <c r="BM13" s="113"/>
      <c r="BN13" s="113"/>
      <c r="BO13" s="113"/>
      <c r="BP13" s="113"/>
      <c r="BQ13" s="113"/>
      <c r="BR13" s="113"/>
      <c r="BS13" s="113"/>
      <c r="BT13" s="113"/>
      <c r="BU13" s="113"/>
      <c r="BV13" s="113"/>
      <c r="BW13" s="113"/>
      <c r="BX13" s="113"/>
      <c r="BY13" s="113"/>
      <c r="BZ13" s="113"/>
      <c r="CA13" s="113"/>
      <c r="CB13" s="113"/>
      <c r="CC13" s="113"/>
      <c r="CD13" s="113"/>
      <c r="CE13" s="113"/>
      <c r="CF13" s="113"/>
      <c r="CG13" s="113"/>
      <c r="CH13" s="113"/>
      <c r="CI13" s="113"/>
      <c r="CJ13" s="113"/>
      <c r="CK13" s="113"/>
      <c r="CL13" s="113"/>
      <c r="CM13" s="113"/>
      <c r="CN13" s="113"/>
      <c r="CO13" s="113"/>
      <c r="CP13" s="113"/>
      <c r="CQ13" s="113"/>
      <c r="CR13" s="113"/>
      <c r="CS13" s="113"/>
      <c r="CT13" s="113"/>
      <c r="CU13" s="113"/>
      <c r="CV13" s="113"/>
      <c r="CW13" s="113"/>
      <c r="CX13" s="113"/>
      <c r="CY13" s="113"/>
      <c r="CZ13" s="113"/>
      <c r="DA13" s="113"/>
      <c r="DB13" s="113"/>
      <c r="DC13" s="113"/>
      <c r="DD13" s="113"/>
      <c r="DE13" s="113"/>
      <c r="DF13" s="113"/>
      <c r="DG13" s="113"/>
      <c r="DH13" s="113"/>
      <c r="DI13" s="113"/>
      <c r="DJ13" s="113"/>
      <c r="DK13" s="113"/>
      <c r="DL13" s="113"/>
      <c r="DM13" s="113"/>
      <c r="DN13" s="113"/>
      <c r="DO13" s="113"/>
      <c r="DP13" s="113"/>
      <c r="DQ13" s="113"/>
      <c r="DR13" s="113"/>
      <c r="DS13" s="113"/>
      <c r="DT13" s="113"/>
      <c r="DU13" s="113"/>
      <c r="DV13" s="113"/>
      <c r="DW13" s="113"/>
      <c r="DX13" s="113"/>
      <c r="DY13" s="113"/>
      <c r="DZ13" s="113"/>
      <c r="EA13" s="113"/>
      <c r="EB13" s="113"/>
      <c r="EC13" s="113"/>
      <c r="ED13" s="114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</row>
    <row r="14" ht="12.75" customHeight="1">
      <c r="B14" s="115" t="s">
        <v>81</v>
      </c>
      <c r="C14" s="112">
        <f t="shared" ref="C14:L14" si="9">SUMIF($O$50:$ED$50,C$10,$O$14:$ED$14)/1000</f>
        <v>633.5</v>
      </c>
      <c r="D14" s="112">
        <f t="shared" si="9"/>
        <v>539</v>
      </c>
      <c r="E14" s="112">
        <f t="shared" si="9"/>
        <v>757.488</v>
      </c>
      <c r="F14" s="112">
        <f t="shared" si="9"/>
        <v>1186.67436</v>
      </c>
      <c r="G14" s="112">
        <f t="shared" si="9"/>
        <v>1776.267517</v>
      </c>
      <c r="H14" s="112">
        <f t="shared" si="9"/>
        <v>2573.436409</v>
      </c>
      <c r="I14" s="112">
        <f t="shared" si="9"/>
        <v>3637.806521</v>
      </c>
      <c r="J14" s="112">
        <f t="shared" si="9"/>
        <v>5044.555944</v>
      </c>
      <c r="K14" s="112">
        <f t="shared" si="9"/>
        <v>6888.251594</v>
      </c>
      <c r="L14" s="112">
        <f t="shared" si="9"/>
        <v>9287.597835</v>
      </c>
      <c r="M14" s="1"/>
      <c r="N14" s="115" t="s">
        <v>81</v>
      </c>
      <c r="O14" s="113">
        <f>Expenses!O16</f>
        <v>52791.66667</v>
      </c>
      <c r="P14" s="113">
        <f>Expenses!P16</f>
        <v>52791.66667</v>
      </c>
      <c r="Q14" s="113">
        <f>Expenses!Q16</f>
        <v>52791.66667</v>
      </c>
      <c r="R14" s="113">
        <f>Expenses!R16</f>
        <v>52791.66667</v>
      </c>
      <c r="S14" s="113">
        <f>Expenses!S16</f>
        <v>52791.66667</v>
      </c>
      <c r="T14" s="113">
        <f>Expenses!T16</f>
        <v>52791.66667</v>
      </c>
      <c r="U14" s="113">
        <f>Expenses!U16</f>
        <v>52791.66667</v>
      </c>
      <c r="V14" s="113">
        <f>Expenses!V16</f>
        <v>52791.66667</v>
      </c>
      <c r="W14" s="113">
        <f>Expenses!W16</f>
        <v>52791.66667</v>
      </c>
      <c r="X14" s="113">
        <f>Expenses!X16</f>
        <v>52791.66667</v>
      </c>
      <c r="Y14" s="113">
        <f>Expenses!Y16</f>
        <v>52791.66667</v>
      </c>
      <c r="Z14" s="113">
        <f>Expenses!Z16</f>
        <v>52791.66667</v>
      </c>
      <c r="AA14" s="113">
        <f>Expenses!AA16</f>
        <v>44916.66667</v>
      </c>
      <c r="AB14" s="113">
        <f>Expenses!AB16</f>
        <v>44916.66667</v>
      </c>
      <c r="AC14" s="113">
        <f>Expenses!AC16</f>
        <v>44916.66667</v>
      </c>
      <c r="AD14" s="113">
        <f>Expenses!AD16</f>
        <v>44916.66667</v>
      </c>
      <c r="AE14" s="113">
        <f>Expenses!AE16</f>
        <v>44916.66667</v>
      </c>
      <c r="AF14" s="113">
        <f>Expenses!AF16</f>
        <v>44916.66667</v>
      </c>
      <c r="AG14" s="113">
        <f>Expenses!AG16</f>
        <v>44916.66667</v>
      </c>
      <c r="AH14" s="113">
        <f>Expenses!AH16</f>
        <v>44916.66667</v>
      </c>
      <c r="AI14" s="113">
        <f>Expenses!AI16</f>
        <v>44916.66667</v>
      </c>
      <c r="AJ14" s="113">
        <f>Expenses!AJ16</f>
        <v>44916.66667</v>
      </c>
      <c r="AK14" s="113">
        <f>Expenses!AK16</f>
        <v>44916.66667</v>
      </c>
      <c r="AL14" s="113">
        <f>Expenses!AL16</f>
        <v>44916.66667</v>
      </c>
      <c r="AM14" s="113">
        <f>Expenses!AM16</f>
        <v>63124</v>
      </c>
      <c r="AN14" s="113">
        <f>Expenses!AN16</f>
        <v>63124</v>
      </c>
      <c r="AO14" s="113">
        <f>Expenses!AO16</f>
        <v>63124</v>
      </c>
      <c r="AP14" s="113">
        <f>Expenses!AP16</f>
        <v>63124</v>
      </c>
      <c r="AQ14" s="113">
        <f>Expenses!AQ16</f>
        <v>63124</v>
      </c>
      <c r="AR14" s="113">
        <f>Expenses!AR16</f>
        <v>63124</v>
      </c>
      <c r="AS14" s="113">
        <f>Expenses!AS16</f>
        <v>63124</v>
      </c>
      <c r="AT14" s="113">
        <f>Expenses!AT16</f>
        <v>63124</v>
      </c>
      <c r="AU14" s="113">
        <f>Expenses!AU16</f>
        <v>63124</v>
      </c>
      <c r="AV14" s="113">
        <f>Expenses!AV16</f>
        <v>63124</v>
      </c>
      <c r="AW14" s="113">
        <f>Expenses!AW16</f>
        <v>63124</v>
      </c>
      <c r="AX14" s="113">
        <f>Expenses!AX16</f>
        <v>63124</v>
      </c>
      <c r="AY14" s="113">
        <f>Expenses!AY16</f>
        <v>98889.53</v>
      </c>
      <c r="AZ14" s="113">
        <f>Expenses!AZ16</f>
        <v>98889.53</v>
      </c>
      <c r="BA14" s="113">
        <f>Expenses!BA16</f>
        <v>98889.53</v>
      </c>
      <c r="BB14" s="113">
        <f>Expenses!BB16</f>
        <v>98889.53</v>
      </c>
      <c r="BC14" s="113">
        <f>Expenses!BC16</f>
        <v>98889.53</v>
      </c>
      <c r="BD14" s="113">
        <f>Expenses!BD16</f>
        <v>98889.53</v>
      </c>
      <c r="BE14" s="113">
        <f>Expenses!BE16</f>
        <v>98889.53</v>
      </c>
      <c r="BF14" s="113">
        <f>Expenses!BF16</f>
        <v>98889.53</v>
      </c>
      <c r="BG14" s="113">
        <f>Expenses!BG16</f>
        <v>98889.53</v>
      </c>
      <c r="BH14" s="113">
        <f>Expenses!BH16</f>
        <v>98889.53</v>
      </c>
      <c r="BI14" s="113">
        <f>Expenses!BI16</f>
        <v>98889.53</v>
      </c>
      <c r="BJ14" s="113">
        <f>Expenses!BJ16</f>
        <v>98889.53</v>
      </c>
      <c r="BK14" s="113">
        <f>Expenses!BK16</f>
        <v>148022.2931</v>
      </c>
      <c r="BL14" s="113">
        <f>Expenses!BL16</f>
        <v>148022.2931</v>
      </c>
      <c r="BM14" s="113">
        <f>Expenses!BM16</f>
        <v>148022.2931</v>
      </c>
      <c r="BN14" s="113">
        <f>Expenses!BN16</f>
        <v>148022.2931</v>
      </c>
      <c r="BO14" s="113">
        <f>Expenses!BO16</f>
        <v>148022.2931</v>
      </c>
      <c r="BP14" s="113">
        <f>Expenses!BP16</f>
        <v>148022.2931</v>
      </c>
      <c r="BQ14" s="113">
        <f>Expenses!BQ16</f>
        <v>148022.2931</v>
      </c>
      <c r="BR14" s="113">
        <f>Expenses!BR16</f>
        <v>148022.2931</v>
      </c>
      <c r="BS14" s="113">
        <f>Expenses!BS16</f>
        <v>148022.2931</v>
      </c>
      <c r="BT14" s="113">
        <f>Expenses!BT16</f>
        <v>148022.2931</v>
      </c>
      <c r="BU14" s="113">
        <f>Expenses!BU16</f>
        <v>148022.2931</v>
      </c>
      <c r="BV14" s="113">
        <f>Expenses!BV16</f>
        <v>148022.2931</v>
      </c>
      <c r="BW14" s="113">
        <f>Expenses!BW16</f>
        <v>214453.0341</v>
      </c>
      <c r="BX14" s="113">
        <f>Expenses!BX16</f>
        <v>214453.0341</v>
      </c>
      <c r="BY14" s="113">
        <f>Expenses!BY16</f>
        <v>214453.0341</v>
      </c>
      <c r="BZ14" s="113">
        <f>Expenses!BZ16</f>
        <v>214453.0341</v>
      </c>
      <c r="CA14" s="113">
        <f>Expenses!CA16</f>
        <v>214453.0341</v>
      </c>
      <c r="CB14" s="113">
        <f>Expenses!CB16</f>
        <v>214453.0341</v>
      </c>
      <c r="CC14" s="113">
        <f>Expenses!CC16</f>
        <v>214453.0341</v>
      </c>
      <c r="CD14" s="113">
        <f>Expenses!CD16</f>
        <v>214453.0341</v>
      </c>
      <c r="CE14" s="113">
        <f>Expenses!CE16</f>
        <v>214453.0341</v>
      </c>
      <c r="CF14" s="113">
        <f>Expenses!CF16</f>
        <v>214453.0341</v>
      </c>
      <c r="CG14" s="113">
        <f>Expenses!CG16</f>
        <v>214453.0341</v>
      </c>
      <c r="CH14" s="113">
        <f>Expenses!CH16</f>
        <v>214453.0341</v>
      </c>
      <c r="CI14" s="113">
        <f>Expenses!CI16</f>
        <v>303150.5434</v>
      </c>
      <c r="CJ14" s="113">
        <f>Expenses!CJ16</f>
        <v>303150.5434</v>
      </c>
      <c r="CK14" s="113">
        <f>Expenses!CK16</f>
        <v>303150.5434</v>
      </c>
      <c r="CL14" s="113">
        <f>Expenses!CL16</f>
        <v>303150.5434</v>
      </c>
      <c r="CM14" s="113">
        <f>Expenses!CM16</f>
        <v>303150.5434</v>
      </c>
      <c r="CN14" s="113">
        <f>Expenses!CN16</f>
        <v>303150.5434</v>
      </c>
      <c r="CO14" s="113">
        <f>Expenses!CO16</f>
        <v>303150.5434</v>
      </c>
      <c r="CP14" s="113">
        <f>Expenses!CP16</f>
        <v>303150.5434</v>
      </c>
      <c r="CQ14" s="113">
        <f>Expenses!CQ16</f>
        <v>303150.5434</v>
      </c>
      <c r="CR14" s="113">
        <f>Expenses!CR16</f>
        <v>303150.5434</v>
      </c>
      <c r="CS14" s="113">
        <f>Expenses!CS16</f>
        <v>303150.5434</v>
      </c>
      <c r="CT14" s="113">
        <f>Expenses!CT16</f>
        <v>303150.5434</v>
      </c>
      <c r="CU14" s="113">
        <f>Expenses!CU16</f>
        <v>420379.662</v>
      </c>
      <c r="CV14" s="113">
        <f>Expenses!CV16</f>
        <v>420379.662</v>
      </c>
      <c r="CW14" s="113">
        <f>Expenses!CW16</f>
        <v>420379.662</v>
      </c>
      <c r="CX14" s="113">
        <f>Expenses!CX16</f>
        <v>420379.662</v>
      </c>
      <c r="CY14" s="113">
        <f>Expenses!CY16</f>
        <v>420379.662</v>
      </c>
      <c r="CZ14" s="113">
        <f>Expenses!CZ16</f>
        <v>420379.662</v>
      </c>
      <c r="DA14" s="113">
        <f>Expenses!DA16</f>
        <v>420379.662</v>
      </c>
      <c r="DB14" s="113">
        <f>Expenses!DB16</f>
        <v>420379.662</v>
      </c>
      <c r="DC14" s="113">
        <f>Expenses!DC16</f>
        <v>420379.662</v>
      </c>
      <c r="DD14" s="113">
        <f>Expenses!DD16</f>
        <v>420379.662</v>
      </c>
      <c r="DE14" s="113">
        <f>Expenses!DE16</f>
        <v>420379.662</v>
      </c>
      <c r="DF14" s="113">
        <f>Expenses!DF16</f>
        <v>420379.662</v>
      </c>
      <c r="DG14" s="113">
        <f>Expenses!DG16</f>
        <v>574020.9662</v>
      </c>
      <c r="DH14" s="113">
        <f>Expenses!DH16</f>
        <v>574020.9662</v>
      </c>
      <c r="DI14" s="113">
        <f>Expenses!DI16</f>
        <v>574020.9662</v>
      </c>
      <c r="DJ14" s="113">
        <f>Expenses!DJ16</f>
        <v>574020.9662</v>
      </c>
      <c r="DK14" s="113">
        <f>Expenses!DK16</f>
        <v>574020.9662</v>
      </c>
      <c r="DL14" s="113">
        <f>Expenses!DL16</f>
        <v>574020.9662</v>
      </c>
      <c r="DM14" s="113">
        <f>Expenses!DM16</f>
        <v>574020.9662</v>
      </c>
      <c r="DN14" s="113">
        <f>Expenses!DN16</f>
        <v>574020.9662</v>
      </c>
      <c r="DO14" s="113">
        <f>Expenses!DO16</f>
        <v>574020.9662</v>
      </c>
      <c r="DP14" s="113">
        <f>Expenses!DP16</f>
        <v>574020.9662</v>
      </c>
      <c r="DQ14" s="113">
        <f>Expenses!DQ16</f>
        <v>574020.9662</v>
      </c>
      <c r="DR14" s="113">
        <f>Expenses!DR16</f>
        <v>574020.9662</v>
      </c>
      <c r="DS14" s="113">
        <f>Expenses!DS16</f>
        <v>773966.4862</v>
      </c>
      <c r="DT14" s="113">
        <f>Expenses!DT16</f>
        <v>773966.4862</v>
      </c>
      <c r="DU14" s="113">
        <f>Expenses!DU16</f>
        <v>773966.4862</v>
      </c>
      <c r="DV14" s="113">
        <f>Expenses!DV16</f>
        <v>773966.4862</v>
      </c>
      <c r="DW14" s="113">
        <f>Expenses!DW16</f>
        <v>773966.4862</v>
      </c>
      <c r="DX14" s="113">
        <f>Expenses!DX16</f>
        <v>773966.4862</v>
      </c>
      <c r="DY14" s="113">
        <f>Expenses!DY16</f>
        <v>773966.4862</v>
      </c>
      <c r="DZ14" s="113">
        <f>Expenses!DZ16</f>
        <v>773966.4862</v>
      </c>
      <c r="EA14" s="113">
        <f>Expenses!EA16</f>
        <v>773966.4862</v>
      </c>
      <c r="EB14" s="113">
        <f>Expenses!EB16</f>
        <v>773966.4862</v>
      </c>
      <c r="EC14" s="113">
        <f>Expenses!EC16</f>
        <v>773966.4862</v>
      </c>
      <c r="ED14" s="113">
        <f>Expenses!ED16</f>
        <v>773966.4862</v>
      </c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</row>
    <row r="15" ht="12.75" customHeight="1">
      <c r="B15" s="115" t="s">
        <v>82</v>
      </c>
      <c r="C15" s="112"/>
      <c r="D15" s="107"/>
      <c r="E15" s="107"/>
      <c r="F15" s="107"/>
      <c r="G15" s="107"/>
      <c r="H15" s="107"/>
      <c r="I15" s="107"/>
      <c r="J15" s="107"/>
      <c r="K15" s="107"/>
      <c r="L15" s="108"/>
      <c r="M15" s="1"/>
      <c r="N15" s="115" t="s">
        <v>82</v>
      </c>
      <c r="O15" s="116"/>
      <c r="P15" s="116"/>
      <c r="Q15" s="116"/>
      <c r="R15" s="116"/>
      <c r="S15" s="116"/>
      <c r="T15" s="116"/>
      <c r="U15" s="116"/>
      <c r="V15" s="116"/>
      <c r="W15" s="116"/>
      <c r="X15" s="116"/>
      <c r="Y15" s="116"/>
      <c r="Z15" s="116"/>
      <c r="AA15" s="116"/>
      <c r="AB15" s="116"/>
      <c r="AC15" s="116"/>
      <c r="AD15" s="116"/>
      <c r="AE15" s="116"/>
      <c r="AF15" s="116"/>
      <c r="AG15" s="116"/>
      <c r="AH15" s="116"/>
      <c r="AI15" s="116"/>
      <c r="AJ15" s="116"/>
      <c r="AK15" s="116"/>
      <c r="AL15" s="116"/>
      <c r="AM15" s="116"/>
      <c r="AN15" s="116"/>
      <c r="AO15" s="116"/>
      <c r="AP15" s="116"/>
      <c r="AQ15" s="116"/>
      <c r="AR15" s="116"/>
      <c r="AS15" s="116"/>
      <c r="AT15" s="116"/>
      <c r="AU15" s="116"/>
      <c r="AV15" s="116"/>
      <c r="AW15" s="116"/>
      <c r="AX15" s="116"/>
      <c r="AY15" s="116"/>
      <c r="AZ15" s="116"/>
      <c r="BA15" s="116"/>
      <c r="BB15" s="116"/>
      <c r="BC15" s="116"/>
      <c r="BD15" s="116"/>
      <c r="BE15" s="116"/>
      <c r="BF15" s="116"/>
      <c r="BG15" s="116"/>
      <c r="BH15" s="116"/>
      <c r="BI15" s="116"/>
      <c r="BJ15" s="116"/>
      <c r="BK15" s="116"/>
      <c r="BL15" s="116"/>
      <c r="BM15" s="116"/>
      <c r="BN15" s="116"/>
      <c r="BO15" s="116"/>
      <c r="BP15" s="116"/>
      <c r="BQ15" s="116"/>
      <c r="BR15" s="116"/>
      <c r="BS15" s="116"/>
      <c r="BT15" s="116"/>
      <c r="BU15" s="116"/>
      <c r="BV15" s="116"/>
      <c r="BW15" s="116"/>
      <c r="BX15" s="116"/>
      <c r="BY15" s="116"/>
      <c r="BZ15" s="116"/>
      <c r="CA15" s="116"/>
      <c r="CB15" s="116"/>
      <c r="CC15" s="116"/>
      <c r="CD15" s="116"/>
      <c r="CE15" s="116"/>
      <c r="CF15" s="116"/>
      <c r="CG15" s="116"/>
      <c r="CH15" s="116"/>
      <c r="CI15" s="116"/>
      <c r="CJ15" s="116"/>
      <c r="CK15" s="116"/>
      <c r="CL15" s="116"/>
      <c r="CM15" s="116"/>
      <c r="CN15" s="116"/>
      <c r="CO15" s="116"/>
      <c r="CP15" s="116"/>
      <c r="CQ15" s="116"/>
      <c r="CR15" s="116"/>
      <c r="CS15" s="116"/>
      <c r="CT15" s="116"/>
      <c r="CU15" s="116"/>
      <c r="CV15" s="116"/>
      <c r="CW15" s="116"/>
      <c r="CX15" s="116"/>
      <c r="CY15" s="116"/>
      <c r="CZ15" s="116"/>
      <c r="DA15" s="116"/>
      <c r="DB15" s="116"/>
      <c r="DC15" s="116"/>
      <c r="DD15" s="116"/>
      <c r="DE15" s="116"/>
      <c r="DF15" s="116"/>
      <c r="DG15" s="116"/>
      <c r="DH15" s="116"/>
      <c r="DI15" s="116"/>
      <c r="DJ15" s="116"/>
      <c r="DK15" s="116"/>
      <c r="DL15" s="116"/>
      <c r="DM15" s="116"/>
      <c r="DN15" s="116"/>
      <c r="DO15" s="116"/>
      <c r="DP15" s="116"/>
      <c r="DQ15" s="116"/>
      <c r="DR15" s="116"/>
      <c r="DS15" s="116"/>
      <c r="DT15" s="116"/>
      <c r="DU15" s="116"/>
      <c r="DV15" s="116"/>
      <c r="DW15" s="116"/>
      <c r="DX15" s="116"/>
      <c r="DY15" s="116"/>
      <c r="DZ15" s="116"/>
      <c r="EA15" s="116"/>
      <c r="EB15" s="116"/>
      <c r="EC15" s="116"/>
      <c r="ED15" s="116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</row>
    <row r="16" ht="12.75" customHeight="1">
      <c r="B16" s="115" t="s">
        <v>40</v>
      </c>
      <c r="C16" s="116">
        <f t="shared" ref="C16:L16" si="10">SUMIF($O$50:$ED$50,C$10,$O16:$ED16)/1000</f>
        <v>633.5</v>
      </c>
      <c r="D16" s="116">
        <f t="shared" si="10"/>
        <v>539</v>
      </c>
      <c r="E16" s="116">
        <f t="shared" si="10"/>
        <v>757.488</v>
      </c>
      <c r="F16" s="116">
        <f t="shared" si="10"/>
        <v>1186.67436</v>
      </c>
      <c r="G16" s="116">
        <f t="shared" si="10"/>
        <v>1776.267517</v>
      </c>
      <c r="H16" s="116">
        <f t="shared" si="10"/>
        <v>2573.436409</v>
      </c>
      <c r="I16" s="116">
        <f t="shared" si="10"/>
        <v>3637.806521</v>
      </c>
      <c r="J16" s="116">
        <f t="shared" si="10"/>
        <v>5044.555944</v>
      </c>
      <c r="K16" s="116">
        <f t="shared" si="10"/>
        <v>6888.251594</v>
      </c>
      <c r="L16" s="116">
        <f t="shared" si="10"/>
        <v>9287.597835</v>
      </c>
      <c r="M16" s="1"/>
      <c r="N16" s="115" t="s">
        <v>40</v>
      </c>
      <c r="O16" s="116">
        <f t="shared" ref="O16:ED16" si="11">+SUM(O14:O15)</f>
        <v>52791.66667</v>
      </c>
      <c r="P16" s="116">
        <f t="shared" si="11"/>
        <v>52791.66667</v>
      </c>
      <c r="Q16" s="116">
        <f t="shared" si="11"/>
        <v>52791.66667</v>
      </c>
      <c r="R16" s="116">
        <f t="shared" si="11"/>
        <v>52791.66667</v>
      </c>
      <c r="S16" s="116">
        <f t="shared" si="11"/>
        <v>52791.66667</v>
      </c>
      <c r="T16" s="116">
        <f t="shared" si="11"/>
        <v>52791.66667</v>
      </c>
      <c r="U16" s="116">
        <f t="shared" si="11"/>
        <v>52791.66667</v>
      </c>
      <c r="V16" s="116">
        <f t="shared" si="11"/>
        <v>52791.66667</v>
      </c>
      <c r="W16" s="116">
        <f t="shared" si="11"/>
        <v>52791.66667</v>
      </c>
      <c r="X16" s="116">
        <f t="shared" si="11"/>
        <v>52791.66667</v>
      </c>
      <c r="Y16" s="116">
        <f t="shared" si="11"/>
        <v>52791.66667</v>
      </c>
      <c r="Z16" s="116">
        <f t="shared" si="11"/>
        <v>52791.66667</v>
      </c>
      <c r="AA16" s="116">
        <f t="shared" si="11"/>
        <v>44916.66667</v>
      </c>
      <c r="AB16" s="116">
        <f t="shared" si="11"/>
        <v>44916.66667</v>
      </c>
      <c r="AC16" s="116">
        <f t="shared" si="11"/>
        <v>44916.66667</v>
      </c>
      <c r="AD16" s="116">
        <f t="shared" si="11"/>
        <v>44916.66667</v>
      </c>
      <c r="AE16" s="116">
        <f t="shared" si="11"/>
        <v>44916.66667</v>
      </c>
      <c r="AF16" s="116">
        <f t="shared" si="11"/>
        <v>44916.66667</v>
      </c>
      <c r="AG16" s="116">
        <f t="shared" si="11"/>
        <v>44916.66667</v>
      </c>
      <c r="AH16" s="116">
        <f t="shared" si="11"/>
        <v>44916.66667</v>
      </c>
      <c r="AI16" s="116">
        <f t="shared" si="11"/>
        <v>44916.66667</v>
      </c>
      <c r="AJ16" s="116">
        <f t="shared" si="11"/>
        <v>44916.66667</v>
      </c>
      <c r="AK16" s="116">
        <f t="shared" si="11"/>
        <v>44916.66667</v>
      </c>
      <c r="AL16" s="116">
        <f t="shared" si="11"/>
        <v>44916.66667</v>
      </c>
      <c r="AM16" s="116">
        <f t="shared" si="11"/>
        <v>63124</v>
      </c>
      <c r="AN16" s="116">
        <f t="shared" si="11"/>
        <v>63124</v>
      </c>
      <c r="AO16" s="116">
        <f t="shared" si="11"/>
        <v>63124</v>
      </c>
      <c r="AP16" s="116">
        <f t="shared" si="11"/>
        <v>63124</v>
      </c>
      <c r="AQ16" s="116">
        <f t="shared" si="11"/>
        <v>63124</v>
      </c>
      <c r="AR16" s="116">
        <f t="shared" si="11"/>
        <v>63124</v>
      </c>
      <c r="AS16" s="116">
        <f t="shared" si="11"/>
        <v>63124</v>
      </c>
      <c r="AT16" s="116">
        <f t="shared" si="11"/>
        <v>63124</v>
      </c>
      <c r="AU16" s="116">
        <f t="shared" si="11"/>
        <v>63124</v>
      </c>
      <c r="AV16" s="116">
        <f t="shared" si="11"/>
        <v>63124</v>
      </c>
      <c r="AW16" s="116">
        <f t="shared" si="11"/>
        <v>63124</v>
      </c>
      <c r="AX16" s="116">
        <f t="shared" si="11"/>
        <v>63124</v>
      </c>
      <c r="AY16" s="116">
        <f t="shared" si="11"/>
        <v>98889.53</v>
      </c>
      <c r="AZ16" s="116">
        <f t="shared" si="11"/>
        <v>98889.53</v>
      </c>
      <c r="BA16" s="116">
        <f t="shared" si="11"/>
        <v>98889.53</v>
      </c>
      <c r="BB16" s="116">
        <f t="shared" si="11"/>
        <v>98889.53</v>
      </c>
      <c r="BC16" s="116">
        <f t="shared" si="11"/>
        <v>98889.53</v>
      </c>
      <c r="BD16" s="116">
        <f t="shared" si="11"/>
        <v>98889.53</v>
      </c>
      <c r="BE16" s="116">
        <f t="shared" si="11"/>
        <v>98889.53</v>
      </c>
      <c r="BF16" s="116">
        <f t="shared" si="11"/>
        <v>98889.53</v>
      </c>
      <c r="BG16" s="116">
        <f t="shared" si="11"/>
        <v>98889.53</v>
      </c>
      <c r="BH16" s="116">
        <f t="shared" si="11"/>
        <v>98889.53</v>
      </c>
      <c r="BI16" s="116">
        <f t="shared" si="11"/>
        <v>98889.53</v>
      </c>
      <c r="BJ16" s="116">
        <f t="shared" si="11"/>
        <v>98889.53</v>
      </c>
      <c r="BK16" s="116">
        <f t="shared" si="11"/>
        <v>148022.2931</v>
      </c>
      <c r="BL16" s="116">
        <f t="shared" si="11"/>
        <v>148022.2931</v>
      </c>
      <c r="BM16" s="116">
        <f t="shared" si="11"/>
        <v>148022.2931</v>
      </c>
      <c r="BN16" s="116">
        <f t="shared" si="11"/>
        <v>148022.2931</v>
      </c>
      <c r="BO16" s="116">
        <f t="shared" si="11"/>
        <v>148022.2931</v>
      </c>
      <c r="BP16" s="116">
        <f t="shared" si="11"/>
        <v>148022.2931</v>
      </c>
      <c r="BQ16" s="116">
        <f t="shared" si="11"/>
        <v>148022.2931</v>
      </c>
      <c r="BR16" s="116">
        <f t="shared" si="11"/>
        <v>148022.2931</v>
      </c>
      <c r="BS16" s="116">
        <f t="shared" si="11"/>
        <v>148022.2931</v>
      </c>
      <c r="BT16" s="116">
        <f t="shared" si="11"/>
        <v>148022.2931</v>
      </c>
      <c r="BU16" s="116">
        <f t="shared" si="11"/>
        <v>148022.2931</v>
      </c>
      <c r="BV16" s="116">
        <f t="shared" si="11"/>
        <v>148022.2931</v>
      </c>
      <c r="BW16" s="116">
        <f t="shared" si="11"/>
        <v>214453.0341</v>
      </c>
      <c r="BX16" s="116">
        <f t="shared" si="11"/>
        <v>214453.0341</v>
      </c>
      <c r="BY16" s="116">
        <f t="shared" si="11"/>
        <v>214453.0341</v>
      </c>
      <c r="BZ16" s="116">
        <f t="shared" si="11"/>
        <v>214453.0341</v>
      </c>
      <c r="CA16" s="116">
        <f t="shared" si="11"/>
        <v>214453.0341</v>
      </c>
      <c r="CB16" s="116">
        <f t="shared" si="11"/>
        <v>214453.0341</v>
      </c>
      <c r="CC16" s="116">
        <f t="shared" si="11"/>
        <v>214453.0341</v>
      </c>
      <c r="CD16" s="116">
        <f t="shared" si="11"/>
        <v>214453.0341</v>
      </c>
      <c r="CE16" s="116">
        <f t="shared" si="11"/>
        <v>214453.0341</v>
      </c>
      <c r="CF16" s="116">
        <f t="shared" si="11"/>
        <v>214453.0341</v>
      </c>
      <c r="CG16" s="116">
        <f t="shared" si="11"/>
        <v>214453.0341</v>
      </c>
      <c r="CH16" s="116">
        <f t="shared" si="11"/>
        <v>214453.0341</v>
      </c>
      <c r="CI16" s="116">
        <f t="shared" si="11"/>
        <v>303150.5434</v>
      </c>
      <c r="CJ16" s="116">
        <f t="shared" si="11"/>
        <v>303150.5434</v>
      </c>
      <c r="CK16" s="116">
        <f t="shared" si="11"/>
        <v>303150.5434</v>
      </c>
      <c r="CL16" s="116">
        <f t="shared" si="11"/>
        <v>303150.5434</v>
      </c>
      <c r="CM16" s="116">
        <f t="shared" si="11"/>
        <v>303150.5434</v>
      </c>
      <c r="CN16" s="116">
        <f t="shared" si="11"/>
        <v>303150.5434</v>
      </c>
      <c r="CO16" s="116">
        <f t="shared" si="11"/>
        <v>303150.5434</v>
      </c>
      <c r="CP16" s="116">
        <f t="shared" si="11"/>
        <v>303150.5434</v>
      </c>
      <c r="CQ16" s="116">
        <f t="shared" si="11"/>
        <v>303150.5434</v>
      </c>
      <c r="CR16" s="116">
        <f t="shared" si="11"/>
        <v>303150.5434</v>
      </c>
      <c r="CS16" s="116">
        <f t="shared" si="11"/>
        <v>303150.5434</v>
      </c>
      <c r="CT16" s="116">
        <f t="shared" si="11"/>
        <v>303150.5434</v>
      </c>
      <c r="CU16" s="116">
        <f t="shared" si="11"/>
        <v>420379.662</v>
      </c>
      <c r="CV16" s="116">
        <f t="shared" si="11"/>
        <v>420379.662</v>
      </c>
      <c r="CW16" s="116">
        <f t="shared" si="11"/>
        <v>420379.662</v>
      </c>
      <c r="CX16" s="116">
        <f t="shared" si="11"/>
        <v>420379.662</v>
      </c>
      <c r="CY16" s="116">
        <f t="shared" si="11"/>
        <v>420379.662</v>
      </c>
      <c r="CZ16" s="116">
        <f t="shared" si="11"/>
        <v>420379.662</v>
      </c>
      <c r="DA16" s="116">
        <f t="shared" si="11"/>
        <v>420379.662</v>
      </c>
      <c r="DB16" s="116">
        <f t="shared" si="11"/>
        <v>420379.662</v>
      </c>
      <c r="DC16" s="116">
        <f t="shared" si="11"/>
        <v>420379.662</v>
      </c>
      <c r="DD16" s="116">
        <f t="shared" si="11"/>
        <v>420379.662</v>
      </c>
      <c r="DE16" s="116">
        <f t="shared" si="11"/>
        <v>420379.662</v>
      </c>
      <c r="DF16" s="116">
        <f t="shared" si="11"/>
        <v>420379.662</v>
      </c>
      <c r="DG16" s="116">
        <f t="shared" si="11"/>
        <v>574020.9662</v>
      </c>
      <c r="DH16" s="116">
        <f t="shared" si="11"/>
        <v>574020.9662</v>
      </c>
      <c r="DI16" s="116">
        <f t="shared" si="11"/>
        <v>574020.9662</v>
      </c>
      <c r="DJ16" s="116">
        <f t="shared" si="11"/>
        <v>574020.9662</v>
      </c>
      <c r="DK16" s="116">
        <f t="shared" si="11"/>
        <v>574020.9662</v>
      </c>
      <c r="DL16" s="116">
        <f t="shared" si="11"/>
        <v>574020.9662</v>
      </c>
      <c r="DM16" s="116">
        <f t="shared" si="11"/>
        <v>574020.9662</v>
      </c>
      <c r="DN16" s="116">
        <f t="shared" si="11"/>
        <v>574020.9662</v>
      </c>
      <c r="DO16" s="116">
        <f t="shared" si="11"/>
        <v>574020.9662</v>
      </c>
      <c r="DP16" s="116">
        <f t="shared" si="11"/>
        <v>574020.9662</v>
      </c>
      <c r="DQ16" s="116">
        <f t="shared" si="11"/>
        <v>574020.9662</v>
      </c>
      <c r="DR16" s="116">
        <f t="shared" si="11"/>
        <v>574020.9662</v>
      </c>
      <c r="DS16" s="116">
        <f t="shared" si="11"/>
        <v>773966.4862</v>
      </c>
      <c r="DT16" s="116">
        <f t="shared" si="11"/>
        <v>773966.4862</v>
      </c>
      <c r="DU16" s="116">
        <f t="shared" si="11"/>
        <v>773966.4862</v>
      </c>
      <c r="DV16" s="116">
        <f t="shared" si="11"/>
        <v>773966.4862</v>
      </c>
      <c r="DW16" s="116">
        <f t="shared" si="11"/>
        <v>773966.4862</v>
      </c>
      <c r="DX16" s="116">
        <f t="shared" si="11"/>
        <v>773966.4862</v>
      </c>
      <c r="DY16" s="116">
        <f t="shared" si="11"/>
        <v>773966.4862</v>
      </c>
      <c r="DZ16" s="116">
        <f t="shared" si="11"/>
        <v>773966.4862</v>
      </c>
      <c r="EA16" s="116">
        <f t="shared" si="11"/>
        <v>773966.4862</v>
      </c>
      <c r="EB16" s="116">
        <f t="shared" si="11"/>
        <v>773966.4862</v>
      </c>
      <c r="EC16" s="116">
        <f t="shared" si="11"/>
        <v>773966.4862</v>
      </c>
      <c r="ED16" s="116">
        <f t="shared" si="11"/>
        <v>773966.4862</v>
      </c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</row>
    <row r="17" ht="12.75" customHeight="1">
      <c r="B17" s="117" t="s">
        <v>41</v>
      </c>
      <c r="C17" s="118">
        <f>SUMIF($O$50:$ED$50,C$10,$O17:$ED17)/1000</f>
        <v>-633.5</v>
      </c>
      <c r="D17" s="119">
        <f t="shared" ref="D17:L17" si="12">D12-D16</f>
        <v>-539</v>
      </c>
      <c r="E17" s="119">
        <f t="shared" si="12"/>
        <v>1342.512</v>
      </c>
      <c r="F17" s="119">
        <f t="shared" si="12"/>
        <v>5113.32564</v>
      </c>
      <c r="G17" s="119">
        <f t="shared" si="12"/>
        <v>10319.73248</v>
      </c>
      <c r="H17" s="119">
        <f t="shared" si="12"/>
        <v>17384.96359</v>
      </c>
      <c r="I17" s="119">
        <f t="shared" si="12"/>
        <v>26844.11348</v>
      </c>
      <c r="J17" s="119">
        <f t="shared" si="12"/>
        <v>39371.95606</v>
      </c>
      <c r="K17" s="119">
        <f t="shared" si="12"/>
        <v>55817.41241</v>
      </c>
      <c r="L17" s="120">
        <f t="shared" si="12"/>
        <v>77246.21849</v>
      </c>
      <c r="M17" s="1"/>
      <c r="N17" s="117" t="s">
        <v>41</v>
      </c>
      <c r="O17" s="121">
        <f t="shared" ref="O17:ED17" si="13">O12-O16</f>
        <v>-52791.66667</v>
      </c>
      <c r="P17" s="121">
        <f t="shared" si="13"/>
        <v>-52791.66667</v>
      </c>
      <c r="Q17" s="121">
        <f t="shared" si="13"/>
        <v>-52791.66667</v>
      </c>
      <c r="R17" s="121">
        <f t="shared" si="13"/>
        <v>-52791.66667</v>
      </c>
      <c r="S17" s="121">
        <f t="shared" si="13"/>
        <v>-52791.66667</v>
      </c>
      <c r="T17" s="121">
        <f t="shared" si="13"/>
        <v>-52791.66667</v>
      </c>
      <c r="U17" s="121">
        <f t="shared" si="13"/>
        <v>-52791.66667</v>
      </c>
      <c r="V17" s="121">
        <f t="shared" si="13"/>
        <v>-52791.66667</v>
      </c>
      <c r="W17" s="121">
        <f t="shared" si="13"/>
        <v>-52791.66667</v>
      </c>
      <c r="X17" s="121">
        <f t="shared" si="13"/>
        <v>-52791.66667</v>
      </c>
      <c r="Y17" s="121">
        <f t="shared" si="13"/>
        <v>-52791.66667</v>
      </c>
      <c r="Z17" s="121">
        <f t="shared" si="13"/>
        <v>-52791.66667</v>
      </c>
      <c r="AA17" s="121">
        <f t="shared" si="13"/>
        <v>-44916.66667</v>
      </c>
      <c r="AB17" s="121">
        <f t="shared" si="13"/>
        <v>-44916.66667</v>
      </c>
      <c r="AC17" s="121">
        <f t="shared" si="13"/>
        <v>-44916.66667</v>
      </c>
      <c r="AD17" s="121">
        <f t="shared" si="13"/>
        <v>-44916.66667</v>
      </c>
      <c r="AE17" s="121">
        <f t="shared" si="13"/>
        <v>-44916.66667</v>
      </c>
      <c r="AF17" s="121">
        <f t="shared" si="13"/>
        <v>-44916.66667</v>
      </c>
      <c r="AG17" s="121">
        <f t="shared" si="13"/>
        <v>-44916.66667</v>
      </c>
      <c r="AH17" s="121">
        <f t="shared" si="13"/>
        <v>-44916.66667</v>
      </c>
      <c r="AI17" s="121">
        <f t="shared" si="13"/>
        <v>-44916.66667</v>
      </c>
      <c r="AJ17" s="121">
        <f t="shared" si="13"/>
        <v>-44916.66667</v>
      </c>
      <c r="AK17" s="121">
        <f t="shared" si="13"/>
        <v>-44916.66667</v>
      </c>
      <c r="AL17" s="121">
        <f t="shared" si="13"/>
        <v>-44916.66667</v>
      </c>
      <c r="AM17" s="121">
        <f t="shared" si="13"/>
        <v>111876</v>
      </c>
      <c r="AN17" s="121">
        <f t="shared" si="13"/>
        <v>111876</v>
      </c>
      <c r="AO17" s="121">
        <f t="shared" si="13"/>
        <v>111876</v>
      </c>
      <c r="AP17" s="121">
        <f t="shared" si="13"/>
        <v>111876</v>
      </c>
      <c r="AQ17" s="121">
        <f t="shared" si="13"/>
        <v>111876</v>
      </c>
      <c r="AR17" s="121">
        <f t="shared" si="13"/>
        <v>111876</v>
      </c>
      <c r="AS17" s="121">
        <f t="shared" si="13"/>
        <v>111876</v>
      </c>
      <c r="AT17" s="121">
        <f t="shared" si="13"/>
        <v>111876</v>
      </c>
      <c r="AU17" s="121">
        <f t="shared" si="13"/>
        <v>111876</v>
      </c>
      <c r="AV17" s="121">
        <f t="shared" si="13"/>
        <v>111876</v>
      </c>
      <c r="AW17" s="121">
        <f t="shared" si="13"/>
        <v>111876</v>
      </c>
      <c r="AX17" s="121">
        <f t="shared" si="13"/>
        <v>111876</v>
      </c>
      <c r="AY17" s="121">
        <f t="shared" si="13"/>
        <v>426110.47</v>
      </c>
      <c r="AZ17" s="121">
        <f t="shared" si="13"/>
        <v>426110.47</v>
      </c>
      <c r="BA17" s="121">
        <f t="shared" si="13"/>
        <v>426110.47</v>
      </c>
      <c r="BB17" s="121">
        <f t="shared" si="13"/>
        <v>426110.47</v>
      </c>
      <c r="BC17" s="121">
        <f t="shared" si="13"/>
        <v>426110.47</v>
      </c>
      <c r="BD17" s="121">
        <f t="shared" si="13"/>
        <v>426110.47</v>
      </c>
      <c r="BE17" s="121">
        <f t="shared" si="13"/>
        <v>426110.47</v>
      </c>
      <c r="BF17" s="121">
        <f t="shared" si="13"/>
        <v>426110.47</v>
      </c>
      <c r="BG17" s="121">
        <f t="shared" si="13"/>
        <v>426110.47</v>
      </c>
      <c r="BH17" s="121">
        <f t="shared" si="13"/>
        <v>426110.47</v>
      </c>
      <c r="BI17" s="121">
        <f t="shared" si="13"/>
        <v>426110.47</v>
      </c>
      <c r="BJ17" s="121">
        <f t="shared" si="13"/>
        <v>426110.47</v>
      </c>
      <c r="BK17" s="121">
        <f t="shared" si="13"/>
        <v>859977.7069</v>
      </c>
      <c r="BL17" s="121">
        <f t="shared" si="13"/>
        <v>859977.7069</v>
      </c>
      <c r="BM17" s="121">
        <f t="shared" si="13"/>
        <v>859977.7069</v>
      </c>
      <c r="BN17" s="121">
        <f t="shared" si="13"/>
        <v>859977.7069</v>
      </c>
      <c r="BO17" s="121">
        <f t="shared" si="13"/>
        <v>859977.7069</v>
      </c>
      <c r="BP17" s="121">
        <f t="shared" si="13"/>
        <v>859977.7069</v>
      </c>
      <c r="BQ17" s="121">
        <f t="shared" si="13"/>
        <v>859977.7069</v>
      </c>
      <c r="BR17" s="121">
        <f t="shared" si="13"/>
        <v>859977.7069</v>
      </c>
      <c r="BS17" s="121">
        <f t="shared" si="13"/>
        <v>859977.7069</v>
      </c>
      <c r="BT17" s="121">
        <f t="shared" si="13"/>
        <v>859977.7069</v>
      </c>
      <c r="BU17" s="121">
        <f t="shared" si="13"/>
        <v>859977.7069</v>
      </c>
      <c r="BV17" s="121">
        <f t="shared" si="13"/>
        <v>859977.7069</v>
      </c>
      <c r="BW17" s="121">
        <f t="shared" si="13"/>
        <v>1448746.966</v>
      </c>
      <c r="BX17" s="121">
        <f t="shared" si="13"/>
        <v>1448746.966</v>
      </c>
      <c r="BY17" s="121">
        <f t="shared" si="13"/>
        <v>1448746.966</v>
      </c>
      <c r="BZ17" s="121">
        <f t="shared" si="13"/>
        <v>1448746.966</v>
      </c>
      <c r="CA17" s="121">
        <f t="shared" si="13"/>
        <v>1448746.966</v>
      </c>
      <c r="CB17" s="121">
        <f t="shared" si="13"/>
        <v>1448746.966</v>
      </c>
      <c r="CC17" s="121">
        <f t="shared" si="13"/>
        <v>1448746.966</v>
      </c>
      <c r="CD17" s="121">
        <f t="shared" si="13"/>
        <v>1448746.966</v>
      </c>
      <c r="CE17" s="121">
        <f t="shared" si="13"/>
        <v>1448746.966</v>
      </c>
      <c r="CF17" s="121">
        <f t="shared" si="13"/>
        <v>1448746.966</v>
      </c>
      <c r="CG17" s="121">
        <f t="shared" si="13"/>
        <v>1448746.966</v>
      </c>
      <c r="CH17" s="121">
        <f t="shared" si="13"/>
        <v>1448746.966</v>
      </c>
      <c r="CI17" s="121">
        <f t="shared" si="13"/>
        <v>2237009.457</v>
      </c>
      <c r="CJ17" s="121">
        <f t="shared" si="13"/>
        <v>2237009.457</v>
      </c>
      <c r="CK17" s="121">
        <f t="shared" si="13"/>
        <v>2237009.457</v>
      </c>
      <c r="CL17" s="121">
        <f t="shared" si="13"/>
        <v>2237009.457</v>
      </c>
      <c r="CM17" s="121">
        <f t="shared" si="13"/>
        <v>2237009.457</v>
      </c>
      <c r="CN17" s="121">
        <f t="shared" si="13"/>
        <v>2237009.457</v>
      </c>
      <c r="CO17" s="121">
        <f t="shared" si="13"/>
        <v>2237009.457</v>
      </c>
      <c r="CP17" s="121">
        <f t="shared" si="13"/>
        <v>2237009.457</v>
      </c>
      <c r="CQ17" s="121">
        <f t="shared" si="13"/>
        <v>2237009.457</v>
      </c>
      <c r="CR17" s="121">
        <f t="shared" si="13"/>
        <v>2237009.457</v>
      </c>
      <c r="CS17" s="121">
        <f t="shared" si="13"/>
        <v>2237009.457</v>
      </c>
      <c r="CT17" s="121">
        <f t="shared" si="13"/>
        <v>2237009.457</v>
      </c>
      <c r="CU17" s="121">
        <f t="shared" si="13"/>
        <v>3280996.338</v>
      </c>
      <c r="CV17" s="121">
        <f t="shared" si="13"/>
        <v>3280996.338</v>
      </c>
      <c r="CW17" s="121">
        <f t="shared" si="13"/>
        <v>3280996.338</v>
      </c>
      <c r="CX17" s="121">
        <f t="shared" si="13"/>
        <v>3280996.338</v>
      </c>
      <c r="CY17" s="121">
        <f t="shared" si="13"/>
        <v>3280996.338</v>
      </c>
      <c r="CZ17" s="121">
        <f t="shared" si="13"/>
        <v>3280996.338</v>
      </c>
      <c r="DA17" s="121">
        <f t="shared" si="13"/>
        <v>3280996.338</v>
      </c>
      <c r="DB17" s="121">
        <f t="shared" si="13"/>
        <v>3280996.338</v>
      </c>
      <c r="DC17" s="121">
        <f t="shared" si="13"/>
        <v>3280996.338</v>
      </c>
      <c r="DD17" s="121">
        <f t="shared" si="13"/>
        <v>3280996.338</v>
      </c>
      <c r="DE17" s="121">
        <f t="shared" si="13"/>
        <v>3280996.338</v>
      </c>
      <c r="DF17" s="121">
        <f t="shared" si="13"/>
        <v>3280996.338</v>
      </c>
      <c r="DG17" s="121">
        <f t="shared" si="13"/>
        <v>4651451.034</v>
      </c>
      <c r="DH17" s="121">
        <f t="shared" si="13"/>
        <v>4651451.034</v>
      </c>
      <c r="DI17" s="121">
        <f t="shared" si="13"/>
        <v>4651451.034</v>
      </c>
      <c r="DJ17" s="121">
        <f t="shared" si="13"/>
        <v>4651451.034</v>
      </c>
      <c r="DK17" s="121">
        <f t="shared" si="13"/>
        <v>4651451.034</v>
      </c>
      <c r="DL17" s="121">
        <f t="shared" si="13"/>
        <v>4651451.034</v>
      </c>
      <c r="DM17" s="121">
        <f t="shared" si="13"/>
        <v>4651451.034</v>
      </c>
      <c r="DN17" s="121">
        <f t="shared" si="13"/>
        <v>4651451.034</v>
      </c>
      <c r="DO17" s="121">
        <f t="shared" si="13"/>
        <v>4651451.034</v>
      </c>
      <c r="DP17" s="121">
        <f t="shared" si="13"/>
        <v>4651451.034</v>
      </c>
      <c r="DQ17" s="121">
        <f t="shared" si="13"/>
        <v>4651451.034</v>
      </c>
      <c r="DR17" s="121">
        <f t="shared" si="13"/>
        <v>4651451.034</v>
      </c>
      <c r="DS17" s="121">
        <f t="shared" si="13"/>
        <v>6437184.874</v>
      </c>
      <c r="DT17" s="121">
        <f t="shared" si="13"/>
        <v>6437184.874</v>
      </c>
      <c r="DU17" s="121">
        <f t="shared" si="13"/>
        <v>6437184.874</v>
      </c>
      <c r="DV17" s="121">
        <f t="shared" si="13"/>
        <v>6437184.874</v>
      </c>
      <c r="DW17" s="121">
        <f t="shared" si="13"/>
        <v>6437184.874</v>
      </c>
      <c r="DX17" s="121">
        <f t="shared" si="13"/>
        <v>6437184.874</v>
      </c>
      <c r="DY17" s="121">
        <f t="shared" si="13"/>
        <v>6437184.874</v>
      </c>
      <c r="DZ17" s="121">
        <f t="shared" si="13"/>
        <v>6437184.874</v>
      </c>
      <c r="EA17" s="121">
        <f t="shared" si="13"/>
        <v>6437184.874</v>
      </c>
      <c r="EB17" s="121">
        <f t="shared" si="13"/>
        <v>6437184.874</v>
      </c>
      <c r="EC17" s="121">
        <f t="shared" si="13"/>
        <v>6437184.874</v>
      </c>
      <c r="ED17" s="122">
        <f t="shared" si="13"/>
        <v>6437184.874</v>
      </c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</row>
    <row r="18" ht="12.75" customHeight="1">
      <c r="B18" s="109"/>
      <c r="C18" s="112"/>
      <c r="D18" s="123"/>
      <c r="E18" s="123"/>
      <c r="F18" s="123"/>
      <c r="G18" s="123"/>
      <c r="H18" s="123"/>
      <c r="I18" s="123"/>
      <c r="J18" s="123"/>
      <c r="K18" s="123"/>
      <c r="L18" s="124"/>
      <c r="M18" s="1"/>
      <c r="N18" s="109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  <c r="AA18" s="113"/>
      <c r="AB18" s="113"/>
      <c r="AC18" s="113"/>
      <c r="AD18" s="113"/>
      <c r="AE18" s="113"/>
      <c r="AF18" s="113"/>
      <c r="AG18" s="113"/>
      <c r="AH18" s="113"/>
      <c r="AI18" s="113"/>
      <c r="AJ18" s="113"/>
      <c r="AK18" s="113"/>
      <c r="AL18" s="113"/>
      <c r="AM18" s="113"/>
      <c r="AN18" s="113"/>
      <c r="AO18" s="113"/>
      <c r="AP18" s="113"/>
      <c r="AQ18" s="113"/>
      <c r="AR18" s="113"/>
      <c r="AS18" s="113"/>
      <c r="AT18" s="113"/>
      <c r="AU18" s="113"/>
      <c r="AV18" s="113"/>
      <c r="AW18" s="113"/>
      <c r="AX18" s="113"/>
      <c r="AY18" s="113"/>
      <c r="AZ18" s="113"/>
      <c r="BA18" s="113"/>
      <c r="BB18" s="113"/>
      <c r="BC18" s="113"/>
      <c r="BD18" s="113"/>
      <c r="BE18" s="113"/>
      <c r="BF18" s="113"/>
      <c r="BG18" s="113"/>
      <c r="BH18" s="113"/>
      <c r="BI18" s="113"/>
      <c r="BJ18" s="113"/>
      <c r="BK18" s="113"/>
      <c r="BL18" s="113"/>
      <c r="BM18" s="113"/>
      <c r="BN18" s="113"/>
      <c r="BO18" s="113"/>
      <c r="BP18" s="113"/>
      <c r="BQ18" s="113"/>
      <c r="BR18" s="113"/>
      <c r="BS18" s="113"/>
      <c r="BT18" s="113"/>
      <c r="BU18" s="113"/>
      <c r="BV18" s="113"/>
      <c r="BW18" s="113"/>
      <c r="BX18" s="113"/>
      <c r="BY18" s="113"/>
      <c r="BZ18" s="113"/>
      <c r="CA18" s="113"/>
      <c r="CB18" s="113"/>
      <c r="CC18" s="113"/>
      <c r="CD18" s="113"/>
      <c r="CE18" s="113"/>
      <c r="CF18" s="113"/>
      <c r="CG18" s="113"/>
      <c r="CH18" s="113"/>
      <c r="CI18" s="113"/>
      <c r="CJ18" s="113"/>
      <c r="CK18" s="113"/>
      <c r="CL18" s="113"/>
      <c r="CM18" s="113"/>
      <c r="CN18" s="113"/>
      <c r="CO18" s="113"/>
      <c r="CP18" s="113"/>
      <c r="CQ18" s="113"/>
      <c r="CR18" s="113"/>
      <c r="CS18" s="113"/>
      <c r="CT18" s="113"/>
      <c r="CU18" s="113"/>
      <c r="CV18" s="113"/>
      <c r="CW18" s="113"/>
      <c r="CX18" s="113"/>
      <c r="CY18" s="113"/>
      <c r="CZ18" s="113"/>
      <c r="DA18" s="113"/>
      <c r="DB18" s="113"/>
      <c r="DC18" s="113"/>
      <c r="DD18" s="113"/>
      <c r="DE18" s="113"/>
      <c r="DF18" s="113"/>
      <c r="DG18" s="113"/>
      <c r="DH18" s="113"/>
      <c r="DI18" s="113"/>
      <c r="DJ18" s="113"/>
      <c r="DK18" s="113"/>
      <c r="DL18" s="113"/>
      <c r="DM18" s="113"/>
      <c r="DN18" s="113"/>
      <c r="DO18" s="113"/>
      <c r="DP18" s="113"/>
      <c r="DQ18" s="113"/>
      <c r="DR18" s="113"/>
      <c r="DS18" s="113"/>
      <c r="DT18" s="113"/>
      <c r="DU18" s="113"/>
      <c r="DV18" s="113"/>
      <c r="DW18" s="113"/>
      <c r="DX18" s="113"/>
      <c r="DY18" s="113"/>
      <c r="DZ18" s="113"/>
      <c r="EA18" s="113"/>
      <c r="EB18" s="113"/>
      <c r="EC18" s="113"/>
      <c r="ED18" s="114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</row>
    <row r="19" ht="12.75" customHeight="1">
      <c r="B19" s="115" t="s">
        <v>83</v>
      </c>
      <c r="C19" s="112">
        <f t="shared" ref="C19:L19" si="14">SUMIF($O$50:$ED$50,C$10,$O19:$ED19)/1000</f>
        <v>805</v>
      </c>
      <c r="D19" s="112">
        <f t="shared" si="14"/>
        <v>821.1</v>
      </c>
      <c r="E19" s="112">
        <f t="shared" si="14"/>
        <v>837.522</v>
      </c>
      <c r="F19" s="112">
        <f t="shared" si="14"/>
        <v>854.27244</v>
      </c>
      <c r="G19" s="112">
        <f t="shared" si="14"/>
        <v>871.3578888</v>
      </c>
      <c r="H19" s="112">
        <f t="shared" si="14"/>
        <v>888.7850466</v>
      </c>
      <c r="I19" s="112">
        <f t="shared" si="14"/>
        <v>906.5607475</v>
      </c>
      <c r="J19" s="112">
        <f t="shared" si="14"/>
        <v>924.6919625</v>
      </c>
      <c r="K19" s="112">
        <f t="shared" si="14"/>
        <v>943.1858017</v>
      </c>
      <c r="L19" s="112">
        <f t="shared" si="14"/>
        <v>962.0495177</v>
      </c>
      <c r="M19" s="1"/>
      <c r="N19" s="115" t="s">
        <v>83</v>
      </c>
      <c r="O19" s="113">
        <f>Personnel!P19</f>
        <v>67083.33333</v>
      </c>
      <c r="P19" s="113">
        <f>Personnel!Q19</f>
        <v>67083.33333</v>
      </c>
      <c r="Q19" s="113">
        <f>Personnel!R19</f>
        <v>67083.33333</v>
      </c>
      <c r="R19" s="113">
        <f>Personnel!S19</f>
        <v>67083.33333</v>
      </c>
      <c r="S19" s="113">
        <f>Personnel!T19</f>
        <v>67083.33333</v>
      </c>
      <c r="T19" s="113">
        <f>Personnel!U19</f>
        <v>67083.33333</v>
      </c>
      <c r="U19" s="113">
        <f>Personnel!V19</f>
        <v>67083.33333</v>
      </c>
      <c r="V19" s="113">
        <f>Personnel!W19</f>
        <v>67083.33333</v>
      </c>
      <c r="W19" s="113">
        <f>Personnel!X19</f>
        <v>67083.33333</v>
      </c>
      <c r="X19" s="113">
        <f>Personnel!Y19</f>
        <v>67083.33333</v>
      </c>
      <c r="Y19" s="113">
        <f>Personnel!Z19</f>
        <v>67083.33333</v>
      </c>
      <c r="Z19" s="113">
        <f>Personnel!AA19</f>
        <v>67083.33333</v>
      </c>
      <c r="AA19" s="113">
        <f>Personnel!AB19</f>
        <v>68425</v>
      </c>
      <c r="AB19" s="113">
        <f>Personnel!AC19</f>
        <v>68425</v>
      </c>
      <c r="AC19" s="113">
        <f>Personnel!AD19</f>
        <v>68425</v>
      </c>
      <c r="AD19" s="113">
        <f>Personnel!AE19</f>
        <v>68425</v>
      </c>
      <c r="AE19" s="113">
        <f>Personnel!AF19</f>
        <v>68425</v>
      </c>
      <c r="AF19" s="113">
        <f>Personnel!AG19</f>
        <v>68425</v>
      </c>
      <c r="AG19" s="113">
        <f>Personnel!AH19</f>
        <v>68425</v>
      </c>
      <c r="AH19" s="113">
        <f>Personnel!AI19</f>
        <v>68425</v>
      </c>
      <c r="AI19" s="113">
        <f>Personnel!AJ19</f>
        <v>68425</v>
      </c>
      <c r="AJ19" s="113">
        <f>Personnel!AK19</f>
        <v>68425</v>
      </c>
      <c r="AK19" s="113">
        <f>Personnel!AL19</f>
        <v>68425</v>
      </c>
      <c r="AL19" s="113">
        <f>Personnel!AM19</f>
        <v>68425</v>
      </c>
      <c r="AM19" s="113">
        <f>Personnel!AN19</f>
        <v>69793.5</v>
      </c>
      <c r="AN19" s="113">
        <f>Personnel!AO19</f>
        <v>69793.5</v>
      </c>
      <c r="AO19" s="113">
        <f>Personnel!AP19</f>
        <v>69793.5</v>
      </c>
      <c r="AP19" s="113">
        <f>Personnel!AQ19</f>
        <v>69793.5</v>
      </c>
      <c r="AQ19" s="113">
        <f>Personnel!AR19</f>
        <v>69793.5</v>
      </c>
      <c r="AR19" s="113">
        <f>Personnel!AS19</f>
        <v>69793.5</v>
      </c>
      <c r="AS19" s="113">
        <f>Personnel!AT19</f>
        <v>69793.5</v>
      </c>
      <c r="AT19" s="113">
        <f>Personnel!AU19</f>
        <v>69793.5</v>
      </c>
      <c r="AU19" s="113">
        <f>Personnel!AV19</f>
        <v>69793.5</v>
      </c>
      <c r="AV19" s="113">
        <f>Personnel!AW19</f>
        <v>69793.5</v>
      </c>
      <c r="AW19" s="113">
        <f>Personnel!AX19</f>
        <v>69793.5</v>
      </c>
      <c r="AX19" s="113">
        <f>Personnel!AY19</f>
        <v>69793.5</v>
      </c>
      <c r="AY19" s="113">
        <f>Personnel!AZ19</f>
        <v>71189.37</v>
      </c>
      <c r="AZ19" s="113">
        <f>Personnel!BA19</f>
        <v>71189.37</v>
      </c>
      <c r="BA19" s="113">
        <f>Personnel!BB19</f>
        <v>71189.37</v>
      </c>
      <c r="BB19" s="113">
        <f>Personnel!BC19</f>
        <v>71189.37</v>
      </c>
      <c r="BC19" s="113">
        <f>Personnel!BD19</f>
        <v>71189.37</v>
      </c>
      <c r="BD19" s="113">
        <f>Personnel!BE19</f>
        <v>71189.37</v>
      </c>
      <c r="BE19" s="113">
        <f>Personnel!BF19</f>
        <v>71189.37</v>
      </c>
      <c r="BF19" s="113">
        <f>Personnel!BG19</f>
        <v>71189.37</v>
      </c>
      <c r="BG19" s="113">
        <f>Personnel!BH19</f>
        <v>71189.37</v>
      </c>
      <c r="BH19" s="113">
        <f>Personnel!BI19</f>
        <v>71189.37</v>
      </c>
      <c r="BI19" s="113">
        <f>Personnel!BJ19</f>
        <v>71189.37</v>
      </c>
      <c r="BJ19" s="113">
        <f>Personnel!BK19</f>
        <v>71189.37</v>
      </c>
      <c r="BK19" s="113">
        <f>Personnel!BL19</f>
        <v>72613.1574</v>
      </c>
      <c r="BL19" s="113">
        <f>Personnel!BM19</f>
        <v>72613.1574</v>
      </c>
      <c r="BM19" s="113">
        <f>Personnel!BN19</f>
        <v>72613.1574</v>
      </c>
      <c r="BN19" s="113">
        <f>Personnel!BO19</f>
        <v>72613.1574</v>
      </c>
      <c r="BO19" s="113">
        <f>Personnel!BP19</f>
        <v>72613.1574</v>
      </c>
      <c r="BP19" s="113">
        <f>Personnel!BQ19</f>
        <v>72613.1574</v>
      </c>
      <c r="BQ19" s="113">
        <f>Personnel!BR19</f>
        <v>72613.1574</v>
      </c>
      <c r="BR19" s="113">
        <f>Personnel!BS19</f>
        <v>72613.1574</v>
      </c>
      <c r="BS19" s="113">
        <f>Personnel!BT19</f>
        <v>72613.1574</v>
      </c>
      <c r="BT19" s="113">
        <f>Personnel!BU19</f>
        <v>72613.1574</v>
      </c>
      <c r="BU19" s="113">
        <f>Personnel!BV19</f>
        <v>72613.1574</v>
      </c>
      <c r="BV19" s="113">
        <f>Personnel!BW19</f>
        <v>72613.1574</v>
      </c>
      <c r="BW19" s="113">
        <f>Personnel!BX19</f>
        <v>74065.42055</v>
      </c>
      <c r="BX19" s="113">
        <f>Personnel!BY19</f>
        <v>74065.42055</v>
      </c>
      <c r="BY19" s="113">
        <f>Personnel!BZ19</f>
        <v>74065.42055</v>
      </c>
      <c r="BZ19" s="113">
        <f>Personnel!CA19</f>
        <v>74065.42055</v>
      </c>
      <c r="CA19" s="113">
        <f>Personnel!CB19</f>
        <v>74065.42055</v>
      </c>
      <c r="CB19" s="113">
        <f>Personnel!CC19</f>
        <v>74065.42055</v>
      </c>
      <c r="CC19" s="113">
        <f>Personnel!CD19</f>
        <v>74065.42055</v>
      </c>
      <c r="CD19" s="113">
        <f>Personnel!CE19</f>
        <v>74065.42055</v>
      </c>
      <c r="CE19" s="113">
        <f>Personnel!CF19</f>
        <v>74065.42055</v>
      </c>
      <c r="CF19" s="113">
        <f>Personnel!CG19</f>
        <v>74065.42055</v>
      </c>
      <c r="CG19" s="113">
        <f>Personnel!CH19</f>
        <v>74065.42055</v>
      </c>
      <c r="CH19" s="113">
        <f>Personnel!CI19</f>
        <v>74065.42055</v>
      </c>
      <c r="CI19" s="113">
        <f>Personnel!CJ19</f>
        <v>75546.72896</v>
      </c>
      <c r="CJ19" s="113">
        <f>Personnel!CK19</f>
        <v>75546.72896</v>
      </c>
      <c r="CK19" s="113">
        <f>Personnel!CL19</f>
        <v>75546.72896</v>
      </c>
      <c r="CL19" s="113">
        <f>Personnel!CM19</f>
        <v>75546.72896</v>
      </c>
      <c r="CM19" s="113">
        <f>Personnel!CN19</f>
        <v>75546.72896</v>
      </c>
      <c r="CN19" s="113">
        <f>Personnel!CO19</f>
        <v>75546.72896</v>
      </c>
      <c r="CO19" s="113">
        <f>Personnel!CP19</f>
        <v>75546.72896</v>
      </c>
      <c r="CP19" s="113">
        <f>Personnel!CQ19</f>
        <v>75546.72896</v>
      </c>
      <c r="CQ19" s="113">
        <f>Personnel!CR19</f>
        <v>75546.72896</v>
      </c>
      <c r="CR19" s="113">
        <f>Personnel!CS19</f>
        <v>75546.72896</v>
      </c>
      <c r="CS19" s="113">
        <f>Personnel!CT19</f>
        <v>75546.72896</v>
      </c>
      <c r="CT19" s="113">
        <f>Personnel!CU19</f>
        <v>75546.72896</v>
      </c>
      <c r="CU19" s="113">
        <f>Personnel!CV19</f>
        <v>77057.66354</v>
      </c>
      <c r="CV19" s="113">
        <f>Personnel!CW19</f>
        <v>77057.66354</v>
      </c>
      <c r="CW19" s="113">
        <f>Personnel!CX19</f>
        <v>77057.66354</v>
      </c>
      <c r="CX19" s="113">
        <f>Personnel!CY19</f>
        <v>77057.66354</v>
      </c>
      <c r="CY19" s="113">
        <f>Personnel!CZ19</f>
        <v>77057.66354</v>
      </c>
      <c r="CZ19" s="113">
        <f>Personnel!DA19</f>
        <v>77057.66354</v>
      </c>
      <c r="DA19" s="113">
        <f>Personnel!DB19</f>
        <v>77057.66354</v>
      </c>
      <c r="DB19" s="113">
        <f>Personnel!DC19</f>
        <v>77057.66354</v>
      </c>
      <c r="DC19" s="113">
        <f>Personnel!DD19</f>
        <v>77057.66354</v>
      </c>
      <c r="DD19" s="113">
        <f>Personnel!DE19</f>
        <v>77057.66354</v>
      </c>
      <c r="DE19" s="113">
        <f>Personnel!DF19</f>
        <v>77057.66354</v>
      </c>
      <c r="DF19" s="113">
        <f>Personnel!DG19</f>
        <v>77057.66354</v>
      </c>
      <c r="DG19" s="113">
        <f>Personnel!DH19</f>
        <v>78598.81681</v>
      </c>
      <c r="DH19" s="113">
        <f>Personnel!DI19</f>
        <v>78598.81681</v>
      </c>
      <c r="DI19" s="113">
        <f>Personnel!DJ19</f>
        <v>78598.81681</v>
      </c>
      <c r="DJ19" s="113">
        <f>Personnel!DK19</f>
        <v>78598.81681</v>
      </c>
      <c r="DK19" s="113">
        <f>Personnel!DL19</f>
        <v>78598.81681</v>
      </c>
      <c r="DL19" s="113">
        <f>Personnel!DM19</f>
        <v>78598.81681</v>
      </c>
      <c r="DM19" s="113">
        <f>Personnel!DN19</f>
        <v>78598.81681</v>
      </c>
      <c r="DN19" s="113">
        <f>Personnel!DO19</f>
        <v>78598.81681</v>
      </c>
      <c r="DO19" s="113">
        <f>Personnel!DP19</f>
        <v>78598.81681</v>
      </c>
      <c r="DP19" s="113">
        <f>Personnel!DQ19</f>
        <v>78598.81681</v>
      </c>
      <c r="DQ19" s="113">
        <f>Personnel!DR19</f>
        <v>78598.81681</v>
      </c>
      <c r="DR19" s="113">
        <f>Personnel!DS19</f>
        <v>78598.81681</v>
      </c>
      <c r="DS19" s="113">
        <f>Personnel!DT19</f>
        <v>80170.79315</v>
      </c>
      <c r="DT19" s="113">
        <f>Personnel!DU19</f>
        <v>80170.79315</v>
      </c>
      <c r="DU19" s="113">
        <f>Personnel!DV19</f>
        <v>80170.79315</v>
      </c>
      <c r="DV19" s="113">
        <f>Personnel!DW19</f>
        <v>80170.79315</v>
      </c>
      <c r="DW19" s="113">
        <f>Personnel!DX19</f>
        <v>80170.79315</v>
      </c>
      <c r="DX19" s="113">
        <f>Personnel!DY19</f>
        <v>80170.79315</v>
      </c>
      <c r="DY19" s="113">
        <f>Personnel!DZ19</f>
        <v>80170.79315</v>
      </c>
      <c r="DZ19" s="113">
        <f>Personnel!EA19</f>
        <v>80170.79315</v>
      </c>
      <c r="EA19" s="113">
        <f>Personnel!EB19</f>
        <v>80170.79315</v>
      </c>
      <c r="EB19" s="113">
        <f>Personnel!EC19</f>
        <v>80170.79315</v>
      </c>
      <c r="EC19" s="113">
        <f>Personnel!ED19</f>
        <v>80170.79315</v>
      </c>
      <c r="ED19" s="113">
        <f>Personnel!EE19</f>
        <v>80170.79315</v>
      </c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</row>
    <row r="20" ht="12.75" customHeight="1">
      <c r="B20" s="115" t="s">
        <v>84</v>
      </c>
      <c r="C20" s="112">
        <f t="shared" ref="C20:L20" si="15">SUMIF($O$50:$ED$50,C$10,$O20:$ED20)/1000</f>
        <v>616</v>
      </c>
      <c r="D20" s="112">
        <f t="shared" si="15"/>
        <v>628.32</v>
      </c>
      <c r="E20" s="112">
        <f t="shared" si="15"/>
        <v>640.8864</v>
      </c>
      <c r="F20" s="112">
        <f t="shared" si="15"/>
        <v>653.704128</v>
      </c>
      <c r="G20" s="112">
        <f t="shared" si="15"/>
        <v>666.7782106</v>
      </c>
      <c r="H20" s="112">
        <f t="shared" si="15"/>
        <v>680.1137748</v>
      </c>
      <c r="I20" s="112">
        <f t="shared" si="15"/>
        <v>693.7160503</v>
      </c>
      <c r="J20" s="112">
        <f t="shared" si="15"/>
        <v>707.5903713</v>
      </c>
      <c r="K20" s="112">
        <f t="shared" si="15"/>
        <v>721.7421787</v>
      </c>
      <c r="L20" s="112">
        <f t="shared" si="15"/>
        <v>736.1770223</v>
      </c>
      <c r="M20" s="1"/>
      <c r="N20" s="115" t="s">
        <v>84</v>
      </c>
      <c r="O20" s="113">
        <f>Personnel!P25+Personnel!P30</f>
        <v>51333.33333</v>
      </c>
      <c r="P20" s="113">
        <f>Personnel!Q25+Personnel!Q30</f>
        <v>51333.33333</v>
      </c>
      <c r="Q20" s="113">
        <f>Personnel!R25+Personnel!R30</f>
        <v>51333.33333</v>
      </c>
      <c r="R20" s="113">
        <f>Personnel!S25+Personnel!S30</f>
        <v>51333.33333</v>
      </c>
      <c r="S20" s="113">
        <f>Personnel!T25+Personnel!T30</f>
        <v>51333.33333</v>
      </c>
      <c r="T20" s="113">
        <f>Personnel!U25+Personnel!U30</f>
        <v>51333.33333</v>
      </c>
      <c r="U20" s="113">
        <f>Personnel!V25+Personnel!V30</f>
        <v>51333.33333</v>
      </c>
      <c r="V20" s="113">
        <f>Personnel!W25+Personnel!W30</f>
        <v>51333.33333</v>
      </c>
      <c r="W20" s="113">
        <f>Personnel!X25+Personnel!X30</f>
        <v>51333.33333</v>
      </c>
      <c r="X20" s="113">
        <f>Personnel!Y25+Personnel!Y30</f>
        <v>51333.33333</v>
      </c>
      <c r="Y20" s="113">
        <f>Personnel!Z25+Personnel!Z30</f>
        <v>51333.33333</v>
      </c>
      <c r="Z20" s="113">
        <f>Personnel!AA25+Personnel!AA30</f>
        <v>51333.33333</v>
      </c>
      <c r="AA20" s="113">
        <f>Personnel!AB25+Personnel!AB30</f>
        <v>52360</v>
      </c>
      <c r="AB20" s="113">
        <f>Personnel!AC25+Personnel!AC30</f>
        <v>52360</v>
      </c>
      <c r="AC20" s="113">
        <f>Personnel!AD25+Personnel!AD30</f>
        <v>52360</v>
      </c>
      <c r="AD20" s="113">
        <f>Personnel!AE25+Personnel!AE30</f>
        <v>52360</v>
      </c>
      <c r="AE20" s="113">
        <f>Personnel!AF25+Personnel!AF30</f>
        <v>52360</v>
      </c>
      <c r="AF20" s="113">
        <f>Personnel!AG25+Personnel!AG30</f>
        <v>52360</v>
      </c>
      <c r="AG20" s="113">
        <f>Personnel!AH25+Personnel!AH30</f>
        <v>52360</v>
      </c>
      <c r="AH20" s="113">
        <f>Personnel!AI25+Personnel!AI30</f>
        <v>52360</v>
      </c>
      <c r="AI20" s="113">
        <f>Personnel!AJ25+Personnel!AJ30</f>
        <v>52360</v>
      </c>
      <c r="AJ20" s="113">
        <f>Personnel!AK25+Personnel!AK30</f>
        <v>52360</v>
      </c>
      <c r="AK20" s="113">
        <f>Personnel!AL25+Personnel!AL30</f>
        <v>52360</v>
      </c>
      <c r="AL20" s="113">
        <f>Personnel!AM25+Personnel!AM30</f>
        <v>52360</v>
      </c>
      <c r="AM20" s="113">
        <f>Personnel!AN25+Personnel!AN30</f>
        <v>53407.2</v>
      </c>
      <c r="AN20" s="113">
        <f>Personnel!AO25+Personnel!AO30</f>
        <v>53407.2</v>
      </c>
      <c r="AO20" s="113">
        <f>Personnel!AP25+Personnel!AP30</f>
        <v>53407.2</v>
      </c>
      <c r="AP20" s="113">
        <f>Personnel!AQ25+Personnel!AQ30</f>
        <v>53407.2</v>
      </c>
      <c r="AQ20" s="113">
        <f>Personnel!AR25+Personnel!AR30</f>
        <v>53407.2</v>
      </c>
      <c r="AR20" s="113">
        <f>Personnel!AS25+Personnel!AS30</f>
        <v>53407.2</v>
      </c>
      <c r="AS20" s="113">
        <f>Personnel!AT25+Personnel!AT30</f>
        <v>53407.2</v>
      </c>
      <c r="AT20" s="113">
        <f>Personnel!AU25+Personnel!AU30</f>
        <v>53407.2</v>
      </c>
      <c r="AU20" s="113">
        <f>Personnel!AV25+Personnel!AV30</f>
        <v>53407.2</v>
      </c>
      <c r="AV20" s="113">
        <f>Personnel!AW25+Personnel!AW30</f>
        <v>53407.2</v>
      </c>
      <c r="AW20" s="113">
        <f>Personnel!AX25+Personnel!AX30</f>
        <v>53407.2</v>
      </c>
      <c r="AX20" s="113">
        <f>Personnel!AY25+Personnel!AY30</f>
        <v>53407.2</v>
      </c>
      <c r="AY20" s="113">
        <f>Personnel!AZ25+Personnel!AZ30</f>
        <v>54475.344</v>
      </c>
      <c r="AZ20" s="113">
        <f>Personnel!BA25+Personnel!BA30</f>
        <v>54475.344</v>
      </c>
      <c r="BA20" s="113">
        <f>Personnel!BB25+Personnel!BB30</f>
        <v>54475.344</v>
      </c>
      <c r="BB20" s="113">
        <f>Personnel!BC25+Personnel!BC30</f>
        <v>54475.344</v>
      </c>
      <c r="BC20" s="113">
        <f>Personnel!BD25+Personnel!BD30</f>
        <v>54475.344</v>
      </c>
      <c r="BD20" s="113">
        <f>Personnel!BE25+Personnel!BE30</f>
        <v>54475.344</v>
      </c>
      <c r="BE20" s="113">
        <f>Personnel!BF25+Personnel!BF30</f>
        <v>54475.344</v>
      </c>
      <c r="BF20" s="113">
        <f>Personnel!BG25+Personnel!BG30</f>
        <v>54475.344</v>
      </c>
      <c r="BG20" s="113">
        <f>Personnel!BH25+Personnel!BH30</f>
        <v>54475.344</v>
      </c>
      <c r="BH20" s="113">
        <f>Personnel!BI25+Personnel!BI30</f>
        <v>54475.344</v>
      </c>
      <c r="BI20" s="113">
        <f>Personnel!BJ25+Personnel!BJ30</f>
        <v>54475.344</v>
      </c>
      <c r="BJ20" s="113">
        <f>Personnel!BK25+Personnel!BK30</f>
        <v>54475.344</v>
      </c>
      <c r="BK20" s="113">
        <f>Personnel!BL25+Personnel!BL30</f>
        <v>55564.85088</v>
      </c>
      <c r="BL20" s="113">
        <f>Personnel!BM25+Personnel!BM30</f>
        <v>55564.85088</v>
      </c>
      <c r="BM20" s="113">
        <f>Personnel!BN25+Personnel!BN30</f>
        <v>55564.85088</v>
      </c>
      <c r="BN20" s="113">
        <f>Personnel!BO25+Personnel!BO30</f>
        <v>55564.85088</v>
      </c>
      <c r="BO20" s="113">
        <f>Personnel!BP25+Personnel!BP30</f>
        <v>55564.85088</v>
      </c>
      <c r="BP20" s="113">
        <f>Personnel!BQ25+Personnel!BQ30</f>
        <v>55564.85088</v>
      </c>
      <c r="BQ20" s="113">
        <f>Personnel!BR25+Personnel!BR30</f>
        <v>55564.85088</v>
      </c>
      <c r="BR20" s="113">
        <f>Personnel!BS25+Personnel!BS30</f>
        <v>55564.85088</v>
      </c>
      <c r="BS20" s="113">
        <f>Personnel!BT25+Personnel!BT30</f>
        <v>55564.85088</v>
      </c>
      <c r="BT20" s="113">
        <f>Personnel!BU25+Personnel!BU30</f>
        <v>55564.85088</v>
      </c>
      <c r="BU20" s="113">
        <f>Personnel!BV25+Personnel!BV30</f>
        <v>55564.85088</v>
      </c>
      <c r="BV20" s="113">
        <f>Personnel!BW25+Personnel!BW30</f>
        <v>55564.85088</v>
      </c>
      <c r="BW20" s="113">
        <f>Personnel!BX25+Personnel!BX30</f>
        <v>56676.1479</v>
      </c>
      <c r="BX20" s="113">
        <f>Personnel!BY25+Personnel!BY30</f>
        <v>56676.1479</v>
      </c>
      <c r="BY20" s="113">
        <f>Personnel!BZ25+Personnel!BZ30</f>
        <v>56676.1479</v>
      </c>
      <c r="BZ20" s="113">
        <f>Personnel!CA25+Personnel!CA30</f>
        <v>56676.1479</v>
      </c>
      <c r="CA20" s="113">
        <f>Personnel!CB25+Personnel!CB30</f>
        <v>56676.1479</v>
      </c>
      <c r="CB20" s="113">
        <f>Personnel!CC25+Personnel!CC30</f>
        <v>56676.1479</v>
      </c>
      <c r="CC20" s="113">
        <f>Personnel!CD25+Personnel!CD30</f>
        <v>56676.1479</v>
      </c>
      <c r="CD20" s="113">
        <f>Personnel!CE25+Personnel!CE30</f>
        <v>56676.1479</v>
      </c>
      <c r="CE20" s="113">
        <f>Personnel!CF25+Personnel!CF30</f>
        <v>56676.1479</v>
      </c>
      <c r="CF20" s="113">
        <f>Personnel!CG25+Personnel!CG30</f>
        <v>56676.1479</v>
      </c>
      <c r="CG20" s="113">
        <f>Personnel!CH25+Personnel!CH30</f>
        <v>56676.1479</v>
      </c>
      <c r="CH20" s="113">
        <f>Personnel!CI25+Personnel!CI30</f>
        <v>56676.1479</v>
      </c>
      <c r="CI20" s="113">
        <f>Personnel!CJ25+Personnel!CJ30</f>
        <v>57809.67086</v>
      </c>
      <c r="CJ20" s="113">
        <f>Personnel!CK25+Personnel!CK30</f>
        <v>57809.67086</v>
      </c>
      <c r="CK20" s="113">
        <f>Personnel!CL25+Personnel!CL30</f>
        <v>57809.67086</v>
      </c>
      <c r="CL20" s="113">
        <f>Personnel!CM25+Personnel!CM30</f>
        <v>57809.67086</v>
      </c>
      <c r="CM20" s="113">
        <f>Personnel!CN25+Personnel!CN30</f>
        <v>57809.67086</v>
      </c>
      <c r="CN20" s="113">
        <f>Personnel!CO25+Personnel!CO30</f>
        <v>57809.67086</v>
      </c>
      <c r="CO20" s="113">
        <f>Personnel!CP25+Personnel!CP30</f>
        <v>57809.67086</v>
      </c>
      <c r="CP20" s="113">
        <f>Personnel!CQ25+Personnel!CQ30</f>
        <v>57809.67086</v>
      </c>
      <c r="CQ20" s="113">
        <f>Personnel!CR25+Personnel!CR30</f>
        <v>57809.67086</v>
      </c>
      <c r="CR20" s="113">
        <f>Personnel!CS25+Personnel!CS30</f>
        <v>57809.67086</v>
      </c>
      <c r="CS20" s="113">
        <f>Personnel!CT25+Personnel!CT30</f>
        <v>57809.67086</v>
      </c>
      <c r="CT20" s="113">
        <f>Personnel!CU25+Personnel!CU30</f>
        <v>57809.67086</v>
      </c>
      <c r="CU20" s="113">
        <f>Personnel!CV25+Personnel!CV30</f>
        <v>58965.86427</v>
      </c>
      <c r="CV20" s="113">
        <f>Personnel!CW25+Personnel!CW30</f>
        <v>58965.86427</v>
      </c>
      <c r="CW20" s="113">
        <f>Personnel!CX25+Personnel!CX30</f>
        <v>58965.86427</v>
      </c>
      <c r="CX20" s="113">
        <f>Personnel!CY25+Personnel!CY30</f>
        <v>58965.86427</v>
      </c>
      <c r="CY20" s="113">
        <f>Personnel!CZ25+Personnel!CZ30</f>
        <v>58965.86427</v>
      </c>
      <c r="CZ20" s="113">
        <f>Personnel!DA25+Personnel!DA30</f>
        <v>58965.86427</v>
      </c>
      <c r="DA20" s="113">
        <f>Personnel!DB25+Personnel!DB30</f>
        <v>58965.86427</v>
      </c>
      <c r="DB20" s="113">
        <f>Personnel!DC25+Personnel!DC30</f>
        <v>58965.86427</v>
      </c>
      <c r="DC20" s="113">
        <f>Personnel!DD25+Personnel!DD30</f>
        <v>58965.86427</v>
      </c>
      <c r="DD20" s="113">
        <f>Personnel!DE25+Personnel!DE30</f>
        <v>58965.86427</v>
      </c>
      <c r="DE20" s="113">
        <f>Personnel!DF25+Personnel!DF30</f>
        <v>58965.86427</v>
      </c>
      <c r="DF20" s="113">
        <f>Personnel!DG25+Personnel!DG30</f>
        <v>58965.86427</v>
      </c>
      <c r="DG20" s="113">
        <f>Personnel!DH25+Personnel!DH30</f>
        <v>60145.18156</v>
      </c>
      <c r="DH20" s="113">
        <f>Personnel!DI25+Personnel!DI30</f>
        <v>60145.18156</v>
      </c>
      <c r="DI20" s="113">
        <f>Personnel!DJ25+Personnel!DJ30</f>
        <v>60145.18156</v>
      </c>
      <c r="DJ20" s="113">
        <f>Personnel!DK25+Personnel!DK30</f>
        <v>60145.18156</v>
      </c>
      <c r="DK20" s="113">
        <f>Personnel!DL25+Personnel!DL30</f>
        <v>60145.18156</v>
      </c>
      <c r="DL20" s="113">
        <f>Personnel!DM25+Personnel!DM30</f>
        <v>60145.18156</v>
      </c>
      <c r="DM20" s="113">
        <f>Personnel!DN25+Personnel!DN30</f>
        <v>60145.18156</v>
      </c>
      <c r="DN20" s="113">
        <f>Personnel!DO25+Personnel!DO30</f>
        <v>60145.18156</v>
      </c>
      <c r="DO20" s="113">
        <f>Personnel!DP25+Personnel!DP30</f>
        <v>60145.18156</v>
      </c>
      <c r="DP20" s="113">
        <f>Personnel!DQ25+Personnel!DQ30</f>
        <v>60145.18156</v>
      </c>
      <c r="DQ20" s="113">
        <f>Personnel!DR25+Personnel!DR30</f>
        <v>60145.18156</v>
      </c>
      <c r="DR20" s="113">
        <f>Personnel!DS25+Personnel!DS30</f>
        <v>60145.18156</v>
      </c>
      <c r="DS20" s="113">
        <f>Personnel!DT25+Personnel!DT30</f>
        <v>61348.08519</v>
      </c>
      <c r="DT20" s="113">
        <f>Personnel!DU25+Personnel!DU30</f>
        <v>61348.08519</v>
      </c>
      <c r="DU20" s="113">
        <f>Personnel!DV25+Personnel!DV30</f>
        <v>61348.08519</v>
      </c>
      <c r="DV20" s="113">
        <f>Personnel!DW25+Personnel!DW30</f>
        <v>61348.08519</v>
      </c>
      <c r="DW20" s="113">
        <f>Personnel!DX25+Personnel!DX30</f>
        <v>61348.08519</v>
      </c>
      <c r="DX20" s="113">
        <f>Personnel!DY25+Personnel!DY30</f>
        <v>61348.08519</v>
      </c>
      <c r="DY20" s="113">
        <f>Personnel!DZ25+Personnel!DZ30</f>
        <v>61348.08519</v>
      </c>
      <c r="DZ20" s="113">
        <f>Personnel!EA25+Personnel!EA30</f>
        <v>61348.08519</v>
      </c>
      <c r="EA20" s="113">
        <f>Personnel!EB25+Personnel!EB30</f>
        <v>61348.08519</v>
      </c>
      <c r="EB20" s="113">
        <f>Personnel!EC25+Personnel!EC30</f>
        <v>61348.08519</v>
      </c>
      <c r="EC20" s="113">
        <f>Personnel!ED25+Personnel!ED30</f>
        <v>61348.08519</v>
      </c>
      <c r="ED20" s="113">
        <f>Personnel!EE25+Personnel!EE30</f>
        <v>61348.08519</v>
      </c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</row>
    <row r="21" ht="12.75" customHeight="1">
      <c r="B21" s="115" t="s">
        <v>45</v>
      </c>
      <c r="C21" s="112">
        <f t="shared" ref="C21:L21" si="16">SUMIF($O$50:$ED$50,C$10,$O21:$ED21)/1000</f>
        <v>63</v>
      </c>
      <c r="D21" s="112">
        <f t="shared" si="16"/>
        <v>64.26</v>
      </c>
      <c r="E21" s="112">
        <f t="shared" si="16"/>
        <v>65.5452</v>
      </c>
      <c r="F21" s="112">
        <f t="shared" si="16"/>
        <v>66.856104</v>
      </c>
      <c r="G21" s="112">
        <f t="shared" si="16"/>
        <v>68.19322608</v>
      </c>
      <c r="H21" s="112">
        <f t="shared" si="16"/>
        <v>69.5570906</v>
      </c>
      <c r="I21" s="112">
        <f t="shared" si="16"/>
        <v>70.94823241</v>
      </c>
      <c r="J21" s="112">
        <f t="shared" si="16"/>
        <v>72.36719706</v>
      </c>
      <c r="K21" s="112">
        <f t="shared" si="16"/>
        <v>73.814541</v>
      </c>
      <c r="L21" s="112">
        <f t="shared" si="16"/>
        <v>75.29083182</v>
      </c>
      <c r="M21" s="1"/>
      <c r="N21" s="115" t="s">
        <v>45</v>
      </c>
      <c r="O21" s="113">
        <f>Personnel!P41</f>
        <v>5250</v>
      </c>
      <c r="P21" s="113">
        <f>Personnel!Q41</f>
        <v>5250</v>
      </c>
      <c r="Q21" s="113">
        <f>Personnel!R41</f>
        <v>5250</v>
      </c>
      <c r="R21" s="113">
        <f>Personnel!S41</f>
        <v>5250</v>
      </c>
      <c r="S21" s="113">
        <f>Personnel!T41</f>
        <v>5250</v>
      </c>
      <c r="T21" s="113">
        <f>Personnel!U41</f>
        <v>5250</v>
      </c>
      <c r="U21" s="113">
        <f>Personnel!V41</f>
        <v>5250</v>
      </c>
      <c r="V21" s="113">
        <f>Personnel!W41</f>
        <v>5250</v>
      </c>
      <c r="W21" s="113">
        <f>Personnel!X41</f>
        <v>5250</v>
      </c>
      <c r="X21" s="113">
        <f>Personnel!Y41</f>
        <v>5250</v>
      </c>
      <c r="Y21" s="113">
        <f>Personnel!Z41</f>
        <v>5250</v>
      </c>
      <c r="Z21" s="113">
        <f>Personnel!AA41</f>
        <v>5250</v>
      </c>
      <c r="AA21" s="113">
        <f>Personnel!AB41</f>
        <v>5355</v>
      </c>
      <c r="AB21" s="113">
        <f>Personnel!AC41</f>
        <v>5355</v>
      </c>
      <c r="AC21" s="113">
        <f>Personnel!AD41</f>
        <v>5355</v>
      </c>
      <c r="AD21" s="113">
        <f>Personnel!AE41</f>
        <v>5355</v>
      </c>
      <c r="AE21" s="113">
        <f>Personnel!AF41</f>
        <v>5355</v>
      </c>
      <c r="AF21" s="113">
        <f>Personnel!AG41</f>
        <v>5355</v>
      </c>
      <c r="AG21" s="113">
        <f>Personnel!AH41</f>
        <v>5355</v>
      </c>
      <c r="AH21" s="113">
        <f>Personnel!AI41</f>
        <v>5355</v>
      </c>
      <c r="AI21" s="113">
        <f>Personnel!AJ41</f>
        <v>5355</v>
      </c>
      <c r="AJ21" s="113">
        <f>Personnel!AK41</f>
        <v>5355</v>
      </c>
      <c r="AK21" s="113">
        <f>Personnel!AL41</f>
        <v>5355</v>
      </c>
      <c r="AL21" s="113">
        <f>Personnel!AM41</f>
        <v>5355</v>
      </c>
      <c r="AM21" s="113">
        <f>Personnel!AN41</f>
        <v>5462.1</v>
      </c>
      <c r="AN21" s="113">
        <f>Personnel!AO41</f>
        <v>5462.1</v>
      </c>
      <c r="AO21" s="113">
        <f>Personnel!AP41</f>
        <v>5462.1</v>
      </c>
      <c r="AP21" s="113">
        <f>Personnel!AQ41</f>
        <v>5462.1</v>
      </c>
      <c r="AQ21" s="113">
        <f>Personnel!AR41</f>
        <v>5462.1</v>
      </c>
      <c r="AR21" s="113">
        <f>Personnel!AS41</f>
        <v>5462.1</v>
      </c>
      <c r="AS21" s="113">
        <f>Personnel!AT41</f>
        <v>5462.1</v>
      </c>
      <c r="AT21" s="113">
        <f>Personnel!AU41</f>
        <v>5462.1</v>
      </c>
      <c r="AU21" s="113">
        <f>Personnel!AV41</f>
        <v>5462.1</v>
      </c>
      <c r="AV21" s="113">
        <f>Personnel!AW41</f>
        <v>5462.1</v>
      </c>
      <c r="AW21" s="113">
        <f>Personnel!AX41</f>
        <v>5462.1</v>
      </c>
      <c r="AX21" s="113">
        <f>Personnel!AY41</f>
        <v>5462.1</v>
      </c>
      <c r="AY21" s="113">
        <f>Personnel!AZ41</f>
        <v>5571.342</v>
      </c>
      <c r="AZ21" s="113">
        <f>Personnel!BA41</f>
        <v>5571.342</v>
      </c>
      <c r="BA21" s="113">
        <f>Personnel!BB41</f>
        <v>5571.342</v>
      </c>
      <c r="BB21" s="113">
        <f>Personnel!BC41</f>
        <v>5571.342</v>
      </c>
      <c r="BC21" s="113">
        <f>Personnel!BD41</f>
        <v>5571.342</v>
      </c>
      <c r="BD21" s="113">
        <f>Personnel!BE41</f>
        <v>5571.342</v>
      </c>
      <c r="BE21" s="113">
        <f>Personnel!BF41</f>
        <v>5571.342</v>
      </c>
      <c r="BF21" s="113">
        <f>Personnel!BG41</f>
        <v>5571.342</v>
      </c>
      <c r="BG21" s="113">
        <f>Personnel!BH41</f>
        <v>5571.342</v>
      </c>
      <c r="BH21" s="113">
        <f>Personnel!BI41</f>
        <v>5571.342</v>
      </c>
      <c r="BI21" s="113">
        <f>Personnel!BJ41</f>
        <v>5571.342</v>
      </c>
      <c r="BJ21" s="113">
        <f>Personnel!BK41</f>
        <v>5571.342</v>
      </c>
      <c r="BK21" s="113">
        <f>Personnel!BL41</f>
        <v>5682.76884</v>
      </c>
      <c r="BL21" s="113">
        <f>Personnel!BM41</f>
        <v>5682.76884</v>
      </c>
      <c r="BM21" s="113">
        <f>Personnel!BN41</f>
        <v>5682.76884</v>
      </c>
      <c r="BN21" s="113">
        <f>Personnel!BO41</f>
        <v>5682.76884</v>
      </c>
      <c r="BO21" s="113">
        <f>Personnel!BP41</f>
        <v>5682.76884</v>
      </c>
      <c r="BP21" s="113">
        <f>Personnel!BQ41</f>
        <v>5682.76884</v>
      </c>
      <c r="BQ21" s="113">
        <f>Personnel!BR41</f>
        <v>5682.76884</v>
      </c>
      <c r="BR21" s="113">
        <f>Personnel!BS41</f>
        <v>5682.76884</v>
      </c>
      <c r="BS21" s="113">
        <f>Personnel!BT41</f>
        <v>5682.76884</v>
      </c>
      <c r="BT21" s="113">
        <f>Personnel!BU41</f>
        <v>5682.76884</v>
      </c>
      <c r="BU21" s="113">
        <f>Personnel!BV41</f>
        <v>5682.76884</v>
      </c>
      <c r="BV21" s="113">
        <f>Personnel!BW41</f>
        <v>5682.76884</v>
      </c>
      <c r="BW21" s="113">
        <f>Personnel!BX41</f>
        <v>5796.424217</v>
      </c>
      <c r="BX21" s="113">
        <f>Personnel!BY41</f>
        <v>5796.424217</v>
      </c>
      <c r="BY21" s="113">
        <f>Personnel!BZ41</f>
        <v>5796.424217</v>
      </c>
      <c r="BZ21" s="113">
        <f>Personnel!CA41</f>
        <v>5796.424217</v>
      </c>
      <c r="CA21" s="113">
        <f>Personnel!CB41</f>
        <v>5796.424217</v>
      </c>
      <c r="CB21" s="113">
        <f>Personnel!CC41</f>
        <v>5796.424217</v>
      </c>
      <c r="CC21" s="113">
        <f>Personnel!CD41</f>
        <v>5796.424217</v>
      </c>
      <c r="CD21" s="113">
        <f>Personnel!CE41</f>
        <v>5796.424217</v>
      </c>
      <c r="CE21" s="113">
        <f>Personnel!CF41</f>
        <v>5796.424217</v>
      </c>
      <c r="CF21" s="113">
        <f>Personnel!CG41</f>
        <v>5796.424217</v>
      </c>
      <c r="CG21" s="113">
        <f>Personnel!CH41</f>
        <v>5796.424217</v>
      </c>
      <c r="CH21" s="113">
        <f>Personnel!CI41</f>
        <v>5796.424217</v>
      </c>
      <c r="CI21" s="113">
        <f>Personnel!CJ41</f>
        <v>5912.352701</v>
      </c>
      <c r="CJ21" s="113">
        <f>Personnel!CK41</f>
        <v>5912.352701</v>
      </c>
      <c r="CK21" s="113">
        <f>Personnel!CL41</f>
        <v>5912.352701</v>
      </c>
      <c r="CL21" s="113">
        <f>Personnel!CM41</f>
        <v>5912.352701</v>
      </c>
      <c r="CM21" s="113">
        <f>Personnel!CN41</f>
        <v>5912.352701</v>
      </c>
      <c r="CN21" s="113">
        <f>Personnel!CO41</f>
        <v>5912.352701</v>
      </c>
      <c r="CO21" s="113">
        <f>Personnel!CP41</f>
        <v>5912.352701</v>
      </c>
      <c r="CP21" s="113">
        <f>Personnel!CQ41</f>
        <v>5912.352701</v>
      </c>
      <c r="CQ21" s="113">
        <f>Personnel!CR41</f>
        <v>5912.352701</v>
      </c>
      <c r="CR21" s="113">
        <f>Personnel!CS41</f>
        <v>5912.352701</v>
      </c>
      <c r="CS21" s="113">
        <f>Personnel!CT41</f>
        <v>5912.352701</v>
      </c>
      <c r="CT21" s="113">
        <f>Personnel!CU41</f>
        <v>5912.352701</v>
      </c>
      <c r="CU21" s="113">
        <f>Personnel!CV41</f>
        <v>6030.599755</v>
      </c>
      <c r="CV21" s="113">
        <f>Personnel!CW41</f>
        <v>6030.599755</v>
      </c>
      <c r="CW21" s="113">
        <f>Personnel!CX41</f>
        <v>6030.599755</v>
      </c>
      <c r="CX21" s="113">
        <f>Personnel!CY41</f>
        <v>6030.599755</v>
      </c>
      <c r="CY21" s="113">
        <f>Personnel!CZ41</f>
        <v>6030.599755</v>
      </c>
      <c r="CZ21" s="113">
        <f>Personnel!DA41</f>
        <v>6030.599755</v>
      </c>
      <c r="DA21" s="113">
        <f>Personnel!DB41</f>
        <v>6030.599755</v>
      </c>
      <c r="DB21" s="113">
        <f>Personnel!DC41</f>
        <v>6030.599755</v>
      </c>
      <c r="DC21" s="113">
        <f>Personnel!DD41</f>
        <v>6030.599755</v>
      </c>
      <c r="DD21" s="113">
        <f>Personnel!DE41</f>
        <v>6030.599755</v>
      </c>
      <c r="DE21" s="113">
        <f>Personnel!DF41</f>
        <v>6030.599755</v>
      </c>
      <c r="DF21" s="113">
        <f>Personnel!DG41</f>
        <v>6030.599755</v>
      </c>
      <c r="DG21" s="113">
        <f>Personnel!DH41</f>
        <v>6151.21175</v>
      </c>
      <c r="DH21" s="113">
        <f>Personnel!DI41</f>
        <v>6151.21175</v>
      </c>
      <c r="DI21" s="113">
        <f>Personnel!DJ41</f>
        <v>6151.21175</v>
      </c>
      <c r="DJ21" s="113">
        <f>Personnel!DK41</f>
        <v>6151.21175</v>
      </c>
      <c r="DK21" s="113">
        <f>Personnel!DL41</f>
        <v>6151.21175</v>
      </c>
      <c r="DL21" s="113">
        <f>Personnel!DM41</f>
        <v>6151.21175</v>
      </c>
      <c r="DM21" s="113">
        <f>Personnel!DN41</f>
        <v>6151.21175</v>
      </c>
      <c r="DN21" s="113">
        <f>Personnel!DO41</f>
        <v>6151.21175</v>
      </c>
      <c r="DO21" s="113">
        <f>Personnel!DP41</f>
        <v>6151.21175</v>
      </c>
      <c r="DP21" s="113">
        <f>Personnel!DQ41</f>
        <v>6151.21175</v>
      </c>
      <c r="DQ21" s="113">
        <f>Personnel!DR41</f>
        <v>6151.21175</v>
      </c>
      <c r="DR21" s="113">
        <f>Personnel!DS41</f>
        <v>6151.21175</v>
      </c>
      <c r="DS21" s="113">
        <f>Personnel!DT41</f>
        <v>6274.235985</v>
      </c>
      <c r="DT21" s="113">
        <f>Personnel!DU41</f>
        <v>6274.235985</v>
      </c>
      <c r="DU21" s="113">
        <f>Personnel!DV41</f>
        <v>6274.235985</v>
      </c>
      <c r="DV21" s="113">
        <f>Personnel!DW41</f>
        <v>6274.235985</v>
      </c>
      <c r="DW21" s="113">
        <f>Personnel!DX41</f>
        <v>6274.235985</v>
      </c>
      <c r="DX21" s="113">
        <f>Personnel!DY41</f>
        <v>6274.235985</v>
      </c>
      <c r="DY21" s="113">
        <f>Personnel!DZ41</f>
        <v>6274.235985</v>
      </c>
      <c r="DZ21" s="113">
        <f>Personnel!EA41</f>
        <v>6274.235985</v>
      </c>
      <c r="EA21" s="113">
        <f>Personnel!EB41</f>
        <v>6274.235985</v>
      </c>
      <c r="EB21" s="113">
        <f>Personnel!EC41</f>
        <v>6274.235985</v>
      </c>
      <c r="EC21" s="113">
        <f>Personnel!ED41</f>
        <v>6274.235985</v>
      </c>
      <c r="ED21" s="113">
        <f>Personnel!EE41</f>
        <v>6274.235985</v>
      </c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</row>
    <row r="22" ht="12.75" customHeight="1">
      <c r="B22" s="125" t="s">
        <v>46</v>
      </c>
      <c r="C22" s="126">
        <f t="shared" ref="C22:L22" si="17">SUMIF($O$50:$ED$50,C$10,$O22:$ED22)/1000</f>
        <v>3276</v>
      </c>
      <c r="D22" s="126">
        <f t="shared" si="17"/>
        <v>3341.52</v>
      </c>
      <c r="E22" s="126">
        <f t="shared" si="17"/>
        <v>3408.3504</v>
      </c>
      <c r="F22" s="126">
        <f t="shared" si="17"/>
        <v>3476.517408</v>
      </c>
      <c r="G22" s="126">
        <f t="shared" si="17"/>
        <v>3546.047756</v>
      </c>
      <c r="H22" s="126">
        <f t="shared" si="17"/>
        <v>3616.968711</v>
      </c>
      <c r="I22" s="126">
        <f t="shared" si="17"/>
        <v>3689.308086</v>
      </c>
      <c r="J22" s="126">
        <f t="shared" si="17"/>
        <v>3763.094247</v>
      </c>
      <c r="K22" s="126">
        <f t="shared" si="17"/>
        <v>3838.356132</v>
      </c>
      <c r="L22" s="126">
        <f t="shared" si="17"/>
        <v>3915.123255</v>
      </c>
      <c r="M22" s="1"/>
      <c r="N22" s="125" t="s">
        <v>46</v>
      </c>
      <c r="O22" s="127">
        <f>Personnel!P35</f>
        <v>273000</v>
      </c>
      <c r="P22" s="127">
        <f>Personnel!Q35</f>
        <v>273000</v>
      </c>
      <c r="Q22" s="127">
        <f>Personnel!R35</f>
        <v>273000</v>
      </c>
      <c r="R22" s="127">
        <f>Personnel!S35</f>
        <v>273000</v>
      </c>
      <c r="S22" s="127">
        <f>Personnel!T35</f>
        <v>273000</v>
      </c>
      <c r="T22" s="127">
        <f>Personnel!U35</f>
        <v>273000</v>
      </c>
      <c r="U22" s="127">
        <f>Personnel!V35</f>
        <v>273000</v>
      </c>
      <c r="V22" s="127">
        <f>Personnel!W35</f>
        <v>273000</v>
      </c>
      <c r="W22" s="127">
        <f>Personnel!X35</f>
        <v>273000</v>
      </c>
      <c r="X22" s="127">
        <f>Personnel!Y35</f>
        <v>273000</v>
      </c>
      <c r="Y22" s="127">
        <f>Personnel!Z35</f>
        <v>273000</v>
      </c>
      <c r="Z22" s="127">
        <f>Personnel!AA35</f>
        <v>273000</v>
      </c>
      <c r="AA22" s="127">
        <f>Personnel!AB35</f>
        <v>278460</v>
      </c>
      <c r="AB22" s="127">
        <f>Personnel!AC35</f>
        <v>278460</v>
      </c>
      <c r="AC22" s="127">
        <f>Personnel!AD35</f>
        <v>278460</v>
      </c>
      <c r="AD22" s="127">
        <f>Personnel!AE35</f>
        <v>278460</v>
      </c>
      <c r="AE22" s="127">
        <f>Personnel!AF35</f>
        <v>278460</v>
      </c>
      <c r="AF22" s="127">
        <f>Personnel!AG35</f>
        <v>278460</v>
      </c>
      <c r="AG22" s="127">
        <f>Personnel!AH35</f>
        <v>278460</v>
      </c>
      <c r="AH22" s="127">
        <f>Personnel!AI35</f>
        <v>278460</v>
      </c>
      <c r="AI22" s="127">
        <f>Personnel!AJ35</f>
        <v>278460</v>
      </c>
      <c r="AJ22" s="127">
        <f>Personnel!AK35</f>
        <v>278460</v>
      </c>
      <c r="AK22" s="127">
        <f>Personnel!AL35</f>
        <v>278460</v>
      </c>
      <c r="AL22" s="127">
        <f>Personnel!AM35</f>
        <v>278460</v>
      </c>
      <c r="AM22" s="127">
        <f>Personnel!AN35</f>
        <v>284029.2</v>
      </c>
      <c r="AN22" s="127">
        <f>Personnel!AO35</f>
        <v>284029.2</v>
      </c>
      <c r="AO22" s="127">
        <f>Personnel!AP35</f>
        <v>284029.2</v>
      </c>
      <c r="AP22" s="127">
        <f>Personnel!AQ35</f>
        <v>284029.2</v>
      </c>
      <c r="AQ22" s="127">
        <f>Personnel!AR35</f>
        <v>284029.2</v>
      </c>
      <c r="AR22" s="127">
        <f>Personnel!AS35</f>
        <v>284029.2</v>
      </c>
      <c r="AS22" s="127">
        <f>Personnel!AT35</f>
        <v>284029.2</v>
      </c>
      <c r="AT22" s="127">
        <f>Personnel!AU35</f>
        <v>284029.2</v>
      </c>
      <c r="AU22" s="127">
        <f>Personnel!AV35</f>
        <v>284029.2</v>
      </c>
      <c r="AV22" s="127">
        <f>Personnel!AW35</f>
        <v>284029.2</v>
      </c>
      <c r="AW22" s="127">
        <f>Personnel!AX35</f>
        <v>284029.2</v>
      </c>
      <c r="AX22" s="127">
        <f>Personnel!AY35</f>
        <v>284029.2</v>
      </c>
      <c r="AY22" s="127">
        <f>Personnel!AZ35</f>
        <v>289709.784</v>
      </c>
      <c r="AZ22" s="127">
        <f>Personnel!BA35</f>
        <v>289709.784</v>
      </c>
      <c r="BA22" s="127">
        <f>Personnel!BB35</f>
        <v>289709.784</v>
      </c>
      <c r="BB22" s="127">
        <f>Personnel!BC35</f>
        <v>289709.784</v>
      </c>
      <c r="BC22" s="127">
        <f>Personnel!BD35</f>
        <v>289709.784</v>
      </c>
      <c r="BD22" s="127">
        <f>Personnel!BE35</f>
        <v>289709.784</v>
      </c>
      <c r="BE22" s="127">
        <f>Personnel!BF35</f>
        <v>289709.784</v>
      </c>
      <c r="BF22" s="127">
        <f>Personnel!BG35</f>
        <v>289709.784</v>
      </c>
      <c r="BG22" s="127">
        <f>Personnel!BH35</f>
        <v>289709.784</v>
      </c>
      <c r="BH22" s="127">
        <f>Personnel!BI35</f>
        <v>289709.784</v>
      </c>
      <c r="BI22" s="127">
        <f>Personnel!BJ35</f>
        <v>289709.784</v>
      </c>
      <c r="BJ22" s="127">
        <f>Personnel!BK35</f>
        <v>289709.784</v>
      </c>
      <c r="BK22" s="127">
        <f>Personnel!BL35</f>
        <v>295503.9797</v>
      </c>
      <c r="BL22" s="127">
        <f>Personnel!BM35</f>
        <v>295503.9797</v>
      </c>
      <c r="BM22" s="127">
        <f>Personnel!BN35</f>
        <v>295503.9797</v>
      </c>
      <c r="BN22" s="127">
        <f>Personnel!BO35</f>
        <v>295503.9797</v>
      </c>
      <c r="BO22" s="127">
        <f>Personnel!BP35</f>
        <v>295503.9797</v>
      </c>
      <c r="BP22" s="127">
        <f>Personnel!BQ35</f>
        <v>295503.9797</v>
      </c>
      <c r="BQ22" s="127">
        <f>Personnel!BR35</f>
        <v>295503.9797</v>
      </c>
      <c r="BR22" s="127">
        <f>Personnel!BS35</f>
        <v>295503.9797</v>
      </c>
      <c r="BS22" s="127">
        <f>Personnel!BT35</f>
        <v>295503.9797</v>
      </c>
      <c r="BT22" s="127">
        <f>Personnel!BU35</f>
        <v>295503.9797</v>
      </c>
      <c r="BU22" s="127">
        <f>Personnel!BV35</f>
        <v>295503.9797</v>
      </c>
      <c r="BV22" s="127">
        <f>Personnel!BW35</f>
        <v>295503.9797</v>
      </c>
      <c r="BW22" s="127">
        <f>Personnel!BX35</f>
        <v>301414.0593</v>
      </c>
      <c r="BX22" s="127">
        <f>Personnel!BY35</f>
        <v>301414.0593</v>
      </c>
      <c r="BY22" s="127">
        <f>Personnel!BZ35</f>
        <v>301414.0593</v>
      </c>
      <c r="BZ22" s="127">
        <f>Personnel!CA35</f>
        <v>301414.0593</v>
      </c>
      <c r="CA22" s="127">
        <f>Personnel!CB35</f>
        <v>301414.0593</v>
      </c>
      <c r="CB22" s="127">
        <f>Personnel!CC35</f>
        <v>301414.0593</v>
      </c>
      <c r="CC22" s="127">
        <f>Personnel!CD35</f>
        <v>301414.0593</v>
      </c>
      <c r="CD22" s="127">
        <f>Personnel!CE35</f>
        <v>301414.0593</v>
      </c>
      <c r="CE22" s="127">
        <f>Personnel!CF35</f>
        <v>301414.0593</v>
      </c>
      <c r="CF22" s="127">
        <f>Personnel!CG35</f>
        <v>301414.0593</v>
      </c>
      <c r="CG22" s="127">
        <f>Personnel!CH35</f>
        <v>301414.0593</v>
      </c>
      <c r="CH22" s="127">
        <f>Personnel!CI35</f>
        <v>301414.0593</v>
      </c>
      <c r="CI22" s="127">
        <f>Personnel!CJ35</f>
        <v>307442.3405</v>
      </c>
      <c r="CJ22" s="127">
        <f>Personnel!CK35</f>
        <v>307442.3405</v>
      </c>
      <c r="CK22" s="127">
        <f>Personnel!CL35</f>
        <v>307442.3405</v>
      </c>
      <c r="CL22" s="127">
        <f>Personnel!CM35</f>
        <v>307442.3405</v>
      </c>
      <c r="CM22" s="127">
        <f>Personnel!CN35</f>
        <v>307442.3405</v>
      </c>
      <c r="CN22" s="127">
        <f>Personnel!CO35</f>
        <v>307442.3405</v>
      </c>
      <c r="CO22" s="127">
        <f>Personnel!CP35</f>
        <v>307442.3405</v>
      </c>
      <c r="CP22" s="127">
        <f>Personnel!CQ35</f>
        <v>307442.3405</v>
      </c>
      <c r="CQ22" s="127">
        <f>Personnel!CR35</f>
        <v>307442.3405</v>
      </c>
      <c r="CR22" s="127">
        <f>Personnel!CS35</f>
        <v>307442.3405</v>
      </c>
      <c r="CS22" s="127">
        <f>Personnel!CT35</f>
        <v>307442.3405</v>
      </c>
      <c r="CT22" s="127">
        <f>Personnel!CU35</f>
        <v>307442.3405</v>
      </c>
      <c r="CU22" s="127">
        <f>Personnel!CV35</f>
        <v>313591.1873</v>
      </c>
      <c r="CV22" s="127">
        <f>Personnel!CW35</f>
        <v>313591.1873</v>
      </c>
      <c r="CW22" s="127">
        <f>Personnel!CX35</f>
        <v>313591.1873</v>
      </c>
      <c r="CX22" s="127">
        <f>Personnel!CY35</f>
        <v>313591.1873</v>
      </c>
      <c r="CY22" s="127">
        <f>Personnel!CZ35</f>
        <v>313591.1873</v>
      </c>
      <c r="CZ22" s="127">
        <f>Personnel!DA35</f>
        <v>313591.1873</v>
      </c>
      <c r="DA22" s="127">
        <f>Personnel!DB35</f>
        <v>313591.1873</v>
      </c>
      <c r="DB22" s="127">
        <f>Personnel!DC35</f>
        <v>313591.1873</v>
      </c>
      <c r="DC22" s="127">
        <f>Personnel!DD35</f>
        <v>313591.1873</v>
      </c>
      <c r="DD22" s="127">
        <f>Personnel!DE35</f>
        <v>313591.1873</v>
      </c>
      <c r="DE22" s="127">
        <f>Personnel!DF35</f>
        <v>313591.1873</v>
      </c>
      <c r="DF22" s="127">
        <f>Personnel!DG35</f>
        <v>313591.1873</v>
      </c>
      <c r="DG22" s="127">
        <f>Personnel!DH35</f>
        <v>319863.011</v>
      </c>
      <c r="DH22" s="127">
        <f>Personnel!DI35</f>
        <v>319863.011</v>
      </c>
      <c r="DI22" s="127">
        <f>Personnel!DJ35</f>
        <v>319863.011</v>
      </c>
      <c r="DJ22" s="127">
        <f>Personnel!DK35</f>
        <v>319863.011</v>
      </c>
      <c r="DK22" s="127">
        <f>Personnel!DL35</f>
        <v>319863.011</v>
      </c>
      <c r="DL22" s="127">
        <f>Personnel!DM35</f>
        <v>319863.011</v>
      </c>
      <c r="DM22" s="127">
        <f>Personnel!DN35</f>
        <v>319863.011</v>
      </c>
      <c r="DN22" s="127">
        <f>Personnel!DO35</f>
        <v>319863.011</v>
      </c>
      <c r="DO22" s="127">
        <f>Personnel!DP35</f>
        <v>319863.011</v>
      </c>
      <c r="DP22" s="127">
        <f>Personnel!DQ35</f>
        <v>319863.011</v>
      </c>
      <c r="DQ22" s="127">
        <f>Personnel!DR35</f>
        <v>319863.011</v>
      </c>
      <c r="DR22" s="127">
        <f>Personnel!DS35</f>
        <v>319863.011</v>
      </c>
      <c r="DS22" s="127">
        <f>Personnel!DT35</f>
        <v>326260.2712</v>
      </c>
      <c r="DT22" s="127">
        <f>Personnel!DU35</f>
        <v>326260.2712</v>
      </c>
      <c r="DU22" s="127">
        <f>Personnel!DV35</f>
        <v>326260.2712</v>
      </c>
      <c r="DV22" s="127">
        <f>Personnel!DW35</f>
        <v>326260.2712</v>
      </c>
      <c r="DW22" s="127">
        <f>Personnel!DX35</f>
        <v>326260.2712</v>
      </c>
      <c r="DX22" s="127">
        <f>Personnel!DY35</f>
        <v>326260.2712</v>
      </c>
      <c r="DY22" s="127">
        <f>Personnel!DZ35</f>
        <v>326260.2712</v>
      </c>
      <c r="DZ22" s="127">
        <f>Personnel!EA35</f>
        <v>326260.2712</v>
      </c>
      <c r="EA22" s="127">
        <f>Personnel!EB35</f>
        <v>326260.2712</v>
      </c>
      <c r="EB22" s="127">
        <f>Personnel!EC35</f>
        <v>326260.2712</v>
      </c>
      <c r="EC22" s="127">
        <f>Personnel!ED35</f>
        <v>326260.2712</v>
      </c>
      <c r="ED22" s="127">
        <f>Personnel!EE35</f>
        <v>326260.2712</v>
      </c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</row>
    <row r="23" ht="12.75" customHeight="1">
      <c r="B23" s="117" t="s">
        <v>85</v>
      </c>
      <c r="C23" s="118">
        <f t="shared" ref="C23:L23" si="18">SUMIF($O$50:$ED$50,C$10,$O23:$ED23)/1000</f>
        <v>4760</v>
      </c>
      <c r="D23" s="118">
        <f t="shared" si="18"/>
        <v>4855.2</v>
      </c>
      <c r="E23" s="118">
        <f t="shared" si="18"/>
        <v>4952.304</v>
      </c>
      <c r="F23" s="118">
        <f t="shared" si="18"/>
        <v>5051.35008</v>
      </c>
      <c r="G23" s="118">
        <f t="shared" si="18"/>
        <v>5152.377082</v>
      </c>
      <c r="H23" s="118">
        <f t="shared" si="18"/>
        <v>5255.424623</v>
      </c>
      <c r="I23" s="118">
        <f t="shared" si="18"/>
        <v>5360.533116</v>
      </c>
      <c r="J23" s="118">
        <f t="shared" si="18"/>
        <v>5467.743778</v>
      </c>
      <c r="K23" s="118">
        <f t="shared" si="18"/>
        <v>5577.098654</v>
      </c>
      <c r="L23" s="118">
        <f t="shared" si="18"/>
        <v>5688.640627</v>
      </c>
      <c r="M23" s="1"/>
      <c r="N23" s="117" t="s">
        <v>85</v>
      </c>
      <c r="O23" s="121">
        <f t="shared" ref="O23:ED23" si="19">SUM(O19:O22)</f>
        <v>396666.6667</v>
      </c>
      <c r="P23" s="121">
        <f t="shared" si="19"/>
        <v>396666.6667</v>
      </c>
      <c r="Q23" s="121">
        <f t="shared" si="19"/>
        <v>396666.6667</v>
      </c>
      <c r="R23" s="121">
        <f t="shared" si="19"/>
        <v>396666.6667</v>
      </c>
      <c r="S23" s="121">
        <f t="shared" si="19"/>
        <v>396666.6667</v>
      </c>
      <c r="T23" s="121">
        <f t="shared" si="19"/>
        <v>396666.6667</v>
      </c>
      <c r="U23" s="121">
        <f t="shared" si="19"/>
        <v>396666.6667</v>
      </c>
      <c r="V23" s="121">
        <f t="shared" si="19"/>
        <v>396666.6667</v>
      </c>
      <c r="W23" s="121">
        <f t="shared" si="19"/>
        <v>396666.6667</v>
      </c>
      <c r="X23" s="121">
        <f t="shared" si="19"/>
        <v>396666.6667</v>
      </c>
      <c r="Y23" s="121">
        <f t="shared" si="19"/>
        <v>396666.6667</v>
      </c>
      <c r="Z23" s="121">
        <f t="shared" si="19"/>
        <v>396666.6667</v>
      </c>
      <c r="AA23" s="121">
        <f t="shared" si="19"/>
        <v>404600</v>
      </c>
      <c r="AB23" s="121">
        <f t="shared" si="19"/>
        <v>404600</v>
      </c>
      <c r="AC23" s="121">
        <f t="shared" si="19"/>
        <v>404600</v>
      </c>
      <c r="AD23" s="121">
        <f t="shared" si="19"/>
        <v>404600</v>
      </c>
      <c r="AE23" s="121">
        <f t="shared" si="19"/>
        <v>404600</v>
      </c>
      <c r="AF23" s="121">
        <f t="shared" si="19"/>
        <v>404600</v>
      </c>
      <c r="AG23" s="121">
        <f t="shared" si="19"/>
        <v>404600</v>
      </c>
      <c r="AH23" s="121">
        <f t="shared" si="19"/>
        <v>404600</v>
      </c>
      <c r="AI23" s="121">
        <f t="shared" si="19"/>
        <v>404600</v>
      </c>
      <c r="AJ23" s="121">
        <f t="shared" si="19"/>
        <v>404600</v>
      </c>
      <c r="AK23" s="121">
        <f t="shared" si="19"/>
        <v>404600</v>
      </c>
      <c r="AL23" s="121">
        <f t="shared" si="19"/>
        <v>404600</v>
      </c>
      <c r="AM23" s="121">
        <f t="shared" si="19"/>
        <v>412692</v>
      </c>
      <c r="AN23" s="121">
        <f t="shared" si="19"/>
        <v>412692</v>
      </c>
      <c r="AO23" s="121">
        <f t="shared" si="19"/>
        <v>412692</v>
      </c>
      <c r="AP23" s="121">
        <f t="shared" si="19"/>
        <v>412692</v>
      </c>
      <c r="AQ23" s="121">
        <f t="shared" si="19"/>
        <v>412692</v>
      </c>
      <c r="AR23" s="121">
        <f t="shared" si="19"/>
        <v>412692</v>
      </c>
      <c r="AS23" s="121">
        <f t="shared" si="19"/>
        <v>412692</v>
      </c>
      <c r="AT23" s="121">
        <f t="shared" si="19"/>
        <v>412692</v>
      </c>
      <c r="AU23" s="121">
        <f t="shared" si="19"/>
        <v>412692</v>
      </c>
      <c r="AV23" s="121">
        <f t="shared" si="19"/>
        <v>412692</v>
      </c>
      <c r="AW23" s="121">
        <f t="shared" si="19"/>
        <v>412692</v>
      </c>
      <c r="AX23" s="121">
        <f t="shared" si="19"/>
        <v>412692</v>
      </c>
      <c r="AY23" s="121">
        <f t="shared" si="19"/>
        <v>420945.84</v>
      </c>
      <c r="AZ23" s="121">
        <f t="shared" si="19"/>
        <v>420945.84</v>
      </c>
      <c r="BA23" s="121">
        <f t="shared" si="19"/>
        <v>420945.84</v>
      </c>
      <c r="BB23" s="121">
        <f t="shared" si="19"/>
        <v>420945.84</v>
      </c>
      <c r="BC23" s="121">
        <f t="shared" si="19"/>
        <v>420945.84</v>
      </c>
      <c r="BD23" s="121">
        <f t="shared" si="19"/>
        <v>420945.84</v>
      </c>
      <c r="BE23" s="121">
        <f t="shared" si="19"/>
        <v>420945.84</v>
      </c>
      <c r="BF23" s="121">
        <f t="shared" si="19"/>
        <v>420945.84</v>
      </c>
      <c r="BG23" s="121">
        <f t="shared" si="19"/>
        <v>420945.84</v>
      </c>
      <c r="BH23" s="121">
        <f t="shared" si="19"/>
        <v>420945.84</v>
      </c>
      <c r="BI23" s="121">
        <f t="shared" si="19"/>
        <v>420945.84</v>
      </c>
      <c r="BJ23" s="121">
        <f t="shared" si="19"/>
        <v>420945.84</v>
      </c>
      <c r="BK23" s="121">
        <f t="shared" si="19"/>
        <v>429364.7568</v>
      </c>
      <c r="BL23" s="121">
        <f t="shared" si="19"/>
        <v>429364.7568</v>
      </c>
      <c r="BM23" s="121">
        <f t="shared" si="19"/>
        <v>429364.7568</v>
      </c>
      <c r="BN23" s="121">
        <f t="shared" si="19"/>
        <v>429364.7568</v>
      </c>
      <c r="BO23" s="121">
        <f t="shared" si="19"/>
        <v>429364.7568</v>
      </c>
      <c r="BP23" s="121">
        <f t="shared" si="19"/>
        <v>429364.7568</v>
      </c>
      <c r="BQ23" s="121">
        <f t="shared" si="19"/>
        <v>429364.7568</v>
      </c>
      <c r="BR23" s="121">
        <f t="shared" si="19"/>
        <v>429364.7568</v>
      </c>
      <c r="BS23" s="121">
        <f t="shared" si="19"/>
        <v>429364.7568</v>
      </c>
      <c r="BT23" s="121">
        <f t="shared" si="19"/>
        <v>429364.7568</v>
      </c>
      <c r="BU23" s="121">
        <f t="shared" si="19"/>
        <v>429364.7568</v>
      </c>
      <c r="BV23" s="121">
        <f t="shared" si="19"/>
        <v>429364.7568</v>
      </c>
      <c r="BW23" s="121">
        <f t="shared" si="19"/>
        <v>437952.0519</v>
      </c>
      <c r="BX23" s="121">
        <f t="shared" si="19"/>
        <v>437952.0519</v>
      </c>
      <c r="BY23" s="121">
        <f t="shared" si="19"/>
        <v>437952.0519</v>
      </c>
      <c r="BZ23" s="121">
        <f t="shared" si="19"/>
        <v>437952.0519</v>
      </c>
      <c r="CA23" s="121">
        <f t="shared" si="19"/>
        <v>437952.0519</v>
      </c>
      <c r="CB23" s="121">
        <f t="shared" si="19"/>
        <v>437952.0519</v>
      </c>
      <c r="CC23" s="121">
        <f t="shared" si="19"/>
        <v>437952.0519</v>
      </c>
      <c r="CD23" s="121">
        <f t="shared" si="19"/>
        <v>437952.0519</v>
      </c>
      <c r="CE23" s="121">
        <f t="shared" si="19"/>
        <v>437952.0519</v>
      </c>
      <c r="CF23" s="121">
        <f t="shared" si="19"/>
        <v>437952.0519</v>
      </c>
      <c r="CG23" s="121">
        <f t="shared" si="19"/>
        <v>437952.0519</v>
      </c>
      <c r="CH23" s="121">
        <f t="shared" si="19"/>
        <v>437952.0519</v>
      </c>
      <c r="CI23" s="121">
        <f t="shared" si="19"/>
        <v>446711.093</v>
      </c>
      <c r="CJ23" s="121">
        <f t="shared" si="19"/>
        <v>446711.093</v>
      </c>
      <c r="CK23" s="121">
        <f t="shared" si="19"/>
        <v>446711.093</v>
      </c>
      <c r="CL23" s="121">
        <f t="shared" si="19"/>
        <v>446711.093</v>
      </c>
      <c r="CM23" s="121">
        <f t="shared" si="19"/>
        <v>446711.093</v>
      </c>
      <c r="CN23" s="121">
        <f t="shared" si="19"/>
        <v>446711.093</v>
      </c>
      <c r="CO23" s="121">
        <f t="shared" si="19"/>
        <v>446711.093</v>
      </c>
      <c r="CP23" s="121">
        <f t="shared" si="19"/>
        <v>446711.093</v>
      </c>
      <c r="CQ23" s="121">
        <f t="shared" si="19"/>
        <v>446711.093</v>
      </c>
      <c r="CR23" s="121">
        <f t="shared" si="19"/>
        <v>446711.093</v>
      </c>
      <c r="CS23" s="121">
        <f t="shared" si="19"/>
        <v>446711.093</v>
      </c>
      <c r="CT23" s="121">
        <f t="shared" si="19"/>
        <v>446711.093</v>
      </c>
      <c r="CU23" s="121">
        <f t="shared" si="19"/>
        <v>455645.3148</v>
      </c>
      <c r="CV23" s="121">
        <f t="shared" si="19"/>
        <v>455645.3148</v>
      </c>
      <c r="CW23" s="121">
        <f t="shared" si="19"/>
        <v>455645.3148</v>
      </c>
      <c r="CX23" s="121">
        <f t="shared" si="19"/>
        <v>455645.3148</v>
      </c>
      <c r="CY23" s="121">
        <f t="shared" si="19"/>
        <v>455645.3148</v>
      </c>
      <c r="CZ23" s="121">
        <f t="shared" si="19"/>
        <v>455645.3148</v>
      </c>
      <c r="DA23" s="121">
        <f t="shared" si="19"/>
        <v>455645.3148</v>
      </c>
      <c r="DB23" s="121">
        <f t="shared" si="19"/>
        <v>455645.3148</v>
      </c>
      <c r="DC23" s="121">
        <f t="shared" si="19"/>
        <v>455645.3148</v>
      </c>
      <c r="DD23" s="121">
        <f t="shared" si="19"/>
        <v>455645.3148</v>
      </c>
      <c r="DE23" s="121">
        <f t="shared" si="19"/>
        <v>455645.3148</v>
      </c>
      <c r="DF23" s="121">
        <f t="shared" si="19"/>
        <v>455645.3148</v>
      </c>
      <c r="DG23" s="121">
        <f t="shared" si="19"/>
        <v>464758.2211</v>
      </c>
      <c r="DH23" s="121">
        <f t="shared" si="19"/>
        <v>464758.2211</v>
      </c>
      <c r="DI23" s="121">
        <f t="shared" si="19"/>
        <v>464758.2211</v>
      </c>
      <c r="DJ23" s="121">
        <f t="shared" si="19"/>
        <v>464758.2211</v>
      </c>
      <c r="DK23" s="121">
        <f t="shared" si="19"/>
        <v>464758.2211</v>
      </c>
      <c r="DL23" s="121">
        <f t="shared" si="19"/>
        <v>464758.2211</v>
      </c>
      <c r="DM23" s="121">
        <f t="shared" si="19"/>
        <v>464758.2211</v>
      </c>
      <c r="DN23" s="121">
        <f t="shared" si="19"/>
        <v>464758.2211</v>
      </c>
      <c r="DO23" s="121">
        <f t="shared" si="19"/>
        <v>464758.2211</v>
      </c>
      <c r="DP23" s="121">
        <f t="shared" si="19"/>
        <v>464758.2211</v>
      </c>
      <c r="DQ23" s="121">
        <f t="shared" si="19"/>
        <v>464758.2211</v>
      </c>
      <c r="DR23" s="121">
        <f t="shared" si="19"/>
        <v>464758.2211</v>
      </c>
      <c r="DS23" s="121">
        <f t="shared" si="19"/>
        <v>474053.3856</v>
      </c>
      <c r="DT23" s="121">
        <f t="shared" si="19"/>
        <v>474053.3856</v>
      </c>
      <c r="DU23" s="121">
        <f t="shared" si="19"/>
        <v>474053.3856</v>
      </c>
      <c r="DV23" s="121">
        <f t="shared" si="19"/>
        <v>474053.3856</v>
      </c>
      <c r="DW23" s="121">
        <f t="shared" si="19"/>
        <v>474053.3856</v>
      </c>
      <c r="DX23" s="121">
        <f t="shared" si="19"/>
        <v>474053.3856</v>
      </c>
      <c r="DY23" s="121">
        <f t="shared" si="19"/>
        <v>474053.3856</v>
      </c>
      <c r="DZ23" s="121">
        <f t="shared" si="19"/>
        <v>474053.3856</v>
      </c>
      <c r="EA23" s="121">
        <f t="shared" si="19"/>
        <v>474053.3856</v>
      </c>
      <c r="EB23" s="121">
        <f t="shared" si="19"/>
        <v>474053.3856</v>
      </c>
      <c r="EC23" s="121">
        <f t="shared" si="19"/>
        <v>474053.3856</v>
      </c>
      <c r="ED23" s="122">
        <f t="shared" si="19"/>
        <v>474053.3856</v>
      </c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</row>
    <row r="24" ht="12.75" customHeight="1">
      <c r="B24" s="128"/>
      <c r="C24" s="126"/>
      <c r="D24" s="129"/>
      <c r="E24" s="129"/>
      <c r="F24" s="129"/>
      <c r="G24" s="129"/>
      <c r="H24" s="129"/>
      <c r="I24" s="129"/>
      <c r="J24" s="129"/>
      <c r="K24" s="129"/>
      <c r="L24" s="130"/>
      <c r="M24" s="1"/>
      <c r="N24" s="109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  <c r="AA24" s="113"/>
      <c r="AB24" s="113"/>
      <c r="AC24" s="113"/>
      <c r="AD24" s="113"/>
      <c r="AE24" s="113"/>
      <c r="AF24" s="113"/>
      <c r="AG24" s="113"/>
      <c r="AH24" s="113"/>
      <c r="AI24" s="113"/>
      <c r="AJ24" s="113"/>
      <c r="AK24" s="113"/>
      <c r="AL24" s="113"/>
      <c r="AM24" s="113"/>
      <c r="AN24" s="113"/>
      <c r="AO24" s="113"/>
      <c r="AP24" s="113"/>
      <c r="AQ24" s="113"/>
      <c r="AR24" s="113"/>
      <c r="AS24" s="113"/>
      <c r="AT24" s="113"/>
      <c r="AU24" s="113"/>
      <c r="AV24" s="113"/>
      <c r="AW24" s="113"/>
      <c r="AX24" s="113"/>
      <c r="AY24" s="113"/>
      <c r="AZ24" s="113"/>
      <c r="BA24" s="113"/>
      <c r="BB24" s="113"/>
      <c r="BC24" s="113"/>
      <c r="BD24" s="113"/>
      <c r="BE24" s="113"/>
      <c r="BF24" s="113"/>
      <c r="BG24" s="113"/>
      <c r="BH24" s="113"/>
      <c r="BI24" s="113"/>
      <c r="BJ24" s="113"/>
      <c r="BK24" s="113"/>
      <c r="BL24" s="113"/>
      <c r="BM24" s="113"/>
      <c r="BN24" s="113"/>
      <c r="BO24" s="113"/>
      <c r="BP24" s="113"/>
      <c r="BQ24" s="113"/>
      <c r="BR24" s="113"/>
      <c r="BS24" s="113"/>
      <c r="BT24" s="113"/>
      <c r="BU24" s="113"/>
      <c r="BV24" s="113"/>
      <c r="BW24" s="113"/>
      <c r="BX24" s="113"/>
      <c r="BY24" s="113"/>
      <c r="BZ24" s="113"/>
      <c r="CA24" s="113"/>
      <c r="CB24" s="113"/>
      <c r="CC24" s="113"/>
      <c r="CD24" s="113"/>
      <c r="CE24" s="113"/>
      <c r="CF24" s="113"/>
      <c r="CG24" s="113"/>
      <c r="CH24" s="113"/>
      <c r="CI24" s="113"/>
      <c r="CJ24" s="113"/>
      <c r="CK24" s="113"/>
      <c r="CL24" s="113"/>
      <c r="CM24" s="113"/>
      <c r="CN24" s="113"/>
      <c r="CO24" s="113"/>
      <c r="CP24" s="113"/>
      <c r="CQ24" s="113"/>
      <c r="CR24" s="113"/>
      <c r="CS24" s="113"/>
      <c r="CT24" s="113"/>
      <c r="CU24" s="113"/>
      <c r="CV24" s="113"/>
      <c r="CW24" s="113"/>
      <c r="CX24" s="113"/>
      <c r="CY24" s="113"/>
      <c r="CZ24" s="113"/>
      <c r="DA24" s="113"/>
      <c r="DB24" s="113"/>
      <c r="DC24" s="113"/>
      <c r="DD24" s="113"/>
      <c r="DE24" s="113"/>
      <c r="DF24" s="113"/>
      <c r="DG24" s="113"/>
      <c r="DH24" s="113"/>
      <c r="DI24" s="113"/>
      <c r="DJ24" s="113"/>
      <c r="DK24" s="113"/>
      <c r="DL24" s="113"/>
      <c r="DM24" s="113"/>
      <c r="DN24" s="113"/>
      <c r="DO24" s="113"/>
      <c r="DP24" s="113"/>
      <c r="DQ24" s="113"/>
      <c r="DR24" s="113"/>
      <c r="DS24" s="113"/>
      <c r="DT24" s="113"/>
      <c r="DU24" s="113"/>
      <c r="DV24" s="113"/>
      <c r="DW24" s="113"/>
      <c r="DX24" s="113"/>
      <c r="DY24" s="113"/>
      <c r="DZ24" s="113"/>
      <c r="EA24" s="113"/>
      <c r="EB24" s="113"/>
      <c r="EC24" s="113"/>
      <c r="ED24" s="114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</row>
    <row r="25" ht="12.75" customHeight="1">
      <c r="B25" s="131" t="s">
        <v>86</v>
      </c>
      <c r="C25" s="126">
        <f t="shared" ref="C25:L25" si="20">SUMIF($O$50:$ED$50,C$10,$O25:$ED25)/1000</f>
        <v>-5393.5</v>
      </c>
      <c r="D25" s="126">
        <f t="shared" si="20"/>
        <v>-5394.2</v>
      </c>
      <c r="E25" s="126">
        <f t="shared" si="20"/>
        <v>-3609.792</v>
      </c>
      <c r="F25" s="126">
        <f t="shared" si="20"/>
        <v>61.97556</v>
      </c>
      <c r="G25" s="126">
        <f t="shared" si="20"/>
        <v>5167.355401</v>
      </c>
      <c r="H25" s="126">
        <f t="shared" si="20"/>
        <v>12129.53897</v>
      </c>
      <c r="I25" s="126">
        <f t="shared" si="20"/>
        <v>21483.58036</v>
      </c>
      <c r="J25" s="126">
        <f t="shared" si="20"/>
        <v>33904.21228</v>
      </c>
      <c r="K25" s="126">
        <f t="shared" si="20"/>
        <v>50240.31375</v>
      </c>
      <c r="L25" s="126">
        <f t="shared" si="20"/>
        <v>71557.57786</v>
      </c>
      <c r="M25" s="132"/>
      <c r="N25" s="133" t="s">
        <v>86</v>
      </c>
      <c r="O25" s="134">
        <f t="shared" ref="O25:ED25" si="21">O17-O23</f>
        <v>-449458.3333</v>
      </c>
      <c r="P25" s="134">
        <f t="shared" si="21"/>
        <v>-449458.3333</v>
      </c>
      <c r="Q25" s="134">
        <f t="shared" si="21"/>
        <v>-449458.3333</v>
      </c>
      <c r="R25" s="134">
        <f t="shared" si="21"/>
        <v>-449458.3333</v>
      </c>
      <c r="S25" s="134">
        <f t="shared" si="21"/>
        <v>-449458.3333</v>
      </c>
      <c r="T25" s="134">
        <f t="shared" si="21"/>
        <v>-449458.3333</v>
      </c>
      <c r="U25" s="134">
        <f t="shared" si="21"/>
        <v>-449458.3333</v>
      </c>
      <c r="V25" s="134">
        <f t="shared" si="21"/>
        <v>-449458.3333</v>
      </c>
      <c r="W25" s="134">
        <f t="shared" si="21"/>
        <v>-449458.3333</v>
      </c>
      <c r="X25" s="134">
        <f t="shared" si="21"/>
        <v>-449458.3333</v>
      </c>
      <c r="Y25" s="134">
        <f t="shared" si="21"/>
        <v>-449458.3333</v>
      </c>
      <c r="Z25" s="134">
        <f t="shared" si="21"/>
        <v>-449458.3333</v>
      </c>
      <c r="AA25" s="134">
        <f t="shared" si="21"/>
        <v>-449516.6667</v>
      </c>
      <c r="AB25" s="134">
        <f t="shared" si="21"/>
        <v>-449516.6667</v>
      </c>
      <c r="AC25" s="134">
        <f t="shared" si="21"/>
        <v>-449516.6667</v>
      </c>
      <c r="AD25" s="134">
        <f t="shared" si="21"/>
        <v>-449516.6667</v>
      </c>
      <c r="AE25" s="134">
        <f t="shared" si="21"/>
        <v>-449516.6667</v>
      </c>
      <c r="AF25" s="134">
        <f t="shared" si="21"/>
        <v>-449516.6667</v>
      </c>
      <c r="AG25" s="134">
        <f t="shared" si="21"/>
        <v>-449516.6667</v>
      </c>
      <c r="AH25" s="134">
        <f t="shared" si="21"/>
        <v>-449516.6667</v>
      </c>
      <c r="AI25" s="134">
        <f t="shared" si="21"/>
        <v>-449516.6667</v>
      </c>
      <c r="AJ25" s="134">
        <f t="shared" si="21"/>
        <v>-449516.6667</v>
      </c>
      <c r="AK25" s="134">
        <f t="shared" si="21"/>
        <v>-449516.6667</v>
      </c>
      <c r="AL25" s="134">
        <f t="shared" si="21"/>
        <v>-449516.6667</v>
      </c>
      <c r="AM25" s="134">
        <f t="shared" si="21"/>
        <v>-300816</v>
      </c>
      <c r="AN25" s="134">
        <f t="shared" si="21"/>
        <v>-300816</v>
      </c>
      <c r="AO25" s="134">
        <f t="shared" si="21"/>
        <v>-300816</v>
      </c>
      <c r="AP25" s="134">
        <f t="shared" si="21"/>
        <v>-300816</v>
      </c>
      <c r="AQ25" s="134">
        <f t="shared" si="21"/>
        <v>-300816</v>
      </c>
      <c r="AR25" s="134">
        <f t="shared" si="21"/>
        <v>-300816</v>
      </c>
      <c r="AS25" s="134">
        <f t="shared" si="21"/>
        <v>-300816</v>
      </c>
      <c r="AT25" s="134">
        <f t="shared" si="21"/>
        <v>-300816</v>
      </c>
      <c r="AU25" s="134">
        <f t="shared" si="21"/>
        <v>-300816</v>
      </c>
      <c r="AV25" s="134">
        <f t="shared" si="21"/>
        <v>-300816</v>
      </c>
      <c r="AW25" s="134">
        <f t="shared" si="21"/>
        <v>-300816</v>
      </c>
      <c r="AX25" s="134">
        <f t="shared" si="21"/>
        <v>-300816</v>
      </c>
      <c r="AY25" s="134">
        <f t="shared" si="21"/>
        <v>5164.63</v>
      </c>
      <c r="AZ25" s="134">
        <f t="shared" si="21"/>
        <v>5164.63</v>
      </c>
      <c r="BA25" s="134">
        <f t="shared" si="21"/>
        <v>5164.63</v>
      </c>
      <c r="BB25" s="134">
        <f t="shared" si="21"/>
        <v>5164.63</v>
      </c>
      <c r="BC25" s="134">
        <f t="shared" si="21"/>
        <v>5164.63</v>
      </c>
      <c r="BD25" s="134">
        <f t="shared" si="21"/>
        <v>5164.63</v>
      </c>
      <c r="BE25" s="134">
        <f t="shared" si="21"/>
        <v>5164.63</v>
      </c>
      <c r="BF25" s="134">
        <f t="shared" si="21"/>
        <v>5164.63</v>
      </c>
      <c r="BG25" s="134">
        <f t="shared" si="21"/>
        <v>5164.63</v>
      </c>
      <c r="BH25" s="134">
        <f t="shared" si="21"/>
        <v>5164.63</v>
      </c>
      <c r="BI25" s="134">
        <f t="shared" si="21"/>
        <v>5164.63</v>
      </c>
      <c r="BJ25" s="134">
        <f t="shared" si="21"/>
        <v>5164.63</v>
      </c>
      <c r="BK25" s="134">
        <f t="shared" si="21"/>
        <v>430612.9501</v>
      </c>
      <c r="BL25" s="134">
        <f t="shared" si="21"/>
        <v>430612.9501</v>
      </c>
      <c r="BM25" s="134">
        <f t="shared" si="21"/>
        <v>430612.9501</v>
      </c>
      <c r="BN25" s="134">
        <f t="shared" si="21"/>
        <v>430612.9501</v>
      </c>
      <c r="BO25" s="134">
        <f t="shared" si="21"/>
        <v>430612.9501</v>
      </c>
      <c r="BP25" s="134">
        <f t="shared" si="21"/>
        <v>430612.9501</v>
      </c>
      <c r="BQ25" s="134">
        <f t="shared" si="21"/>
        <v>430612.9501</v>
      </c>
      <c r="BR25" s="134">
        <f t="shared" si="21"/>
        <v>430612.9501</v>
      </c>
      <c r="BS25" s="134">
        <f t="shared" si="21"/>
        <v>430612.9501</v>
      </c>
      <c r="BT25" s="134">
        <f t="shared" si="21"/>
        <v>430612.9501</v>
      </c>
      <c r="BU25" s="134">
        <f t="shared" si="21"/>
        <v>430612.9501</v>
      </c>
      <c r="BV25" s="134">
        <f t="shared" si="21"/>
        <v>430612.9501</v>
      </c>
      <c r="BW25" s="134">
        <f t="shared" si="21"/>
        <v>1010794.914</v>
      </c>
      <c r="BX25" s="134">
        <f t="shared" si="21"/>
        <v>1010794.914</v>
      </c>
      <c r="BY25" s="134">
        <f t="shared" si="21"/>
        <v>1010794.914</v>
      </c>
      <c r="BZ25" s="134">
        <f t="shared" si="21"/>
        <v>1010794.914</v>
      </c>
      <c r="CA25" s="134">
        <f t="shared" si="21"/>
        <v>1010794.914</v>
      </c>
      <c r="CB25" s="134">
        <f t="shared" si="21"/>
        <v>1010794.914</v>
      </c>
      <c r="CC25" s="134">
        <f t="shared" si="21"/>
        <v>1010794.914</v>
      </c>
      <c r="CD25" s="134">
        <f t="shared" si="21"/>
        <v>1010794.914</v>
      </c>
      <c r="CE25" s="134">
        <f t="shared" si="21"/>
        <v>1010794.914</v>
      </c>
      <c r="CF25" s="134">
        <f t="shared" si="21"/>
        <v>1010794.914</v>
      </c>
      <c r="CG25" s="134">
        <f t="shared" si="21"/>
        <v>1010794.914</v>
      </c>
      <c r="CH25" s="134">
        <f t="shared" si="21"/>
        <v>1010794.914</v>
      </c>
      <c r="CI25" s="134">
        <f t="shared" si="21"/>
        <v>1790298.364</v>
      </c>
      <c r="CJ25" s="134">
        <f t="shared" si="21"/>
        <v>1790298.364</v>
      </c>
      <c r="CK25" s="134">
        <f t="shared" si="21"/>
        <v>1790298.364</v>
      </c>
      <c r="CL25" s="134">
        <f t="shared" si="21"/>
        <v>1790298.364</v>
      </c>
      <c r="CM25" s="134">
        <f t="shared" si="21"/>
        <v>1790298.364</v>
      </c>
      <c r="CN25" s="134">
        <f t="shared" si="21"/>
        <v>1790298.364</v>
      </c>
      <c r="CO25" s="134">
        <f t="shared" si="21"/>
        <v>1790298.364</v>
      </c>
      <c r="CP25" s="134">
        <f t="shared" si="21"/>
        <v>1790298.364</v>
      </c>
      <c r="CQ25" s="134">
        <f t="shared" si="21"/>
        <v>1790298.364</v>
      </c>
      <c r="CR25" s="134">
        <f t="shared" si="21"/>
        <v>1790298.364</v>
      </c>
      <c r="CS25" s="134">
        <f t="shared" si="21"/>
        <v>1790298.364</v>
      </c>
      <c r="CT25" s="134">
        <f t="shared" si="21"/>
        <v>1790298.364</v>
      </c>
      <c r="CU25" s="134">
        <f t="shared" si="21"/>
        <v>2825351.023</v>
      </c>
      <c r="CV25" s="134">
        <f t="shared" si="21"/>
        <v>2825351.023</v>
      </c>
      <c r="CW25" s="134">
        <f t="shared" si="21"/>
        <v>2825351.023</v>
      </c>
      <c r="CX25" s="134">
        <f t="shared" si="21"/>
        <v>2825351.023</v>
      </c>
      <c r="CY25" s="134">
        <f t="shared" si="21"/>
        <v>2825351.023</v>
      </c>
      <c r="CZ25" s="134">
        <f t="shared" si="21"/>
        <v>2825351.023</v>
      </c>
      <c r="DA25" s="134">
        <f t="shared" si="21"/>
        <v>2825351.023</v>
      </c>
      <c r="DB25" s="134">
        <f t="shared" si="21"/>
        <v>2825351.023</v>
      </c>
      <c r="DC25" s="134">
        <f t="shared" si="21"/>
        <v>2825351.023</v>
      </c>
      <c r="DD25" s="134">
        <f t="shared" si="21"/>
        <v>2825351.023</v>
      </c>
      <c r="DE25" s="134">
        <f t="shared" si="21"/>
        <v>2825351.023</v>
      </c>
      <c r="DF25" s="134">
        <f t="shared" si="21"/>
        <v>2825351.023</v>
      </c>
      <c r="DG25" s="134">
        <f t="shared" si="21"/>
        <v>4186692.813</v>
      </c>
      <c r="DH25" s="134">
        <f t="shared" si="21"/>
        <v>4186692.813</v>
      </c>
      <c r="DI25" s="134">
        <f t="shared" si="21"/>
        <v>4186692.813</v>
      </c>
      <c r="DJ25" s="134">
        <f t="shared" si="21"/>
        <v>4186692.813</v>
      </c>
      <c r="DK25" s="134">
        <f t="shared" si="21"/>
        <v>4186692.813</v>
      </c>
      <c r="DL25" s="134">
        <f t="shared" si="21"/>
        <v>4186692.813</v>
      </c>
      <c r="DM25" s="134">
        <f t="shared" si="21"/>
        <v>4186692.813</v>
      </c>
      <c r="DN25" s="134">
        <f t="shared" si="21"/>
        <v>4186692.813</v>
      </c>
      <c r="DO25" s="134">
        <f t="shared" si="21"/>
        <v>4186692.813</v>
      </c>
      <c r="DP25" s="134">
        <f t="shared" si="21"/>
        <v>4186692.813</v>
      </c>
      <c r="DQ25" s="134">
        <f t="shared" si="21"/>
        <v>4186692.813</v>
      </c>
      <c r="DR25" s="134">
        <f t="shared" si="21"/>
        <v>4186692.813</v>
      </c>
      <c r="DS25" s="134">
        <f t="shared" si="21"/>
        <v>5963131.488</v>
      </c>
      <c r="DT25" s="134">
        <f t="shared" si="21"/>
        <v>5963131.488</v>
      </c>
      <c r="DU25" s="134">
        <f t="shared" si="21"/>
        <v>5963131.488</v>
      </c>
      <c r="DV25" s="134">
        <f t="shared" si="21"/>
        <v>5963131.488</v>
      </c>
      <c r="DW25" s="134">
        <f t="shared" si="21"/>
        <v>5963131.488</v>
      </c>
      <c r="DX25" s="134">
        <f t="shared" si="21"/>
        <v>5963131.488</v>
      </c>
      <c r="DY25" s="134">
        <f t="shared" si="21"/>
        <v>5963131.488</v>
      </c>
      <c r="DZ25" s="134">
        <f t="shared" si="21"/>
        <v>5963131.488</v>
      </c>
      <c r="EA25" s="134">
        <f t="shared" si="21"/>
        <v>5963131.488</v>
      </c>
      <c r="EB25" s="134">
        <f t="shared" si="21"/>
        <v>5963131.488</v>
      </c>
      <c r="EC25" s="134">
        <f t="shared" si="21"/>
        <v>5963131.488</v>
      </c>
      <c r="ED25" s="134">
        <f t="shared" si="21"/>
        <v>5963131.488</v>
      </c>
      <c r="EE25" s="132"/>
      <c r="EF25" s="132"/>
      <c r="EG25" s="132"/>
      <c r="EH25" s="132"/>
      <c r="EI25" s="132"/>
      <c r="EJ25" s="132"/>
      <c r="EK25" s="132"/>
      <c r="EL25" s="132"/>
      <c r="EM25" s="132"/>
      <c r="EN25" s="132"/>
      <c r="EO25" s="132"/>
      <c r="EP25" s="132"/>
      <c r="EQ25" s="132"/>
      <c r="ER25" s="132"/>
      <c r="ES25" s="132"/>
      <c r="ET25" s="132"/>
      <c r="EU25" s="132"/>
      <c r="EV25" s="132"/>
      <c r="EW25" s="132"/>
      <c r="EX25" s="132"/>
      <c r="EY25" s="132"/>
      <c r="EZ25" s="132"/>
      <c r="FA25" s="132"/>
      <c r="FB25" s="132"/>
      <c r="FC25" s="132"/>
      <c r="FD25" s="132"/>
      <c r="FE25" s="132"/>
      <c r="FF25" s="132"/>
      <c r="FG25" s="132"/>
      <c r="FH25" s="132"/>
      <c r="FI25" s="132"/>
    </row>
    <row r="26" ht="12.75" customHeight="1">
      <c r="B26" s="109"/>
      <c r="C26" s="112"/>
      <c r="D26" s="123"/>
      <c r="E26" s="123"/>
      <c r="F26" s="123"/>
      <c r="G26" s="123"/>
      <c r="H26" s="123"/>
      <c r="I26" s="123"/>
      <c r="J26" s="123"/>
      <c r="K26" s="123"/>
      <c r="L26" s="124"/>
      <c r="M26" s="1"/>
      <c r="N26" s="109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  <c r="AA26" s="113"/>
      <c r="AB26" s="113"/>
      <c r="AC26" s="113"/>
      <c r="AD26" s="113"/>
      <c r="AE26" s="113"/>
      <c r="AF26" s="113"/>
      <c r="AG26" s="113"/>
      <c r="AH26" s="113"/>
      <c r="AI26" s="113"/>
      <c r="AJ26" s="113"/>
      <c r="AK26" s="113"/>
      <c r="AL26" s="113"/>
      <c r="AM26" s="113"/>
      <c r="AN26" s="113"/>
      <c r="AO26" s="113"/>
      <c r="AP26" s="113"/>
      <c r="AQ26" s="113"/>
      <c r="AR26" s="113"/>
      <c r="AS26" s="113"/>
      <c r="AT26" s="113"/>
      <c r="AU26" s="113"/>
      <c r="AV26" s="113"/>
      <c r="AW26" s="113"/>
      <c r="AX26" s="113"/>
      <c r="AY26" s="113"/>
      <c r="AZ26" s="113"/>
      <c r="BA26" s="113"/>
      <c r="BB26" s="113"/>
      <c r="BC26" s="113"/>
      <c r="BD26" s="113"/>
      <c r="BE26" s="113"/>
      <c r="BF26" s="113"/>
      <c r="BG26" s="113"/>
      <c r="BH26" s="113"/>
      <c r="BI26" s="113"/>
      <c r="BJ26" s="113"/>
      <c r="BK26" s="113"/>
      <c r="BL26" s="113"/>
      <c r="BM26" s="113"/>
      <c r="BN26" s="113"/>
      <c r="BO26" s="113"/>
      <c r="BP26" s="113"/>
      <c r="BQ26" s="113"/>
      <c r="BR26" s="113"/>
      <c r="BS26" s="113"/>
      <c r="BT26" s="113"/>
      <c r="BU26" s="113"/>
      <c r="BV26" s="113"/>
      <c r="BW26" s="113"/>
      <c r="BX26" s="113"/>
      <c r="BY26" s="113"/>
      <c r="BZ26" s="113"/>
      <c r="CA26" s="113"/>
      <c r="CB26" s="113"/>
      <c r="CC26" s="113"/>
      <c r="CD26" s="113"/>
      <c r="CE26" s="113"/>
      <c r="CF26" s="113"/>
      <c r="CG26" s="113"/>
      <c r="CH26" s="113"/>
      <c r="CI26" s="113"/>
      <c r="CJ26" s="113"/>
      <c r="CK26" s="113"/>
      <c r="CL26" s="113"/>
      <c r="CM26" s="113"/>
      <c r="CN26" s="113"/>
      <c r="CO26" s="113"/>
      <c r="CP26" s="113"/>
      <c r="CQ26" s="113"/>
      <c r="CR26" s="113"/>
      <c r="CS26" s="113"/>
      <c r="CT26" s="113"/>
      <c r="CU26" s="113"/>
      <c r="CV26" s="113"/>
      <c r="CW26" s="113"/>
      <c r="CX26" s="113"/>
      <c r="CY26" s="113"/>
      <c r="CZ26" s="113"/>
      <c r="DA26" s="113"/>
      <c r="DB26" s="113"/>
      <c r="DC26" s="113"/>
      <c r="DD26" s="113"/>
      <c r="DE26" s="113"/>
      <c r="DF26" s="113"/>
      <c r="DG26" s="113"/>
      <c r="DH26" s="113"/>
      <c r="DI26" s="113"/>
      <c r="DJ26" s="113"/>
      <c r="DK26" s="113"/>
      <c r="DL26" s="113"/>
      <c r="DM26" s="113"/>
      <c r="DN26" s="113"/>
      <c r="DO26" s="113"/>
      <c r="DP26" s="113"/>
      <c r="DQ26" s="113"/>
      <c r="DR26" s="113"/>
      <c r="DS26" s="113"/>
      <c r="DT26" s="113"/>
      <c r="DU26" s="113"/>
      <c r="DV26" s="113"/>
      <c r="DW26" s="113"/>
      <c r="DX26" s="113"/>
      <c r="DY26" s="113"/>
      <c r="DZ26" s="113"/>
      <c r="EA26" s="113"/>
      <c r="EB26" s="113"/>
      <c r="EC26" s="113"/>
      <c r="ED26" s="114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</row>
    <row r="27" ht="12.75" customHeight="1">
      <c r="B27" s="109" t="s">
        <v>87</v>
      </c>
      <c r="C27" s="112">
        <f t="shared" ref="C27:L27" si="22">SUMIF($O$50:$ED$50,C$10,$O27:$ED27)/1000</f>
        <v>0</v>
      </c>
      <c r="D27" s="112">
        <f t="shared" si="22"/>
        <v>0</v>
      </c>
      <c r="E27" s="112">
        <f t="shared" si="22"/>
        <v>0</v>
      </c>
      <c r="F27" s="112">
        <f t="shared" si="22"/>
        <v>0</v>
      </c>
      <c r="G27" s="112">
        <f t="shared" si="22"/>
        <v>0</v>
      </c>
      <c r="H27" s="112">
        <f t="shared" si="22"/>
        <v>0</v>
      </c>
      <c r="I27" s="112">
        <f t="shared" si="22"/>
        <v>0</v>
      </c>
      <c r="J27" s="112">
        <f t="shared" si="22"/>
        <v>0</v>
      </c>
      <c r="K27" s="112">
        <f t="shared" si="22"/>
        <v>0</v>
      </c>
      <c r="L27" s="112">
        <f t="shared" si="22"/>
        <v>0</v>
      </c>
      <c r="M27" s="1"/>
      <c r="N27" s="109" t="s">
        <v>87</v>
      </c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  <c r="AA27" s="113"/>
      <c r="AB27" s="113"/>
      <c r="AC27" s="113"/>
      <c r="AD27" s="113"/>
      <c r="AE27" s="113"/>
      <c r="AF27" s="113"/>
      <c r="AG27" s="113"/>
      <c r="AH27" s="113"/>
      <c r="AI27" s="113"/>
      <c r="AJ27" s="113"/>
      <c r="AK27" s="113"/>
      <c r="AL27" s="113"/>
      <c r="AM27" s="113"/>
      <c r="AN27" s="113"/>
      <c r="AO27" s="113"/>
      <c r="AP27" s="113"/>
      <c r="AQ27" s="113"/>
      <c r="AR27" s="113"/>
      <c r="AS27" s="113"/>
      <c r="AT27" s="113"/>
      <c r="AU27" s="113"/>
      <c r="AV27" s="113"/>
      <c r="AW27" s="113"/>
      <c r="AX27" s="113"/>
      <c r="AY27" s="113"/>
      <c r="AZ27" s="113"/>
      <c r="BA27" s="113"/>
      <c r="BB27" s="113"/>
      <c r="BC27" s="113"/>
      <c r="BD27" s="113"/>
      <c r="BE27" s="113"/>
      <c r="BF27" s="113"/>
      <c r="BG27" s="113"/>
      <c r="BH27" s="113"/>
      <c r="BI27" s="113"/>
      <c r="BJ27" s="113"/>
      <c r="BK27" s="113"/>
      <c r="BL27" s="113"/>
      <c r="BM27" s="113"/>
      <c r="BN27" s="113"/>
      <c r="BO27" s="113"/>
      <c r="BP27" s="113"/>
      <c r="BQ27" s="113"/>
      <c r="BR27" s="113"/>
      <c r="BS27" s="113"/>
      <c r="BT27" s="113"/>
      <c r="BU27" s="113"/>
      <c r="BV27" s="113"/>
      <c r="BW27" s="113"/>
      <c r="BX27" s="113"/>
      <c r="BY27" s="113"/>
      <c r="BZ27" s="113"/>
      <c r="CA27" s="113"/>
      <c r="CB27" s="113"/>
      <c r="CC27" s="113"/>
      <c r="CD27" s="113"/>
      <c r="CE27" s="113"/>
      <c r="CF27" s="113"/>
      <c r="CG27" s="113"/>
      <c r="CH27" s="113"/>
      <c r="CI27" s="113"/>
      <c r="CJ27" s="113"/>
      <c r="CK27" s="113"/>
      <c r="CL27" s="113"/>
      <c r="CM27" s="113"/>
      <c r="CN27" s="113"/>
      <c r="CO27" s="113"/>
      <c r="CP27" s="113"/>
      <c r="CQ27" s="113"/>
      <c r="CR27" s="113"/>
      <c r="CS27" s="113"/>
      <c r="CT27" s="113"/>
      <c r="CU27" s="113"/>
      <c r="CV27" s="113"/>
      <c r="CW27" s="113"/>
      <c r="CX27" s="113"/>
      <c r="CY27" s="113"/>
      <c r="CZ27" s="113"/>
      <c r="DA27" s="113"/>
      <c r="DB27" s="113"/>
      <c r="DC27" s="113"/>
      <c r="DD27" s="113"/>
      <c r="DE27" s="113"/>
      <c r="DF27" s="113"/>
      <c r="DG27" s="113"/>
      <c r="DH27" s="113"/>
      <c r="DI27" s="113"/>
      <c r="DJ27" s="113"/>
      <c r="DK27" s="113"/>
      <c r="DL27" s="113"/>
      <c r="DM27" s="113"/>
      <c r="DN27" s="113"/>
      <c r="DO27" s="113"/>
      <c r="DP27" s="113"/>
      <c r="DQ27" s="113"/>
      <c r="DR27" s="113"/>
      <c r="DS27" s="113"/>
      <c r="DT27" s="113"/>
      <c r="DU27" s="113"/>
      <c r="DV27" s="113"/>
      <c r="DW27" s="113"/>
      <c r="DX27" s="113"/>
      <c r="DY27" s="113"/>
      <c r="DZ27" s="113"/>
      <c r="EA27" s="113"/>
      <c r="EB27" s="113"/>
      <c r="EC27" s="113"/>
      <c r="ED27" s="114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</row>
    <row r="28" ht="12.75" customHeight="1">
      <c r="B28" s="109" t="s">
        <v>88</v>
      </c>
      <c r="C28" s="112">
        <f t="shared" ref="C28:L28" si="23">SUMIF($O$50:$ED$50,C$10,$O28:$ED28)/1000</f>
        <v>0</v>
      </c>
      <c r="D28" s="112">
        <f t="shared" si="23"/>
        <v>0</v>
      </c>
      <c r="E28" s="112">
        <f t="shared" si="23"/>
        <v>0</v>
      </c>
      <c r="F28" s="112">
        <f t="shared" si="23"/>
        <v>0</v>
      </c>
      <c r="G28" s="112">
        <f t="shared" si="23"/>
        <v>0</v>
      </c>
      <c r="H28" s="112">
        <f t="shared" si="23"/>
        <v>0</v>
      </c>
      <c r="I28" s="112">
        <f t="shared" si="23"/>
        <v>0</v>
      </c>
      <c r="J28" s="112">
        <f t="shared" si="23"/>
        <v>0</v>
      </c>
      <c r="K28" s="112">
        <f t="shared" si="23"/>
        <v>0</v>
      </c>
      <c r="L28" s="112">
        <f t="shared" si="23"/>
        <v>0</v>
      </c>
      <c r="M28" s="1"/>
      <c r="N28" s="109" t="s">
        <v>88</v>
      </c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  <c r="AA28" s="113"/>
      <c r="AB28" s="113"/>
      <c r="AC28" s="113"/>
      <c r="AD28" s="113"/>
      <c r="AE28" s="113"/>
      <c r="AF28" s="113"/>
      <c r="AG28" s="113"/>
      <c r="AH28" s="113"/>
      <c r="AI28" s="113"/>
      <c r="AJ28" s="113"/>
      <c r="AK28" s="113"/>
      <c r="AL28" s="113"/>
      <c r="AM28" s="113"/>
      <c r="AN28" s="113"/>
      <c r="AO28" s="113"/>
      <c r="AP28" s="113"/>
      <c r="AQ28" s="113"/>
      <c r="AR28" s="113"/>
      <c r="AS28" s="113"/>
      <c r="AT28" s="113"/>
      <c r="AU28" s="113"/>
      <c r="AV28" s="113"/>
      <c r="AW28" s="113"/>
      <c r="AX28" s="113"/>
      <c r="AY28" s="113"/>
      <c r="AZ28" s="113"/>
      <c r="BA28" s="113"/>
      <c r="BB28" s="113"/>
      <c r="BC28" s="113"/>
      <c r="BD28" s="113"/>
      <c r="BE28" s="113"/>
      <c r="BF28" s="113"/>
      <c r="BG28" s="113"/>
      <c r="BH28" s="113"/>
      <c r="BI28" s="113"/>
      <c r="BJ28" s="113"/>
      <c r="BK28" s="113"/>
      <c r="BL28" s="113"/>
      <c r="BM28" s="113"/>
      <c r="BN28" s="113"/>
      <c r="BO28" s="113"/>
      <c r="BP28" s="113"/>
      <c r="BQ28" s="113"/>
      <c r="BR28" s="113"/>
      <c r="BS28" s="113"/>
      <c r="BT28" s="113"/>
      <c r="BU28" s="113"/>
      <c r="BV28" s="113"/>
      <c r="BW28" s="113"/>
      <c r="BX28" s="113"/>
      <c r="BY28" s="113"/>
      <c r="BZ28" s="113"/>
      <c r="CA28" s="113"/>
      <c r="CB28" s="113"/>
      <c r="CC28" s="113"/>
      <c r="CD28" s="113"/>
      <c r="CE28" s="113"/>
      <c r="CF28" s="113"/>
      <c r="CG28" s="113"/>
      <c r="CH28" s="113"/>
      <c r="CI28" s="113"/>
      <c r="CJ28" s="113"/>
      <c r="CK28" s="113"/>
      <c r="CL28" s="113"/>
      <c r="CM28" s="113"/>
      <c r="CN28" s="113"/>
      <c r="CO28" s="113"/>
      <c r="CP28" s="113"/>
      <c r="CQ28" s="113"/>
      <c r="CR28" s="113"/>
      <c r="CS28" s="113"/>
      <c r="CT28" s="113"/>
      <c r="CU28" s="113"/>
      <c r="CV28" s="113"/>
      <c r="CW28" s="113"/>
      <c r="CX28" s="113"/>
      <c r="CY28" s="113"/>
      <c r="CZ28" s="113"/>
      <c r="DA28" s="113"/>
      <c r="DB28" s="113"/>
      <c r="DC28" s="113"/>
      <c r="DD28" s="113"/>
      <c r="DE28" s="113"/>
      <c r="DF28" s="113"/>
      <c r="DG28" s="113"/>
      <c r="DH28" s="113"/>
      <c r="DI28" s="113"/>
      <c r="DJ28" s="113"/>
      <c r="DK28" s="113"/>
      <c r="DL28" s="113"/>
      <c r="DM28" s="113"/>
      <c r="DN28" s="113"/>
      <c r="DO28" s="113"/>
      <c r="DP28" s="113"/>
      <c r="DQ28" s="113"/>
      <c r="DR28" s="113"/>
      <c r="DS28" s="113"/>
      <c r="DT28" s="113"/>
      <c r="DU28" s="113"/>
      <c r="DV28" s="113"/>
      <c r="DW28" s="113"/>
      <c r="DX28" s="113"/>
      <c r="DY28" s="113"/>
      <c r="DZ28" s="113"/>
      <c r="EA28" s="113"/>
      <c r="EB28" s="113"/>
      <c r="EC28" s="113"/>
      <c r="ED28" s="114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</row>
    <row r="29" ht="12.75" customHeight="1">
      <c r="B29" s="109" t="s">
        <v>89</v>
      </c>
      <c r="C29" s="112">
        <f t="shared" ref="C29:L29" si="24">SUMIF($O$50:$ED$50,C$10,$O29:$ED29)/1000</f>
        <v>0</v>
      </c>
      <c r="D29" s="112">
        <f t="shared" si="24"/>
        <v>0</v>
      </c>
      <c r="E29" s="112">
        <f t="shared" si="24"/>
        <v>0</v>
      </c>
      <c r="F29" s="112">
        <f t="shared" si="24"/>
        <v>0</v>
      </c>
      <c r="G29" s="112">
        <f t="shared" si="24"/>
        <v>0</v>
      </c>
      <c r="H29" s="112">
        <f t="shared" si="24"/>
        <v>-621.8893651</v>
      </c>
      <c r="I29" s="112">
        <f t="shared" si="24"/>
        <v>-4511.551876</v>
      </c>
      <c r="J29" s="112">
        <f t="shared" si="24"/>
        <v>-7119.884578</v>
      </c>
      <c r="K29" s="112">
        <f t="shared" si="24"/>
        <v>-879.2054907</v>
      </c>
      <c r="L29" s="112">
        <f t="shared" si="24"/>
        <v>0</v>
      </c>
      <c r="M29" s="1"/>
      <c r="N29" s="34" t="s">
        <v>89</v>
      </c>
      <c r="O29" s="113">
        <f t="shared" ref="O29:ED29" si="25">-O118</f>
        <v>0</v>
      </c>
      <c r="P29" s="113">
        <f t="shared" si="25"/>
        <v>0</v>
      </c>
      <c r="Q29" s="113">
        <f t="shared" si="25"/>
        <v>0</v>
      </c>
      <c r="R29" s="113">
        <f t="shared" si="25"/>
        <v>0</v>
      </c>
      <c r="S29" s="113">
        <f t="shared" si="25"/>
        <v>0</v>
      </c>
      <c r="T29" s="113">
        <f t="shared" si="25"/>
        <v>0</v>
      </c>
      <c r="U29" s="113">
        <f t="shared" si="25"/>
        <v>0</v>
      </c>
      <c r="V29" s="113">
        <f t="shared" si="25"/>
        <v>0</v>
      </c>
      <c r="W29" s="113">
        <f t="shared" si="25"/>
        <v>0</v>
      </c>
      <c r="X29" s="113">
        <f t="shared" si="25"/>
        <v>0</v>
      </c>
      <c r="Y29" s="113">
        <f t="shared" si="25"/>
        <v>0</v>
      </c>
      <c r="Z29" s="113">
        <f t="shared" si="25"/>
        <v>0</v>
      </c>
      <c r="AA29" s="113">
        <f t="shared" si="25"/>
        <v>0</v>
      </c>
      <c r="AB29" s="113">
        <f t="shared" si="25"/>
        <v>0</v>
      </c>
      <c r="AC29" s="113">
        <f t="shared" si="25"/>
        <v>0</v>
      </c>
      <c r="AD29" s="113">
        <f t="shared" si="25"/>
        <v>0</v>
      </c>
      <c r="AE29" s="113">
        <f t="shared" si="25"/>
        <v>0</v>
      </c>
      <c r="AF29" s="113">
        <f t="shared" si="25"/>
        <v>0</v>
      </c>
      <c r="AG29" s="113">
        <f t="shared" si="25"/>
        <v>0</v>
      </c>
      <c r="AH29" s="113">
        <f t="shared" si="25"/>
        <v>0</v>
      </c>
      <c r="AI29" s="113">
        <f t="shared" si="25"/>
        <v>0</v>
      </c>
      <c r="AJ29" s="113">
        <f t="shared" si="25"/>
        <v>0</v>
      </c>
      <c r="AK29" s="113">
        <f t="shared" si="25"/>
        <v>0</v>
      </c>
      <c r="AL29" s="113">
        <f t="shared" si="25"/>
        <v>0</v>
      </c>
      <c r="AM29" s="113">
        <f t="shared" si="25"/>
        <v>0</v>
      </c>
      <c r="AN29" s="113">
        <f t="shared" si="25"/>
        <v>0</v>
      </c>
      <c r="AO29" s="113">
        <f t="shared" si="25"/>
        <v>0</v>
      </c>
      <c r="AP29" s="113">
        <f t="shared" si="25"/>
        <v>0</v>
      </c>
      <c r="AQ29" s="113">
        <f t="shared" si="25"/>
        <v>0</v>
      </c>
      <c r="AR29" s="113">
        <f t="shared" si="25"/>
        <v>0</v>
      </c>
      <c r="AS29" s="113">
        <f t="shared" si="25"/>
        <v>0</v>
      </c>
      <c r="AT29" s="113">
        <f t="shared" si="25"/>
        <v>0</v>
      </c>
      <c r="AU29" s="113">
        <f t="shared" si="25"/>
        <v>0</v>
      </c>
      <c r="AV29" s="113">
        <f t="shared" si="25"/>
        <v>0</v>
      </c>
      <c r="AW29" s="113">
        <f t="shared" si="25"/>
        <v>0</v>
      </c>
      <c r="AX29" s="113">
        <f t="shared" si="25"/>
        <v>0</v>
      </c>
      <c r="AY29" s="113">
        <f t="shared" si="25"/>
        <v>0</v>
      </c>
      <c r="AZ29" s="113">
        <f t="shared" si="25"/>
        <v>0</v>
      </c>
      <c r="BA29" s="113">
        <f t="shared" si="25"/>
        <v>0</v>
      </c>
      <c r="BB29" s="113">
        <f t="shared" si="25"/>
        <v>0</v>
      </c>
      <c r="BC29" s="113">
        <f t="shared" si="25"/>
        <v>0</v>
      </c>
      <c r="BD29" s="113">
        <f t="shared" si="25"/>
        <v>0</v>
      </c>
      <c r="BE29" s="113">
        <f t="shared" si="25"/>
        <v>0</v>
      </c>
      <c r="BF29" s="113">
        <f t="shared" si="25"/>
        <v>0</v>
      </c>
      <c r="BG29" s="113">
        <f t="shared" si="25"/>
        <v>0</v>
      </c>
      <c r="BH29" s="113">
        <f t="shared" si="25"/>
        <v>0</v>
      </c>
      <c r="BI29" s="113">
        <f t="shared" si="25"/>
        <v>0</v>
      </c>
      <c r="BJ29" s="113">
        <f t="shared" si="25"/>
        <v>0</v>
      </c>
      <c r="BK29" s="113">
        <f t="shared" si="25"/>
        <v>0</v>
      </c>
      <c r="BL29" s="113">
        <f t="shared" si="25"/>
        <v>0</v>
      </c>
      <c r="BM29" s="113">
        <f t="shared" si="25"/>
        <v>0</v>
      </c>
      <c r="BN29" s="113">
        <f t="shared" si="25"/>
        <v>0</v>
      </c>
      <c r="BO29" s="113">
        <f t="shared" si="25"/>
        <v>0</v>
      </c>
      <c r="BP29" s="113">
        <f t="shared" si="25"/>
        <v>0</v>
      </c>
      <c r="BQ29" s="113">
        <f t="shared" si="25"/>
        <v>0</v>
      </c>
      <c r="BR29" s="113">
        <f t="shared" si="25"/>
        <v>0</v>
      </c>
      <c r="BS29" s="113">
        <f t="shared" si="25"/>
        <v>0</v>
      </c>
      <c r="BT29" s="113">
        <f t="shared" si="25"/>
        <v>0</v>
      </c>
      <c r="BU29" s="113">
        <f t="shared" si="25"/>
        <v>0</v>
      </c>
      <c r="BV29" s="113">
        <f t="shared" si="25"/>
        <v>0</v>
      </c>
      <c r="BW29" s="113">
        <f t="shared" si="25"/>
        <v>0</v>
      </c>
      <c r="BX29" s="113">
        <f t="shared" si="25"/>
        <v>0</v>
      </c>
      <c r="BY29" s="113">
        <f t="shared" si="25"/>
        <v>0</v>
      </c>
      <c r="BZ29" s="113">
        <f t="shared" si="25"/>
        <v>0</v>
      </c>
      <c r="CA29" s="113">
        <f t="shared" si="25"/>
        <v>0</v>
      </c>
      <c r="CB29" s="113">
        <f t="shared" si="25"/>
        <v>0</v>
      </c>
      <c r="CC29" s="113">
        <f t="shared" si="25"/>
        <v>0</v>
      </c>
      <c r="CD29" s="113">
        <f t="shared" si="25"/>
        <v>0</v>
      </c>
      <c r="CE29" s="113">
        <f t="shared" si="25"/>
        <v>0</v>
      </c>
      <c r="CF29" s="113">
        <f t="shared" si="25"/>
        <v>-197355.5012</v>
      </c>
      <c r="CG29" s="113">
        <f t="shared" si="25"/>
        <v>-212266.9319</v>
      </c>
      <c r="CH29" s="113">
        <f t="shared" si="25"/>
        <v>-212266.9319</v>
      </c>
      <c r="CI29" s="113">
        <f t="shared" si="25"/>
        <v>-375962.6564</v>
      </c>
      <c r="CJ29" s="113">
        <f t="shared" si="25"/>
        <v>-375962.6564</v>
      </c>
      <c r="CK29" s="113">
        <f t="shared" si="25"/>
        <v>-375962.6564</v>
      </c>
      <c r="CL29" s="113">
        <f t="shared" si="25"/>
        <v>-375962.6564</v>
      </c>
      <c r="CM29" s="113">
        <f t="shared" si="25"/>
        <v>-375962.6564</v>
      </c>
      <c r="CN29" s="113">
        <f t="shared" si="25"/>
        <v>-375962.6564</v>
      </c>
      <c r="CO29" s="113">
        <f t="shared" si="25"/>
        <v>-375962.6564</v>
      </c>
      <c r="CP29" s="113">
        <f t="shared" si="25"/>
        <v>-375962.6564</v>
      </c>
      <c r="CQ29" s="113">
        <f t="shared" si="25"/>
        <v>-375962.6564</v>
      </c>
      <c r="CR29" s="113">
        <f t="shared" si="25"/>
        <v>-375962.6564</v>
      </c>
      <c r="CS29" s="113">
        <f t="shared" si="25"/>
        <v>-375962.6564</v>
      </c>
      <c r="CT29" s="113">
        <f t="shared" si="25"/>
        <v>-375962.6564</v>
      </c>
      <c r="CU29" s="113">
        <f t="shared" si="25"/>
        <v>-593323.7149</v>
      </c>
      <c r="CV29" s="113">
        <f t="shared" si="25"/>
        <v>-593323.7149</v>
      </c>
      <c r="CW29" s="113">
        <f t="shared" si="25"/>
        <v>-593323.7149</v>
      </c>
      <c r="CX29" s="113">
        <f t="shared" si="25"/>
        <v>-593323.7149</v>
      </c>
      <c r="CY29" s="113">
        <f t="shared" si="25"/>
        <v>-593323.7149</v>
      </c>
      <c r="CZ29" s="113">
        <f t="shared" si="25"/>
        <v>-593323.7149</v>
      </c>
      <c r="DA29" s="113">
        <f t="shared" si="25"/>
        <v>-593323.7149</v>
      </c>
      <c r="DB29" s="113">
        <f t="shared" si="25"/>
        <v>-593323.7149</v>
      </c>
      <c r="DC29" s="113">
        <f t="shared" si="25"/>
        <v>-593323.7149</v>
      </c>
      <c r="DD29" s="113">
        <f t="shared" si="25"/>
        <v>-593323.7149</v>
      </c>
      <c r="DE29" s="113">
        <f t="shared" si="25"/>
        <v>-593323.7149</v>
      </c>
      <c r="DF29" s="113">
        <f t="shared" si="25"/>
        <v>-593323.7149</v>
      </c>
      <c r="DG29" s="113">
        <f t="shared" si="25"/>
        <v>-879205.4907</v>
      </c>
      <c r="DH29" s="113">
        <f t="shared" si="25"/>
        <v>0</v>
      </c>
      <c r="DI29" s="113">
        <f t="shared" si="25"/>
        <v>0</v>
      </c>
      <c r="DJ29" s="113">
        <f t="shared" si="25"/>
        <v>0</v>
      </c>
      <c r="DK29" s="113">
        <f t="shared" si="25"/>
        <v>0</v>
      </c>
      <c r="DL29" s="113">
        <f t="shared" si="25"/>
        <v>0</v>
      </c>
      <c r="DM29" s="113">
        <f t="shared" si="25"/>
        <v>0</v>
      </c>
      <c r="DN29" s="113">
        <f t="shared" si="25"/>
        <v>0</v>
      </c>
      <c r="DO29" s="113">
        <f t="shared" si="25"/>
        <v>0</v>
      </c>
      <c r="DP29" s="113">
        <f t="shared" si="25"/>
        <v>0</v>
      </c>
      <c r="DQ29" s="113">
        <f t="shared" si="25"/>
        <v>0</v>
      </c>
      <c r="DR29" s="113">
        <f t="shared" si="25"/>
        <v>0</v>
      </c>
      <c r="DS29" s="113">
        <f t="shared" si="25"/>
        <v>0</v>
      </c>
      <c r="DT29" s="113">
        <f t="shared" si="25"/>
        <v>0</v>
      </c>
      <c r="DU29" s="113">
        <f t="shared" si="25"/>
        <v>0</v>
      </c>
      <c r="DV29" s="113">
        <f t="shared" si="25"/>
        <v>0</v>
      </c>
      <c r="DW29" s="113">
        <f t="shared" si="25"/>
        <v>0</v>
      </c>
      <c r="DX29" s="113">
        <f t="shared" si="25"/>
        <v>0</v>
      </c>
      <c r="DY29" s="113">
        <f t="shared" si="25"/>
        <v>0</v>
      </c>
      <c r="DZ29" s="113">
        <f t="shared" si="25"/>
        <v>0</v>
      </c>
      <c r="EA29" s="113">
        <f t="shared" si="25"/>
        <v>0</v>
      </c>
      <c r="EB29" s="113">
        <f t="shared" si="25"/>
        <v>0</v>
      </c>
      <c r="EC29" s="113">
        <f t="shared" si="25"/>
        <v>0</v>
      </c>
      <c r="ED29" s="114">
        <f t="shared" si="25"/>
        <v>0</v>
      </c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</row>
    <row r="30" ht="12.75" customHeight="1">
      <c r="B30" s="128" t="s">
        <v>90</v>
      </c>
      <c r="C30" s="112">
        <f t="shared" ref="C30:L30" si="26">SUMIF($O$50:$ED$50,C$10,$O30:$ED30)/1000</f>
        <v>0</v>
      </c>
      <c r="D30" s="112">
        <f t="shared" si="26"/>
        <v>0</v>
      </c>
      <c r="E30" s="112">
        <f t="shared" si="26"/>
        <v>0</v>
      </c>
      <c r="F30" s="112">
        <f t="shared" si="26"/>
        <v>0</v>
      </c>
      <c r="G30" s="112">
        <f t="shared" si="26"/>
        <v>0</v>
      </c>
      <c r="H30" s="112">
        <f t="shared" si="26"/>
        <v>0</v>
      </c>
      <c r="I30" s="112">
        <f t="shared" si="26"/>
        <v>0</v>
      </c>
      <c r="J30" s="112">
        <f t="shared" si="26"/>
        <v>0</v>
      </c>
      <c r="K30" s="112">
        <f t="shared" si="26"/>
        <v>0</v>
      </c>
      <c r="L30" s="112">
        <f t="shared" si="26"/>
        <v>0</v>
      </c>
      <c r="M30" s="1"/>
      <c r="N30" s="37" t="s">
        <v>90</v>
      </c>
      <c r="O30" s="127"/>
      <c r="P30" s="127"/>
      <c r="Q30" s="127"/>
      <c r="R30" s="127"/>
      <c r="S30" s="127"/>
      <c r="T30" s="127"/>
      <c r="U30" s="127"/>
      <c r="V30" s="127"/>
      <c r="W30" s="127"/>
      <c r="X30" s="127"/>
      <c r="Y30" s="127"/>
      <c r="Z30" s="127"/>
      <c r="AA30" s="127"/>
      <c r="AB30" s="127"/>
      <c r="AC30" s="127"/>
      <c r="AD30" s="127"/>
      <c r="AE30" s="127"/>
      <c r="AF30" s="127"/>
      <c r="AG30" s="127"/>
      <c r="AH30" s="127"/>
      <c r="AI30" s="127"/>
      <c r="AJ30" s="127"/>
      <c r="AK30" s="127"/>
      <c r="AL30" s="127"/>
      <c r="AM30" s="127"/>
      <c r="AN30" s="127"/>
      <c r="AO30" s="127"/>
      <c r="AP30" s="127"/>
      <c r="AQ30" s="127"/>
      <c r="AR30" s="127"/>
      <c r="AS30" s="127"/>
      <c r="AT30" s="127"/>
      <c r="AU30" s="127"/>
      <c r="AV30" s="127"/>
      <c r="AW30" s="127"/>
      <c r="AX30" s="127"/>
      <c r="AY30" s="127"/>
      <c r="AZ30" s="127"/>
      <c r="BA30" s="127"/>
      <c r="BB30" s="127"/>
      <c r="BC30" s="127"/>
      <c r="BD30" s="127"/>
      <c r="BE30" s="127"/>
      <c r="BF30" s="127"/>
      <c r="BG30" s="127"/>
      <c r="BH30" s="127"/>
      <c r="BI30" s="127"/>
      <c r="BJ30" s="127"/>
      <c r="BK30" s="127"/>
      <c r="BL30" s="127"/>
      <c r="BM30" s="127"/>
      <c r="BN30" s="127"/>
      <c r="BO30" s="127"/>
      <c r="BP30" s="127"/>
      <c r="BQ30" s="127"/>
      <c r="BR30" s="127"/>
      <c r="BS30" s="127"/>
      <c r="BT30" s="127"/>
      <c r="BU30" s="127"/>
      <c r="BV30" s="127"/>
      <c r="BW30" s="127"/>
      <c r="BX30" s="127"/>
      <c r="BY30" s="127"/>
      <c r="BZ30" s="127"/>
      <c r="CA30" s="127"/>
      <c r="CB30" s="127"/>
      <c r="CC30" s="127"/>
      <c r="CD30" s="127"/>
      <c r="CE30" s="127"/>
      <c r="CF30" s="127"/>
      <c r="CG30" s="127"/>
      <c r="CH30" s="127"/>
      <c r="CI30" s="127"/>
      <c r="CJ30" s="127"/>
      <c r="CK30" s="127"/>
      <c r="CL30" s="127"/>
      <c r="CM30" s="127"/>
      <c r="CN30" s="127"/>
      <c r="CO30" s="127"/>
      <c r="CP30" s="127"/>
      <c r="CQ30" s="127"/>
      <c r="CR30" s="127"/>
      <c r="CS30" s="127"/>
      <c r="CT30" s="127"/>
      <c r="CU30" s="127"/>
      <c r="CV30" s="127"/>
      <c r="CW30" s="127"/>
      <c r="CX30" s="127"/>
      <c r="CY30" s="127"/>
      <c r="CZ30" s="127"/>
      <c r="DA30" s="127"/>
      <c r="DB30" s="127"/>
      <c r="DC30" s="127"/>
      <c r="DD30" s="127"/>
      <c r="DE30" s="127"/>
      <c r="DF30" s="127"/>
      <c r="DG30" s="127"/>
      <c r="DH30" s="127"/>
      <c r="DI30" s="127"/>
      <c r="DJ30" s="127"/>
      <c r="DK30" s="127"/>
      <c r="DL30" s="127"/>
      <c r="DM30" s="127"/>
      <c r="DN30" s="127"/>
      <c r="DO30" s="127"/>
      <c r="DP30" s="127"/>
      <c r="DQ30" s="127"/>
      <c r="DR30" s="127"/>
      <c r="DS30" s="127"/>
      <c r="DT30" s="127"/>
      <c r="DU30" s="127"/>
      <c r="DV30" s="127"/>
      <c r="DW30" s="127"/>
      <c r="DX30" s="127"/>
      <c r="DY30" s="127"/>
      <c r="DZ30" s="127"/>
      <c r="EA30" s="127"/>
      <c r="EB30" s="127"/>
      <c r="EC30" s="127"/>
      <c r="ED30" s="135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</row>
    <row r="31" ht="12.75" customHeight="1">
      <c r="B31" s="109" t="s">
        <v>91</v>
      </c>
      <c r="C31" s="112">
        <f t="shared" ref="C31:L31" si="27">SUMIF($O$50:$ED$50,C$10,$O31:$ED31)/1000</f>
        <v>0</v>
      </c>
      <c r="D31" s="112">
        <f t="shared" si="27"/>
        <v>0</v>
      </c>
      <c r="E31" s="112">
        <f t="shared" si="27"/>
        <v>0</v>
      </c>
      <c r="F31" s="112">
        <f t="shared" si="27"/>
        <v>0</v>
      </c>
      <c r="G31" s="112">
        <f t="shared" si="27"/>
        <v>0</v>
      </c>
      <c r="H31" s="112">
        <f t="shared" si="27"/>
        <v>0</v>
      </c>
      <c r="I31" s="112">
        <f t="shared" si="27"/>
        <v>0</v>
      </c>
      <c r="J31" s="112">
        <f t="shared" si="27"/>
        <v>0</v>
      </c>
      <c r="K31" s="112">
        <f t="shared" si="27"/>
        <v>0</v>
      </c>
      <c r="L31" s="112">
        <f t="shared" si="27"/>
        <v>0</v>
      </c>
      <c r="M31" s="1"/>
      <c r="N31" s="34" t="s">
        <v>91</v>
      </c>
      <c r="O31" s="113">
        <f>-O58</f>
        <v>0</v>
      </c>
      <c r="P31" s="113">
        <f t="shared" ref="P31:ED31" si="28">-(P58-O58)</f>
        <v>0</v>
      </c>
      <c r="Q31" s="113">
        <f t="shared" si="28"/>
        <v>0</v>
      </c>
      <c r="R31" s="113">
        <f t="shared" si="28"/>
        <v>0</v>
      </c>
      <c r="S31" s="113">
        <f t="shared" si="28"/>
        <v>0</v>
      </c>
      <c r="T31" s="113">
        <f t="shared" si="28"/>
        <v>0</v>
      </c>
      <c r="U31" s="113">
        <f t="shared" si="28"/>
        <v>0</v>
      </c>
      <c r="V31" s="113">
        <f t="shared" si="28"/>
        <v>0</v>
      </c>
      <c r="W31" s="113">
        <f t="shared" si="28"/>
        <v>0</v>
      </c>
      <c r="X31" s="113">
        <f t="shared" si="28"/>
        <v>0</v>
      </c>
      <c r="Y31" s="113">
        <f t="shared" si="28"/>
        <v>0</v>
      </c>
      <c r="Z31" s="113">
        <f t="shared" si="28"/>
        <v>0</v>
      </c>
      <c r="AA31" s="113">
        <f t="shared" si="28"/>
        <v>0</v>
      </c>
      <c r="AB31" s="113">
        <f t="shared" si="28"/>
        <v>0</v>
      </c>
      <c r="AC31" s="113">
        <f t="shared" si="28"/>
        <v>0</v>
      </c>
      <c r="AD31" s="113">
        <f t="shared" si="28"/>
        <v>0</v>
      </c>
      <c r="AE31" s="113">
        <f t="shared" si="28"/>
        <v>0</v>
      </c>
      <c r="AF31" s="113">
        <f t="shared" si="28"/>
        <v>0</v>
      </c>
      <c r="AG31" s="113">
        <f t="shared" si="28"/>
        <v>0</v>
      </c>
      <c r="AH31" s="113">
        <f t="shared" si="28"/>
        <v>0</v>
      </c>
      <c r="AI31" s="113">
        <f t="shared" si="28"/>
        <v>0</v>
      </c>
      <c r="AJ31" s="113">
        <f t="shared" si="28"/>
        <v>0</v>
      </c>
      <c r="AK31" s="113">
        <f t="shared" si="28"/>
        <v>0</v>
      </c>
      <c r="AL31" s="113">
        <f t="shared" si="28"/>
        <v>0</v>
      </c>
      <c r="AM31" s="113">
        <f t="shared" si="28"/>
        <v>0</v>
      </c>
      <c r="AN31" s="113">
        <f t="shared" si="28"/>
        <v>0</v>
      </c>
      <c r="AO31" s="113">
        <f t="shared" si="28"/>
        <v>0</v>
      </c>
      <c r="AP31" s="113">
        <f t="shared" si="28"/>
        <v>0</v>
      </c>
      <c r="AQ31" s="113">
        <f t="shared" si="28"/>
        <v>0</v>
      </c>
      <c r="AR31" s="113">
        <f t="shared" si="28"/>
        <v>0</v>
      </c>
      <c r="AS31" s="113">
        <f t="shared" si="28"/>
        <v>0</v>
      </c>
      <c r="AT31" s="113">
        <f t="shared" si="28"/>
        <v>0</v>
      </c>
      <c r="AU31" s="113">
        <f t="shared" si="28"/>
        <v>0</v>
      </c>
      <c r="AV31" s="113">
        <f t="shared" si="28"/>
        <v>0</v>
      </c>
      <c r="AW31" s="113">
        <f t="shared" si="28"/>
        <v>0</v>
      </c>
      <c r="AX31" s="113">
        <f t="shared" si="28"/>
        <v>0</v>
      </c>
      <c r="AY31" s="113">
        <f t="shared" si="28"/>
        <v>0</v>
      </c>
      <c r="AZ31" s="113">
        <f t="shared" si="28"/>
        <v>0</v>
      </c>
      <c r="BA31" s="113">
        <f t="shared" si="28"/>
        <v>0</v>
      </c>
      <c r="BB31" s="113">
        <f t="shared" si="28"/>
        <v>0</v>
      </c>
      <c r="BC31" s="113">
        <f t="shared" si="28"/>
        <v>0</v>
      </c>
      <c r="BD31" s="113">
        <f t="shared" si="28"/>
        <v>0</v>
      </c>
      <c r="BE31" s="113">
        <f t="shared" si="28"/>
        <v>0</v>
      </c>
      <c r="BF31" s="113">
        <f t="shared" si="28"/>
        <v>0</v>
      </c>
      <c r="BG31" s="113">
        <f t="shared" si="28"/>
        <v>0</v>
      </c>
      <c r="BH31" s="113">
        <f t="shared" si="28"/>
        <v>0</v>
      </c>
      <c r="BI31" s="113">
        <f t="shared" si="28"/>
        <v>0</v>
      </c>
      <c r="BJ31" s="113">
        <f t="shared" si="28"/>
        <v>0</v>
      </c>
      <c r="BK31" s="113">
        <f t="shared" si="28"/>
        <v>0</v>
      </c>
      <c r="BL31" s="113">
        <f t="shared" si="28"/>
        <v>0</v>
      </c>
      <c r="BM31" s="113">
        <f t="shared" si="28"/>
        <v>0</v>
      </c>
      <c r="BN31" s="113">
        <f t="shared" si="28"/>
        <v>0</v>
      </c>
      <c r="BO31" s="113">
        <f t="shared" si="28"/>
        <v>0</v>
      </c>
      <c r="BP31" s="113">
        <f t="shared" si="28"/>
        <v>0</v>
      </c>
      <c r="BQ31" s="113">
        <f t="shared" si="28"/>
        <v>0</v>
      </c>
      <c r="BR31" s="113">
        <f t="shared" si="28"/>
        <v>0</v>
      </c>
      <c r="BS31" s="113">
        <f t="shared" si="28"/>
        <v>0</v>
      </c>
      <c r="BT31" s="113">
        <f t="shared" si="28"/>
        <v>0</v>
      </c>
      <c r="BU31" s="113">
        <f t="shared" si="28"/>
        <v>0</v>
      </c>
      <c r="BV31" s="113">
        <f t="shared" si="28"/>
        <v>0</v>
      </c>
      <c r="BW31" s="113">
        <f t="shared" si="28"/>
        <v>0</v>
      </c>
      <c r="BX31" s="113">
        <f t="shared" si="28"/>
        <v>0</v>
      </c>
      <c r="BY31" s="113">
        <f t="shared" si="28"/>
        <v>0</v>
      </c>
      <c r="BZ31" s="113">
        <f t="shared" si="28"/>
        <v>0</v>
      </c>
      <c r="CA31" s="113">
        <f t="shared" si="28"/>
        <v>0</v>
      </c>
      <c r="CB31" s="113">
        <f t="shared" si="28"/>
        <v>0</v>
      </c>
      <c r="CC31" s="113">
        <f t="shared" si="28"/>
        <v>0</v>
      </c>
      <c r="CD31" s="113">
        <f t="shared" si="28"/>
        <v>0</v>
      </c>
      <c r="CE31" s="113">
        <f t="shared" si="28"/>
        <v>0</v>
      </c>
      <c r="CF31" s="113">
        <f t="shared" si="28"/>
        <v>0</v>
      </c>
      <c r="CG31" s="113">
        <f t="shared" si="28"/>
        <v>0</v>
      </c>
      <c r="CH31" s="113">
        <f t="shared" si="28"/>
        <v>0</v>
      </c>
      <c r="CI31" s="113">
        <f t="shared" si="28"/>
        <v>0</v>
      </c>
      <c r="CJ31" s="113">
        <f t="shared" si="28"/>
        <v>0</v>
      </c>
      <c r="CK31" s="113">
        <f t="shared" si="28"/>
        <v>0</v>
      </c>
      <c r="CL31" s="113">
        <f t="shared" si="28"/>
        <v>0</v>
      </c>
      <c r="CM31" s="113">
        <f t="shared" si="28"/>
        <v>0</v>
      </c>
      <c r="CN31" s="113">
        <f t="shared" si="28"/>
        <v>0</v>
      </c>
      <c r="CO31" s="113">
        <f t="shared" si="28"/>
        <v>0</v>
      </c>
      <c r="CP31" s="113">
        <f t="shared" si="28"/>
        <v>0</v>
      </c>
      <c r="CQ31" s="113">
        <f t="shared" si="28"/>
        <v>0</v>
      </c>
      <c r="CR31" s="113">
        <f t="shared" si="28"/>
        <v>0</v>
      </c>
      <c r="CS31" s="113">
        <f t="shared" si="28"/>
        <v>0</v>
      </c>
      <c r="CT31" s="113">
        <f t="shared" si="28"/>
        <v>0</v>
      </c>
      <c r="CU31" s="113">
        <f t="shared" si="28"/>
        <v>0</v>
      </c>
      <c r="CV31" s="113">
        <f t="shared" si="28"/>
        <v>0</v>
      </c>
      <c r="CW31" s="113">
        <f t="shared" si="28"/>
        <v>0</v>
      </c>
      <c r="CX31" s="113">
        <f t="shared" si="28"/>
        <v>0</v>
      </c>
      <c r="CY31" s="113">
        <f t="shared" si="28"/>
        <v>0</v>
      </c>
      <c r="CZ31" s="113">
        <f t="shared" si="28"/>
        <v>0</v>
      </c>
      <c r="DA31" s="113">
        <f t="shared" si="28"/>
        <v>0</v>
      </c>
      <c r="DB31" s="113">
        <f t="shared" si="28"/>
        <v>0</v>
      </c>
      <c r="DC31" s="113">
        <f t="shared" si="28"/>
        <v>0</v>
      </c>
      <c r="DD31" s="113">
        <f t="shared" si="28"/>
        <v>0</v>
      </c>
      <c r="DE31" s="113">
        <f t="shared" si="28"/>
        <v>0</v>
      </c>
      <c r="DF31" s="113">
        <f t="shared" si="28"/>
        <v>0</v>
      </c>
      <c r="DG31" s="113">
        <f t="shared" si="28"/>
        <v>0</v>
      </c>
      <c r="DH31" s="113">
        <f t="shared" si="28"/>
        <v>0</v>
      </c>
      <c r="DI31" s="113">
        <f t="shared" si="28"/>
        <v>0</v>
      </c>
      <c r="DJ31" s="113">
        <f t="shared" si="28"/>
        <v>0</v>
      </c>
      <c r="DK31" s="113">
        <f t="shared" si="28"/>
        <v>0</v>
      </c>
      <c r="DL31" s="113">
        <f t="shared" si="28"/>
        <v>0</v>
      </c>
      <c r="DM31" s="113">
        <f t="shared" si="28"/>
        <v>0</v>
      </c>
      <c r="DN31" s="113">
        <f t="shared" si="28"/>
        <v>0</v>
      </c>
      <c r="DO31" s="113">
        <f t="shared" si="28"/>
        <v>0</v>
      </c>
      <c r="DP31" s="113">
        <f t="shared" si="28"/>
        <v>0</v>
      </c>
      <c r="DQ31" s="113">
        <f t="shared" si="28"/>
        <v>0</v>
      </c>
      <c r="DR31" s="113">
        <f t="shared" si="28"/>
        <v>0</v>
      </c>
      <c r="DS31" s="113">
        <f t="shared" si="28"/>
        <v>0</v>
      </c>
      <c r="DT31" s="113">
        <f t="shared" si="28"/>
        <v>0</v>
      </c>
      <c r="DU31" s="113">
        <f t="shared" si="28"/>
        <v>0</v>
      </c>
      <c r="DV31" s="113">
        <f t="shared" si="28"/>
        <v>0</v>
      </c>
      <c r="DW31" s="113">
        <f t="shared" si="28"/>
        <v>0</v>
      </c>
      <c r="DX31" s="113">
        <f t="shared" si="28"/>
        <v>0</v>
      </c>
      <c r="DY31" s="113">
        <f t="shared" si="28"/>
        <v>0</v>
      </c>
      <c r="DZ31" s="113">
        <f t="shared" si="28"/>
        <v>0</v>
      </c>
      <c r="EA31" s="113">
        <f t="shared" si="28"/>
        <v>0</v>
      </c>
      <c r="EB31" s="113">
        <f t="shared" si="28"/>
        <v>0</v>
      </c>
      <c r="EC31" s="113">
        <f t="shared" si="28"/>
        <v>0</v>
      </c>
      <c r="ED31" s="114">
        <f t="shared" si="28"/>
        <v>0</v>
      </c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</row>
    <row r="32" ht="12.75" customHeight="1">
      <c r="B32" s="109" t="s">
        <v>92</v>
      </c>
      <c r="C32" s="112">
        <f t="shared" ref="C32:L32" si="29">SUMIF($O$50:$ED$50,C$10,$O32:$ED32)/1000</f>
        <v>0</v>
      </c>
      <c r="D32" s="112">
        <f t="shared" si="29"/>
        <v>0</v>
      </c>
      <c r="E32" s="112">
        <f t="shared" si="29"/>
        <v>0</v>
      </c>
      <c r="F32" s="112">
        <f t="shared" si="29"/>
        <v>0</v>
      </c>
      <c r="G32" s="112">
        <f t="shared" si="29"/>
        <v>0</v>
      </c>
      <c r="H32" s="112">
        <f t="shared" si="29"/>
        <v>0</v>
      </c>
      <c r="I32" s="112">
        <f t="shared" si="29"/>
        <v>0</v>
      </c>
      <c r="J32" s="112">
        <f t="shared" si="29"/>
        <v>0</v>
      </c>
      <c r="K32" s="112">
        <f t="shared" si="29"/>
        <v>0</v>
      </c>
      <c r="L32" s="112">
        <f t="shared" si="29"/>
        <v>0</v>
      </c>
      <c r="M32" s="1"/>
      <c r="N32" s="109" t="s">
        <v>92</v>
      </c>
      <c r="O32" s="113">
        <f>-O68</f>
        <v>0</v>
      </c>
      <c r="P32" s="113">
        <f t="shared" ref="P32:ED32" si="30">-(P68-O68)</f>
        <v>0</v>
      </c>
      <c r="Q32" s="113">
        <f t="shared" si="30"/>
        <v>0</v>
      </c>
      <c r="R32" s="113">
        <f t="shared" si="30"/>
        <v>0</v>
      </c>
      <c r="S32" s="113">
        <f t="shared" si="30"/>
        <v>0</v>
      </c>
      <c r="T32" s="113">
        <f t="shared" si="30"/>
        <v>0</v>
      </c>
      <c r="U32" s="113">
        <f t="shared" si="30"/>
        <v>0</v>
      </c>
      <c r="V32" s="113">
        <f t="shared" si="30"/>
        <v>0</v>
      </c>
      <c r="W32" s="113">
        <f t="shared" si="30"/>
        <v>0</v>
      </c>
      <c r="X32" s="113">
        <f t="shared" si="30"/>
        <v>0</v>
      </c>
      <c r="Y32" s="113">
        <f t="shared" si="30"/>
        <v>0</v>
      </c>
      <c r="Z32" s="113">
        <f t="shared" si="30"/>
        <v>0</v>
      </c>
      <c r="AA32" s="113">
        <f t="shared" si="30"/>
        <v>0</v>
      </c>
      <c r="AB32" s="113">
        <f t="shared" si="30"/>
        <v>0</v>
      </c>
      <c r="AC32" s="113">
        <f t="shared" si="30"/>
        <v>0</v>
      </c>
      <c r="AD32" s="113">
        <f t="shared" si="30"/>
        <v>0</v>
      </c>
      <c r="AE32" s="113">
        <f t="shared" si="30"/>
        <v>0</v>
      </c>
      <c r="AF32" s="113">
        <f t="shared" si="30"/>
        <v>0</v>
      </c>
      <c r="AG32" s="113">
        <f t="shared" si="30"/>
        <v>0</v>
      </c>
      <c r="AH32" s="113">
        <f t="shared" si="30"/>
        <v>0</v>
      </c>
      <c r="AI32" s="113">
        <f t="shared" si="30"/>
        <v>0</v>
      </c>
      <c r="AJ32" s="113">
        <f t="shared" si="30"/>
        <v>0</v>
      </c>
      <c r="AK32" s="113">
        <f t="shared" si="30"/>
        <v>0</v>
      </c>
      <c r="AL32" s="113">
        <f t="shared" si="30"/>
        <v>0</v>
      </c>
      <c r="AM32" s="113">
        <f t="shared" si="30"/>
        <v>0</v>
      </c>
      <c r="AN32" s="113">
        <f t="shared" si="30"/>
        <v>0</v>
      </c>
      <c r="AO32" s="113">
        <f t="shared" si="30"/>
        <v>0</v>
      </c>
      <c r="AP32" s="113">
        <f t="shared" si="30"/>
        <v>0</v>
      </c>
      <c r="AQ32" s="113">
        <f t="shared" si="30"/>
        <v>0</v>
      </c>
      <c r="AR32" s="113">
        <f t="shared" si="30"/>
        <v>0</v>
      </c>
      <c r="AS32" s="113">
        <f t="shared" si="30"/>
        <v>0</v>
      </c>
      <c r="AT32" s="113">
        <f t="shared" si="30"/>
        <v>0</v>
      </c>
      <c r="AU32" s="113">
        <f t="shared" si="30"/>
        <v>0</v>
      </c>
      <c r="AV32" s="113">
        <f t="shared" si="30"/>
        <v>0</v>
      </c>
      <c r="AW32" s="113">
        <f t="shared" si="30"/>
        <v>0</v>
      </c>
      <c r="AX32" s="113">
        <f t="shared" si="30"/>
        <v>0</v>
      </c>
      <c r="AY32" s="113">
        <f t="shared" si="30"/>
        <v>0</v>
      </c>
      <c r="AZ32" s="113">
        <f t="shared" si="30"/>
        <v>0</v>
      </c>
      <c r="BA32" s="113">
        <f t="shared" si="30"/>
        <v>0</v>
      </c>
      <c r="BB32" s="113">
        <f t="shared" si="30"/>
        <v>0</v>
      </c>
      <c r="BC32" s="113">
        <f t="shared" si="30"/>
        <v>0</v>
      </c>
      <c r="BD32" s="113">
        <f t="shared" si="30"/>
        <v>0</v>
      </c>
      <c r="BE32" s="113">
        <f t="shared" si="30"/>
        <v>0</v>
      </c>
      <c r="BF32" s="113">
        <f t="shared" si="30"/>
        <v>0</v>
      </c>
      <c r="BG32" s="113">
        <f t="shared" si="30"/>
        <v>0</v>
      </c>
      <c r="BH32" s="113">
        <f t="shared" si="30"/>
        <v>0</v>
      </c>
      <c r="BI32" s="113">
        <f t="shared" si="30"/>
        <v>0</v>
      </c>
      <c r="BJ32" s="113">
        <f t="shared" si="30"/>
        <v>0</v>
      </c>
      <c r="BK32" s="113">
        <f t="shared" si="30"/>
        <v>0</v>
      </c>
      <c r="BL32" s="113">
        <f t="shared" si="30"/>
        <v>0</v>
      </c>
      <c r="BM32" s="113">
        <f t="shared" si="30"/>
        <v>0</v>
      </c>
      <c r="BN32" s="113">
        <f t="shared" si="30"/>
        <v>0</v>
      </c>
      <c r="BO32" s="113">
        <f t="shared" si="30"/>
        <v>0</v>
      </c>
      <c r="BP32" s="113">
        <f t="shared" si="30"/>
        <v>0</v>
      </c>
      <c r="BQ32" s="113">
        <f t="shared" si="30"/>
        <v>0</v>
      </c>
      <c r="BR32" s="113">
        <f t="shared" si="30"/>
        <v>0</v>
      </c>
      <c r="BS32" s="113">
        <f t="shared" si="30"/>
        <v>0</v>
      </c>
      <c r="BT32" s="113">
        <f t="shared" si="30"/>
        <v>0</v>
      </c>
      <c r="BU32" s="113">
        <f t="shared" si="30"/>
        <v>0</v>
      </c>
      <c r="BV32" s="113">
        <f t="shared" si="30"/>
        <v>0</v>
      </c>
      <c r="BW32" s="113">
        <f t="shared" si="30"/>
        <v>0</v>
      </c>
      <c r="BX32" s="113">
        <f t="shared" si="30"/>
        <v>0</v>
      </c>
      <c r="BY32" s="113">
        <f t="shared" si="30"/>
        <v>0</v>
      </c>
      <c r="BZ32" s="113">
        <f t="shared" si="30"/>
        <v>0</v>
      </c>
      <c r="CA32" s="113">
        <f t="shared" si="30"/>
        <v>0</v>
      </c>
      <c r="CB32" s="113">
        <f t="shared" si="30"/>
        <v>0</v>
      </c>
      <c r="CC32" s="113">
        <f t="shared" si="30"/>
        <v>0</v>
      </c>
      <c r="CD32" s="113">
        <f t="shared" si="30"/>
        <v>0</v>
      </c>
      <c r="CE32" s="113">
        <f t="shared" si="30"/>
        <v>0</v>
      </c>
      <c r="CF32" s="113">
        <f t="shared" si="30"/>
        <v>0</v>
      </c>
      <c r="CG32" s="113">
        <f t="shared" si="30"/>
        <v>0</v>
      </c>
      <c r="CH32" s="113">
        <f t="shared" si="30"/>
        <v>0</v>
      </c>
      <c r="CI32" s="113">
        <f t="shared" si="30"/>
        <v>0</v>
      </c>
      <c r="CJ32" s="113">
        <f t="shared" si="30"/>
        <v>0</v>
      </c>
      <c r="CK32" s="113">
        <f t="shared" si="30"/>
        <v>0</v>
      </c>
      <c r="CL32" s="113">
        <f t="shared" si="30"/>
        <v>0</v>
      </c>
      <c r="CM32" s="113">
        <f t="shared" si="30"/>
        <v>0</v>
      </c>
      <c r="CN32" s="113">
        <f t="shared" si="30"/>
        <v>0</v>
      </c>
      <c r="CO32" s="113">
        <f t="shared" si="30"/>
        <v>0</v>
      </c>
      <c r="CP32" s="113">
        <f t="shared" si="30"/>
        <v>0</v>
      </c>
      <c r="CQ32" s="113">
        <f t="shared" si="30"/>
        <v>0</v>
      </c>
      <c r="CR32" s="113">
        <f t="shared" si="30"/>
        <v>0</v>
      </c>
      <c r="CS32" s="113">
        <f t="shared" si="30"/>
        <v>0</v>
      </c>
      <c r="CT32" s="113">
        <f t="shared" si="30"/>
        <v>0</v>
      </c>
      <c r="CU32" s="113">
        <f t="shared" si="30"/>
        <v>0</v>
      </c>
      <c r="CV32" s="113">
        <f t="shared" si="30"/>
        <v>0</v>
      </c>
      <c r="CW32" s="113">
        <f t="shared" si="30"/>
        <v>0</v>
      </c>
      <c r="CX32" s="113">
        <f t="shared" si="30"/>
        <v>0</v>
      </c>
      <c r="CY32" s="113">
        <f t="shared" si="30"/>
        <v>0</v>
      </c>
      <c r="CZ32" s="113">
        <f t="shared" si="30"/>
        <v>0</v>
      </c>
      <c r="DA32" s="113">
        <f t="shared" si="30"/>
        <v>0</v>
      </c>
      <c r="DB32" s="113">
        <f t="shared" si="30"/>
        <v>0</v>
      </c>
      <c r="DC32" s="113">
        <f t="shared" si="30"/>
        <v>0</v>
      </c>
      <c r="DD32" s="113">
        <f t="shared" si="30"/>
        <v>0</v>
      </c>
      <c r="DE32" s="113">
        <f t="shared" si="30"/>
        <v>0</v>
      </c>
      <c r="DF32" s="113">
        <f t="shared" si="30"/>
        <v>0</v>
      </c>
      <c r="DG32" s="113">
        <f t="shared" si="30"/>
        <v>0</v>
      </c>
      <c r="DH32" s="113">
        <f t="shared" si="30"/>
        <v>0</v>
      </c>
      <c r="DI32" s="113">
        <f t="shared" si="30"/>
        <v>0</v>
      </c>
      <c r="DJ32" s="113">
        <f t="shared" si="30"/>
        <v>0</v>
      </c>
      <c r="DK32" s="113">
        <f t="shared" si="30"/>
        <v>0</v>
      </c>
      <c r="DL32" s="113">
        <f t="shared" si="30"/>
        <v>0</v>
      </c>
      <c r="DM32" s="113">
        <f t="shared" si="30"/>
        <v>0</v>
      </c>
      <c r="DN32" s="113">
        <f t="shared" si="30"/>
        <v>0</v>
      </c>
      <c r="DO32" s="113">
        <f t="shared" si="30"/>
        <v>0</v>
      </c>
      <c r="DP32" s="113">
        <f t="shared" si="30"/>
        <v>0</v>
      </c>
      <c r="DQ32" s="113">
        <f t="shared" si="30"/>
        <v>0</v>
      </c>
      <c r="DR32" s="113">
        <f t="shared" si="30"/>
        <v>0</v>
      </c>
      <c r="DS32" s="113">
        <f t="shared" si="30"/>
        <v>0</v>
      </c>
      <c r="DT32" s="113">
        <f t="shared" si="30"/>
        <v>0</v>
      </c>
      <c r="DU32" s="113">
        <f t="shared" si="30"/>
        <v>0</v>
      </c>
      <c r="DV32" s="113">
        <f t="shared" si="30"/>
        <v>0</v>
      </c>
      <c r="DW32" s="113">
        <f t="shared" si="30"/>
        <v>0</v>
      </c>
      <c r="DX32" s="113">
        <f t="shared" si="30"/>
        <v>0</v>
      </c>
      <c r="DY32" s="113">
        <f t="shared" si="30"/>
        <v>0</v>
      </c>
      <c r="DZ32" s="113">
        <f t="shared" si="30"/>
        <v>0</v>
      </c>
      <c r="EA32" s="113">
        <f t="shared" si="30"/>
        <v>0</v>
      </c>
      <c r="EB32" s="113">
        <f t="shared" si="30"/>
        <v>0</v>
      </c>
      <c r="EC32" s="113">
        <f t="shared" si="30"/>
        <v>0</v>
      </c>
      <c r="ED32" s="114">
        <f t="shared" si="30"/>
        <v>0</v>
      </c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</row>
    <row r="33" ht="12.75" customHeight="1">
      <c r="B33" s="128" t="s">
        <v>93</v>
      </c>
      <c r="C33" s="112">
        <f t="shared" ref="C33:L33" si="31">SUMIF($O$50:$ED$50,C$10,$O33:$ED33)/1000</f>
        <v>0</v>
      </c>
      <c r="D33" s="112">
        <f t="shared" si="31"/>
        <v>0</v>
      </c>
      <c r="E33" s="112">
        <f t="shared" si="31"/>
        <v>0</v>
      </c>
      <c r="F33" s="112">
        <f t="shared" si="31"/>
        <v>0</v>
      </c>
      <c r="G33" s="112">
        <f t="shared" si="31"/>
        <v>0</v>
      </c>
      <c r="H33" s="112">
        <f t="shared" si="31"/>
        <v>0</v>
      </c>
      <c r="I33" s="112">
        <f t="shared" si="31"/>
        <v>0</v>
      </c>
      <c r="J33" s="112">
        <f t="shared" si="31"/>
        <v>0</v>
      </c>
      <c r="K33" s="112">
        <f t="shared" si="31"/>
        <v>0</v>
      </c>
      <c r="L33" s="112">
        <f t="shared" si="31"/>
        <v>0</v>
      </c>
      <c r="M33" s="1"/>
      <c r="N33" s="37" t="s">
        <v>93</v>
      </c>
      <c r="O33" s="127"/>
      <c r="P33" s="127">
        <f t="shared" ref="P33:ED33" si="32">+O84-P84</f>
        <v>0</v>
      </c>
      <c r="Q33" s="127">
        <f t="shared" si="32"/>
        <v>0</v>
      </c>
      <c r="R33" s="127">
        <f t="shared" si="32"/>
        <v>0</v>
      </c>
      <c r="S33" s="127">
        <f t="shared" si="32"/>
        <v>0</v>
      </c>
      <c r="T33" s="127">
        <f t="shared" si="32"/>
        <v>0</v>
      </c>
      <c r="U33" s="127">
        <f t="shared" si="32"/>
        <v>0</v>
      </c>
      <c r="V33" s="127">
        <f t="shared" si="32"/>
        <v>0</v>
      </c>
      <c r="W33" s="127">
        <f t="shared" si="32"/>
        <v>0</v>
      </c>
      <c r="X33" s="127">
        <f t="shared" si="32"/>
        <v>0</v>
      </c>
      <c r="Y33" s="127">
        <f t="shared" si="32"/>
        <v>0</v>
      </c>
      <c r="Z33" s="127">
        <f t="shared" si="32"/>
        <v>0</v>
      </c>
      <c r="AA33" s="127">
        <f t="shared" si="32"/>
        <v>0</v>
      </c>
      <c r="AB33" s="127">
        <f t="shared" si="32"/>
        <v>0</v>
      </c>
      <c r="AC33" s="127">
        <f t="shared" si="32"/>
        <v>0</v>
      </c>
      <c r="AD33" s="127">
        <f t="shared" si="32"/>
        <v>0</v>
      </c>
      <c r="AE33" s="127">
        <f t="shared" si="32"/>
        <v>0</v>
      </c>
      <c r="AF33" s="127">
        <f t="shared" si="32"/>
        <v>0</v>
      </c>
      <c r="AG33" s="127">
        <f t="shared" si="32"/>
        <v>0</v>
      </c>
      <c r="AH33" s="127">
        <f t="shared" si="32"/>
        <v>0</v>
      </c>
      <c r="AI33" s="127">
        <f t="shared" si="32"/>
        <v>0</v>
      </c>
      <c r="AJ33" s="127">
        <f t="shared" si="32"/>
        <v>0</v>
      </c>
      <c r="AK33" s="127">
        <f t="shared" si="32"/>
        <v>0</v>
      </c>
      <c r="AL33" s="127">
        <f t="shared" si="32"/>
        <v>0</v>
      </c>
      <c r="AM33" s="127">
        <f t="shared" si="32"/>
        <v>0</v>
      </c>
      <c r="AN33" s="127">
        <f t="shared" si="32"/>
        <v>0</v>
      </c>
      <c r="AO33" s="127">
        <f t="shared" si="32"/>
        <v>0</v>
      </c>
      <c r="AP33" s="127">
        <f t="shared" si="32"/>
        <v>0</v>
      </c>
      <c r="AQ33" s="127">
        <f t="shared" si="32"/>
        <v>0</v>
      </c>
      <c r="AR33" s="127">
        <f t="shared" si="32"/>
        <v>0</v>
      </c>
      <c r="AS33" s="127">
        <f t="shared" si="32"/>
        <v>0</v>
      </c>
      <c r="AT33" s="127">
        <f t="shared" si="32"/>
        <v>0</v>
      </c>
      <c r="AU33" s="127">
        <f t="shared" si="32"/>
        <v>0</v>
      </c>
      <c r="AV33" s="127">
        <f t="shared" si="32"/>
        <v>0</v>
      </c>
      <c r="AW33" s="127">
        <f t="shared" si="32"/>
        <v>0</v>
      </c>
      <c r="AX33" s="127">
        <f t="shared" si="32"/>
        <v>0</v>
      </c>
      <c r="AY33" s="127">
        <f t="shared" si="32"/>
        <v>0</v>
      </c>
      <c r="AZ33" s="127">
        <f t="shared" si="32"/>
        <v>0</v>
      </c>
      <c r="BA33" s="127">
        <f t="shared" si="32"/>
        <v>0</v>
      </c>
      <c r="BB33" s="127">
        <f t="shared" si="32"/>
        <v>0</v>
      </c>
      <c r="BC33" s="127">
        <f t="shared" si="32"/>
        <v>0</v>
      </c>
      <c r="BD33" s="127">
        <f t="shared" si="32"/>
        <v>0</v>
      </c>
      <c r="BE33" s="127">
        <f t="shared" si="32"/>
        <v>0</v>
      </c>
      <c r="BF33" s="127">
        <f t="shared" si="32"/>
        <v>0</v>
      </c>
      <c r="BG33" s="127">
        <f t="shared" si="32"/>
        <v>0</v>
      </c>
      <c r="BH33" s="127">
        <f t="shared" si="32"/>
        <v>0</v>
      </c>
      <c r="BI33" s="127">
        <f t="shared" si="32"/>
        <v>0</v>
      </c>
      <c r="BJ33" s="127">
        <f t="shared" si="32"/>
        <v>0</v>
      </c>
      <c r="BK33" s="127">
        <f t="shared" si="32"/>
        <v>0</v>
      </c>
      <c r="BL33" s="127">
        <f t="shared" si="32"/>
        <v>0</v>
      </c>
      <c r="BM33" s="127">
        <f t="shared" si="32"/>
        <v>0</v>
      </c>
      <c r="BN33" s="127">
        <f t="shared" si="32"/>
        <v>0</v>
      </c>
      <c r="BO33" s="127">
        <f t="shared" si="32"/>
        <v>0</v>
      </c>
      <c r="BP33" s="127">
        <f t="shared" si="32"/>
        <v>0</v>
      </c>
      <c r="BQ33" s="127">
        <f t="shared" si="32"/>
        <v>0</v>
      </c>
      <c r="BR33" s="127">
        <f t="shared" si="32"/>
        <v>0</v>
      </c>
      <c r="BS33" s="127">
        <f t="shared" si="32"/>
        <v>0</v>
      </c>
      <c r="BT33" s="127">
        <f t="shared" si="32"/>
        <v>0</v>
      </c>
      <c r="BU33" s="127">
        <f t="shared" si="32"/>
        <v>0</v>
      </c>
      <c r="BV33" s="127">
        <f t="shared" si="32"/>
        <v>0</v>
      </c>
      <c r="BW33" s="127">
        <f t="shared" si="32"/>
        <v>0</v>
      </c>
      <c r="BX33" s="127">
        <f t="shared" si="32"/>
        <v>0</v>
      </c>
      <c r="BY33" s="127">
        <f t="shared" si="32"/>
        <v>0</v>
      </c>
      <c r="BZ33" s="127">
        <f t="shared" si="32"/>
        <v>0</v>
      </c>
      <c r="CA33" s="127">
        <f t="shared" si="32"/>
        <v>0</v>
      </c>
      <c r="CB33" s="127">
        <f t="shared" si="32"/>
        <v>0</v>
      </c>
      <c r="CC33" s="127">
        <f t="shared" si="32"/>
        <v>0</v>
      </c>
      <c r="CD33" s="127">
        <f t="shared" si="32"/>
        <v>0</v>
      </c>
      <c r="CE33" s="127">
        <f t="shared" si="32"/>
        <v>0</v>
      </c>
      <c r="CF33" s="127">
        <f t="shared" si="32"/>
        <v>0</v>
      </c>
      <c r="CG33" s="127">
        <f t="shared" si="32"/>
        <v>0</v>
      </c>
      <c r="CH33" s="127">
        <f t="shared" si="32"/>
        <v>0</v>
      </c>
      <c r="CI33" s="127">
        <f t="shared" si="32"/>
        <v>0</v>
      </c>
      <c r="CJ33" s="127">
        <f t="shared" si="32"/>
        <v>0</v>
      </c>
      <c r="CK33" s="127">
        <f t="shared" si="32"/>
        <v>0</v>
      </c>
      <c r="CL33" s="127">
        <f t="shared" si="32"/>
        <v>0</v>
      </c>
      <c r="CM33" s="127">
        <f t="shared" si="32"/>
        <v>0</v>
      </c>
      <c r="CN33" s="127">
        <f t="shared" si="32"/>
        <v>0</v>
      </c>
      <c r="CO33" s="127">
        <f t="shared" si="32"/>
        <v>0</v>
      </c>
      <c r="CP33" s="127">
        <f t="shared" si="32"/>
        <v>0</v>
      </c>
      <c r="CQ33" s="127">
        <f t="shared" si="32"/>
        <v>0</v>
      </c>
      <c r="CR33" s="127">
        <f t="shared" si="32"/>
        <v>0</v>
      </c>
      <c r="CS33" s="127">
        <f t="shared" si="32"/>
        <v>0</v>
      </c>
      <c r="CT33" s="127">
        <f t="shared" si="32"/>
        <v>0</v>
      </c>
      <c r="CU33" s="127">
        <f t="shared" si="32"/>
        <v>0</v>
      </c>
      <c r="CV33" s="127">
        <f t="shared" si="32"/>
        <v>0</v>
      </c>
      <c r="CW33" s="127">
        <f t="shared" si="32"/>
        <v>0</v>
      </c>
      <c r="CX33" s="127">
        <f t="shared" si="32"/>
        <v>0</v>
      </c>
      <c r="CY33" s="127">
        <f t="shared" si="32"/>
        <v>0</v>
      </c>
      <c r="CZ33" s="127">
        <f t="shared" si="32"/>
        <v>0</v>
      </c>
      <c r="DA33" s="127">
        <f t="shared" si="32"/>
        <v>0</v>
      </c>
      <c r="DB33" s="127">
        <f t="shared" si="32"/>
        <v>0</v>
      </c>
      <c r="DC33" s="127">
        <f t="shared" si="32"/>
        <v>0</v>
      </c>
      <c r="DD33" s="127">
        <f t="shared" si="32"/>
        <v>0</v>
      </c>
      <c r="DE33" s="127">
        <f t="shared" si="32"/>
        <v>0</v>
      </c>
      <c r="DF33" s="127">
        <f t="shared" si="32"/>
        <v>0</v>
      </c>
      <c r="DG33" s="127">
        <f t="shared" si="32"/>
        <v>0</v>
      </c>
      <c r="DH33" s="127">
        <f t="shared" si="32"/>
        <v>0</v>
      </c>
      <c r="DI33" s="127">
        <f t="shared" si="32"/>
        <v>0</v>
      </c>
      <c r="DJ33" s="127">
        <f t="shared" si="32"/>
        <v>0</v>
      </c>
      <c r="DK33" s="127">
        <f t="shared" si="32"/>
        <v>0</v>
      </c>
      <c r="DL33" s="127">
        <f t="shared" si="32"/>
        <v>0</v>
      </c>
      <c r="DM33" s="127">
        <f t="shared" si="32"/>
        <v>0</v>
      </c>
      <c r="DN33" s="127">
        <f t="shared" si="32"/>
        <v>0</v>
      </c>
      <c r="DO33" s="127">
        <f t="shared" si="32"/>
        <v>0</v>
      </c>
      <c r="DP33" s="127">
        <f t="shared" si="32"/>
        <v>0</v>
      </c>
      <c r="DQ33" s="127">
        <f t="shared" si="32"/>
        <v>0</v>
      </c>
      <c r="DR33" s="127">
        <f t="shared" si="32"/>
        <v>0</v>
      </c>
      <c r="DS33" s="127">
        <f t="shared" si="32"/>
        <v>0</v>
      </c>
      <c r="DT33" s="127">
        <f t="shared" si="32"/>
        <v>0</v>
      </c>
      <c r="DU33" s="127">
        <f t="shared" si="32"/>
        <v>0</v>
      </c>
      <c r="DV33" s="127">
        <f t="shared" si="32"/>
        <v>0</v>
      </c>
      <c r="DW33" s="127">
        <f t="shared" si="32"/>
        <v>0</v>
      </c>
      <c r="DX33" s="127">
        <f t="shared" si="32"/>
        <v>0</v>
      </c>
      <c r="DY33" s="127">
        <f t="shared" si="32"/>
        <v>0</v>
      </c>
      <c r="DZ33" s="127">
        <f t="shared" si="32"/>
        <v>0</v>
      </c>
      <c r="EA33" s="127">
        <f t="shared" si="32"/>
        <v>0</v>
      </c>
      <c r="EB33" s="127">
        <f t="shared" si="32"/>
        <v>0</v>
      </c>
      <c r="EC33" s="127">
        <f t="shared" si="32"/>
        <v>0</v>
      </c>
      <c r="ED33" s="135">
        <f t="shared" si="32"/>
        <v>0</v>
      </c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</row>
    <row r="34" ht="12.75" customHeight="1">
      <c r="B34" s="109" t="s">
        <v>94</v>
      </c>
      <c r="C34" s="112">
        <f t="shared" ref="C34:L34" si="33">SUMIF($O$50:$ED$50,C$10,$O34:$ED34)/1000</f>
        <v>0</v>
      </c>
      <c r="D34" s="112">
        <f t="shared" si="33"/>
        <v>0</v>
      </c>
      <c r="E34" s="112">
        <f t="shared" si="33"/>
        <v>0</v>
      </c>
      <c r="F34" s="112">
        <f t="shared" si="33"/>
        <v>0</v>
      </c>
      <c r="G34" s="112">
        <f t="shared" si="33"/>
        <v>0</v>
      </c>
      <c r="H34" s="112">
        <f t="shared" si="33"/>
        <v>0</v>
      </c>
      <c r="I34" s="112">
        <f t="shared" si="33"/>
        <v>0</v>
      </c>
      <c r="J34" s="112">
        <f t="shared" si="33"/>
        <v>0</v>
      </c>
      <c r="K34" s="112">
        <f t="shared" si="33"/>
        <v>0</v>
      </c>
      <c r="L34" s="112">
        <f t="shared" si="33"/>
        <v>0</v>
      </c>
      <c r="M34" s="1"/>
      <c r="N34" s="109" t="s">
        <v>94</v>
      </c>
      <c r="O34" s="113"/>
      <c r="P34" s="113">
        <f t="shared" ref="P34:ED34" si="34">P90-O90</f>
        <v>0</v>
      </c>
      <c r="Q34" s="113">
        <f t="shared" si="34"/>
        <v>0</v>
      </c>
      <c r="R34" s="113">
        <f t="shared" si="34"/>
        <v>0</v>
      </c>
      <c r="S34" s="113">
        <f t="shared" si="34"/>
        <v>0</v>
      </c>
      <c r="T34" s="113">
        <f t="shared" si="34"/>
        <v>0</v>
      </c>
      <c r="U34" s="113">
        <f t="shared" si="34"/>
        <v>0</v>
      </c>
      <c r="V34" s="113">
        <f t="shared" si="34"/>
        <v>0</v>
      </c>
      <c r="W34" s="113">
        <f t="shared" si="34"/>
        <v>0</v>
      </c>
      <c r="X34" s="113">
        <f t="shared" si="34"/>
        <v>0</v>
      </c>
      <c r="Y34" s="113">
        <f t="shared" si="34"/>
        <v>0</v>
      </c>
      <c r="Z34" s="113">
        <f t="shared" si="34"/>
        <v>0</v>
      </c>
      <c r="AA34" s="113">
        <f t="shared" si="34"/>
        <v>0</v>
      </c>
      <c r="AB34" s="113">
        <f t="shared" si="34"/>
        <v>0</v>
      </c>
      <c r="AC34" s="113">
        <f t="shared" si="34"/>
        <v>0</v>
      </c>
      <c r="AD34" s="113">
        <f t="shared" si="34"/>
        <v>0</v>
      </c>
      <c r="AE34" s="113">
        <f t="shared" si="34"/>
        <v>0</v>
      </c>
      <c r="AF34" s="113">
        <f t="shared" si="34"/>
        <v>0</v>
      </c>
      <c r="AG34" s="113">
        <f t="shared" si="34"/>
        <v>0</v>
      </c>
      <c r="AH34" s="113">
        <f t="shared" si="34"/>
        <v>0</v>
      </c>
      <c r="AI34" s="113">
        <f t="shared" si="34"/>
        <v>0</v>
      </c>
      <c r="AJ34" s="113">
        <f t="shared" si="34"/>
        <v>0</v>
      </c>
      <c r="AK34" s="113">
        <f t="shared" si="34"/>
        <v>0</v>
      </c>
      <c r="AL34" s="113">
        <f t="shared" si="34"/>
        <v>0</v>
      </c>
      <c r="AM34" s="113">
        <f t="shared" si="34"/>
        <v>0</v>
      </c>
      <c r="AN34" s="113">
        <f t="shared" si="34"/>
        <v>0</v>
      </c>
      <c r="AO34" s="113">
        <f t="shared" si="34"/>
        <v>0</v>
      </c>
      <c r="AP34" s="113">
        <f t="shared" si="34"/>
        <v>0</v>
      </c>
      <c r="AQ34" s="113">
        <f t="shared" si="34"/>
        <v>0</v>
      </c>
      <c r="AR34" s="113">
        <f t="shared" si="34"/>
        <v>0</v>
      </c>
      <c r="AS34" s="113">
        <f t="shared" si="34"/>
        <v>0</v>
      </c>
      <c r="AT34" s="113">
        <f t="shared" si="34"/>
        <v>0</v>
      </c>
      <c r="AU34" s="113">
        <f t="shared" si="34"/>
        <v>0</v>
      </c>
      <c r="AV34" s="113">
        <f t="shared" si="34"/>
        <v>0</v>
      </c>
      <c r="AW34" s="113">
        <f t="shared" si="34"/>
        <v>0</v>
      </c>
      <c r="AX34" s="113">
        <f t="shared" si="34"/>
        <v>0</v>
      </c>
      <c r="AY34" s="113">
        <f t="shared" si="34"/>
        <v>0</v>
      </c>
      <c r="AZ34" s="113">
        <f t="shared" si="34"/>
        <v>0</v>
      </c>
      <c r="BA34" s="113">
        <f t="shared" si="34"/>
        <v>0</v>
      </c>
      <c r="BB34" s="113">
        <f t="shared" si="34"/>
        <v>0</v>
      </c>
      <c r="BC34" s="113">
        <f t="shared" si="34"/>
        <v>0</v>
      </c>
      <c r="BD34" s="113">
        <f t="shared" si="34"/>
        <v>0</v>
      </c>
      <c r="BE34" s="113">
        <f t="shared" si="34"/>
        <v>0</v>
      </c>
      <c r="BF34" s="113">
        <f t="shared" si="34"/>
        <v>0</v>
      </c>
      <c r="BG34" s="113">
        <f t="shared" si="34"/>
        <v>0</v>
      </c>
      <c r="BH34" s="113">
        <f t="shared" si="34"/>
        <v>0</v>
      </c>
      <c r="BI34" s="113">
        <f t="shared" si="34"/>
        <v>0</v>
      </c>
      <c r="BJ34" s="113">
        <f t="shared" si="34"/>
        <v>0</v>
      </c>
      <c r="BK34" s="113">
        <f t="shared" si="34"/>
        <v>0</v>
      </c>
      <c r="BL34" s="113">
        <f t="shared" si="34"/>
        <v>0</v>
      </c>
      <c r="BM34" s="113">
        <f t="shared" si="34"/>
        <v>0</v>
      </c>
      <c r="BN34" s="113">
        <f t="shared" si="34"/>
        <v>0</v>
      </c>
      <c r="BO34" s="113">
        <f t="shared" si="34"/>
        <v>0</v>
      </c>
      <c r="BP34" s="113">
        <f t="shared" si="34"/>
        <v>0</v>
      </c>
      <c r="BQ34" s="113">
        <f t="shared" si="34"/>
        <v>0</v>
      </c>
      <c r="BR34" s="113">
        <f t="shared" si="34"/>
        <v>0</v>
      </c>
      <c r="BS34" s="113">
        <f t="shared" si="34"/>
        <v>0</v>
      </c>
      <c r="BT34" s="113">
        <f t="shared" si="34"/>
        <v>0</v>
      </c>
      <c r="BU34" s="113">
        <f t="shared" si="34"/>
        <v>0</v>
      </c>
      <c r="BV34" s="113">
        <f t="shared" si="34"/>
        <v>0</v>
      </c>
      <c r="BW34" s="113">
        <f t="shared" si="34"/>
        <v>0</v>
      </c>
      <c r="BX34" s="113">
        <f t="shared" si="34"/>
        <v>0</v>
      </c>
      <c r="BY34" s="113">
        <f t="shared" si="34"/>
        <v>0</v>
      </c>
      <c r="BZ34" s="113">
        <f t="shared" si="34"/>
        <v>0</v>
      </c>
      <c r="CA34" s="113">
        <f t="shared" si="34"/>
        <v>0</v>
      </c>
      <c r="CB34" s="113">
        <f t="shared" si="34"/>
        <v>0</v>
      </c>
      <c r="CC34" s="113">
        <f t="shared" si="34"/>
        <v>0</v>
      </c>
      <c r="CD34" s="113">
        <f t="shared" si="34"/>
        <v>0</v>
      </c>
      <c r="CE34" s="113">
        <f t="shared" si="34"/>
        <v>0</v>
      </c>
      <c r="CF34" s="113">
        <f t="shared" si="34"/>
        <v>0</v>
      </c>
      <c r="CG34" s="113">
        <f t="shared" si="34"/>
        <v>0</v>
      </c>
      <c r="CH34" s="113">
        <f t="shared" si="34"/>
        <v>0</v>
      </c>
      <c r="CI34" s="113">
        <f t="shared" si="34"/>
        <v>0</v>
      </c>
      <c r="CJ34" s="113">
        <f t="shared" si="34"/>
        <v>0</v>
      </c>
      <c r="CK34" s="113">
        <f t="shared" si="34"/>
        <v>0</v>
      </c>
      <c r="CL34" s="113">
        <f t="shared" si="34"/>
        <v>0</v>
      </c>
      <c r="CM34" s="113">
        <f t="shared" si="34"/>
        <v>0</v>
      </c>
      <c r="CN34" s="113">
        <f t="shared" si="34"/>
        <v>0</v>
      </c>
      <c r="CO34" s="113">
        <f t="shared" si="34"/>
        <v>0</v>
      </c>
      <c r="CP34" s="113">
        <f t="shared" si="34"/>
        <v>0</v>
      </c>
      <c r="CQ34" s="113">
        <f t="shared" si="34"/>
        <v>0</v>
      </c>
      <c r="CR34" s="113">
        <f t="shared" si="34"/>
        <v>0</v>
      </c>
      <c r="CS34" s="113">
        <f t="shared" si="34"/>
        <v>0</v>
      </c>
      <c r="CT34" s="113">
        <f t="shared" si="34"/>
        <v>0</v>
      </c>
      <c r="CU34" s="113">
        <f t="shared" si="34"/>
        <v>0</v>
      </c>
      <c r="CV34" s="113">
        <f t="shared" si="34"/>
        <v>0</v>
      </c>
      <c r="CW34" s="113">
        <f t="shared" si="34"/>
        <v>0</v>
      </c>
      <c r="CX34" s="113">
        <f t="shared" si="34"/>
        <v>0</v>
      </c>
      <c r="CY34" s="113">
        <f t="shared" si="34"/>
        <v>0</v>
      </c>
      <c r="CZ34" s="113">
        <f t="shared" si="34"/>
        <v>0</v>
      </c>
      <c r="DA34" s="113">
        <f t="shared" si="34"/>
        <v>0</v>
      </c>
      <c r="DB34" s="113">
        <f t="shared" si="34"/>
        <v>0</v>
      </c>
      <c r="DC34" s="113">
        <f t="shared" si="34"/>
        <v>0</v>
      </c>
      <c r="DD34" s="113">
        <f t="shared" si="34"/>
        <v>0</v>
      </c>
      <c r="DE34" s="113">
        <f t="shared" si="34"/>
        <v>0</v>
      </c>
      <c r="DF34" s="113">
        <f t="shared" si="34"/>
        <v>0</v>
      </c>
      <c r="DG34" s="113">
        <f t="shared" si="34"/>
        <v>0</v>
      </c>
      <c r="DH34" s="113">
        <f t="shared" si="34"/>
        <v>0</v>
      </c>
      <c r="DI34" s="113">
        <f t="shared" si="34"/>
        <v>0</v>
      </c>
      <c r="DJ34" s="113">
        <f t="shared" si="34"/>
        <v>0</v>
      </c>
      <c r="DK34" s="113">
        <f t="shared" si="34"/>
        <v>0</v>
      </c>
      <c r="DL34" s="113">
        <f t="shared" si="34"/>
        <v>0</v>
      </c>
      <c r="DM34" s="113">
        <f t="shared" si="34"/>
        <v>0</v>
      </c>
      <c r="DN34" s="113">
        <f t="shared" si="34"/>
        <v>0</v>
      </c>
      <c r="DO34" s="113">
        <f t="shared" si="34"/>
        <v>0</v>
      </c>
      <c r="DP34" s="113">
        <f t="shared" si="34"/>
        <v>0</v>
      </c>
      <c r="DQ34" s="113">
        <f t="shared" si="34"/>
        <v>0</v>
      </c>
      <c r="DR34" s="113">
        <f t="shared" si="34"/>
        <v>0</v>
      </c>
      <c r="DS34" s="113">
        <f t="shared" si="34"/>
        <v>0</v>
      </c>
      <c r="DT34" s="113">
        <f t="shared" si="34"/>
        <v>0</v>
      </c>
      <c r="DU34" s="113">
        <f t="shared" si="34"/>
        <v>0</v>
      </c>
      <c r="DV34" s="113">
        <f t="shared" si="34"/>
        <v>0</v>
      </c>
      <c r="DW34" s="113">
        <f t="shared" si="34"/>
        <v>0</v>
      </c>
      <c r="DX34" s="113">
        <f t="shared" si="34"/>
        <v>0</v>
      </c>
      <c r="DY34" s="113">
        <f t="shared" si="34"/>
        <v>0</v>
      </c>
      <c r="DZ34" s="113">
        <f t="shared" si="34"/>
        <v>0</v>
      </c>
      <c r="EA34" s="113">
        <f t="shared" si="34"/>
        <v>0</v>
      </c>
      <c r="EB34" s="113">
        <f t="shared" si="34"/>
        <v>0</v>
      </c>
      <c r="EC34" s="113">
        <f t="shared" si="34"/>
        <v>0</v>
      </c>
      <c r="ED34" s="114">
        <f t="shared" si="34"/>
        <v>0</v>
      </c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</row>
    <row r="35" ht="12.75" customHeight="1">
      <c r="B35" s="109" t="s">
        <v>95</v>
      </c>
      <c r="C35" s="112">
        <f t="shared" ref="C35:L35" si="35">SUMIF($O$50:$ED$50,C$10,$O35:$ED35)/1000</f>
        <v>0</v>
      </c>
      <c r="D35" s="112">
        <f t="shared" si="35"/>
        <v>0</v>
      </c>
      <c r="E35" s="112">
        <f t="shared" si="35"/>
        <v>0</v>
      </c>
      <c r="F35" s="112">
        <f t="shared" si="35"/>
        <v>0</v>
      </c>
      <c r="G35" s="112">
        <f t="shared" si="35"/>
        <v>0</v>
      </c>
      <c r="H35" s="112">
        <f t="shared" si="35"/>
        <v>0</v>
      </c>
      <c r="I35" s="112">
        <f t="shared" si="35"/>
        <v>0</v>
      </c>
      <c r="J35" s="112">
        <f t="shared" si="35"/>
        <v>0</v>
      </c>
      <c r="K35" s="112">
        <f t="shared" si="35"/>
        <v>0</v>
      </c>
      <c r="L35" s="112">
        <f t="shared" si="35"/>
        <v>0</v>
      </c>
      <c r="M35" s="1"/>
      <c r="N35" s="109" t="s">
        <v>95</v>
      </c>
      <c r="O35" s="113"/>
      <c r="P35" s="113">
        <f t="shared" ref="P35:ED35" si="36">+P96-O96</f>
        <v>0</v>
      </c>
      <c r="Q35" s="113">
        <f t="shared" si="36"/>
        <v>0</v>
      </c>
      <c r="R35" s="113">
        <f t="shared" si="36"/>
        <v>0</v>
      </c>
      <c r="S35" s="113">
        <f t="shared" si="36"/>
        <v>0</v>
      </c>
      <c r="T35" s="113">
        <f t="shared" si="36"/>
        <v>0</v>
      </c>
      <c r="U35" s="113">
        <f t="shared" si="36"/>
        <v>0</v>
      </c>
      <c r="V35" s="113">
        <f t="shared" si="36"/>
        <v>0</v>
      </c>
      <c r="W35" s="113">
        <f t="shared" si="36"/>
        <v>0</v>
      </c>
      <c r="X35" s="113">
        <f t="shared" si="36"/>
        <v>0</v>
      </c>
      <c r="Y35" s="113">
        <f t="shared" si="36"/>
        <v>0</v>
      </c>
      <c r="Z35" s="113">
        <f t="shared" si="36"/>
        <v>0</v>
      </c>
      <c r="AA35" s="113">
        <f t="shared" si="36"/>
        <v>0</v>
      </c>
      <c r="AB35" s="113">
        <f t="shared" si="36"/>
        <v>0</v>
      </c>
      <c r="AC35" s="113">
        <f t="shared" si="36"/>
        <v>0</v>
      </c>
      <c r="AD35" s="113">
        <f t="shared" si="36"/>
        <v>0</v>
      </c>
      <c r="AE35" s="113">
        <f t="shared" si="36"/>
        <v>0</v>
      </c>
      <c r="AF35" s="113">
        <f t="shared" si="36"/>
        <v>0</v>
      </c>
      <c r="AG35" s="113">
        <f t="shared" si="36"/>
        <v>0</v>
      </c>
      <c r="AH35" s="113">
        <f t="shared" si="36"/>
        <v>0</v>
      </c>
      <c r="AI35" s="113">
        <f t="shared" si="36"/>
        <v>0</v>
      </c>
      <c r="AJ35" s="113">
        <f t="shared" si="36"/>
        <v>0</v>
      </c>
      <c r="AK35" s="113">
        <f t="shared" si="36"/>
        <v>0</v>
      </c>
      <c r="AL35" s="113">
        <f t="shared" si="36"/>
        <v>0</v>
      </c>
      <c r="AM35" s="113">
        <f t="shared" si="36"/>
        <v>0</v>
      </c>
      <c r="AN35" s="113">
        <f t="shared" si="36"/>
        <v>0</v>
      </c>
      <c r="AO35" s="113">
        <f t="shared" si="36"/>
        <v>0</v>
      </c>
      <c r="AP35" s="113">
        <f t="shared" si="36"/>
        <v>0</v>
      </c>
      <c r="AQ35" s="113">
        <f t="shared" si="36"/>
        <v>0</v>
      </c>
      <c r="AR35" s="113">
        <f t="shared" si="36"/>
        <v>0</v>
      </c>
      <c r="AS35" s="113">
        <f t="shared" si="36"/>
        <v>0</v>
      </c>
      <c r="AT35" s="113">
        <f t="shared" si="36"/>
        <v>0</v>
      </c>
      <c r="AU35" s="113">
        <f t="shared" si="36"/>
        <v>0</v>
      </c>
      <c r="AV35" s="113">
        <f t="shared" si="36"/>
        <v>0</v>
      </c>
      <c r="AW35" s="113">
        <f t="shared" si="36"/>
        <v>0</v>
      </c>
      <c r="AX35" s="113">
        <f t="shared" si="36"/>
        <v>0</v>
      </c>
      <c r="AY35" s="113">
        <f t="shared" si="36"/>
        <v>0</v>
      </c>
      <c r="AZ35" s="113">
        <f t="shared" si="36"/>
        <v>0</v>
      </c>
      <c r="BA35" s="113">
        <f t="shared" si="36"/>
        <v>0</v>
      </c>
      <c r="BB35" s="113">
        <f t="shared" si="36"/>
        <v>0</v>
      </c>
      <c r="BC35" s="113">
        <f t="shared" si="36"/>
        <v>0</v>
      </c>
      <c r="BD35" s="113">
        <f t="shared" si="36"/>
        <v>0</v>
      </c>
      <c r="BE35" s="113">
        <f t="shared" si="36"/>
        <v>0</v>
      </c>
      <c r="BF35" s="113">
        <f t="shared" si="36"/>
        <v>0</v>
      </c>
      <c r="BG35" s="113">
        <f t="shared" si="36"/>
        <v>0</v>
      </c>
      <c r="BH35" s="113">
        <f t="shared" si="36"/>
        <v>0</v>
      </c>
      <c r="BI35" s="113">
        <f t="shared" si="36"/>
        <v>0</v>
      </c>
      <c r="BJ35" s="113">
        <f t="shared" si="36"/>
        <v>0</v>
      </c>
      <c r="BK35" s="113">
        <f t="shared" si="36"/>
        <v>0</v>
      </c>
      <c r="BL35" s="113">
        <f t="shared" si="36"/>
        <v>0</v>
      </c>
      <c r="BM35" s="113">
        <f t="shared" si="36"/>
        <v>0</v>
      </c>
      <c r="BN35" s="113">
        <f t="shared" si="36"/>
        <v>0</v>
      </c>
      <c r="BO35" s="113">
        <f t="shared" si="36"/>
        <v>0</v>
      </c>
      <c r="BP35" s="113">
        <f t="shared" si="36"/>
        <v>0</v>
      </c>
      <c r="BQ35" s="113">
        <f t="shared" si="36"/>
        <v>0</v>
      </c>
      <c r="BR35" s="113">
        <f t="shared" si="36"/>
        <v>0</v>
      </c>
      <c r="BS35" s="113">
        <f t="shared" si="36"/>
        <v>0</v>
      </c>
      <c r="BT35" s="113">
        <f t="shared" si="36"/>
        <v>0</v>
      </c>
      <c r="BU35" s="113">
        <f t="shared" si="36"/>
        <v>0</v>
      </c>
      <c r="BV35" s="113">
        <f t="shared" si="36"/>
        <v>0</v>
      </c>
      <c r="BW35" s="113">
        <f t="shared" si="36"/>
        <v>0</v>
      </c>
      <c r="BX35" s="113">
        <f t="shared" si="36"/>
        <v>0</v>
      </c>
      <c r="BY35" s="113">
        <f t="shared" si="36"/>
        <v>0</v>
      </c>
      <c r="BZ35" s="113">
        <f t="shared" si="36"/>
        <v>0</v>
      </c>
      <c r="CA35" s="113">
        <f t="shared" si="36"/>
        <v>0</v>
      </c>
      <c r="CB35" s="113">
        <f t="shared" si="36"/>
        <v>0</v>
      </c>
      <c r="CC35" s="113">
        <f t="shared" si="36"/>
        <v>0</v>
      </c>
      <c r="CD35" s="113">
        <f t="shared" si="36"/>
        <v>0</v>
      </c>
      <c r="CE35" s="113">
        <f t="shared" si="36"/>
        <v>0</v>
      </c>
      <c r="CF35" s="113">
        <f t="shared" si="36"/>
        <v>0</v>
      </c>
      <c r="CG35" s="113">
        <f t="shared" si="36"/>
        <v>0</v>
      </c>
      <c r="CH35" s="113">
        <f t="shared" si="36"/>
        <v>0</v>
      </c>
      <c r="CI35" s="113">
        <f t="shared" si="36"/>
        <v>0</v>
      </c>
      <c r="CJ35" s="113">
        <f t="shared" si="36"/>
        <v>0</v>
      </c>
      <c r="CK35" s="113">
        <f t="shared" si="36"/>
        <v>0</v>
      </c>
      <c r="CL35" s="113">
        <f t="shared" si="36"/>
        <v>0</v>
      </c>
      <c r="CM35" s="113">
        <f t="shared" si="36"/>
        <v>0</v>
      </c>
      <c r="CN35" s="113">
        <f t="shared" si="36"/>
        <v>0</v>
      </c>
      <c r="CO35" s="113">
        <f t="shared" si="36"/>
        <v>0</v>
      </c>
      <c r="CP35" s="113">
        <f t="shared" si="36"/>
        <v>0</v>
      </c>
      <c r="CQ35" s="113">
        <f t="shared" si="36"/>
        <v>0</v>
      </c>
      <c r="CR35" s="113">
        <f t="shared" si="36"/>
        <v>0</v>
      </c>
      <c r="CS35" s="113">
        <f t="shared" si="36"/>
        <v>0</v>
      </c>
      <c r="CT35" s="113">
        <f t="shared" si="36"/>
        <v>0</v>
      </c>
      <c r="CU35" s="113">
        <f t="shared" si="36"/>
        <v>0</v>
      </c>
      <c r="CV35" s="113">
        <f t="shared" si="36"/>
        <v>0</v>
      </c>
      <c r="CW35" s="113">
        <f t="shared" si="36"/>
        <v>0</v>
      </c>
      <c r="CX35" s="113">
        <f t="shared" si="36"/>
        <v>0</v>
      </c>
      <c r="CY35" s="113">
        <f t="shared" si="36"/>
        <v>0</v>
      </c>
      <c r="CZ35" s="113">
        <f t="shared" si="36"/>
        <v>0</v>
      </c>
      <c r="DA35" s="113">
        <f t="shared" si="36"/>
        <v>0</v>
      </c>
      <c r="DB35" s="113">
        <f t="shared" si="36"/>
        <v>0</v>
      </c>
      <c r="DC35" s="113">
        <f t="shared" si="36"/>
        <v>0</v>
      </c>
      <c r="DD35" s="113">
        <f t="shared" si="36"/>
        <v>0</v>
      </c>
      <c r="DE35" s="113">
        <f t="shared" si="36"/>
        <v>0</v>
      </c>
      <c r="DF35" s="113">
        <f t="shared" si="36"/>
        <v>0</v>
      </c>
      <c r="DG35" s="113">
        <f t="shared" si="36"/>
        <v>0</v>
      </c>
      <c r="DH35" s="113">
        <f t="shared" si="36"/>
        <v>0</v>
      </c>
      <c r="DI35" s="113">
        <f t="shared" si="36"/>
        <v>0</v>
      </c>
      <c r="DJ35" s="113">
        <f t="shared" si="36"/>
        <v>0</v>
      </c>
      <c r="DK35" s="113">
        <f t="shared" si="36"/>
        <v>0</v>
      </c>
      <c r="DL35" s="113">
        <f t="shared" si="36"/>
        <v>0</v>
      </c>
      <c r="DM35" s="113">
        <f t="shared" si="36"/>
        <v>0</v>
      </c>
      <c r="DN35" s="113">
        <f t="shared" si="36"/>
        <v>0</v>
      </c>
      <c r="DO35" s="113">
        <f t="shared" si="36"/>
        <v>0</v>
      </c>
      <c r="DP35" s="113">
        <f t="shared" si="36"/>
        <v>0</v>
      </c>
      <c r="DQ35" s="113">
        <f t="shared" si="36"/>
        <v>0</v>
      </c>
      <c r="DR35" s="113">
        <f t="shared" si="36"/>
        <v>0</v>
      </c>
      <c r="DS35" s="113">
        <f t="shared" si="36"/>
        <v>0</v>
      </c>
      <c r="DT35" s="113">
        <f t="shared" si="36"/>
        <v>0</v>
      </c>
      <c r="DU35" s="113">
        <f t="shared" si="36"/>
        <v>0</v>
      </c>
      <c r="DV35" s="113">
        <f t="shared" si="36"/>
        <v>0</v>
      </c>
      <c r="DW35" s="113">
        <f t="shared" si="36"/>
        <v>0</v>
      </c>
      <c r="DX35" s="113">
        <f t="shared" si="36"/>
        <v>0</v>
      </c>
      <c r="DY35" s="113">
        <f t="shared" si="36"/>
        <v>0</v>
      </c>
      <c r="DZ35" s="113">
        <f t="shared" si="36"/>
        <v>0</v>
      </c>
      <c r="EA35" s="113">
        <f t="shared" si="36"/>
        <v>0</v>
      </c>
      <c r="EB35" s="113">
        <f t="shared" si="36"/>
        <v>0</v>
      </c>
      <c r="EC35" s="113">
        <f t="shared" si="36"/>
        <v>0</v>
      </c>
      <c r="ED35" s="114">
        <f t="shared" si="36"/>
        <v>0</v>
      </c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</row>
    <row r="36" ht="12.75" customHeight="1">
      <c r="B36" s="109" t="s">
        <v>96</v>
      </c>
      <c r="C36" s="112">
        <f t="shared" ref="C36:L36" si="37">SUMIF($O$50:$ED$50,C$10,$O36:$ED36)/1000</f>
        <v>0</v>
      </c>
      <c r="D36" s="112">
        <f t="shared" si="37"/>
        <v>0</v>
      </c>
      <c r="E36" s="112">
        <f t="shared" si="37"/>
        <v>0</v>
      </c>
      <c r="F36" s="112">
        <f t="shared" si="37"/>
        <v>0</v>
      </c>
      <c r="G36" s="112">
        <f t="shared" si="37"/>
        <v>0</v>
      </c>
      <c r="H36" s="112">
        <f t="shared" si="37"/>
        <v>621.8893651</v>
      </c>
      <c r="I36" s="112">
        <f t="shared" si="37"/>
        <v>505.998604</v>
      </c>
      <c r="J36" s="112">
        <f t="shared" si="37"/>
        <v>652.0831755</v>
      </c>
      <c r="K36" s="112">
        <f t="shared" si="37"/>
        <v>-1779.971145</v>
      </c>
      <c r="L36" s="112">
        <f t="shared" si="37"/>
        <v>0</v>
      </c>
      <c r="M36" s="1"/>
      <c r="N36" s="109" t="s">
        <v>96</v>
      </c>
      <c r="O36" s="113"/>
      <c r="P36" s="113">
        <f t="shared" ref="P36:ED36" si="38">P124-O124</f>
        <v>0</v>
      </c>
      <c r="Q36" s="113">
        <f t="shared" si="38"/>
        <v>0</v>
      </c>
      <c r="R36" s="113">
        <f t="shared" si="38"/>
        <v>0</v>
      </c>
      <c r="S36" s="113">
        <f t="shared" si="38"/>
        <v>0</v>
      </c>
      <c r="T36" s="113">
        <f t="shared" si="38"/>
        <v>0</v>
      </c>
      <c r="U36" s="113">
        <f t="shared" si="38"/>
        <v>0</v>
      </c>
      <c r="V36" s="113">
        <f t="shared" si="38"/>
        <v>0</v>
      </c>
      <c r="W36" s="113">
        <f t="shared" si="38"/>
        <v>0</v>
      </c>
      <c r="X36" s="113">
        <f t="shared" si="38"/>
        <v>0</v>
      </c>
      <c r="Y36" s="113">
        <f t="shared" si="38"/>
        <v>0</v>
      </c>
      <c r="Z36" s="113">
        <f t="shared" si="38"/>
        <v>0</v>
      </c>
      <c r="AA36" s="113">
        <f t="shared" si="38"/>
        <v>0</v>
      </c>
      <c r="AB36" s="113">
        <f t="shared" si="38"/>
        <v>0</v>
      </c>
      <c r="AC36" s="113">
        <f t="shared" si="38"/>
        <v>0</v>
      </c>
      <c r="AD36" s="113">
        <f t="shared" si="38"/>
        <v>0</v>
      </c>
      <c r="AE36" s="113">
        <f t="shared" si="38"/>
        <v>0</v>
      </c>
      <c r="AF36" s="113">
        <f t="shared" si="38"/>
        <v>0</v>
      </c>
      <c r="AG36" s="113">
        <f t="shared" si="38"/>
        <v>0</v>
      </c>
      <c r="AH36" s="113">
        <f t="shared" si="38"/>
        <v>0</v>
      </c>
      <c r="AI36" s="113">
        <f t="shared" si="38"/>
        <v>0</v>
      </c>
      <c r="AJ36" s="113">
        <f t="shared" si="38"/>
        <v>0</v>
      </c>
      <c r="AK36" s="113">
        <f t="shared" si="38"/>
        <v>0</v>
      </c>
      <c r="AL36" s="113">
        <f t="shared" si="38"/>
        <v>0</v>
      </c>
      <c r="AM36" s="113">
        <f t="shared" si="38"/>
        <v>0</v>
      </c>
      <c r="AN36" s="113">
        <f t="shared" si="38"/>
        <v>0</v>
      </c>
      <c r="AO36" s="113">
        <f t="shared" si="38"/>
        <v>0</v>
      </c>
      <c r="AP36" s="113">
        <f t="shared" si="38"/>
        <v>0</v>
      </c>
      <c r="AQ36" s="113">
        <f t="shared" si="38"/>
        <v>0</v>
      </c>
      <c r="AR36" s="113">
        <f t="shared" si="38"/>
        <v>0</v>
      </c>
      <c r="AS36" s="113">
        <f t="shared" si="38"/>
        <v>0</v>
      </c>
      <c r="AT36" s="113">
        <f t="shared" si="38"/>
        <v>0</v>
      </c>
      <c r="AU36" s="113">
        <f t="shared" si="38"/>
        <v>0</v>
      </c>
      <c r="AV36" s="113">
        <f t="shared" si="38"/>
        <v>0</v>
      </c>
      <c r="AW36" s="113">
        <f t="shared" si="38"/>
        <v>0</v>
      </c>
      <c r="AX36" s="113">
        <f t="shared" si="38"/>
        <v>0</v>
      </c>
      <c r="AY36" s="113">
        <f t="shared" si="38"/>
        <v>0</v>
      </c>
      <c r="AZ36" s="113">
        <f t="shared" si="38"/>
        <v>0</v>
      </c>
      <c r="BA36" s="113">
        <f t="shared" si="38"/>
        <v>0</v>
      </c>
      <c r="BB36" s="113">
        <f t="shared" si="38"/>
        <v>0</v>
      </c>
      <c r="BC36" s="113">
        <f t="shared" si="38"/>
        <v>0</v>
      </c>
      <c r="BD36" s="113">
        <f t="shared" si="38"/>
        <v>0</v>
      </c>
      <c r="BE36" s="113">
        <f t="shared" si="38"/>
        <v>0</v>
      </c>
      <c r="BF36" s="113">
        <f t="shared" si="38"/>
        <v>0</v>
      </c>
      <c r="BG36" s="113">
        <f t="shared" si="38"/>
        <v>0</v>
      </c>
      <c r="BH36" s="113">
        <f t="shared" si="38"/>
        <v>0</v>
      </c>
      <c r="BI36" s="113">
        <f t="shared" si="38"/>
        <v>0</v>
      </c>
      <c r="BJ36" s="113">
        <f t="shared" si="38"/>
        <v>0</v>
      </c>
      <c r="BK36" s="113">
        <f t="shared" si="38"/>
        <v>0</v>
      </c>
      <c r="BL36" s="113">
        <f t="shared" si="38"/>
        <v>0</v>
      </c>
      <c r="BM36" s="113">
        <f t="shared" si="38"/>
        <v>0</v>
      </c>
      <c r="BN36" s="113">
        <f t="shared" si="38"/>
        <v>0</v>
      </c>
      <c r="BO36" s="113">
        <f t="shared" si="38"/>
        <v>0</v>
      </c>
      <c r="BP36" s="113">
        <f t="shared" si="38"/>
        <v>0</v>
      </c>
      <c r="BQ36" s="113">
        <f t="shared" si="38"/>
        <v>0</v>
      </c>
      <c r="BR36" s="113">
        <f t="shared" si="38"/>
        <v>0</v>
      </c>
      <c r="BS36" s="113">
        <f t="shared" si="38"/>
        <v>0</v>
      </c>
      <c r="BT36" s="113">
        <f t="shared" si="38"/>
        <v>0</v>
      </c>
      <c r="BU36" s="113">
        <f t="shared" si="38"/>
        <v>0</v>
      </c>
      <c r="BV36" s="113">
        <f t="shared" si="38"/>
        <v>0</v>
      </c>
      <c r="BW36" s="113">
        <f t="shared" si="38"/>
        <v>0</v>
      </c>
      <c r="BX36" s="113">
        <f t="shared" si="38"/>
        <v>0</v>
      </c>
      <c r="BY36" s="113">
        <f t="shared" si="38"/>
        <v>0</v>
      </c>
      <c r="BZ36" s="113">
        <f t="shared" si="38"/>
        <v>0</v>
      </c>
      <c r="CA36" s="113">
        <f t="shared" si="38"/>
        <v>0</v>
      </c>
      <c r="CB36" s="113">
        <f t="shared" si="38"/>
        <v>0</v>
      </c>
      <c r="CC36" s="113">
        <f t="shared" si="38"/>
        <v>0</v>
      </c>
      <c r="CD36" s="113">
        <f t="shared" si="38"/>
        <v>0</v>
      </c>
      <c r="CE36" s="113">
        <f t="shared" si="38"/>
        <v>0</v>
      </c>
      <c r="CF36" s="113">
        <f t="shared" si="38"/>
        <v>197355.5012</v>
      </c>
      <c r="CG36" s="113">
        <f t="shared" si="38"/>
        <v>212266.9319</v>
      </c>
      <c r="CH36" s="113">
        <f t="shared" si="38"/>
        <v>212266.9319</v>
      </c>
      <c r="CI36" s="113">
        <f t="shared" si="38"/>
        <v>-245926.7087</v>
      </c>
      <c r="CJ36" s="113">
        <f t="shared" si="38"/>
        <v>375962.6564</v>
      </c>
      <c r="CK36" s="113">
        <f t="shared" si="38"/>
        <v>375962.6564</v>
      </c>
      <c r="CL36" s="113">
        <f t="shared" si="38"/>
        <v>-751925.3127</v>
      </c>
      <c r="CM36" s="113">
        <f t="shared" si="38"/>
        <v>375962.6564</v>
      </c>
      <c r="CN36" s="113">
        <f t="shared" si="38"/>
        <v>375962.6564</v>
      </c>
      <c r="CO36" s="113">
        <f t="shared" si="38"/>
        <v>-751925.3127</v>
      </c>
      <c r="CP36" s="113">
        <f t="shared" si="38"/>
        <v>375962.6564</v>
      </c>
      <c r="CQ36" s="113">
        <f t="shared" si="38"/>
        <v>375962.6564</v>
      </c>
      <c r="CR36" s="113">
        <f t="shared" si="38"/>
        <v>-751925.3127</v>
      </c>
      <c r="CS36" s="113">
        <f t="shared" si="38"/>
        <v>375962.6564</v>
      </c>
      <c r="CT36" s="113">
        <f t="shared" si="38"/>
        <v>375962.6564</v>
      </c>
      <c r="CU36" s="113">
        <f t="shared" si="38"/>
        <v>-534564.2542</v>
      </c>
      <c r="CV36" s="113">
        <f t="shared" si="38"/>
        <v>593323.7149</v>
      </c>
      <c r="CW36" s="113">
        <f t="shared" si="38"/>
        <v>593323.7149</v>
      </c>
      <c r="CX36" s="113">
        <f t="shared" si="38"/>
        <v>-1186647.43</v>
      </c>
      <c r="CY36" s="113">
        <f t="shared" si="38"/>
        <v>593323.7149</v>
      </c>
      <c r="CZ36" s="113">
        <f t="shared" si="38"/>
        <v>593323.7149</v>
      </c>
      <c r="DA36" s="113">
        <f t="shared" si="38"/>
        <v>-1186647.43</v>
      </c>
      <c r="DB36" s="113">
        <f t="shared" si="38"/>
        <v>593323.7149</v>
      </c>
      <c r="DC36" s="113">
        <f t="shared" si="38"/>
        <v>593323.7149</v>
      </c>
      <c r="DD36" s="113">
        <f t="shared" si="38"/>
        <v>-1186647.43</v>
      </c>
      <c r="DE36" s="113">
        <f t="shared" si="38"/>
        <v>593323.7149</v>
      </c>
      <c r="DF36" s="113">
        <f t="shared" si="38"/>
        <v>593323.7149</v>
      </c>
      <c r="DG36" s="113">
        <f t="shared" si="38"/>
        <v>-900765.6539</v>
      </c>
      <c r="DH36" s="113">
        <f t="shared" si="38"/>
        <v>0</v>
      </c>
      <c r="DI36" s="113">
        <f t="shared" si="38"/>
        <v>0</v>
      </c>
      <c r="DJ36" s="113">
        <f t="shared" si="38"/>
        <v>-879205.4907</v>
      </c>
      <c r="DK36" s="113">
        <f t="shared" si="38"/>
        <v>0</v>
      </c>
      <c r="DL36" s="113">
        <f t="shared" si="38"/>
        <v>0</v>
      </c>
      <c r="DM36" s="113">
        <f t="shared" si="38"/>
        <v>0</v>
      </c>
      <c r="DN36" s="113">
        <f t="shared" si="38"/>
        <v>0</v>
      </c>
      <c r="DO36" s="113">
        <f t="shared" si="38"/>
        <v>0</v>
      </c>
      <c r="DP36" s="113">
        <f t="shared" si="38"/>
        <v>0</v>
      </c>
      <c r="DQ36" s="113">
        <f t="shared" si="38"/>
        <v>0</v>
      </c>
      <c r="DR36" s="113">
        <f t="shared" si="38"/>
        <v>0</v>
      </c>
      <c r="DS36" s="113">
        <f t="shared" si="38"/>
        <v>0</v>
      </c>
      <c r="DT36" s="113">
        <f t="shared" si="38"/>
        <v>0</v>
      </c>
      <c r="DU36" s="113">
        <f t="shared" si="38"/>
        <v>0</v>
      </c>
      <c r="DV36" s="113">
        <f t="shared" si="38"/>
        <v>0</v>
      </c>
      <c r="DW36" s="113">
        <f t="shared" si="38"/>
        <v>0</v>
      </c>
      <c r="DX36" s="113">
        <f t="shared" si="38"/>
        <v>0</v>
      </c>
      <c r="DY36" s="113">
        <f t="shared" si="38"/>
        <v>0</v>
      </c>
      <c r="DZ36" s="113">
        <f t="shared" si="38"/>
        <v>0</v>
      </c>
      <c r="EA36" s="113">
        <f t="shared" si="38"/>
        <v>0</v>
      </c>
      <c r="EB36" s="113">
        <f t="shared" si="38"/>
        <v>0</v>
      </c>
      <c r="EC36" s="113">
        <f t="shared" si="38"/>
        <v>0</v>
      </c>
      <c r="ED36" s="114">
        <f t="shared" si="38"/>
        <v>0</v>
      </c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</row>
    <row r="37" ht="12.75" customHeight="1">
      <c r="B37" s="128" t="s">
        <v>97</v>
      </c>
      <c r="C37" s="112">
        <f t="shared" ref="C37:L37" si="39">SUMIF($O$50:$ED$50,C$10,$O37:$ED37)/1000</f>
        <v>0</v>
      </c>
      <c r="D37" s="112">
        <f t="shared" si="39"/>
        <v>0</v>
      </c>
      <c r="E37" s="112">
        <f t="shared" si="39"/>
        <v>0</v>
      </c>
      <c r="F37" s="112">
        <f t="shared" si="39"/>
        <v>0</v>
      </c>
      <c r="G37" s="112">
        <f t="shared" si="39"/>
        <v>0</v>
      </c>
      <c r="H37" s="112">
        <f t="shared" si="39"/>
        <v>0</v>
      </c>
      <c r="I37" s="112">
        <f t="shared" si="39"/>
        <v>0</v>
      </c>
      <c r="J37" s="112">
        <f t="shared" si="39"/>
        <v>0</v>
      </c>
      <c r="K37" s="112">
        <f t="shared" si="39"/>
        <v>0</v>
      </c>
      <c r="L37" s="112">
        <f t="shared" si="39"/>
        <v>0</v>
      </c>
      <c r="M37" s="1"/>
      <c r="N37" s="37" t="s">
        <v>97</v>
      </c>
      <c r="O37" s="127"/>
      <c r="P37" s="127">
        <f t="shared" ref="P37:ED37" si="40">+P102-O102</f>
        <v>0</v>
      </c>
      <c r="Q37" s="127">
        <f t="shared" si="40"/>
        <v>0</v>
      </c>
      <c r="R37" s="127">
        <f t="shared" si="40"/>
        <v>0</v>
      </c>
      <c r="S37" s="127">
        <f t="shared" si="40"/>
        <v>0</v>
      </c>
      <c r="T37" s="127">
        <f t="shared" si="40"/>
        <v>0</v>
      </c>
      <c r="U37" s="127">
        <f t="shared" si="40"/>
        <v>0</v>
      </c>
      <c r="V37" s="127">
        <f t="shared" si="40"/>
        <v>0</v>
      </c>
      <c r="W37" s="127">
        <f t="shared" si="40"/>
        <v>0</v>
      </c>
      <c r="X37" s="127">
        <f t="shared" si="40"/>
        <v>0</v>
      </c>
      <c r="Y37" s="127">
        <f t="shared" si="40"/>
        <v>0</v>
      </c>
      <c r="Z37" s="127">
        <f t="shared" si="40"/>
        <v>0</v>
      </c>
      <c r="AA37" s="127">
        <f t="shared" si="40"/>
        <v>0</v>
      </c>
      <c r="AB37" s="127">
        <f t="shared" si="40"/>
        <v>0</v>
      </c>
      <c r="AC37" s="127">
        <f t="shared" si="40"/>
        <v>0</v>
      </c>
      <c r="AD37" s="127">
        <f t="shared" si="40"/>
        <v>0</v>
      </c>
      <c r="AE37" s="127">
        <f t="shared" si="40"/>
        <v>0</v>
      </c>
      <c r="AF37" s="127">
        <f t="shared" si="40"/>
        <v>0</v>
      </c>
      <c r="AG37" s="127">
        <f t="shared" si="40"/>
        <v>0</v>
      </c>
      <c r="AH37" s="127">
        <f t="shared" si="40"/>
        <v>0</v>
      </c>
      <c r="AI37" s="127">
        <f t="shared" si="40"/>
        <v>0</v>
      </c>
      <c r="AJ37" s="127">
        <f t="shared" si="40"/>
        <v>0</v>
      </c>
      <c r="AK37" s="127">
        <f t="shared" si="40"/>
        <v>0</v>
      </c>
      <c r="AL37" s="127">
        <f t="shared" si="40"/>
        <v>0</v>
      </c>
      <c r="AM37" s="127">
        <f t="shared" si="40"/>
        <v>0</v>
      </c>
      <c r="AN37" s="127">
        <f t="shared" si="40"/>
        <v>0</v>
      </c>
      <c r="AO37" s="127">
        <f t="shared" si="40"/>
        <v>0</v>
      </c>
      <c r="AP37" s="127">
        <f t="shared" si="40"/>
        <v>0</v>
      </c>
      <c r="AQ37" s="127">
        <f t="shared" si="40"/>
        <v>0</v>
      </c>
      <c r="AR37" s="127">
        <f t="shared" si="40"/>
        <v>0</v>
      </c>
      <c r="AS37" s="127">
        <f t="shared" si="40"/>
        <v>0</v>
      </c>
      <c r="AT37" s="127">
        <f t="shared" si="40"/>
        <v>0</v>
      </c>
      <c r="AU37" s="127">
        <f t="shared" si="40"/>
        <v>0</v>
      </c>
      <c r="AV37" s="127">
        <f t="shared" si="40"/>
        <v>0</v>
      </c>
      <c r="AW37" s="127">
        <f t="shared" si="40"/>
        <v>0</v>
      </c>
      <c r="AX37" s="127">
        <f t="shared" si="40"/>
        <v>0</v>
      </c>
      <c r="AY37" s="127">
        <f t="shared" si="40"/>
        <v>0</v>
      </c>
      <c r="AZ37" s="127">
        <f t="shared" si="40"/>
        <v>0</v>
      </c>
      <c r="BA37" s="127">
        <f t="shared" si="40"/>
        <v>0</v>
      </c>
      <c r="BB37" s="127">
        <f t="shared" si="40"/>
        <v>0</v>
      </c>
      <c r="BC37" s="127">
        <f t="shared" si="40"/>
        <v>0</v>
      </c>
      <c r="BD37" s="127">
        <f t="shared" si="40"/>
        <v>0</v>
      </c>
      <c r="BE37" s="127">
        <f t="shared" si="40"/>
        <v>0</v>
      </c>
      <c r="BF37" s="127">
        <f t="shared" si="40"/>
        <v>0</v>
      </c>
      <c r="BG37" s="127">
        <f t="shared" si="40"/>
        <v>0</v>
      </c>
      <c r="BH37" s="127">
        <f t="shared" si="40"/>
        <v>0</v>
      </c>
      <c r="BI37" s="127">
        <f t="shared" si="40"/>
        <v>0</v>
      </c>
      <c r="BJ37" s="127">
        <f t="shared" si="40"/>
        <v>0</v>
      </c>
      <c r="BK37" s="127">
        <f t="shared" si="40"/>
        <v>0</v>
      </c>
      <c r="BL37" s="127">
        <f t="shared" si="40"/>
        <v>0</v>
      </c>
      <c r="BM37" s="127">
        <f t="shared" si="40"/>
        <v>0</v>
      </c>
      <c r="BN37" s="127">
        <f t="shared" si="40"/>
        <v>0</v>
      </c>
      <c r="BO37" s="127">
        <f t="shared" si="40"/>
        <v>0</v>
      </c>
      <c r="BP37" s="127">
        <f t="shared" si="40"/>
        <v>0</v>
      </c>
      <c r="BQ37" s="127">
        <f t="shared" si="40"/>
        <v>0</v>
      </c>
      <c r="BR37" s="127">
        <f t="shared" si="40"/>
        <v>0</v>
      </c>
      <c r="BS37" s="127">
        <f t="shared" si="40"/>
        <v>0</v>
      </c>
      <c r="BT37" s="127">
        <f t="shared" si="40"/>
        <v>0</v>
      </c>
      <c r="BU37" s="127">
        <f t="shared" si="40"/>
        <v>0</v>
      </c>
      <c r="BV37" s="127">
        <f t="shared" si="40"/>
        <v>0</v>
      </c>
      <c r="BW37" s="127">
        <f t="shared" si="40"/>
        <v>0</v>
      </c>
      <c r="BX37" s="127">
        <f t="shared" si="40"/>
        <v>0</v>
      </c>
      <c r="BY37" s="127">
        <f t="shared" si="40"/>
        <v>0</v>
      </c>
      <c r="BZ37" s="127">
        <f t="shared" si="40"/>
        <v>0</v>
      </c>
      <c r="CA37" s="127">
        <f t="shared" si="40"/>
        <v>0</v>
      </c>
      <c r="CB37" s="127">
        <f t="shared" si="40"/>
        <v>0</v>
      </c>
      <c r="CC37" s="127">
        <f t="shared" si="40"/>
        <v>0</v>
      </c>
      <c r="CD37" s="127">
        <f t="shared" si="40"/>
        <v>0</v>
      </c>
      <c r="CE37" s="127">
        <f t="shared" si="40"/>
        <v>0</v>
      </c>
      <c r="CF37" s="127">
        <f t="shared" si="40"/>
        <v>0</v>
      </c>
      <c r="CG37" s="127">
        <f t="shared" si="40"/>
        <v>0</v>
      </c>
      <c r="CH37" s="127">
        <f t="shared" si="40"/>
        <v>0</v>
      </c>
      <c r="CI37" s="127">
        <f t="shared" si="40"/>
        <v>0</v>
      </c>
      <c r="CJ37" s="127">
        <f t="shared" si="40"/>
        <v>0</v>
      </c>
      <c r="CK37" s="127">
        <f t="shared" si="40"/>
        <v>0</v>
      </c>
      <c r="CL37" s="127">
        <f t="shared" si="40"/>
        <v>0</v>
      </c>
      <c r="CM37" s="127">
        <f t="shared" si="40"/>
        <v>0</v>
      </c>
      <c r="CN37" s="127">
        <f t="shared" si="40"/>
        <v>0</v>
      </c>
      <c r="CO37" s="127">
        <f t="shared" si="40"/>
        <v>0</v>
      </c>
      <c r="CP37" s="127">
        <f t="shared" si="40"/>
        <v>0</v>
      </c>
      <c r="CQ37" s="127">
        <f t="shared" si="40"/>
        <v>0</v>
      </c>
      <c r="CR37" s="127">
        <f t="shared" si="40"/>
        <v>0</v>
      </c>
      <c r="CS37" s="127">
        <f t="shared" si="40"/>
        <v>0</v>
      </c>
      <c r="CT37" s="127">
        <f t="shared" si="40"/>
        <v>0</v>
      </c>
      <c r="CU37" s="127">
        <f t="shared" si="40"/>
        <v>0</v>
      </c>
      <c r="CV37" s="127">
        <f t="shared" si="40"/>
        <v>0</v>
      </c>
      <c r="CW37" s="127">
        <f t="shared" si="40"/>
        <v>0</v>
      </c>
      <c r="CX37" s="127">
        <f t="shared" si="40"/>
        <v>0</v>
      </c>
      <c r="CY37" s="127">
        <f t="shared" si="40"/>
        <v>0</v>
      </c>
      <c r="CZ37" s="127">
        <f t="shared" si="40"/>
        <v>0</v>
      </c>
      <c r="DA37" s="127">
        <f t="shared" si="40"/>
        <v>0</v>
      </c>
      <c r="DB37" s="127">
        <f t="shared" si="40"/>
        <v>0</v>
      </c>
      <c r="DC37" s="127">
        <f t="shared" si="40"/>
        <v>0</v>
      </c>
      <c r="DD37" s="127">
        <f t="shared" si="40"/>
        <v>0</v>
      </c>
      <c r="DE37" s="127">
        <f t="shared" si="40"/>
        <v>0</v>
      </c>
      <c r="DF37" s="127">
        <f t="shared" si="40"/>
        <v>0</v>
      </c>
      <c r="DG37" s="127">
        <f t="shared" si="40"/>
        <v>0</v>
      </c>
      <c r="DH37" s="127">
        <f t="shared" si="40"/>
        <v>0</v>
      </c>
      <c r="DI37" s="127">
        <f t="shared" si="40"/>
        <v>0</v>
      </c>
      <c r="DJ37" s="127">
        <f t="shared" si="40"/>
        <v>0</v>
      </c>
      <c r="DK37" s="127">
        <f t="shared" si="40"/>
        <v>0</v>
      </c>
      <c r="DL37" s="127">
        <f t="shared" si="40"/>
        <v>0</v>
      </c>
      <c r="DM37" s="127">
        <f t="shared" si="40"/>
        <v>0</v>
      </c>
      <c r="DN37" s="127">
        <f t="shared" si="40"/>
        <v>0</v>
      </c>
      <c r="DO37" s="127">
        <f t="shared" si="40"/>
        <v>0</v>
      </c>
      <c r="DP37" s="127">
        <f t="shared" si="40"/>
        <v>0</v>
      </c>
      <c r="DQ37" s="127">
        <f t="shared" si="40"/>
        <v>0</v>
      </c>
      <c r="DR37" s="127">
        <f t="shared" si="40"/>
        <v>0</v>
      </c>
      <c r="DS37" s="127">
        <f t="shared" si="40"/>
        <v>0</v>
      </c>
      <c r="DT37" s="127">
        <f t="shared" si="40"/>
        <v>0</v>
      </c>
      <c r="DU37" s="127">
        <f t="shared" si="40"/>
        <v>0</v>
      </c>
      <c r="DV37" s="127">
        <f t="shared" si="40"/>
        <v>0</v>
      </c>
      <c r="DW37" s="127">
        <f t="shared" si="40"/>
        <v>0</v>
      </c>
      <c r="DX37" s="127">
        <f t="shared" si="40"/>
        <v>0</v>
      </c>
      <c r="DY37" s="127">
        <f t="shared" si="40"/>
        <v>0</v>
      </c>
      <c r="DZ37" s="127">
        <f t="shared" si="40"/>
        <v>0</v>
      </c>
      <c r="EA37" s="127">
        <f t="shared" si="40"/>
        <v>0</v>
      </c>
      <c r="EB37" s="127">
        <f t="shared" si="40"/>
        <v>0</v>
      </c>
      <c r="EC37" s="127">
        <f t="shared" si="40"/>
        <v>0</v>
      </c>
      <c r="ED37" s="135">
        <f t="shared" si="40"/>
        <v>0</v>
      </c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</row>
    <row r="38" ht="12.75" customHeight="1">
      <c r="B38" s="136" t="s">
        <v>98</v>
      </c>
      <c r="C38" s="112">
        <f t="shared" ref="C38:L38" si="41">SUMIF($O$50:$ED$50,C$10,$O38:$ED38)/1000</f>
        <v>0</v>
      </c>
      <c r="D38" s="112">
        <f t="shared" si="41"/>
        <v>0</v>
      </c>
      <c r="E38" s="112">
        <f t="shared" si="41"/>
        <v>0</v>
      </c>
      <c r="F38" s="112">
        <f t="shared" si="41"/>
        <v>0</v>
      </c>
      <c r="G38" s="112">
        <f t="shared" si="41"/>
        <v>0</v>
      </c>
      <c r="H38" s="112">
        <f t="shared" si="41"/>
        <v>0</v>
      </c>
      <c r="I38" s="112">
        <f t="shared" si="41"/>
        <v>0</v>
      </c>
      <c r="J38" s="112">
        <f t="shared" si="41"/>
        <v>0</v>
      </c>
      <c r="K38" s="112">
        <f t="shared" si="41"/>
        <v>0</v>
      </c>
      <c r="L38" s="112">
        <f t="shared" si="41"/>
        <v>0</v>
      </c>
      <c r="M38" s="1"/>
      <c r="N38" s="37" t="s">
        <v>98</v>
      </c>
      <c r="O38" s="127"/>
      <c r="P38" s="127"/>
      <c r="Q38" s="127"/>
      <c r="R38" s="127"/>
      <c r="S38" s="127"/>
      <c r="T38" s="127"/>
      <c r="U38" s="127"/>
      <c r="V38" s="127"/>
      <c r="W38" s="127"/>
      <c r="X38" s="127"/>
      <c r="Y38" s="127"/>
      <c r="Z38" s="127"/>
      <c r="AA38" s="127"/>
      <c r="AB38" s="127"/>
      <c r="AC38" s="127"/>
      <c r="AD38" s="127"/>
      <c r="AE38" s="127"/>
      <c r="AF38" s="127"/>
      <c r="AG38" s="127"/>
      <c r="AH38" s="127"/>
      <c r="AI38" s="127"/>
      <c r="AJ38" s="127"/>
      <c r="AK38" s="127"/>
      <c r="AL38" s="127"/>
      <c r="AM38" s="127"/>
      <c r="AN38" s="127"/>
      <c r="AO38" s="127"/>
      <c r="AP38" s="127"/>
      <c r="AQ38" s="127"/>
      <c r="AR38" s="127"/>
      <c r="AS38" s="127"/>
      <c r="AT38" s="127"/>
      <c r="AU38" s="127"/>
      <c r="AV38" s="127"/>
      <c r="AW38" s="127"/>
      <c r="AX38" s="127"/>
      <c r="AY38" s="127"/>
      <c r="AZ38" s="127"/>
      <c r="BA38" s="127"/>
      <c r="BB38" s="127"/>
      <c r="BC38" s="127"/>
      <c r="BD38" s="127"/>
      <c r="BE38" s="127"/>
      <c r="BF38" s="127"/>
      <c r="BG38" s="127"/>
      <c r="BH38" s="127"/>
      <c r="BI38" s="127"/>
      <c r="BJ38" s="127"/>
      <c r="BK38" s="127"/>
      <c r="BL38" s="127"/>
      <c r="BM38" s="127"/>
      <c r="BN38" s="127"/>
      <c r="BO38" s="127"/>
      <c r="BP38" s="127"/>
      <c r="BQ38" s="127"/>
      <c r="BR38" s="127"/>
      <c r="BS38" s="127"/>
      <c r="BT38" s="127"/>
      <c r="BU38" s="127"/>
      <c r="BV38" s="127"/>
      <c r="BW38" s="127"/>
      <c r="BX38" s="127"/>
      <c r="BY38" s="127"/>
      <c r="BZ38" s="127"/>
      <c r="CA38" s="127"/>
      <c r="CB38" s="127"/>
      <c r="CC38" s="127"/>
      <c r="CD38" s="127"/>
      <c r="CE38" s="127"/>
      <c r="CF38" s="127"/>
      <c r="CG38" s="127"/>
      <c r="CH38" s="127"/>
      <c r="CI38" s="127"/>
      <c r="CJ38" s="127"/>
      <c r="CK38" s="127"/>
      <c r="CL38" s="127"/>
      <c r="CM38" s="127"/>
      <c r="CN38" s="127"/>
      <c r="CO38" s="127"/>
      <c r="CP38" s="127"/>
      <c r="CQ38" s="127"/>
      <c r="CR38" s="127"/>
      <c r="CS38" s="127"/>
      <c r="CT38" s="127"/>
      <c r="CU38" s="127"/>
      <c r="CV38" s="127"/>
      <c r="CW38" s="127"/>
      <c r="CX38" s="127"/>
      <c r="CY38" s="127"/>
      <c r="CZ38" s="127"/>
      <c r="DA38" s="127"/>
      <c r="DB38" s="127"/>
      <c r="DC38" s="127"/>
      <c r="DD38" s="127"/>
      <c r="DE38" s="127"/>
      <c r="DF38" s="127"/>
      <c r="DG38" s="127"/>
      <c r="DH38" s="127"/>
      <c r="DI38" s="127"/>
      <c r="DJ38" s="127"/>
      <c r="DK38" s="127"/>
      <c r="DL38" s="127"/>
      <c r="DM38" s="127"/>
      <c r="DN38" s="127"/>
      <c r="DO38" s="127"/>
      <c r="DP38" s="127"/>
      <c r="DQ38" s="127"/>
      <c r="DR38" s="127"/>
      <c r="DS38" s="127"/>
      <c r="DT38" s="127"/>
      <c r="DU38" s="127"/>
      <c r="DV38" s="127"/>
      <c r="DW38" s="127"/>
      <c r="DX38" s="127"/>
      <c r="DY38" s="127"/>
      <c r="DZ38" s="127"/>
      <c r="EA38" s="127"/>
      <c r="EB38" s="127"/>
      <c r="EC38" s="127"/>
      <c r="ED38" s="135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</row>
    <row r="39" ht="12.75" customHeight="1">
      <c r="B39" s="109" t="s">
        <v>99</v>
      </c>
      <c r="C39" s="112">
        <f t="shared" ref="C39:L39" si="42">SUMIF($O$50:$ED$50,C$10,$O39:$ED39)/1000</f>
        <v>0</v>
      </c>
      <c r="D39" s="112">
        <f t="shared" si="42"/>
        <v>0</v>
      </c>
      <c r="E39" s="112">
        <f t="shared" si="42"/>
        <v>0</v>
      </c>
      <c r="F39" s="112">
        <f t="shared" si="42"/>
        <v>0</v>
      </c>
      <c r="G39" s="112">
        <f t="shared" si="42"/>
        <v>0</v>
      </c>
      <c r="H39" s="112">
        <f t="shared" si="42"/>
        <v>0</v>
      </c>
      <c r="I39" s="112">
        <f t="shared" si="42"/>
        <v>0</v>
      </c>
      <c r="J39" s="112">
        <f t="shared" si="42"/>
        <v>0</v>
      </c>
      <c r="K39" s="112">
        <f t="shared" si="42"/>
        <v>0</v>
      </c>
      <c r="L39" s="112">
        <f t="shared" si="42"/>
        <v>0</v>
      </c>
      <c r="M39" s="1"/>
      <c r="N39" s="34" t="s">
        <v>99</v>
      </c>
      <c r="O39" s="113">
        <f>'Equity &amp; Debt'!P65</f>
        <v>0</v>
      </c>
      <c r="P39" s="113">
        <f>'Equity &amp; Debt'!Q65</f>
        <v>0</v>
      </c>
      <c r="Q39" s="113">
        <f>'Equity &amp; Debt'!R65</f>
        <v>0</v>
      </c>
      <c r="R39" s="113">
        <f>'Equity &amp; Debt'!S65</f>
        <v>0</v>
      </c>
      <c r="S39" s="113">
        <f>'Equity &amp; Debt'!T65</f>
        <v>0</v>
      </c>
      <c r="T39" s="113">
        <f>'Equity &amp; Debt'!U65</f>
        <v>0</v>
      </c>
      <c r="U39" s="113">
        <f>'Equity &amp; Debt'!V65</f>
        <v>0</v>
      </c>
      <c r="V39" s="113">
        <f>'Equity &amp; Debt'!W65</f>
        <v>0</v>
      </c>
      <c r="W39" s="113">
        <f>'Equity &amp; Debt'!X65</f>
        <v>0</v>
      </c>
      <c r="X39" s="113">
        <f>'Equity &amp; Debt'!Y65</f>
        <v>0</v>
      </c>
      <c r="Y39" s="113">
        <f>'Equity &amp; Debt'!Z65</f>
        <v>0</v>
      </c>
      <c r="Z39" s="113">
        <f>'Equity &amp; Debt'!AA65</f>
        <v>0</v>
      </c>
      <c r="AA39" s="113">
        <f>'Equity &amp; Debt'!AB65</f>
        <v>0</v>
      </c>
      <c r="AB39" s="113">
        <f>'Equity &amp; Debt'!AC65</f>
        <v>0</v>
      </c>
      <c r="AC39" s="113">
        <f>'Equity &amp; Debt'!AD65</f>
        <v>0</v>
      </c>
      <c r="AD39" s="113">
        <f>'Equity &amp; Debt'!AE65</f>
        <v>0</v>
      </c>
      <c r="AE39" s="113">
        <f>'Equity &amp; Debt'!AF65</f>
        <v>0</v>
      </c>
      <c r="AF39" s="113">
        <f>'Equity &amp; Debt'!AG65</f>
        <v>0</v>
      </c>
      <c r="AG39" s="113">
        <f>'Equity &amp; Debt'!AH65</f>
        <v>0</v>
      </c>
      <c r="AH39" s="113">
        <f>'Equity &amp; Debt'!AI65</f>
        <v>0</v>
      </c>
      <c r="AI39" s="113">
        <f>'Equity &amp; Debt'!AJ65</f>
        <v>0</v>
      </c>
      <c r="AJ39" s="113">
        <f>'Equity &amp; Debt'!AK65</f>
        <v>0</v>
      </c>
      <c r="AK39" s="113">
        <f>'Equity &amp; Debt'!AL65</f>
        <v>0</v>
      </c>
      <c r="AL39" s="113">
        <f>'Equity &amp; Debt'!AM65</f>
        <v>0</v>
      </c>
      <c r="AM39" s="113">
        <f>'Equity &amp; Debt'!AN65</f>
        <v>0</v>
      </c>
      <c r="AN39" s="113">
        <f>'Equity &amp; Debt'!AO65</f>
        <v>0</v>
      </c>
      <c r="AO39" s="113">
        <f>'Equity &amp; Debt'!AP65</f>
        <v>0</v>
      </c>
      <c r="AP39" s="113">
        <f>'Equity &amp; Debt'!AQ65</f>
        <v>0</v>
      </c>
      <c r="AQ39" s="113">
        <f>'Equity &amp; Debt'!AR65</f>
        <v>0</v>
      </c>
      <c r="AR39" s="113">
        <f>'Equity &amp; Debt'!AS65</f>
        <v>0</v>
      </c>
      <c r="AS39" s="113">
        <f>'Equity &amp; Debt'!AT65</f>
        <v>0</v>
      </c>
      <c r="AT39" s="113">
        <f>'Equity &amp; Debt'!AU65</f>
        <v>0</v>
      </c>
      <c r="AU39" s="113">
        <f>'Equity &amp; Debt'!AV65</f>
        <v>0</v>
      </c>
      <c r="AV39" s="113">
        <f>'Equity &amp; Debt'!AW65</f>
        <v>0</v>
      </c>
      <c r="AW39" s="113">
        <f>'Equity &amp; Debt'!AX65</f>
        <v>0</v>
      </c>
      <c r="AX39" s="113">
        <f>'Equity &amp; Debt'!AY65</f>
        <v>0</v>
      </c>
      <c r="AY39" s="113">
        <f>'Equity &amp; Debt'!AZ65</f>
        <v>0</v>
      </c>
      <c r="AZ39" s="113">
        <f>'Equity &amp; Debt'!BA65</f>
        <v>0</v>
      </c>
      <c r="BA39" s="113">
        <f>'Equity &amp; Debt'!BB65</f>
        <v>0</v>
      </c>
      <c r="BB39" s="113">
        <f>'Equity &amp; Debt'!BC65</f>
        <v>0</v>
      </c>
      <c r="BC39" s="113">
        <f>'Equity &amp; Debt'!BD65</f>
        <v>0</v>
      </c>
      <c r="BD39" s="113">
        <f>'Equity &amp; Debt'!BE65</f>
        <v>0</v>
      </c>
      <c r="BE39" s="113">
        <f>'Equity &amp; Debt'!BF65</f>
        <v>0</v>
      </c>
      <c r="BF39" s="113">
        <f>'Equity &amp; Debt'!BG65</f>
        <v>0</v>
      </c>
      <c r="BG39" s="113">
        <f>'Equity &amp; Debt'!BH65</f>
        <v>0</v>
      </c>
      <c r="BH39" s="113">
        <f>'Equity &amp; Debt'!BI65</f>
        <v>0</v>
      </c>
      <c r="BI39" s="113">
        <f>'Equity &amp; Debt'!BJ65</f>
        <v>0</v>
      </c>
      <c r="BJ39" s="113">
        <f>'Equity &amp; Debt'!BK65</f>
        <v>0</v>
      </c>
      <c r="BK39" s="113">
        <f>'Equity &amp; Debt'!BL65</f>
        <v>0</v>
      </c>
      <c r="BL39" s="113">
        <f>'Equity &amp; Debt'!BM65</f>
        <v>0</v>
      </c>
      <c r="BM39" s="113">
        <f>'Equity &amp; Debt'!BN65</f>
        <v>0</v>
      </c>
      <c r="BN39" s="113">
        <f>'Equity &amp; Debt'!BO65</f>
        <v>0</v>
      </c>
      <c r="BO39" s="113">
        <f>'Equity &amp; Debt'!BP65</f>
        <v>0</v>
      </c>
      <c r="BP39" s="113">
        <f>'Equity &amp; Debt'!BQ65</f>
        <v>0</v>
      </c>
      <c r="BQ39" s="113">
        <f>'Equity &amp; Debt'!BR65</f>
        <v>0</v>
      </c>
      <c r="BR39" s="113">
        <f>'Equity &amp; Debt'!BS65</f>
        <v>0</v>
      </c>
      <c r="BS39" s="113">
        <f>'Equity &amp; Debt'!BT65</f>
        <v>0</v>
      </c>
      <c r="BT39" s="113">
        <f>'Equity &amp; Debt'!BU65</f>
        <v>0</v>
      </c>
      <c r="BU39" s="113">
        <f>'Equity &amp; Debt'!BV65</f>
        <v>0</v>
      </c>
      <c r="BV39" s="113">
        <f>'Equity &amp; Debt'!BW65</f>
        <v>0</v>
      </c>
      <c r="BW39" s="113">
        <f>'Equity &amp; Debt'!BX65</f>
        <v>0</v>
      </c>
      <c r="BX39" s="113">
        <f>'Equity &amp; Debt'!BY65</f>
        <v>0</v>
      </c>
      <c r="BY39" s="113">
        <f>'Equity &amp; Debt'!BZ65</f>
        <v>0</v>
      </c>
      <c r="BZ39" s="113">
        <f>'Equity &amp; Debt'!CA65</f>
        <v>0</v>
      </c>
      <c r="CA39" s="113">
        <f>'Equity &amp; Debt'!CB65</f>
        <v>0</v>
      </c>
      <c r="CB39" s="113">
        <f>'Equity &amp; Debt'!CC65</f>
        <v>0</v>
      </c>
      <c r="CC39" s="113">
        <f>'Equity &amp; Debt'!CD65</f>
        <v>0</v>
      </c>
      <c r="CD39" s="113">
        <f>'Equity &amp; Debt'!CE65</f>
        <v>0</v>
      </c>
      <c r="CE39" s="113">
        <f>'Equity &amp; Debt'!CF65</f>
        <v>0</v>
      </c>
      <c r="CF39" s="113">
        <f>'Equity &amp; Debt'!CG65</f>
        <v>0</v>
      </c>
      <c r="CG39" s="113">
        <f>'Equity &amp; Debt'!CH65</f>
        <v>0</v>
      </c>
      <c r="CH39" s="113">
        <f>'Equity &amp; Debt'!CI65</f>
        <v>0</v>
      </c>
      <c r="CI39" s="113">
        <f>'Equity &amp; Debt'!CJ65</f>
        <v>0</v>
      </c>
      <c r="CJ39" s="113">
        <f>'Equity &amp; Debt'!CK65</f>
        <v>0</v>
      </c>
      <c r="CK39" s="113">
        <f>'Equity &amp; Debt'!CL65</f>
        <v>0</v>
      </c>
      <c r="CL39" s="113">
        <f>'Equity &amp; Debt'!CM65</f>
        <v>0</v>
      </c>
      <c r="CM39" s="113">
        <f>'Equity &amp; Debt'!CN65</f>
        <v>0</v>
      </c>
      <c r="CN39" s="113">
        <f>'Equity &amp; Debt'!CO65</f>
        <v>0</v>
      </c>
      <c r="CO39" s="113">
        <f>'Equity &amp; Debt'!CP65</f>
        <v>0</v>
      </c>
      <c r="CP39" s="113">
        <f>'Equity &amp; Debt'!CQ65</f>
        <v>0</v>
      </c>
      <c r="CQ39" s="113">
        <f>'Equity &amp; Debt'!CR65</f>
        <v>0</v>
      </c>
      <c r="CR39" s="113">
        <f>'Equity &amp; Debt'!CS65</f>
        <v>0</v>
      </c>
      <c r="CS39" s="113">
        <f>'Equity &amp; Debt'!CT65</f>
        <v>0</v>
      </c>
      <c r="CT39" s="113">
        <f>'Equity &amp; Debt'!CU65</f>
        <v>0</v>
      </c>
      <c r="CU39" s="113">
        <f>'Equity &amp; Debt'!CV65</f>
        <v>0</v>
      </c>
      <c r="CV39" s="113">
        <f>'Equity &amp; Debt'!CW65</f>
        <v>0</v>
      </c>
      <c r="CW39" s="113">
        <f>'Equity &amp; Debt'!CX65</f>
        <v>0</v>
      </c>
      <c r="CX39" s="113">
        <f>'Equity &amp; Debt'!CY65</f>
        <v>0</v>
      </c>
      <c r="CY39" s="113">
        <f>'Equity &amp; Debt'!CZ65</f>
        <v>0</v>
      </c>
      <c r="CZ39" s="113">
        <f>'Equity &amp; Debt'!DA65</f>
        <v>0</v>
      </c>
      <c r="DA39" s="113">
        <f>'Equity &amp; Debt'!DB65</f>
        <v>0</v>
      </c>
      <c r="DB39" s="113">
        <f>'Equity &amp; Debt'!DC65</f>
        <v>0</v>
      </c>
      <c r="DC39" s="113">
        <f>'Equity &amp; Debt'!DD65</f>
        <v>0</v>
      </c>
      <c r="DD39" s="113">
        <f>'Equity &amp; Debt'!DE65</f>
        <v>0</v>
      </c>
      <c r="DE39" s="113">
        <f>'Equity &amp; Debt'!DF65</f>
        <v>0</v>
      </c>
      <c r="DF39" s="113">
        <f>'Equity &amp; Debt'!DG65</f>
        <v>0</v>
      </c>
      <c r="DG39" s="113">
        <f>'Equity &amp; Debt'!DH65</f>
        <v>0</v>
      </c>
      <c r="DH39" s="113">
        <f>'Equity &amp; Debt'!DI65</f>
        <v>0</v>
      </c>
      <c r="DI39" s="113">
        <f>'Equity &amp; Debt'!DJ65</f>
        <v>0</v>
      </c>
      <c r="DJ39" s="113">
        <f>'Equity &amp; Debt'!DK65</f>
        <v>0</v>
      </c>
      <c r="DK39" s="113">
        <f>'Equity &amp; Debt'!DL65</f>
        <v>0</v>
      </c>
      <c r="DL39" s="113">
        <f>'Equity &amp; Debt'!DM65</f>
        <v>0</v>
      </c>
      <c r="DM39" s="113">
        <f>'Equity &amp; Debt'!DN65</f>
        <v>0</v>
      </c>
      <c r="DN39" s="113">
        <f>'Equity &amp; Debt'!DO65</f>
        <v>0</v>
      </c>
      <c r="DO39" s="113">
        <f>'Equity &amp; Debt'!DP65</f>
        <v>0</v>
      </c>
      <c r="DP39" s="113">
        <f>'Equity &amp; Debt'!DQ65</f>
        <v>0</v>
      </c>
      <c r="DQ39" s="113">
        <f>'Equity &amp; Debt'!DR65</f>
        <v>0</v>
      </c>
      <c r="DR39" s="113">
        <f>'Equity &amp; Debt'!DS65</f>
        <v>0</v>
      </c>
      <c r="DS39" s="113">
        <f>'Equity &amp; Debt'!DT65</f>
        <v>0</v>
      </c>
      <c r="DT39" s="113">
        <f>'Equity &amp; Debt'!DU65</f>
        <v>0</v>
      </c>
      <c r="DU39" s="113">
        <f>'Equity &amp; Debt'!DV65</f>
        <v>0</v>
      </c>
      <c r="DV39" s="113">
        <f>'Equity &amp; Debt'!DW65</f>
        <v>0</v>
      </c>
      <c r="DW39" s="113">
        <f>'Equity &amp; Debt'!DX65</f>
        <v>0</v>
      </c>
      <c r="DX39" s="113">
        <f>'Equity &amp; Debt'!DY65</f>
        <v>0</v>
      </c>
      <c r="DY39" s="113">
        <f>'Equity &amp; Debt'!DZ65</f>
        <v>0</v>
      </c>
      <c r="DZ39" s="113">
        <f>'Equity &amp; Debt'!EA65</f>
        <v>0</v>
      </c>
      <c r="EA39" s="113">
        <f>'Equity &amp; Debt'!EB65</f>
        <v>0</v>
      </c>
      <c r="EB39" s="113">
        <f>'Equity &amp; Debt'!EC65</f>
        <v>0</v>
      </c>
      <c r="EC39" s="113">
        <f>'Equity &amp; Debt'!ED65</f>
        <v>0</v>
      </c>
      <c r="ED39" s="113">
        <f>'Equity &amp; Debt'!EE65</f>
        <v>0</v>
      </c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</row>
    <row r="40" ht="12.75" customHeight="1">
      <c r="B40" s="109" t="s">
        <v>100</v>
      </c>
      <c r="C40" s="112">
        <f t="shared" ref="C40:L40" si="43">SUMIF($O$50:$ED$50,C$10,$O40:$ED40)/1000</f>
        <v>0</v>
      </c>
      <c r="D40" s="112">
        <f t="shared" si="43"/>
        <v>0</v>
      </c>
      <c r="E40" s="112">
        <f t="shared" si="43"/>
        <v>0</v>
      </c>
      <c r="F40" s="112">
        <f t="shared" si="43"/>
        <v>0</v>
      </c>
      <c r="G40" s="112">
        <f t="shared" si="43"/>
        <v>0</v>
      </c>
      <c r="H40" s="112">
        <f t="shared" si="43"/>
        <v>0</v>
      </c>
      <c r="I40" s="112">
        <f t="shared" si="43"/>
        <v>0</v>
      </c>
      <c r="J40" s="112">
        <f t="shared" si="43"/>
        <v>0</v>
      </c>
      <c r="K40" s="112">
        <f t="shared" si="43"/>
        <v>0</v>
      </c>
      <c r="L40" s="112">
        <f t="shared" si="43"/>
        <v>0</v>
      </c>
      <c r="M40" s="1"/>
      <c r="N40" s="34" t="s">
        <v>100</v>
      </c>
      <c r="O40" s="113" t="str">
        <f>'Equity &amp; Debt'!P91</f>
        <v/>
      </c>
      <c r="P40" s="113" t="str">
        <f>'Equity &amp; Debt'!Q91</f>
        <v/>
      </c>
      <c r="Q40" s="113" t="str">
        <f>'Equity &amp; Debt'!R91</f>
        <v/>
      </c>
      <c r="R40" s="113" t="str">
        <f>'Equity &amp; Debt'!S91</f>
        <v/>
      </c>
      <c r="S40" s="113" t="str">
        <f>'Equity &amp; Debt'!T91</f>
        <v/>
      </c>
      <c r="T40" s="113" t="str">
        <f>'Equity &amp; Debt'!U91</f>
        <v/>
      </c>
      <c r="U40" s="113" t="str">
        <f>'Equity &amp; Debt'!V91</f>
        <v/>
      </c>
      <c r="V40" s="113" t="str">
        <f>'Equity &amp; Debt'!W91</f>
        <v/>
      </c>
      <c r="W40" s="113" t="str">
        <f>'Equity &amp; Debt'!X91</f>
        <v/>
      </c>
      <c r="X40" s="113" t="str">
        <f>'Equity &amp; Debt'!Y91</f>
        <v/>
      </c>
      <c r="Y40" s="113" t="str">
        <f>'Equity &amp; Debt'!Z91</f>
        <v/>
      </c>
      <c r="Z40" s="113" t="str">
        <f>'Equity &amp; Debt'!AA91</f>
        <v/>
      </c>
      <c r="AA40" s="113" t="str">
        <f>'Equity &amp; Debt'!AB91</f>
        <v/>
      </c>
      <c r="AB40" s="113" t="str">
        <f>'Equity &amp; Debt'!AC91</f>
        <v/>
      </c>
      <c r="AC40" s="113" t="str">
        <f>'Equity &amp; Debt'!AD91</f>
        <v/>
      </c>
      <c r="AD40" s="113" t="str">
        <f>'Equity &amp; Debt'!AE91</f>
        <v/>
      </c>
      <c r="AE40" s="113" t="str">
        <f>'Equity &amp; Debt'!AF91</f>
        <v/>
      </c>
      <c r="AF40" s="113" t="str">
        <f>'Equity &amp; Debt'!AG91</f>
        <v/>
      </c>
      <c r="AG40" s="113" t="str">
        <f>'Equity &amp; Debt'!AH91</f>
        <v/>
      </c>
      <c r="AH40" s="113" t="str">
        <f>'Equity &amp; Debt'!AI91</f>
        <v/>
      </c>
      <c r="AI40" s="113" t="str">
        <f>'Equity &amp; Debt'!AJ91</f>
        <v/>
      </c>
      <c r="AJ40" s="113" t="str">
        <f>'Equity &amp; Debt'!AK91</f>
        <v/>
      </c>
      <c r="AK40" s="113" t="str">
        <f>'Equity &amp; Debt'!AL91</f>
        <v/>
      </c>
      <c r="AL40" s="113" t="str">
        <f>'Equity &amp; Debt'!AM91</f>
        <v/>
      </c>
      <c r="AM40" s="113" t="str">
        <f>'Equity &amp; Debt'!AN91</f>
        <v/>
      </c>
      <c r="AN40" s="113" t="str">
        <f>'Equity &amp; Debt'!AO91</f>
        <v/>
      </c>
      <c r="AO40" s="113" t="str">
        <f>'Equity &amp; Debt'!AP91</f>
        <v/>
      </c>
      <c r="AP40" s="113" t="str">
        <f>'Equity &amp; Debt'!AQ91</f>
        <v/>
      </c>
      <c r="AQ40" s="113" t="str">
        <f>'Equity &amp; Debt'!AR91</f>
        <v/>
      </c>
      <c r="AR40" s="113" t="str">
        <f>'Equity &amp; Debt'!AS91</f>
        <v/>
      </c>
      <c r="AS40" s="113" t="str">
        <f>'Equity &amp; Debt'!AT91</f>
        <v/>
      </c>
      <c r="AT40" s="113" t="str">
        <f>'Equity &amp; Debt'!AU91</f>
        <v/>
      </c>
      <c r="AU40" s="113" t="str">
        <f>'Equity &amp; Debt'!AV91</f>
        <v/>
      </c>
      <c r="AV40" s="113" t="str">
        <f>'Equity &amp; Debt'!AW91</f>
        <v/>
      </c>
      <c r="AW40" s="113" t="str">
        <f>'Equity &amp; Debt'!AX91</f>
        <v/>
      </c>
      <c r="AX40" s="113" t="str">
        <f>'Equity &amp; Debt'!AY91</f>
        <v/>
      </c>
      <c r="AY40" s="113" t="str">
        <f>'Equity &amp; Debt'!AZ91</f>
        <v/>
      </c>
      <c r="AZ40" s="113" t="str">
        <f>'Equity &amp; Debt'!BA91</f>
        <v/>
      </c>
      <c r="BA40" s="113" t="str">
        <f>'Equity &amp; Debt'!BB91</f>
        <v/>
      </c>
      <c r="BB40" s="113" t="str">
        <f>'Equity &amp; Debt'!BC91</f>
        <v/>
      </c>
      <c r="BC40" s="113" t="str">
        <f>'Equity &amp; Debt'!BD91</f>
        <v/>
      </c>
      <c r="BD40" s="113" t="str">
        <f>'Equity &amp; Debt'!BE91</f>
        <v/>
      </c>
      <c r="BE40" s="113" t="str">
        <f>'Equity &amp; Debt'!BF91</f>
        <v/>
      </c>
      <c r="BF40" s="113" t="str">
        <f>'Equity &amp; Debt'!BG91</f>
        <v/>
      </c>
      <c r="BG40" s="113" t="str">
        <f>'Equity &amp; Debt'!BH91</f>
        <v/>
      </c>
      <c r="BH40" s="113" t="str">
        <f>'Equity &amp; Debt'!BI91</f>
        <v/>
      </c>
      <c r="BI40" s="113" t="str">
        <f>'Equity &amp; Debt'!BJ91</f>
        <v/>
      </c>
      <c r="BJ40" s="113" t="str">
        <f>'Equity &amp; Debt'!BK91</f>
        <v/>
      </c>
      <c r="BK40" s="113" t="str">
        <f>'Equity &amp; Debt'!BL91</f>
        <v/>
      </c>
      <c r="BL40" s="113" t="str">
        <f>'Equity &amp; Debt'!BM91</f>
        <v/>
      </c>
      <c r="BM40" s="113" t="str">
        <f>'Equity &amp; Debt'!BN91</f>
        <v/>
      </c>
      <c r="BN40" s="113" t="str">
        <f>'Equity &amp; Debt'!BO91</f>
        <v/>
      </c>
      <c r="BO40" s="113" t="str">
        <f>'Equity &amp; Debt'!BP91</f>
        <v/>
      </c>
      <c r="BP40" s="113" t="str">
        <f>'Equity &amp; Debt'!BQ91</f>
        <v/>
      </c>
      <c r="BQ40" s="113" t="str">
        <f>'Equity &amp; Debt'!BR91</f>
        <v/>
      </c>
      <c r="BR40" s="113" t="str">
        <f>'Equity &amp; Debt'!BS91</f>
        <v/>
      </c>
      <c r="BS40" s="113" t="str">
        <f>'Equity &amp; Debt'!BT91</f>
        <v/>
      </c>
      <c r="BT40" s="113" t="str">
        <f>'Equity &amp; Debt'!BU91</f>
        <v/>
      </c>
      <c r="BU40" s="113" t="str">
        <f>'Equity &amp; Debt'!BV91</f>
        <v/>
      </c>
      <c r="BV40" s="113" t="str">
        <f>'Equity &amp; Debt'!BW91</f>
        <v/>
      </c>
      <c r="BW40" s="113" t="str">
        <f>'Equity &amp; Debt'!BX91</f>
        <v/>
      </c>
      <c r="BX40" s="113" t="str">
        <f>'Equity &amp; Debt'!BY91</f>
        <v/>
      </c>
      <c r="BY40" s="113" t="str">
        <f>'Equity &amp; Debt'!BZ91</f>
        <v/>
      </c>
      <c r="BZ40" s="113" t="str">
        <f>'Equity &amp; Debt'!CA91</f>
        <v/>
      </c>
      <c r="CA40" s="113" t="str">
        <f>'Equity &amp; Debt'!CB91</f>
        <v/>
      </c>
      <c r="CB40" s="113" t="str">
        <f>'Equity &amp; Debt'!CC91</f>
        <v/>
      </c>
      <c r="CC40" s="113" t="str">
        <f>'Equity &amp; Debt'!CD91</f>
        <v/>
      </c>
      <c r="CD40" s="113" t="str">
        <f>'Equity &amp; Debt'!CE91</f>
        <v/>
      </c>
      <c r="CE40" s="113" t="str">
        <f>'Equity &amp; Debt'!CF91</f>
        <v/>
      </c>
      <c r="CF40" s="113" t="str">
        <f>'Equity &amp; Debt'!CG91</f>
        <v/>
      </c>
      <c r="CG40" s="113" t="str">
        <f>'Equity &amp; Debt'!CH91</f>
        <v/>
      </c>
      <c r="CH40" s="113" t="str">
        <f>'Equity &amp; Debt'!CI91</f>
        <v/>
      </c>
      <c r="CI40" s="113" t="str">
        <f>'Equity &amp; Debt'!CJ91</f>
        <v/>
      </c>
      <c r="CJ40" s="113" t="str">
        <f>'Equity &amp; Debt'!CK91</f>
        <v/>
      </c>
      <c r="CK40" s="113" t="str">
        <f>'Equity &amp; Debt'!CL91</f>
        <v/>
      </c>
      <c r="CL40" s="113" t="str">
        <f>'Equity &amp; Debt'!CM91</f>
        <v/>
      </c>
      <c r="CM40" s="113" t="str">
        <f>'Equity &amp; Debt'!CN91</f>
        <v/>
      </c>
      <c r="CN40" s="113" t="str">
        <f>'Equity &amp; Debt'!CO91</f>
        <v/>
      </c>
      <c r="CO40" s="113" t="str">
        <f>'Equity &amp; Debt'!CP91</f>
        <v/>
      </c>
      <c r="CP40" s="113" t="str">
        <f>'Equity &amp; Debt'!CQ91</f>
        <v/>
      </c>
      <c r="CQ40" s="113" t="str">
        <f>'Equity &amp; Debt'!CR91</f>
        <v/>
      </c>
      <c r="CR40" s="113" t="str">
        <f>'Equity &amp; Debt'!CS91</f>
        <v/>
      </c>
      <c r="CS40" s="113" t="str">
        <f>'Equity &amp; Debt'!CT91</f>
        <v/>
      </c>
      <c r="CT40" s="113" t="str">
        <f>'Equity &amp; Debt'!CU91</f>
        <v/>
      </c>
      <c r="CU40" s="113" t="str">
        <f>'Equity &amp; Debt'!CV91</f>
        <v/>
      </c>
      <c r="CV40" s="113" t="str">
        <f>'Equity &amp; Debt'!CW91</f>
        <v/>
      </c>
      <c r="CW40" s="113" t="str">
        <f>'Equity &amp; Debt'!CX91</f>
        <v/>
      </c>
      <c r="CX40" s="113" t="str">
        <f>'Equity &amp; Debt'!CY91</f>
        <v/>
      </c>
      <c r="CY40" s="113" t="str">
        <f>'Equity &amp; Debt'!CZ91</f>
        <v/>
      </c>
      <c r="CZ40" s="113" t="str">
        <f>'Equity &amp; Debt'!DA91</f>
        <v/>
      </c>
      <c r="DA40" s="113" t="str">
        <f>'Equity &amp; Debt'!DB91</f>
        <v/>
      </c>
      <c r="DB40" s="113" t="str">
        <f>'Equity &amp; Debt'!DC91</f>
        <v/>
      </c>
      <c r="DC40" s="113" t="str">
        <f>'Equity &amp; Debt'!DD91</f>
        <v/>
      </c>
      <c r="DD40" s="113" t="str">
        <f>'Equity &amp; Debt'!DE91</f>
        <v/>
      </c>
      <c r="DE40" s="113" t="str">
        <f>'Equity &amp; Debt'!DF91</f>
        <v/>
      </c>
      <c r="DF40" s="113" t="str">
        <f>'Equity &amp; Debt'!DG91</f>
        <v/>
      </c>
      <c r="DG40" s="113" t="str">
        <f>'Equity &amp; Debt'!DH91</f>
        <v/>
      </c>
      <c r="DH40" s="113" t="str">
        <f>'Equity &amp; Debt'!DI91</f>
        <v/>
      </c>
      <c r="DI40" s="113" t="str">
        <f>'Equity &amp; Debt'!DJ91</f>
        <v/>
      </c>
      <c r="DJ40" s="113" t="str">
        <f>'Equity &amp; Debt'!DK91</f>
        <v/>
      </c>
      <c r="DK40" s="113" t="str">
        <f>'Equity &amp; Debt'!DL91</f>
        <v/>
      </c>
      <c r="DL40" s="113" t="str">
        <f>'Equity &amp; Debt'!DM91</f>
        <v/>
      </c>
      <c r="DM40" s="113" t="str">
        <f>'Equity &amp; Debt'!DN91</f>
        <v/>
      </c>
      <c r="DN40" s="113" t="str">
        <f>'Equity &amp; Debt'!DO91</f>
        <v/>
      </c>
      <c r="DO40" s="113" t="str">
        <f>'Equity &amp; Debt'!DP91</f>
        <v/>
      </c>
      <c r="DP40" s="113" t="str">
        <f>'Equity &amp; Debt'!DQ91</f>
        <v/>
      </c>
      <c r="DQ40" s="113" t="str">
        <f>'Equity &amp; Debt'!DR91</f>
        <v/>
      </c>
      <c r="DR40" s="113" t="str">
        <f>'Equity &amp; Debt'!DS91</f>
        <v/>
      </c>
      <c r="DS40" s="113" t="str">
        <f>'Equity &amp; Debt'!DT91</f>
        <v/>
      </c>
      <c r="DT40" s="113" t="str">
        <f>'Equity &amp; Debt'!DU91</f>
        <v/>
      </c>
      <c r="DU40" s="113" t="str">
        <f>'Equity &amp; Debt'!DV91</f>
        <v/>
      </c>
      <c r="DV40" s="113" t="str">
        <f>'Equity &amp; Debt'!DW91</f>
        <v/>
      </c>
      <c r="DW40" s="113" t="str">
        <f>'Equity &amp; Debt'!DX91</f>
        <v/>
      </c>
      <c r="DX40" s="113" t="str">
        <f>'Equity &amp; Debt'!DY91</f>
        <v/>
      </c>
      <c r="DY40" s="113" t="str">
        <f>'Equity &amp; Debt'!DZ91</f>
        <v/>
      </c>
      <c r="DZ40" s="113" t="str">
        <f>'Equity &amp; Debt'!EA91</f>
        <v/>
      </c>
      <c r="EA40" s="113" t="str">
        <f>'Equity &amp; Debt'!EB91</f>
        <v/>
      </c>
      <c r="EB40" s="113" t="str">
        <f>'Equity &amp; Debt'!EC91</f>
        <v/>
      </c>
      <c r="EC40" s="113" t="str">
        <f>'Equity &amp; Debt'!ED91</f>
        <v/>
      </c>
      <c r="ED40" s="113" t="str">
        <f>'Equity &amp; Debt'!EE91</f>
        <v/>
      </c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</row>
    <row r="41" ht="12.75" customHeight="1">
      <c r="B41" s="128" t="s">
        <v>101</v>
      </c>
      <c r="C41" s="112">
        <f t="shared" ref="C41:L41" si="44">SUMIF($O$50:$ED$50,C$10,$O41:$ED41)/1000</f>
        <v>0</v>
      </c>
      <c r="D41" s="112">
        <f t="shared" si="44"/>
        <v>0</v>
      </c>
      <c r="E41" s="112">
        <f t="shared" si="44"/>
        <v>0</v>
      </c>
      <c r="F41" s="112">
        <f t="shared" si="44"/>
        <v>0</v>
      </c>
      <c r="G41" s="112">
        <f t="shared" si="44"/>
        <v>0</v>
      </c>
      <c r="H41" s="112">
        <f t="shared" si="44"/>
        <v>0</v>
      </c>
      <c r="I41" s="112">
        <f t="shared" si="44"/>
        <v>0</v>
      </c>
      <c r="J41" s="112">
        <f t="shared" si="44"/>
        <v>0</v>
      </c>
      <c r="K41" s="112">
        <f t="shared" si="44"/>
        <v>0</v>
      </c>
      <c r="L41" s="112">
        <f t="shared" si="44"/>
        <v>0</v>
      </c>
      <c r="M41" s="1"/>
      <c r="N41" s="37" t="s">
        <v>101</v>
      </c>
      <c r="O41" s="127">
        <f>'Equity &amp; Debt'!C16</f>
        <v>0</v>
      </c>
      <c r="P41" s="127">
        <f>'Equity &amp; Debt'!D16</f>
        <v>0</v>
      </c>
      <c r="Q41" s="127">
        <f>'Equity &amp; Debt'!E16</f>
        <v>0</v>
      </c>
      <c r="R41" s="127">
        <f>'Equity &amp; Debt'!F16</f>
        <v>0</v>
      </c>
      <c r="S41" s="127">
        <f>'Equity &amp; Debt'!G16</f>
        <v>0</v>
      </c>
      <c r="T41" s="127">
        <f>'Equity &amp; Debt'!H16</f>
        <v>0</v>
      </c>
      <c r="U41" s="127">
        <f>'Equity &amp; Debt'!I16</f>
        <v>0</v>
      </c>
      <c r="V41" s="127">
        <f>'Equity &amp; Debt'!J16</f>
        <v>0</v>
      </c>
      <c r="W41" s="127">
        <f>'Equity &amp; Debt'!K16</f>
        <v>0</v>
      </c>
      <c r="X41" s="127">
        <f>'Equity &amp; Debt'!L16</f>
        <v>0</v>
      </c>
      <c r="Y41" s="127">
        <f>'Equity &amp; Debt'!M16</f>
        <v>0</v>
      </c>
      <c r="Z41" s="127">
        <f>'Equity &amp; Debt'!N16</f>
        <v>0</v>
      </c>
      <c r="AA41" s="127">
        <f>'Equity &amp; Debt'!O16</f>
        <v>0</v>
      </c>
      <c r="AB41" s="127">
        <f>'Equity &amp; Debt'!P16</f>
        <v>0</v>
      </c>
      <c r="AC41" s="127">
        <f>'Equity &amp; Debt'!Q16</f>
        <v>0</v>
      </c>
      <c r="AD41" s="127">
        <f>'Equity &amp; Debt'!R16</f>
        <v>0</v>
      </c>
      <c r="AE41" s="127">
        <f>'Equity &amp; Debt'!S16</f>
        <v>0</v>
      </c>
      <c r="AF41" s="127">
        <f>'Equity &amp; Debt'!T16</f>
        <v>0</v>
      </c>
      <c r="AG41" s="127">
        <f>'Equity &amp; Debt'!U16</f>
        <v>0</v>
      </c>
      <c r="AH41" s="127">
        <f>'Equity &amp; Debt'!V16</f>
        <v>0</v>
      </c>
      <c r="AI41" s="127">
        <f>'Equity &amp; Debt'!W16</f>
        <v>0</v>
      </c>
      <c r="AJ41" s="127">
        <f>'Equity &amp; Debt'!X16</f>
        <v>0</v>
      </c>
      <c r="AK41" s="127">
        <f>'Equity &amp; Debt'!Y16</f>
        <v>0</v>
      </c>
      <c r="AL41" s="127">
        <f>'Equity &amp; Debt'!Z16</f>
        <v>0</v>
      </c>
      <c r="AM41" s="127">
        <f>'Equity &amp; Debt'!AA16</f>
        <v>0</v>
      </c>
      <c r="AN41" s="127">
        <f>'Equity &amp; Debt'!AB16</f>
        <v>0</v>
      </c>
      <c r="AO41" s="127">
        <f>'Equity &amp; Debt'!AC16</f>
        <v>0</v>
      </c>
      <c r="AP41" s="127">
        <f>'Equity &amp; Debt'!AD16</f>
        <v>0</v>
      </c>
      <c r="AQ41" s="127">
        <f>'Equity &amp; Debt'!AE16</f>
        <v>0</v>
      </c>
      <c r="AR41" s="127">
        <f>'Equity &amp; Debt'!AF16</f>
        <v>0</v>
      </c>
      <c r="AS41" s="127">
        <f>'Equity &amp; Debt'!AG16</f>
        <v>0</v>
      </c>
      <c r="AT41" s="127">
        <f>'Equity &amp; Debt'!AH16</f>
        <v>0</v>
      </c>
      <c r="AU41" s="127">
        <f>'Equity &amp; Debt'!AI16</f>
        <v>0</v>
      </c>
      <c r="AV41" s="127">
        <f>'Equity &amp; Debt'!AJ16</f>
        <v>0</v>
      </c>
      <c r="AW41" s="127">
        <f>'Equity &amp; Debt'!AK16</f>
        <v>0</v>
      </c>
      <c r="AX41" s="127">
        <f>'Equity &amp; Debt'!AL16</f>
        <v>0</v>
      </c>
      <c r="AY41" s="127">
        <f>'Equity &amp; Debt'!AM16</f>
        <v>0</v>
      </c>
      <c r="AZ41" s="127">
        <f>'Equity &amp; Debt'!AN16</f>
        <v>0</v>
      </c>
      <c r="BA41" s="127">
        <f>'Equity &amp; Debt'!AO16</f>
        <v>0</v>
      </c>
      <c r="BB41" s="127">
        <f>'Equity &amp; Debt'!AP16</f>
        <v>0</v>
      </c>
      <c r="BC41" s="127">
        <f>'Equity &amp; Debt'!AQ16</f>
        <v>0</v>
      </c>
      <c r="BD41" s="127">
        <f>'Equity &amp; Debt'!AR16</f>
        <v>0</v>
      </c>
      <c r="BE41" s="127">
        <f>'Equity &amp; Debt'!AS16</f>
        <v>0</v>
      </c>
      <c r="BF41" s="127">
        <f>'Equity &amp; Debt'!AT16</f>
        <v>0</v>
      </c>
      <c r="BG41" s="127">
        <f>'Equity &amp; Debt'!AU16</f>
        <v>0</v>
      </c>
      <c r="BH41" s="127">
        <f>'Equity &amp; Debt'!AV16</f>
        <v>0</v>
      </c>
      <c r="BI41" s="127">
        <f>'Equity &amp; Debt'!AW16</f>
        <v>0</v>
      </c>
      <c r="BJ41" s="127">
        <f>'Equity &amp; Debt'!AX16</f>
        <v>0</v>
      </c>
      <c r="BK41" s="127">
        <f>'Equity &amp; Debt'!AY16</f>
        <v>0</v>
      </c>
      <c r="BL41" s="127">
        <f>'Equity &amp; Debt'!AZ16</f>
        <v>0</v>
      </c>
      <c r="BM41" s="127">
        <f>'Equity &amp; Debt'!BA16</f>
        <v>0</v>
      </c>
      <c r="BN41" s="127">
        <f>'Equity &amp; Debt'!BB16</f>
        <v>0</v>
      </c>
      <c r="BO41" s="127">
        <f>'Equity &amp; Debt'!BC16</f>
        <v>0</v>
      </c>
      <c r="BP41" s="127">
        <f>'Equity &amp; Debt'!BD16</f>
        <v>0</v>
      </c>
      <c r="BQ41" s="127">
        <f>'Equity &amp; Debt'!BE16</f>
        <v>0</v>
      </c>
      <c r="BR41" s="127">
        <f>'Equity &amp; Debt'!BF16</f>
        <v>0</v>
      </c>
      <c r="BS41" s="127">
        <f>'Equity &amp; Debt'!BG16</f>
        <v>0</v>
      </c>
      <c r="BT41" s="127">
        <f>'Equity &amp; Debt'!BH16</f>
        <v>0</v>
      </c>
      <c r="BU41" s="127">
        <f>'Equity &amp; Debt'!BI16</f>
        <v>0</v>
      </c>
      <c r="BV41" s="127">
        <f>'Equity &amp; Debt'!BJ16</f>
        <v>0</v>
      </c>
      <c r="BW41" s="127">
        <f>'Equity &amp; Debt'!BK16</f>
        <v>0</v>
      </c>
      <c r="BX41" s="127">
        <f>'Equity &amp; Debt'!BL16</f>
        <v>0</v>
      </c>
      <c r="BY41" s="127">
        <f>'Equity &amp; Debt'!BM16</f>
        <v>0</v>
      </c>
      <c r="BZ41" s="127">
        <f>'Equity &amp; Debt'!BN16</f>
        <v>0</v>
      </c>
      <c r="CA41" s="127">
        <f>'Equity &amp; Debt'!BO16</f>
        <v>0</v>
      </c>
      <c r="CB41" s="127">
        <f>'Equity &amp; Debt'!BP16</f>
        <v>0</v>
      </c>
      <c r="CC41" s="127">
        <f>'Equity &amp; Debt'!BQ16</f>
        <v>0</v>
      </c>
      <c r="CD41" s="127">
        <f>'Equity &amp; Debt'!BR16</f>
        <v>0</v>
      </c>
      <c r="CE41" s="127">
        <f>'Equity &amp; Debt'!BS16</f>
        <v>0</v>
      </c>
      <c r="CF41" s="127">
        <f>'Equity &amp; Debt'!BT16</f>
        <v>0</v>
      </c>
      <c r="CG41" s="127">
        <f>'Equity &amp; Debt'!BU16</f>
        <v>0</v>
      </c>
      <c r="CH41" s="127">
        <f>'Equity &amp; Debt'!BV16</f>
        <v>0</v>
      </c>
      <c r="CI41" s="127">
        <f>'Equity &amp; Debt'!BW16</f>
        <v>0</v>
      </c>
      <c r="CJ41" s="127">
        <f>'Equity &amp; Debt'!BX16</f>
        <v>0</v>
      </c>
      <c r="CK41" s="127">
        <f>'Equity &amp; Debt'!BY16</f>
        <v>0</v>
      </c>
      <c r="CL41" s="127">
        <f>'Equity &amp; Debt'!BZ16</f>
        <v>0</v>
      </c>
      <c r="CM41" s="127">
        <f>'Equity &amp; Debt'!CA16</f>
        <v>0</v>
      </c>
      <c r="CN41" s="127">
        <f>'Equity &amp; Debt'!CB16</f>
        <v>0</v>
      </c>
      <c r="CO41" s="127">
        <f>'Equity &amp; Debt'!CC16</f>
        <v>0</v>
      </c>
      <c r="CP41" s="127">
        <f>'Equity &amp; Debt'!CD16</f>
        <v>0</v>
      </c>
      <c r="CQ41" s="127">
        <f>'Equity &amp; Debt'!CE16</f>
        <v>0</v>
      </c>
      <c r="CR41" s="127">
        <f>'Equity &amp; Debt'!CF16</f>
        <v>0</v>
      </c>
      <c r="CS41" s="127">
        <f>'Equity &amp; Debt'!CG16</f>
        <v>0</v>
      </c>
      <c r="CT41" s="127">
        <f>'Equity &amp; Debt'!CH16</f>
        <v>0</v>
      </c>
      <c r="CU41" s="127">
        <f>'Equity &amp; Debt'!CI16</f>
        <v>0</v>
      </c>
      <c r="CV41" s="127">
        <f>'Equity &amp; Debt'!CJ16</f>
        <v>0</v>
      </c>
      <c r="CW41" s="127">
        <f>'Equity &amp; Debt'!CK16</f>
        <v>0</v>
      </c>
      <c r="CX41" s="127">
        <f>'Equity &amp; Debt'!CL16</f>
        <v>0</v>
      </c>
      <c r="CY41" s="127">
        <f>'Equity &amp; Debt'!CM16</f>
        <v>0</v>
      </c>
      <c r="CZ41" s="127">
        <f>'Equity &amp; Debt'!CN16</f>
        <v>0</v>
      </c>
      <c r="DA41" s="127">
        <f>'Equity &amp; Debt'!CO16</f>
        <v>0</v>
      </c>
      <c r="DB41" s="127">
        <f>'Equity &amp; Debt'!CP16</f>
        <v>0</v>
      </c>
      <c r="DC41" s="127">
        <f>'Equity &amp; Debt'!CQ16</f>
        <v>0</v>
      </c>
      <c r="DD41" s="127">
        <f>'Equity &amp; Debt'!CR16</f>
        <v>0</v>
      </c>
      <c r="DE41" s="127">
        <f>'Equity &amp; Debt'!CS16</f>
        <v>0</v>
      </c>
      <c r="DF41" s="127">
        <f>'Equity &amp; Debt'!CT16</f>
        <v>0</v>
      </c>
      <c r="DG41" s="127">
        <f>'Equity &amp; Debt'!CU16</f>
        <v>0</v>
      </c>
      <c r="DH41" s="127">
        <f>'Equity &amp; Debt'!CV16</f>
        <v>0</v>
      </c>
      <c r="DI41" s="127">
        <f>'Equity &amp; Debt'!CW16</f>
        <v>0</v>
      </c>
      <c r="DJ41" s="127">
        <f>'Equity &amp; Debt'!CX16</f>
        <v>0</v>
      </c>
      <c r="DK41" s="127">
        <f>'Equity &amp; Debt'!CY16</f>
        <v>0</v>
      </c>
      <c r="DL41" s="127">
        <f>'Equity &amp; Debt'!CZ16</f>
        <v>0</v>
      </c>
      <c r="DM41" s="127">
        <f>'Equity &amp; Debt'!DA16</f>
        <v>0</v>
      </c>
      <c r="DN41" s="127">
        <f>'Equity &amp; Debt'!DB16</f>
        <v>0</v>
      </c>
      <c r="DO41" s="127">
        <f>'Equity &amp; Debt'!DC16</f>
        <v>0</v>
      </c>
      <c r="DP41" s="127">
        <f>'Equity &amp; Debt'!DD16</f>
        <v>0</v>
      </c>
      <c r="DQ41" s="127">
        <f>'Equity &amp; Debt'!DE16</f>
        <v>0</v>
      </c>
      <c r="DR41" s="127">
        <f>'Equity &amp; Debt'!DF16</f>
        <v>0</v>
      </c>
      <c r="DS41" s="127">
        <f>'Equity &amp; Debt'!DG16</f>
        <v>0</v>
      </c>
      <c r="DT41" s="127">
        <f>'Equity &amp; Debt'!DH16</f>
        <v>0</v>
      </c>
      <c r="DU41" s="127">
        <f>'Equity &amp; Debt'!DI16</f>
        <v>0</v>
      </c>
      <c r="DV41" s="127">
        <f>'Equity &amp; Debt'!DJ16</f>
        <v>0</v>
      </c>
      <c r="DW41" s="127">
        <f>'Equity &amp; Debt'!DK16</f>
        <v>0</v>
      </c>
      <c r="DX41" s="127">
        <f>'Equity &amp; Debt'!DL16</f>
        <v>0</v>
      </c>
      <c r="DY41" s="127">
        <f>'Equity &amp; Debt'!DM16</f>
        <v>0</v>
      </c>
      <c r="DZ41" s="127">
        <f>'Equity &amp; Debt'!DN16</f>
        <v>0</v>
      </c>
      <c r="EA41" s="127">
        <f>'Equity &amp; Debt'!DO16</f>
        <v>0</v>
      </c>
      <c r="EB41" s="127">
        <f>'Equity &amp; Debt'!DP16</f>
        <v>0</v>
      </c>
      <c r="EC41" s="127">
        <f>'Equity &amp; Debt'!DQ16</f>
        <v>0</v>
      </c>
      <c r="ED41" s="127">
        <f>'Equity &amp; Debt'!DR16</f>
        <v>0</v>
      </c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</row>
    <row r="42" ht="12.75" customHeight="1">
      <c r="B42" s="136"/>
      <c r="C42" s="137"/>
      <c r="D42" s="138"/>
      <c r="E42" s="138"/>
      <c r="F42" s="138"/>
      <c r="G42" s="138"/>
      <c r="H42" s="138"/>
      <c r="I42" s="138"/>
      <c r="J42" s="138"/>
      <c r="K42" s="138"/>
      <c r="L42" s="139"/>
      <c r="M42" s="1"/>
      <c r="N42" s="109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  <c r="AA42" s="113"/>
      <c r="AB42" s="113"/>
      <c r="AC42" s="113"/>
      <c r="AD42" s="113"/>
      <c r="AE42" s="113"/>
      <c r="AF42" s="113"/>
      <c r="AG42" s="113"/>
      <c r="AH42" s="113"/>
      <c r="AI42" s="113"/>
      <c r="AJ42" s="113"/>
      <c r="AK42" s="113"/>
      <c r="AL42" s="113"/>
      <c r="AM42" s="113"/>
      <c r="AN42" s="113"/>
      <c r="AO42" s="113"/>
      <c r="AP42" s="113"/>
      <c r="AQ42" s="113"/>
      <c r="AR42" s="113"/>
      <c r="AS42" s="113"/>
      <c r="AT42" s="113"/>
      <c r="AU42" s="113"/>
      <c r="AV42" s="113"/>
      <c r="AW42" s="113"/>
      <c r="AX42" s="113"/>
      <c r="AY42" s="113"/>
      <c r="AZ42" s="113"/>
      <c r="BA42" s="113"/>
      <c r="BB42" s="113"/>
      <c r="BC42" s="113"/>
      <c r="BD42" s="113"/>
      <c r="BE42" s="113"/>
      <c r="BF42" s="113"/>
      <c r="BG42" s="113"/>
      <c r="BH42" s="113"/>
      <c r="BI42" s="113"/>
      <c r="BJ42" s="113"/>
      <c r="BK42" s="113"/>
      <c r="BL42" s="113"/>
      <c r="BM42" s="113"/>
      <c r="BN42" s="113"/>
      <c r="BO42" s="113"/>
      <c r="BP42" s="113"/>
      <c r="BQ42" s="113"/>
      <c r="BR42" s="113"/>
      <c r="BS42" s="113"/>
      <c r="BT42" s="113"/>
      <c r="BU42" s="113"/>
      <c r="BV42" s="113"/>
      <c r="BW42" s="113"/>
      <c r="BX42" s="113"/>
      <c r="BY42" s="113"/>
      <c r="BZ42" s="113"/>
      <c r="CA42" s="113"/>
      <c r="CB42" s="113"/>
      <c r="CC42" s="113"/>
      <c r="CD42" s="113"/>
      <c r="CE42" s="113"/>
      <c r="CF42" s="113"/>
      <c r="CG42" s="113"/>
      <c r="CH42" s="113"/>
      <c r="CI42" s="113"/>
      <c r="CJ42" s="113"/>
      <c r="CK42" s="113"/>
      <c r="CL42" s="113"/>
      <c r="CM42" s="113"/>
      <c r="CN42" s="113"/>
      <c r="CO42" s="113"/>
      <c r="CP42" s="113"/>
      <c r="CQ42" s="113"/>
      <c r="CR42" s="113"/>
      <c r="CS42" s="113"/>
      <c r="CT42" s="113"/>
      <c r="CU42" s="113"/>
      <c r="CV42" s="113"/>
      <c r="CW42" s="113"/>
      <c r="CX42" s="113"/>
      <c r="CY42" s="113"/>
      <c r="CZ42" s="113"/>
      <c r="DA42" s="113"/>
      <c r="DB42" s="113"/>
      <c r="DC42" s="113"/>
      <c r="DD42" s="113"/>
      <c r="DE42" s="113"/>
      <c r="DF42" s="113"/>
      <c r="DG42" s="113"/>
      <c r="DH42" s="113"/>
      <c r="DI42" s="113"/>
      <c r="DJ42" s="113"/>
      <c r="DK42" s="113"/>
      <c r="DL42" s="113"/>
      <c r="DM42" s="113"/>
      <c r="DN42" s="113"/>
      <c r="DO42" s="113"/>
      <c r="DP42" s="113"/>
      <c r="DQ42" s="113"/>
      <c r="DR42" s="113"/>
      <c r="DS42" s="113"/>
      <c r="DT42" s="113"/>
      <c r="DU42" s="113"/>
      <c r="DV42" s="113"/>
      <c r="DW42" s="113"/>
      <c r="DX42" s="113"/>
      <c r="DY42" s="113"/>
      <c r="DZ42" s="113"/>
      <c r="EA42" s="113"/>
      <c r="EB42" s="113"/>
      <c r="EC42" s="113"/>
      <c r="ED42" s="114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</row>
    <row r="43" ht="12.75" customHeight="1">
      <c r="B43" s="140" t="s">
        <v>102</v>
      </c>
      <c r="C43" s="141">
        <f t="shared" ref="C43:L43" si="45">SUM(C25:C41)</f>
        <v>-5393.5</v>
      </c>
      <c r="D43" s="142">
        <f t="shared" si="45"/>
        <v>-5394.2</v>
      </c>
      <c r="E43" s="142">
        <f t="shared" si="45"/>
        <v>-3609.792</v>
      </c>
      <c r="F43" s="142">
        <f t="shared" si="45"/>
        <v>61.97556</v>
      </c>
      <c r="G43" s="142">
        <f t="shared" si="45"/>
        <v>5167.355401</v>
      </c>
      <c r="H43" s="142">
        <f t="shared" si="45"/>
        <v>12129.53897</v>
      </c>
      <c r="I43" s="142">
        <f t="shared" si="45"/>
        <v>17478.02709</v>
      </c>
      <c r="J43" s="142">
        <f t="shared" si="45"/>
        <v>27436.41088</v>
      </c>
      <c r="K43" s="142">
        <f t="shared" si="45"/>
        <v>47581.13712</v>
      </c>
      <c r="L43" s="143">
        <f t="shared" si="45"/>
        <v>71557.57786</v>
      </c>
      <c r="M43" s="1"/>
      <c r="N43" s="140" t="s">
        <v>102</v>
      </c>
      <c r="O43" s="144">
        <f t="shared" ref="O43:ED43" si="46">SUM(O25:O42)</f>
        <v>-449458.3333</v>
      </c>
      <c r="P43" s="144">
        <f t="shared" si="46"/>
        <v>-449458.3333</v>
      </c>
      <c r="Q43" s="144">
        <f t="shared" si="46"/>
        <v>-449458.3333</v>
      </c>
      <c r="R43" s="144">
        <f t="shared" si="46"/>
        <v>-449458.3333</v>
      </c>
      <c r="S43" s="144">
        <f t="shared" si="46"/>
        <v>-449458.3333</v>
      </c>
      <c r="T43" s="144">
        <f t="shared" si="46"/>
        <v>-449458.3333</v>
      </c>
      <c r="U43" s="144">
        <f t="shared" si="46"/>
        <v>-449458.3333</v>
      </c>
      <c r="V43" s="144">
        <f t="shared" si="46"/>
        <v>-449458.3333</v>
      </c>
      <c r="W43" s="144">
        <f t="shared" si="46"/>
        <v>-449458.3333</v>
      </c>
      <c r="X43" s="144">
        <f t="shared" si="46"/>
        <v>-449458.3333</v>
      </c>
      <c r="Y43" s="144">
        <f t="shared" si="46"/>
        <v>-449458.3333</v>
      </c>
      <c r="Z43" s="144">
        <f t="shared" si="46"/>
        <v>-449458.3333</v>
      </c>
      <c r="AA43" s="144">
        <f t="shared" si="46"/>
        <v>-449516.6667</v>
      </c>
      <c r="AB43" s="144">
        <f t="shared" si="46"/>
        <v>-449516.6667</v>
      </c>
      <c r="AC43" s="144">
        <f t="shared" si="46"/>
        <v>-449516.6667</v>
      </c>
      <c r="AD43" s="144">
        <f t="shared" si="46"/>
        <v>-449516.6667</v>
      </c>
      <c r="AE43" s="144">
        <f t="shared" si="46"/>
        <v>-449516.6667</v>
      </c>
      <c r="AF43" s="144">
        <f t="shared" si="46"/>
        <v>-449516.6667</v>
      </c>
      <c r="AG43" s="144">
        <f t="shared" si="46"/>
        <v>-449516.6667</v>
      </c>
      <c r="AH43" s="144">
        <f t="shared" si="46"/>
        <v>-449516.6667</v>
      </c>
      <c r="AI43" s="144">
        <f t="shared" si="46"/>
        <v>-449516.6667</v>
      </c>
      <c r="AJ43" s="144">
        <f t="shared" si="46"/>
        <v>-449516.6667</v>
      </c>
      <c r="AK43" s="144">
        <f t="shared" si="46"/>
        <v>-449516.6667</v>
      </c>
      <c r="AL43" s="144">
        <f t="shared" si="46"/>
        <v>-449516.6667</v>
      </c>
      <c r="AM43" s="144">
        <f t="shared" si="46"/>
        <v>-300816</v>
      </c>
      <c r="AN43" s="144">
        <f t="shared" si="46"/>
        <v>-300816</v>
      </c>
      <c r="AO43" s="144">
        <f t="shared" si="46"/>
        <v>-300816</v>
      </c>
      <c r="AP43" s="144">
        <f t="shared" si="46"/>
        <v>-300816</v>
      </c>
      <c r="AQ43" s="144">
        <f t="shared" si="46"/>
        <v>-300816</v>
      </c>
      <c r="AR43" s="144">
        <f t="shared" si="46"/>
        <v>-300816</v>
      </c>
      <c r="AS43" s="144">
        <f t="shared" si="46"/>
        <v>-300816</v>
      </c>
      <c r="AT43" s="144">
        <f t="shared" si="46"/>
        <v>-300816</v>
      </c>
      <c r="AU43" s="144">
        <f t="shared" si="46"/>
        <v>-300816</v>
      </c>
      <c r="AV43" s="144">
        <f t="shared" si="46"/>
        <v>-300816</v>
      </c>
      <c r="AW43" s="144">
        <f t="shared" si="46"/>
        <v>-300816</v>
      </c>
      <c r="AX43" s="144">
        <f t="shared" si="46"/>
        <v>-300816</v>
      </c>
      <c r="AY43" s="144">
        <f t="shared" si="46"/>
        <v>5164.63</v>
      </c>
      <c r="AZ43" s="144">
        <f t="shared" si="46"/>
        <v>5164.63</v>
      </c>
      <c r="BA43" s="144">
        <f t="shared" si="46"/>
        <v>5164.63</v>
      </c>
      <c r="BB43" s="144">
        <f t="shared" si="46"/>
        <v>5164.63</v>
      </c>
      <c r="BC43" s="144">
        <f t="shared" si="46"/>
        <v>5164.63</v>
      </c>
      <c r="BD43" s="144">
        <f t="shared" si="46"/>
        <v>5164.63</v>
      </c>
      <c r="BE43" s="144">
        <f t="shared" si="46"/>
        <v>5164.63</v>
      </c>
      <c r="BF43" s="144">
        <f t="shared" si="46"/>
        <v>5164.63</v>
      </c>
      <c r="BG43" s="144">
        <f t="shared" si="46"/>
        <v>5164.63</v>
      </c>
      <c r="BH43" s="144">
        <f t="shared" si="46"/>
        <v>5164.63</v>
      </c>
      <c r="BI43" s="144">
        <f t="shared" si="46"/>
        <v>5164.63</v>
      </c>
      <c r="BJ43" s="144">
        <f t="shared" si="46"/>
        <v>5164.63</v>
      </c>
      <c r="BK43" s="144">
        <f t="shared" si="46"/>
        <v>430612.9501</v>
      </c>
      <c r="BL43" s="144">
        <f t="shared" si="46"/>
        <v>430612.9501</v>
      </c>
      <c r="BM43" s="144">
        <f t="shared" si="46"/>
        <v>430612.9501</v>
      </c>
      <c r="BN43" s="144">
        <f t="shared" si="46"/>
        <v>430612.9501</v>
      </c>
      <c r="BO43" s="144">
        <f t="shared" si="46"/>
        <v>430612.9501</v>
      </c>
      <c r="BP43" s="144">
        <f t="shared" si="46"/>
        <v>430612.9501</v>
      </c>
      <c r="BQ43" s="144">
        <f t="shared" si="46"/>
        <v>430612.9501</v>
      </c>
      <c r="BR43" s="144">
        <f t="shared" si="46"/>
        <v>430612.9501</v>
      </c>
      <c r="BS43" s="144">
        <f t="shared" si="46"/>
        <v>430612.9501</v>
      </c>
      <c r="BT43" s="144">
        <f t="shared" si="46"/>
        <v>430612.9501</v>
      </c>
      <c r="BU43" s="144">
        <f t="shared" si="46"/>
        <v>430612.9501</v>
      </c>
      <c r="BV43" s="144">
        <f t="shared" si="46"/>
        <v>430612.9501</v>
      </c>
      <c r="BW43" s="144">
        <f t="shared" si="46"/>
        <v>1010794.914</v>
      </c>
      <c r="BX43" s="144">
        <f t="shared" si="46"/>
        <v>1010794.914</v>
      </c>
      <c r="BY43" s="144">
        <f t="shared" si="46"/>
        <v>1010794.914</v>
      </c>
      <c r="BZ43" s="144">
        <f t="shared" si="46"/>
        <v>1010794.914</v>
      </c>
      <c r="CA43" s="144">
        <f t="shared" si="46"/>
        <v>1010794.914</v>
      </c>
      <c r="CB43" s="144">
        <f t="shared" si="46"/>
        <v>1010794.914</v>
      </c>
      <c r="CC43" s="144">
        <f t="shared" si="46"/>
        <v>1010794.914</v>
      </c>
      <c r="CD43" s="144">
        <f t="shared" si="46"/>
        <v>1010794.914</v>
      </c>
      <c r="CE43" s="144">
        <f t="shared" si="46"/>
        <v>1010794.914</v>
      </c>
      <c r="CF43" s="144">
        <f t="shared" si="46"/>
        <v>1010794.914</v>
      </c>
      <c r="CG43" s="144">
        <f t="shared" si="46"/>
        <v>1010794.914</v>
      </c>
      <c r="CH43" s="144">
        <f t="shared" si="46"/>
        <v>1010794.914</v>
      </c>
      <c r="CI43" s="144">
        <f t="shared" si="46"/>
        <v>1168408.999</v>
      </c>
      <c r="CJ43" s="144">
        <f t="shared" si="46"/>
        <v>1790298.364</v>
      </c>
      <c r="CK43" s="144">
        <f t="shared" si="46"/>
        <v>1790298.364</v>
      </c>
      <c r="CL43" s="144">
        <f t="shared" si="46"/>
        <v>662410.3945</v>
      </c>
      <c r="CM43" s="144">
        <f t="shared" si="46"/>
        <v>1790298.364</v>
      </c>
      <c r="CN43" s="144">
        <f t="shared" si="46"/>
        <v>1790298.364</v>
      </c>
      <c r="CO43" s="144">
        <f t="shared" si="46"/>
        <v>662410.3945</v>
      </c>
      <c r="CP43" s="144">
        <f t="shared" si="46"/>
        <v>1790298.364</v>
      </c>
      <c r="CQ43" s="144">
        <f t="shared" si="46"/>
        <v>1790298.364</v>
      </c>
      <c r="CR43" s="144">
        <f t="shared" si="46"/>
        <v>662410.3945</v>
      </c>
      <c r="CS43" s="144">
        <f t="shared" si="46"/>
        <v>1790298.364</v>
      </c>
      <c r="CT43" s="144">
        <f t="shared" si="46"/>
        <v>1790298.364</v>
      </c>
      <c r="CU43" s="144">
        <f t="shared" si="46"/>
        <v>1697463.054</v>
      </c>
      <c r="CV43" s="144">
        <f t="shared" si="46"/>
        <v>2825351.023</v>
      </c>
      <c r="CW43" s="144">
        <f t="shared" si="46"/>
        <v>2825351.023</v>
      </c>
      <c r="CX43" s="144">
        <f t="shared" si="46"/>
        <v>1045379.879</v>
      </c>
      <c r="CY43" s="144">
        <f t="shared" si="46"/>
        <v>2825351.023</v>
      </c>
      <c r="CZ43" s="144">
        <f t="shared" si="46"/>
        <v>2825351.023</v>
      </c>
      <c r="DA43" s="144">
        <f t="shared" si="46"/>
        <v>1045379.879</v>
      </c>
      <c r="DB43" s="144">
        <f t="shared" si="46"/>
        <v>2825351.023</v>
      </c>
      <c r="DC43" s="144">
        <f t="shared" si="46"/>
        <v>2825351.023</v>
      </c>
      <c r="DD43" s="144">
        <f t="shared" si="46"/>
        <v>1045379.879</v>
      </c>
      <c r="DE43" s="144">
        <f t="shared" si="46"/>
        <v>2825351.023</v>
      </c>
      <c r="DF43" s="144">
        <f t="shared" si="46"/>
        <v>2825351.023</v>
      </c>
      <c r="DG43" s="144">
        <f t="shared" si="46"/>
        <v>2406721.668</v>
      </c>
      <c r="DH43" s="144">
        <f t="shared" si="46"/>
        <v>4186692.813</v>
      </c>
      <c r="DI43" s="144">
        <f t="shared" si="46"/>
        <v>4186692.813</v>
      </c>
      <c r="DJ43" s="144">
        <f t="shared" si="46"/>
        <v>3307487.322</v>
      </c>
      <c r="DK43" s="144">
        <f t="shared" si="46"/>
        <v>4186692.813</v>
      </c>
      <c r="DL43" s="144">
        <f t="shared" si="46"/>
        <v>4186692.813</v>
      </c>
      <c r="DM43" s="144">
        <f t="shared" si="46"/>
        <v>4186692.813</v>
      </c>
      <c r="DN43" s="144">
        <f t="shared" si="46"/>
        <v>4186692.813</v>
      </c>
      <c r="DO43" s="144">
        <f t="shared" si="46"/>
        <v>4186692.813</v>
      </c>
      <c r="DP43" s="144">
        <f t="shared" si="46"/>
        <v>4186692.813</v>
      </c>
      <c r="DQ43" s="144">
        <f t="shared" si="46"/>
        <v>4186692.813</v>
      </c>
      <c r="DR43" s="144">
        <f t="shared" si="46"/>
        <v>4186692.813</v>
      </c>
      <c r="DS43" s="144">
        <f t="shared" si="46"/>
        <v>5963131.488</v>
      </c>
      <c r="DT43" s="144">
        <f t="shared" si="46"/>
        <v>5963131.488</v>
      </c>
      <c r="DU43" s="144">
        <f t="shared" si="46"/>
        <v>5963131.488</v>
      </c>
      <c r="DV43" s="144">
        <f t="shared" si="46"/>
        <v>5963131.488</v>
      </c>
      <c r="DW43" s="144">
        <f t="shared" si="46"/>
        <v>5963131.488</v>
      </c>
      <c r="DX43" s="144">
        <f t="shared" si="46"/>
        <v>5963131.488</v>
      </c>
      <c r="DY43" s="144">
        <f t="shared" si="46"/>
        <v>5963131.488</v>
      </c>
      <c r="DZ43" s="144">
        <f t="shared" si="46"/>
        <v>5963131.488</v>
      </c>
      <c r="EA43" s="144">
        <f t="shared" si="46"/>
        <v>5963131.488</v>
      </c>
      <c r="EB43" s="144">
        <f t="shared" si="46"/>
        <v>5963131.488</v>
      </c>
      <c r="EC43" s="144">
        <f t="shared" si="46"/>
        <v>5963131.488</v>
      </c>
      <c r="ED43" s="145">
        <f t="shared" si="46"/>
        <v>5963131.488</v>
      </c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</row>
    <row r="44" ht="12.75" customHeight="1">
      <c r="B44" s="109"/>
      <c r="C44" s="106"/>
      <c r="D44" s="107"/>
      <c r="E44" s="107"/>
      <c r="F44" s="107"/>
      <c r="G44" s="107"/>
      <c r="H44" s="107"/>
      <c r="I44" s="107"/>
      <c r="J44" s="107"/>
      <c r="K44" s="107"/>
      <c r="L44" s="108"/>
      <c r="M44" s="1"/>
      <c r="N44" s="109"/>
      <c r="O44" s="113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  <c r="AA44" s="67"/>
      <c r="AB44" s="67"/>
      <c r="AC44" s="67"/>
      <c r="AD44" s="67"/>
      <c r="AE44" s="67"/>
      <c r="AF44" s="67"/>
      <c r="AG44" s="67"/>
      <c r="AH44" s="67"/>
      <c r="AI44" s="67"/>
      <c r="AJ44" s="67"/>
      <c r="AK44" s="67"/>
      <c r="AL44" s="67"/>
      <c r="AM44" s="67"/>
      <c r="AN44" s="67"/>
      <c r="AO44" s="67"/>
      <c r="AP44" s="67"/>
      <c r="AQ44" s="67"/>
      <c r="AR44" s="67"/>
      <c r="AS44" s="67"/>
      <c r="AT44" s="67"/>
      <c r="AU44" s="67"/>
      <c r="AV44" s="67"/>
      <c r="AW44" s="67"/>
      <c r="AX44" s="67"/>
      <c r="AY44" s="67"/>
      <c r="AZ44" s="67"/>
      <c r="BA44" s="67"/>
      <c r="BB44" s="67"/>
      <c r="BC44" s="67"/>
      <c r="BD44" s="67"/>
      <c r="BE44" s="67"/>
      <c r="BF44" s="67"/>
      <c r="BG44" s="67"/>
      <c r="BH44" s="67"/>
      <c r="BI44" s="67"/>
      <c r="BJ44" s="67"/>
      <c r="BK44" s="67"/>
      <c r="BL44" s="67"/>
      <c r="BM44" s="67"/>
      <c r="BN44" s="67"/>
      <c r="BO44" s="67"/>
      <c r="BP44" s="67"/>
      <c r="BQ44" s="67"/>
      <c r="BR44" s="67"/>
      <c r="BS44" s="67"/>
      <c r="BT44" s="67"/>
      <c r="BU44" s="67"/>
      <c r="BV44" s="67"/>
      <c r="BW44" s="67"/>
      <c r="BX44" s="67"/>
      <c r="BY44" s="67"/>
      <c r="BZ44" s="67"/>
      <c r="CA44" s="67"/>
      <c r="CB44" s="67"/>
      <c r="CC44" s="67"/>
      <c r="CD44" s="67"/>
      <c r="CE44" s="67"/>
      <c r="CF44" s="67"/>
      <c r="CG44" s="67"/>
      <c r="CH44" s="67"/>
      <c r="CI44" s="67"/>
      <c r="CJ44" s="67"/>
      <c r="CK44" s="67"/>
      <c r="CL44" s="67"/>
      <c r="CM44" s="67"/>
      <c r="CN44" s="67"/>
      <c r="CO44" s="67"/>
      <c r="CP44" s="67"/>
      <c r="CQ44" s="67"/>
      <c r="CR44" s="67"/>
      <c r="CS44" s="67"/>
      <c r="CT44" s="67"/>
      <c r="CU44" s="67"/>
      <c r="CV44" s="67"/>
      <c r="CW44" s="67"/>
      <c r="CX44" s="67"/>
      <c r="CY44" s="67"/>
      <c r="CZ44" s="67"/>
      <c r="DA44" s="67"/>
      <c r="DB44" s="67"/>
      <c r="DC44" s="67"/>
      <c r="DD44" s="67"/>
      <c r="DE44" s="67"/>
      <c r="DF44" s="67"/>
      <c r="DG44" s="67"/>
      <c r="DH44" s="67"/>
      <c r="DI44" s="67"/>
      <c r="DJ44" s="67"/>
      <c r="DK44" s="67"/>
      <c r="DL44" s="67"/>
      <c r="DM44" s="67"/>
      <c r="DN44" s="67"/>
      <c r="DO44" s="67"/>
      <c r="DP44" s="67"/>
      <c r="DQ44" s="67"/>
      <c r="DR44" s="67"/>
      <c r="DS44" s="67"/>
      <c r="DT44" s="67"/>
      <c r="DU44" s="67"/>
      <c r="DV44" s="67"/>
      <c r="DW44" s="67"/>
      <c r="DX44" s="67"/>
      <c r="DY44" s="67"/>
      <c r="DZ44" s="67"/>
      <c r="EA44" s="67"/>
      <c r="EB44" s="67"/>
      <c r="EC44" s="67"/>
      <c r="ED44" s="68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</row>
    <row r="45" ht="12.75" customHeight="1">
      <c r="B45" s="109" t="s">
        <v>66</v>
      </c>
      <c r="C45" s="146">
        <v>0.0</v>
      </c>
      <c r="D45" s="123">
        <f t="shared" ref="D45:L45" si="47">C47</f>
        <v>-5393.5</v>
      </c>
      <c r="E45" s="123">
        <f t="shared" si="47"/>
        <v>-10787.7</v>
      </c>
      <c r="F45" s="123">
        <f t="shared" si="47"/>
        <v>-14397.492</v>
      </c>
      <c r="G45" s="123">
        <f t="shared" si="47"/>
        <v>-14335.51644</v>
      </c>
      <c r="H45" s="123">
        <f t="shared" si="47"/>
        <v>-9168.161039</v>
      </c>
      <c r="I45" s="123">
        <f t="shared" si="47"/>
        <v>2961.377929</v>
      </c>
      <c r="J45" s="123">
        <f t="shared" si="47"/>
        <v>20439.40502</v>
      </c>
      <c r="K45" s="123">
        <f t="shared" si="47"/>
        <v>47875.81589</v>
      </c>
      <c r="L45" s="124">
        <f t="shared" si="47"/>
        <v>95456.95301</v>
      </c>
      <c r="M45" s="1"/>
      <c r="N45" s="109" t="s">
        <v>66</v>
      </c>
      <c r="O45" s="113">
        <v>0.0</v>
      </c>
      <c r="P45" s="67">
        <f t="shared" ref="P45:ED45" si="48">+O47</f>
        <v>-449458.3333</v>
      </c>
      <c r="Q45" s="67">
        <f t="shared" si="48"/>
        <v>-898916.6667</v>
      </c>
      <c r="R45" s="67">
        <f t="shared" si="48"/>
        <v>-1348375</v>
      </c>
      <c r="S45" s="67">
        <f t="shared" si="48"/>
        <v>-1797833.333</v>
      </c>
      <c r="T45" s="67">
        <f t="shared" si="48"/>
        <v>-2247291.667</v>
      </c>
      <c r="U45" s="67">
        <f t="shared" si="48"/>
        <v>-2696750</v>
      </c>
      <c r="V45" s="67">
        <f t="shared" si="48"/>
        <v>-3146208.333</v>
      </c>
      <c r="W45" s="67">
        <f t="shared" si="48"/>
        <v>-3595666.667</v>
      </c>
      <c r="X45" s="67">
        <f t="shared" si="48"/>
        <v>-4045125</v>
      </c>
      <c r="Y45" s="67">
        <f t="shared" si="48"/>
        <v>-4494583.333</v>
      </c>
      <c r="Z45" s="67">
        <f t="shared" si="48"/>
        <v>-4944041.667</v>
      </c>
      <c r="AA45" s="67">
        <f t="shared" si="48"/>
        <v>-5393500</v>
      </c>
      <c r="AB45" s="67">
        <f t="shared" si="48"/>
        <v>-5843016.667</v>
      </c>
      <c r="AC45" s="67">
        <f t="shared" si="48"/>
        <v>-6292533.333</v>
      </c>
      <c r="AD45" s="67">
        <f t="shared" si="48"/>
        <v>-6742050</v>
      </c>
      <c r="AE45" s="67">
        <f t="shared" si="48"/>
        <v>-7191566.667</v>
      </c>
      <c r="AF45" s="67">
        <f t="shared" si="48"/>
        <v>-7641083.333</v>
      </c>
      <c r="AG45" s="67">
        <f t="shared" si="48"/>
        <v>-8090600</v>
      </c>
      <c r="AH45" s="67">
        <f t="shared" si="48"/>
        <v>-8540116.667</v>
      </c>
      <c r="AI45" s="67">
        <f t="shared" si="48"/>
        <v>-8989633.333</v>
      </c>
      <c r="AJ45" s="67">
        <f t="shared" si="48"/>
        <v>-9439150</v>
      </c>
      <c r="AK45" s="67">
        <f t="shared" si="48"/>
        <v>-9888666.667</v>
      </c>
      <c r="AL45" s="67">
        <f t="shared" si="48"/>
        <v>-10338183.33</v>
      </c>
      <c r="AM45" s="67">
        <f t="shared" si="48"/>
        <v>-10787700</v>
      </c>
      <c r="AN45" s="67">
        <f t="shared" si="48"/>
        <v>-11088516</v>
      </c>
      <c r="AO45" s="67">
        <f t="shared" si="48"/>
        <v>-11389332</v>
      </c>
      <c r="AP45" s="67">
        <f t="shared" si="48"/>
        <v>-11690148</v>
      </c>
      <c r="AQ45" s="67">
        <f t="shared" si="48"/>
        <v>-11990964</v>
      </c>
      <c r="AR45" s="67">
        <f t="shared" si="48"/>
        <v>-12291780</v>
      </c>
      <c r="AS45" s="67">
        <f t="shared" si="48"/>
        <v>-12592596</v>
      </c>
      <c r="AT45" s="67">
        <f t="shared" si="48"/>
        <v>-12893412</v>
      </c>
      <c r="AU45" s="67">
        <f t="shared" si="48"/>
        <v>-13194228</v>
      </c>
      <c r="AV45" s="67">
        <f t="shared" si="48"/>
        <v>-13495044</v>
      </c>
      <c r="AW45" s="67">
        <f t="shared" si="48"/>
        <v>-13795860</v>
      </c>
      <c r="AX45" s="67">
        <f t="shared" si="48"/>
        <v>-14096676</v>
      </c>
      <c r="AY45" s="67">
        <f t="shared" si="48"/>
        <v>-14397492</v>
      </c>
      <c r="AZ45" s="67">
        <f t="shared" si="48"/>
        <v>-14392327.37</v>
      </c>
      <c r="BA45" s="67">
        <f t="shared" si="48"/>
        <v>-14387162.74</v>
      </c>
      <c r="BB45" s="67">
        <f t="shared" si="48"/>
        <v>-14381998.11</v>
      </c>
      <c r="BC45" s="67">
        <f t="shared" si="48"/>
        <v>-14376833.48</v>
      </c>
      <c r="BD45" s="67">
        <f t="shared" si="48"/>
        <v>-14371668.85</v>
      </c>
      <c r="BE45" s="67">
        <f t="shared" si="48"/>
        <v>-14366504.22</v>
      </c>
      <c r="BF45" s="67">
        <f t="shared" si="48"/>
        <v>-14361339.59</v>
      </c>
      <c r="BG45" s="67">
        <f t="shared" si="48"/>
        <v>-14356174.96</v>
      </c>
      <c r="BH45" s="67">
        <f t="shared" si="48"/>
        <v>-14351010.33</v>
      </c>
      <c r="BI45" s="67">
        <f t="shared" si="48"/>
        <v>-14345845.7</v>
      </c>
      <c r="BJ45" s="67">
        <f t="shared" si="48"/>
        <v>-14340681.07</v>
      </c>
      <c r="BK45" s="67">
        <f t="shared" si="48"/>
        <v>-14335516.44</v>
      </c>
      <c r="BL45" s="67">
        <f t="shared" si="48"/>
        <v>-13904903.49</v>
      </c>
      <c r="BM45" s="67">
        <f t="shared" si="48"/>
        <v>-13474290.54</v>
      </c>
      <c r="BN45" s="67">
        <f t="shared" si="48"/>
        <v>-13043677.59</v>
      </c>
      <c r="BO45" s="67">
        <f t="shared" si="48"/>
        <v>-12613064.64</v>
      </c>
      <c r="BP45" s="67">
        <f t="shared" si="48"/>
        <v>-12182451.69</v>
      </c>
      <c r="BQ45" s="67">
        <f t="shared" si="48"/>
        <v>-11751838.74</v>
      </c>
      <c r="BR45" s="67">
        <f t="shared" si="48"/>
        <v>-11321225.79</v>
      </c>
      <c r="BS45" s="67">
        <f t="shared" si="48"/>
        <v>-10890612.84</v>
      </c>
      <c r="BT45" s="67">
        <f t="shared" si="48"/>
        <v>-10459999.89</v>
      </c>
      <c r="BU45" s="67">
        <f t="shared" si="48"/>
        <v>-10029386.94</v>
      </c>
      <c r="BV45" s="67">
        <f t="shared" si="48"/>
        <v>-9598773.989</v>
      </c>
      <c r="BW45" s="67">
        <f t="shared" si="48"/>
        <v>-9168161.039</v>
      </c>
      <c r="BX45" s="67">
        <f t="shared" si="48"/>
        <v>-8157366.125</v>
      </c>
      <c r="BY45" s="67">
        <f t="shared" si="48"/>
        <v>-7146571.211</v>
      </c>
      <c r="BZ45" s="67">
        <f t="shared" si="48"/>
        <v>-6135776.297</v>
      </c>
      <c r="CA45" s="67">
        <f t="shared" si="48"/>
        <v>-5124981.383</v>
      </c>
      <c r="CB45" s="67">
        <f t="shared" si="48"/>
        <v>-4114186.469</v>
      </c>
      <c r="CC45" s="67">
        <f t="shared" si="48"/>
        <v>-3103391.555</v>
      </c>
      <c r="CD45" s="67">
        <f t="shared" si="48"/>
        <v>-2092596.641</v>
      </c>
      <c r="CE45" s="67">
        <f t="shared" si="48"/>
        <v>-1081801.727</v>
      </c>
      <c r="CF45" s="67">
        <f t="shared" si="48"/>
        <v>-71006.81301</v>
      </c>
      <c r="CG45" s="67">
        <f t="shared" si="48"/>
        <v>939788.101</v>
      </c>
      <c r="CH45" s="67">
        <f t="shared" si="48"/>
        <v>1950583.015</v>
      </c>
      <c r="CI45" s="67">
        <f t="shared" si="48"/>
        <v>2961377.929</v>
      </c>
      <c r="CJ45" s="67">
        <f t="shared" si="48"/>
        <v>4129786.927</v>
      </c>
      <c r="CK45" s="67">
        <f t="shared" si="48"/>
        <v>5920085.291</v>
      </c>
      <c r="CL45" s="67">
        <f t="shared" si="48"/>
        <v>7710383.655</v>
      </c>
      <c r="CM45" s="67">
        <f t="shared" si="48"/>
        <v>8372794.049</v>
      </c>
      <c r="CN45" s="67">
        <f t="shared" si="48"/>
        <v>10163092.41</v>
      </c>
      <c r="CO45" s="67">
        <f t="shared" si="48"/>
        <v>11953390.78</v>
      </c>
      <c r="CP45" s="67">
        <f t="shared" si="48"/>
        <v>12615801.17</v>
      </c>
      <c r="CQ45" s="67">
        <f t="shared" si="48"/>
        <v>14406099.53</v>
      </c>
      <c r="CR45" s="67">
        <f t="shared" si="48"/>
        <v>16196397.9</v>
      </c>
      <c r="CS45" s="67">
        <f t="shared" si="48"/>
        <v>16858808.29</v>
      </c>
      <c r="CT45" s="67">
        <f t="shared" si="48"/>
        <v>18649106.66</v>
      </c>
      <c r="CU45" s="67">
        <f t="shared" si="48"/>
        <v>20439405.02</v>
      </c>
      <c r="CV45" s="67">
        <f t="shared" si="48"/>
        <v>22136868.07</v>
      </c>
      <c r="CW45" s="67">
        <f t="shared" si="48"/>
        <v>24962219.1</v>
      </c>
      <c r="CX45" s="67">
        <f t="shared" si="48"/>
        <v>27787570.12</v>
      </c>
      <c r="CY45" s="67">
        <f t="shared" si="48"/>
        <v>28832950</v>
      </c>
      <c r="CZ45" s="67">
        <f t="shared" si="48"/>
        <v>31658301.02</v>
      </c>
      <c r="DA45" s="67">
        <f t="shared" si="48"/>
        <v>34483652.04</v>
      </c>
      <c r="DB45" s="67">
        <f t="shared" si="48"/>
        <v>35529031.92</v>
      </c>
      <c r="DC45" s="67">
        <f t="shared" si="48"/>
        <v>38354382.95</v>
      </c>
      <c r="DD45" s="67">
        <f t="shared" si="48"/>
        <v>41179733.97</v>
      </c>
      <c r="DE45" s="67">
        <f t="shared" si="48"/>
        <v>42225113.85</v>
      </c>
      <c r="DF45" s="67">
        <f t="shared" si="48"/>
        <v>45050464.87</v>
      </c>
      <c r="DG45" s="67">
        <f t="shared" si="48"/>
        <v>47875815.89</v>
      </c>
      <c r="DH45" s="67">
        <f t="shared" si="48"/>
        <v>50282537.56</v>
      </c>
      <c r="DI45" s="67">
        <f t="shared" si="48"/>
        <v>54469230.38</v>
      </c>
      <c r="DJ45" s="67">
        <f t="shared" si="48"/>
        <v>58655923.19</v>
      </c>
      <c r="DK45" s="67">
        <f t="shared" si="48"/>
        <v>61963410.51</v>
      </c>
      <c r="DL45" s="67">
        <f t="shared" si="48"/>
        <v>66150103.32</v>
      </c>
      <c r="DM45" s="67">
        <f t="shared" si="48"/>
        <v>70336796.14</v>
      </c>
      <c r="DN45" s="67">
        <f t="shared" si="48"/>
        <v>74523488.95</v>
      </c>
      <c r="DO45" s="67">
        <f t="shared" si="48"/>
        <v>78710181.76</v>
      </c>
      <c r="DP45" s="67">
        <f t="shared" si="48"/>
        <v>82896874.57</v>
      </c>
      <c r="DQ45" s="67">
        <f t="shared" si="48"/>
        <v>87083567.39</v>
      </c>
      <c r="DR45" s="67">
        <f t="shared" si="48"/>
        <v>91270260.2</v>
      </c>
      <c r="DS45" s="67">
        <f t="shared" si="48"/>
        <v>95456953.01</v>
      </c>
      <c r="DT45" s="67">
        <f t="shared" si="48"/>
        <v>101420084.5</v>
      </c>
      <c r="DU45" s="67">
        <f t="shared" si="48"/>
        <v>107383216</v>
      </c>
      <c r="DV45" s="67">
        <f t="shared" si="48"/>
        <v>113346347.5</v>
      </c>
      <c r="DW45" s="67">
        <f t="shared" si="48"/>
        <v>119309479</v>
      </c>
      <c r="DX45" s="67">
        <f t="shared" si="48"/>
        <v>125272610.5</v>
      </c>
      <c r="DY45" s="67">
        <f t="shared" si="48"/>
        <v>131235741.9</v>
      </c>
      <c r="DZ45" s="67">
        <f t="shared" si="48"/>
        <v>137198873.4</v>
      </c>
      <c r="EA45" s="67">
        <f t="shared" si="48"/>
        <v>143162004.9</v>
      </c>
      <c r="EB45" s="67">
        <f t="shared" si="48"/>
        <v>149125136.4</v>
      </c>
      <c r="EC45" s="67">
        <f t="shared" si="48"/>
        <v>155088267.9</v>
      </c>
      <c r="ED45" s="68">
        <f t="shared" si="48"/>
        <v>161051399.4</v>
      </c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</row>
    <row r="46" ht="12.75" customHeight="1">
      <c r="B46" s="128"/>
      <c r="C46" s="147"/>
      <c r="D46" s="148"/>
      <c r="E46" s="148"/>
      <c r="F46" s="148"/>
      <c r="G46" s="148"/>
      <c r="H46" s="148"/>
      <c r="I46" s="148"/>
      <c r="J46" s="148"/>
      <c r="K46" s="148"/>
      <c r="L46" s="149"/>
      <c r="M46" s="1"/>
      <c r="N46" s="109"/>
      <c r="O46" s="113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  <c r="AA46" s="67"/>
      <c r="AB46" s="67"/>
      <c r="AC46" s="67"/>
      <c r="AD46" s="67"/>
      <c r="AE46" s="67"/>
      <c r="AF46" s="67"/>
      <c r="AG46" s="67"/>
      <c r="AH46" s="67"/>
      <c r="AI46" s="67"/>
      <c r="AJ46" s="67"/>
      <c r="AK46" s="67"/>
      <c r="AL46" s="67"/>
      <c r="AM46" s="67"/>
      <c r="AN46" s="67"/>
      <c r="AO46" s="67"/>
      <c r="AP46" s="67"/>
      <c r="AQ46" s="67"/>
      <c r="AR46" s="67"/>
      <c r="AS46" s="67"/>
      <c r="AT46" s="67"/>
      <c r="AU46" s="67"/>
      <c r="AV46" s="67"/>
      <c r="AW46" s="67"/>
      <c r="AX46" s="67"/>
      <c r="AY46" s="67"/>
      <c r="AZ46" s="67"/>
      <c r="BA46" s="67"/>
      <c r="BB46" s="67"/>
      <c r="BC46" s="67"/>
      <c r="BD46" s="67"/>
      <c r="BE46" s="67"/>
      <c r="BF46" s="67"/>
      <c r="BG46" s="67"/>
      <c r="BH46" s="67"/>
      <c r="BI46" s="67"/>
      <c r="BJ46" s="67"/>
      <c r="BK46" s="67"/>
      <c r="BL46" s="67"/>
      <c r="BM46" s="67"/>
      <c r="BN46" s="67"/>
      <c r="BO46" s="67"/>
      <c r="BP46" s="67"/>
      <c r="BQ46" s="67"/>
      <c r="BR46" s="67"/>
      <c r="BS46" s="67"/>
      <c r="BT46" s="67"/>
      <c r="BU46" s="67"/>
      <c r="BV46" s="67"/>
      <c r="BW46" s="67"/>
      <c r="BX46" s="67"/>
      <c r="BY46" s="67"/>
      <c r="BZ46" s="67"/>
      <c r="CA46" s="67"/>
      <c r="CB46" s="67"/>
      <c r="CC46" s="67"/>
      <c r="CD46" s="67"/>
      <c r="CE46" s="67"/>
      <c r="CF46" s="67"/>
      <c r="CG46" s="67"/>
      <c r="CH46" s="67"/>
      <c r="CI46" s="67"/>
      <c r="CJ46" s="67"/>
      <c r="CK46" s="67"/>
      <c r="CL46" s="67"/>
      <c r="CM46" s="67"/>
      <c r="CN46" s="67"/>
      <c r="CO46" s="67"/>
      <c r="CP46" s="67"/>
      <c r="CQ46" s="67"/>
      <c r="CR46" s="67"/>
      <c r="CS46" s="67"/>
      <c r="CT46" s="67"/>
      <c r="CU46" s="67"/>
      <c r="CV46" s="67"/>
      <c r="CW46" s="67"/>
      <c r="CX46" s="67"/>
      <c r="CY46" s="67"/>
      <c r="CZ46" s="67"/>
      <c r="DA46" s="67"/>
      <c r="DB46" s="67"/>
      <c r="DC46" s="67"/>
      <c r="DD46" s="67"/>
      <c r="DE46" s="67"/>
      <c r="DF46" s="67"/>
      <c r="DG46" s="67"/>
      <c r="DH46" s="67"/>
      <c r="DI46" s="67"/>
      <c r="DJ46" s="67"/>
      <c r="DK46" s="67"/>
      <c r="DL46" s="67"/>
      <c r="DM46" s="67"/>
      <c r="DN46" s="67"/>
      <c r="DO46" s="67"/>
      <c r="DP46" s="67"/>
      <c r="DQ46" s="67"/>
      <c r="DR46" s="67"/>
      <c r="DS46" s="67"/>
      <c r="DT46" s="67"/>
      <c r="DU46" s="67"/>
      <c r="DV46" s="67"/>
      <c r="DW46" s="67"/>
      <c r="DX46" s="67"/>
      <c r="DY46" s="67"/>
      <c r="DZ46" s="67"/>
      <c r="EA46" s="67"/>
      <c r="EB46" s="67"/>
      <c r="EC46" s="67"/>
      <c r="ED46" s="68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</row>
    <row r="47" ht="12.75" customHeight="1">
      <c r="B47" s="150" t="s">
        <v>103</v>
      </c>
      <c r="C47" s="151">
        <f t="shared" ref="C47:L47" si="49">SUM(C43:C46)</f>
        <v>-5393.5</v>
      </c>
      <c r="D47" s="152">
        <f t="shared" si="49"/>
        <v>-10787.7</v>
      </c>
      <c r="E47" s="152">
        <f t="shared" si="49"/>
        <v>-14397.492</v>
      </c>
      <c r="F47" s="152">
        <f t="shared" si="49"/>
        <v>-14335.51644</v>
      </c>
      <c r="G47" s="152">
        <f t="shared" si="49"/>
        <v>-9168.161039</v>
      </c>
      <c r="H47" s="152">
        <f t="shared" si="49"/>
        <v>2961.377929</v>
      </c>
      <c r="I47" s="152">
        <f t="shared" si="49"/>
        <v>20439.40502</v>
      </c>
      <c r="J47" s="152">
        <f t="shared" si="49"/>
        <v>47875.81589</v>
      </c>
      <c r="K47" s="152">
        <f t="shared" si="49"/>
        <v>95456.95301</v>
      </c>
      <c r="L47" s="153">
        <f t="shared" si="49"/>
        <v>167014.5309</v>
      </c>
      <c r="M47" s="1"/>
      <c r="N47" s="154" t="s">
        <v>103</v>
      </c>
      <c r="O47" s="155">
        <f t="shared" ref="O47:ED47" si="50">SUM(O43:O46)</f>
        <v>-449458.3333</v>
      </c>
      <c r="P47" s="155">
        <f t="shared" si="50"/>
        <v>-898916.6667</v>
      </c>
      <c r="Q47" s="155">
        <f t="shared" si="50"/>
        <v>-1348375</v>
      </c>
      <c r="R47" s="155">
        <f t="shared" si="50"/>
        <v>-1797833.333</v>
      </c>
      <c r="S47" s="155">
        <f t="shared" si="50"/>
        <v>-2247291.667</v>
      </c>
      <c r="T47" s="155">
        <f t="shared" si="50"/>
        <v>-2696750</v>
      </c>
      <c r="U47" s="155">
        <f t="shared" si="50"/>
        <v>-3146208.333</v>
      </c>
      <c r="V47" s="155">
        <f t="shared" si="50"/>
        <v>-3595666.667</v>
      </c>
      <c r="W47" s="155">
        <f t="shared" si="50"/>
        <v>-4045125</v>
      </c>
      <c r="X47" s="155">
        <f t="shared" si="50"/>
        <v>-4494583.333</v>
      </c>
      <c r="Y47" s="155">
        <f t="shared" si="50"/>
        <v>-4944041.667</v>
      </c>
      <c r="Z47" s="155">
        <f t="shared" si="50"/>
        <v>-5393500</v>
      </c>
      <c r="AA47" s="155">
        <f t="shared" si="50"/>
        <v>-5843016.667</v>
      </c>
      <c r="AB47" s="155">
        <f t="shared" si="50"/>
        <v>-6292533.333</v>
      </c>
      <c r="AC47" s="155">
        <f t="shared" si="50"/>
        <v>-6742050</v>
      </c>
      <c r="AD47" s="155">
        <f t="shared" si="50"/>
        <v>-7191566.667</v>
      </c>
      <c r="AE47" s="155">
        <f t="shared" si="50"/>
        <v>-7641083.333</v>
      </c>
      <c r="AF47" s="155">
        <f t="shared" si="50"/>
        <v>-8090600</v>
      </c>
      <c r="AG47" s="155">
        <f t="shared" si="50"/>
        <v>-8540116.667</v>
      </c>
      <c r="AH47" s="155">
        <f t="shared" si="50"/>
        <v>-8989633.333</v>
      </c>
      <c r="AI47" s="155">
        <f t="shared" si="50"/>
        <v>-9439150</v>
      </c>
      <c r="AJ47" s="155">
        <f t="shared" si="50"/>
        <v>-9888666.667</v>
      </c>
      <c r="AK47" s="155">
        <f t="shared" si="50"/>
        <v>-10338183.33</v>
      </c>
      <c r="AL47" s="155">
        <f t="shared" si="50"/>
        <v>-10787700</v>
      </c>
      <c r="AM47" s="155">
        <f t="shared" si="50"/>
        <v>-11088516</v>
      </c>
      <c r="AN47" s="155">
        <f t="shared" si="50"/>
        <v>-11389332</v>
      </c>
      <c r="AO47" s="155">
        <f t="shared" si="50"/>
        <v>-11690148</v>
      </c>
      <c r="AP47" s="155">
        <f t="shared" si="50"/>
        <v>-11990964</v>
      </c>
      <c r="AQ47" s="155">
        <f t="shared" si="50"/>
        <v>-12291780</v>
      </c>
      <c r="AR47" s="155">
        <f t="shared" si="50"/>
        <v>-12592596</v>
      </c>
      <c r="AS47" s="155">
        <f t="shared" si="50"/>
        <v>-12893412</v>
      </c>
      <c r="AT47" s="155">
        <f t="shared" si="50"/>
        <v>-13194228</v>
      </c>
      <c r="AU47" s="155">
        <f t="shared" si="50"/>
        <v>-13495044</v>
      </c>
      <c r="AV47" s="155">
        <f t="shared" si="50"/>
        <v>-13795860</v>
      </c>
      <c r="AW47" s="155">
        <f t="shared" si="50"/>
        <v>-14096676</v>
      </c>
      <c r="AX47" s="155">
        <f t="shared" si="50"/>
        <v>-14397492</v>
      </c>
      <c r="AY47" s="155">
        <f t="shared" si="50"/>
        <v>-14392327.37</v>
      </c>
      <c r="AZ47" s="155">
        <f t="shared" si="50"/>
        <v>-14387162.74</v>
      </c>
      <c r="BA47" s="155">
        <f t="shared" si="50"/>
        <v>-14381998.11</v>
      </c>
      <c r="BB47" s="155">
        <f t="shared" si="50"/>
        <v>-14376833.48</v>
      </c>
      <c r="BC47" s="155">
        <f t="shared" si="50"/>
        <v>-14371668.85</v>
      </c>
      <c r="BD47" s="155">
        <f t="shared" si="50"/>
        <v>-14366504.22</v>
      </c>
      <c r="BE47" s="155">
        <f t="shared" si="50"/>
        <v>-14361339.59</v>
      </c>
      <c r="BF47" s="155">
        <f t="shared" si="50"/>
        <v>-14356174.96</v>
      </c>
      <c r="BG47" s="155">
        <f t="shared" si="50"/>
        <v>-14351010.33</v>
      </c>
      <c r="BH47" s="155">
        <f t="shared" si="50"/>
        <v>-14345845.7</v>
      </c>
      <c r="BI47" s="155">
        <f t="shared" si="50"/>
        <v>-14340681.07</v>
      </c>
      <c r="BJ47" s="155">
        <f t="shared" si="50"/>
        <v>-14335516.44</v>
      </c>
      <c r="BK47" s="155">
        <f t="shared" si="50"/>
        <v>-13904903.49</v>
      </c>
      <c r="BL47" s="155">
        <f t="shared" si="50"/>
        <v>-13474290.54</v>
      </c>
      <c r="BM47" s="155">
        <f t="shared" si="50"/>
        <v>-13043677.59</v>
      </c>
      <c r="BN47" s="155">
        <f t="shared" si="50"/>
        <v>-12613064.64</v>
      </c>
      <c r="BO47" s="155">
        <f t="shared" si="50"/>
        <v>-12182451.69</v>
      </c>
      <c r="BP47" s="155">
        <f t="shared" si="50"/>
        <v>-11751838.74</v>
      </c>
      <c r="BQ47" s="155">
        <f t="shared" si="50"/>
        <v>-11321225.79</v>
      </c>
      <c r="BR47" s="155">
        <f t="shared" si="50"/>
        <v>-10890612.84</v>
      </c>
      <c r="BS47" s="155">
        <f t="shared" si="50"/>
        <v>-10459999.89</v>
      </c>
      <c r="BT47" s="155">
        <f t="shared" si="50"/>
        <v>-10029386.94</v>
      </c>
      <c r="BU47" s="155">
        <f t="shared" si="50"/>
        <v>-9598773.989</v>
      </c>
      <c r="BV47" s="155">
        <f t="shared" si="50"/>
        <v>-9168161.039</v>
      </c>
      <c r="BW47" s="155">
        <f t="shared" si="50"/>
        <v>-8157366.125</v>
      </c>
      <c r="BX47" s="155">
        <f t="shared" si="50"/>
        <v>-7146571.211</v>
      </c>
      <c r="BY47" s="155">
        <f t="shared" si="50"/>
        <v>-6135776.297</v>
      </c>
      <c r="BZ47" s="155">
        <f t="shared" si="50"/>
        <v>-5124981.383</v>
      </c>
      <c r="CA47" s="155">
        <f t="shared" si="50"/>
        <v>-4114186.469</v>
      </c>
      <c r="CB47" s="155">
        <f t="shared" si="50"/>
        <v>-3103391.555</v>
      </c>
      <c r="CC47" s="155">
        <f t="shared" si="50"/>
        <v>-2092596.641</v>
      </c>
      <c r="CD47" s="155">
        <f t="shared" si="50"/>
        <v>-1081801.727</v>
      </c>
      <c r="CE47" s="155">
        <f t="shared" si="50"/>
        <v>-71006.81301</v>
      </c>
      <c r="CF47" s="155">
        <f t="shared" si="50"/>
        <v>939788.101</v>
      </c>
      <c r="CG47" s="155">
        <f t="shared" si="50"/>
        <v>1950583.015</v>
      </c>
      <c r="CH47" s="155">
        <f t="shared" si="50"/>
        <v>2961377.929</v>
      </c>
      <c r="CI47" s="155">
        <f t="shared" si="50"/>
        <v>4129786.927</v>
      </c>
      <c r="CJ47" s="155">
        <f t="shared" si="50"/>
        <v>5920085.291</v>
      </c>
      <c r="CK47" s="155">
        <f t="shared" si="50"/>
        <v>7710383.655</v>
      </c>
      <c r="CL47" s="155">
        <f t="shared" si="50"/>
        <v>8372794.049</v>
      </c>
      <c r="CM47" s="155">
        <f t="shared" si="50"/>
        <v>10163092.41</v>
      </c>
      <c r="CN47" s="155">
        <f t="shared" si="50"/>
        <v>11953390.78</v>
      </c>
      <c r="CO47" s="155">
        <f t="shared" si="50"/>
        <v>12615801.17</v>
      </c>
      <c r="CP47" s="155">
        <f t="shared" si="50"/>
        <v>14406099.53</v>
      </c>
      <c r="CQ47" s="155">
        <f t="shared" si="50"/>
        <v>16196397.9</v>
      </c>
      <c r="CR47" s="155">
        <f t="shared" si="50"/>
        <v>16858808.29</v>
      </c>
      <c r="CS47" s="155">
        <f t="shared" si="50"/>
        <v>18649106.66</v>
      </c>
      <c r="CT47" s="155">
        <f t="shared" si="50"/>
        <v>20439405.02</v>
      </c>
      <c r="CU47" s="155">
        <f t="shared" si="50"/>
        <v>22136868.07</v>
      </c>
      <c r="CV47" s="155">
        <f t="shared" si="50"/>
        <v>24962219.1</v>
      </c>
      <c r="CW47" s="155">
        <f t="shared" si="50"/>
        <v>27787570.12</v>
      </c>
      <c r="CX47" s="155">
        <f t="shared" si="50"/>
        <v>28832950</v>
      </c>
      <c r="CY47" s="155">
        <f t="shared" si="50"/>
        <v>31658301.02</v>
      </c>
      <c r="CZ47" s="155">
        <f t="shared" si="50"/>
        <v>34483652.04</v>
      </c>
      <c r="DA47" s="155">
        <f t="shared" si="50"/>
        <v>35529031.92</v>
      </c>
      <c r="DB47" s="155">
        <f t="shared" si="50"/>
        <v>38354382.95</v>
      </c>
      <c r="DC47" s="155">
        <f t="shared" si="50"/>
        <v>41179733.97</v>
      </c>
      <c r="DD47" s="155">
        <f t="shared" si="50"/>
        <v>42225113.85</v>
      </c>
      <c r="DE47" s="155">
        <f t="shared" si="50"/>
        <v>45050464.87</v>
      </c>
      <c r="DF47" s="155">
        <f t="shared" si="50"/>
        <v>47875815.89</v>
      </c>
      <c r="DG47" s="155">
        <f t="shared" si="50"/>
        <v>50282537.56</v>
      </c>
      <c r="DH47" s="155">
        <f t="shared" si="50"/>
        <v>54469230.38</v>
      </c>
      <c r="DI47" s="155">
        <f t="shared" si="50"/>
        <v>58655923.19</v>
      </c>
      <c r="DJ47" s="155">
        <f t="shared" si="50"/>
        <v>61963410.51</v>
      </c>
      <c r="DK47" s="155">
        <f t="shared" si="50"/>
        <v>66150103.32</v>
      </c>
      <c r="DL47" s="155">
        <f t="shared" si="50"/>
        <v>70336796.14</v>
      </c>
      <c r="DM47" s="155">
        <f t="shared" si="50"/>
        <v>74523488.95</v>
      </c>
      <c r="DN47" s="155">
        <f t="shared" si="50"/>
        <v>78710181.76</v>
      </c>
      <c r="DO47" s="155">
        <f t="shared" si="50"/>
        <v>82896874.57</v>
      </c>
      <c r="DP47" s="155">
        <f t="shared" si="50"/>
        <v>87083567.39</v>
      </c>
      <c r="DQ47" s="155">
        <f t="shared" si="50"/>
        <v>91270260.2</v>
      </c>
      <c r="DR47" s="155">
        <f t="shared" si="50"/>
        <v>95456953.01</v>
      </c>
      <c r="DS47" s="155">
        <f t="shared" si="50"/>
        <v>101420084.5</v>
      </c>
      <c r="DT47" s="155">
        <f t="shared" si="50"/>
        <v>107383216</v>
      </c>
      <c r="DU47" s="155">
        <f t="shared" si="50"/>
        <v>113346347.5</v>
      </c>
      <c r="DV47" s="155">
        <f t="shared" si="50"/>
        <v>119309479</v>
      </c>
      <c r="DW47" s="155">
        <f t="shared" si="50"/>
        <v>125272610.5</v>
      </c>
      <c r="DX47" s="155">
        <f t="shared" si="50"/>
        <v>131235741.9</v>
      </c>
      <c r="DY47" s="155">
        <f t="shared" si="50"/>
        <v>137198873.4</v>
      </c>
      <c r="DZ47" s="155">
        <f t="shared" si="50"/>
        <v>143162004.9</v>
      </c>
      <c r="EA47" s="155">
        <f t="shared" si="50"/>
        <v>149125136.4</v>
      </c>
      <c r="EB47" s="155">
        <f t="shared" si="50"/>
        <v>155088267.9</v>
      </c>
      <c r="EC47" s="155">
        <f t="shared" si="50"/>
        <v>161051399.4</v>
      </c>
      <c r="ED47" s="156">
        <f t="shared" si="50"/>
        <v>167014530.9</v>
      </c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</row>
    <row r="48" ht="12.75" customHeight="1">
      <c r="M48" s="1"/>
      <c r="N48" s="157" t="s">
        <v>104</v>
      </c>
      <c r="O48" s="157" t="b">
        <f t="shared" ref="O48:ED48" si="51">+OR(O40&gt;0,O41&gt;0)</f>
        <v>0</v>
      </c>
      <c r="P48" s="157" t="b">
        <f t="shared" si="51"/>
        <v>0</v>
      </c>
      <c r="Q48" s="157" t="b">
        <f t="shared" si="51"/>
        <v>0</v>
      </c>
      <c r="R48" s="157" t="b">
        <f t="shared" si="51"/>
        <v>0</v>
      </c>
      <c r="S48" s="157" t="b">
        <f t="shared" si="51"/>
        <v>0</v>
      </c>
      <c r="T48" s="157" t="b">
        <f t="shared" si="51"/>
        <v>0</v>
      </c>
      <c r="U48" s="157" t="b">
        <f t="shared" si="51"/>
        <v>0</v>
      </c>
      <c r="V48" s="157" t="b">
        <f t="shared" si="51"/>
        <v>0</v>
      </c>
      <c r="W48" s="157" t="b">
        <f t="shared" si="51"/>
        <v>0</v>
      </c>
      <c r="X48" s="157" t="b">
        <f t="shared" si="51"/>
        <v>0</v>
      </c>
      <c r="Y48" s="157" t="b">
        <f t="shared" si="51"/>
        <v>0</v>
      </c>
      <c r="Z48" s="157" t="b">
        <f t="shared" si="51"/>
        <v>0</v>
      </c>
      <c r="AA48" s="157" t="b">
        <f t="shared" si="51"/>
        <v>0</v>
      </c>
      <c r="AB48" s="157" t="b">
        <f t="shared" si="51"/>
        <v>0</v>
      </c>
      <c r="AC48" s="157" t="b">
        <f t="shared" si="51"/>
        <v>0</v>
      </c>
      <c r="AD48" s="157" t="b">
        <f t="shared" si="51"/>
        <v>0</v>
      </c>
      <c r="AE48" s="157" t="b">
        <f t="shared" si="51"/>
        <v>0</v>
      </c>
      <c r="AF48" s="157" t="b">
        <f t="shared" si="51"/>
        <v>0</v>
      </c>
      <c r="AG48" s="157" t="b">
        <f t="shared" si="51"/>
        <v>0</v>
      </c>
      <c r="AH48" s="157" t="b">
        <f t="shared" si="51"/>
        <v>0</v>
      </c>
      <c r="AI48" s="157" t="b">
        <f t="shared" si="51"/>
        <v>0</v>
      </c>
      <c r="AJ48" s="157" t="b">
        <f t="shared" si="51"/>
        <v>0</v>
      </c>
      <c r="AK48" s="157" t="b">
        <f t="shared" si="51"/>
        <v>0</v>
      </c>
      <c r="AL48" s="157" t="b">
        <f t="shared" si="51"/>
        <v>0</v>
      </c>
      <c r="AM48" s="157" t="b">
        <f t="shared" si="51"/>
        <v>0</v>
      </c>
      <c r="AN48" s="157" t="b">
        <f t="shared" si="51"/>
        <v>0</v>
      </c>
      <c r="AO48" s="157" t="b">
        <f t="shared" si="51"/>
        <v>0</v>
      </c>
      <c r="AP48" s="157" t="b">
        <f t="shared" si="51"/>
        <v>0</v>
      </c>
      <c r="AQ48" s="157" t="b">
        <f t="shared" si="51"/>
        <v>0</v>
      </c>
      <c r="AR48" s="157" t="b">
        <f t="shared" si="51"/>
        <v>0</v>
      </c>
      <c r="AS48" s="157" t="b">
        <f t="shared" si="51"/>
        <v>0</v>
      </c>
      <c r="AT48" s="157" t="b">
        <f t="shared" si="51"/>
        <v>0</v>
      </c>
      <c r="AU48" s="157" t="b">
        <f t="shared" si="51"/>
        <v>0</v>
      </c>
      <c r="AV48" s="157" t="b">
        <f t="shared" si="51"/>
        <v>0</v>
      </c>
      <c r="AW48" s="157" t="b">
        <f t="shared" si="51"/>
        <v>0</v>
      </c>
      <c r="AX48" s="157" t="b">
        <f t="shared" si="51"/>
        <v>0</v>
      </c>
      <c r="AY48" s="157" t="b">
        <f t="shared" si="51"/>
        <v>0</v>
      </c>
      <c r="AZ48" s="157" t="b">
        <f t="shared" si="51"/>
        <v>0</v>
      </c>
      <c r="BA48" s="157" t="b">
        <f t="shared" si="51"/>
        <v>0</v>
      </c>
      <c r="BB48" s="157" t="b">
        <f t="shared" si="51"/>
        <v>0</v>
      </c>
      <c r="BC48" s="157" t="b">
        <f t="shared" si="51"/>
        <v>0</v>
      </c>
      <c r="BD48" s="157" t="b">
        <f t="shared" si="51"/>
        <v>0</v>
      </c>
      <c r="BE48" s="157" t="b">
        <f t="shared" si="51"/>
        <v>0</v>
      </c>
      <c r="BF48" s="157" t="b">
        <f t="shared" si="51"/>
        <v>0</v>
      </c>
      <c r="BG48" s="157" t="b">
        <f t="shared" si="51"/>
        <v>0</v>
      </c>
      <c r="BH48" s="157" t="b">
        <f t="shared" si="51"/>
        <v>0</v>
      </c>
      <c r="BI48" s="157" t="b">
        <f t="shared" si="51"/>
        <v>0</v>
      </c>
      <c r="BJ48" s="157" t="b">
        <f t="shared" si="51"/>
        <v>0</v>
      </c>
      <c r="BK48" s="157" t="b">
        <f t="shared" si="51"/>
        <v>0</v>
      </c>
      <c r="BL48" s="157" t="b">
        <f t="shared" si="51"/>
        <v>0</v>
      </c>
      <c r="BM48" s="157" t="b">
        <f t="shared" si="51"/>
        <v>0</v>
      </c>
      <c r="BN48" s="157" t="b">
        <f t="shared" si="51"/>
        <v>0</v>
      </c>
      <c r="BO48" s="157" t="b">
        <f t="shared" si="51"/>
        <v>0</v>
      </c>
      <c r="BP48" s="157" t="b">
        <f t="shared" si="51"/>
        <v>0</v>
      </c>
      <c r="BQ48" s="157" t="b">
        <f t="shared" si="51"/>
        <v>0</v>
      </c>
      <c r="BR48" s="157" t="b">
        <f t="shared" si="51"/>
        <v>0</v>
      </c>
      <c r="BS48" s="157" t="b">
        <f t="shared" si="51"/>
        <v>0</v>
      </c>
      <c r="BT48" s="157" t="b">
        <f t="shared" si="51"/>
        <v>0</v>
      </c>
      <c r="BU48" s="157" t="b">
        <f t="shared" si="51"/>
        <v>0</v>
      </c>
      <c r="BV48" s="157" t="b">
        <f t="shared" si="51"/>
        <v>0</v>
      </c>
      <c r="BW48" s="157" t="b">
        <f t="shared" si="51"/>
        <v>0</v>
      </c>
      <c r="BX48" s="157" t="b">
        <f t="shared" si="51"/>
        <v>0</v>
      </c>
      <c r="BY48" s="157" t="b">
        <f t="shared" si="51"/>
        <v>0</v>
      </c>
      <c r="BZ48" s="157" t="b">
        <f t="shared" si="51"/>
        <v>0</v>
      </c>
      <c r="CA48" s="157" t="b">
        <f t="shared" si="51"/>
        <v>0</v>
      </c>
      <c r="CB48" s="157" t="b">
        <f t="shared" si="51"/>
        <v>0</v>
      </c>
      <c r="CC48" s="157" t="b">
        <f t="shared" si="51"/>
        <v>0</v>
      </c>
      <c r="CD48" s="157" t="b">
        <f t="shared" si="51"/>
        <v>0</v>
      </c>
      <c r="CE48" s="157" t="b">
        <f t="shared" si="51"/>
        <v>0</v>
      </c>
      <c r="CF48" s="157" t="b">
        <f t="shared" si="51"/>
        <v>0</v>
      </c>
      <c r="CG48" s="157" t="b">
        <f t="shared" si="51"/>
        <v>0</v>
      </c>
      <c r="CH48" s="157" t="b">
        <f t="shared" si="51"/>
        <v>0</v>
      </c>
      <c r="CI48" s="157" t="b">
        <f t="shared" si="51"/>
        <v>0</v>
      </c>
      <c r="CJ48" s="157" t="b">
        <f t="shared" si="51"/>
        <v>0</v>
      </c>
      <c r="CK48" s="157" t="b">
        <f t="shared" si="51"/>
        <v>0</v>
      </c>
      <c r="CL48" s="157" t="b">
        <f t="shared" si="51"/>
        <v>0</v>
      </c>
      <c r="CM48" s="157" t="b">
        <f t="shared" si="51"/>
        <v>0</v>
      </c>
      <c r="CN48" s="157" t="b">
        <f t="shared" si="51"/>
        <v>0</v>
      </c>
      <c r="CO48" s="157" t="b">
        <f t="shared" si="51"/>
        <v>0</v>
      </c>
      <c r="CP48" s="157" t="b">
        <f t="shared" si="51"/>
        <v>0</v>
      </c>
      <c r="CQ48" s="157" t="b">
        <f t="shared" si="51"/>
        <v>0</v>
      </c>
      <c r="CR48" s="157" t="b">
        <f t="shared" si="51"/>
        <v>0</v>
      </c>
      <c r="CS48" s="157" t="b">
        <f t="shared" si="51"/>
        <v>0</v>
      </c>
      <c r="CT48" s="157" t="b">
        <f t="shared" si="51"/>
        <v>0</v>
      </c>
      <c r="CU48" s="157" t="b">
        <f t="shared" si="51"/>
        <v>0</v>
      </c>
      <c r="CV48" s="157" t="b">
        <f t="shared" si="51"/>
        <v>0</v>
      </c>
      <c r="CW48" s="157" t="b">
        <f t="shared" si="51"/>
        <v>0</v>
      </c>
      <c r="CX48" s="157" t="b">
        <f t="shared" si="51"/>
        <v>0</v>
      </c>
      <c r="CY48" s="157" t="b">
        <f t="shared" si="51"/>
        <v>0</v>
      </c>
      <c r="CZ48" s="157" t="b">
        <f t="shared" si="51"/>
        <v>0</v>
      </c>
      <c r="DA48" s="157" t="b">
        <f t="shared" si="51"/>
        <v>0</v>
      </c>
      <c r="DB48" s="157" t="b">
        <f t="shared" si="51"/>
        <v>0</v>
      </c>
      <c r="DC48" s="157" t="b">
        <f t="shared" si="51"/>
        <v>0</v>
      </c>
      <c r="DD48" s="157" t="b">
        <f t="shared" si="51"/>
        <v>0</v>
      </c>
      <c r="DE48" s="157" t="b">
        <f t="shared" si="51"/>
        <v>0</v>
      </c>
      <c r="DF48" s="157" t="b">
        <f t="shared" si="51"/>
        <v>0</v>
      </c>
      <c r="DG48" s="157" t="b">
        <f t="shared" si="51"/>
        <v>0</v>
      </c>
      <c r="DH48" s="157" t="b">
        <f t="shared" si="51"/>
        <v>0</v>
      </c>
      <c r="DI48" s="157" t="b">
        <f t="shared" si="51"/>
        <v>0</v>
      </c>
      <c r="DJ48" s="157" t="b">
        <f t="shared" si="51"/>
        <v>0</v>
      </c>
      <c r="DK48" s="157" t="b">
        <f t="shared" si="51"/>
        <v>0</v>
      </c>
      <c r="DL48" s="157" t="b">
        <f t="shared" si="51"/>
        <v>0</v>
      </c>
      <c r="DM48" s="157" t="b">
        <f t="shared" si="51"/>
        <v>0</v>
      </c>
      <c r="DN48" s="157" t="b">
        <f t="shared" si="51"/>
        <v>0</v>
      </c>
      <c r="DO48" s="157" t="b">
        <f t="shared" si="51"/>
        <v>0</v>
      </c>
      <c r="DP48" s="157" t="b">
        <f t="shared" si="51"/>
        <v>0</v>
      </c>
      <c r="DQ48" s="157" t="b">
        <f t="shared" si="51"/>
        <v>0</v>
      </c>
      <c r="DR48" s="157" t="b">
        <f t="shared" si="51"/>
        <v>0</v>
      </c>
      <c r="DS48" s="157" t="b">
        <f t="shared" si="51"/>
        <v>0</v>
      </c>
      <c r="DT48" s="157" t="b">
        <f t="shared" si="51"/>
        <v>0</v>
      </c>
      <c r="DU48" s="157" t="b">
        <f t="shared" si="51"/>
        <v>0</v>
      </c>
      <c r="DV48" s="157" t="b">
        <f t="shared" si="51"/>
        <v>0</v>
      </c>
      <c r="DW48" s="157" t="b">
        <f t="shared" si="51"/>
        <v>0</v>
      </c>
      <c r="DX48" s="157" t="b">
        <f t="shared" si="51"/>
        <v>0</v>
      </c>
      <c r="DY48" s="157" t="b">
        <f t="shared" si="51"/>
        <v>0</v>
      </c>
      <c r="DZ48" s="157" t="b">
        <f t="shared" si="51"/>
        <v>0</v>
      </c>
      <c r="EA48" s="157" t="b">
        <f t="shared" si="51"/>
        <v>0</v>
      </c>
      <c r="EB48" s="157" t="b">
        <f t="shared" si="51"/>
        <v>0</v>
      </c>
      <c r="EC48" s="157" t="b">
        <f t="shared" si="51"/>
        <v>0</v>
      </c>
      <c r="ED48" s="157" t="b">
        <f t="shared" si="51"/>
        <v>0</v>
      </c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</row>
    <row r="49" ht="12.75" customHeight="1">
      <c r="M49" s="1"/>
      <c r="N49" s="157"/>
      <c r="O49" s="157"/>
      <c r="P49" s="157"/>
      <c r="Q49" s="157"/>
      <c r="R49" s="157"/>
      <c r="S49" s="157"/>
      <c r="T49" s="157"/>
      <c r="U49" s="157"/>
      <c r="V49" s="157"/>
      <c r="W49" s="157"/>
      <c r="X49" s="157"/>
      <c r="Y49" s="157"/>
      <c r="Z49" s="157"/>
      <c r="AA49" s="157"/>
      <c r="AB49" s="157"/>
      <c r="AC49" s="157"/>
      <c r="AD49" s="157"/>
      <c r="AE49" s="157"/>
      <c r="AF49" s="157"/>
      <c r="AG49" s="157"/>
      <c r="AH49" s="157"/>
      <c r="AI49" s="157"/>
      <c r="AJ49" s="157"/>
      <c r="AK49" s="157"/>
      <c r="AL49" s="157"/>
      <c r="AM49" s="157"/>
      <c r="AN49" s="157"/>
      <c r="AO49" s="157"/>
      <c r="AP49" s="157"/>
      <c r="AQ49" s="157"/>
      <c r="AR49" s="157"/>
      <c r="AS49" s="157"/>
      <c r="AT49" s="157"/>
      <c r="AU49" s="157"/>
      <c r="AV49" s="157"/>
      <c r="AW49" s="157"/>
      <c r="AX49" s="157"/>
      <c r="AY49" s="157"/>
      <c r="AZ49" s="157"/>
      <c r="BA49" s="157"/>
      <c r="BB49" s="157"/>
      <c r="BC49" s="157"/>
      <c r="BD49" s="157"/>
      <c r="BE49" s="157"/>
      <c r="BF49" s="157"/>
      <c r="BG49" s="157"/>
      <c r="BH49" s="157"/>
      <c r="BI49" s="157"/>
      <c r="BJ49" s="157"/>
      <c r="BK49" s="157"/>
      <c r="BL49" s="157"/>
      <c r="BM49" s="157"/>
      <c r="BN49" s="157"/>
      <c r="BO49" s="157"/>
      <c r="BP49" s="157"/>
      <c r="BQ49" s="157"/>
      <c r="BR49" s="157"/>
      <c r="BS49" s="157"/>
      <c r="BT49" s="157"/>
      <c r="BU49" s="157"/>
      <c r="BV49" s="157"/>
      <c r="BW49" s="157"/>
      <c r="BX49" s="157"/>
      <c r="BY49" s="157"/>
      <c r="BZ49" s="157"/>
      <c r="CA49" s="157"/>
      <c r="CB49" s="157"/>
      <c r="CC49" s="157"/>
      <c r="CD49" s="157"/>
      <c r="CE49" s="157"/>
      <c r="CF49" s="157"/>
      <c r="CG49" s="157"/>
      <c r="CH49" s="157"/>
      <c r="CI49" s="157"/>
      <c r="CJ49" s="157"/>
      <c r="CK49" s="157"/>
      <c r="CL49" s="157"/>
      <c r="CM49" s="157"/>
      <c r="CN49" s="157"/>
      <c r="CO49" s="157"/>
      <c r="CP49" s="157"/>
      <c r="CQ49" s="157"/>
      <c r="CR49" s="157"/>
      <c r="CS49" s="157"/>
      <c r="CT49" s="157"/>
      <c r="CU49" s="157"/>
      <c r="CV49" s="157"/>
      <c r="CW49" s="157"/>
      <c r="CX49" s="157"/>
      <c r="CY49" s="157"/>
      <c r="CZ49" s="157"/>
      <c r="DA49" s="157"/>
      <c r="DB49" s="157"/>
      <c r="DC49" s="157"/>
      <c r="DD49" s="157"/>
      <c r="DE49" s="157"/>
      <c r="DF49" s="157"/>
      <c r="DG49" s="157"/>
      <c r="DH49" s="157"/>
      <c r="DI49" s="157"/>
      <c r="DJ49" s="157"/>
      <c r="DK49" s="157"/>
      <c r="DL49" s="157"/>
      <c r="DM49" s="157"/>
      <c r="DN49" s="157"/>
      <c r="DO49" s="157"/>
      <c r="DP49" s="157"/>
      <c r="DQ49" s="157"/>
      <c r="DR49" s="157"/>
      <c r="DS49" s="157"/>
      <c r="DT49" s="157"/>
      <c r="DU49" s="157"/>
      <c r="DV49" s="157"/>
      <c r="DW49" s="157"/>
      <c r="DX49" s="157"/>
      <c r="DY49" s="157"/>
      <c r="DZ49" s="157"/>
      <c r="EA49" s="157"/>
      <c r="EB49" s="157"/>
      <c r="EC49" s="157"/>
      <c r="ED49" s="157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</row>
    <row r="50" ht="12.75" customHeight="1">
      <c r="M50" s="1"/>
      <c r="N50" s="157"/>
      <c r="O50" s="23">
        <f>Starting_Year</f>
        <v>2025</v>
      </c>
      <c r="P50" s="23">
        <f t="shared" ref="P50:Z50" si="52">O50</f>
        <v>2025</v>
      </c>
      <c r="Q50" s="23">
        <f t="shared" si="52"/>
        <v>2025</v>
      </c>
      <c r="R50" s="23">
        <f t="shared" si="52"/>
        <v>2025</v>
      </c>
      <c r="S50" s="23">
        <f t="shared" si="52"/>
        <v>2025</v>
      </c>
      <c r="T50" s="23">
        <f t="shared" si="52"/>
        <v>2025</v>
      </c>
      <c r="U50" s="23">
        <f t="shared" si="52"/>
        <v>2025</v>
      </c>
      <c r="V50" s="23">
        <f t="shared" si="52"/>
        <v>2025</v>
      </c>
      <c r="W50" s="23">
        <f t="shared" si="52"/>
        <v>2025</v>
      </c>
      <c r="X50" s="23">
        <f t="shared" si="52"/>
        <v>2025</v>
      </c>
      <c r="Y50" s="23">
        <f t="shared" si="52"/>
        <v>2025</v>
      </c>
      <c r="Z50" s="23">
        <f t="shared" si="52"/>
        <v>2025</v>
      </c>
      <c r="AA50" s="23">
        <f t="shared" ref="AA50:ED50" si="53">O50+1</f>
        <v>2026</v>
      </c>
      <c r="AB50" s="23">
        <f t="shared" si="53"/>
        <v>2026</v>
      </c>
      <c r="AC50" s="23">
        <f t="shared" si="53"/>
        <v>2026</v>
      </c>
      <c r="AD50" s="23">
        <f t="shared" si="53"/>
        <v>2026</v>
      </c>
      <c r="AE50" s="23">
        <f t="shared" si="53"/>
        <v>2026</v>
      </c>
      <c r="AF50" s="23">
        <f t="shared" si="53"/>
        <v>2026</v>
      </c>
      <c r="AG50" s="23">
        <f t="shared" si="53"/>
        <v>2026</v>
      </c>
      <c r="AH50" s="23">
        <f t="shared" si="53"/>
        <v>2026</v>
      </c>
      <c r="AI50" s="23">
        <f t="shared" si="53"/>
        <v>2026</v>
      </c>
      <c r="AJ50" s="23">
        <f t="shared" si="53"/>
        <v>2026</v>
      </c>
      <c r="AK50" s="23">
        <f t="shared" si="53"/>
        <v>2026</v>
      </c>
      <c r="AL50" s="23">
        <f t="shared" si="53"/>
        <v>2026</v>
      </c>
      <c r="AM50" s="23">
        <f t="shared" si="53"/>
        <v>2027</v>
      </c>
      <c r="AN50" s="23">
        <f t="shared" si="53"/>
        <v>2027</v>
      </c>
      <c r="AO50" s="23">
        <f t="shared" si="53"/>
        <v>2027</v>
      </c>
      <c r="AP50" s="23">
        <f t="shared" si="53"/>
        <v>2027</v>
      </c>
      <c r="AQ50" s="23">
        <f t="shared" si="53"/>
        <v>2027</v>
      </c>
      <c r="AR50" s="23">
        <f t="shared" si="53"/>
        <v>2027</v>
      </c>
      <c r="AS50" s="23">
        <f t="shared" si="53"/>
        <v>2027</v>
      </c>
      <c r="AT50" s="23">
        <f t="shared" si="53"/>
        <v>2027</v>
      </c>
      <c r="AU50" s="23">
        <f t="shared" si="53"/>
        <v>2027</v>
      </c>
      <c r="AV50" s="23">
        <f t="shared" si="53"/>
        <v>2027</v>
      </c>
      <c r="AW50" s="23">
        <f t="shared" si="53"/>
        <v>2027</v>
      </c>
      <c r="AX50" s="23">
        <f t="shared" si="53"/>
        <v>2027</v>
      </c>
      <c r="AY50" s="23">
        <f t="shared" si="53"/>
        <v>2028</v>
      </c>
      <c r="AZ50" s="23">
        <f t="shared" si="53"/>
        <v>2028</v>
      </c>
      <c r="BA50" s="23">
        <f t="shared" si="53"/>
        <v>2028</v>
      </c>
      <c r="BB50" s="23">
        <f t="shared" si="53"/>
        <v>2028</v>
      </c>
      <c r="BC50" s="23">
        <f t="shared" si="53"/>
        <v>2028</v>
      </c>
      <c r="BD50" s="23">
        <f t="shared" si="53"/>
        <v>2028</v>
      </c>
      <c r="BE50" s="23">
        <f t="shared" si="53"/>
        <v>2028</v>
      </c>
      <c r="BF50" s="23">
        <f t="shared" si="53"/>
        <v>2028</v>
      </c>
      <c r="BG50" s="23">
        <f t="shared" si="53"/>
        <v>2028</v>
      </c>
      <c r="BH50" s="23">
        <f t="shared" si="53"/>
        <v>2028</v>
      </c>
      <c r="BI50" s="23">
        <f t="shared" si="53"/>
        <v>2028</v>
      </c>
      <c r="BJ50" s="23">
        <f t="shared" si="53"/>
        <v>2028</v>
      </c>
      <c r="BK50" s="23">
        <f t="shared" si="53"/>
        <v>2029</v>
      </c>
      <c r="BL50" s="23">
        <f t="shared" si="53"/>
        <v>2029</v>
      </c>
      <c r="BM50" s="23">
        <f t="shared" si="53"/>
        <v>2029</v>
      </c>
      <c r="BN50" s="23">
        <f t="shared" si="53"/>
        <v>2029</v>
      </c>
      <c r="BO50" s="23">
        <f t="shared" si="53"/>
        <v>2029</v>
      </c>
      <c r="BP50" s="23">
        <f t="shared" si="53"/>
        <v>2029</v>
      </c>
      <c r="BQ50" s="23">
        <f t="shared" si="53"/>
        <v>2029</v>
      </c>
      <c r="BR50" s="23">
        <f t="shared" si="53"/>
        <v>2029</v>
      </c>
      <c r="BS50" s="23">
        <f t="shared" si="53"/>
        <v>2029</v>
      </c>
      <c r="BT50" s="23">
        <f t="shared" si="53"/>
        <v>2029</v>
      </c>
      <c r="BU50" s="23">
        <f t="shared" si="53"/>
        <v>2029</v>
      </c>
      <c r="BV50" s="23">
        <f t="shared" si="53"/>
        <v>2029</v>
      </c>
      <c r="BW50" s="23">
        <f t="shared" si="53"/>
        <v>2030</v>
      </c>
      <c r="BX50" s="23">
        <f t="shared" si="53"/>
        <v>2030</v>
      </c>
      <c r="BY50" s="23">
        <f t="shared" si="53"/>
        <v>2030</v>
      </c>
      <c r="BZ50" s="23">
        <f t="shared" si="53"/>
        <v>2030</v>
      </c>
      <c r="CA50" s="23">
        <f t="shared" si="53"/>
        <v>2030</v>
      </c>
      <c r="CB50" s="23">
        <f t="shared" si="53"/>
        <v>2030</v>
      </c>
      <c r="CC50" s="23">
        <f t="shared" si="53"/>
        <v>2030</v>
      </c>
      <c r="CD50" s="23">
        <f t="shared" si="53"/>
        <v>2030</v>
      </c>
      <c r="CE50" s="23">
        <f t="shared" si="53"/>
        <v>2030</v>
      </c>
      <c r="CF50" s="23">
        <f t="shared" si="53"/>
        <v>2030</v>
      </c>
      <c r="CG50" s="23">
        <f t="shared" si="53"/>
        <v>2030</v>
      </c>
      <c r="CH50" s="23">
        <f t="shared" si="53"/>
        <v>2030</v>
      </c>
      <c r="CI50" s="23">
        <f t="shared" si="53"/>
        <v>2031</v>
      </c>
      <c r="CJ50" s="23">
        <f t="shared" si="53"/>
        <v>2031</v>
      </c>
      <c r="CK50" s="23">
        <f t="shared" si="53"/>
        <v>2031</v>
      </c>
      <c r="CL50" s="23">
        <f t="shared" si="53"/>
        <v>2031</v>
      </c>
      <c r="CM50" s="23">
        <f t="shared" si="53"/>
        <v>2031</v>
      </c>
      <c r="CN50" s="23">
        <f t="shared" si="53"/>
        <v>2031</v>
      </c>
      <c r="CO50" s="23">
        <f t="shared" si="53"/>
        <v>2031</v>
      </c>
      <c r="CP50" s="23">
        <f t="shared" si="53"/>
        <v>2031</v>
      </c>
      <c r="CQ50" s="23">
        <f t="shared" si="53"/>
        <v>2031</v>
      </c>
      <c r="CR50" s="23">
        <f t="shared" si="53"/>
        <v>2031</v>
      </c>
      <c r="CS50" s="23">
        <f t="shared" si="53"/>
        <v>2031</v>
      </c>
      <c r="CT50" s="23">
        <f t="shared" si="53"/>
        <v>2031</v>
      </c>
      <c r="CU50" s="23">
        <f t="shared" si="53"/>
        <v>2032</v>
      </c>
      <c r="CV50" s="23">
        <f t="shared" si="53"/>
        <v>2032</v>
      </c>
      <c r="CW50" s="23">
        <f t="shared" si="53"/>
        <v>2032</v>
      </c>
      <c r="CX50" s="23">
        <f t="shared" si="53"/>
        <v>2032</v>
      </c>
      <c r="CY50" s="23">
        <f t="shared" si="53"/>
        <v>2032</v>
      </c>
      <c r="CZ50" s="23">
        <f t="shared" si="53"/>
        <v>2032</v>
      </c>
      <c r="DA50" s="23">
        <f t="shared" si="53"/>
        <v>2032</v>
      </c>
      <c r="DB50" s="23">
        <f t="shared" si="53"/>
        <v>2032</v>
      </c>
      <c r="DC50" s="23">
        <f t="shared" si="53"/>
        <v>2032</v>
      </c>
      <c r="DD50" s="23">
        <f t="shared" si="53"/>
        <v>2032</v>
      </c>
      <c r="DE50" s="23">
        <f t="shared" si="53"/>
        <v>2032</v>
      </c>
      <c r="DF50" s="23">
        <f t="shared" si="53"/>
        <v>2032</v>
      </c>
      <c r="DG50" s="23">
        <f t="shared" si="53"/>
        <v>2033</v>
      </c>
      <c r="DH50" s="23">
        <f t="shared" si="53"/>
        <v>2033</v>
      </c>
      <c r="DI50" s="23">
        <f t="shared" si="53"/>
        <v>2033</v>
      </c>
      <c r="DJ50" s="23">
        <f t="shared" si="53"/>
        <v>2033</v>
      </c>
      <c r="DK50" s="23">
        <f t="shared" si="53"/>
        <v>2033</v>
      </c>
      <c r="DL50" s="23">
        <f t="shared" si="53"/>
        <v>2033</v>
      </c>
      <c r="DM50" s="23">
        <f t="shared" si="53"/>
        <v>2033</v>
      </c>
      <c r="DN50" s="23">
        <f t="shared" si="53"/>
        <v>2033</v>
      </c>
      <c r="DO50" s="23">
        <f t="shared" si="53"/>
        <v>2033</v>
      </c>
      <c r="DP50" s="23">
        <f t="shared" si="53"/>
        <v>2033</v>
      </c>
      <c r="DQ50" s="23">
        <f t="shared" si="53"/>
        <v>2033</v>
      </c>
      <c r="DR50" s="23">
        <f t="shared" si="53"/>
        <v>2033</v>
      </c>
      <c r="DS50" s="23">
        <f t="shared" si="53"/>
        <v>2034</v>
      </c>
      <c r="DT50" s="23">
        <f t="shared" si="53"/>
        <v>2034</v>
      </c>
      <c r="DU50" s="23">
        <f t="shared" si="53"/>
        <v>2034</v>
      </c>
      <c r="DV50" s="23">
        <f t="shared" si="53"/>
        <v>2034</v>
      </c>
      <c r="DW50" s="23">
        <f t="shared" si="53"/>
        <v>2034</v>
      </c>
      <c r="DX50" s="23">
        <f t="shared" si="53"/>
        <v>2034</v>
      </c>
      <c r="DY50" s="23">
        <f t="shared" si="53"/>
        <v>2034</v>
      </c>
      <c r="DZ50" s="23">
        <f t="shared" si="53"/>
        <v>2034</v>
      </c>
      <c r="EA50" s="23">
        <f t="shared" si="53"/>
        <v>2034</v>
      </c>
      <c r="EB50" s="23">
        <f t="shared" si="53"/>
        <v>2034</v>
      </c>
      <c r="EC50" s="23">
        <f t="shared" si="53"/>
        <v>2034</v>
      </c>
      <c r="ED50" s="23">
        <f t="shared" si="53"/>
        <v>2034</v>
      </c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</row>
    <row r="51" ht="12.75" customHeight="1">
      <c r="M51" s="158"/>
      <c r="N51" s="158"/>
      <c r="O51" s="158"/>
      <c r="P51" s="159"/>
      <c r="Q51" s="159"/>
      <c r="R51" s="159"/>
      <c r="S51" s="159"/>
      <c r="T51" s="159"/>
      <c r="U51" s="159"/>
      <c r="V51" s="159"/>
      <c r="W51" s="159"/>
      <c r="X51" s="158"/>
      <c r="Y51" s="158"/>
      <c r="Z51" s="158"/>
      <c r="AA51" s="158"/>
      <c r="AB51" s="158"/>
      <c r="AC51" s="158"/>
      <c r="AD51" s="158"/>
      <c r="AE51" s="158"/>
      <c r="AF51" s="158"/>
      <c r="AG51" s="158"/>
      <c r="AH51" s="158"/>
      <c r="AI51" s="158"/>
      <c r="AJ51" s="158"/>
      <c r="AK51" s="158"/>
      <c r="AL51" s="158"/>
      <c r="AM51" s="158"/>
      <c r="AN51" s="158"/>
      <c r="AO51" s="158"/>
      <c r="AP51" s="158"/>
      <c r="AQ51" s="158"/>
      <c r="AR51" s="158"/>
      <c r="AS51" s="158"/>
      <c r="AT51" s="158"/>
      <c r="AU51" s="158"/>
      <c r="AV51" s="158"/>
      <c r="AW51" s="158"/>
      <c r="AX51" s="158"/>
      <c r="AY51" s="158"/>
      <c r="AZ51" s="158"/>
      <c r="BA51" s="158"/>
      <c r="BB51" s="158"/>
      <c r="BC51" s="158"/>
      <c r="BD51" s="158"/>
      <c r="BE51" s="158"/>
      <c r="BF51" s="158"/>
      <c r="BG51" s="158"/>
      <c r="BH51" s="158"/>
      <c r="BI51" s="158"/>
      <c r="BJ51" s="158"/>
      <c r="BK51" s="158"/>
      <c r="BL51" s="158"/>
      <c r="BM51" s="158"/>
      <c r="BN51" s="158"/>
      <c r="BO51" s="158"/>
      <c r="BP51" s="158"/>
      <c r="BQ51" s="158"/>
      <c r="BR51" s="158"/>
      <c r="BS51" s="158"/>
      <c r="BT51" s="158"/>
      <c r="BU51" s="158"/>
      <c r="BV51" s="158"/>
      <c r="BW51" s="158"/>
      <c r="BX51" s="158"/>
      <c r="BY51" s="158"/>
      <c r="BZ51" s="158"/>
      <c r="CA51" s="158"/>
      <c r="CB51" s="158"/>
      <c r="CC51" s="158"/>
      <c r="CD51" s="158"/>
      <c r="CE51" s="158"/>
      <c r="CF51" s="158"/>
      <c r="CG51" s="158"/>
      <c r="CH51" s="158"/>
      <c r="CI51" s="158"/>
      <c r="CJ51" s="158"/>
      <c r="CK51" s="158"/>
      <c r="CL51" s="158"/>
      <c r="CM51" s="158"/>
      <c r="CN51" s="158"/>
      <c r="CO51" s="158"/>
      <c r="CP51" s="158"/>
      <c r="CQ51" s="158"/>
      <c r="CR51" s="158"/>
      <c r="CS51" s="158"/>
      <c r="CT51" s="158"/>
      <c r="CU51" s="158"/>
      <c r="CV51" s="158"/>
      <c r="CW51" s="158"/>
      <c r="CX51" s="158"/>
      <c r="CY51" s="158"/>
      <c r="CZ51" s="158"/>
      <c r="DA51" s="158"/>
      <c r="DB51" s="158"/>
      <c r="DC51" s="158"/>
      <c r="DD51" s="158"/>
      <c r="DE51" s="158"/>
      <c r="DF51" s="158"/>
      <c r="DG51" s="158"/>
      <c r="DH51" s="158"/>
      <c r="DI51" s="158"/>
      <c r="DJ51" s="158"/>
      <c r="DK51" s="158"/>
      <c r="DL51" s="158"/>
      <c r="DM51" s="158"/>
      <c r="DN51" s="158"/>
      <c r="DO51" s="158"/>
      <c r="DP51" s="158"/>
      <c r="DQ51" s="158"/>
      <c r="DR51" s="158"/>
      <c r="DS51" s="158"/>
      <c r="DT51" s="158"/>
      <c r="DU51" s="158"/>
      <c r="DV51" s="158"/>
      <c r="DW51" s="158"/>
      <c r="DX51" s="158"/>
      <c r="DY51" s="158"/>
      <c r="DZ51" s="158"/>
      <c r="EA51" s="158"/>
      <c r="EB51" s="158"/>
      <c r="EC51" s="158"/>
      <c r="ED51" s="158"/>
      <c r="EE51" s="158"/>
      <c r="EF51" s="158"/>
      <c r="EG51" s="158"/>
      <c r="EH51" s="158"/>
      <c r="EI51" s="158"/>
      <c r="EJ51" s="158"/>
      <c r="EK51" s="158"/>
      <c r="EL51" s="158"/>
      <c r="EM51" s="158"/>
      <c r="EN51" s="158"/>
      <c r="EO51" s="158"/>
      <c r="EP51" s="158"/>
      <c r="EQ51" s="158"/>
      <c r="ER51" s="158"/>
      <c r="ES51" s="158"/>
      <c r="ET51" s="158"/>
      <c r="EU51" s="158"/>
      <c r="EV51" s="158"/>
      <c r="EW51" s="158"/>
      <c r="EX51" s="158"/>
      <c r="EY51" s="158"/>
      <c r="EZ51" s="158"/>
      <c r="FA51" s="158"/>
      <c r="FB51" s="158"/>
      <c r="FC51" s="158"/>
      <c r="FD51" s="158"/>
      <c r="FE51" s="158"/>
      <c r="FF51" s="158"/>
      <c r="FG51" s="158"/>
      <c r="FH51" s="158"/>
      <c r="FI51" s="158"/>
    </row>
    <row r="52" ht="12.75" customHeight="1">
      <c r="M52" s="158"/>
      <c r="N52" s="19"/>
      <c r="O52" s="103">
        <f>+DATE(Starting_Year,12,1)</f>
        <v>45992</v>
      </c>
      <c r="P52" s="103">
        <f t="shared" ref="P52:X52" si="54">+EDATE(O52,12)</f>
        <v>46357</v>
      </c>
      <c r="Q52" s="103">
        <f t="shared" si="54"/>
        <v>46722</v>
      </c>
      <c r="R52" s="103">
        <f t="shared" si="54"/>
        <v>47088</v>
      </c>
      <c r="S52" s="103">
        <f t="shared" si="54"/>
        <v>47453</v>
      </c>
      <c r="T52" s="103">
        <f t="shared" si="54"/>
        <v>47818</v>
      </c>
      <c r="U52" s="103">
        <f t="shared" si="54"/>
        <v>48183</v>
      </c>
      <c r="V52" s="103">
        <f t="shared" si="54"/>
        <v>48549</v>
      </c>
      <c r="W52" s="103">
        <f t="shared" si="54"/>
        <v>48914</v>
      </c>
      <c r="X52" s="103">
        <f t="shared" si="54"/>
        <v>49279</v>
      </c>
      <c r="Y52" s="158"/>
      <c r="Z52" s="158"/>
      <c r="AA52" s="158"/>
      <c r="AB52" s="158"/>
      <c r="AC52" s="158"/>
      <c r="AD52" s="158"/>
      <c r="AE52" s="158"/>
      <c r="AF52" s="158"/>
      <c r="AG52" s="158"/>
      <c r="AH52" s="158"/>
      <c r="AI52" s="158"/>
      <c r="AJ52" s="158"/>
      <c r="AK52" s="158"/>
      <c r="AL52" s="158"/>
      <c r="AM52" s="158"/>
      <c r="AN52" s="158"/>
      <c r="AO52" s="158"/>
      <c r="AP52" s="158"/>
      <c r="AQ52" s="158"/>
      <c r="AR52" s="158"/>
      <c r="AS52" s="158"/>
      <c r="AT52" s="158"/>
      <c r="AU52" s="158"/>
      <c r="AV52" s="158"/>
      <c r="AW52" s="158"/>
      <c r="AX52" s="158"/>
      <c r="AY52" s="158"/>
      <c r="AZ52" s="158"/>
      <c r="BA52" s="158"/>
      <c r="BB52" s="158"/>
      <c r="BC52" s="158"/>
      <c r="BD52" s="158"/>
      <c r="BE52" s="158"/>
      <c r="BF52" s="158"/>
      <c r="BG52" s="158"/>
      <c r="BH52" s="158"/>
      <c r="BI52" s="158"/>
      <c r="BJ52" s="158"/>
      <c r="BK52" s="158"/>
      <c r="BL52" s="158"/>
      <c r="BM52" s="158"/>
      <c r="BN52" s="158"/>
      <c r="BO52" s="158"/>
      <c r="BP52" s="158"/>
      <c r="BQ52" s="158"/>
      <c r="BR52" s="158"/>
      <c r="BS52" s="158"/>
      <c r="BT52" s="158"/>
      <c r="BU52" s="158"/>
      <c r="BV52" s="158"/>
      <c r="BW52" s="158"/>
      <c r="BX52" s="158"/>
      <c r="BY52" s="158"/>
      <c r="BZ52" s="158"/>
      <c r="CA52" s="158"/>
      <c r="CB52" s="158"/>
      <c r="CC52" s="158"/>
      <c r="CD52" s="158"/>
      <c r="CE52" s="158"/>
      <c r="CF52" s="158"/>
      <c r="CG52" s="158"/>
      <c r="CH52" s="158"/>
      <c r="CI52" s="158"/>
      <c r="CJ52" s="158"/>
      <c r="CK52" s="158"/>
      <c r="CL52" s="158"/>
      <c r="CM52" s="158"/>
      <c r="CN52" s="158"/>
      <c r="CO52" s="158"/>
      <c r="CP52" s="158"/>
      <c r="CQ52" s="158"/>
      <c r="CR52" s="158"/>
      <c r="CS52" s="158"/>
      <c r="CT52" s="158"/>
      <c r="CU52" s="158"/>
      <c r="CV52" s="158"/>
      <c r="CW52" s="158"/>
      <c r="CX52" s="158"/>
      <c r="CY52" s="158"/>
      <c r="CZ52" s="158"/>
      <c r="DA52" s="158"/>
      <c r="DB52" s="158"/>
      <c r="DC52" s="158"/>
      <c r="DD52" s="158"/>
      <c r="DE52" s="158"/>
      <c r="DF52" s="158"/>
      <c r="DG52" s="158"/>
      <c r="DH52" s="158"/>
      <c r="DI52" s="158"/>
      <c r="DJ52" s="158"/>
      <c r="DK52" s="158"/>
      <c r="DL52" s="158"/>
      <c r="DM52" s="158"/>
      <c r="DN52" s="158"/>
      <c r="DO52" s="158"/>
      <c r="DP52" s="158"/>
      <c r="DQ52" s="158"/>
      <c r="DR52" s="158"/>
      <c r="DS52" s="158"/>
      <c r="DT52" s="158"/>
      <c r="DU52" s="158"/>
      <c r="DV52" s="158"/>
      <c r="DW52" s="158"/>
      <c r="DX52" s="158"/>
      <c r="DY52" s="158"/>
      <c r="DZ52" s="158"/>
      <c r="EA52" s="158"/>
      <c r="EB52" s="158"/>
      <c r="EC52" s="158"/>
      <c r="ED52" s="158"/>
      <c r="EE52" s="158"/>
      <c r="EF52" s="158"/>
      <c r="EG52" s="158"/>
      <c r="EH52" s="158"/>
      <c r="EI52" s="158"/>
      <c r="EJ52" s="158"/>
      <c r="EK52" s="158"/>
      <c r="EL52" s="158"/>
      <c r="EM52" s="158"/>
      <c r="EN52" s="158"/>
      <c r="EO52" s="158"/>
      <c r="EP52" s="158"/>
      <c r="EQ52" s="158"/>
      <c r="ER52" s="158"/>
      <c r="ES52" s="158"/>
      <c r="ET52" s="158"/>
      <c r="EU52" s="158"/>
      <c r="EV52" s="158"/>
      <c r="EW52" s="158"/>
      <c r="EX52" s="158"/>
      <c r="EY52" s="158"/>
      <c r="EZ52" s="158"/>
      <c r="FA52" s="158"/>
      <c r="FB52" s="158"/>
      <c r="FC52" s="158"/>
      <c r="FD52" s="158"/>
      <c r="FE52" s="158"/>
      <c r="FF52" s="158"/>
      <c r="FG52" s="158"/>
      <c r="FH52" s="158"/>
      <c r="FI52" s="158"/>
    </row>
    <row r="53" ht="12.75" customHeight="1">
      <c r="M53" s="158"/>
      <c r="N53" s="160" t="s">
        <v>105</v>
      </c>
      <c r="O53" s="80">
        <f t="array" ref="O53">+INDEX(O47:ED47,1,MATCH(O52,O10:ED10))</f>
        <v>-5393500</v>
      </c>
      <c r="P53" s="80">
        <f t="array" ref="P53">+INDEX(O47:ED47,1,MATCH(P52,O10:ED10))</f>
        <v>-10787700</v>
      </c>
      <c r="Q53" s="80">
        <f t="array" ref="Q53">+INDEX(O47:ED47,1,MATCH(Q52,O10:ED10))</f>
        <v>-14397492</v>
      </c>
      <c r="R53" s="80">
        <f t="array" ref="R53">+INDEX(O47:ED47,1,MATCH(R52,O10:ED10))</f>
        <v>-14335516.44</v>
      </c>
      <c r="S53" s="80">
        <f t="array" ref="S53">+INDEX(O47:ED47,1,MATCH(S52,O10:ED10))</f>
        <v>-9168161.039</v>
      </c>
      <c r="T53" s="80">
        <f t="array" ref="T53">+INDEX(O47:ED47,1,MATCH(T52,O10:ED10))</f>
        <v>2961377.929</v>
      </c>
      <c r="U53" s="80">
        <f t="array" ref="U53">+INDEX(O47:ED47,1,MATCH(U52,O10:ED10))</f>
        <v>20439405.02</v>
      </c>
      <c r="V53" s="80">
        <f t="array" ref="V53">+INDEX(O47:ED47,1,MATCH(V52,O10:ED10))</f>
        <v>47875815.89</v>
      </c>
      <c r="W53" s="80">
        <f t="array" ref="W53">+INDEX(O47:ED47,1,MATCH(W52,O10:ED10))</f>
        <v>95456953.01</v>
      </c>
      <c r="X53" s="80">
        <f t="array" ref="X53">+INDEX(O47:ED47,1,MATCH(X52,O10:ED10))</f>
        <v>167014530.9</v>
      </c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8"/>
      <c r="BN53" s="158"/>
      <c r="BO53" s="158"/>
      <c r="BP53" s="158"/>
      <c r="BQ53" s="158"/>
      <c r="BR53" s="158"/>
      <c r="BS53" s="158"/>
      <c r="BT53" s="158"/>
      <c r="BU53" s="158"/>
      <c r="BV53" s="158"/>
      <c r="BW53" s="158"/>
      <c r="BX53" s="158"/>
      <c r="BY53" s="158"/>
      <c r="BZ53" s="158"/>
      <c r="CA53" s="158"/>
      <c r="CB53" s="158"/>
      <c r="CC53" s="158"/>
      <c r="CD53" s="158"/>
      <c r="CE53" s="158"/>
      <c r="CF53" s="158"/>
      <c r="CG53" s="158"/>
      <c r="CH53" s="158"/>
      <c r="CI53" s="158"/>
      <c r="CJ53" s="158"/>
      <c r="CK53" s="158"/>
      <c r="CL53" s="158"/>
      <c r="CM53" s="158"/>
      <c r="CN53" s="158"/>
      <c r="CO53" s="158"/>
      <c r="CP53" s="158"/>
      <c r="CQ53" s="158"/>
      <c r="CR53" s="158"/>
      <c r="CS53" s="158"/>
      <c r="CT53" s="158"/>
      <c r="CU53" s="158"/>
      <c r="CV53" s="158"/>
      <c r="CW53" s="158"/>
      <c r="CX53" s="158"/>
      <c r="CY53" s="158"/>
      <c r="CZ53" s="158"/>
      <c r="DA53" s="158"/>
      <c r="DB53" s="158"/>
      <c r="DC53" s="158"/>
      <c r="DD53" s="158"/>
      <c r="DE53" s="158"/>
      <c r="DF53" s="158"/>
      <c r="DG53" s="158"/>
      <c r="DH53" s="158"/>
      <c r="DI53" s="158"/>
      <c r="DJ53" s="158"/>
      <c r="DK53" s="158"/>
      <c r="DL53" s="158"/>
      <c r="DM53" s="158"/>
      <c r="DN53" s="158"/>
      <c r="DO53" s="158"/>
      <c r="DP53" s="158"/>
      <c r="DQ53" s="158"/>
      <c r="DR53" s="158"/>
      <c r="DS53" s="158"/>
      <c r="DT53" s="158"/>
      <c r="DU53" s="158"/>
      <c r="DV53" s="158"/>
      <c r="DW53" s="158"/>
      <c r="DX53" s="158"/>
      <c r="DY53" s="158"/>
      <c r="DZ53" s="158"/>
      <c r="EA53" s="158"/>
      <c r="EB53" s="158"/>
      <c r="EC53" s="158"/>
      <c r="ED53" s="158"/>
      <c r="EE53" s="158"/>
      <c r="EF53" s="158"/>
      <c r="EG53" s="158"/>
      <c r="EH53" s="158"/>
      <c r="EI53" s="158"/>
      <c r="EJ53" s="158"/>
      <c r="EK53" s="158"/>
      <c r="EL53" s="158"/>
      <c r="EM53" s="158"/>
      <c r="EN53" s="158"/>
      <c r="EO53" s="158"/>
      <c r="EP53" s="158"/>
      <c r="EQ53" s="158"/>
      <c r="ER53" s="158"/>
      <c r="ES53" s="158"/>
      <c r="ET53" s="158"/>
      <c r="EU53" s="158"/>
      <c r="EV53" s="158"/>
      <c r="EW53" s="158"/>
      <c r="EX53" s="158"/>
      <c r="EY53" s="158"/>
      <c r="EZ53" s="158"/>
      <c r="FA53" s="158"/>
      <c r="FB53" s="158"/>
      <c r="FC53" s="158"/>
      <c r="FD53" s="158"/>
      <c r="FE53" s="158"/>
      <c r="FF53" s="158"/>
      <c r="FG53" s="158"/>
      <c r="FH53" s="158"/>
      <c r="FI53" s="158"/>
    </row>
    <row r="54" ht="12.75" customHeight="1">
      <c r="M54" s="158"/>
      <c r="N54" s="160" t="s">
        <v>106</v>
      </c>
      <c r="O54" s="80">
        <f>'Standard Financials'!C7</f>
        <v>-5393500</v>
      </c>
      <c r="P54" s="80">
        <f>'Standard Financials'!D7</f>
        <v>-10787700</v>
      </c>
      <c r="Q54" s="80">
        <f>'Standard Financials'!E7</f>
        <v>-14397492</v>
      </c>
      <c r="R54" s="80">
        <f>'Standard Financials'!F7</f>
        <v>-14335516.44</v>
      </c>
      <c r="S54" s="80">
        <f>'Standard Financials'!G7</f>
        <v>-9168161.039</v>
      </c>
      <c r="T54" s="80">
        <f>'Standard Financials'!H7</f>
        <v>2961377.929</v>
      </c>
      <c r="U54" s="80">
        <f>'Standard Financials'!I7</f>
        <v>20439405.02</v>
      </c>
      <c r="V54" s="80">
        <f>'Standard Financials'!J7</f>
        <v>47875815.89</v>
      </c>
      <c r="W54" s="80">
        <f>'Standard Financials'!K7</f>
        <v>95456953.01</v>
      </c>
      <c r="X54" s="80">
        <f>'Standard Financials'!L7</f>
        <v>167014530.9</v>
      </c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8"/>
      <c r="BN54" s="158"/>
      <c r="BO54" s="158"/>
      <c r="BP54" s="158"/>
      <c r="BQ54" s="158"/>
      <c r="BR54" s="158"/>
      <c r="BS54" s="158"/>
      <c r="BT54" s="158"/>
      <c r="BU54" s="158"/>
      <c r="BV54" s="158"/>
      <c r="BW54" s="158"/>
      <c r="BX54" s="158"/>
      <c r="BY54" s="158"/>
      <c r="BZ54" s="158"/>
      <c r="CA54" s="158"/>
      <c r="CB54" s="158"/>
      <c r="CC54" s="158"/>
      <c r="CD54" s="158"/>
      <c r="CE54" s="158"/>
      <c r="CF54" s="158"/>
      <c r="CG54" s="158"/>
      <c r="CH54" s="158"/>
      <c r="CI54" s="158"/>
      <c r="CJ54" s="158"/>
      <c r="CK54" s="158"/>
      <c r="CL54" s="158"/>
      <c r="CM54" s="158"/>
      <c r="CN54" s="158"/>
      <c r="CO54" s="158"/>
      <c r="CP54" s="158"/>
      <c r="CQ54" s="158"/>
      <c r="CR54" s="158"/>
      <c r="CS54" s="158"/>
      <c r="CT54" s="158"/>
      <c r="CU54" s="158"/>
      <c r="CV54" s="158"/>
      <c r="CW54" s="158"/>
      <c r="CX54" s="158"/>
      <c r="CY54" s="158"/>
      <c r="CZ54" s="158"/>
      <c r="DA54" s="158"/>
      <c r="DB54" s="158"/>
      <c r="DC54" s="158"/>
      <c r="DD54" s="158"/>
      <c r="DE54" s="158"/>
      <c r="DF54" s="158"/>
      <c r="DG54" s="158"/>
      <c r="DH54" s="158"/>
      <c r="DI54" s="158"/>
      <c r="DJ54" s="158"/>
      <c r="DK54" s="158"/>
      <c r="DL54" s="158"/>
      <c r="DM54" s="158"/>
      <c r="DN54" s="158"/>
      <c r="DO54" s="158"/>
      <c r="DP54" s="158"/>
      <c r="DQ54" s="158"/>
      <c r="DR54" s="158"/>
      <c r="DS54" s="158"/>
      <c r="DT54" s="158"/>
      <c r="DU54" s="158"/>
      <c r="DV54" s="158"/>
      <c r="DW54" s="158"/>
      <c r="DX54" s="158"/>
      <c r="DY54" s="158"/>
      <c r="DZ54" s="158"/>
      <c r="EA54" s="158"/>
      <c r="EB54" s="158"/>
      <c r="EC54" s="158"/>
      <c r="ED54" s="158"/>
      <c r="EE54" s="158"/>
      <c r="EF54" s="158"/>
      <c r="EG54" s="158"/>
      <c r="EH54" s="158"/>
      <c r="EI54" s="158"/>
      <c r="EJ54" s="158"/>
      <c r="EK54" s="158"/>
      <c r="EL54" s="158"/>
      <c r="EM54" s="158"/>
      <c r="EN54" s="158"/>
      <c r="EO54" s="158"/>
      <c r="EP54" s="158"/>
      <c r="EQ54" s="158"/>
      <c r="ER54" s="158"/>
      <c r="ES54" s="158"/>
      <c r="ET54" s="158"/>
      <c r="EU54" s="158"/>
      <c r="EV54" s="158"/>
      <c r="EW54" s="158"/>
      <c r="EX54" s="158"/>
      <c r="EY54" s="158"/>
      <c r="EZ54" s="158"/>
      <c r="FA54" s="158"/>
      <c r="FB54" s="158"/>
      <c r="FC54" s="158"/>
      <c r="FD54" s="158"/>
      <c r="FE54" s="158"/>
      <c r="FF54" s="158"/>
      <c r="FG54" s="158"/>
      <c r="FH54" s="158"/>
      <c r="FI54" s="158"/>
    </row>
    <row r="55" ht="12.75" customHeight="1">
      <c r="M55" s="158"/>
      <c r="N55" s="161"/>
      <c r="O55" s="162">
        <f t="shared" ref="O55:X55" si="55">O53-O54</f>
        <v>0</v>
      </c>
      <c r="P55" s="162">
        <f t="shared" si="55"/>
        <v>0.000000001862645149</v>
      </c>
      <c r="Q55" s="162">
        <f t="shared" si="55"/>
        <v>0.000000001862645149</v>
      </c>
      <c r="R55" s="162">
        <f t="shared" si="55"/>
        <v>0.00000001303851604</v>
      </c>
      <c r="S55" s="162">
        <f t="shared" si="55"/>
        <v>0.00000002235174179</v>
      </c>
      <c r="T55" s="162">
        <f t="shared" si="55"/>
        <v>0.00000002421438694</v>
      </c>
      <c r="U55" s="162">
        <f t="shared" si="55"/>
        <v>0.00000002607703209</v>
      </c>
      <c r="V55" s="162">
        <f t="shared" si="55"/>
        <v>0.00000002980232239</v>
      </c>
      <c r="W55" s="162">
        <f t="shared" si="55"/>
        <v>0.00000001490116119</v>
      </c>
      <c r="X55" s="162">
        <f t="shared" si="55"/>
        <v>-0.00000005960464478</v>
      </c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8"/>
      <c r="BN55" s="158"/>
      <c r="BO55" s="158"/>
      <c r="BP55" s="158"/>
      <c r="BQ55" s="158"/>
      <c r="BR55" s="158"/>
      <c r="BS55" s="158"/>
      <c r="BT55" s="158"/>
      <c r="BU55" s="158"/>
      <c r="BV55" s="158"/>
      <c r="BW55" s="158"/>
      <c r="BX55" s="158"/>
      <c r="BY55" s="158"/>
      <c r="BZ55" s="158"/>
      <c r="CA55" s="158"/>
      <c r="CB55" s="158"/>
      <c r="CC55" s="158"/>
      <c r="CD55" s="158"/>
      <c r="CE55" s="158"/>
      <c r="CF55" s="158"/>
      <c r="CG55" s="158"/>
      <c r="CH55" s="158"/>
      <c r="CI55" s="158"/>
      <c r="CJ55" s="158"/>
      <c r="CK55" s="158"/>
      <c r="CL55" s="158"/>
      <c r="CM55" s="158"/>
      <c r="CN55" s="158"/>
      <c r="CO55" s="158"/>
      <c r="CP55" s="158"/>
      <c r="CQ55" s="158"/>
      <c r="CR55" s="158"/>
      <c r="CS55" s="158"/>
      <c r="CT55" s="158"/>
      <c r="CU55" s="158"/>
      <c r="CV55" s="158"/>
      <c r="CW55" s="158"/>
      <c r="CX55" s="158"/>
      <c r="CY55" s="158"/>
      <c r="CZ55" s="158"/>
      <c r="DA55" s="158"/>
      <c r="DB55" s="158"/>
      <c r="DC55" s="158"/>
      <c r="DD55" s="158"/>
      <c r="DE55" s="158"/>
      <c r="DF55" s="158"/>
      <c r="DG55" s="158"/>
      <c r="DH55" s="158"/>
      <c r="DI55" s="158"/>
      <c r="DJ55" s="158"/>
      <c r="DK55" s="158"/>
      <c r="DL55" s="158"/>
      <c r="DM55" s="158"/>
      <c r="DN55" s="158"/>
      <c r="DO55" s="158"/>
      <c r="DP55" s="158"/>
      <c r="DQ55" s="158"/>
      <c r="DR55" s="158"/>
      <c r="DS55" s="158"/>
      <c r="DT55" s="158"/>
      <c r="DU55" s="158"/>
      <c r="DV55" s="158"/>
      <c r="DW55" s="158"/>
      <c r="DX55" s="158"/>
      <c r="DY55" s="158"/>
      <c r="DZ55" s="158"/>
      <c r="EA55" s="158"/>
      <c r="EB55" s="158"/>
      <c r="EC55" s="158"/>
      <c r="ED55" s="158"/>
      <c r="EE55" s="158"/>
      <c r="EF55" s="158"/>
      <c r="EG55" s="158"/>
      <c r="EH55" s="158"/>
      <c r="EI55" s="158"/>
      <c r="EJ55" s="158"/>
      <c r="EK55" s="158"/>
      <c r="EL55" s="158"/>
      <c r="EM55" s="158"/>
      <c r="EN55" s="158"/>
      <c r="EO55" s="158"/>
      <c r="EP55" s="158"/>
      <c r="EQ55" s="158"/>
      <c r="ER55" s="158"/>
      <c r="ES55" s="158"/>
      <c r="ET55" s="158"/>
      <c r="EU55" s="158"/>
      <c r="EV55" s="158"/>
      <c r="EW55" s="158"/>
      <c r="EX55" s="158"/>
      <c r="EY55" s="158"/>
      <c r="EZ55" s="158"/>
      <c r="FA55" s="158"/>
      <c r="FB55" s="158"/>
      <c r="FC55" s="158"/>
      <c r="FD55" s="158"/>
      <c r="FE55" s="158"/>
      <c r="FF55" s="158"/>
      <c r="FG55" s="158"/>
      <c r="FH55" s="158"/>
      <c r="FI55" s="158"/>
    </row>
    <row r="56" ht="12.75" customHeight="1"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8"/>
      <c r="BN56" s="158"/>
      <c r="BO56" s="158"/>
      <c r="BP56" s="158"/>
      <c r="BQ56" s="158"/>
      <c r="BR56" s="158"/>
      <c r="BS56" s="158"/>
      <c r="BT56" s="158"/>
      <c r="BU56" s="158"/>
      <c r="BV56" s="158"/>
      <c r="BW56" s="158"/>
      <c r="BX56" s="158"/>
      <c r="BY56" s="158"/>
      <c r="BZ56" s="158"/>
      <c r="CA56" s="158"/>
      <c r="CB56" s="158"/>
      <c r="CC56" s="158"/>
      <c r="CD56" s="158"/>
      <c r="CE56" s="158"/>
      <c r="CF56" s="158"/>
      <c r="CG56" s="158"/>
      <c r="CH56" s="158"/>
      <c r="CI56" s="158"/>
      <c r="CJ56" s="158"/>
      <c r="CK56" s="158"/>
      <c r="CL56" s="158"/>
      <c r="CM56" s="158"/>
      <c r="CN56" s="158"/>
      <c r="CO56" s="158"/>
      <c r="CP56" s="158"/>
      <c r="CQ56" s="158"/>
      <c r="CR56" s="158"/>
      <c r="CS56" s="158"/>
      <c r="CT56" s="158"/>
      <c r="CU56" s="158"/>
      <c r="CV56" s="158"/>
      <c r="CW56" s="158"/>
      <c r="CX56" s="158"/>
      <c r="CY56" s="158"/>
      <c r="CZ56" s="158"/>
      <c r="DA56" s="158"/>
      <c r="DB56" s="158"/>
      <c r="DC56" s="158"/>
      <c r="DD56" s="158"/>
      <c r="DE56" s="158"/>
      <c r="DF56" s="158"/>
      <c r="DG56" s="158"/>
      <c r="DH56" s="158"/>
      <c r="DI56" s="158"/>
      <c r="DJ56" s="158"/>
      <c r="DK56" s="158"/>
      <c r="DL56" s="158"/>
      <c r="DM56" s="158"/>
      <c r="DN56" s="158"/>
      <c r="DO56" s="158"/>
      <c r="DP56" s="158"/>
      <c r="DQ56" s="158"/>
      <c r="DR56" s="158"/>
      <c r="DS56" s="158"/>
      <c r="DT56" s="158"/>
      <c r="DU56" s="158"/>
      <c r="DV56" s="158"/>
      <c r="DW56" s="158"/>
      <c r="DX56" s="158"/>
      <c r="DY56" s="158"/>
      <c r="DZ56" s="158"/>
      <c r="EA56" s="158"/>
      <c r="EB56" s="158"/>
      <c r="EC56" s="158"/>
      <c r="ED56" s="158"/>
      <c r="EE56" s="158"/>
      <c r="EF56" s="158"/>
      <c r="EG56" s="158"/>
      <c r="EH56" s="158"/>
      <c r="EI56" s="158"/>
      <c r="EJ56" s="158"/>
      <c r="EK56" s="158"/>
      <c r="EL56" s="158"/>
      <c r="EM56" s="158"/>
      <c r="EN56" s="158"/>
      <c r="EO56" s="158"/>
      <c r="EP56" s="158"/>
      <c r="EQ56" s="158"/>
      <c r="ER56" s="158"/>
      <c r="ES56" s="158"/>
      <c r="ET56" s="158"/>
      <c r="EU56" s="158"/>
      <c r="EV56" s="158"/>
      <c r="EW56" s="158"/>
      <c r="EX56" s="158"/>
      <c r="EY56" s="158"/>
      <c r="EZ56" s="158"/>
      <c r="FA56" s="158"/>
      <c r="FB56" s="158"/>
      <c r="FC56" s="158"/>
      <c r="FD56" s="158"/>
      <c r="FE56" s="158"/>
      <c r="FF56" s="158"/>
      <c r="FG56" s="158"/>
      <c r="FH56" s="158"/>
      <c r="FI56" s="158"/>
    </row>
    <row r="57" ht="12.75" customHeight="1">
      <c r="M57" s="1"/>
      <c r="N57" s="163" t="s">
        <v>107</v>
      </c>
      <c r="O57" s="84"/>
      <c r="P57" s="84"/>
      <c r="Q57" s="84"/>
      <c r="R57" s="84"/>
      <c r="S57" s="84"/>
      <c r="T57" s="84"/>
      <c r="U57" s="84"/>
      <c r="V57" s="84"/>
      <c r="W57" s="84"/>
      <c r="X57" s="84"/>
      <c r="Y57" s="84"/>
      <c r="Z57" s="84"/>
      <c r="AA57" s="84"/>
      <c r="AB57" s="84"/>
      <c r="AC57" s="84"/>
      <c r="AD57" s="84"/>
      <c r="AE57" s="84"/>
      <c r="AF57" s="84"/>
      <c r="AG57" s="84"/>
      <c r="AH57" s="84"/>
      <c r="AI57" s="84"/>
      <c r="AJ57" s="84"/>
      <c r="AK57" s="84"/>
      <c r="AL57" s="84"/>
      <c r="AM57" s="84"/>
      <c r="AN57" s="84"/>
      <c r="AO57" s="84"/>
      <c r="AP57" s="84"/>
      <c r="AQ57" s="84"/>
      <c r="AR57" s="84"/>
      <c r="AS57" s="84"/>
      <c r="AT57" s="84"/>
      <c r="AU57" s="84"/>
      <c r="AV57" s="84"/>
      <c r="AW57" s="84"/>
      <c r="AX57" s="84"/>
      <c r="AY57" s="84"/>
      <c r="AZ57" s="84"/>
      <c r="BA57" s="84"/>
      <c r="BB57" s="84"/>
      <c r="BC57" s="84"/>
      <c r="BD57" s="84"/>
      <c r="BE57" s="84"/>
      <c r="BF57" s="84"/>
      <c r="BG57" s="84"/>
      <c r="BH57" s="84"/>
      <c r="BI57" s="84"/>
      <c r="BJ57" s="84"/>
      <c r="BK57" s="84"/>
      <c r="BL57" s="84"/>
      <c r="BM57" s="84"/>
      <c r="BN57" s="84"/>
      <c r="BO57" s="84"/>
      <c r="BP57" s="84"/>
      <c r="BQ57" s="84"/>
      <c r="BR57" s="84"/>
      <c r="BS57" s="84"/>
      <c r="BT57" s="84"/>
      <c r="BU57" s="84"/>
      <c r="BV57" s="84"/>
      <c r="BW57" s="84"/>
      <c r="BX57" s="84"/>
      <c r="BY57" s="84"/>
      <c r="BZ57" s="84"/>
      <c r="CA57" s="84"/>
      <c r="CB57" s="84"/>
      <c r="CC57" s="84"/>
      <c r="CD57" s="84"/>
      <c r="CE57" s="84"/>
      <c r="CF57" s="84"/>
      <c r="CG57" s="84"/>
      <c r="CH57" s="84"/>
      <c r="CI57" s="84"/>
      <c r="CJ57" s="84"/>
      <c r="CK57" s="84"/>
      <c r="CL57" s="84"/>
      <c r="CM57" s="84"/>
      <c r="CN57" s="84"/>
      <c r="CO57" s="84"/>
      <c r="CP57" s="84"/>
      <c r="CQ57" s="84"/>
      <c r="CR57" s="84"/>
      <c r="CS57" s="84"/>
      <c r="CT57" s="84"/>
      <c r="CU57" s="84"/>
      <c r="CV57" s="84"/>
      <c r="CW57" s="84"/>
      <c r="CX57" s="84"/>
      <c r="CY57" s="84"/>
      <c r="CZ57" s="84"/>
      <c r="DA57" s="84"/>
      <c r="DB57" s="84"/>
      <c r="DC57" s="84"/>
      <c r="DD57" s="84"/>
      <c r="DE57" s="84"/>
      <c r="DF57" s="84"/>
      <c r="DG57" s="84"/>
      <c r="DH57" s="84"/>
      <c r="DI57" s="84"/>
      <c r="DJ57" s="84"/>
      <c r="DK57" s="84"/>
      <c r="DL57" s="84"/>
      <c r="DM57" s="84"/>
      <c r="DN57" s="84"/>
      <c r="DO57" s="84"/>
      <c r="DP57" s="84"/>
      <c r="DQ57" s="84"/>
      <c r="DR57" s="84"/>
      <c r="DS57" s="84"/>
      <c r="DT57" s="84"/>
      <c r="DU57" s="84"/>
      <c r="DV57" s="84"/>
      <c r="DW57" s="84"/>
      <c r="DX57" s="84"/>
      <c r="DY57" s="84"/>
      <c r="DZ57" s="84"/>
      <c r="EA57" s="84"/>
      <c r="EB57" s="84"/>
      <c r="EC57" s="84"/>
      <c r="ED57" s="84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</row>
    <row r="58" ht="12.75" customHeight="1">
      <c r="M58" s="1"/>
      <c r="N58" s="164" t="s">
        <v>108</v>
      </c>
      <c r="O58" s="80" t="str">
        <f>Revenue!N39</f>
        <v/>
      </c>
      <c r="P58" s="80" t="str">
        <f>Revenue!O39</f>
        <v/>
      </c>
      <c r="Q58" s="80" t="str">
        <f>Revenue!P39</f>
        <v/>
      </c>
      <c r="R58" s="80" t="str">
        <f>Revenue!Q39</f>
        <v/>
      </c>
      <c r="S58" s="80" t="str">
        <f>Revenue!R39</f>
        <v/>
      </c>
      <c r="T58" s="80" t="str">
        <f>Revenue!S39</f>
        <v/>
      </c>
      <c r="U58" s="80" t="str">
        <f>Revenue!T39</f>
        <v/>
      </c>
      <c r="V58" s="80" t="str">
        <f>Revenue!U39</f>
        <v/>
      </c>
      <c r="W58" s="80" t="str">
        <f>Revenue!V39</f>
        <v/>
      </c>
      <c r="X58" s="80" t="str">
        <f>Revenue!W39</f>
        <v/>
      </c>
      <c r="Y58" s="80" t="str">
        <f>Revenue!X39</f>
        <v/>
      </c>
      <c r="Z58" s="80" t="str">
        <f>Revenue!Y39</f>
        <v/>
      </c>
      <c r="AA58" s="80" t="str">
        <f>Revenue!Z39</f>
        <v/>
      </c>
      <c r="AB58" s="80" t="str">
        <f>Revenue!AA39</f>
        <v/>
      </c>
      <c r="AC58" s="80" t="str">
        <f>Revenue!AB39</f>
        <v/>
      </c>
      <c r="AD58" s="80" t="str">
        <f>Revenue!AC39</f>
        <v/>
      </c>
      <c r="AE58" s="80" t="str">
        <f>Revenue!AD39</f>
        <v/>
      </c>
      <c r="AF58" s="80" t="str">
        <f>Revenue!AE39</f>
        <v/>
      </c>
      <c r="AG58" s="80" t="str">
        <f>Revenue!AF39</f>
        <v/>
      </c>
      <c r="AH58" s="80" t="str">
        <f>Revenue!AG39</f>
        <v/>
      </c>
      <c r="AI58" s="80" t="str">
        <f>Revenue!AH39</f>
        <v/>
      </c>
      <c r="AJ58" s="80" t="str">
        <f>Revenue!AI39</f>
        <v/>
      </c>
      <c r="AK58" s="80" t="str">
        <f>Revenue!AJ39</f>
        <v/>
      </c>
      <c r="AL58" s="80" t="str">
        <f>Revenue!AK39</f>
        <v/>
      </c>
      <c r="AM58" s="80" t="str">
        <f>Revenue!AL39</f>
        <v/>
      </c>
      <c r="AN58" s="80" t="str">
        <f>Revenue!AM39</f>
        <v/>
      </c>
      <c r="AO58" s="80" t="str">
        <f>Revenue!AN39</f>
        <v/>
      </c>
      <c r="AP58" s="80" t="str">
        <f>Revenue!AO39</f>
        <v/>
      </c>
      <c r="AQ58" s="80" t="str">
        <f>Revenue!AP39</f>
        <v/>
      </c>
      <c r="AR58" s="80" t="str">
        <f>Revenue!AQ39</f>
        <v/>
      </c>
      <c r="AS58" s="80" t="str">
        <f>Revenue!AR39</f>
        <v/>
      </c>
      <c r="AT58" s="80" t="str">
        <f>Revenue!AS39</f>
        <v/>
      </c>
      <c r="AU58" s="80" t="str">
        <f>Revenue!AT39</f>
        <v/>
      </c>
      <c r="AV58" s="80" t="str">
        <f>Revenue!AU39</f>
        <v/>
      </c>
      <c r="AW58" s="80" t="str">
        <f>Revenue!AV39</f>
        <v/>
      </c>
      <c r="AX58" s="80" t="str">
        <f>Revenue!AW39</f>
        <v/>
      </c>
      <c r="AY58" s="80" t="str">
        <f>Revenue!AX39</f>
        <v/>
      </c>
      <c r="AZ58" s="80" t="str">
        <f>Revenue!AY39</f>
        <v/>
      </c>
      <c r="BA58" s="80" t="str">
        <f>Revenue!AZ39</f>
        <v/>
      </c>
      <c r="BB58" s="80" t="str">
        <f>Revenue!BA39</f>
        <v/>
      </c>
      <c r="BC58" s="80" t="str">
        <f>Revenue!BB39</f>
        <v/>
      </c>
      <c r="BD58" s="80" t="str">
        <f>Revenue!BC39</f>
        <v/>
      </c>
      <c r="BE58" s="80" t="str">
        <f>Revenue!BD39</f>
        <v/>
      </c>
      <c r="BF58" s="80" t="str">
        <f>Revenue!BE39</f>
        <v/>
      </c>
      <c r="BG58" s="80" t="str">
        <f>Revenue!BF39</f>
        <v/>
      </c>
      <c r="BH58" s="80" t="str">
        <f>Revenue!BG39</f>
        <v/>
      </c>
      <c r="BI58" s="80" t="str">
        <f>Revenue!BH39</f>
        <v/>
      </c>
      <c r="BJ58" s="80" t="str">
        <f>Revenue!BI39</f>
        <v/>
      </c>
      <c r="BK58" s="80" t="str">
        <f>Revenue!BJ39</f>
        <v/>
      </c>
      <c r="BL58" s="80" t="str">
        <f>Revenue!BK39</f>
        <v/>
      </c>
      <c r="BM58" s="80" t="str">
        <f>Revenue!BL39</f>
        <v/>
      </c>
      <c r="BN58" s="80" t="str">
        <f>Revenue!BM39</f>
        <v/>
      </c>
      <c r="BO58" s="80" t="str">
        <f>Revenue!BN39</f>
        <v/>
      </c>
      <c r="BP58" s="80" t="str">
        <f>Revenue!BO39</f>
        <v/>
      </c>
      <c r="BQ58" s="80" t="str">
        <f>Revenue!BP39</f>
        <v/>
      </c>
      <c r="BR58" s="80" t="str">
        <f>Revenue!BQ39</f>
        <v/>
      </c>
      <c r="BS58" s="80" t="str">
        <f>Revenue!BR39</f>
        <v/>
      </c>
      <c r="BT58" s="80" t="str">
        <f>Revenue!BS39</f>
        <v/>
      </c>
      <c r="BU58" s="80" t="str">
        <f>Revenue!BT39</f>
        <v/>
      </c>
      <c r="BV58" s="80" t="str">
        <f>Revenue!BU39</f>
        <v/>
      </c>
      <c r="BW58" s="80" t="str">
        <f>Revenue!BV39</f>
        <v/>
      </c>
      <c r="BX58" s="80" t="str">
        <f>Revenue!BW39</f>
        <v/>
      </c>
      <c r="BY58" s="80" t="str">
        <f>Revenue!BX39</f>
        <v/>
      </c>
      <c r="BZ58" s="80" t="str">
        <f>Revenue!BY39</f>
        <v/>
      </c>
      <c r="CA58" s="80" t="str">
        <f>Revenue!BZ39</f>
        <v/>
      </c>
      <c r="CB58" s="80" t="str">
        <f>Revenue!CA39</f>
        <v/>
      </c>
      <c r="CC58" s="80" t="str">
        <f>Revenue!CB39</f>
        <v/>
      </c>
      <c r="CD58" s="80" t="str">
        <f>Revenue!CC39</f>
        <v/>
      </c>
      <c r="CE58" s="80" t="str">
        <f>Revenue!CD39</f>
        <v/>
      </c>
      <c r="CF58" s="80" t="str">
        <f>Revenue!CE39</f>
        <v/>
      </c>
      <c r="CG58" s="80" t="str">
        <f>Revenue!CF39</f>
        <v/>
      </c>
      <c r="CH58" s="80" t="str">
        <f>Revenue!CG39</f>
        <v/>
      </c>
      <c r="CI58" s="80" t="str">
        <f>Revenue!CH39</f>
        <v/>
      </c>
      <c r="CJ58" s="80" t="str">
        <f>Revenue!CI39</f>
        <v/>
      </c>
      <c r="CK58" s="80" t="str">
        <f>Revenue!CJ39</f>
        <v/>
      </c>
      <c r="CL58" s="80" t="str">
        <f>Revenue!CK39</f>
        <v/>
      </c>
      <c r="CM58" s="80" t="str">
        <f>Revenue!CL39</f>
        <v/>
      </c>
      <c r="CN58" s="80" t="str">
        <f>Revenue!CM39</f>
        <v/>
      </c>
      <c r="CO58" s="80" t="str">
        <f>Revenue!CN39</f>
        <v/>
      </c>
      <c r="CP58" s="80" t="str">
        <f>Revenue!CO39</f>
        <v/>
      </c>
      <c r="CQ58" s="80" t="str">
        <f>Revenue!CP39</f>
        <v/>
      </c>
      <c r="CR58" s="80" t="str">
        <f>Revenue!CQ39</f>
        <v/>
      </c>
      <c r="CS58" s="80" t="str">
        <f>Revenue!CR39</f>
        <v/>
      </c>
      <c r="CT58" s="80" t="str">
        <f>Revenue!CS39</f>
        <v/>
      </c>
      <c r="CU58" s="80" t="str">
        <f>Revenue!CT39</f>
        <v/>
      </c>
      <c r="CV58" s="80" t="str">
        <f>Revenue!CU39</f>
        <v/>
      </c>
      <c r="CW58" s="80" t="str">
        <f>Revenue!CV39</f>
        <v/>
      </c>
      <c r="CX58" s="80" t="str">
        <f>Revenue!CW39</f>
        <v/>
      </c>
      <c r="CY58" s="80" t="str">
        <f>Revenue!CX39</f>
        <v/>
      </c>
      <c r="CZ58" s="80" t="str">
        <f>Revenue!CY39</f>
        <v/>
      </c>
      <c r="DA58" s="80" t="str">
        <f>Revenue!CZ39</f>
        <v/>
      </c>
      <c r="DB58" s="80" t="str">
        <f>Revenue!DA39</f>
        <v/>
      </c>
      <c r="DC58" s="80" t="str">
        <f>Revenue!DB39</f>
        <v/>
      </c>
      <c r="DD58" s="80" t="str">
        <f>Revenue!DC39</f>
        <v/>
      </c>
      <c r="DE58" s="80" t="str">
        <f>Revenue!DD39</f>
        <v/>
      </c>
      <c r="DF58" s="80" t="str">
        <f>Revenue!DE39</f>
        <v/>
      </c>
      <c r="DG58" s="80" t="str">
        <f>Revenue!DF39</f>
        <v/>
      </c>
      <c r="DH58" s="80" t="str">
        <f>Revenue!DG39</f>
        <v/>
      </c>
      <c r="DI58" s="80" t="str">
        <f>Revenue!DH39</f>
        <v/>
      </c>
      <c r="DJ58" s="80" t="str">
        <f>Revenue!DI39</f>
        <v/>
      </c>
      <c r="DK58" s="80" t="str">
        <f>Revenue!DJ39</f>
        <v/>
      </c>
      <c r="DL58" s="80" t="str">
        <f>Revenue!DK39</f>
        <v/>
      </c>
      <c r="DM58" s="80" t="str">
        <f>Revenue!DL39</f>
        <v/>
      </c>
      <c r="DN58" s="80" t="str">
        <f>Revenue!DM39</f>
        <v/>
      </c>
      <c r="DO58" s="80" t="str">
        <f>Revenue!DN39</f>
        <v/>
      </c>
      <c r="DP58" s="80" t="str">
        <f>Revenue!DO39</f>
        <v/>
      </c>
      <c r="DQ58" s="80" t="str">
        <f>Revenue!DP39</f>
        <v/>
      </c>
      <c r="DR58" s="80" t="str">
        <f>Revenue!DQ39</f>
        <v/>
      </c>
      <c r="DS58" s="80" t="str">
        <f>Revenue!DR39</f>
        <v/>
      </c>
      <c r="DT58" s="80" t="str">
        <f>Revenue!DS39</f>
        <v/>
      </c>
      <c r="DU58" s="80" t="str">
        <f>Revenue!DT39</f>
        <v/>
      </c>
      <c r="DV58" s="80" t="str">
        <f>Revenue!DU39</f>
        <v/>
      </c>
      <c r="DW58" s="80" t="str">
        <f>Revenue!DV39</f>
        <v/>
      </c>
      <c r="DX58" s="80" t="str">
        <f>Revenue!DW39</f>
        <v/>
      </c>
      <c r="DY58" s="80" t="str">
        <f>Revenue!DX39</f>
        <v/>
      </c>
      <c r="DZ58" s="80" t="str">
        <f>Revenue!DY39</f>
        <v/>
      </c>
      <c r="EA58" s="80" t="str">
        <f>Revenue!DZ39</f>
        <v/>
      </c>
      <c r="EB58" s="80" t="str">
        <f>Revenue!EA39</f>
        <v/>
      </c>
      <c r="EC58" s="80" t="str">
        <f>Revenue!EB39</f>
        <v/>
      </c>
      <c r="ED58" s="80" t="str">
        <f>Revenue!EC39</f>
        <v/>
      </c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</row>
    <row r="59" ht="12.75" customHeight="1">
      <c r="M59" s="1"/>
      <c r="N59" s="1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5"/>
      <c r="DH59" s="75"/>
      <c r="DI59" s="75"/>
      <c r="DJ59" s="75"/>
      <c r="DK59" s="75"/>
      <c r="DL59" s="75"/>
      <c r="DM59" s="75"/>
      <c r="DN59" s="75"/>
      <c r="DO59" s="75"/>
      <c r="DP59" s="75"/>
      <c r="DQ59" s="75"/>
      <c r="DR59" s="75"/>
      <c r="DS59" s="75"/>
      <c r="DT59" s="75"/>
      <c r="DU59" s="75"/>
      <c r="DV59" s="75"/>
      <c r="DW59" s="75"/>
      <c r="DX59" s="75"/>
      <c r="DY59" s="75"/>
      <c r="DZ59" s="75"/>
      <c r="EA59" s="75"/>
      <c r="EB59" s="75"/>
      <c r="EC59" s="75"/>
      <c r="ED59" s="75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</row>
    <row r="60" ht="12.75" customHeight="1">
      <c r="M60" s="1"/>
      <c r="N60" s="50"/>
      <c r="O60" s="103">
        <f>+DATE(Starting_Year,12,1)</f>
        <v>45992</v>
      </c>
      <c r="P60" s="103">
        <f t="shared" ref="P60:X60" si="56">+EDATE(O60,12)</f>
        <v>46357</v>
      </c>
      <c r="Q60" s="103">
        <f t="shared" si="56"/>
        <v>46722</v>
      </c>
      <c r="R60" s="103">
        <f t="shared" si="56"/>
        <v>47088</v>
      </c>
      <c r="S60" s="103">
        <f t="shared" si="56"/>
        <v>47453</v>
      </c>
      <c r="T60" s="103">
        <f t="shared" si="56"/>
        <v>47818</v>
      </c>
      <c r="U60" s="103">
        <f t="shared" si="56"/>
        <v>48183</v>
      </c>
      <c r="V60" s="103">
        <f t="shared" si="56"/>
        <v>48549</v>
      </c>
      <c r="W60" s="103">
        <f t="shared" si="56"/>
        <v>48914</v>
      </c>
      <c r="X60" s="103">
        <f t="shared" si="56"/>
        <v>49279</v>
      </c>
      <c r="Y60" s="165"/>
      <c r="Z60" s="165"/>
      <c r="AA60" s="165"/>
      <c r="AB60" s="50"/>
      <c r="AC60" s="158"/>
      <c r="AD60" s="158"/>
      <c r="AE60" s="158"/>
      <c r="AF60" s="158"/>
      <c r="AG60" s="158"/>
      <c r="AH60" s="158"/>
      <c r="AI60" s="158"/>
      <c r="AJ60" s="158"/>
      <c r="AK60" s="158"/>
      <c r="AL60" s="158"/>
      <c r="AM60" s="158"/>
      <c r="AN60" s="158"/>
      <c r="AO60" s="158"/>
      <c r="AP60" s="158"/>
      <c r="AQ60" s="158"/>
      <c r="AR60" s="158"/>
      <c r="AS60" s="158"/>
      <c r="AT60" s="158"/>
      <c r="AU60" s="158"/>
      <c r="AV60" s="158"/>
      <c r="AW60" s="158"/>
      <c r="AX60" s="158"/>
      <c r="AY60" s="158"/>
      <c r="AZ60" s="158"/>
      <c r="BA60" s="158"/>
      <c r="BB60" s="158"/>
      <c r="BC60" s="158"/>
      <c r="BD60" s="158"/>
      <c r="BE60" s="158"/>
      <c r="BF60" s="158"/>
      <c r="BG60" s="158"/>
      <c r="BH60" s="158"/>
      <c r="BI60" s="158"/>
      <c r="BJ60" s="158"/>
      <c r="BK60" s="158"/>
      <c r="BL60" s="158"/>
      <c r="BM60" s="158"/>
      <c r="BN60" s="158"/>
      <c r="BO60" s="158"/>
      <c r="BP60" s="158"/>
      <c r="BQ60" s="158"/>
      <c r="BR60" s="158"/>
      <c r="BS60" s="158"/>
      <c r="BT60" s="158"/>
      <c r="BU60" s="158"/>
      <c r="BV60" s="158"/>
      <c r="BW60" s="158"/>
      <c r="BX60" s="158"/>
      <c r="BY60" s="158"/>
      <c r="BZ60" s="158"/>
      <c r="CA60" s="158"/>
      <c r="CB60" s="158"/>
      <c r="CC60" s="158"/>
      <c r="CD60" s="158"/>
      <c r="CE60" s="158"/>
      <c r="CF60" s="158"/>
      <c r="CG60" s="158"/>
      <c r="CH60" s="158"/>
      <c r="CI60" s="158"/>
      <c r="CJ60" s="158"/>
      <c r="CK60" s="158"/>
      <c r="CL60" s="158"/>
      <c r="CM60" s="158"/>
      <c r="CN60" s="158"/>
      <c r="CO60" s="158"/>
      <c r="CP60" s="158"/>
      <c r="CQ60" s="158"/>
      <c r="CR60" s="158"/>
      <c r="CS60" s="158"/>
      <c r="CT60" s="158"/>
      <c r="CU60" s="158"/>
      <c r="CV60" s="158"/>
      <c r="CW60" s="158"/>
      <c r="CX60" s="158"/>
      <c r="CY60" s="158"/>
      <c r="CZ60" s="158"/>
      <c r="DA60" s="158"/>
      <c r="DB60" s="158"/>
      <c r="DC60" s="158"/>
      <c r="DD60" s="158"/>
      <c r="DE60" s="158"/>
      <c r="DF60" s="158"/>
      <c r="DG60" s="158"/>
      <c r="DH60" s="158"/>
      <c r="DI60" s="158"/>
      <c r="DJ60" s="158"/>
      <c r="DK60" s="158"/>
      <c r="DL60" s="158"/>
      <c r="DM60" s="158"/>
      <c r="DN60" s="158"/>
      <c r="DO60" s="158"/>
      <c r="DP60" s="158"/>
      <c r="DQ60" s="158"/>
      <c r="DR60" s="158"/>
      <c r="DS60" s="158"/>
      <c r="DT60" s="158"/>
      <c r="DU60" s="158"/>
      <c r="DV60" s="158"/>
      <c r="DW60" s="158"/>
      <c r="DX60" s="158"/>
      <c r="DY60" s="158"/>
      <c r="DZ60" s="158"/>
      <c r="EA60" s="158"/>
      <c r="EB60" s="158"/>
      <c r="EC60" s="158"/>
      <c r="ED60" s="158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</row>
    <row r="61" ht="12.75" customHeight="1">
      <c r="M61" s="1"/>
      <c r="N61" s="164" t="s">
        <v>109</v>
      </c>
      <c r="O61" s="80" t="str">
        <f t="shared" ref="O61:X61" si="57">+INDEX($O58:$ED58,1,MATCH(O60,$O$10:$ED$10))</f>
        <v/>
      </c>
      <c r="P61" s="80" t="str">
        <f t="shared" si="57"/>
        <v/>
      </c>
      <c r="Q61" s="80" t="str">
        <f t="shared" si="57"/>
        <v/>
      </c>
      <c r="R61" s="80" t="str">
        <f t="shared" si="57"/>
        <v/>
      </c>
      <c r="S61" s="80" t="str">
        <f t="shared" si="57"/>
        <v/>
      </c>
      <c r="T61" s="80" t="str">
        <f t="shared" si="57"/>
        <v/>
      </c>
      <c r="U61" s="80" t="str">
        <f t="shared" si="57"/>
        <v/>
      </c>
      <c r="V61" s="80" t="str">
        <f t="shared" si="57"/>
        <v/>
      </c>
      <c r="W61" s="80" t="str">
        <f t="shared" si="57"/>
        <v/>
      </c>
      <c r="X61" s="80" t="str">
        <f t="shared" si="57"/>
        <v/>
      </c>
      <c r="Y61" s="158"/>
      <c r="Z61" s="158"/>
      <c r="AA61" s="158"/>
      <c r="AB61" s="158"/>
      <c r="AC61" s="158"/>
      <c r="AD61" s="158"/>
      <c r="AE61" s="158"/>
      <c r="AF61" s="158"/>
      <c r="AG61" s="158"/>
      <c r="AH61" s="158"/>
      <c r="AI61" s="158"/>
      <c r="AJ61" s="158"/>
      <c r="AK61" s="158"/>
      <c r="AL61" s="158"/>
      <c r="AM61" s="158"/>
      <c r="AN61" s="158"/>
      <c r="AO61" s="158"/>
      <c r="AP61" s="158"/>
      <c r="AQ61" s="158"/>
      <c r="AR61" s="158"/>
      <c r="AS61" s="158"/>
      <c r="AT61" s="158"/>
      <c r="AU61" s="158"/>
      <c r="AV61" s="158"/>
      <c r="AW61" s="158"/>
      <c r="AX61" s="158"/>
      <c r="AY61" s="158"/>
      <c r="AZ61" s="158"/>
      <c r="BA61" s="158"/>
      <c r="BB61" s="158"/>
      <c r="BC61" s="158"/>
      <c r="BD61" s="158"/>
      <c r="BE61" s="158"/>
      <c r="BF61" s="158"/>
      <c r="BG61" s="158"/>
      <c r="BH61" s="158"/>
      <c r="BI61" s="158"/>
      <c r="BJ61" s="158"/>
      <c r="BK61" s="158"/>
      <c r="BL61" s="158"/>
      <c r="BM61" s="158"/>
      <c r="BN61" s="158"/>
      <c r="BO61" s="158"/>
      <c r="BP61" s="158"/>
      <c r="BQ61" s="158"/>
      <c r="BR61" s="158"/>
      <c r="BS61" s="158"/>
      <c r="BT61" s="158"/>
      <c r="BU61" s="158"/>
      <c r="BV61" s="158"/>
      <c r="BW61" s="158"/>
      <c r="BX61" s="158"/>
      <c r="BY61" s="158"/>
      <c r="BZ61" s="158"/>
      <c r="CA61" s="158"/>
      <c r="CB61" s="158"/>
      <c r="CC61" s="158"/>
      <c r="CD61" s="158"/>
      <c r="CE61" s="158"/>
      <c r="CF61" s="158"/>
      <c r="CG61" s="158"/>
      <c r="CH61" s="158"/>
      <c r="CI61" s="158"/>
      <c r="CJ61" s="158"/>
      <c r="CK61" s="158"/>
      <c r="CL61" s="158"/>
      <c r="CM61" s="158"/>
      <c r="CN61" s="158"/>
      <c r="CO61" s="158"/>
      <c r="CP61" s="158"/>
      <c r="CQ61" s="158"/>
      <c r="CR61" s="158"/>
      <c r="CS61" s="158"/>
      <c r="CT61" s="158"/>
      <c r="CU61" s="158"/>
      <c r="CV61" s="158"/>
      <c r="CW61" s="158"/>
      <c r="CX61" s="158"/>
      <c r="CY61" s="158"/>
      <c r="CZ61" s="158"/>
      <c r="DA61" s="158"/>
      <c r="DB61" s="158"/>
      <c r="DC61" s="158"/>
      <c r="DD61" s="158"/>
      <c r="DE61" s="158"/>
      <c r="DF61" s="158"/>
      <c r="DG61" s="158"/>
      <c r="DH61" s="158"/>
      <c r="DI61" s="158"/>
      <c r="DJ61" s="158"/>
      <c r="DK61" s="158"/>
      <c r="DL61" s="158"/>
      <c r="DM61" s="158"/>
      <c r="DN61" s="158"/>
      <c r="DO61" s="158"/>
      <c r="DP61" s="158"/>
      <c r="DQ61" s="158"/>
      <c r="DR61" s="158"/>
      <c r="DS61" s="158"/>
      <c r="DT61" s="158"/>
      <c r="DU61" s="158"/>
      <c r="DV61" s="158"/>
      <c r="DW61" s="158"/>
      <c r="DX61" s="158"/>
      <c r="DY61" s="158"/>
      <c r="DZ61" s="158"/>
      <c r="EA61" s="158"/>
      <c r="EB61" s="158"/>
      <c r="EC61" s="158"/>
      <c r="ED61" s="158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</row>
    <row r="62" ht="12.75" customHeight="1">
      <c r="M62" s="1"/>
      <c r="N62" s="158"/>
      <c r="O62" s="75"/>
      <c r="P62" s="50"/>
      <c r="Q62" s="158"/>
      <c r="R62" s="158"/>
      <c r="S62" s="158"/>
      <c r="T62" s="158"/>
      <c r="U62" s="158"/>
      <c r="V62" s="158"/>
      <c r="W62" s="158"/>
      <c r="X62" s="158"/>
      <c r="Y62" s="158"/>
      <c r="Z62" s="158"/>
      <c r="AA62" s="158"/>
      <c r="AB62" s="158"/>
      <c r="AC62" s="158"/>
      <c r="AD62" s="158"/>
      <c r="AE62" s="158"/>
      <c r="AF62" s="158"/>
      <c r="AG62" s="158"/>
      <c r="AH62" s="158"/>
      <c r="AI62" s="158"/>
      <c r="AJ62" s="158"/>
      <c r="AK62" s="158"/>
      <c r="AL62" s="158"/>
      <c r="AM62" s="158"/>
      <c r="AN62" s="158"/>
      <c r="AO62" s="158"/>
      <c r="AP62" s="158"/>
      <c r="AQ62" s="158"/>
      <c r="AR62" s="158"/>
      <c r="AS62" s="158"/>
      <c r="AT62" s="158"/>
      <c r="AU62" s="158"/>
      <c r="AV62" s="158"/>
      <c r="AW62" s="158"/>
      <c r="AX62" s="158"/>
      <c r="AY62" s="158"/>
      <c r="AZ62" s="158"/>
      <c r="BA62" s="158"/>
      <c r="BB62" s="158"/>
      <c r="BC62" s="158"/>
      <c r="BD62" s="158"/>
      <c r="BE62" s="158"/>
      <c r="BF62" s="158"/>
      <c r="BG62" s="158"/>
      <c r="BH62" s="158"/>
      <c r="BI62" s="158"/>
      <c r="BJ62" s="158"/>
      <c r="BK62" s="158"/>
      <c r="BL62" s="158"/>
      <c r="BM62" s="158"/>
      <c r="BN62" s="158"/>
      <c r="BO62" s="158"/>
      <c r="BP62" s="158"/>
      <c r="BQ62" s="158"/>
      <c r="BR62" s="158"/>
      <c r="BS62" s="158"/>
      <c r="BT62" s="158"/>
      <c r="BU62" s="158"/>
      <c r="BV62" s="158"/>
      <c r="BW62" s="158"/>
      <c r="BX62" s="158"/>
      <c r="BY62" s="158"/>
      <c r="BZ62" s="158"/>
      <c r="CA62" s="158"/>
      <c r="CB62" s="158"/>
      <c r="CC62" s="158"/>
      <c r="CD62" s="158"/>
      <c r="CE62" s="158"/>
      <c r="CF62" s="158"/>
      <c r="CG62" s="158"/>
      <c r="CH62" s="158"/>
      <c r="CI62" s="158"/>
      <c r="CJ62" s="158"/>
      <c r="CK62" s="158"/>
      <c r="CL62" s="158"/>
      <c r="CM62" s="158"/>
      <c r="CN62" s="158"/>
      <c r="CO62" s="158"/>
      <c r="CP62" s="158"/>
      <c r="CQ62" s="158"/>
      <c r="CR62" s="158"/>
      <c r="CS62" s="158"/>
      <c r="CT62" s="158"/>
      <c r="CU62" s="158"/>
      <c r="CV62" s="158"/>
      <c r="CW62" s="158"/>
      <c r="CX62" s="158"/>
      <c r="CY62" s="158"/>
      <c r="CZ62" s="158"/>
      <c r="DA62" s="158"/>
      <c r="DB62" s="158"/>
      <c r="DC62" s="158"/>
      <c r="DD62" s="158"/>
      <c r="DE62" s="158"/>
      <c r="DF62" s="158"/>
      <c r="DG62" s="158"/>
      <c r="DH62" s="158"/>
      <c r="DI62" s="158"/>
      <c r="DJ62" s="158"/>
      <c r="DK62" s="158"/>
      <c r="DL62" s="158"/>
      <c r="DM62" s="158"/>
      <c r="DN62" s="158"/>
      <c r="DO62" s="158"/>
      <c r="DP62" s="158"/>
      <c r="DQ62" s="158"/>
      <c r="DR62" s="158"/>
      <c r="DS62" s="158"/>
      <c r="DT62" s="158"/>
      <c r="DU62" s="158"/>
      <c r="DV62" s="158"/>
      <c r="DW62" s="158"/>
      <c r="DX62" s="158"/>
      <c r="DY62" s="158"/>
      <c r="DZ62" s="158"/>
      <c r="EA62" s="158"/>
      <c r="EB62" s="158"/>
      <c r="EC62" s="158"/>
      <c r="ED62" s="158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</row>
    <row r="63" ht="12.75" customHeight="1"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</row>
    <row r="64" ht="12.75" customHeight="1">
      <c r="M64" s="1"/>
      <c r="N64" s="163" t="s">
        <v>110</v>
      </c>
      <c r="O64" s="84"/>
      <c r="P64" s="84"/>
      <c r="Q64" s="84"/>
      <c r="R64" s="84"/>
      <c r="S64" s="84"/>
      <c r="T64" s="84"/>
      <c r="U64" s="84"/>
      <c r="V64" s="84"/>
      <c r="W64" s="84"/>
      <c r="X64" s="84"/>
      <c r="Y64" s="84"/>
      <c r="Z64" s="84"/>
      <c r="AA64" s="84"/>
      <c r="AB64" s="84"/>
      <c r="AC64" s="84"/>
      <c r="AD64" s="84"/>
      <c r="AE64" s="84"/>
      <c r="AF64" s="84"/>
      <c r="AG64" s="84"/>
      <c r="AH64" s="84"/>
      <c r="AI64" s="84"/>
      <c r="AJ64" s="84"/>
      <c r="AK64" s="84"/>
      <c r="AL64" s="84"/>
      <c r="AM64" s="84"/>
      <c r="AN64" s="84"/>
      <c r="AO64" s="84"/>
      <c r="AP64" s="84"/>
      <c r="AQ64" s="84"/>
      <c r="AR64" s="84"/>
      <c r="AS64" s="84"/>
      <c r="AT64" s="84"/>
      <c r="AU64" s="84"/>
      <c r="AV64" s="84"/>
      <c r="AW64" s="84"/>
      <c r="AX64" s="84"/>
      <c r="AY64" s="84"/>
      <c r="AZ64" s="84"/>
      <c r="BA64" s="84"/>
      <c r="BB64" s="84"/>
      <c r="BC64" s="84"/>
      <c r="BD64" s="84"/>
      <c r="BE64" s="84"/>
      <c r="BF64" s="84"/>
      <c r="BG64" s="84"/>
      <c r="BH64" s="84"/>
      <c r="BI64" s="84"/>
      <c r="BJ64" s="84"/>
      <c r="BK64" s="84"/>
      <c r="BL64" s="84"/>
      <c r="BM64" s="84"/>
      <c r="BN64" s="84"/>
      <c r="BO64" s="84"/>
      <c r="BP64" s="84"/>
      <c r="BQ64" s="84"/>
      <c r="BR64" s="84"/>
      <c r="BS64" s="84"/>
      <c r="BT64" s="84"/>
      <c r="BU64" s="84"/>
      <c r="BV64" s="84"/>
      <c r="BW64" s="84"/>
      <c r="BX64" s="84"/>
      <c r="BY64" s="84"/>
      <c r="BZ64" s="84"/>
      <c r="CA64" s="84"/>
      <c r="CB64" s="84"/>
      <c r="CC64" s="84"/>
      <c r="CD64" s="84"/>
      <c r="CE64" s="84"/>
      <c r="CF64" s="84"/>
      <c r="CG64" s="84"/>
      <c r="CH64" s="84"/>
      <c r="CI64" s="84"/>
      <c r="CJ64" s="84"/>
      <c r="CK64" s="84"/>
      <c r="CL64" s="84"/>
      <c r="CM64" s="84"/>
      <c r="CN64" s="84"/>
      <c r="CO64" s="84"/>
      <c r="CP64" s="84"/>
      <c r="CQ64" s="84"/>
      <c r="CR64" s="84"/>
      <c r="CS64" s="84"/>
      <c r="CT64" s="84"/>
      <c r="CU64" s="84"/>
      <c r="CV64" s="84"/>
      <c r="CW64" s="84"/>
      <c r="CX64" s="84"/>
      <c r="CY64" s="84"/>
      <c r="CZ64" s="84"/>
      <c r="DA64" s="84"/>
      <c r="DB64" s="84"/>
      <c r="DC64" s="84"/>
      <c r="DD64" s="84"/>
      <c r="DE64" s="84"/>
      <c r="DF64" s="84"/>
      <c r="DG64" s="84"/>
      <c r="DH64" s="84"/>
      <c r="DI64" s="84"/>
      <c r="DJ64" s="84"/>
      <c r="DK64" s="84"/>
      <c r="DL64" s="84"/>
      <c r="DM64" s="84"/>
      <c r="DN64" s="84"/>
      <c r="DO64" s="84"/>
      <c r="DP64" s="84"/>
      <c r="DQ64" s="84"/>
      <c r="DR64" s="84"/>
      <c r="DS64" s="84"/>
      <c r="DT64" s="84"/>
      <c r="DU64" s="84"/>
      <c r="DV64" s="84"/>
      <c r="DW64" s="84"/>
      <c r="DX64" s="84"/>
      <c r="DY64" s="84"/>
      <c r="DZ64" s="84"/>
      <c r="EA64" s="84"/>
      <c r="EB64" s="84"/>
      <c r="EC64" s="84"/>
      <c r="ED64" s="84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</row>
    <row r="65" ht="12.75" customHeight="1">
      <c r="M65" s="1"/>
      <c r="N65" s="101" t="s">
        <v>108</v>
      </c>
      <c r="O65" s="166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</row>
    <row r="66" ht="12.75" customHeight="1">
      <c r="M66" s="1"/>
      <c r="N66" s="79" t="s">
        <v>111</v>
      </c>
      <c r="O66" s="80">
        <v>0.0</v>
      </c>
      <c r="P66" s="80">
        <v>0.0</v>
      </c>
      <c r="Q66" s="80">
        <v>0.0</v>
      </c>
      <c r="R66" s="80">
        <v>0.0</v>
      </c>
      <c r="S66" s="80">
        <v>0.0</v>
      </c>
      <c r="T66" s="80">
        <v>0.0</v>
      </c>
      <c r="U66" s="80">
        <v>0.0</v>
      </c>
      <c r="V66" s="80">
        <v>0.0</v>
      </c>
      <c r="W66" s="80">
        <v>0.0</v>
      </c>
      <c r="X66" s="80">
        <v>0.0</v>
      </c>
      <c r="Y66" s="80">
        <v>0.0</v>
      </c>
      <c r="Z66" s="80">
        <v>0.0</v>
      </c>
      <c r="AA66" s="80">
        <v>0.0</v>
      </c>
      <c r="AB66" s="80">
        <v>0.0</v>
      </c>
      <c r="AC66" s="80">
        <v>0.0</v>
      </c>
      <c r="AD66" s="80">
        <v>0.0</v>
      </c>
      <c r="AE66" s="80">
        <v>0.0</v>
      </c>
      <c r="AF66" s="80">
        <v>0.0</v>
      </c>
      <c r="AG66" s="80">
        <v>0.0</v>
      </c>
      <c r="AH66" s="80">
        <v>0.0</v>
      </c>
      <c r="AI66" s="80">
        <v>0.0</v>
      </c>
      <c r="AJ66" s="80">
        <v>0.0</v>
      </c>
      <c r="AK66" s="80">
        <v>0.0</v>
      </c>
      <c r="AL66" s="80">
        <v>0.0</v>
      </c>
      <c r="AM66" s="80">
        <v>0.0</v>
      </c>
      <c r="AN66" s="80">
        <v>0.0</v>
      </c>
      <c r="AO66" s="80">
        <v>0.0</v>
      </c>
      <c r="AP66" s="80">
        <v>0.0</v>
      </c>
      <c r="AQ66" s="80">
        <v>0.0</v>
      </c>
      <c r="AR66" s="80">
        <v>0.0</v>
      </c>
      <c r="AS66" s="80">
        <v>0.0</v>
      </c>
      <c r="AT66" s="80">
        <v>0.0</v>
      </c>
      <c r="AU66" s="80">
        <v>0.0</v>
      </c>
      <c r="AV66" s="80">
        <v>0.0</v>
      </c>
      <c r="AW66" s="80">
        <v>0.0</v>
      </c>
      <c r="AX66" s="80">
        <v>0.0</v>
      </c>
      <c r="AY66" s="80">
        <v>0.0</v>
      </c>
      <c r="AZ66" s="80">
        <v>0.0</v>
      </c>
      <c r="BA66" s="80">
        <v>0.0</v>
      </c>
      <c r="BB66" s="80">
        <v>0.0</v>
      </c>
      <c r="BC66" s="80">
        <v>0.0</v>
      </c>
      <c r="BD66" s="80">
        <v>0.0</v>
      </c>
      <c r="BE66" s="80">
        <v>0.0</v>
      </c>
      <c r="BF66" s="80">
        <v>0.0</v>
      </c>
      <c r="BG66" s="80">
        <v>0.0</v>
      </c>
      <c r="BH66" s="80">
        <v>0.0</v>
      </c>
      <c r="BI66" s="80">
        <v>0.0</v>
      </c>
      <c r="BJ66" s="80">
        <v>0.0</v>
      </c>
      <c r="BK66" s="80">
        <v>0.0</v>
      </c>
      <c r="BL66" s="80">
        <v>0.0</v>
      </c>
      <c r="BM66" s="80">
        <v>0.0</v>
      </c>
      <c r="BN66" s="80">
        <v>0.0</v>
      </c>
      <c r="BO66" s="80">
        <v>0.0</v>
      </c>
      <c r="BP66" s="80">
        <v>0.0</v>
      </c>
      <c r="BQ66" s="80">
        <v>0.0</v>
      </c>
      <c r="BR66" s="80">
        <v>0.0</v>
      </c>
      <c r="BS66" s="80">
        <v>0.0</v>
      </c>
      <c r="BT66" s="80">
        <v>0.0</v>
      </c>
      <c r="BU66" s="80">
        <v>0.0</v>
      </c>
      <c r="BV66" s="80">
        <v>0.0</v>
      </c>
      <c r="BW66" s="80">
        <v>0.0</v>
      </c>
      <c r="BX66" s="80">
        <v>0.0</v>
      </c>
      <c r="BY66" s="80">
        <v>0.0</v>
      </c>
      <c r="BZ66" s="80">
        <v>0.0</v>
      </c>
      <c r="CA66" s="80">
        <v>0.0</v>
      </c>
      <c r="CB66" s="80">
        <v>0.0</v>
      </c>
      <c r="CC66" s="80">
        <v>0.0</v>
      </c>
      <c r="CD66" s="80">
        <v>0.0</v>
      </c>
      <c r="CE66" s="80">
        <v>0.0</v>
      </c>
      <c r="CF66" s="80">
        <v>0.0</v>
      </c>
      <c r="CG66" s="80">
        <v>0.0</v>
      </c>
      <c r="CH66" s="80">
        <v>0.0</v>
      </c>
      <c r="CI66" s="80">
        <v>0.0</v>
      </c>
      <c r="CJ66" s="80">
        <v>0.0</v>
      </c>
      <c r="CK66" s="80">
        <v>0.0</v>
      </c>
      <c r="CL66" s="80">
        <v>0.0</v>
      </c>
      <c r="CM66" s="80">
        <v>0.0</v>
      </c>
      <c r="CN66" s="80">
        <v>0.0</v>
      </c>
      <c r="CO66" s="80">
        <v>0.0</v>
      </c>
      <c r="CP66" s="80">
        <v>0.0</v>
      </c>
      <c r="CQ66" s="80">
        <v>0.0</v>
      </c>
      <c r="CR66" s="80">
        <v>0.0</v>
      </c>
      <c r="CS66" s="80">
        <v>0.0</v>
      </c>
      <c r="CT66" s="80">
        <v>0.0</v>
      </c>
      <c r="CU66" s="80">
        <v>0.0</v>
      </c>
      <c r="CV66" s="80">
        <v>0.0</v>
      </c>
      <c r="CW66" s="80">
        <v>0.0</v>
      </c>
      <c r="CX66" s="80">
        <v>0.0</v>
      </c>
      <c r="CY66" s="80">
        <v>0.0</v>
      </c>
      <c r="CZ66" s="80">
        <v>0.0</v>
      </c>
      <c r="DA66" s="80">
        <v>0.0</v>
      </c>
      <c r="DB66" s="80">
        <v>0.0</v>
      </c>
      <c r="DC66" s="80">
        <v>0.0</v>
      </c>
      <c r="DD66" s="80">
        <v>0.0</v>
      </c>
      <c r="DE66" s="80">
        <v>0.0</v>
      </c>
      <c r="DF66" s="80">
        <v>0.0</v>
      </c>
      <c r="DG66" s="80">
        <v>0.0</v>
      </c>
      <c r="DH66" s="80">
        <v>0.0</v>
      </c>
      <c r="DI66" s="80">
        <v>0.0</v>
      </c>
      <c r="DJ66" s="80">
        <v>0.0</v>
      </c>
      <c r="DK66" s="80">
        <v>0.0</v>
      </c>
      <c r="DL66" s="80">
        <v>0.0</v>
      </c>
      <c r="DM66" s="80">
        <v>0.0</v>
      </c>
      <c r="DN66" s="80">
        <v>0.0</v>
      </c>
      <c r="DO66" s="80">
        <v>0.0</v>
      </c>
      <c r="DP66" s="80">
        <v>0.0</v>
      </c>
      <c r="DQ66" s="80">
        <v>0.0</v>
      </c>
      <c r="DR66" s="80">
        <v>0.0</v>
      </c>
      <c r="DS66" s="80">
        <v>0.0</v>
      </c>
      <c r="DT66" s="80">
        <v>0.0</v>
      </c>
      <c r="DU66" s="80">
        <v>0.0</v>
      </c>
      <c r="DV66" s="80">
        <v>0.0</v>
      </c>
      <c r="DW66" s="80">
        <v>0.0</v>
      </c>
      <c r="DX66" s="80">
        <v>0.0</v>
      </c>
      <c r="DY66" s="80">
        <v>0.0</v>
      </c>
      <c r="DZ66" s="80">
        <v>0.0</v>
      </c>
      <c r="EA66" s="80">
        <v>0.0</v>
      </c>
      <c r="EB66" s="80">
        <v>0.0</v>
      </c>
      <c r="EC66" s="80">
        <v>0.0</v>
      </c>
      <c r="ED66" s="80">
        <v>0.0</v>
      </c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</row>
    <row r="67" ht="12.75" customHeight="1">
      <c r="M67" s="1"/>
      <c r="N67" s="82" t="s">
        <v>112</v>
      </c>
      <c r="O67" s="80">
        <f t="shared" ref="O67:ED67" si="58">-O80</f>
        <v>0</v>
      </c>
      <c r="P67" s="80">
        <f t="shared" si="58"/>
        <v>0</v>
      </c>
      <c r="Q67" s="80">
        <f t="shared" si="58"/>
        <v>0</v>
      </c>
      <c r="R67" s="80">
        <f t="shared" si="58"/>
        <v>0</v>
      </c>
      <c r="S67" s="80">
        <f t="shared" si="58"/>
        <v>0</v>
      </c>
      <c r="T67" s="80">
        <f t="shared" si="58"/>
        <v>0</v>
      </c>
      <c r="U67" s="80">
        <f t="shared" si="58"/>
        <v>0</v>
      </c>
      <c r="V67" s="80">
        <f t="shared" si="58"/>
        <v>0</v>
      </c>
      <c r="W67" s="80">
        <f t="shared" si="58"/>
        <v>0</v>
      </c>
      <c r="X67" s="80">
        <f t="shared" si="58"/>
        <v>0</v>
      </c>
      <c r="Y67" s="80">
        <f t="shared" si="58"/>
        <v>0</v>
      </c>
      <c r="Z67" s="80">
        <f t="shared" si="58"/>
        <v>0</v>
      </c>
      <c r="AA67" s="80">
        <f t="shared" si="58"/>
        <v>0</v>
      </c>
      <c r="AB67" s="80">
        <f t="shared" si="58"/>
        <v>0</v>
      </c>
      <c r="AC67" s="80">
        <f t="shared" si="58"/>
        <v>0</v>
      </c>
      <c r="AD67" s="80">
        <f t="shared" si="58"/>
        <v>0</v>
      </c>
      <c r="AE67" s="80">
        <f t="shared" si="58"/>
        <v>0</v>
      </c>
      <c r="AF67" s="80">
        <f t="shared" si="58"/>
        <v>0</v>
      </c>
      <c r="AG67" s="80">
        <f t="shared" si="58"/>
        <v>0</v>
      </c>
      <c r="AH67" s="80">
        <f t="shared" si="58"/>
        <v>0</v>
      </c>
      <c r="AI67" s="80">
        <f t="shared" si="58"/>
        <v>0</v>
      </c>
      <c r="AJ67" s="80">
        <f t="shared" si="58"/>
        <v>0</v>
      </c>
      <c r="AK67" s="80">
        <f t="shared" si="58"/>
        <v>0</v>
      </c>
      <c r="AL67" s="80">
        <f t="shared" si="58"/>
        <v>0</v>
      </c>
      <c r="AM67" s="80">
        <f t="shared" si="58"/>
        <v>0</v>
      </c>
      <c r="AN67" s="80">
        <f t="shared" si="58"/>
        <v>0</v>
      </c>
      <c r="AO67" s="80">
        <f t="shared" si="58"/>
        <v>0</v>
      </c>
      <c r="AP67" s="80">
        <f t="shared" si="58"/>
        <v>0</v>
      </c>
      <c r="AQ67" s="80">
        <f t="shared" si="58"/>
        <v>0</v>
      </c>
      <c r="AR67" s="80">
        <f t="shared" si="58"/>
        <v>0</v>
      </c>
      <c r="AS67" s="80">
        <f t="shared" si="58"/>
        <v>0</v>
      </c>
      <c r="AT67" s="80">
        <f t="shared" si="58"/>
        <v>0</v>
      </c>
      <c r="AU67" s="80">
        <f t="shared" si="58"/>
        <v>0</v>
      </c>
      <c r="AV67" s="80">
        <f t="shared" si="58"/>
        <v>0</v>
      </c>
      <c r="AW67" s="80">
        <f t="shared" si="58"/>
        <v>0</v>
      </c>
      <c r="AX67" s="80">
        <f t="shared" si="58"/>
        <v>0</v>
      </c>
      <c r="AY67" s="80">
        <f t="shared" si="58"/>
        <v>0</v>
      </c>
      <c r="AZ67" s="80">
        <f t="shared" si="58"/>
        <v>0</v>
      </c>
      <c r="BA67" s="80">
        <f t="shared" si="58"/>
        <v>0</v>
      </c>
      <c r="BB67" s="80">
        <f t="shared" si="58"/>
        <v>0</v>
      </c>
      <c r="BC67" s="80">
        <f t="shared" si="58"/>
        <v>0</v>
      </c>
      <c r="BD67" s="80">
        <f t="shared" si="58"/>
        <v>0</v>
      </c>
      <c r="BE67" s="80">
        <f t="shared" si="58"/>
        <v>0</v>
      </c>
      <c r="BF67" s="80">
        <f t="shared" si="58"/>
        <v>0</v>
      </c>
      <c r="BG67" s="80">
        <f t="shared" si="58"/>
        <v>0</v>
      </c>
      <c r="BH67" s="80">
        <f t="shared" si="58"/>
        <v>0</v>
      </c>
      <c r="BI67" s="80">
        <f t="shared" si="58"/>
        <v>0</v>
      </c>
      <c r="BJ67" s="80">
        <f t="shared" si="58"/>
        <v>0</v>
      </c>
      <c r="BK67" s="80">
        <f t="shared" si="58"/>
        <v>0</v>
      </c>
      <c r="BL67" s="80">
        <f t="shared" si="58"/>
        <v>0</v>
      </c>
      <c r="BM67" s="80">
        <f t="shared" si="58"/>
        <v>0</v>
      </c>
      <c r="BN67" s="80">
        <f t="shared" si="58"/>
        <v>0</v>
      </c>
      <c r="BO67" s="80">
        <f t="shared" si="58"/>
        <v>0</v>
      </c>
      <c r="BP67" s="80">
        <f t="shared" si="58"/>
        <v>0</v>
      </c>
      <c r="BQ67" s="80">
        <f t="shared" si="58"/>
        <v>0</v>
      </c>
      <c r="BR67" s="80">
        <f t="shared" si="58"/>
        <v>0</v>
      </c>
      <c r="BS67" s="80">
        <f t="shared" si="58"/>
        <v>0</v>
      </c>
      <c r="BT67" s="80">
        <f t="shared" si="58"/>
        <v>0</v>
      </c>
      <c r="BU67" s="80">
        <f t="shared" si="58"/>
        <v>0</v>
      </c>
      <c r="BV67" s="80">
        <f t="shared" si="58"/>
        <v>0</v>
      </c>
      <c r="BW67" s="80">
        <f t="shared" si="58"/>
        <v>0</v>
      </c>
      <c r="BX67" s="80">
        <f t="shared" si="58"/>
        <v>0</v>
      </c>
      <c r="BY67" s="80">
        <f t="shared" si="58"/>
        <v>0</v>
      </c>
      <c r="BZ67" s="80">
        <f t="shared" si="58"/>
        <v>0</v>
      </c>
      <c r="CA67" s="80">
        <f t="shared" si="58"/>
        <v>0</v>
      </c>
      <c r="CB67" s="80">
        <f t="shared" si="58"/>
        <v>0</v>
      </c>
      <c r="CC67" s="80">
        <f t="shared" si="58"/>
        <v>0</v>
      </c>
      <c r="CD67" s="80">
        <f t="shared" si="58"/>
        <v>0</v>
      </c>
      <c r="CE67" s="80">
        <f t="shared" si="58"/>
        <v>0</v>
      </c>
      <c r="CF67" s="80">
        <f t="shared" si="58"/>
        <v>0</v>
      </c>
      <c r="CG67" s="80">
        <f t="shared" si="58"/>
        <v>0</v>
      </c>
      <c r="CH67" s="80">
        <f t="shared" si="58"/>
        <v>0</v>
      </c>
      <c r="CI67" s="80">
        <f t="shared" si="58"/>
        <v>0</v>
      </c>
      <c r="CJ67" s="80">
        <f t="shared" si="58"/>
        <v>0</v>
      </c>
      <c r="CK67" s="80">
        <f t="shared" si="58"/>
        <v>0</v>
      </c>
      <c r="CL67" s="80">
        <f t="shared" si="58"/>
        <v>0</v>
      </c>
      <c r="CM67" s="80">
        <f t="shared" si="58"/>
        <v>0</v>
      </c>
      <c r="CN67" s="80">
        <f t="shared" si="58"/>
        <v>0</v>
      </c>
      <c r="CO67" s="80">
        <f t="shared" si="58"/>
        <v>0</v>
      </c>
      <c r="CP67" s="80">
        <f t="shared" si="58"/>
        <v>0</v>
      </c>
      <c r="CQ67" s="80">
        <f t="shared" si="58"/>
        <v>0</v>
      </c>
      <c r="CR67" s="80">
        <f t="shared" si="58"/>
        <v>0</v>
      </c>
      <c r="CS67" s="80">
        <f t="shared" si="58"/>
        <v>0</v>
      </c>
      <c r="CT67" s="80">
        <f t="shared" si="58"/>
        <v>0</v>
      </c>
      <c r="CU67" s="80">
        <f t="shared" si="58"/>
        <v>0</v>
      </c>
      <c r="CV67" s="80">
        <f t="shared" si="58"/>
        <v>0</v>
      </c>
      <c r="CW67" s="80">
        <f t="shared" si="58"/>
        <v>0</v>
      </c>
      <c r="CX67" s="80">
        <f t="shared" si="58"/>
        <v>0</v>
      </c>
      <c r="CY67" s="80">
        <f t="shared" si="58"/>
        <v>0</v>
      </c>
      <c r="CZ67" s="80">
        <f t="shared" si="58"/>
        <v>0</v>
      </c>
      <c r="DA67" s="80">
        <f t="shared" si="58"/>
        <v>0</v>
      </c>
      <c r="DB67" s="80">
        <f t="shared" si="58"/>
        <v>0</v>
      </c>
      <c r="DC67" s="80">
        <f t="shared" si="58"/>
        <v>0</v>
      </c>
      <c r="DD67" s="80">
        <f t="shared" si="58"/>
        <v>0</v>
      </c>
      <c r="DE67" s="80">
        <f t="shared" si="58"/>
        <v>0</v>
      </c>
      <c r="DF67" s="80">
        <f t="shared" si="58"/>
        <v>0</v>
      </c>
      <c r="DG67" s="80">
        <f t="shared" si="58"/>
        <v>0</v>
      </c>
      <c r="DH67" s="80">
        <f t="shared" si="58"/>
        <v>0</v>
      </c>
      <c r="DI67" s="80">
        <f t="shared" si="58"/>
        <v>0</v>
      </c>
      <c r="DJ67" s="80">
        <f t="shared" si="58"/>
        <v>0</v>
      </c>
      <c r="DK67" s="80">
        <f t="shared" si="58"/>
        <v>0</v>
      </c>
      <c r="DL67" s="80">
        <f t="shared" si="58"/>
        <v>0</v>
      </c>
      <c r="DM67" s="80">
        <f t="shared" si="58"/>
        <v>0</v>
      </c>
      <c r="DN67" s="80">
        <f t="shared" si="58"/>
        <v>0</v>
      </c>
      <c r="DO67" s="80">
        <f t="shared" si="58"/>
        <v>0</v>
      </c>
      <c r="DP67" s="80">
        <f t="shared" si="58"/>
        <v>0</v>
      </c>
      <c r="DQ67" s="80">
        <f t="shared" si="58"/>
        <v>0</v>
      </c>
      <c r="DR67" s="80">
        <f t="shared" si="58"/>
        <v>0</v>
      </c>
      <c r="DS67" s="80">
        <f t="shared" si="58"/>
        <v>0</v>
      </c>
      <c r="DT67" s="80">
        <f t="shared" si="58"/>
        <v>0</v>
      </c>
      <c r="DU67" s="80">
        <f t="shared" si="58"/>
        <v>0</v>
      </c>
      <c r="DV67" s="80">
        <f t="shared" si="58"/>
        <v>0</v>
      </c>
      <c r="DW67" s="80">
        <f t="shared" si="58"/>
        <v>0</v>
      </c>
      <c r="DX67" s="80">
        <f t="shared" si="58"/>
        <v>0</v>
      </c>
      <c r="DY67" s="80">
        <f t="shared" si="58"/>
        <v>0</v>
      </c>
      <c r="DZ67" s="80">
        <f t="shared" si="58"/>
        <v>0</v>
      </c>
      <c r="EA67" s="80">
        <f t="shared" si="58"/>
        <v>0</v>
      </c>
      <c r="EB67" s="80">
        <f t="shared" si="58"/>
        <v>0</v>
      </c>
      <c r="EC67" s="80">
        <f t="shared" si="58"/>
        <v>0</v>
      </c>
      <c r="ED67" s="80">
        <f t="shared" si="58"/>
        <v>0</v>
      </c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</row>
    <row r="68" ht="12.75" customHeight="1">
      <c r="M68" s="1"/>
      <c r="N68" s="167" t="s">
        <v>113</v>
      </c>
      <c r="O68" s="168">
        <f t="shared" ref="O68:ED68" si="59">SUM(O65:O67)</f>
        <v>0</v>
      </c>
      <c r="P68" s="168">
        <f t="shared" si="59"/>
        <v>0</v>
      </c>
      <c r="Q68" s="168">
        <f t="shared" si="59"/>
        <v>0</v>
      </c>
      <c r="R68" s="168">
        <f t="shared" si="59"/>
        <v>0</v>
      </c>
      <c r="S68" s="168">
        <f t="shared" si="59"/>
        <v>0</v>
      </c>
      <c r="T68" s="168">
        <f t="shared" si="59"/>
        <v>0</v>
      </c>
      <c r="U68" s="168">
        <f t="shared" si="59"/>
        <v>0</v>
      </c>
      <c r="V68" s="168">
        <f t="shared" si="59"/>
        <v>0</v>
      </c>
      <c r="W68" s="168">
        <f t="shared" si="59"/>
        <v>0</v>
      </c>
      <c r="X68" s="168">
        <f t="shared" si="59"/>
        <v>0</v>
      </c>
      <c r="Y68" s="168">
        <f t="shared" si="59"/>
        <v>0</v>
      </c>
      <c r="Z68" s="168">
        <f t="shared" si="59"/>
        <v>0</v>
      </c>
      <c r="AA68" s="168">
        <f t="shared" si="59"/>
        <v>0</v>
      </c>
      <c r="AB68" s="168">
        <f t="shared" si="59"/>
        <v>0</v>
      </c>
      <c r="AC68" s="168">
        <f t="shared" si="59"/>
        <v>0</v>
      </c>
      <c r="AD68" s="168">
        <f t="shared" si="59"/>
        <v>0</v>
      </c>
      <c r="AE68" s="168">
        <f t="shared" si="59"/>
        <v>0</v>
      </c>
      <c r="AF68" s="168">
        <f t="shared" si="59"/>
        <v>0</v>
      </c>
      <c r="AG68" s="168">
        <f t="shared" si="59"/>
        <v>0</v>
      </c>
      <c r="AH68" s="168">
        <f t="shared" si="59"/>
        <v>0</v>
      </c>
      <c r="AI68" s="168">
        <f t="shared" si="59"/>
        <v>0</v>
      </c>
      <c r="AJ68" s="168">
        <f t="shared" si="59"/>
        <v>0</v>
      </c>
      <c r="AK68" s="168">
        <f t="shared" si="59"/>
        <v>0</v>
      </c>
      <c r="AL68" s="168">
        <f t="shared" si="59"/>
        <v>0</v>
      </c>
      <c r="AM68" s="168">
        <f t="shared" si="59"/>
        <v>0</v>
      </c>
      <c r="AN68" s="168">
        <f t="shared" si="59"/>
        <v>0</v>
      </c>
      <c r="AO68" s="168">
        <f t="shared" si="59"/>
        <v>0</v>
      </c>
      <c r="AP68" s="168">
        <f t="shared" si="59"/>
        <v>0</v>
      </c>
      <c r="AQ68" s="168">
        <f t="shared" si="59"/>
        <v>0</v>
      </c>
      <c r="AR68" s="168">
        <f t="shared" si="59"/>
        <v>0</v>
      </c>
      <c r="AS68" s="168">
        <f t="shared" si="59"/>
        <v>0</v>
      </c>
      <c r="AT68" s="168">
        <f t="shared" si="59"/>
        <v>0</v>
      </c>
      <c r="AU68" s="168">
        <f t="shared" si="59"/>
        <v>0</v>
      </c>
      <c r="AV68" s="168">
        <f t="shared" si="59"/>
        <v>0</v>
      </c>
      <c r="AW68" s="168">
        <f t="shared" si="59"/>
        <v>0</v>
      </c>
      <c r="AX68" s="168">
        <f t="shared" si="59"/>
        <v>0</v>
      </c>
      <c r="AY68" s="168">
        <f t="shared" si="59"/>
        <v>0</v>
      </c>
      <c r="AZ68" s="168">
        <f t="shared" si="59"/>
        <v>0</v>
      </c>
      <c r="BA68" s="168">
        <f t="shared" si="59"/>
        <v>0</v>
      </c>
      <c r="BB68" s="168">
        <f t="shared" si="59"/>
        <v>0</v>
      </c>
      <c r="BC68" s="168">
        <f t="shared" si="59"/>
        <v>0</v>
      </c>
      <c r="BD68" s="168">
        <f t="shared" si="59"/>
        <v>0</v>
      </c>
      <c r="BE68" s="168">
        <f t="shared" si="59"/>
        <v>0</v>
      </c>
      <c r="BF68" s="168">
        <f t="shared" si="59"/>
        <v>0</v>
      </c>
      <c r="BG68" s="168">
        <f t="shared" si="59"/>
        <v>0</v>
      </c>
      <c r="BH68" s="168">
        <f t="shared" si="59"/>
        <v>0</v>
      </c>
      <c r="BI68" s="168">
        <f t="shared" si="59"/>
        <v>0</v>
      </c>
      <c r="BJ68" s="168">
        <f t="shared" si="59"/>
        <v>0</v>
      </c>
      <c r="BK68" s="168">
        <f t="shared" si="59"/>
        <v>0</v>
      </c>
      <c r="BL68" s="168">
        <f t="shared" si="59"/>
        <v>0</v>
      </c>
      <c r="BM68" s="168">
        <f t="shared" si="59"/>
        <v>0</v>
      </c>
      <c r="BN68" s="168">
        <f t="shared" si="59"/>
        <v>0</v>
      </c>
      <c r="BO68" s="168">
        <f t="shared" si="59"/>
        <v>0</v>
      </c>
      <c r="BP68" s="168">
        <f t="shared" si="59"/>
        <v>0</v>
      </c>
      <c r="BQ68" s="168">
        <f t="shared" si="59"/>
        <v>0</v>
      </c>
      <c r="BR68" s="168">
        <f t="shared" si="59"/>
        <v>0</v>
      </c>
      <c r="BS68" s="168">
        <f t="shared" si="59"/>
        <v>0</v>
      </c>
      <c r="BT68" s="168">
        <f t="shared" si="59"/>
        <v>0</v>
      </c>
      <c r="BU68" s="168">
        <f t="shared" si="59"/>
        <v>0</v>
      </c>
      <c r="BV68" s="168">
        <f t="shared" si="59"/>
        <v>0</v>
      </c>
      <c r="BW68" s="168">
        <f t="shared" si="59"/>
        <v>0</v>
      </c>
      <c r="BX68" s="168">
        <f t="shared" si="59"/>
        <v>0</v>
      </c>
      <c r="BY68" s="168">
        <f t="shared" si="59"/>
        <v>0</v>
      </c>
      <c r="BZ68" s="168">
        <f t="shared" si="59"/>
        <v>0</v>
      </c>
      <c r="CA68" s="168">
        <f t="shared" si="59"/>
        <v>0</v>
      </c>
      <c r="CB68" s="168">
        <f t="shared" si="59"/>
        <v>0</v>
      </c>
      <c r="CC68" s="168">
        <f t="shared" si="59"/>
        <v>0</v>
      </c>
      <c r="CD68" s="168">
        <f t="shared" si="59"/>
        <v>0</v>
      </c>
      <c r="CE68" s="168">
        <f t="shared" si="59"/>
        <v>0</v>
      </c>
      <c r="CF68" s="168">
        <f t="shared" si="59"/>
        <v>0</v>
      </c>
      <c r="CG68" s="168">
        <f t="shared" si="59"/>
        <v>0</v>
      </c>
      <c r="CH68" s="168">
        <f t="shared" si="59"/>
        <v>0</v>
      </c>
      <c r="CI68" s="168">
        <f t="shared" si="59"/>
        <v>0</v>
      </c>
      <c r="CJ68" s="168">
        <f t="shared" si="59"/>
        <v>0</v>
      </c>
      <c r="CK68" s="168">
        <f t="shared" si="59"/>
        <v>0</v>
      </c>
      <c r="CL68" s="168">
        <f t="shared" si="59"/>
        <v>0</v>
      </c>
      <c r="CM68" s="168">
        <f t="shared" si="59"/>
        <v>0</v>
      </c>
      <c r="CN68" s="168">
        <f t="shared" si="59"/>
        <v>0</v>
      </c>
      <c r="CO68" s="168">
        <f t="shared" si="59"/>
        <v>0</v>
      </c>
      <c r="CP68" s="168">
        <f t="shared" si="59"/>
        <v>0</v>
      </c>
      <c r="CQ68" s="168">
        <f t="shared" si="59"/>
        <v>0</v>
      </c>
      <c r="CR68" s="168">
        <f t="shared" si="59"/>
        <v>0</v>
      </c>
      <c r="CS68" s="168">
        <f t="shared" si="59"/>
        <v>0</v>
      </c>
      <c r="CT68" s="168">
        <f t="shared" si="59"/>
        <v>0</v>
      </c>
      <c r="CU68" s="168">
        <f t="shared" si="59"/>
        <v>0</v>
      </c>
      <c r="CV68" s="168">
        <f t="shared" si="59"/>
        <v>0</v>
      </c>
      <c r="CW68" s="168">
        <f t="shared" si="59"/>
        <v>0</v>
      </c>
      <c r="CX68" s="168">
        <f t="shared" si="59"/>
        <v>0</v>
      </c>
      <c r="CY68" s="168">
        <f t="shared" si="59"/>
        <v>0</v>
      </c>
      <c r="CZ68" s="168">
        <f t="shared" si="59"/>
        <v>0</v>
      </c>
      <c r="DA68" s="168">
        <f t="shared" si="59"/>
        <v>0</v>
      </c>
      <c r="DB68" s="168">
        <f t="shared" si="59"/>
        <v>0</v>
      </c>
      <c r="DC68" s="168">
        <f t="shared" si="59"/>
        <v>0</v>
      </c>
      <c r="DD68" s="168">
        <f t="shared" si="59"/>
        <v>0</v>
      </c>
      <c r="DE68" s="168">
        <f t="shared" si="59"/>
        <v>0</v>
      </c>
      <c r="DF68" s="168">
        <f t="shared" si="59"/>
        <v>0</v>
      </c>
      <c r="DG68" s="168">
        <f t="shared" si="59"/>
        <v>0</v>
      </c>
      <c r="DH68" s="168">
        <f t="shared" si="59"/>
        <v>0</v>
      </c>
      <c r="DI68" s="168">
        <f t="shared" si="59"/>
        <v>0</v>
      </c>
      <c r="DJ68" s="168">
        <f t="shared" si="59"/>
        <v>0</v>
      </c>
      <c r="DK68" s="168">
        <f t="shared" si="59"/>
        <v>0</v>
      </c>
      <c r="DL68" s="168">
        <f t="shared" si="59"/>
        <v>0</v>
      </c>
      <c r="DM68" s="168">
        <f t="shared" si="59"/>
        <v>0</v>
      </c>
      <c r="DN68" s="168">
        <f t="shared" si="59"/>
        <v>0</v>
      </c>
      <c r="DO68" s="168">
        <f t="shared" si="59"/>
        <v>0</v>
      </c>
      <c r="DP68" s="168">
        <f t="shared" si="59"/>
        <v>0</v>
      </c>
      <c r="DQ68" s="168">
        <f t="shared" si="59"/>
        <v>0</v>
      </c>
      <c r="DR68" s="168">
        <f t="shared" si="59"/>
        <v>0</v>
      </c>
      <c r="DS68" s="168">
        <f t="shared" si="59"/>
        <v>0</v>
      </c>
      <c r="DT68" s="168">
        <f t="shared" si="59"/>
        <v>0</v>
      </c>
      <c r="DU68" s="168">
        <f t="shared" si="59"/>
        <v>0</v>
      </c>
      <c r="DV68" s="168">
        <f t="shared" si="59"/>
        <v>0</v>
      </c>
      <c r="DW68" s="168">
        <f t="shared" si="59"/>
        <v>0</v>
      </c>
      <c r="DX68" s="168">
        <f t="shared" si="59"/>
        <v>0</v>
      </c>
      <c r="DY68" s="168">
        <f t="shared" si="59"/>
        <v>0</v>
      </c>
      <c r="DZ68" s="168">
        <f t="shared" si="59"/>
        <v>0</v>
      </c>
      <c r="EA68" s="168">
        <f t="shared" si="59"/>
        <v>0</v>
      </c>
      <c r="EB68" s="168">
        <f t="shared" si="59"/>
        <v>0</v>
      </c>
      <c r="EC68" s="168">
        <f t="shared" si="59"/>
        <v>0</v>
      </c>
      <c r="ED68" s="168">
        <f t="shared" si="59"/>
        <v>0</v>
      </c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</row>
    <row r="69" ht="12.75" customHeight="1">
      <c r="M69" s="1"/>
      <c r="N69" s="1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8"/>
      <c r="BN69" s="158"/>
      <c r="BO69" s="158"/>
      <c r="BP69" s="158"/>
      <c r="BQ69" s="158"/>
      <c r="BR69" s="158"/>
      <c r="BS69" s="158"/>
      <c r="BT69" s="158"/>
      <c r="BU69" s="158"/>
      <c r="BV69" s="158"/>
      <c r="BW69" s="158"/>
      <c r="BX69" s="158"/>
      <c r="BY69" s="158"/>
      <c r="BZ69" s="158"/>
      <c r="CA69" s="158"/>
      <c r="CB69" s="158"/>
      <c r="CC69" s="158"/>
      <c r="CD69" s="158"/>
      <c r="CE69" s="158"/>
      <c r="CF69" s="158"/>
      <c r="CG69" s="158"/>
      <c r="CH69" s="158"/>
      <c r="CI69" s="158"/>
      <c r="CJ69" s="158"/>
      <c r="CK69" s="158"/>
      <c r="CL69" s="158"/>
      <c r="CM69" s="158"/>
      <c r="CN69" s="158"/>
      <c r="CO69" s="158"/>
      <c r="CP69" s="158"/>
      <c r="CQ69" s="158"/>
      <c r="CR69" s="158"/>
      <c r="CS69" s="158"/>
      <c r="CT69" s="158"/>
      <c r="CU69" s="158"/>
      <c r="CV69" s="158"/>
      <c r="CW69" s="158"/>
      <c r="CX69" s="158"/>
      <c r="CY69" s="158"/>
      <c r="CZ69" s="158"/>
      <c r="DA69" s="158"/>
      <c r="DB69" s="158"/>
      <c r="DC69" s="158"/>
      <c r="DD69" s="158"/>
      <c r="DE69" s="158"/>
      <c r="DF69" s="158"/>
      <c r="DG69" s="158"/>
      <c r="DH69" s="158"/>
      <c r="DI69" s="158"/>
      <c r="DJ69" s="158"/>
      <c r="DK69" s="158"/>
      <c r="DL69" s="158"/>
      <c r="DM69" s="158"/>
      <c r="DN69" s="158"/>
      <c r="DO69" s="158"/>
      <c r="DP69" s="158"/>
      <c r="DQ69" s="158"/>
      <c r="DR69" s="158"/>
      <c r="DS69" s="158"/>
      <c r="DT69" s="158"/>
      <c r="DU69" s="158"/>
      <c r="DV69" s="158"/>
      <c r="DW69" s="158"/>
      <c r="DX69" s="158"/>
      <c r="DY69" s="158"/>
      <c r="DZ69" s="158"/>
      <c r="EA69" s="158"/>
      <c r="EB69" s="158"/>
      <c r="EC69" s="158"/>
      <c r="ED69" s="158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</row>
    <row r="70" ht="12.75" customHeight="1">
      <c r="M70" s="1"/>
      <c r="N70" s="19"/>
      <c r="O70" s="103">
        <f>+DATE(Starting_Year,12,1)</f>
        <v>45992</v>
      </c>
      <c r="P70" s="103">
        <f t="shared" ref="P70:X70" si="60">+EDATE(O70,12)</f>
        <v>46357</v>
      </c>
      <c r="Q70" s="103">
        <f t="shared" si="60"/>
        <v>46722</v>
      </c>
      <c r="R70" s="103">
        <f t="shared" si="60"/>
        <v>47088</v>
      </c>
      <c r="S70" s="103">
        <f t="shared" si="60"/>
        <v>47453</v>
      </c>
      <c r="T70" s="103">
        <f t="shared" si="60"/>
        <v>47818</v>
      </c>
      <c r="U70" s="103">
        <f t="shared" si="60"/>
        <v>48183</v>
      </c>
      <c r="V70" s="103">
        <f t="shared" si="60"/>
        <v>48549</v>
      </c>
      <c r="W70" s="103">
        <f t="shared" si="60"/>
        <v>48914</v>
      </c>
      <c r="X70" s="103">
        <f t="shared" si="60"/>
        <v>49279</v>
      </c>
      <c r="Y70" s="75"/>
      <c r="Z70" s="75"/>
      <c r="AA70" s="75"/>
      <c r="AB70" s="75"/>
      <c r="AC70" s="75"/>
      <c r="AD70" s="75"/>
      <c r="AE70" s="75"/>
      <c r="AF70" s="75"/>
      <c r="AG70" s="75"/>
      <c r="AH70" s="75"/>
      <c r="AI70" s="75"/>
      <c r="AJ70" s="75"/>
      <c r="AK70" s="75"/>
      <c r="AL70" s="75"/>
      <c r="AM70" s="75"/>
      <c r="AN70" s="75"/>
      <c r="AO70" s="75"/>
      <c r="AP70" s="75"/>
      <c r="AQ70" s="75"/>
      <c r="AR70" s="75"/>
      <c r="AS70" s="75"/>
      <c r="AT70" s="75"/>
      <c r="AU70" s="75"/>
      <c r="AV70" s="75"/>
      <c r="AW70" s="75"/>
      <c r="AX70" s="75"/>
      <c r="AY70" s="75"/>
      <c r="AZ70" s="75"/>
      <c r="BA70" s="75"/>
      <c r="BB70" s="75"/>
      <c r="BC70" s="75"/>
      <c r="BD70" s="75"/>
      <c r="BE70" s="75"/>
      <c r="BF70" s="75"/>
      <c r="BG70" s="75"/>
      <c r="BH70" s="75"/>
      <c r="BI70" s="75"/>
      <c r="BJ70" s="75"/>
      <c r="BK70" s="75"/>
      <c r="BL70" s="75"/>
      <c r="BM70" s="75"/>
      <c r="BN70" s="75"/>
      <c r="BO70" s="75"/>
      <c r="BP70" s="75"/>
      <c r="BQ70" s="75"/>
      <c r="BR70" s="75"/>
      <c r="BS70" s="75"/>
      <c r="BT70" s="75"/>
      <c r="BU70" s="75"/>
      <c r="BV70" s="75"/>
      <c r="BW70" s="75"/>
      <c r="BX70" s="75"/>
      <c r="BY70" s="75"/>
      <c r="BZ70" s="75"/>
      <c r="CA70" s="75"/>
      <c r="CB70" s="75"/>
      <c r="CC70" s="75"/>
      <c r="CD70" s="75"/>
      <c r="CE70" s="75"/>
      <c r="CF70" s="75"/>
      <c r="CG70" s="75"/>
      <c r="CH70" s="75"/>
      <c r="CI70" s="75"/>
      <c r="CJ70" s="75"/>
      <c r="CK70" s="75"/>
      <c r="CL70" s="75"/>
      <c r="CM70" s="75"/>
      <c r="CN70" s="75"/>
      <c r="CO70" s="75"/>
      <c r="CP70" s="75"/>
      <c r="CQ70" s="75"/>
      <c r="CR70" s="75"/>
      <c r="CS70" s="75"/>
      <c r="CT70" s="75"/>
      <c r="CU70" s="75"/>
      <c r="CV70" s="75"/>
      <c r="CW70" s="75"/>
      <c r="CX70" s="75"/>
      <c r="CY70" s="75"/>
      <c r="CZ70" s="75"/>
      <c r="DA70" s="75"/>
      <c r="DB70" s="75"/>
      <c r="DC70" s="75"/>
      <c r="DD70" s="75"/>
      <c r="DE70" s="75"/>
      <c r="DF70" s="75"/>
      <c r="DG70" s="75"/>
      <c r="DH70" s="75"/>
      <c r="DI70" s="75"/>
      <c r="DJ70" s="75"/>
      <c r="DK70" s="75"/>
      <c r="DL70" s="75"/>
      <c r="DM70" s="75"/>
      <c r="DN70" s="75"/>
      <c r="DO70" s="75"/>
      <c r="DP70" s="75"/>
      <c r="DQ70" s="75"/>
      <c r="DR70" s="75"/>
      <c r="DS70" s="75"/>
      <c r="DT70" s="75"/>
      <c r="DU70" s="75"/>
      <c r="DV70" s="75"/>
      <c r="DW70" s="75"/>
      <c r="DX70" s="75"/>
      <c r="DY70" s="75"/>
      <c r="DZ70" s="75"/>
      <c r="EA70" s="75"/>
      <c r="EB70" s="75"/>
      <c r="EC70" s="75"/>
      <c r="ED70" s="75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</row>
    <row r="71" ht="12.75" customHeight="1">
      <c r="M71" s="1"/>
      <c r="N71" s="164" t="s">
        <v>109</v>
      </c>
      <c r="O71" s="80">
        <f t="shared" ref="O71:X71" si="61">+INDEX($O68:$ED68,1,MATCH(O70,$O$10:$ED$10))</f>
        <v>0</v>
      </c>
      <c r="P71" s="80">
        <f t="shared" si="61"/>
        <v>0</v>
      </c>
      <c r="Q71" s="80">
        <f t="shared" si="61"/>
        <v>0</v>
      </c>
      <c r="R71" s="80">
        <f t="shared" si="61"/>
        <v>0</v>
      </c>
      <c r="S71" s="80">
        <f t="shared" si="61"/>
        <v>0</v>
      </c>
      <c r="T71" s="80">
        <f t="shared" si="61"/>
        <v>0</v>
      </c>
      <c r="U71" s="80">
        <f t="shared" si="61"/>
        <v>0</v>
      </c>
      <c r="V71" s="80">
        <f t="shared" si="61"/>
        <v>0</v>
      </c>
      <c r="W71" s="80">
        <f t="shared" si="61"/>
        <v>0</v>
      </c>
      <c r="X71" s="80">
        <f t="shared" si="61"/>
        <v>0</v>
      </c>
      <c r="Y71" s="165"/>
      <c r="Z71" s="165"/>
      <c r="AA71" s="165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8"/>
      <c r="BN71" s="158"/>
      <c r="BO71" s="158"/>
      <c r="BP71" s="158"/>
      <c r="BQ71" s="158"/>
      <c r="BR71" s="158"/>
      <c r="BS71" s="158"/>
      <c r="BT71" s="158"/>
      <c r="BU71" s="158"/>
      <c r="BV71" s="158"/>
      <c r="BW71" s="158"/>
      <c r="BX71" s="158"/>
      <c r="BY71" s="158"/>
      <c r="BZ71" s="158"/>
      <c r="CA71" s="158"/>
      <c r="CB71" s="158"/>
      <c r="CC71" s="158"/>
      <c r="CD71" s="158"/>
      <c r="CE71" s="158"/>
      <c r="CF71" s="158"/>
      <c r="CG71" s="158"/>
      <c r="CH71" s="158"/>
      <c r="CI71" s="158"/>
      <c r="CJ71" s="158"/>
      <c r="CK71" s="158"/>
      <c r="CL71" s="158"/>
      <c r="CM71" s="158"/>
      <c r="CN71" s="158"/>
      <c r="CO71" s="158"/>
      <c r="CP71" s="158"/>
      <c r="CQ71" s="158"/>
      <c r="CR71" s="158"/>
      <c r="CS71" s="158"/>
      <c r="CT71" s="158"/>
      <c r="CU71" s="158"/>
      <c r="CV71" s="158"/>
      <c r="CW71" s="158"/>
      <c r="CX71" s="158"/>
      <c r="CY71" s="158"/>
      <c r="CZ71" s="158"/>
      <c r="DA71" s="158"/>
      <c r="DB71" s="158"/>
      <c r="DC71" s="158"/>
      <c r="DD71" s="158"/>
      <c r="DE71" s="158"/>
      <c r="DF71" s="158"/>
      <c r="DG71" s="158"/>
      <c r="DH71" s="158"/>
      <c r="DI71" s="158"/>
      <c r="DJ71" s="158"/>
      <c r="DK71" s="158"/>
      <c r="DL71" s="158"/>
      <c r="DM71" s="158"/>
      <c r="DN71" s="158"/>
      <c r="DO71" s="158"/>
      <c r="DP71" s="158"/>
      <c r="DQ71" s="158"/>
      <c r="DR71" s="158"/>
      <c r="DS71" s="158"/>
      <c r="DT71" s="158"/>
      <c r="DU71" s="158"/>
      <c r="DV71" s="158"/>
      <c r="DW71" s="158"/>
      <c r="DX71" s="158"/>
      <c r="DY71" s="158"/>
      <c r="DZ71" s="158"/>
      <c r="EA71" s="158"/>
      <c r="EB71" s="158"/>
      <c r="EC71" s="158"/>
      <c r="ED71" s="158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</row>
    <row r="72" ht="12.75" customHeight="1">
      <c r="M72" s="1"/>
      <c r="N72" s="1"/>
      <c r="O72" s="75"/>
      <c r="P72" s="50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8"/>
      <c r="BN72" s="158"/>
      <c r="BO72" s="158"/>
      <c r="BP72" s="158"/>
      <c r="BQ72" s="158"/>
      <c r="BR72" s="158"/>
      <c r="BS72" s="158"/>
      <c r="BT72" s="158"/>
      <c r="BU72" s="158"/>
      <c r="BV72" s="158"/>
      <c r="BW72" s="158"/>
      <c r="BX72" s="158"/>
      <c r="BY72" s="158"/>
      <c r="BZ72" s="158"/>
      <c r="CA72" s="158"/>
      <c r="CB72" s="158"/>
      <c r="CC72" s="158"/>
      <c r="CD72" s="158"/>
      <c r="CE72" s="158"/>
      <c r="CF72" s="158"/>
      <c r="CG72" s="158"/>
      <c r="CH72" s="158"/>
      <c r="CI72" s="158"/>
      <c r="CJ72" s="158"/>
      <c r="CK72" s="158"/>
      <c r="CL72" s="158"/>
      <c r="CM72" s="158"/>
      <c r="CN72" s="158"/>
      <c r="CO72" s="158"/>
      <c r="CP72" s="158"/>
      <c r="CQ72" s="158"/>
      <c r="CR72" s="158"/>
      <c r="CS72" s="158"/>
      <c r="CT72" s="158"/>
      <c r="CU72" s="158"/>
      <c r="CV72" s="158"/>
      <c r="CW72" s="158"/>
      <c r="CX72" s="158"/>
      <c r="CY72" s="158"/>
      <c r="CZ72" s="158"/>
      <c r="DA72" s="158"/>
      <c r="DB72" s="158"/>
      <c r="DC72" s="158"/>
      <c r="DD72" s="158"/>
      <c r="DE72" s="158"/>
      <c r="DF72" s="158"/>
      <c r="DG72" s="158"/>
      <c r="DH72" s="158"/>
      <c r="DI72" s="158"/>
      <c r="DJ72" s="158"/>
      <c r="DK72" s="158"/>
      <c r="DL72" s="158"/>
      <c r="DM72" s="158"/>
      <c r="DN72" s="158"/>
      <c r="DO72" s="158"/>
      <c r="DP72" s="158"/>
      <c r="DQ72" s="158"/>
      <c r="DR72" s="158"/>
      <c r="DS72" s="158"/>
      <c r="DT72" s="158"/>
      <c r="DU72" s="158"/>
      <c r="DV72" s="158"/>
      <c r="DW72" s="158"/>
      <c r="DX72" s="158"/>
      <c r="DY72" s="158"/>
      <c r="DZ72" s="158"/>
      <c r="EA72" s="158"/>
      <c r="EB72" s="158"/>
      <c r="EC72" s="158"/>
      <c r="ED72" s="158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</row>
    <row r="73" ht="12.75" customHeight="1">
      <c r="M73" s="1"/>
      <c r="N73" s="1" t="s">
        <v>114</v>
      </c>
      <c r="O73" s="75"/>
      <c r="P73" s="50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  <c r="BM73" s="158"/>
      <c r="BN73" s="158"/>
      <c r="BO73" s="158"/>
      <c r="BP73" s="158"/>
      <c r="BQ73" s="158"/>
      <c r="BR73" s="158"/>
      <c r="BS73" s="158"/>
      <c r="BT73" s="158"/>
      <c r="BU73" s="158"/>
      <c r="BV73" s="158"/>
      <c r="BW73" s="158"/>
      <c r="BX73" s="158"/>
      <c r="BY73" s="158"/>
      <c r="BZ73" s="158"/>
      <c r="CA73" s="158"/>
      <c r="CB73" s="158"/>
      <c r="CC73" s="158"/>
      <c r="CD73" s="158"/>
      <c r="CE73" s="158"/>
      <c r="CF73" s="158"/>
      <c r="CG73" s="158"/>
      <c r="CH73" s="158"/>
      <c r="CI73" s="158"/>
      <c r="CJ73" s="158"/>
      <c r="CK73" s="158"/>
      <c r="CL73" s="158"/>
      <c r="CM73" s="158"/>
      <c r="CN73" s="158"/>
      <c r="CO73" s="158"/>
      <c r="CP73" s="158"/>
      <c r="CQ73" s="158"/>
      <c r="CR73" s="158"/>
      <c r="CS73" s="158"/>
      <c r="CT73" s="158"/>
      <c r="CU73" s="158"/>
      <c r="CV73" s="158"/>
      <c r="CW73" s="158"/>
      <c r="CX73" s="158"/>
      <c r="CY73" s="158"/>
      <c r="CZ73" s="158"/>
      <c r="DA73" s="158"/>
      <c r="DB73" s="158"/>
      <c r="DC73" s="158"/>
      <c r="DD73" s="158"/>
      <c r="DE73" s="158"/>
      <c r="DF73" s="158"/>
      <c r="DG73" s="158"/>
      <c r="DH73" s="158"/>
      <c r="DI73" s="158"/>
      <c r="DJ73" s="158"/>
      <c r="DK73" s="158"/>
      <c r="DL73" s="158"/>
      <c r="DM73" s="158"/>
      <c r="DN73" s="158"/>
      <c r="DO73" s="158"/>
      <c r="DP73" s="158"/>
      <c r="DQ73" s="158"/>
      <c r="DR73" s="158"/>
      <c r="DS73" s="158"/>
      <c r="DT73" s="158"/>
      <c r="DU73" s="158"/>
      <c r="DV73" s="158"/>
      <c r="DW73" s="158"/>
      <c r="DX73" s="158"/>
      <c r="DY73" s="158"/>
      <c r="DZ73" s="158"/>
      <c r="EA73" s="158"/>
      <c r="EB73" s="158"/>
      <c r="EC73" s="158"/>
      <c r="ED73" s="158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</row>
    <row r="74" ht="12.75" customHeight="1">
      <c r="M74" s="1"/>
      <c r="N74" s="82" t="s">
        <v>115</v>
      </c>
      <c r="O74" s="80">
        <v>0.0</v>
      </c>
      <c r="P74" s="80">
        <v>0.0</v>
      </c>
      <c r="Q74" s="80">
        <v>0.0</v>
      </c>
      <c r="R74" s="80">
        <v>0.0</v>
      </c>
      <c r="S74" s="80">
        <v>0.0</v>
      </c>
      <c r="T74" s="80">
        <v>0.0</v>
      </c>
      <c r="U74" s="80">
        <v>0.0</v>
      </c>
      <c r="V74" s="80">
        <v>0.0</v>
      </c>
      <c r="W74" s="80">
        <v>0.0</v>
      </c>
      <c r="X74" s="80">
        <v>0.0</v>
      </c>
      <c r="Y74" s="80">
        <v>0.0</v>
      </c>
      <c r="Z74" s="80">
        <v>0.0</v>
      </c>
      <c r="AA74" s="80">
        <v>0.0</v>
      </c>
      <c r="AB74" s="80">
        <v>0.0</v>
      </c>
      <c r="AC74" s="80">
        <v>0.0</v>
      </c>
      <c r="AD74" s="80">
        <v>0.0</v>
      </c>
      <c r="AE74" s="80">
        <v>0.0</v>
      </c>
      <c r="AF74" s="80">
        <v>0.0</v>
      </c>
      <c r="AG74" s="80">
        <v>0.0</v>
      </c>
      <c r="AH74" s="80">
        <v>0.0</v>
      </c>
      <c r="AI74" s="80">
        <v>0.0</v>
      </c>
      <c r="AJ74" s="80">
        <v>0.0</v>
      </c>
      <c r="AK74" s="80">
        <v>0.0</v>
      </c>
      <c r="AL74" s="80">
        <v>0.0</v>
      </c>
      <c r="AM74" s="80">
        <v>0.0</v>
      </c>
      <c r="AN74" s="80">
        <v>0.0</v>
      </c>
      <c r="AO74" s="80">
        <v>0.0</v>
      </c>
      <c r="AP74" s="80">
        <v>0.0</v>
      </c>
      <c r="AQ74" s="80">
        <v>0.0</v>
      </c>
      <c r="AR74" s="80">
        <v>0.0</v>
      </c>
      <c r="AS74" s="80">
        <v>0.0</v>
      </c>
      <c r="AT74" s="80">
        <v>0.0</v>
      </c>
      <c r="AU74" s="80">
        <v>0.0</v>
      </c>
      <c r="AV74" s="80">
        <v>0.0</v>
      </c>
      <c r="AW74" s="80">
        <v>0.0</v>
      </c>
      <c r="AX74" s="80">
        <v>0.0</v>
      </c>
      <c r="AY74" s="80">
        <v>0.0</v>
      </c>
      <c r="AZ74" s="80">
        <v>0.0</v>
      </c>
      <c r="BA74" s="80">
        <v>0.0</v>
      </c>
      <c r="BB74" s="80">
        <v>0.0</v>
      </c>
      <c r="BC74" s="80">
        <v>0.0</v>
      </c>
      <c r="BD74" s="80">
        <v>0.0</v>
      </c>
      <c r="BE74" s="80">
        <v>0.0</v>
      </c>
      <c r="BF74" s="80">
        <v>0.0</v>
      </c>
      <c r="BG74" s="80">
        <v>0.0</v>
      </c>
      <c r="BH74" s="80">
        <v>0.0</v>
      </c>
      <c r="BI74" s="80">
        <v>0.0</v>
      </c>
      <c r="BJ74" s="80">
        <v>0.0</v>
      </c>
      <c r="BK74" s="80">
        <v>0.0</v>
      </c>
      <c r="BL74" s="80">
        <v>0.0</v>
      </c>
      <c r="BM74" s="80">
        <v>0.0</v>
      </c>
      <c r="BN74" s="80">
        <v>0.0</v>
      </c>
      <c r="BO74" s="80">
        <v>0.0</v>
      </c>
      <c r="BP74" s="80">
        <v>0.0</v>
      </c>
      <c r="BQ74" s="80">
        <v>0.0</v>
      </c>
      <c r="BR74" s="80">
        <v>0.0</v>
      </c>
      <c r="BS74" s="80">
        <v>0.0</v>
      </c>
      <c r="BT74" s="80">
        <v>0.0</v>
      </c>
      <c r="BU74" s="80">
        <v>0.0</v>
      </c>
      <c r="BV74" s="80">
        <v>0.0</v>
      </c>
      <c r="BW74" s="80">
        <v>0.0</v>
      </c>
      <c r="BX74" s="80">
        <v>0.0</v>
      </c>
      <c r="BY74" s="80">
        <v>0.0</v>
      </c>
      <c r="BZ74" s="80">
        <v>0.0</v>
      </c>
      <c r="CA74" s="80">
        <v>0.0</v>
      </c>
      <c r="CB74" s="80">
        <v>0.0</v>
      </c>
      <c r="CC74" s="80">
        <v>0.0</v>
      </c>
      <c r="CD74" s="80">
        <v>0.0</v>
      </c>
      <c r="CE74" s="80">
        <v>0.0</v>
      </c>
      <c r="CF74" s="80">
        <v>0.0</v>
      </c>
      <c r="CG74" s="80">
        <v>0.0</v>
      </c>
      <c r="CH74" s="80">
        <v>0.0</v>
      </c>
      <c r="CI74" s="80">
        <v>0.0</v>
      </c>
      <c r="CJ74" s="80">
        <v>0.0</v>
      </c>
      <c r="CK74" s="80">
        <v>0.0</v>
      </c>
      <c r="CL74" s="80">
        <v>0.0</v>
      </c>
      <c r="CM74" s="80">
        <v>0.0</v>
      </c>
      <c r="CN74" s="80">
        <v>0.0</v>
      </c>
      <c r="CO74" s="80">
        <v>0.0</v>
      </c>
      <c r="CP74" s="80">
        <v>0.0</v>
      </c>
      <c r="CQ74" s="80">
        <v>0.0</v>
      </c>
      <c r="CR74" s="80">
        <v>0.0</v>
      </c>
      <c r="CS74" s="80">
        <v>0.0</v>
      </c>
      <c r="CT74" s="80">
        <v>0.0</v>
      </c>
      <c r="CU74" s="80">
        <v>0.0</v>
      </c>
      <c r="CV74" s="80">
        <v>0.0</v>
      </c>
      <c r="CW74" s="80">
        <v>0.0</v>
      </c>
      <c r="CX74" s="80">
        <v>0.0</v>
      </c>
      <c r="CY74" s="80">
        <v>0.0</v>
      </c>
      <c r="CZ74" s="80">
        <v>0.0</v>
      </c>
      <c r="DA74" s="80">
        <v>0.0</v>
      </c>
      <c r="DB74" s="80">
        <v>0.0</v>
      </c>
      <c r="DC74" s="80">
        <v>0.0</v>
      </c>
      <c r="DD74" s="80">
        <v>0.0</v>
      </c>
      <c r="DE74" s="80">
        <v>0.0</v>
      </c>
      <c r="DF74" s="80">
        <v>0.0</v>
      </c>
      <c r="DG74" s="80">
        <v>0.0</v>
      </c>
      <c r="DH74" s="80">
        <v>0.0</v>
      </c>
      <c r="DI74" s="80">
        <v>0.0</v>
      </c>
      <c r="DJ74" s="80">
        <v>0.0</v>
      </c>
      <c r="DK74" s="80">
        <v>0.0</v>
      </c>
      <c r="DL74" s="80">
        <v>0.0</v>
      </c>
      <c r="DM74" s="80">
        <v>0.0</v>
      </c>
      <c r="DN74" s="80">
        <v>0.0</v>
      </c>
      <c r="DO74" s="80">
        <v>0.0</v>
      </c>
      <c r="DP74" s="80">
        <v>0.0</v>
      </c>
      <c r="DQ74" s="80">
        <v>0.0</v>
      </c>
      <c r="DR74" s="80">
        <v>0.0</v>
      </c>
      <c r="DS74" s="80">
        <v>0.0</v>
      </c>
      <c r="DT74" s="80">
        <v>0.0</v>
      </c>
      <c r="DU74" s="80">
        <v>0.0</v>
      </c>
      <c r="DV74" s="80">
        <v>0.0</v>
      </c>
      <c r="DW74" s="80">
        <v>0.0</v>
      </c>
      <c r="DX74" s="80">
        <v>0.0</v>
      </c>
      <c r="DY74" s="80">
        <v>0.0</v>
      </c>
      <c r="DZ74" s="80">
        <v>0.0</v>
      </c>
      <c r="EA74" s="80">
        <v>0.0</v>
      </c>
      <c r="EB74" s="80">
        <v>0.0</v>
      </c>
      <c r="EC74" s="80">
        <v>0.0</v>
      </c>
      <c r="ED74" s="80">
        <v>0.0</v>
      </c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</row>
    <row r="75" ht="12.75" customHeight="1">
      <c r="M75" s="1"/>
      <c r="N75" s="82" t="s">
        <v>116</v>
      </c>
      <c r="O75" s="80">
        <v>0.0</v>
      </c>
      <c r="P75" s="80">
        <v>0.0</v>
      </c>
      <c r="Q75" s="80">
        <v>0.0</v>
      </c>
      <c r="R75" s="80">
        <v>0.0</v>
      </c>
      <c r="S75" s="80">
        <v>0.0</v>
      </c>
      <c r="T75" s="80">
        <v>0.0</v>
      </c>
      <c r="U75" s="80">
        <v>0.0</v>
      </c>
      <c r="V75" s="80">
        <v>0.0</v>
      </c>
      <c r="W75" s="80">
        <v>0.0</v>
      </c>
      <c r="X75" s="80">
        <v>0.0</v>
      </c>
      <c r="Y75" s="80">
        <v>0.0</v>
      </c>
      <c r="Z75" s="80">
        <v>0.0</v>
      </c>
      <c r="AA75" s="80">
        <v>0.0</v>
      </c>
      <c r="AB75" s="80">
        <v>0.0</v>
      </c>
      <c r="AC75" s="80">
        <v>0.0</v>
      </c>
      <c r="AD75" s="80">
        <v>0.0</v>
      </c>
      <c r="AE75" s="80">
        <v>0.0</v>
      </c>
      <c r="AF75" s="80">
        <v>0.0</v>
      </c>
      <c r="AG75" s="80">
        <v>0.0</v>
      </c>
      <c r="AH75" s="80">
        <v>0.0</v>
      </c>
      <c r="AI75" s="80">
        <v>0.0</v>
      </c>
      <c r="AJ75" s="80">
        <v>0.0</v>
      </c>
      <c r="AK75" s="80">
        <v>0.0</v>
      </c>
      <c r="AL75" s="80">
        <v>0.0</v>
      </c>
      <c r="AM75" s="80">
        <v>0.0</v>
      </c>
      <c r="AN75" s="80">
        <v>0.0</v>
      </c>
      <c r="AO75" s="80">
        <v>0.0</v>
      </c>
      <c r="AP75" s="80">
        <v>0.0</v>
      </c>
      <c r="AQ75" s="80">
        <v>0.0</v>
      </c>
      <c r="AR75" s="80">
        <v>0.0</v>
      </c>
      <c r="AS75" s="80">
        <v>0.0</v>
      </c>
      <c r="AT75" s="80">
        <v>0.0</v>
      </c>
      <c r="AU75" s="80">
        <v>0.0</v>
      </c>
      <c r="AV75" s="80">
        <v>0.0</v>
      </c>
      <c r="AW75" s="80">
        <v>0.0</v>
      </c>
      <c r="AX75" s="80">
        <v>0.0</v>
      </c>
      <c r="AY75" s="80">
        <v>0.0</v>
      </c>
      <c r="AZ75" s="80">
        <v>0.0</v>
      </c>
      <c r="BA75" s="80">
        <v>0.0</v>
      </c>
      <c r="BB75" s="80">
        <v>0.0</v>
      </c>
      <c r="BC75" s="80">
        <v>0.0</v>
      </c>
      <c r="BD75" s="80">
        <v>0.0</v>
      </c>
      <c r="BE75" s="80">
        <v>0.0</v>
      </c>
      <c r="BF75" s="80">
        <v>0.0</v>
      </c>
      <c r="BG75" s="80">
        <v>0.0</v>
      </c>
      <c r="BH75" s="80">
        <v>0.0</v>
      </c>
      <c r="BI75" s="80">
        <v>0.0</v>
      </c>
      <c r="BJ75" s="80">
        <v>0.0</v>
      </c>
      <c r="BK75" s="80">
        <v>0.0</v>
      </c>
      <c r="BL75" s="80">
        <v>0.0</v>
      </c>
      <c r="BM75" s="80">
        <v>0.0</v>
      </c>
      <c r="BN75" s="80">
        <v>0.0</v>
      </c>
      <c r="BO75" s="80">
        <v>0.0</v>
      </c>
      <c r="BP75" s="80">
        <v>0.0</v>
      </c>
      <c r="BQ75" s="80">
        <v>0.0</v>
      </c>
      <c r="BR75" s="80">
        <v>0.0</v>
      </c>
      <c r="BS75" s="80">
        <v>0.0</v>
      </c>
      <c r="BT75" s="80">
        <v>0.0</v>
      </c>
      <c r="BU75" s="80">
        <v>0.0</v>
      </c>
      <c r="BV75" s="80">
        <v>0.0</v>
      </c>
      <c r="BW75" s="80">
        <v>0.0</v>
      </c>
      <c r="BX75" s="80">
        <v>0.0</v>
      </c>
      <c r="BY75" s="80">
        <v>0.0</v>
      </c>
      <c r="BZ75" s="80">
        <v>0.0</v>
      </c>
      <c r="CA75" s="80">
        <v>0.0</v>
      </c>
      <c r="CB75" s="80">
        <v>0.0</v>
      </c>
      <c r="CC75" s="80">
        <v>0.0</v>
      </c>
      <c r="CD75" s="80">
        <v>0.0</v>
      </c>
      <c r="CE75" s="80">
        <v>0.0</v>
      </c>
      <c r="CF75" s="80">
        <v>0.0</v>
      </c>
      <c r="CG75" s="80">
        <v>0.0</v>
      </c>
      <c r="CH75" s="80">
        <v>0.0</v>
      </c>
      <c r="CI75" s="80">
        <v>0.0</v>
      </c>
      <c r="CJ75" s="80">
        <v>0.0</v>
      </c>
      <c r="CK75" s="80">
        <v>0.0</v>
      </c>
      <c r="CL75" s="80">
        <v>0.0</v>
      </c>
      <c r="CM75" s="80">
        <v>0.0</v>
      </c>
      <c r="CN75" s="80">
        <v>0.0</v>
      </c>
      <c r="CO75" s="80">
        <v>0.0</v>
      </c>
      <c r="CP75" s="80">
        <v>0.0</v>
      </c>
      <c r="CQ75" s="80">
        <v>0.0</v>
      </c>
      <c r="CR75" s="80">
        <v>0.0</v>
      </c>
      <c r="CS75" s="80">
        <v>0.0</v>
      </c>
      <c r="CT75" s="80">
        <v>0.0</v>
      </c>
      <c r="CU75" s="80">
        <v>0.0</v>
      </c>
      <c r="CV75" s="80">
        <v>0.0</v>
      </c>
      <c r="CW75" s="80">
        <v>0.0</v>
      </c>
      <c r="CX75" s="80">
        <v>0.0</v>
      </c>
      <c r="CY75" s="80">
        <v>0.0</v>
      </c>
      <c r="CZ75" s="80">
        <v>0.0</v>
      </c>
      <c r="DA75" s="80">
        <v>0.0</v>
      </c>
      <c r="DB75" s="80">
        <v>0.0</v>
      </c>
      <c r="DC75" s="80">
        <v>0.0</v>
      </c>
      <c r="DD75" s="80">
        <v>0.0</v>
      </c>
      <c r="DE75" s="80">
        <v>0.0</v>
      </c>
      <c r="DF75" s="80">
        <v>0.0</v>
      </c>
      <c r="DG75" s="80">
        <v>0.0</v>
      </c>
      <c r="DH75" s="80">
        <v>0.0</v>
      </c>
      <c r="DI75" s="80">
        <v>0.0</v>
      </c>
      <c r="DJ75" s="80">
        <v>0.0</v>
      </c>
      <c r="DK75" s="80">
        <v>0.0</v>
      </c>
      <c r="DL75" s="80">
        <v>0.0</v>
      </c>
      <c r="DM75" s="80">
        <v>0.0</v>
      </c>
      <c r="DN75" s="80">
        <v>0.0</v>
      </c>
      <c r="DO75" s="80">
        <v>0.0</v>
      </c>
      <c r="DP75" s="80">
        <v>0.0</v>
      </c>
      <c r="DQ75" s="80">
        <v>0.0</v>
      </c>
      <c r="DR75" s="80">
        <v>0.0</v>
      </c>
      <c r="DS75" s="80">
        <v>0.0</v>
      </c>
      <c r="DT75" s="80">
        <v>0.0</v>
      </c>
      <c r="DU75" s="80">
        <v>0.0</v>
      </c>
      <c r="DV75" s="80">
        <v>0.0</v>
      </c>
      <c r="DW75" s="80">
        <v>0.0</v>
      </c>
      <c r="DX75" s="80">
        <v>0.0</v>
      </c>
      <c r="DY75" s="80">
        <v>0.0</v>
      </c>
      <c r="DZ75" s="80">
        <v>0.0</v>
      </c>
      <c r="EA75" s="80">
        <v>0.0</v>
      </c>
      <c r="EB75" s="80">
        <v>0.0</v>
      </c>
      <c r="EC75" s="80">
        <v>0.0</v>
      </c>
      <c r="ED75" s="80">
        <v>0.0</v>
      </c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</row>
    <row r="76" ht="12.75" customHeight="1">
      <c r="M76" s="1"/>
      <c r="N76" s="82" t="s">
        <v>117</v>
      </c>
      <c r="O76" s="80">
        <v>0.0</v>
      </c>
      <c r="P76" s="80">
        <v>0.0</v>
      </c>
      <c r="Q76" s="80">
        <v>0.0</v>
      </c>
      <c r="R76" s="80">
        <v>0.0</v>
      </c>
      <c r="S76" s="80">
        <v>0.0</v>
      </c>
      <c r="T76" s="80">
        <v>0.0</v>
      </c>
      <c r="U76" s="80">
        <v>0.0</v>
      </c>
      <c r="V76" s="80">
        <v>0.0</v>
      </c>
      <c r="W76" s="80">
        <v>0.0</v>
      </c>
      <c r="X76" s="80">
        <v>0.0</v>
      </c>
      <c r="Y76" s="80">
        <v>0.0</v>
      </c>
      <c r="Z76" s="80">
        <v>0.0</v>
      </c>
      <c r="AA76" s="80">
        <v>0.0</v>
      </c>
      <c r="AB76" s="80">
        <v>0.0</v>
      </c>
      <c r="AC76" s="80">
        <v>0.0</v>
      </c>
      <c r="AD76" s="80">
        <v>0.0</v>
      </c>
      <c r="AE76" s="80">
        <v>0.0</v>
      </c>
      <c r="AF76" s="80">
        <v>0.0</v>
      </c>
      <c r="AG76" s="80">
        <v>0.0</v>
      </c>
      <c r="AH76" s="80">
        <v>0.0</v>
      </c>
      <c r="AI76" s="80">
        <v>0.0</v>
      </c>
      <c r="AJ76" s="80">
        <v>0.0</v>
      </c>
      <c r="AK76" s="80">
        <v>0.0</v>
      </c>
      <c r="AL76" s="80">
        <v>0.0</v>
      </c>
      <c r="AM76" s="80">
        <v>0.0</v>
      </c>
      <c r="AN76" s="80">
        <v>0.0</v>
      </c>
      <c r="AO76" s="80">
        <v>0.0</v>
      </c>
      <c r="AP76" s="80">
        <v>0.0</v>
      </c>
      <c r="AQ76" s="80">
        <v>0.0</v>
      </c>
      <c r="AR76" s="80">
        <v>0.0</v>
      </c>
      <c r="AS76" s="80">
        <v>0.0</v>
      </c>
      <c r="AT76" s="80">
        <v>0.0</v>
      </c>
      <c r="AU76" s="80">
        <v>0.0</v>
      </c>
      <c r="AV76" s="80">
        <v>0.0</v>
      </c>
      <c r="AW76" s="80">
        <v>0.0</v>
      </c>
      <c r="AX76" s="80">
        <v>0.0</v>
      </c>
      <c r="AY76" s="80">
        <v>0.0</v>
      </c>
      <c r="AZ76" s="80">
        <v>0.0</v>
      </c>
      <c r="BA76" s="80">
        <v>0.0</v>
      </c>
      <c r="BB76" s="80">
        <v>0.0</v>
      </c>
      <c r="BC76" s="80">
        <v>0.0</v>
      </c>
      <c r="BD76" s="80">
        <v>0.0</v>
      </c>
      <c r="BE76" s="80">
        <v>0.0</v>
      </c>
      <c r="BF76" s="80">
        <v>0.0</v>
      </c>
      <c r="BG76" s="80">
        <v>0.0</v>
      </c>
      <c r="BH76" s="80">
        <v>0.0</v>
      </c>
      <c r="BI76" s="80">
        <v>0.0</v>
      </c>
      <c r="BJ76" s="80">
        <v>0.0</v>
      </c>
      <c r="BK76" s="80">
        <v>0.0</v>
      </c>
      <c r="BL76" s="80">
        <v>0.0</v>
      </c>
      <c r="BM76" s="80">
        <v>0.0</v>
      </c>
      <c r="BN76" s="80">
        <v>0.0</v>
      </c>
      <c r="BO76" s="80">
        <v>0.0</v>
      </c>
      <c r="BP76" s="80">
        <v>0.0</v>
      </c>
      <c r="BQ76" s="80">
        <v>0.0</v>
      </c>
      <c r="BR76" s="80">
        <v>0.0</v>
      </c>
      <c r="BS76" s="80">
        <v>0.0</v>
      </c>
      <c r="BT76" s="80">
        <v>0.0</v>
      </c>
      <c r="BU76" s="80">
        <v>0.0</v>
      </c>
      <c r="BV76" s="80">
        <v>0.0</v>
      </c>
      <c r="BW76" s="80">
        <v>0.0</v>
      </c>
      <c r="BX76" s="80">
        <v>0.0</v>
      </c>
      <c r="BY76" s="80">
        <v>0.0</v>
      </c>
      <c r="BZ76" s="80">
        <v>0.0</v>
      </c>
      <c r="CA76" s="80">
        <v>0.0</v>
      </c>
      <c r="CB76" s="80">
        <v>0.0</v>
      </c>
      <c r="CC76" s="80">
        <v>0.0</v>
      </c>
      <c r="CD76" s="80">
        <v>0.0</v>
      </c>
      <c r="CE76" s="80">
        <v>0.0</v>
      </c>
      <c r="CF76" s="80">
        <v>0.0</v>
      </c>
      <c r="CG76" s="80">
        <v>0.0</v>
      </c>
      <c r="CH76" s="80">
        <v>0.0</v>
      </c>
      <c r="CI76" s="80">
        <v>0.0</v>
      </c>
      <c r="CJ76" s="80">
        <v>0.0</v>
      </c>
      <c r="CK76" s="80">
        <v>0.0</v>
      </c>
      <c r="CL76" s="80">
        <v>0.0</v>
      </c>
      <c r="CM76" s="80">
        <v>0.0</v>
      </c>
      <c r="CN76" s="80">
        <v>0.0</v>
      </c>
      <c r="CO76" s="80">
        <v>0.0</v>
      </c>
      <c r="CP76" s="80">
        <v>0.0</v>
      </c>
      <c r="CQ76" s="80">
        <v>0.0</v>
      </c>
      <c r="CR76" s="80">
        <v>0.0</v>
      </c>
      <c r="CS76" s="80">
        <v>0.0</v>
      </c>
      <c r="CT76" s="80">
        <v>0.0</v>
      </c>
      <c r="CU76" s="80">
        <v>0.0</v>
      </c>
      <c r="CV76" s="80">
        <v>0.0</v>
      </c>
      <c r="CW76" s="80">
        <v>0.0</v>
      </c>
      <c r="CX76" s="80">
        <v>0.0</v>
      </c>
      <c r="CY76" s="80">
        <v>0.0</v>
      </c>
      <c r="CZ76" s="80">
        <v>0.0</v>
      </c>
      <c r="DA76" s="80">
        <v>0.0</v>
      </c>
      <c r="DB76" s="80">
        <v>0.0</v>
      </c>
      <c r="DC76" s="80">
        <v>0.0</v>
      </c>
      <c r="DD76" s="80">
        <v>0.0</v>
      </c>
      <c r="DE76" s="80">
        <v>0.0</v>
      </c>
      <c r="DF76" s="80">
        <v>0.0</v>
      </c>
      <c r="DG76" s="80">
        <v>0.0</v>
      </c>
      <c r="DH76" s="80">
        <v>0.0</v>
      </c>
      <c r="DI76" s="80">
        <v>0.0</v>
      </c>
      <c r="DJ76" s="80">
        <v>0.0</v>
      </c>
      <c r="DK76" s="80">
        <v>0.0</v>
      </c>
      <c r="DL76" s="80">
        <v>0.0</v>
      </c>
      <c r="DM76" s="80">
        <v>0.0</v>
      </c>
      <c r="DN76" s="80">
        <v>0.0</v>
      </c>
      <c r="DO76" s="80">
        <v>0.0</v>
      </c>
      <c r="DP76" s="80">
        <v>0.0</v>
      </c>
      <c r="DQ76" s="80">
        <v>0.0</v>
      </c>
      <c r="DR76" s="80">
        <v>0.0</v>
      </c>
      <c r="DS76" s="80">
        <v>0.0</v>
      </c>
      <c r="DT76" s="80">
        <v>0.0</v>
      </c>
      <c r="DU76" s="80">
        <v>0.0</v>
      </c>
      <c r="DV76" s="80">
        <v>0.0</v>
      </c>
      <c r="DW76" s="80">
        <v>0.0</v>
      </c>
      <c r="DX76" s="80">
        <v>0.0</v>
      </c>
      <c r="DY76" s="80">
        <v>0.0</v>
      </c>
      <c r="DZ76" s="80">
        <v>0.0</v>
      </c>
      <c r="EA76" s="80">
        <v>0.0</v>
      </c>
      <c r="EB76" s="80">
        <v>0.0</v>
      </c>
      <c r="EC76" s="80">
        <v>0.0</v>
      </c>
      <c r="ED76" s="80">
        <v>0.0</v>
      </c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</row>
    <row r="77" ht="12.75" customHeight="1">
      <c r="M77" s="1"/>
      <c r="N77" s="82" t="s">
        <v>118</v>
      </c>
      <c r="O77" s="169">
        <v>0.0</v>
      </c>
      <c r="P77" s="169">
        <v>0.0</v>
      </c>
      <c r="Q77" s="169">
        <v>0.0</v>
      </c>
      <c r="R77" s="169">
        <v>0.0</v>
      </c>
      <c r="S77" s="169">
        <v>0.0</v>
      </c>
      <c r="T77" s="169">
        <v>0.0</v>
      </c>
      <c r="U77" s="169">
        <v>0.0</v>
      </c>
      <c r="V77" s="169">
        <v>0.0</v>
      </c>
      <c r="W77" s="169">
        <v>0.0</v>
      </c>
      <c r="X77" s="169">
        <v>0.0</v>
      </c>
      <c r="Y77" s="169">
        <v>0.0</v>
      </c>
      <c r="Z77" s="169">
        <v>0.0</v>
      </c>
      <c r="AA77" s="169">
        <v>0.0</v>
      </c>
      <c r="AB77" s="169">
        <v>0.0</v>
      </c>
      <c r="AC77" s="169">
        <v>0.0</v>
      </c>
      <c r="AD77" s="169">
        <v>0.0</v>
      </c>
      <c r="AE77" s="169">
        <v>0.0</v>
      </c>
      <c r="AF77" s="169">
        <v>0.0</v>
      </c>
      <c r="AG77" s="169">
        <v>0.0</v>
      </c>
      <c r="AH77" s="169">
        <v>0.0</v>
      </c>
      <c r="AI77" s="169">
        <v>0.0</v>
      </c>
      <c r="AJ77" s="169">
        <v>0.0</v>
      </c>
      <c r="AK77" s="169">
        <v>0.0</v>
      </c>
      <c r="AL77" s="169">
        <v>0.0</v>
      </c>
      <c r="AM77" s="169">
        <v>0.0</v>
      </c>
      <c r="AN77" s="169">
        <v>0.0</v>
      </c>
      <c r="AO77" s="169">
        <v>0.0</v>
      </c>
      <c r="AP77" s="169">
        <v>0.0</v>
      </c>
      <c r="AQ77" s="169">
        <v>0.0</v>
      </c>
      <c r="AR77" s="169">
        <v>0.0</v>
      </c>
      <c r="AS77" s="169">
        <v>0.0</v>
      </c>
      <c r="AT77" s="169">
        <v>0.0</v>
      </c>
      <c r="AU77" s="169">
        <v>0.0</v>
      </c>
      <c r="AV77" s="169">
        <v>0.0</v>
      </c>
      <c r="AW77" s="169">
        <v>0.0</v>
      </c>
      <c r="AX77" s="169">
        <v>0.0</v>
      </c>
      <c r="AY77" s="169">
        <v>0.0</v>
      </c>
      <c r="AZ77" s="169">
        <v>0.0</v>
      </c>
      <c r="BA77" s="169">
        <v>0.0</v>
      </c>
      <c r="BB77" s="169">
        <v>0.0</v>
      </c>
      <c r="BC77" s="169">
        <v>0.0</v>
      </c>
      <c r="BD77" s="169">
        <v>0.0</v>
      </c>
      <c r="BE77" s="169">
        <v>0.0</v>
      </c>
      <c r="BF77" s="169">
        <v>0.0</v>
      </c>
      <c r="BG77" s="169">
        <v>0.0</v>
      </c>
      <c r="BH77" s="169">
        <v>0.0</v>
      </c>
      <c r="BI77" s="169">
        <v>0.0</v>
      </c>
      <c r="BJ77" s="169">
        <v>0.0</v>
      </c>
      <c r="BK77" s="169">
        <v>0.0</v>
      </c>
      <c r="BL77" s="169">
        <v>0.0</v>
      </c>
      <c r="BM77" s="169">
        <v>0.0</v>
      </c>
      <c r="BN77" s="169">
        <v>0.0</v>
      </c>
      <c r="BO77" s="169">
        <v>0.0</v>
      </c>
      <c r="BP77" s="169">
        <v>0.0</v>
      </c>
      <c r="BQ77" s="169">
        <v>0.0</v>
      </c>
      <c r="BR77" s="169">
        <v>0.0</v>
      </c>
      <c r="BS77" s="169">
        <v>0.0</v>
      </c>
      <c r="BT77" s="169">
        <v>0.0</v>
      </c>
      <c r="BU77" s="169">
        <v>0.0</v>
      </c>
      <c r="BV77" s="169">
        <v>0.0</v>
      </c>
      <c r="BW77" s="169">
        <v>0.0</v>
      </c>
      <c r="BX77" s="169">
        <v>0.0</v>
      </c>
      <c r="BY77" s="169">
        <v>0.0</v>
      </c>
      <c r="BZ77" s="169">
        <v>0.0</v>
      </c>
      <c r="CA77" s="169">
        <v>0.0</v>
      </c>
      <c r="CB77" s="169">
        <v>0.0</v>
      </c>
      <c r="CC77" s="169">
        <v>0.0</v>
      </c>
      <c r="CD77" s="169">
        <v>0.0</v>
      </c>
      <c r="CE77" s="169">
        <v>0.0</v>
      </c>
      <c r="CF77" s="169">
        <v>0.0</v>
      </c>
      <c r="CG77" s="169">
        <v>0.0</v>
      </c>
      <c r="CH77" s="169">
        <v>0.0</v>
      </c>
      <c r="CI77" s="169">
        <v>0.0</v>
      </c>
      <c r="CJ77" s="169">
        <v>0.0</v>
      </c>
      <c r="CK77" s="169">
        <v>0.0</v>
      </c>
      <c r="CL77" s="169">
        <v>0.0</v>
      </c>
      <c r="CM77" s="169">
        <v>0.0</v>
      </c>
      <c r="CN77" s="169">
        <v>0.0</v>
      </c>
      <c r="CO77" s="169">
        <v>0.0</v>
      </c>
      <c r="CP77" s="169">
        <v>0.0</v>
      </c>
      <c r="CQ77" s="169">
        <v>0.0</v>
      </c>
      <c r="CR77" s="169">
        <v>0.0</v>
      </c>
      <c r="CS77" s="169">
        <v>0.0</v>
      </c>
      <c r="CT77" s="169">
        <v>0.0</v>
      </c>
      <c r="CU77" s="169">
        <v>0.0</v>
      </c>
      <c r="CV77" s="169">
        <v>0.0</v>
      </c>
      <c r="CW77" s="169">
        <v>0.0</v>
      </c>
      <c r="CX77" s="169">
        <v>0.0</v>
      </c>
      <c r="CY77" s="169">
        <v>0.0</v>
      </c>
      <c r="CZ77" s="169">
        <v>0.0</v>
      </c>
      <c r="DA77" s="169">
        <v>0.0</v>
      </c>
      <c r="DB77" s="169">
        <v>0.0</v>
      </c>
      <c r="DC77" s="169">
        <v>0.0</v>
      </c>
      <c r="DD77" s="169">
        <v>0.0</v>
      </c>
      <c r="DE77" s="169">
        <v>0.0</v>
      </c>
      <c r="DF77" s="169">
        <v>0.0</v>
      </c>
      <c r="DG77" s="169">
        <v>0.0</v>
      </c>
      <c r="DH77" s="169">
        <v>0.0</v>
      </c>
      <c r="DI77" s="169">
        <v>0.0</v>
      </c>
      <c r="DJ77" s="169">
        <v>0.0</v>
      </c>
      <c r="DK77" s="169">
        <v>0.0</v>
      </c>
      <c r="DL77" s="169">
        <v>0.0</v>
      </c>
      <c r="DM77" s="169">
        <v>0.0</v>
      </c>
      <c r="DN77" s="169">
        <v>0.0</v>
      </c>
      <c r="DO77" s="169">
        <v>0.0</v>
      </c>
      <c r="DP77" s="169">
        <v>0.0</v>
      </c>
      <c r="DQ77" s="169">
        <v>0.0</v>
      </c>
      <c r="DR77" s="169">
        <v>0.0</v>
      </c>
      <c r="DS77" s="169">
        <v>0.0</v>
      </c>
      <c r="DT77" s="169">
        <v>0.0</v>
      </c>
      <c r="DU77" s="169">
        <v>0.0</v>
      </c>
      <c r="DV77" s="169">
        <v>0.0</v>
      </c>
      <c r="DW77" s="169">
        <v>0.0</v>
      </c>
      <c r="DX77" s="169">
        <v>0.0</v>
      </c>
      <c r="DY77" s="169">
        <v>0.0</v>
      </c>
      <c r="DZ77" s="169">
        <v>0.0</v>
      </c>
      <c r="EA77" s="169">
        <v>0.0</v>
      </c>
      <c r="EB77" s="169">
        <v>0.0</v>
      </c>
      <c r="EC77" s="169">
        <v>0.0</v>
      </c>
      <c r="ED77" s="169">
        <v>0.0</v>
      </c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</row>
    <row r="78" ht="12.75" customHeight="1">
      <c r="M78" s="1"/>
      <c r="N78" s="82" t="s">
        <v>119</v>
      </c>
      <c r="O78" s="80">
        <f t="shared" ref="O78:ED78" si="62">+SUM(O74:O77)</f>
        <v>0</v>
      </c>
      <c r="P78" s="80">
        <f t="shared" si="62"/>
        <v>0</v>
      </c>
      <c r="Q78" s="80">
        <f t="shared" si="62"/>
        <v>0</v>
      </c>
      <c r="R78" s="80">
        <f t="shared" si="62"/>
        <v>0</v>
      </c>
      <c r="S78" s="80">
        <f t="shared" si="62"/>
        <v>0</v>
      </c>
      <c r="T78" s="80">
        <f t="shared" si="62"/>
        <v>0</v>
      </c>
      <c r="U78" s="80">
        <f t="shared" si="62"/>
        <v>0</v>
      </c>
      <c r="V78" s="80">
        <f t="shared" si="62"/>
        <v>0</v>
      </c>
      <c r="W78" s="80">
        <f t="shared" si="62"/>
        <v>0</v>
      </c>
      <c r="X78" s="80">
        <f t="shared" si="62"/>
        <v>0</v>
      </c>
      <c r="Y78" s="80">
        <f t="shared" si="62"/>
        <v>0</v>
      </c>
      <c r="Z78" s="80">
        <f t="shared" si="62"/>
        <v>0</v>
      </c>
      <c r="AA78" s="80">
        <f t="shared" si="62"/>
        <v>0</v>
      </c>
      <c r="AB78" s="80">
        <f t="shared" si="62"/>
        <v>0</v>
      </c>
      <c r="AC78" s="80">
        <f t="shared" si="62"/>
        <v>0</v>
      </c>
      <c r="AD78" s="80">
        <f t="shared" si="62"/>
        <v>0</v>
      </c>
      <c r="AE78" s="80">
        <f t="shared" si="62"/>
        <v>0</v>
      </c>
      <c r="AF78" s="80">
        <f t="shared" si="62"/>
        <v>0</v>
      </c>
      <c r="AG78" s="80">
        <f t="shared" si="62"/>
        <v>0</v>
      </c>
      <c r="AH78" s="80">
        <f t="shared" si="62"/>
        <v>0</v>
      </c>
      <c r="AI78" s="80">
        <f t="shared" si="62"/>
        <v>0</v>
      </c>
      <c r="AJ78" s="80">
        <f t="shared" si="62"/>
        <v>0</v>
      </c>
      <c r="AK78" s="80">
        <f t="shared" si="62"/>
        <v>0</v>
      </c>
      <c r="AL78" s="80">
        <f t="shared" si="62"/>
        <v>0</v>
      </c>
      <c r="AM78" s="80">
        <f t="shared" si="62"/>
        <v>0</v>
      </c>
      <c r="AN78" s="80">
        <f t="shared" si="62"/>
        <v>0</v>
      </c>
      <c r="AO78" s="80">
        <f t="shared" si="62"/>
        <v>0</v>
      </c>
      <c r="AP78" s="80">
        <f t="shared" si="62"/>
        <v>0</v>
      </c>
      <c r="AQ78" s="80">
        <f t="shared" si="62"/>
        <v>0</v>
      </c>
      <c r="AR78" s="80">
        <f t="shared" si="62"/>
        <v>0</v>
      </c>
      <c r="AS78" s="80">
        <f t="shared" si="62"/>
        <v>0</v>
      </c>
      <c r="AT78" s="80">
        <f t="shared" si="62"/>
        <v>0</v>
      </c>
      <c r="AU78" s="80">
        <f t="shared" si="62"/>
        <v>0</v>
      </c>
      <c r="AV78" s="80">
        <f t="shared" si="62"/>
        <v>0</v>
      </c>
      <c r="AW78" s="80">
        <f t="shared" si="62"/>
        <v>0</v>
      </c>
      <c r="AX78" s="80">
        <f t="shared" si="62"/>
        <v>0</v>
      </c>
      <c r="AY78" s="80">
        <f t="shared" si="62"/>
        <v>0</v>
      </c>
      <c r="AZ78" s="80">
        <f t="shared" si="62"/>
        <v>0</v>
      </c>
      <c r="BA78" s="80">
        <f t="shared" si="62"/>
        <v>0</v>
      </c>
      <c r="BB78" s="80">
        <f t="shared" si="62"/>
        <v>0</v>
      </c>
      <c r="BC78" s="80">
        <f t="shared" si="62"/>
        <v>0</v>
      </c>
      <c r="BD78" s="80">
        <f t="shared" si="62"/>
        <v>0</v>
      </c>
      <c r="BE78" s="80">
        <f t="shared" si="62"/>
        <v>0</v>
      </c>
      <c r="BF78" s="80">
        <f t="shared" si="62"/>
        <v>0</v>
      </c>
      <c r="BG78" s="80">
        <f t="shared" si="62"/>
        <v>0</v>
      </c>
      <c r="BH78" s="80">
        <f t="shared" si="62"/>
        <v>0</v>
      </c>
      <c r="BI78" s="80">
        <f t="shared" si="62"/>
        <v>0</v>
      </c>
      <c r="BJ78" s="80">
        <f t="shared" si="62"/>
        <v>0</v>
      </c>
      <c r="BK78" s="80">
        <f t="shared" si="62"/>
        <v>0</v>
      </c>
      <c r="BL78" s="80">
        <f t="shared" si="62"/>
        <v>0</v>
      </c>
      <c r="BM78" s="80">
        <f t="shared" si="62"/>
        <v>0</v>
      </c>
      <c r="BN78" s="80">
        <f t="shared" si="62"/>
        <v>0</v>
      </c>
      <c r="BO78" s="80">
        <f t="shared" si="62"/>
        <v>0</v>
      </c>
      <c r="BP78" s="80">
        <f t="shared" si="62"/>
        <v>0</v>
      </c>
      <c r="BQ78" s="80">
        <f t="shared" si="62"/>
        <v>0</v>
      </c>
      <c r="BR78" s="80">
        <f t="shared" si="62"/>
        <v>0</v>
      </c>
      <c r="BS78" s="80">
        <f t="shared" si="62"/>
        <v>0</v>
      </c>
      <c r="BT78" s="80">
        <f t="shared" si="62"/>
        <v>0</v>
      </c>
      <c r="BU78" s="80">
        <f t="shared" si="62"/>
        <v>0</v>
      </c>
      <c r="BV78" s="80">
        <f t="shared" si="62"/>
        <v>0</v>
      </c>
      <c r="BW78" s="80">
        <f t="shared" si="62"/>
        <v>0</v>
      </c>
      <c r="BX78" s="80">
        <f t="shared" si="62"/>
        <v>0</v>
      </c>
      <c r="BY78" s="80">
        <f t="shared" si="62"/>
        <v>0</v>
      </c>
      <c r="BZ78" s="80">
        <f t="shared" si="62"/>
        <v>0</v>
      </c>
      <c r="CA78" s="80">
        <f t="shared" si="62"/>
        <v>0</v>
      </c>
      <c r="CB78" s="80">
        <f t="shared" si="62"/>
        <v>0</v>
      </c>
      <c r="CC78" s="80">
        <f t="shared" si="62"/>
        <v>0</v>
      </c>
      <c r="CD78" s="80">
        <f t="shared" si="62"/>
        <v>0</v>
      </c>
      <c r="CE78" s="80">
        <f t="shared" si="62"/>
        <v>0</v>
      </c>
      <c r="CF78" s="80">
        <f t="shared" si="62"/>
        <v>0</v>
      </c>
      <c r="CG78" s="80">
        <f t="shared" si="62"/>
        <v>0</v>
      </c>
      <c r="CH78" s="80">
        <f t="shared" si="62"/>
        <v>0</v>
      </c>
      <c r="CI78" s="80">
        <f t="shared" si="62"/>
        <v>0</v>
      </c>
      <c r="CJ78" s="80">
        <f t="shared" si="62"/>
        <v>0</v>
      </c>
      <c r="CK78" s="80">
        <f t="shared" si="62"/>
        <v>0</v>
      </c>
      <c r="CL78" s="80">
        <f t="shared" si="62"/>
        <v>0</v>
      </c>
      <c r="CM78" s="80">
        <f t="shared" si="62"/>
        <v>0</v>
      </c>
      <c r="CN78" s="80">
        <f t="shared" si="62"/>
        <v>0</v>
      </c>
      <c r="CO78" s="80">
        <f t="shared" si="62"/>
        <v>0</v>
      </c>
      <c r="CP78" s="80">
        <f t="shared" si="62"/>
        <v>0</v>
      </c>
      <c r="CQ78" s="80">
        <f t="shared" si="62"/>
        <v>0</v>
      </c>
      <c r="CR78" s="80">
        <f t="shared" si="62"/>
        <v>0</v>
      </c>
      <c r="CS78" s="80">
        <f t="shared" si="62"/>
        <v>0</v>
      </c>
      <c r="CT78" s="80">
        <f t="shared" si="62"/>
        <v>0</v>
      </c>
      <c r="CU78" s="80">
        <f t="shared" si="62"/>
        <v>0</v>
      </c>
      <c r="CV78" s="80">
        <f t="shared" si="62"/>
        <v>0</v>
      </c>
      <c r="CW78" s="80">
        <f t="shared" si="62"/>
        <v>0</v>
      </c>
      <c r="CX78" s="80">
        <f t="shared" si="62"/>
        <v>0</v>
      </c>
      <c r="CY78" s="80">
        <f t="shared" si="62"/>
        <v>0</v>
      </c>
      <c r="CZ78" s="80">
        <f t="shared" si="62"/>
        <v>0</v>
      </c>
      <c r="DA78" s="80">
        <f t="shared" si="62"/>
        <v>0</v>
      </c>
      <c r="DB78" s="80">
        <f t="shared" si="62"/>
        <v>0</v>
      </c>
      <c r="DC78" s="80">
        <f t="shared" si="62"/>
        <v>0</v>
      </c>
      <c r="DD78" s="80">
        <f t="shared" si="62"/>
        <v>0</v>
      </c>
      <c r="DE78" s="80">
        <f t="shared" si="62"/>
        <v>0</v>
      </c>
      <c r="DF78" s="80">
        <f t="shared" si="62"/>
        <v>0</v>
      </c>
      <c r="DG78" s="80">
        <f t="shared" si="62"/>
        <v>0</v>
      </c>
      <c r="DH78" s="80">
        <f t="shared" si="62"/>
        <v>0</v>
      </c>
      <c r="DI78" s="80">
        <f t="shared" si="62"/>
        <v>0</v>
      </c>
      <c r="DJ78" s="80">
        <f t="shared" si="62"/>
        <v>0</v>
      </c>
      <c r="DK78" s="80">
        <f t="shared" si="62"/>
        <v>0</v>
      </c>
      <c r="DL78" s="80">
        <f t="shared" si="62"/>
        <v>0</v>
      </c>
      <c r="DM78" s="80">
        <f t="shared" si="62"/>
        <v>0</v>
      </c>
      <c r="DN78" s="80">
        <f t="shared" si="62"/>
        <v>0</v>
      </c>
      <c r="DO78" s="80">
        <f t="shared" si="62"/>
        <v>0</v>
      </c>
      <c r="DP78" s="80">
        <f t="shared" si="62"/>
        <v>0</v>
      </c>
      <c r="DQ78" s="80">
        <f t="shared" si="62"/>
        <v>0</v>
      </c>
      <c r="DR78" s="80">
        <f t="shared" si="62"/>
        <v>0</v>
      </c>
      <c r="DS78" s="80">
        <f t="shared" si="62"/>
        <v>0</v>
      </c>
      <c r="DT78" s="80">
        <f t="shared" si="62"/>
        <v>0</v>
      </c>
      <c r="DU78" s="80">
        <f t="shared" si="62"/>
        <v>0</v>
      </c>
      <c r="DV78" s="80">
        <f t="shared" si="62"/>
        <v>0</v>
      </c>
      <c r="DW78" s="80">
        <f t="shared" si="62"/>
        <v>0</v>
      </c>
      <c r="DX78" s="80">
        <f t="shared" si="62"/>
        <v>0</v>
      </c>
      <c r="DY78" s="80">
        <f t="shared" si="62"/>
        <v>0</v>
      </c>
      <c r="DZ78" s="80">
        <f t="shared" si="62"/>
        <v>0</v>
      </c>
      <c r="EA78" s="80">
        <f t="shared" si="62"/>
        <v>0</v>
      </c>
      <c r="EB78" s="80">
        <f t="shared" si="62"/>
        <v>0</v>
      </c>
      <c r="EC78" s="80">
        <f t="shared" si="62"/>
        <v>0</v>
      </c>
      <c r="ED78" s="80">
        <f t="shared" si="62"/>
        <v>0</v>
      </c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</row>
    <row r="79" ht="12.75" customHeight="1">
      <c r="M79" s="1"/>
      <c r="N79" s="82" t="s">
        <v>120</v>
      </c>
      <c r="O79" s="169">
        <v>0.0</v>
      </c>
      <c r="P79" s="169">
        <v>0.0</v>
      </c>
      <c r="Q79" s="169">
        <v>0.0</v>
      </c>
      <c r="R79" s="169">
        <v>0.0</v>
      </c>
      <c r="S79" s="169">
        <v>0.0</v>
      </c>
      <c r="T79" s="169">
        <v>0.0</v>
      </c>
      <c r="U79" s="169">
        <f t="shared" ref="U79:ED79" si="63">-O78</f>
        <v>0</v>
      </c>
      <c r="V79" s="169">
        <f t="shared" si="63"/>
        <v>0</v>
      </c>
      <c r="W79" s="169">
        <f t="shared" si="63"/>
        <v>0</v>
      </c>
      <c r="X79" s="169">
        <f t="shared" si="63"/>
        <v>0</v>
      </c>
      <c r="Y79" s="169">
        <f t="shared" si="63"/>
        <v>0</v>
      </c>
      <c r="Z79" s="169">
        <f t="shared" si="63"/>
        <v>0</v>
      </c>
      <c r="AA79" s="169">
        <f t="shared" si="63"/>
        <v>0</v>
      </c>
      <c r="AB79" s="169">
        <f t="shared" si="63"/>
        <v>0</v>
      </c>
      <c r="AC79" s="169">
        <f t="shared" si="63"/>
        <v>0</v>
      </c>
      <c r="AD79" s="169">
        <f t="shared" si="63"/>
        <v>0</v>
      </c>
      <c r="AE79" s="169">
        <f t="shared" si="63"/>
        <v>0</v>
      </c>
      <c r="AF79" s="169">
        <f t="shared" si="63"/>
        <v>0</v>
      </c>
      <c r="AG79" s="169">
        <f t="shared" si="63"/>
        <v>0</v>
      </c>
      <c r="AH79" s="169">
        <f t="shared" si="63"/>
        <v>0</v>
      </c>
      <c r="AI79" s="169">
        <f t="shared" si="63"/>
        <v>0</v>
      </c>
      <c r="AJ79" s="169">
        <f t="shared" si="63"/>
        <v>0</v>
      </c>
      <c r="AK79" s="169">
        <f t="shared" si="63"/>
        <v>0</v>
      </c>
      <c r="AL79" s="169">
        <f t="shared" si="63"/>
        <v>0</v>
      </c>
      <c r="AM79" s="169">
        <f t="shared" si="63"/>
        <v>0</v>
      </c>
      <c r="AN79" s="169">
        <f t="shared" si="63"/>
        <v>0</v>
      </c>
      <c r="AO79" s="169">
        <f t="shared" si="63"/>
        <v>0</v>
      </c>
      <c r="AP79" s="169">
        <f t="shared" si="63"/>
        <v>0</v>
      </c>
      <c r="AQ79" s="169">
        <f t="shared" si="63"/>
        <v>0</v>
      </c>
      <c r="AR79" s="169">
        <f t="shared" si="63"/>
        <v>0</v>
      </c>
      <c r="AS79" s="169">
        <f t="shared" si="63"/>
        <v>0</v>
      </c>
      <c r="AT79" s="169">
        <f t="shared" si="63"/>
        <v>0</v>
      </c>
      <c r="AU79" s="169">
        <f t="shared" si="63"/>
        <v>0</v>
      </c>
      <c r="AV79" s="169">
        <f t="shared" si="63"/>
        <v>0</v>
      </c>
      <c r="AW79" s="169">
        <f t="shared" si="63"/>
        <v>0</v>
      </c>
      <c r="AX79" s="169">
        <f t="shared" si="63"/>
        <v>0</v>
      </c>
      <c r="AY79" s="169">
        <f t="shared" si="63"/>
        <v>0</v>
      </c>
      <c r="AZ79" s="169">
        <f t="shared" si="63"/>
        <v>0</v>
      </c>
      <c r="BA79" s="169">
        <f t="shared" si="63"/>
        <v>0</v>
      </c>
      <c r="BB79" s="169">
        <f t="shared" si="63"/>
        <v>0</v>
      </c>
      <c r="BC79" s="169">
        <f t="shared" si="63"/>
        <v>0</v>
      </c>
      <c r="BD79" s="169">
        <f t="shared" si="63"/>
        <v>0</v>
      </c>
      <c r="BE79" s="169">
        <f t="shared" si="63"/>
        <v>0</v>
      </c>
      <c r="BF79" s="169">
        <f t="shared" si="63"/>
        <v>0</v>
      </c>
      <c r="BG79" s="169">
        <f t="shared" si="63"/>
        <v>0</v>
      </c>
      <c r="BH79" s="169">
        <f t="shared" si="63"/>
        <v>0</v>
      </c>
      <c r="BI79" s="169">
        <f t="shared" si="63"/>
        <v>0</v>
      </c>
      <c r="BJ79" s="169">
        <f t="shared" si="63"/>
        <v>0</v>
      </c>
      <c r="BK79" s="169">
        <f t="shared" si="63"/>
        <v>0</v>
      </c>
      <c r="BL79" s="169">
        <f t="shared" si="63"/>
        <v>0</v>
      </c>
      <c r="BM79" s="169">
        <f t="shared" si="63"/>
        <v>0</v>
      </c>
      <c r="BN79" s="169">
        <f t="shared" si="63"/>
        <v>0</v>
      </c>
      <c r="BO79" s="169">
        <f t="shared" si="63"/>
        <v>0</v>
      </c>
      <c r="BP79" s="169">
        <f t="shared" si="63"/>
        <v>0</v>
      </c>
      <c r="BQ79" s="169">
        <f t="shared" si="63"/>
        <v>0</v>
      </c>
      <c r="BR79" s="169">
        <f t="shared" si="63"/>
        <v>0</v>
      </c>
      <c r="BS79" s="169">
        <f t="shared" si="63"/>
        <v>0</v>
      </c>
      <c r="BT79" s="169">
        <f t="shared" si="63"/>
        <v>0</v>
      </c>
      <c r="BU79" s="169">
        <f t="shared" si="63"/>
        <v>0</v>
      </c>
      <c r="BV79" s="169">
        <f t="shared" si="63"/>
        <v>0</v>
      </c>
      <c r="BW79" s="169">
        <f t="shared" si="63"/>
        <v>0</v>
      </c>
      <c r="BX79" s="169">
        <f t="shared" si="63"/>
        <v>0</v>
      </c>
      <c r="BY79" s="169">
        <f t="shared" si="63"/>
        <v>0</v>
      </c>
      <c r="BZ79" s="169">
        <f t="shared" si="63"/>
        <v>0</v>
      </c>
      <c r="CA79" s="169">
        <f t="shared" si="63"/>
        <v>0</v>
      </c>
      <c r="CB79" s="169">
        <f t="shared" si="63"/>
        <v>0</v>
      </c>
      <c r="CC79" s="169">
        <f t="shared" si="63"/>
        <v>0</v>
      </c>
      <c r="CD79" s="169">
        <f t="shared" si="63"/>
        <v>0</v>
      </c>
      <c r="CE79" s="169">
        <f t="shared" si="63"/>
        <v>0</v>
      </c>
      <c r="CF79" s="169">
        <f t="shared" si="63"/>
        <v>0</v>
      </c>
      <c r="CG79" s="169">
        <f t="shared" si="63"/>
        <v>0</v>
      </c>
      <c r="CH79" s="169">
        <f t="shared" si="63"/>
        <v>0</v>
      </c>
      <c r="CI79" s="169">
        <f t="shared" si="63"/>
        <v>0</v>
      </c>
      <c r="CJ79" s="169">
        <f t="shared" si="63"/>
        <v>0</v>
      </c>
      <c r="CK79" s="169">
        <f t="shared" si="63"/>
        <v>0</v>
      </c>
      <c r="CL79" s="169">
        <f t="shared" si="63"/>
        <v>0</v>
      </c>
      <c r="CM79" s="169">
        <f t="shared" si="63"/>
        <v>0</v>
      </c>
      <c r="CN79" s="169">
        <f t="shared" si="63"/>
        <v>0</v>
      </c>
      <c r="CO79" s="169">
        <f t="shared" si="63"/>
        <v>0</v>
      </c>
      <c r="CP79" s="169">
        <f t="shared" si="63"/>
        <v>0</v>
      </c>
      <c r="CQ79" s="169">
        <f t="shared" si="63"/>
        <v>0</v>
      </c>
      <c r="CR79" s="169">
        <f t="shared" si="63"/>
        <v>0</v>
      </c>
      <c r="CS79" s="169">
        <f t="shared" si="63"/>
        <v>0</v>
      </c>
      <c r="CT79" s="169">
        <f t="shared" si="63"/>
        <v>0</v>
      </c>
      <c r="CU79" s="169">
        <f t="shared" si="63"/>
        <v>0</v>
      </c>
      <c r="CV79" s="169">
        <f t="shared" si="63"/>
        <v>0</v>
      </c>
      <c r="CW79" s="169">
        <f t="shared" si="63"/>
        <v>0</v>
      </c>
      <c r="CX79" s="169">
        <f t="shared" si="63"/>
        <v>0</v>
      </c>
      <c r="CY79" s="169">
        <f t="shared" si="63"/>
        <v>0</v>
      </c>
      <c r="CZ79" s="169">
        <f t="shared" si="63"/>
        <v>0</v>
      </c>
      <c r="DA79" s="169">
        <f t="shared" si="63"/>
        <v>0</v>
      </c>
      <c r="DB79" s="169">
        <f t="shared" si="63"/>
        <v>0</v>
      </c>
      <c r="DC79" s="169">
        <f t="shared" si="63"/>
        <v>0</v>
      </c>
      <c r="DD79" s="169">
        <f t="shared" si="63"/>
        <v>0</v>
      </c>
      <c r="DE79" s="169">
        <f t="shared" si="63"/>
        <v>0</v>
      </c>
      <c r="DF79" s="169">
        <f t="shared" si="63"/>
        <v>0</v>
      </c>
      <c r="DG79" s="169">
        <f t="shared" si="63"/>
        <v>0</v>
      </c>
      <c r="DH79" s="169">
        <f t="shared" si="63"/>
        <v>0</v>
      </c>
      <c r="DI79" s="169">
        <f t="shared" si="63"/>
        <v>0</v>
      </c>
      <c r="DJ79" s="169">
        <f t="shared" si="63"/>
        <v>0</v>
      </c>
      <c r="DK79" s="169">
        <f t="shared" si="63"/>
        <v>0</v>
      </c>
      <c r="DL79" s="169">
        <f t="shared" si="63"/>
        <v>0</v>
      </c>
      <c r="DM79" s="169">
        <f t="shared" si="63"/>
        <v>0</v>
      </c>
      <c r="DN79" s="169">
        <f t="shared" si="63"/>
        <v>0</v>
      </c>
      <c r="DO79" s="169">
        <f t="shared" si="63"/>
        <v>0</v>
      </c>
      <c r="DP79" s="169">
        <f t="shared" si="63"/>
        <v>0</v>
      </c>
      <c r="DQ79" s="169">
        <f t="shared" si="63"/>
        <v>0</v>
      </c>
      <c r="DR79" s="169">
        <f t="shared" si="63"/>
        <v>0</v>
      </c>
      <c r="DS79" s="169">
        <f t="shared" si="63"/>
        <v>0</v>
      </c>
      <c r="DT79" s="169">
        <f t="shared" si="63"/>
        <v>0</v>
      </c>
      <c r="DU79" s="169">
        <f t="shared" si="63"/>
        <v>0</v>
      </c>
      <c r="DV79" s="169">
        <f t="shared" si="63"/>
        <v>0</v>
      </c>
      <c r="DW79" s="169">
        <f t="shared" si="63"/>
        <v>0</v>
      </c>
      <c r="DX79" s="169">
        <f t="shared" si="63"/>
        <v>0</v>
      </c>
      <c r="DY79" s="169">
        <f t="shared" si="63"/>
        <v>0</v>
      </c>
      <c r="DZ79" s="169">
        <f t="shared" si="63"/>
        <v>0</v>
      </c>
      <c r="EA79" s="169">
        <f t="shared" si="63"/>
        <v>0</v>
      </c>
      <c r="EB79" s="169">
        <f t="shared" si="63"/>
        <v>0</v>
      </c>
      <c r="EC79" s="169">
        <f t="shared" si="63"/>
        <v>0</v>
      </c>
      <c r="ED79" s="169">
        <f t="shared" si="63"/>
        <v>0</v>
      </c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</row>
    <row r="80" ht="12.75" customHeight="1">
      <c r="M80" s="1"/>
      <c r="N80" s="82" t="s">
        <v>121</v>
      </c>
      <c r="O80" s="80">
        <f>+SUM(O78:O79)</f>
        <v>0</v>
      </c>
      <c r="P80" s="80">
        <f t="shared" ref="P80:ED80" si="64">+SUM(P78:P79)+O80</f>
        <v>0</v>
      </c>
      <c r="Q80" s="80">
        <f t="shared" si="64"/>
        <v>0</v>
      </c>
      <c r="R80" s="80">
        <f t="shared" si="64"/>
        <v>0</v>
      </c>
      <c r="S80" s="80">
        <f t="shared" si="64"/>
        <v>0</v>
      </c>
      <c r="T80" s="80">
        <f t="shared" si="64"/>
        <v>0</v>
      </c>
      <c r="U80" s="80">
        <f t="shared" si="64"/>
        <v>0</v>
      </c>
      <c r="V80" s="80">
        <f t="shared" si="64"/>
        <v>0</v>
      </c>
      <c r="W80" s="80">
        <f t="shared" si="64"/>
        <v>0</v>
      </c>
      <c r="X80" s="80">
        <f t="shared" si="64"/>
        <v>0</v>
      </c>
      <c r="Y80" s="80">
        <f t="shared" si="64"/>
        <v>0</v>
      </c>
      <c r="Z80" s="80">
        <f t="shared" si="64"/>
        <v>0</v>
      </c>
      <c r="AA80" s="80">
        <f t="shared" si="64"/>
        <v>0</v>
      </c>
      <c r="AB80" s="80">
        <f t="shared" si="64"/>
        <v>0</v>
      </c>
      <c r="AC80" s="80">
        <f t="shared" si="64"/>
        <v>0</v>
      </c>
      <c r="AD80" s="80">
        <f t="shared" si="64"/>
        <v>0</v>
      </c>
      <c r="AE80" s="80">
        <f t="shared" si="64"/>
        <v>0</v>
      </c>
      <c r="AF80" s="80">
        <f t="shared" si="64"/>
        <v>0</v>
      </c>
      <c r="AG80" s="80">
        <f t="shared" si="64"/>
        <v>0</v>
      </c>
      <c r="AH80" s="80">
        <f t="shared" si="64"/>
        <v>0</v>
      </c>
      <c r="AI80" s="80">
        <f t="shared" si="64"/>
        <v>0</v>
      </c>
      <c r="AJ80" s="80">
        <f t="shared" si="64"/>
        <v>0</v>
      </c>
      <c r="AK80" s="80">
        <f t="shared" si="64"/>
        <v>0</v>
      </c>
      <c r="AL80" s="80">
        <f t="shared" si="64"/>
        <v>0</v>
      </c>
      <c r="AM80" s="80">
        <f t="shared" si="64"/>
        <v>0</v>
      </c>
      <c r="AN80" s="80">
        <f t="shared" si="64"/>
        <v>0</v>
      </c>
      <c r="AO80" s="80">
        <f t="shared" si="64"/>
        <v>0</v>
      </c>
      <c r="AP80" s="80">
        <f t="shared" si="64"/>
        <v>0</v>
      </c>
      <c r="AQ80" s="80">
        <f t="shared" si="64"/>
        <v>0</v>
      </c>
      <c r="AR80" s="80">
        <f t="shared" si="64"/>
        <v>0</v>
      </c>
      <c r="AS80" s="80">
        <f t="shared" si="64"/>
        <v>0</v>
      </c>
      <c r="AT80" s="80">
        <f t="shared" si="64"/>
        <v>0</v>
      </c>
      <c r="AU80" s="80">
        <f t="shared" si="64"/>
        <v>0</v>
      </c>
      <c r="AV80" s="80">
        <f t="shared" si="64"/>
        <v>0</v>
      </c>
      <c r="AW80" s="80">
        <f t="shared" si="64"/>
        <v>0</v>
      </c>
      <c r="AX80" s="80">
        <f t="shared" si="64"/>
        <v>0</v>
      </c>
      <c r="AY80" s="80">
        <f t="shared" si="64"/>
        <v>0</v>
      </c>
      <c r="AZ80" s="80">
        <f t="shared" si="64"/>
        <v>0</v>
      </c>
      <c r="BA80" s="80">
        <f t="shared" si="64"/>
        <v>0</v>
      </c>
      <c r="BB80" s="80">
        <f t="shared" si="64"/>
        <v>0</v>
      </c>
      <c r="BC80" s="80">
        <f t="shared" si="64"/>
        <v>0</v>
      </c>
      <c r="BD80" s="80">
        <f t="shared" si="64"/>
        <v>0</v>
      </c>
      <c r="BE80" s="80">
        <f t="shared" si="64"/>
        <v>0</v>
      </c>
      <c r="BF80" s="80">
        <f t="shared" si="64"/>
        <v>0</v>
      </c>
      <c r="BG80" s="80">
        <f t="shared" si="64"/>
        <v>0</v>
      </c>
      <c r="BH80" s="80">
        <f t="shared" si="64"/>
        <v>0</v>
      </c>
      <c r="BI80" s="80">
        <f t="shared" si="64"/>
        <v>0</v>
      </c>
      <c r="BJ80" s="80">
        <f t="shared" si="64"/>
        <v>0</v>
      </c>
      <c r="BK80" s="80">
        <f t="shared" si="64"/>
        <v>0</v>
      </c>
      <c r="BL80" s="80">
        <f t="shared" si="64"/>
        <v>0</v>
      </c>
      <c r="BM80" s="80">
        <f t="shared" si="64"/>
        <v>0</v>
      </c>
      <c r="BN80" s="80">
        <f t="shared" si="64"/>
        <v>0</v>
      </c>
      <c r="BO80" s="80">
        <f t="shared" si="64"/>
        <v>0</v>
      </c>
      <c r="BP80" s="80">
        <f t="shared" si="64"/>
        <v>0</v>
      </c>
      <c r="BQ80" s="80">
        <f t="shared" si="64"/>
        <v>0</v>
      </c>
      <c r="BR80" s="80">
        <f t="shared" si="64"/>
        <v>0</v>
      </c>
      <c r="BS80" s="80">
        <f t="shared" si="64"/>
        <v>0</v>
      </c>
      <c r="BT80" s="80">
        <f t="shared" si="64"/>
        <v>0</v>
      </c>
      <c r="BU80" s="80">
        <f t="shared" si="64"/>
        <v>0</v>
      </c>
      <c r="BV80" s="80">
        <f t="shared" si="64"/>
        <v>0</v>
      </c>
      <c r="BW80" s="80">
        <f t="shared" si="64"/>
        <v>0</v>
      </c>
      <c r="BX80" s="80">
        <f t="shared" si="64"/>
        <v>0</v>
      </c>
      <c r="BY80" s="80">
        <f t="shared" si="64"/>
        <v>0</v>
      </c>
      <c r="BZ80" s="80">
        <f t="shared" si="64"/>
        <v>0</v>
      </c>
      <c r="CA80" s="80">
        <f t="shared" si="64"/>
        <v>0</v>
      </c>
      <c r="CB80" s="80">
        <f t="shared" si="64"/>
        <v>0</v>
      </c>
      <c r="CC80" s="80">
        <f t="shared" si="64"/>
        <v>0</v>
      </c>
      <c r="CD80" s="80">
        <f t="shared" si="64"/>
        <v>0</v>
      </c>
      <c r="CE80" s="80">
        <f t="shared" si="64"/>
        <v>0</v>
      </c>
      <c r="CF80" s="80">
        <f t="shared" si="64"/>
        <v>0</v>
      </c>
      <c r="CG80" s="80">
        <f t="shared" si="64"/>
        <v>0</v>
      </c>
      <c r="CH80" s="80">
        <f t="shared" si="64"/>
        <v>0</v>
      </c>
      <c r="CI80" s="80">
        <f t="shared" si="64"/>
        <v>0</v>
      </c>
      <c r="CJ80" s="80">
        <f t="shared" si="64"/>
        <v>0</v>
      </c>
      <c r="CK80" s="80">
        <f t="shared" si="64"/>
        <v>0</v>
      </c>
      <c r="CL80" s="80">
        <f t="shared" si="64"/>
        <v>0</v>
      </c>
      <c r="CM80" s="80">
        <f t="shared" si="64"/>
        <v>0</v>
      </c>
      <c r="CN80" s="80">
        <f t="shared" si="64"/>
        <v>0</v>
      </c>
      <c r="CO80" s="80">
        <f t="shared" si="64"/>
        <v>0</v>
      </c>
      <c r="CP80" s="80">
        <f t="shared" si="64"/>
        <v>0</v>
      </c>
      <c r="CQ80" s="80">
        <f t="shared" si="64"/>
        <v>0</v>
      </c>
      <c r="CR80" s="80">
        <f t="shared" si="64"/>
        <v>0</v>
      </c>
      <c r="CS80" s="80">
        <f t="shared" si="64"/>
        <v>0</v>
      </c>
      <c r="CT80" s="80">
        <f t="shared" si="64"/>
        <v>0</v>
      </c>
      <c r="CU80" s="80">
        <f t="shared" si="64"/>
        <v>0</v>
      </c>
      <c r="CV80" s="80">
        <f t="shared" si="64"/>
        <v>0</v>
      </c>
      <c r="CW80" s="80">
        <f t="shared" si="64"/>
        <v>0</v>
      </c>
      <c r="CX80" s="80">
        <f t="shared" si="64"/>
        <v>0</v>
      </c>
      <c r="CY80" s="80">
        <f t="shared" si="64"/>
        <v>0</v>
      </c>
      <c r="CZ80" s="80">
        <f t="shared" si="64"/>
        <v>0</v>
      </c>
      <c r="DA80" s="80">
        <f t="shared" si="64"/>
        <v>0</v>
      </c>
      <c r="DB80" s="80">
        <f t="shared" si="64"/>
        <v>0</v>
      </c>
      <c r="DC80" s="80">
        <f t="shared" si="64"/>
        <v>0</v>
      </c>
      <c r="DD80" s="80">
        <f t="shared" si="64"/>
        <v>0</v>
      </c>
      <c r="DE80" s="80">
        <f t="shared" si="64"/>
        <v>0</v>
      </c>
      <c r="DF80" s="80">
        <f t="shared" si="64"/>
        <v>0</v>
      </c>
      <c r="DG80" s="80">
        <f t="shared" si="64"/>
        <v>0</v>
      </c>
      <c r="DH80" s="80">
        <f t="shared" si="64"/>
        <v>0</v>
      </c>
      <c r="DI80" s="80">
        <f t="shared" si="64"/>
        <v>0</v>
      </c>
      <c r="DJ80" s="80">
        <f t="shared" si="64"/>
        <v>0</v>
      </c>
      <c r="DK80" s="80">
        <f t="shared" si="64"/>
        <v>0</v>
      </c>
      <c r="DL80" s="80">
        <f t="shared" si="64"/>
        <v>0</v>
      </c>
      <c r="DM80" s="80">
        <f t="shared" si="64"/>
        <v>0</v>
      </c>
      <c r="DN80" s="80">
        <f t="shared" si="64"/>
        <v>0</v>
      </c>
      <c r="DO80" s="80">
        <f t="shared" si="64"/>
        <v>0</v>
      </c>
      <c r="DP80" s="80">
        <f t="shared" si="64"/>
        <v>0</v>
      </c>
      <c r="DQ80" s="80">
        <f t="shared" si="64"/>
        <v>0</v>
      </c>
      <c r="DR80" s="80">
        <f t="shared" si="64"/>
        <v>0</v>
      </c>
      <c r="DS80" s="80">
        <f t="shared" si="64"/>
        <v>0</v>
      </c>
      <c r="DT80" s="80">
        <f t="shared" si="64"/>
        <v>0</v>
      </c>
      <c r="DU80" s="80">
        <f t="shared" si="64"/>
        <v>0</v>
      </c>
      <c r="DV80" s="80">
        <f t="shared" si="64"/>
        <v>0</v>
      </c>
      <c r="DW80" s="80">
        <f t="shared" si="64"/>
        <v>0</v>
      </c>
      <c r="DX80" s="80">
        <f t="shared" si="64"/>
        <v>0</v>
      </c>
      <c r="DY80" s="80">
        <f t="shared" si="64"/>
        <v>0</v>
      </c>
      <c r="DZ80" s="80">
        <f t="shared" si="64"/>
        <v>0</v>
      </c>
      <c r="EA80" s="80">
        <f t="shared" si="64"/>
        <v>0</v>
      </c>
      <c r="EB80" s="80">
        <f t="shared" si="64"/>
        <v>0</v>
      </c>
      <c r="EC80" s="80">
        <f t="shared" si="64"/>
        <v>0</v>
      </c>
      <c r="ED80" s="80">
        <f t="shared" si="64"/>
        <v>0</v>
      </c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</row>
    <row r="81" ht="12.75" customHeight="1">
      <c r="M81" s="1"/>
      <c r="N81" s="1"/>
      <c r="O81" s="75"/>
      <c r="P81" s="50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  <c r="BM81" s="158"/>
      <c r="BN81" s="158"/>
      <c r="BO81" s="158"/>
      <c r="BP81" s="158"/>
      <c r="BQ81" s="158"/>
      <c r="BR81" s="158"/>
      <c r="BS81" s="158"/>
      <c r="BT81" s="158"/>
      <c r="BU81" s="158"/>
      <c r="BV81" s="158"/>
      <c r="BW81" s="158"/>
      <c r="BX81" s="158"/>
      <c r="BY81" s="158"/>
      <c r="BZ81" s="158"/>
      <c r="CA81" s="158"/>
      <c r="CB81" s="158"/>
      <c r="CC81" s="158"/>
      <c r="CD81" s="158"/>
      <c r="CE81" s="158"/>
      <c r="CF81" s="158"/>
      <c r="CG81" s="158"/>
      <c r="CH81" s="158"/>
      <c r="CI81" s="158"/>
      <c r="CJ81" s="158"/>
      <c r="CK81" s="158"/>
      <c r="CL81" s="158"/>
      <c r="CM81" s="158"/>
      <c r="CN81" s="158"/>
      <c r="CO81" s="158"/>
      <c r="CP81" s="158"/>
      <c r="CQ81" s="158"/>
      <c r="CR81" s="158"/>
      <c r="CS81" s="158"/>
      <c r="CT81" s="158"/>
      <c r="CU81" s="158"/>
      <c r="CV81" s="158"/>
      <c r="CW81" s="158"/>
      <c r="CX81" s="158"/>
      <c r="CY81" s="158"/>
      <c r="CZ81" s="158"/>
      <c r="DA81" s="158"/>
      <c r="DB81" s="158"/>
      <c r="DC81" s="158"/>
      <c r="DD81" s="158"/>
      <c r="DE81" s="158"/>
      <c r="DF81" s="158"/>
      <c r="DG81" s="158"/>
      <c r="DH81" s="158"/>
      <c r="DI81" s="158"/>
      <c r="DJ81" s="158"/>
      <c r="DK81" s="158"/>
      <c r="DL81" s="158"/>
      <c r="DM81" s="158"/>
      <c r="DN81" s="158"/>
      <c r="DO81" s="158"/>
      <c r="DP81" s="158"/>
      <c r="DQ81" s="158"/>
      <c r="DR81" s="158"/>
      <c r="DS81" s="158"/>
      <c r="DT81" s="158"/>
      <c r="DU81" s="158"/>
      <c r="DV81" s="158"/>
      <c r="DW81" s="158"/>
      <c r="DX81" s="158"/>
      <c r="DY81" s="158"/>
      <c r="DZ81" s="158"/>
      <c r="EA81" s="158"/>
      <c r="EB81" s="158"/>
      <c r="EC81" s="158"/>
      <c r="ED81" s="158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</row>
    <row r="82" ht="12.75" customHeight="1">
      <c r="M82" s="1"/>
      <c r="N82" s="1"/>
      <c r="O82" s="75"/>
      <c r="P82" s="50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8"/>
      <c r="BN82" s="158"/>
      <c r="BO82" s="158"/>
      <c r="BP82" s="158"/>
      <c r="BQ82" s="158"/>
      <c r="BR82" s="158"/>
      <c r="BS82" s="158"/>
      <c r="BT82" s="158"/>
      <c r="BU82" s="158"/>
      <c r="BV82" s="158"/>
      <c r="BW82" s="158"/>
      <c r="BX82" s="158"/>
      <c r="BY82" s="158"/>
      <c r="BZ82" s="158"/>
      <c r="CA82" s="158"/>
      <c r="CB82" s="158"/>
      <c r="CC82" s="158"/>
      <c r="CD82" s="158"/>
      <c r="CE82" s="158"/>
      <c r="CF82" s="158"/>
      <c r="CG82" s="158"/>
      <c r="CH82" s="158"/>
      <c r="CI82" s="158"/>
      <c r="CJ82" s="158"/>
      <c r="CK82" s="158"/>
      <c r="CL82" s="158"/>
      <c r="CM82" s="158"/>
      <c r="CN82" s="158"/>
      <c r="CO82" s="158"/>
      <c r="CP82" s="158"/>
      <c r="CQ82" s="158"/>
      <c r="CR82" s="158"/>
      <c r="CS82" s="158"/>
      <c r="CT82" s="158"/>
      <c r="CU82" s="158"/>
      <c r="CV82" s="158"/>
      <c r="CW82" s="158"/>
      <c r="CX82" s="158"/>
      <c r="CY82" s="158"/>
      <c r="CZ82" s="158"/>
      <c r="DA82" s="158"/>
      <c r="DB82" s="158"/>
      <c r="DC82" s="158"/>
      <c r="DD82" s="158"/>
      <c r="DE82" s="158"/>
      <c r="DF82" s="158"/>
      <c r="DG82" s="158"/>
      <c r="DH82" s="158"/>
      <c r="DI82" s="158"/>
      <c r="DJ82" s="158"/>
      <c r="DK82" s="158"/>
      <c r="DL82" s="158"/>
      <c r="DM82" s="158"/>
      <c r="DN82" s="158"/>
      <c r="DO82" s="158"/>
      <c r="DP82" s="158"/>
      <c r="DQ82" s="158"/>
      <c r="DR82" s="158"/>
      <c r="DS82" s="158"/>
      <c r="DT82" s="158"/>
      <c r="DU82" s="158"/>
      <c r="DV82" s="158"/>
      <c r="DW82" s="158"/>
      <c r="DX82" s="158"/>
      <c r="DY82" s="158"/>
      <c r="DZ82" s="158"/>
      <c r="EA82" s="158"/>
      <c r="EB82" s="158"/>
      <c r="EC82" s="158"/>
      <c r="ED82" s="158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</row>
    <row r="83" ht="12.75" customHeight="1">
      <c r="M83" s="1"/>
      <c r="N83" s="163" t="s">
        <v>25</v>
      </c>
      <c r="O83" s="84"/>
      <c r="P83" s="84"/>
      <c r="Q83" s="84"/>
      <c r="R83" s="84"/>
      <c r="S83" s="84"/>
      <c r="T83" s="84"/>
      <c r="U83" s="84"/>
      <c r="V83" s="84"/>
      <c r="W83" s="84"/>
      <c r="X83" s="84"/>
      <c r="Y83" s="84"/>
      <c r="Z83" s="84"/>
      <c r="AA83" s="84"/>
      <c r="AB83" s="84"/>
      <c r="AC83" s="84"/>
      <c r="AD83" s="84"/>
      <c r="AE83" s="84"/>
      <c r="AF83" s="84"/>
      <c r="AG83" s="84"/>
      <c r="AH83" s="84"/>
      <c r="AI83" s="84"/>
      <c r="AJ83" s="84"/>
      <c r="AK83" s="84"/>
      <c r="AL83" s="84"/>
      <c r="AM83" s="84"/>
      <c r="AN83" s="84"/>
      <c r="AO83" s="84"/>
      <c r="AP83" s="84"/>
      <c r="AQ83" s="84"/>
      <c r="AR83" s="84"/>
      <c r="AS83" s="84"/>
      <c r="AT83" s="84"/>
      <c r="AU83" s="84"/>
      <c r="AV83" s="84"/>
      <c r="AW83" s="84"/>
      <c r="AX83" s="84"/>
      <c r="AY83" s="84"/>
      <c r="AZ83" s="84"/>
      <c r="BA83" s="84"/>
      <c r="BB83" s="84"/>
      <c r="BC83" s="84"/>
      <c r="BD83" s="84"/>
      <c r="BE83" s="84"/>
      <c r="BF83" s="84"/>
      <c r="BG83" s="84"/>
      <c r="BH83" s="84"/>
      <c r="BI83" s="84"/>
      <c r="BJ83" s="84"/>
      <c r="BK83" s="84"/>
      <c r="BL83" s="84"/>
      <c r="BM83" s="84"/>
      <c r="BN83" s="84"/>
      <c r="BO83" s="84"/>
      <c r="BP83" s="84"/>
      <c r="BQ83" s="84"/>
      <c r="BR83" s="84"/>
      <c r="BS83" s="84"/>
      <c r="BT83" s="84"/>
      <c r="BU83" s="84"/>
      <c r="BV83" s="84"/>
      <c r="BW83" s="84"/>
      <c r="BX83" s="84"/>
      <c r="BY83" s="84"/>
      <c r="BZ83" s="84"/>
      <c r="CA83" s="84"/>
      <c r="CB83" s="84"/>
      <c r="CC83" s="84"/>
      <c r="CD83" s="84"/>
      <c r="CE83" s="84"/>
      <c r="CF83" s="84"/>
      <c r="CG83" s="84"/>
      <c r="CH83" s="84"/>
      <c r="CI83" s="84"/>
      <c r="CJ83" s="84"/>
      <c r="CK83" s="84"/>
      <c r="CL83" s="84"/>
      <c r="CM83" s="84"/>
      <c r="CN83" s="84"/>
      <c r="CO83" s="84"/>
      <c r="CP83" s="84"/>
      <c r="CQ83" s="84"/>
      <c r="CR83" s="84"/>
      <c r="CS83" s="84"/>
      <c r="CT83" s="84"/>
      <c r="CU83" s="84"/>
      <c r="CV83" s="84"/>
      <c r="CW83" s="84"/>
      <c r="CX83" s="84"/>
      <c r="CY83" s="84"/>
      <c r="CZ83" s="84"/>
      <c r="DA83" s="84"/>
      <c r="DB83" s="84"/>
      <c r="DC83" s="84"/>
      <c r="DD83" s="84"/>
      <c r="DE83" s="84"/>
      <c r="DF83" s="84"/>
      <c r="DG83" s="84"/>
      <c r="DH83" s="84"/>
      <c r="DI83" s="84"/>
      <c r="DJ83" s="84"/>
      <c r="DK83" s="84"/>
      <c r="DL83" s="84"/>
      <c r="DM83" s="84"/>
      <c r="DN83" s="84"/>
      <c r="DO83" s="84"/>
      <c r="DP83" s="84"/>
      <c r="DQ83" s="84"/>
      <c r="DR83" s="84"/>
      <c r="DS83" s="84"/>
      <c r="DT83" s="84"/>
      <c r="DU83" s="84"/>
      <c r="DV83" s="84"/>
      <c r="DW83" s="84"/>
      <c r="DX83" s="84"/>
      <c r="DY83" s="84"/>
      <c r="DZ83" s="84"/>
      <c r="EA83" s="84"/>
      <c r="EB83" s="84"/>
      <c r="EC83" s="84"/>
      <c r="ED83" s="84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</row>
    <row r="84" ht="12.75" customHeight="1">
      <c r="M84" s="1"/>
      <c r="N84" s="164" t="s">
        <v>108</v>
      </c>
      <c r="O84" s="80">
        <v>0.0</v>
      </c>
      <c r="P84" s="80">
        <v>0.0</v>
      </c>
      <c r="Q84" s="80">
        <v>0.0</v>
      </c>
      <c r="R84" s="80">
        <v>0.0</v>
      </c>
      <c r="S84" s="80">
        <v>0.0</v>
      </c>
      <c r="T84" s="80">
        <v>0.0</v>
      </c>
      <c r="U84" s="80">
        <v>0.0</v>
      </c>
      <c r="V84" s="80">
        <v>0.0</v>
      </c>
      <c r="W84" s="80">
        <v>0.0</v>
      </c>
      <c r="X84" s="80">
        <v>0.0</v>
      </c>
      <c r="Y84" s="80">
        <v>0.0</v>
      </c>
      <c r="Z84" s="80">
        <v>0.0</v>
      </c>
      <c r="AA84" s="80">
        <v>0.0</v>
      </c>
      <c r="AB84" s="80">
        <v>0.0</v>
      </c>
      <c r="AC84" s="80">
        <v>0.0</v>
      </c>
      <c r="AD84" s="80">
        <v>0.0</v>
      </c>
      <c r="AE84" s="80">
        <v>0.0</v>
      </c>
      <c r="AF84" s="80">
        <v>0.0</v>
      </c>
      <c r="AG84" s="80">
        <v>0.0</v>
      </c>
      <c r="AH84" s="80">
        <v>0.0</v>
      </c>
      <c r="AI84" s="80">
        <v>0.0</v>
      </c>
      <c r="AJ84" s="80">
        <v>0.0</v>
      </c>
      <c r="AK84" s="80">
        <v>0.0</v>
      </c>
      <c r="AL84" s="80">
        <v>0.0</v>
      </c>
      <c r="AM84" s="80">
        <v>0.0</v>
      </c>
      <c r="AN84" s="80">
        <v>0.0</v>
      </c>
      <c r="AO84" s="80">
        <v>0.0</v>
      </c>
      <c r="AP84" s="80">
        <v>0.0</v>
      </c>
      <c r="AQ84" s="80">
        <v>0.0</v>
      </c>
      <c r="AR84" s="80">
        <v>0.0</v>
      </c>
      <c r="AS84" s="80">
        <v>0.0</v>
      </c>
      <c r="AT84" s="80">
        <v>0.0</v>
      </c>
      <c r="AU84" s="80">
        <v>0.0</v>
      </c>
      <c r="AV84" s="80">
        <v>0.0</v>
      </c>
      <c r="AW84" s="80">
        <v>0.0</v>
      </c>
      <c r="AX84" s="80">
        <v>0.0</v>
      </c>
      <c r="AY84" s="80">
        <v>0.0</v>
      </c>
      <c r="AZ84" s="80">
        <v>0.0</v>
      </c>
      <c r="BA84" s="80">
        <v>0.0</v>
      </c>
      <c r="BB84" s="80">
        <v>0.0</v>
      </c>
      <c r="BC84" s="80">
        <v>0.0</v>
      </c>
      <c r="BD84" s="80">
        <v>0.0</v>
      </c>
      <c r="BE84" s="80">
        <v>0.0</v>
      </c>
      <c r="BF84" s="80">
        <v>0.0</v>
      </c>
      <c r="BG84" s="80">
        <v>0.0</v>
      </c>
      <c r="BH84" s="80">
        <v>0.0</v>
      </c>
      <c r="BI84" s="80">
        <v>0.0</v>
      </c>
      <c r="BJ84" s="80">
        <v>0.0</v>
      </c>
      <c r="BK84" s="80">
        <v>0.0</v>
      </c>
      <c r="BL84" s="80">
        <v>0.0</v>
      </c>
      <c r="BM84" s="80">
        <v>0.0</v>
      </c>
      <c r="BN84" s="80">
        <v>0.0</v>
      </c>
      <c r="BO84" s="80">
        <v>0.0</v>
      </c>
      <c r="BP84" s="80">
        <v>0.0</v>
      </c>
      <c r="BQ84" s="80">
        <v>0.0</v>
      </c>
      <c r="BR84" s="80">
        <v>0.0</v>
      </c>
      <c r="BS84" s="80">
        <v>0.0</v>
      </c>
      <c r="BT84" s="80">
        <v>0.0</v>
      </c>
      <c r="BU84" s="80">
        <v>0.0</v>
      </c>
      <c r="BV84" s="80">
        <v>0.0</v>
      </c>
      <c r="BW84" s="80">
        <v>0.0</v>
      </c>
      <c r="BX84" s="80">
        <v>0.0</v>
      </c>
      <c r="BY84" s="80">
        <v>0.0</v>
      </c>
      <c r="BZ84" s="80">
        <v>0.0</v>
      </c>
      <c r="CA84" s="80">
        <v>0.0</v>
      </c>
      <c r="CB84" s="80">
        <v>0.0</v>
      </c>
      <c r="CC84" s="80">
        <v>0.0</v>
      </c>
      <c r="CD84" s="80">
        <v>0.0</v>
      </c>
      <c r="CE84" s="80">
        <v>0.0</v>
      </c>
      <c r="CF84" s="80">
        <v>0.0</v>
      </c>
      <c r="CG84" s="80">
        <v>0.0</v>
      </c>
      <c r="CH84" s="80">
        <v>0.0</v>
      </c>
      <c r="CI84" s="80">
        <v>0.0</v>
      </c>
      <c r="CJ84" s="80">
        <v>0.0</v>
      </c>
      <c r="CK84" s="80">
        <v>0.0</v>
      </c>
      <c r="CL84" s="80">
        <v>0.0</v>
      </c>
      <c r="CM84" s="80">
        <v>0.0</v>
      </c>
      <c r="CN84" s="80">
        <v>0.0</v>
      </c>
      <c r="CO84" s="80">
        <v>0.0</v>
      </c>
      <c r="CP84" s="80">
        <v>0.0</v>
      </c>
      <c r="CQ84" s="80">
        <v>0.0</v>
      </c>
      <c r="CR84" s="80">
        <v>0.0</v>
      </c>
      <c r="CS84" s="80">
        <v>0.0</v>
      </c>
      <c r="CT84" s="80">
        <v>0.0</v>
      </c>
      <c r="CU84" s="80">
        <v>0.0</v>
      </c>
      <c r="CV84" s="80">
        <v>0.0</v>
      </c>
      <c r="CW84" s="80">
        <v>0.0</v>
      </c>
      <c r="CX84" s="80">
        <v>0.0</v>
      </c>
      <c r="CY84" s="80">
        <v>0.0</v>
      </c>
      <c r="CZ84" s="80">
        <v>0.0</v>
      </c>
      <c r="DA84" s="80">
        <v>0.0</v>
      </c>
      <c r="DB84" s="80">
        <v>0.0</v>
      </c>
      <c r="DC84" s="80">
        <v>0.0</v>
      </c>
      <c r="DD84" s="80">
        <v>0.0</v>
      </c>
      <c r="DE84" s="80">
        <v>0.0</v>
      </c>
      <c r="DF84" s="80">
        <v>0.0</v>
      </c>
      <c r="DG84" s="80">
        <v>0.0</v>
      </c>
      <c r="DH84" s="80">
        <v>0.0</v>
      </c>
      <c r="DI84" s="80">
        <v>0.0</v>
      </c>
      <c r="DJ84" s="80">
        <v>0.0</v>
      </c>
      <c r="DK84" s="80">
        <v>0.0</v>
      </c>
      <c r="DL84" s="80">
        <v>0.0</v>
      </c>
      <c r="DM84" s="80">
        <v>0.0</v>
      </c>
      <c r="DN84" s="80">
        <v>0.0</v>
      </c>
      <c r="DO84" s="80">
        <v>0.0</v>
      </c>
      <c r="DP84" s="80">
        <v>0.0</v>
      </c>
      <c r="DQ84" s="80">
        <v>0.0</v>
      </c>
      <c r="DR84" s="80">
        <v>0.0</v>
      </c>
      <c r="DS84" s="80">
        <v>0.0</v>
      </c>
      <c r="DT84" s="80">
        <v>0.0</v>
      </c>
      <c r="DU84" s="80">
        <v>0.0</v>
      </c>
      <c r="DV84" s="80">
        <v>0.0</v>
      </c>
      <c r="DW84" s="80">
        <v>0.0</v>
      </c>
      <c r="DX84" s="80">
        <v>0.0</v>
      </c>
      <c r="DY84" s="80">
        <v>0.0</v>
      </c>
      <c r="DZ84" s="80">
        <v>0.0</v>
      </c>
      <c r="EA84" s="80">
        <v>0.0</v>
      </c>
      <c r="EB84" s="80">
        <v>0.0</v>
      </c>
      <c r="EC84" s="80">
        <v>0.0</v>
      </c>
      <c r="ED84" s="80">
        <v>0.0</v>
      </c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</row>
    <row r="85" ht="12.75" customHeight="1"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75"/>
      <c r="Z85" s="75"/>
      <c r="AA85" s="75"/>
      <c r="AB85" s="75"/>
      <c r="AC85" s="75"/>
      <c r="AD85" s="75"/>
      <c r="AE85" s="75"/>
      <c r="AF85" s="75"/>
      <c r="AG85" s="75"/>
      <c r="AH85" s="75"/>
      <c r="AI85" s="75"/>
      <c r="AJ85" s="75"/>
      <c r="AK85" s="75"/>
      <c r="AL85" s="75"/>
      <c r="AM85" s="75"/>
      <c r="AN85" s="75"/>
      <c r="AO85" s="75"/>
      <c r="AP85" s="75"/>
      <c r="AQ85" s="75"/>
      <c r="AR85" s="75"/>
      <c r="AS85" s="75"/>
      <c r="AT85" s="75"/>
      <c r="AU85" s="75"/>
      <c r="AV85" s="75"/>
      <c r="AW85" s="75"/>
      <c r="AX85" s="75"/>
      <c r="AY85" s="75"/>
      <c r="AZ85" s="75"/>
      <c r="BA85" s="75"/>
      <c r="BB85" s="75"/>
      <c r="BC85" s="75"/>
      <c r="BD85" s="75"/>
      <c r="BE85" s="75"/>
      <c r="BF85" s="75"/>
      <c r="BG85" s="75"/>
      <c r="BH85" s="75"/>
      <c r="BI85" s="75"/>
      <c r="BJ85" s="75"/>
      <c r="BK85" s="75"/>
      <c r="BL85" s="75"/>
      <c r="BM85" s="75"/>
      <c r="BN85" s="75"/>
      <c r="BO85" s="75"/>
      <c r="BP85" s="75"/>
      <c r="BQ85" s="75"/>
      <c r="BR85" s="75"/>
      <c r="BS85" s="75"/>
      <c r="BT85" s="75"/>
      <c r="BU85" s="75"/>
      <c r="BV85" s="75"/>
      <c r="BW85" s="75"/>
      <c r="BX85" s="75"/>
      <c r="BY85" s="75"/>
      <c r="BZ85" s="75"/>
      <c r="CA85" s="75"/>
      <c r="CB85" s="75"/>
      <c r="CC85" s="75"/>
      <c r="CD85" s="75"/>
      <c r="CE85" s="75"/>
      <c r="CF85" s="75"/>
      <c r="CG85" s="75"/>
      <c r="CH85" s="75"/>
      <c r="CI85" s="75"/>
      <c r="CJ85" s="75"/>
      <c r="CK85" s="75"/>
      <c r="CL85" s="75"/>
      <c r="CM85" s="75"/>
      <c r="CN85" s="75"/>
      <c r="CO85" s="75"/>
      <c r="CP85" s="75"/>
      <c r="CQ85" s="75"/>
      <c r="CR85" s="75"/>
      <c r="CS85" s="75"/>
      <c r="CT85" s="75"/>
      <c r="CU85" s="75"/>
      <c r="CV85" s="75"/>
      <c r="CW85" s="75"/>
      <c r="CX85" s="75"/>
      <c r="CY85" s="75"/>
      <c r="CZ85" s="75"/>
      <c r="DA85" s="75"/>
      <c r="DB85" s="75"/>
      <c r="DC85" s="75"/>
      <c r="DD85" s="75"/>
      <c r="DE85" s="75"/>
      <c r="DF85" s="75"/>
      <c r="DG85" s="75"/>
      <c r="DH85" s="75"/>
      <c r="DI85" s="75"/>
      <c r="DJ85" s="75"/>
      <c r="DK85" s="75"/>
      <c r="DL85" s="75"/>
      <c r="DM85" s="75"/>
      <c r="DN85" s="75"/>
      <c r="DO85" s="75"/>
      <c r="DP85" s="75"/>
      <c r="DQ85" s="75"/>
      <c r="DR85" s="75"/>
      <c r="DS85" s="75"/>
      <c r="DT85" s="75"/>
      <c r="DU85" s="75"/>
      <c r="DV85" s="75"/>
      <c r="DW85" s="75"/>
      <c r="DX85" s="75"/>
      <c r="DY85" s="75"/>
      <c r="DZ85" s="75"/>
      <c r="EA85" s="75"/>
      <c r="EB85" s="75"/>
      <c r="EC85" s="75"/>
      <c r="ED85" s="75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</row>
    <row r="86" ht="12.75" customHeight="1">
      <c r="M86" s="1"/>
      <c r="N86" s="50"/>
      <c r="O86" s="103">
        <f>+DATE(Starting_Year,12,1)</f>
        <v>45992</v>
      </c>
      <c r="P86" s="103">
        <f t="shared" ref="P86:X86" si="65">+EDATE(O86,12)</f>
        <v>46357</v>
      </c>
      <c r="Q86" s="103">
        <f t="shared" si="65"/>
        <v>46722</v>
      </c>
      <c r="R86" s="103">
        <f t="shared" si="65"/>
        <v>47088</v>
      </c>
      <c r="S86" s="103">
        <f t="shared" si="65"/>
        <v>47453</v>
      </c>
      <c r="T86" s="103">
        <f t="shared" si="65"/>
        <v>47818</v>
      </c>
      <c r="U86" s="103">
        <f t="shared" si="65"/>
        <v>48183</v>
      </c>
      <c r="V86" s="103">
        <f t="shared" si="65"/>
        <v>48549</v>
      </c>
      <c r="W86" s="103">
        <f t="shared" si="65"/>
        <v>48914</v>
      </c>
      <c r="X86" s="103">
        <f t="shared" si="65"/>
        <v>49279</v>
      </c>
      <c r="Y86" s="165"/>
      <c r="Z86" s="165"/>
      <c r="AA86" s="165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58"/>
      <c r="BN86" s="158"/>
      <c r="BO86" s="158"/>
      <c r="BP86" s="158"/>
      <c r="BQ86" s="158"/>
      <c r="BR86" s="158"/>
      <c r="BS86" s="158"/>
      <c r="BT86" s="158"/>
      <c r="BU86" s="158"/>
      <c r="BV86" s="158"/>
      <c r="BW86" s="158"/>
      <c r="BX86" s="158"/>
      <c r="BY86" s="158"/>
      <c r="BZ86" s="158"/>
      <c r="CA86" s="158"/>
      <c r="CB86" s="158"/>
      <c r="CC86" s="158"/>
      <c r="CD86" s="158"/>
      <c r="CE86" s="158"/>
      <c r="CF86" s="158"/>
      <c r="CG86" s="158"/>
      <c r="CH86" s="158"/>
      <c r="CI86" s="158"/>
      <c r="CJ86" s="158"/>
      <c r="CK86" s="158"/>
      <c r="CL86" s="158"/>
      <c r="CM86" s="158"/>
      <c r="CN86" s="158"/>
      <c r="CO86" s="158"/>
      <c r="CP86" s="158"/>
      <c r="CQ86" s="158"/>
      <c r="CR86" s="158"/>
      <c r="CS86" s="158"/>
      <c r="CT86" s="158"/>
      <c r="CU86" s="158"/>
      <c r="CV86" s="158"/>
      <c r="CW86" s="158"/>
      <c r="CX86" s="158"/>
      <c r="CY86" s="158"/>
      <c r="CZ86" s="158"/>
      <c r="DA86" s="158"/>
      <c r="DB86" s="158"/>
      <c r="DC86" s="158"/>
      <c r="DD86" s="158"/>
      <c r="DE86" s="158"/>
      <c r="DF86" s="158"/>
      <c r="DG86" s="158"/>
      <c r="DH86" s="158"/>
      <c r="DI86" s="158"/>
      <c r="DJ86" s="158"/>
      <c r="DK86" s="158"/>
      <c r="DL86" s="158"/>
      <c r="DM86" s="158"/>
      <c r="DN86" s="158"/>
      <c r="DO86" s="158"/>
      <c r="DP86" s="158"/>
      <c r="DQ86" s="158"/>
      <c r="DR86" s="158"/>
      <c r="DS86" s="158"/>
      <c r="DT86" s="158"/>
      <c r="DU86" s="158"/>
      <c r="DV86" s="158"/>
      <c r="DW86" s="158"/>
      <c r="DX86" s="158"/>
      <c r="DY86" s="158"/>
      <c r="DZ86" s="158"/>
      <c r="EA86" s="158"/>
      <c r="EB86" s="158"/>
      <c r="EC86" s="158"/>
      <c r="ED86" s="158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</row>
    <row r="87" ht="12.75" customHeight="1">
      <c r="M87" s="1"/>
      <c r="N87" s="164" t="s">
        <v>109</v>
      </c>
      <c r="O87" s="80">
        <f t="shared" ref="O87:X87" si="66">+INDEX($O84:$ED84,1,MATCH(O86,$O$10:$ED$10))</f>
        <v>0</v>
      </c>
      <c r="P87" s="80">
        <f t="shared" si="66"/>
        <v>0</v>
      </c>
      <c r="Q87" s="80">
        <f t="shared" si="66"/>
        <v>0</v>
      </c>
      <c r="R87" s="80">
        <f t="shared" si="66"/>
        <v>0</v>
      </c>
      <c r="S87" s="80">
        <f t="shared" si="66"/>
        <v>0</v>
      </c>
      <c r="T87" s="80">
        <f t="shared" si="66"/>
        <v>0</v>
      </c>
      <c r="U87" s="80">
        <f t="shared" si="66"/>
        <v>0</v>
      </c>
      <c r="V87" s="80">
        <f t="shared" si="66"/>
        <v>0</v>
      </c>
      <c r="W87" s="80">
        <f t="shared" si="66"/>
        <v>0</v>
      </c>
      <c r="X87" s="80">
        <f t="shared" si="66"/>
        <v>0</v>
      </c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8"/>
      <c r="BN87" s="158"/>
      <c r="BO87" s="158"/>
      <c r="BP87" s="158"/>
      <c r="BQ87" s="158"/>
      <c r="BR87" s="158"/>
      <c r="BS87" s="158"/>
      <c r="BT87" s="158"/>
      <c r="BU87" s="158"/>
      <c r="BV87" s="158"/>
      <c r="BW87" s="158"/>
      <c r="BX87" s="158"/>
      <c r="BY87" s="158"/>
      <c r="BZ87" s="158"/>
      <c r="CA87" s="158"/>
      <c r="CB87" s="158"/>
      <c r="CC87" s="158"/>
      <c r="CD87" s="158"/>
      <c r="CE87" s="158"/>
      <c r="CF87" s="158"/>
      <c r="CG87" s="158"/>
      <c r="CH87" s="158"/>
      <c r="CI87" s="158"/>
      <c r="CJ87" s="158"/>
      <c r="CK87" s="158"/>
      <c r="CL87" s="158"/>
      <c r="CM87" s="158"/>
      <c r="CN87" s="158"/>
      <c r="CO87" s="158"/>
      <c r="CP87" s="158"/>
      <c r="CQ87" s="158"/>
      <c r="CR87" s="158"/>
      <c r="CS87" s="158"/>
      <c r="CT87" s="158"/>
      <c r="CU87" s="158"/>
      <c r="CV87" s="158"/>
      <c r="CW87" s="158"/>
      <c r="CX87" s="158"/>
      <c r="CY87" s="158"/>
      <c r="CZ87" s="158"/>
      <c r="DA87" s="158"/>
      <c r="DB87" s="158"/>
      <c r="DC87" s="158"/>
      <c r="DD87" s="158"/>
      <c r="DE87" s="158"/>
      <c r="DF87" s="158"/>
      <c r="DG87" s="158"/>
      <c r="DH87" s="158"/>
      <c r="DI87" s="158"/>
      <c r="DJ87" s="158"/>
      <c r="DK87" s="158"/>
      <c r="DL87" s="158"/>
      <c r="DM87" s="158"/>
      <c r="DN87" s="158"/>
      <c r="DO87" s="158"/>
      <c r="DP87" s="158"/>
      <c r="DQ87" s="158"/>
      <c r="DR87" s="158"/>
      <c r="DS87" s="158"/>
      <c r="DT87" s="158"/>
      <c r="DU87" s="158"/>
      <c r="DV87" s="158"/>
      <c r="DW87" s="158"/>
      <c r="DX87" s="158"/>
      <c r="DY87" s="158"/>
      <c r="DZ87" s="158"/>
      <c r="EA87" s="158"/>
      <c r="EB87" s="158"/>
      <c r="EC87" s="158"/>
      <c r="ED87" s="158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</row>
    <row r="88" ht="12.75" customHeight="1">
      <c r="M88" s="1"/>
      <c r="N88" s="1"/>
      <c r="O88" s="75"/>
      <c r="P88" s="50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  <c r="BM88" s="158"/>
      <c r="BN88" s="158"/>
      <c r="BO88" s="158"/>
      <c r="BP88" s="158"/>
      <c r="BQ88" s="158"/>
      <c r="BR88" s="158"/>
      <c r="BS88" s="158"/>
      <c r="BT88" s="158"/>
      <c r="BU88" s="158"/>
      <c r="BV88" s="158"/>
      <c r="BW88" s="158"/>
      <c r="BX88" s="158"/>
      <c r="BY88" s="158"/>
      <c r="BZ88" s="158"/>
      <c r="CA88" s="158"/>
      <c r="CB88" s="158"/>
      <c r="CC88" s="158"/>
      <c r="CD88" s="158"/>
      <c r="CE88" s="158"/>
      <c r="CF88" s="158"/>
      <c r="CG88" s="158"/>
      <c r="CH88" s="158"/>
      <c r="CI88" s="158"/>
      <c r="CJ88" s="158"/>
      <c r="CK88" s="158"/>
      <c r="CL88" s="158"/>
      <c r="CM88" s="158"/>
      <c r="CN88" s="158"/>
      <c r="CO88" s="158"/>
      <c r="CP88" s="158"/>
      <c r="CQ88" s="158"/>
      <c r="CR88" s="158"/>
      <c r="CS88" s="158"/>
      <c r="CT88" s="158"/>
      <c r="CU88" s="158"/>
      <c r="CV88" s="158"/>
      <c r="CW88" s="158"/>
      <c r="CX88" s="158"/>
      <c r="CY88" s="158"/>
      <c r="CZ88" s="158"/>
      <c r="DA88" s="158"/>
      <c r="DB88" s="158"/>
      <c r="DC88" s="158"/>
      <c r="DD88" s="158"/>
      <c r="DE88" s="158"/>
      <c r="DF88" s="158"/>
      <c r="DG88" s="158"/>
      <c r="DH88" s="158"/>
      <c r="DI88" s="158"/>
      <c r="DJ88" s="158"/>
      <c r="DK88" s="158"/>
      <c r="DL88" s="158"/>
      <c r="DM88" s="158"/>
      <c r="DN88" s="158"/>
      <c r="DO88" s="158"/>
      <c r="DP88" s="158"/>
      <c r="DQ88" s="158"/>
      <c r="DR88" s="158"/>
      <c r="DS88" s="158"/>
      <c r="DT88" s="158"/>
      <c r="DU88" s="158"/>
      <c r="DV88" s="158"/>
      <c r="DW88" s="158"/>
      <c r="DX88" s="158"/>
      <c r="DY88" s="158"/>
      <c r="DZ88" s="158"/>
      <c r="EA88" s="158"/>
      <c r="EB88" s="158"/>
      <c r="EC88" s="158"/>
      <c r="ED88" s="158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</row>
    <row r="89" ht="12.75" customHeight="1">
      <c r="M89" s="1"/>
      <c r="N89" s="163" t="s">
        <v>122</v>
      </c>
      <c r="O89" s="84"/>
      <c r="P89" s="84"/>
      <c r="Q89" s="84"/>
      <c r="R89" s="84"/>
      <c r="S89" s="84"/>
      <c r="T89" s="84"/>
      <c r="U89" s="84"/>
      <c r="V89" s="84"/>
      <c r="W89" s="84"/>
      <c r="X89" s="84"/>
      <c r="Y89" s="84"/>
      <c r="Z89" s="84"/>
      <c r="AA89" s="84"/>
      <c r="AB89" s="84"/>
      <c r="AC89" s="84"/>
      <c r="AD89" s="84"/>
      <c r="AE89" s="84"/>
      <c r="AF89" s="84"/>
      <c r="AG89" s="84"/>
      <c r="AH89" s="84"/>
      <c r="AI89" s="84"/>
      <c r="AJ89" s="84"/>
      <c r="AK89" s="84"/>
      <c r="AL89" s="84"/>
      <c r="AM89" s="84"/>
      <c r="AN89" s="84"/>
      <c r="AO89" s="84"/>
      <c r="AP89" s="84"/>
      <c r="AQ89" s="84"/>
      <c r="AR89" s="84"/>
      <c r="AS89" s="84"/>
      <c r="AT89" s="84"/>
      <c r="AU89" s="84"/>
      <c r="AV89" s="84"/>
      <c r="AW89" s="84"/>
      <c r="AX89" s="84"/>
      <c r="AY89" s="84"/>
      <c r="AZ89" s="84"/>
      <c r="BA89" s="84"/>
      <c r="BB89" s="84"/>
      <c r="BC89" s="84"/>
      <c r="BD89" s="84"/>
      <c r="BE89" s="84"/>
      <c r="BF89" s="84"/>
      <c r="BG89" s="84"/>
      <c r="BH89" s="84"/>
      <c r="BI89" s="84"/>
      <c r="BJ89" s="84"/>
      <c r="BK89" s="84"/>
      <c r="BL89" s="84"/>
      <c r="BM89" s="84"/>
      <c r="BN89" s="84"/>
      <c r="BO89" s="84"/>
      <c r="BP89" s="84"/>
      <c r="BQ89" s="84"/>
      <c r="BR89" s="84"/>
      <c r="BS89" s="84"/>
      <c r="BT89" s="84"/>
      <c r="BU89" s="84"/>
      <c r="BV89" s="84"/>
      <c r="BW89" s="84"/>
      <c r="BX89" s="84"/>
      <c r="BY89" s="84"/>
      <c r="BZ89" s="84"/>
      <c r="CA89" s="84"/>
      <c r="CB89" s="84"/>
      <c r="CC89" s="84"/>
      <c r="CD89" s="84"/>
      <c r="CE89" s="84"/>
      <c r="CF89" s="84"/>
      <c r="CG89" s="84"/>
      <c r="CH89" s="84"/>
      <c r="CI89" s="84"/>
      <c r="CJ89" s="84"/>
      <c r="CK89" s="84"/>
      <c r="CL89" s="84"/>
      <c r="CM89" s="84"/>
      <c r="CN89" s="84"/>
      <c r="CO89" s="84"/>
      <c r="CP89" s="84"/>
      <c r="CQ89" s="84"/>
      <c r="CR89" s="84"/>
      <c r="CS89" s="84"/>
      <c r="CT89" s="84"/>
      <c r="CU89" s="84"/>
      <c r="CV89" s="84"/>
      <c r="CW89" s="84"/>
      <c r="CX89" s="84"/>
      <c r="CY89" s="84"/>
      <c r="CZ89" s="84"/>
      <c r="DA89" s="84"/>
      <c r="DB89" s="84"/>
      <c r="DC89" s="84"/>
      <c r="DD89" s="84"/>
      <c r="DE89" s="84"/>
      <c r="DF89" s="84"/>
      <c r="DG89" s="84"/>
      <c r="DH89" s="84"/>
      <c r="DI89" s="84"/>
      <c r="DJ89" s="84"/>
      <c r="DK89" s="84"/>
      <c r="DL89" s="84"/>
      <c r="DM89" s="84"/>
      <c r="DN89" s="84"/>
      <c r="DO89" s="84"/>
      <c r="DP89" s="84"/>
      <c r="DQ89" s="84"/>
      <c r="DR89" s="84"/>
      <c r="DS89" s="84"/>
      <c r="DT89" s="84"/>
      <c r="DU89" s="84"/>
      <c r="DV89" s="84"/>
      <c r="DW89" s="84"/>
      <c r="DX89" s="84"/>
      <c r="DY89" s="84"/>
      <c r="DZ89" s="84"/>
      <c r="EA89" s="84"/>
      <c r="EB89" s="84"/>
      <c r="EC89" s="84"/>
      <c r="ED89" s="84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</row>
    <row r="90" ht="12.75" customHeight="1">
      <c r="M90" s="1"/>
      <c r="N90" s="164" t="s">
        <v>108</v>
      </c>
      <c r="O90" s="80">
        <v>0.0</v>
      </c>
      <c r="P90" s="80">
        <v>0.0</v>
      </c>
      <c r="Q90" s="80">
        <v>0.0</v>
      </c>
      <c r="R90" s="80">
        <v>0.0</v>
      </c>
      <c r="S90" s="80">
        <v>0.0</v>
      </c>
      <c r="T90" s="80">
        <v>0.0</v>
      </c>
      <c r="U90" s="80">
        <v>0.0</v>
      </c>
      <c r="V90" s="80">
        <v>0.0</v>
      </c>
      <c r="W90" s="80">
        <v>0.0</v>
      </c>
      <c r="X90" s="80">
        <v>0.0</v>
      </c>
      <c r="Y90" s="80">
        <v>0.0</v>
      </c>
      <c r="Z90" s="80">
        <v>0.0</v>
      </c>
      <c r="AA90" s="80">
        <v>0.0</v>
      </c>
      <c r="AB90" s="80">
        <v>0.0</v>
      </c>
      <c r="AC90" s="80">
        <v>0.0</v>
      </c>
      <c r="AD90" s="80">
        <v>0.0</v>
      </c>
      <c r="AE90" s="80">
        <v>0.0</v>
      </c>
      <c r="AF90" s="80">
        <v>0.0</v>
      </c>
      <c r="AG90" s="80">
        <v>0.0</v>
      </c>
      <c r="AH90" s="80">
        <v>0.0</v>
      </c>
      <c r="AI90" s="80">
        <v>0.0</v>
      </c>
      <c r="AJ90" s="80">
        <v>0.0</v>
      </c>
      <c r="AK90" s="80">
        <v>0.0</v>
      </c>
      <c r="AL90" s="80">
        <v>0.0</v>
      </c>
      <c r="AM90" s="80">
        <v>0.0</v>
      </c>
      <c r="AN90" s="80">
        <v>0.0</v>
      </c>
      <c r="AO90" s="80">
        <v>0.0</v>
      </c>
      <c r="AP90" s="80">
        <v>0.0</v>
      </c>
      <c r="AQ90" s="80">
        <v>0.0</v>
      </c>
      <c r="AR90" s="80">
        <v>0.0</v>
      </c>
      <c r="AS90" s="80">
        <v>0.0</v>
      </c>
      <c r="AT90" s="80">
        <v>0.0</v>
      </c>
      <c r="AU90" s="80">
        <v>0.0</v>
      </c>
      <c r="AV90" s="80">
        <v>0.0</v>
      </c>
      <c r="AW90" s="80">
        <v>0.0</v>
      </c>
      <c r="AX90" s="80">
        <v>0.0</v>
      </c>
      <c r="AY90" s="80">
        <v>0.0</v>
      </c>
      <c r="AZ90" s="80">
        <v>0.0</v>
      </c>
      <c r="BA90" s="80">
        <v>0.0</v>
      </c>
      <c r="BB90" s="80">
        <v>0.0</v>
      </c>
      <c r="BC90" s="80">
        <v>0.0</v>
      </c>
      <c r="BD90" s="80">
        <v>0.0</v>
      </c>
      <c r="BE90" s="80">
        <v>0.0</v>
      </c>
      <c r="BF90" s="80">
        <v>0.0</v>
      </c>
      <c r="BG90" s="80">
        <v>0.0</v>
      </c>
      <c r="BH90" s="80">
        <v>0.0</v>
      </c>
      <c r="BI90" s="80">
        <v>0.0</v>
      </c>
      <c r="BJ90" s="80">
        <v>0.0</v>
      </c>
      <c r="BK90" s="80">
        <v>0.0</v>
      </c>
      <c r="BL90" s="80">
        <v>0.0</v>
      </c>
      <c r="BM90" s="80">
        <v>0.0</v>
      </c>
      <c r="BN90" s="80">
        <v>0.0</v>
      </c>
      <c r="BO90" s="80">
        <v>0.0</v>
      </c>
      <c r="BP90" s="80">
        <v>0.0</v>
      </c>
      <c r="BQ90" s="80">
        <v>0.0</v>
      </c>
      <c r="BR90" s="80">
        <v>0.0</v>
      </c>
      <c r="BS90" s="80">
        <v>0.0</v>
      </c>
      <c r="BT90" s="80">
        <v>0.0</v>
      </c>
      <c r="BU90" s="80">
        <v>0.0</v>
      </c>
      <c r="BV90" s="80">
        <v>0.0</v>
      </c>
      <c r="BW90" s="80">
        <v>0.0</v>
      </c>
      <c r="BX90" s="80">
        <v>0.0</v>
      </c>
      <c r="BY90" s="80">
        <v>0.0</v>
      </c>
      <c r="BZ90" s="80">
        <v>0.0</v>
      </c>
      <c r="CA90" s="80">
        <v>0.0</v>
      </c>
      <c r="CB90" s="80">
        <v>0.0</v>
      </c>
      <c r="CC90" s="80">
        <v>0.0</v>
      </c>
      <c r="CD90" s="80">
        <v>0.0</v>
      </c>
      <c r="CE90" s="80">
        <v>0.0</v>
      </c>
      <c r="CF90" s="80">
        <v>0.0</v>
      </c>
      <c r="CG90" s="80">
        <v>0.0</v>
      </c>
      <c r="CH90" s="80">
        <v>0.0</v>
      </c>
      <c r="CI90" s="80">
        <v>0.0</v>
      </c>
      <c r="CJ90" s="80">
        <v>0.0</v>
      </c>
      <c r="CK90" s="80">
        <v>0.0</v>
      </c>
      <c r="CL90" s="80">
        <v>0.0</v>
      </c>
      <c r="CM90" s="80">
        <v>0.0</v>
      </c>
      <c r="CN90" s="80">
        <v>0.0</v>
      </c>
      <c r="CO90" s="80">
        <v>0.0</v>
      </c>
      <c r="CP90" s="80">
        <v>0.0</v>
      </c>
      <c r="CQ90" s="80">
        <v>0.0</v>
      </c>
      <c r="CR90" s="80">
        <v>0.0</v>
      </c>
      <c r="CS90" s="80">
        <v>0.0</v>
      </c>
      <c r="CT90" s="80">
        <v>0.0</v>
      </c>
      <c r="CU90" s="80">
        <v>0.0</v>
      </c>
      <c r="CV90" s="80">
        <v>0.0</v>
      </c>
      <c r="CW90" s="80">
        <v>0.0</v>
      </c>
      <c r="CX90" s="80">
        <v>0.0</v>
      </c>
      <c r="CY90" s="80">
        <v>0.0</v>
      </c>
      <c r="CZ90" s="80">
        <v>0.0</v>
      </c>
      <c r="DA90" s="80">
        <v>0.0</v>
      </c>
      <c r="DB90" s="80">
        <v>0.0</v>
      </c>
      <c r="DC90" s="80">
        <v>0.0</v>
      </c>
      <c r="DD90" s="80">
        <v>0.0</v>
      </c>
      <c r="DE90" s="80">
        <v>0.0</v>
      </c>
      <c r="DF90" s="80">
        <v>0.0</v>
      </c>
      <c r="DG90" s="80">
        <v>0.0</v>
      </c>
      <c r="DH90" s="80">
        <v>0.0</v>
      </c>
      <c r="DI90" s="80">
        <v>0.0</v>
      </c>
      <c r="DJ90" s="80">
        <v>0.0</v>
      </c>
      <c r="DK90" s="80">
        <v>0.0</v>
      </c>
      <c r="DL90" s="80">
        <v>0.0</v>
      </c>
      <c r="DM90" s="80">
        <v>0.0</v>
      </c>
      <c r="DN90" s="80">
        <v>0.0</v>
      </c>
      <c r="DO90" s="80">
        <v>0.0</v>
      </c>
      <c r="DP90" s="80">
        <v>0.0</v>
      </c>
      <c r="DQ90" s="80">
        <v>0.0</v>
      </c>
      <c r="DR90" s="80">
        <v>0.0</v>
      </c>
      <c r="DS90" s="80">
        <v>0.0</v>
      </c>
      <c r="DT90" s="80">
        <v>0.0</v>
      </c>
      <c r="DU90" s="80">
        <v>0.0</v>
      </c>
      <c r="DV90" s="80">
        <v>0.0</v>
      </c>
      <c r="DW90" s="80">
        <v>0.0</v>
      </c>
      <c r="DX90" s="80">
        <v>0.0</v>
      </c>
      <c r="DY90" s="80">
        <v>0.0</v>
      </c>
      <c r="DZ90" s="80">
        <v>0.0</v>
      </c>
      <c r="EA90" s="80">
        <v>0.0</v>
      </c>
      <c r="EB90" s="80">
        <v>0.0</v>
      </c>
      <c r="EC90" s="80">
        <v>0.0</v>
      </c>
      <c r="ED90" s="80">
        <v>0.0</v>
      </c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</row>
    <row r="91" ht="12.75" customHeight="1">
      <c r="M91" s="1"/>
      <c r="N91" s="1"/>
      <c r="O91" s="75"/>
      <c r="P91" s="75"/>
      <c r="Q91" s="75"/>
      <c r="R91" s="75"/>
      <c r="S91" s="75"/>
      <c r="T91" s="75"/>
      <c r="U91" s="75"/>
      <c r="V91" s="75"/>
      <c r="W91" s="75"/>
      <c r="X91" s="75"/>
      <c r="Y91" s="75"/>
      <c r="Z91" s="75"/>
      <c r="AA91" s="75"/>
      <c r="AB91" s="75"/>
      <c r="AC91" s="75"/>
      <c r="AD91" s="75"/>
      <c r="AE91" s="75"/>
      <c r="AF91" s="75"/>
      <c r="AG91" s="75"/>
      <c r="AH91" s="75"/>
      <c r="AI91" s="75"/>
      <c r="AJ91" s="75"/>
      <c r="AK91" s="75"/>
      <c r="AL91" s="75"/>
      <c r="AM91" s="75"/>
      <c r="AN91" s="75"/>
      <c r="AO91" s="75"/>
      <c r="AP91" s="75"/>
      <c r="AQ91" s="75"/>
      <c r="AR91" s="75"/>
      <c r="AS91" s="75"/>
      <c r="AT91" s="75"/>
      <c r="AU91" s="75"/>
      <c r="AV91" s="75"/>
      <c r="AW91" s="75"/>
      <c r="AX91" s="75"/>
      <c r="AY91" s="75"/>
      <c r="AZ91" s="75"/>
      <c r="BA91" s="75"/>
      <c r="BB91" s="75"/>
      <c r="BC91" s="75"/>
      <c r="BD91" s="75"/>
      <c r="BE91" s="75"/>
      <c r="BF91" s="75"/>
      <c r="BG91" s="75"/>
      <c r="BH91" s="75"/>
      <c r="BI91" s="75"/>
      <c r="BJ91" s="75"/>
      <c r="BK91" s="75"/>
      <c r="BL91" s="75"/>
      <c r="BM91" s="75"/>
      <c r="BN91" s="75"/>
      <c r="BO91" s="75"/>
      <c r="BP91" s="75"/>
      <c r="BQ91" s="75"/>
      <c r="BR91" s="75"/>
      <c r="BS91" s="75"/>
      <c r="BT91" s="75"/>
      <c r="BU91" s="75"/>
      <c r="BV91" s="75"/>
      <c r="BW91" s="75"/>
      <c r="BX91" s="75"/>
      <c r="BY91" s="75"/>
      <c r="BZ91" s="75"/>
      <c r="CA91" s="75"/>
      <c r="CB91" s="75"/>
      <c r="CC91" s="75"/>
      <c r="CD91" s="75"/>
      <c r="CE91" s="75"/>
      <c r="CF91" s="75"/>
      <c r="CG91" s="75"/>
      <c r="CH91" s="75"/>
      <c r="CI91" s="75"/>
      <c r="CJ91" s="75"/>
      <c r="CK91" s="75"/>
      <c r="CL91" s="75"/>
      <c r="CM91" s="75"/>
      <c r="CN91" s="75"/>
      <c r="CO91" s="75"/>
      <c r="CP91" s="75"/>
      <c r="CQ91" s="75"/>
      <c r="CR91" s="75"/>
      <c r="CS91" s="75"/>
      <c r="CT91" s="75"/>
      <c r="CU91" s="75"/>
      <c r="CV91" s="75"/>
      <c r="CW91" s="75"/>
      <c r="CX91" s="75"/>
      <c r="CY91" s="75"/>
      <c r="CZ91" s="75"/>
      <c r="DA91" s="75"/>
      <c r="DB91" s="75"/>
      <c r="DC91" s="75"/>
      <c r="DD91" s="75"/>
      <c r="DE91" s="75"/>
      <c r="DF91" s="75"/>
      <c r="DG91" s="75"/>
      <c r="DH91" s="75"/>
      <c r="DI91" s="75"/>
      <c r="DJ91" s="75"/>
      <c r="DK91" s="75"/>
      <c r="DL91" s="75"/>
      <c r="DM91" s="75"/>
      <c r="DN91" s="75"/>
      <c r="DO91" s="75"/>
      <c r="DP91" s="75"/>
      <c r="DQ91" s="75"/>
      <c r="DR91" s="75"/>
      <c r="DS91" s="75"/>
      <c r="DT91" s="75"/>
      <c r="DU91" s="75"/>
      <c r="DV91" s="75"/>
      <c r="DW91" s="75"/>
      <c r="DX91" s="75"/>
      <c r="DY91" s="75"/>
      <c r="DZ91" s="75"/>
      <c r="EA91" s="75"/>
      <c r="EB91" s="75"/>
      <c r="EC91" s="75"/>
      <c r="ED91" s="75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</row>
    <row r="92" ht="12.75" customHeight="1">
      <c r="M92" s="1"/>
      <c r="N92" s="50"/>
      <c r="O92" s="103">
        <f>+DATE(Starting_Year,12,1)</f>
        <v>45992</v>
      </c>
      <c r="P92" s="103">
        <f t="shared" ref="P92:X92" si="67">+EDATE(O92,12)</f>
        <v>46357</v>
      </c>
      <c r="Q92" s="103">
        <f t="shared" si="67"/>
        <v>46722</v>
      </c>
      <c r="R92" s="103">
        <f t="shared" si="67"/>
        <v>47088</v>
      </c>
      <c r="S92" s="103">
        <f t="shared" si="67"/>
        <v>47453</v>
      </c>
      <c r="T92" s="103">
        <f t="shared" si="67"/>
        <v>47818</v>
      </c>
      <c r="U92" s="103">
        <f t="shared" si="67"/>
        <v>48183</v>
      </c>
      <c r="V92" s="103">
        <f t="shared" si="67"/>
        <v>48549</v>
      </c>
      <c r="W92" s="103">
        <f t="shared" si="67"/>
        <v>48914</v>
      </c>
      <c r="X92" s="103">
        <f t="shared" si="67"/>
        <v>49279</v>
      </c>
      <c r="Y92" s="165"/>
      <c r="Z92" s="165"/>
      <c r="AA92" s="165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58"/>
      <c r="BN92" s="158"/>
      <c r="BO92" s="158"/>
      <c r="BP92" s="158"/>
      <c r="BQ92" s="158"/>
      <c r="BR92" s="158"/>
      <c r="BS92" s="158"/>
      <c r="BT92" s="158"/>
      <c r="BU92" s="158"/>
      <c r="BV92" s="158"/>
      <c r="BW92" s="158"/>
      <c r="BX92" s="158"/>
      <c r="BY92" s="158"/>
      <c r="BZ92" s="158"/>
      <c r="CA92" s="158"/>
      <c r="CB92" s="158"/>
      <c r="CC92" s="158"/>
      <c r="CD92" s="158"/>
      <c r="CE92" s="158"/>
      <c r="CF92" s="158"/>
      <c r="CG92" s="158"/>
      <c r="CH92" s="158"/>
      <c r="CI92" s="158"/>
      <c r="CJ92" s="158"/>
      <c r="CK92" s="158"/>
      <c r="CL92" s="158"/>
      <c r="CM92" s="158"/>
      <c r="CN92" s="158"/>
      <c r="CO92" s="158"/>
      <c r="CP92" s="158"/>
      <c r="CQ92" s="158"/>
      <c r="CR92" s="158"/>
      <c r="CS92" s="158"/>
      <c r="CT92" s="158"/>
      <c r="CU92" s="158"/>
      <c r="CV92" s="158"/>
      <c r="CW92" s="158"/>
      <c r="CX92" s="158"/>
      <c r="CY92" s="158"/>
      <c r="CZ92" s="158"/>
      <c r="DA92" s="158"/>
      <c r="DB92" s="158"/>
      <c r="DC92" s="158"/>
      <c r="DD92" s="158"/>
      <c r="DE92" s="158"/>
      <c r="DF92" s="158"/>
      <c r="DG92" s="158"/>
      <c r="DH92" s="158"/>
      <c r="DI92" s="158"/>
      <c r="DJ92" s="158"/>
      <c r="DK92" s="158"/>
      <c r="DL92" s="158"/>
      <c r="DM92" s="158"/>
      <c r="DN92" s="158"/>
      <c r="DO92" s="158"/>
      <c r="DP92" s="158"/>
      <c r="DQ92" s="158"/>
      <c r="DR92" s="158"/>
      <c r="DS92" s="158"/>
      <c r="DT92" s="158"/>
      <c r="DU92" s="158"/>
      <c r="DV92" s="158"/>
      <c r="DW92" s="158"/>
      <c r="DX92" s="158"/>
      <c r="DY92" s="158"/>
      <c r="DZ92" s="158"/>
      <c r="EA92" s="158"/>
      <c r="EB92" s="158"/>
      <c r="EC92" s="158"/>
      <c r="ED92" s="158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</row>
    <row r="93" ht="12.75" customHeight="1">
      <c r="M93" s="1"/>
      <c r="N93" s="164" t="s">
        <v>109</v>
      </c>
      <c r="O93" s="80">
        <f t="shared" ref="O93:X93" si="68">+INDEX($O90:$ED90,1,MATCH(O92,$O$10:$ED$10))</f>
        <v>0</v>
      </c>
      <c r="P93" s="80">
        <f t="shared" si="68"/>
        <v>0</v>
      </c>
      <c r="Q93" s="80">
        <f t="shared" si="68"/>
        <v>0</v>
      </c>
      <c r="R93" s="80">
        <f t="shared" si="68"/>
        <v>0</v>
      </c>
      <c r="S93" s="80">
        <f t="shared" si="68"/>
        <v>0</v>
      </c>
      <c r="T93" s="80">
        <f t="shared" si="68"/>
        <v>0</v>
      </c>
      <c r="U93" s="80">
        <f t="shared" si="68"/>
        <v>0</v>
      </c>
      <c r="V93" s="80">
        <f t="shared" si="68"/>
        <v>0</v>
      </c>
      <c r="W93" s="80">
        <f t="shared" si="68"/>
        <v>0</v>
      </c>
      <c r="X93" s="80">
        <f t="shared" si="68"/>
        <v>0</v>
      </c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58"/>
      <c r="BN93" s="158"/>
      <c r="BO93" s="158"/>
      <c r="BP93" s="158"/>
      <c r="BQ93" s="158"/>
      <c r="BR93" s="158"/>
      <c r="BS93" s="158"/>
      <c r="BT93" s="158"/>
      <c r="BU93" s="158"/>
      <c r="BV93" s="158"/>
      <c r="BW93" s="158"/>
      <c r="BX93" s="158"/>
      <c r="BY93" s="158"/>
      <c r="BZ93" s="158"/>
      <c r="CA93" s="158"/>
      <c r="CB93" s="158"/>
      <c r="CC93" s="158"/>
      <c r="CD93" s="158"/>
      <c r="CE93" s="158"/>
      <c r="CF93" s="158"/>
      <c r="CG93" s="158"/>
      <c r="CH93" s="158"/>
      <c r="CI93" s="158"/>
      <c r="CJ93" s="158"/>
      <c r="CK93" s="158"/>
      <c r="CL93" s="158"/>
      <c r="CM93" s="158"/>
      <c r="CN93" s="158"/>
      <c r="CO93" s="158"/>
      <c r="CP93" s="158"/>
      <c r="CQ93" s="158"/>
      <c r="CR93" s="158"/>
      <c r="CS93" s="158"/>
      <c r="CT93" s="158"/>
      <c r="CU93" s="158"/>
      <c r="CV93" s="158"/>
      <c r="CW93" s="158"/>
      <c r="CX93" s="158"/>
      <c r="CY93" s="158"/>
      <c r="CZ93" s="158"/>
      <c r="DA93" s="158"/>
      <c r="DB93" s="158"/>
      <c r="DC93" s="158"/>
      <c r="DD93" s="158"/>
      <c r="DE93" s="158"/>
      <c r="DF93" s="158"/>
      <c r="DG93" s="158"/>
      <c r="DH93" s="158"/>
      <c r="DI93" s="158"/>
      <c r="DJ93" s="158"/>
      <c r="DK93" s="158"/>
      <c r="DL93" s="158"/>
      <c r="DM93" s="158"/>
      <c r="DN93" s="158"/>
      <c r="DO93" s="158"/>
      <c r="DP93" s="158"/>
      <c r="DQ93" s="158"/>
      <c r="DR93" s="158"/>
      <c r="DS93" s="158"/>
      <c r="DT93" s="158"/>
      <c r="DU93" s="158"/>
      <c r="DV93" s="158"/>
      <c r="DW93" s="158"/>
      <c r="DX93" s="158"/>
      <c r="DY93" s="158"/>
      <c r="DZ93" s="158"/>
      <c r="EA93" s="158"/>
      <c r="EB93" s="158"/>
      <c r="EC93" s="158"/>
      <c r="ED93" s="158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</row>
    <row r="94" ht="12.75" customHeight="1">
      <c r="M94" s="1"/>
      <c r="N94" s="1"/>
      <c r="O94" s="75"/>
      <c r="P94" s="50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8"/>
      <c r="BD94" s="158"/>
      <c r="BE94" s="158"/>
      <c r="BF94" s="158"/>
      <c r="BG94" s="158"/>
      <c r="BH94" s="158"/>
      <c r="BI94" s="158"/>
      <c r="BJ94" s="158"/>
      <c r="BK94" s="158"/>
      <c r="BL94" s="158"/>
      <c r="BM94" s="158"/>
      <c r="BN94" s="158"/>
      <c r="BO94" s="158"/>
      <c r="BP94" s="158"/>
      <c r="BQ94" s="158"/>
      <c r="BR94" s="158"/>
      <c r="BS94" s="158"/>
      <c r="BT94" s="158"/>
      <c r="BU94" s="158"/>
      <c r="BV94" s="158"/>
      <c r="BW94" s="158"/>
      <c r="BX94" s="158"/>
      <c r="BY94" s="158"/>
      <c r="BZ94" s="158"/>
      <c r="CA94" s="158"/>
      <c r="CB94" s="158"/>
      <c r="CC94" s="158"/>
      <c r="CD94" s="158"/>
      <c r="CE94" s="158"/>
      <c r="CF94" s="158"/>
      <c r="CG94" s="158"/>
      <c r="CH94" s="158"/>
      <c r="CI94" s="158"/>
      <c r="CJ94" s="158"/>
      <c r="CK94" s="158"/>
      <c r="CL94" s="158"/>
      <c r="CM94" s="158"/>
      <c r="CN94" s="158"/>
      <c r="CO94" s="158"/>
      <c r="CP94" s="158"/>
      <c r="CQ94" s="158"/>
      <c r="CR94" s="158"/>
      <c r="CS94" s="158"/>
      <c r="CT94" s="158"/>
      <c r="CU94" s="158"/>
      <c r="CV94" s="158"/>
      <c r="CW94" s="158"/>
      <c r="CX94" s="158"/>
      <c r="CY94" s="158"/>
      <c r="CZ94" s="158"/>
      <c r="DA94" s="158"/>
      <c r="DB94" s="158"/>
      <c r="DC94" s="158"/>
      <c r="DD94" s="158"/>
      <c r="DE94" s="158"/>
      <c r="DF94" s="158"/>
      <c r="DG94" s="158"/>
      <c r="DH94" s="158"/>
      <c r="DI94" s="158"/>
      <c r="DJ94" s="158"/>
      <c r="DK94" s="158"/>
      <c r="DL94" s="158"/>
      <c r="DM94" s="158"/>
      <c r="DN94" s="158"/>
      <c r="DO94" s="158"/>
      <c r="DP94" s="158"/>
      <c r="DQ94" s="158"/>
      <c r="DR94" s="158"/>
      <c r="DS94" s="158"/>
      <c r="DT94" s="158"/>
      <c r="DU94" s="158"/>
      <c r="DV94" s="158"/>
      <c r="DW94" s="158"/>
      <c r="DX94" s="158"/>
      <c r="DY94" s="158"/>
      <c r="DZ94" s="158"/>
      <c r="EA94" s="158"/>
      <c r="EB94" s="158"/>
      <c r="EC94" s="158"/>
      <c r="ED94" s="158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</row>
    <row r="95" ht="12.75" customHeight="1">
      <c r="M95" s="1"/>
      <c r="N95" s="163" t="s">
        <v>123</v>
      </c>
      <c r="O95" s="84"/>
      <c r="P95" s="84"/>
      <c r="Q95" s="84"/>
      <c r="R95" s="84"/>
      <c r="S95" s="84"/>
      <c r="T95" s="84"/>
      <c r="U95" s="84"/>
      <c r="V95" s="84"/>
      <c r="W95" s="84"/>
      <c r="X95" s="84"/>
      <c r="Y95" s="84"/>
      <c r="Z95" s="84"/>
      <c r="AA95" s="84"/>
      <c r="AB95" s="84"/>
      <c r="AC95" s="84"/>
      <c r="AD95" s="84"/>
      <c r="AE95" s="84"/>
      <c r="AF95" s="84"/>
      <c r="AG95" s="84"/>
      <c r="AH95" s="84"/>
      <c r="AI95" s="84"/>
      <c r="AJ95" s="84"/>
      <c r="AK95" s="84"/>
      <c r="AL95" s="84"/>
      <c r="AM95" s="84"/>
      <c r="AN95" s="84"/>
      <c r="AO95" s="84"/>
      <c r="AP95" s="84"/>
      <c r="AQ95" s="84"/>
      <c r="AR95" s="84"/>
      <c r="AS95" s="84"/>
      <c r="AT95" s="84"/>
      <c r="AU95" s="84"/>
      <c r="AV95" s="84"/>
      <c r="AW95" s="84"/>
      <c r="AX95" s="84"/>
      <c r="AY95" s="84"/>
      <c r="AZ95" s="84"/>
      <c r="BA95" s="84"/>
      <c r="BB95" s="84"/>
      <c r="BC95" s="84"/>
      <c r="BD95" s="84"/>
      <c r="BE95" s="84"/>
      <c r="BF95" s="84"/>
      <c r="BG95" s="84"/>
      <c r="BH95" s="84"/>
      <c r="BI95" s="84"/>
      <c r="BJ95" s="84"/>
      <c r="BK95" s="84"/>
      <c r="BL95" s="84"/>
      <c r="BM95" s="84"/>
      <c r="BN95" s="84"/>
      <c r="BO95" s="84"/>
      <c r="BP95" s="84"/>
      <c r="BQ95" s="84"/>
      <c r="BR95" s="84"/>
      <c r="BS95" s="84"/>
      <c r="BT95" s="84"/>
      <c r="BU95" s="84"/>
      <c r="BV95" s="84"/>
      <c r="BW95" s="84"/>
      <c r="BX95" s="84"/>
      <c r="BY95" s="84"/>
      <c r="BZ95" s="84"/>
      <c r="CA95" s="84"/>
      <c r="CB95" s="84"/>
      <c r="CC95" s="84"/>
      <c r="CD95" s="84"/>
      <c r="CE95" s="84"/>
      <c r="CF95" s="84"/>
      <c r="CG95" s="84"/>
      <c r="CH95" s="84"/>
      <c r="CI95" s="84"/>
      <c r="CJ95" s="84"/>
      <c r="CK95" s="84"/>
      <c r="CL95" s="84"/>
      <c r="CM95" s="84"/>
      <c r="CN95" s="84"/>
      <c r="CO95" s="84"/>
      <c r="CP95" s="84"/>
      <c r="CQ95" s="84"/>
      <c r="CR95" s="84"/>
      <c r="CS95" s="84"/>
      <c r="CT95" s="84"/>
      <c r="CU95" s="84"/>
      <c r="CV95" s="84"/>
      <c r="CW95" s="84"/>
      <c r="CX95" s="84"/>
      <c r="CY95" s="84"/>
      <c r="CZ95" s="84"/>
      <c r="DA95" s="84"/>
      <c r="DB95" s="84"/>
      <c r="DC95" s="84"/>
      <c r="DD95" s="84"/>
      <c r="DE95" s="84"/>
      <c r="DF95" s="84"/>
      <c r="DG95" s="84"/>
      <c r="DH95" s="84"/>
      <c r="DI95" s="84"/>
      <c r="DJ95" s="84"/>
      <c r="DK95" s="84"/>
      <c r="DL95" s="84"/>
      <c r="DM95" s="84"/>
      <c r="DN95" s="84"/>
      <c r="DO95" s="84"/>
      <c r="DP95" s="84"/>
      <c r="DQ95" s="84"/>
      <c r="DR95" s="84"/>
      <c r="DS95" s="84"/>
      <c r="DT95" s="84"/>
      <c r="DU95" s="84"/>
      <c r="DV95" s="84"/>
      <c r="DW95" s="84"/>
      <c r="DX95" s="84"/>
      <c r="DY95" s="84"/>
      <c r="DZ95" s="84"/>
      <c r="EA95" s="84"/>
      <c r="EB95" s="84"/>
      <c r="EC95" s="84"/>
      <c r="ED95" s="84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</row>
    <row r="96" ht="12.75" customHeight="1">
      <c r="M96" s="1"/>
      <c r="N96" s="164" t="s">
        <v>108</v>
      </c>
      <c r="O96" s="80">
        <v>0.0</v>
      </c>
      <c r="P96" s="80">
        <v>0.0</v>
      </c>
      <c r="Q96" s="80">
        <v>0.0</v>
      </c>
      <c r="R96" s="80">
        <v>0.0</v>
      </c>
      <c r="S96" s="80">
        <v>0.0</v>
      </c>
      <c r="T96" s="80">
        <v>0.0</v>
      </c>
      <c r="U96" s="80">
        <v>0.0</v>
      </c>
      <c r="V96" s="80">
        <v>0.0</v>
      </c>
      <c r="W96" s="80">
        <v>0.0</v>
      </c>
      <c r="X96" s="80">
        <v>0.0</v>
      </c>
      <c r="Y96" s="80">
        <v>0.0</v>
      </c>
      <c r="Z96" s="80">
        <v>0.0</v>
      </c>
      <c r="AA96" s="80">
        <v>0.0</v>
      </c>
      <c r="AB96" s="80">
        <v>0.0</v>
      </c>
      <c r="AC96" s="80">
        <v>0.0</v>
      </c>
      <c r="AD96" s="80">
        <v>0.0</v>
      </c>
      <c r="AE96" s="80">
        <v>0.0</v>
      </c>
      <c r="AF96" s="80">
        <v>0.0</v>
      </c>
      <c r="AG96" s="80">
        <v>0.0</v>
      </c>
      <c r="AH96" s="80">
        <v>0.0</v>
      </c>
      <c r="AI96" s="80">
        <v>0.0</v>
      </c>
      <c r="AJ96" s="80">
        <v>0.0</v>
      </c>
      <c r="AK96" s="80">
        <v>0.0</v>
      </c>
      <c r="AL96" s="80">
        <v>0.0</v>
      </c>
      <c r="AM96" s="80">
        <v>0.0</v>
      </c>
      <c r="AN96" s="80">
        <v>0.0</v>
      </c>
      <c r="AO96" s="80">
        <v>0.0</v>
      </c>
      <c r="AP96" s="80">
        <v>0.0</v>
      </c>
      <c r="AQ96" s="80">
        <v>0.0</v>
      </c>
      <c r="AR96" s="80">
        <v>0.0</v>
      </c>
      <c r="AS96" s="80">
        <v>0.0</v>
      </c>
      <c r="AT96" s="80">
        <v>0.0</v>
      </c>
      <c r="AU96" s="80">
        <v>0.0</v>
      </c>
      <c r="AV96" s="80">
        <v>0.0</v>
      </c>
      <c r="AW96" s="80">
        <v>0.0</v>
      </c>
      <c r="AX96" s="80">
        <v>0.0</v>
      </c>
      <c r="AY96" s="80">
        <v>0.0</v>
      </c>
      <c r="AZ96" s="80">
        <v>0.0</v>
      </c>
      <c r="BA96" s="80">
        <v>0.0</v>
      </c>
      <c r="BB96" s="80">
        <v>0.0</v>
      </c>
      <c r="BC96" s="80">
        <v>0.0</v>
      </c>
      <c r="BD96" s="80">
        <v>0.0</v>
      </c>
      <c r="BE96" s="80">
        <v>0.0</v>
      </c>
      <c r="BF96" s="80">
        <v>0.0</v>
      </c>
      <c r="BG96" s="80">
        <v>0.0</v>
      </c>
      <c r="BH96" s="80">
        <v>0.0</v>
      </c>
      <c r="BI96" s="80">
        <v>0.0</v>
      </c>
      <c r="BJ96" s="80">
        <v>0.0</v>
      </c>
      <c r="BK96" s="80">
        <v>0.0</v>
      </c>
      <c r="BL96" s="80">
        <v>0.0</v>
      </c>
      <c r="BM96" s="80">
        <v>0.0</v>
      </c>
      <c r="BN96" s="80">
        <v>0.0</v>
      </c>
      <c r="BO96" s="80">
        <v>0.0</v>
      </c>
      <c r="BP96" s="80">
        <v>0.0</v>
      </c>
      <c r="BQ96" s="80">
        <v>0.0</v>
      </c>
      <c r="BR96" s="80">
        <v>0.0</v>
      </c>
      <c r="BS96" s="80">
        <v>0.0</v>
      </c>
      <c r="BT96" s="80">
        <v>0.0</v>
      </c>
      <c r="BU96" s="80">
        <v>0.0</v>
      </c>
      <c r="BV96" s="80">
        <v>0.0</v>
      </c>
      <c r="BW96" s="80">
        <v>0.0</v>
      </c>
      <c r="BX96" s="80">
        <v>0.0</v>
      </c>
      <c r="BY96" s="80">
        <v>0.0</v>
      </c>
      <c r="BZ96" s="80">
        <v>0.0</v>
      </c>
      <c r="CA96" s="80">
        <v>0.0</v>
      </c>
      <c r="CB96" s="80">
        <v>0.0</v>
      </c>
      <c r="CC96" s="80">
        <v>0.0</v>
      </c>
      <c r="CD96" s="80">
        <v>0.0</v>
      </c>
      <c r="CE96" s="80">
        <v>0.0</v>
      </c>
      <c r="CF96" s="80">
        <v>0.0</v>
      </c>
      <c r="CG96" s="80">
        <v>0.0</v>
      </c>
      <c r="CH96" s="80">
        <v>0.0</v>
      </c>
      <c r="CI96" s="80">
        <v>0.0</v>
      </c>
      <c r="CJ96" s="80">
        <v>0.0</v>
      </c>
      <c r="CK96" s="80">
        <v>0.0</v>
      </c>
      <c r="CL96" s="80">
        <v>0.0</v>
      </c>
      <c r="CM96" s="80">
        <v>0.0</v>
      </c>
      <c r="CN96" s="80">
        <v>0.0</v>
      </c>
      <c r="CO96" s="80">
        <v>0.0</v>
      </c>
      <c r="CP96" s="80">
        <v>0.0</v>
      </c>
      <c r="CQ96" s="80">
        <v>0.0</v>
      </c>
      <c r="CR96" s="80">
        <v>0.0</v>
      </c>
      <c r="CS96" s="80">
        <v>0.0</v>
      </c>
      <c r="CT96" s="80">
        <v>0.0</v>
      </c>
      <c r="CU96" s="80">
        <v>0.0</v>
      </c>
      <c r="CV96" s="80">
        <v>0.0</v>
      </c>
      <c r="CW96" s="80">
        <v>0.0</v>
      </c>
      <c r="CX96" s="80">
        <v>0.0</v>
      </c>
      <c r="CY96" s="80">
        <v>0.0</v>
      </c>
      <c r="CZ96" s="80">
        <v>0.0</v>
      </c>
      <c r="DA96" s="80">
        <v>0.0</v>
      </c>
      <c r="DB96" s="80">
        <v>0.0</v>
      </c>
      <c r="DC96" s="80">
        <v>0.0</v>
      </c>
      <c r="DD96" s="80">
        <v>0.0</v>
      </c>
      <c r="DE96" s="80">
        <v>0.0</v>
      </c>
      <c r="DF96" s="80">
        <v>0.0</v>
      </c>
      <c r="DG96" s="80">
        <v>0.0</v>
      </c>
      <c r="DH96" s="80">
        <v>0.0</v>
      </c>
      <c r="DI96" s="80">
        <v>0.0</v>
      </c>
      <c r="DJ96" s="80">
        <v>0.0</v>
      </c>
      <c r="DK96" s="80">
        <v>0.0</v>
      </c>
      <c r="DL96" s="80">
        <v>0.0</v>
      </c>
      <c r="DM96" s="80">
        <v>0.0</v>
      </c>
      <c r="DN96" s="80">
        <v>0.0</v>
      </c>
      <c r="DO96" s="80">
        <v>0.0</v>
      </c>
      <c r="DP96" s="80">
        <v>0.0</v>
      </c>
      <c r="DQ96" s="80">
        <v>0.0</v>
      </c>
      <c r="DR96" s="80">
        <v>0.0</v>
      </c>
      <c r="DS96" s="80">
        <v>0.0</v>
      </c>
      <c r="DT96" s="80">
        <v>0.0</v>
      </c>
      <c r="DU96" s="80">
        <v>0.0</v>
      </c>
      <c r="DV96" s="80">
        <v>0.0</v>
      </c>
      <c r="DW96" s="80">
        <v>0.0</v>
      </c>
      <c r="DX96" s="80">
        <v>0.0</v>
      </c>
      <c r="DY96" s="80">
        <v>0.0</v>
      </c>
      <c r="DZ96" s="80">
        <v>0.0</v>
      </c>
      <c r="EA96" s="80">
        <v>0.0</v>
      </c>
      <c r="EB96" s="80">
        <v>0.0</v>
      </c>
      <c r="EC96" s="80">
        <v>0.0</v>
      </c>
      <c r="ED96" s="80">
        <v>0.0</v>
      </c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</row>
    <row r="97" ht="12.75" customHeight="1">
      <c r="M97" s="1"/>
      <c r="N97" s="1"/>
      <c r="O97" s="75"/>
      <c r="P97" s="75"/>
      <c r="Q97" s="75"/>
      <c r="R97" s="75"/>
      <c r="S97" s="75"/>
      <c r="T97" s="75"/>
      <c r="U97" s="75"/>
      <c r="V97" s="75"/>
      <c r="W97" s="75"/>
      <c r="X97" s="75"/>
      <c r="Y97" s="75"/>
      <c r="Z97" s="75"/>
      <c r="AA97" s="75"/>
      <c r="AB97" s="75"/>
      <c r="AC97" s="75"/>
      <c r="AD97" s="75"/>
      <c r="AE97" s="75"/>
      <c r="AF97" s="75"/>
      <c r="AG97" s="75"/>
      <c r="AH97" s="75"/>
      <c r="AI97" s="75"/>
      <c r="AJ97" s="75"/>
      <c r="AK97" s="75"/>
      <c r="AL97" s="75"/>
      <c r="AM97" s="75"/>
      <c r="AN97" s="75"/>
      <c r="AO97" s="75"/>
      <c r="AP97" s="75"/>
      <c r="AQ97" s="75"/>
      <c r="AR97" s="75"/>
      <c r="AS97" s="75"/>
      <c r="AT97" s="75"/>
      <c r="AU97" s="75"/>
      <c r="AV97" s="75"/>
      <c r="AW97" s="75"/>
      <c r="AX97" s="75"/>
      <c r="AY97" s="75"/>
      <c r="AZ97" s="75"/>
      <c r="BA97" s="75"/>
      <c r="BB97" s="75"/>
      <c r="BC97" s="75"/>
      <c r="BD97" s="75"/>
      <c r="BE97" s="75"/>
      <c r="BF97" s="75"/>
      <c r="BG97" s="75"/>
      <c r="BH97" s="75"/>
      <c r="BI97" s="75"/>
      <c r="BJ97" s="75"/>
      <c r="BK97" s="75"/>
      <c r="BL97" s="75"/>
      <c r="BM97" s="75"/>
      <c r="BN97" s="75"/>
      <c r="BO97" s="75"/>
      <c r="BP97" s="75"/>
      <c r="BQ97" s="75"/>
      <c r="BR97" s="75"/>
      <c r="BS97" s="75"/>
      <c r="BT97" s="75"/>
      <c r="BU97" s="75"/>
      <c r="BV97" s="75"/>
      <c r="BW97" s="75"/>
      <c r="BX97" s="75"/>
      <c r="BY97" s="75"/>
      <c r="BZ97" s="75"/>
      <c r="CA97" s="75"/>
      <c r="CB97" s="75"/>
      <c r="CC97" s="75"/>
      <c r="CD97" s="75"/>
      <c r="CE97" s="75"/>
      <c r="CF97" s="75"/>
      <c r="CG97" s="75"/>
      <c r="CH97" s="75"/>
      <c r="CI97" s="75"/>
      <c r="CJ97" s="75"/>
      <c r="CK97" s="75"/>
      <c r="CL97" s="75"/>
      <c r="CM97" s="75"/>
      <c r="CN97" s="75"/>
      <c r="CO97" s="75"/>
      <c r="CP97" s="75"/>
      <c r="CQ97" s="75"/>
      <c r="CR97" s="75"/>
      <c r="CS97" s="75"/>
      <c r="CT97" s="75"/>
      <c r="CU97" s="75"/>
      <c r="CV97" s="75"/>
      <c r="CW97" s="75"/>
      <c r="CX97" s="75"/>
      <c r="CY97" s="75"/>
      <c r="CZ97" s="75"/>
      <c r="DA97" s="75"/>
      <c r="DB97" s="75"/>
      <c r="DC97" s="75"/>
      <c r="DD97" s="75"/>
      <c r="DE97" s="75"/>
      <c r="DF97" s="75"/>
      <c r="DG97" s="75"/>
      <c r="DH97" s="75"/>
      <c r="DI97" s="75"/>
      <c r="DJ97" s="75"/>
      <c r="DK97" s="75"/>
      <c r="DL97" s="75"/>
      <c r="DM97" s="75"/>
      <c r="DN97" s="75"/>
      <c r="DO97" s="75"/>
      <c r="DP97" s="75"/>
      <c r="DQ97" s="75"/>
      <c r="DR97" s="75"/>
      <c r="DS97" s="75"/>
      <c r="DT97" s="75"/>
      <c r="DU97" s="75"/>
      <c r="DV97" s="75"/>
      <c r="DW97" s="75"/>
      <c r="DX97" s="75"/>
      <c r="DY97" s="75"/>
      <c r="DZ97" s="75"/>
      <c r="EA97" s="75"/>
      <c r="EB97" s="75"/>
      <c r="EC97" s="75"/>
      <c r="ED97" s="75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</row>
    <row r="98" ht="12.75" customHeight="1">
      <c r="M98" s="1"/>
      <c r="N98" s="50"/>
      <c r="O98" s="103">
        <f>+DATE(Starting_Year,12,1)</f>
        <v>45992</v>
      </c>
      <c r="P98" s="103">
        <f t="shared" ref="P98:X98" si="69">+EDATE(O98,12)</f>
        <v>46357</v>
      </c>
      <c r="Q98" s="103">
        <f t="shared" si="69"/>
        <v>46722</v>
      </c>
      <c r="R98" s="103">
        <f t="shared" si="69"/>
        <v>47088</v>
      </c>
      <c r="S98" s="103">
        <f t="shared" si="69"/>
        <v>47453</v>
      </c>
      <c r="T98" s="103">
        <f t="shared" si="69"/>
        <v>47818</v>
      </c>
      <c r="U98" s="103">
        <f t="shared" si="69"/>
        <v>48183</v>
      </c>
      <c r="V98" s="103">
        <f t="shared" si="69"/>
        <v>48549</v>
      </c>
      <c r="W98" s="103">
        <f t="shared" si="69"/>
        <v>48914</v>
      </c>
      <c r="X98" s="103">
        <f t="shared" si="69"/>
        <v>49279</v>
      </c>
      <c r="Y98" s="165"/>
      <c r="Z98" s="165"/>
      <c r="AA98" s="165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  <c r="BM98" s="158"/>
      <c r="BN98" s="158"/>
      <c r="BO98" s="158"/>
      <c r="BP98" s="158"/>
      <c r="BQ98" s="158"/>
      <c r="BR98" s="158"/>
      <c r="BS98" s="158"/>
      <c r="BT98" s="158"/>
      <c r="BU98" s="158"/>
      <c r="BV98" s="158"/>
      <c r="BW98" s="158"/>
      <c r="BX98" s="158"/>
      <c r="BY98" s="158"/>
      <c r="BZ98" s="158"/>
      <c r="CA98" s="158"/>
      <c r="CB98" s="158"/>
      <c r="CC98" s="158"/>
      <c r="CD98" s="158"/>
      <c r="CE98" s="158"/>
      <c r="CF98" s="158"/>
      <c r="CG98" s="158"/>
      <c r="CH98" s="158"/>
      <c r="CI98" s="158"/>
      <c r="CJ98" s="158"/>
      <c r="CK98" s="158"/>
      <c r="CL98" s="158"/>
      <c r="CM98" s="158"/>
      <c r="CN98" s="158"/>
      <c r="CO98" s="158"/>
      <c r="CP98" s="158"/>
      <c r="CQ98" s="158"/>
      <c r="CR98" s="158"/>
      <c r="CS98" s="158"/>
      <c r="CT98" s="158"/>
      <c r="CU98" s="158"/>
      <c r="CV98" s="158"/>
      <c r="CW98" s="158"/>
      <c r="CX98" s="158"/>
      <c r="CY98" s="158"/>
      <c r="CZ98" s="158"/>
      <c r="DA98" s="158"/>
      <c r="DB98" s="158"/>
      <c r="DC98" s="158"/>
      <c r="DD98" s="158"/>
      <c r="DE98" s="158"/>
      <c r="DF98" s="158"/>
      <c r="DG98" s="158"/>
      <c r="DH98" s="158"/>
      <c r="DI98" s="158"/>
      <c r="DJ98" s="158"/>
      <c r="DK98" s="158"/>
      <c r="DL98" s="158"/>
      <c r="DM98" s="158"/>
      <c r="DN98" s="158"/>
      <c r="DO98" s="158"/>
      <c r="DP98" s="158"/>
      <c r="DQ98" s="158"/>
      <c r="DR98" s="158"/>
      <c r="DS98" s="158"/>
      <c r="DT98" s="158"/>
      <c r="DU98" s="158"/>
      <c r="DV98" s="158"/>
      <c r="DW98" s="158"/>
      <c r="DX98" s="158"/>
      <c r="DY98" s="158"/>
      <c r="DZ98" s="158"/>
      <c r="EA98" s="158"/>
      <c r="EB98" s="158"/>
      <c r="EC98" s="158"/>
      <c r="ED98" s="158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</row>
    <row r="99" ht="12.75" customHeight="1">
      <c r="M99" s="1"/>
      <c r="N99" s="164" t="s">
        <v>109</v>
      </c>
      <c r="O99" s="80">
        <f t="shared" ref="O99:X99" si="70">+INDEX($O96:$ED96,1,MATCH(O98,$O$10:$ED$10))</f>
        <v>0</v>
      </c>
      <c r="P99" s="80">
        <f t="shared" si="70"/>
        <v>0</v>
      </c>
      <c r="Q99" s="80">
        <f t="shared" si="70"/>
        <v>0</v>
      </c>
      <c r="R99" s="80">
        <f t="shared" si="70"/>
        <v>0</v>
      </c>
      <c r="S99" s="80">
        <f t="shared" si="70"/>
        <v>0</v>
      </c>
      <c r="T99" s="80">
        <f t="shared" si="70"/>
        <v>0</v>
      </c>
      <c r="U99" s="80">
        <f t="shared" si="70"/>
        <v>0</v>
      </c>
      <c r="V99" s="80">
        <f t="shared" si="70"/>
        <v>0</v>
      </c>
      <c r="W99" s="80">
        <f t="shared" si="70"/>
        <v>0</v>
      </c>
      <c r="X99" s="80">
        <f t="shared" si="70"/>
        <v>0</v>
      </c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  <c r="BM99" s="158"/>
      <c r="BN99" s="158"/>
      <c r="BO99" s="158"/>
      <c r="BP99" s="158"/>
      <c r="BQ99" s="158"/>
      <c r="BR99" s="158"/>
      <c r="BS99" s="158"/>
      <c r="BT99" s="158"/>
      <c r="BU99" s="158"/>
      <c r="BV99" s="158"/>
      <c r="BW99" s="158"/>
      <c r="BX99" s="158"/>
      <c r="BY99" s="158"/>
      <c r="BZ99" s="158"/>
      <c r="CA99" s="158"/>
      <c r="CB99" s="158"/>
      <c r="CC99" s="158"/>
      <c r="CD99" s="158"/>
      <c r="CE99" s="158"/>
      <c r="CF99" s="158"/>
      <c r="CG99" s="158"/>
      <c r="CH99" s="158"/>
      <c r="CI99" s="158"/>
      <c r="CJ99" s="158"/>
      <c r="CK99" s="158"/>
      <c r="CL99" s="158"/>
      <c r="CM99" s="158"/>
      <c r="CN99" s="158"/>
      <c r="CO99" s="158"/>
      <c r="CP99" s="158"/>
      <c r="CQ99" s="158"/>
      <c r="CR99" s="158"/>
      <c r="CS99" s="158"/>
      <c r="CT99" s="158"/>
      <c r="CU99" s="158"/>
      <c r="CV99" s="158"/>
      <c r="CW99" s="158"/>
      <c r="CX99" s="158"/>
      <c r="CY99" s="158"/>
      <c r="CZ99" s="158"/>
      <c r="DA99" s="158"/>
      <c r="DB99" s="158"/>
      <c r="DC99" s="158"/>
      <c r="DD99" s="158"/>
      <c r="DE99" s="158"/>
      <c r="DF99" s="158"/>
      <c r="DG99" s="158"/>
      <c r="DH99" s="158"/>
      <c r="DI99" s="158"/>
      <c r="DJ99" s="158"/>
      <c r="DK99" s="158"/>
      <c r="DL99" s="158"/>
      <c r="DM99" s="158"/>
      <c r="DN99" s="158"/>
      <c r="DO99" s="158"/>
      <c r="DP99" s="158"/>
      <c r="DQ99" s="158"/>
      <c r="DR99" s="158"/>
      <c r="DS99" s="158"/>
      <c r="DT99" s="158"/>
      <c r="DU99" s="158"/>
      <c r="DV99" s="158"/>
      <c r="DW99" s="158"/>
      <c r="DX99" s="158"/>
      <c r="DY99" s="158"/>
      <c r="DZ99" s="158"/>
      <c r="EA99" s="158"/>
      <c r="EB99" s="158"/>
      <c r="EC99" s="158"/>
      <c r="ED99" s="158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</row>
    <row r="100" ht="12.75" customHeight="1">
      <c r="M100" s="1"/>
      <c r="N100" s="1"/>
      <c r="O100" s="75"/>
      <c r="P100" s="50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58"/>
      <c r="BD100" s="158"/>
      <c r="BE100" s="158"/>
      <c r="BF100" s="158"/>
      <c r="BG100" s="158"/>
      <c r="BH100" s="158"/>
      <c r="BI100" s="158"/>
      <c r="BJ100" s="158"/>
      <c r="BK100" s="158"/>
      <c r="BL100" s="158"/>
      <c r="BM100" s="158"/>
      <c r="BN100" s="158"/>
      <c r="BO100" s="158"/>
      <c r="BP100" s="158"/>
      <c r="BQ100" s="158"/>
      <c r="BR100" s="158"/>
      <c r="BS100" s="158"/>
      <c r="BT100" s="158"/>
      <c r="BU100" s="158"/>
      <c r="BV100" s="158"/>
      <c r="BW100" s="158"/>
      <c r="BX100" s="158"/>
      <c r="BY100" s="158"/>
      <c r="BZ100" s="158"/>
      <c r="CA100" s="158"/>
      <c r="CB100" s="158"/>
      <c r="CC100" s="158"/>
      <c r="CD100" s="158"/>
      <c r="CE100" s="158"/>
      <c r="CF100" s="158"/>
      <c r="CG100" s="158"/>
      <c r="CH100" s="158"/>
      <c r="CI100" s="158"/>
      <c r="CJ100" s="158"/>
      <c r="CK100" s="158"/>
      <c r="CL100" s="158"/>
      <c r="CM100" s="158"/>
      <c r="CN100" s="158"/>
      <c r="CO100" s="158"/>
      <c r="CP100" s="158"/>
      <c r="CQ100" s="158"/>
      <c r="CR100" s="158"/>
      <c r="CS100" s="158"/>
      <c r="CT100" s="158"/>
      <c r="CU100" s="158"/>
      <c r="CV100" s="158"/>
      <c r="CW100" s="158"/>
      <c r="CX100" s="158"/>
      <c r="CY100" s="158"/>
      <c r="CZ100" s="158"/>
      <c r="DA100" s="158"/>
      <c r="DB100" s="158"/>
      <c r="DC100" s="158"/>
      <c r="DD100" s="158"/>
      <c r="DE100" s="158"/>
      <c r="DF100" s="158"/>
      <c r="DG100" s="158"/>
      <c r="DH100" s="158"/>
      <c r="DI100" s="158"/>
      <c r="DJ100" s="158"/>
      <c r="DK100" s="158"/>
      <c r="DL100" s="158"/>
      <c r="DM100" s="158"/>
      <c r="DN100" s="158"/>
      <c r="DO100" s="158"/>
      <c r="DP100" s="158"/>
      <c r="DQ100" s="158"/>
      <c r="DR100" s="158"/>
      <c r="DS100" s="158"/>
      <c r="DT100" s="158"/>
      <c r="DU100" s="158"/>
      <c r="DV100" s="158"/>
      <c r="DW100" s="158"/>
      <c r="DX100" s="158"/>
      <c r="DY100" s="158"/>
      <c r="DZ100" s="158"/>
      <c r="EA100" s="158"/>
      <c r="EB100" s="158"/>
      <c r="EC100" s="158"/>
      <c r="ED100" s="158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</row>
    <row r="101" ht="12.75" customHeight="1">
      <c r="M101" s="1"/>
      <c r="N101" s="163" t="s">
        <v>30</v>
      </c>
      <c r="O101" s="84"/>
      <c r="P101" s="84"/>
      <c r="Q101" s="84"/>
      <c r="R101" s="84"/>
      <c r="S101" s="84"/>
      <c r="T101" s="84"/>
      <c r="U101" s="84"/>
      <c r="V101" s="84"/>
      <c r="W101" s="84"/>
      <c r="X101" s="84"/>
      <c r="Y101" s="84"/>
      <c r="Z101" s="84"/>
      <c r="AA101" s="84"/>
      <c r="AB101" s="84"/>
      <c r="AC101" s="84"/>
      <c r="AD101" s="84"/>
      <c r="AE101" s="84"/>
      <c r="AF101" s="84"/>
      <c r="AG101" s="84"/>
      <c r="AH101" s="84"/>
      <c r="AI101" s="84"/>
      <c r="AJ101" s="84"/>
      <c r="AK101" s="84"/>
      <c r="AL101" s="84"/>
      <c r="AM101" s="84"/>
      <c r="AN101" s="84"/>
      <c r="AO101" s="84"/>
      <c r="AP101" s="84"/>
      <c r="AQ101" s="84"/>
      <c r="AR101" s="84"/>
      <c r="AS101" s="84"/>
      <c r="AT101" s="84"/>
      <c r="AU101" s="84"/>
      <c r="AV101" s="84"/>
      <c r="AW101" s="84"/>
      <c r="AX101" s="84"/>
      <c r="AY101" s="84"/>
      <c r="AZ101" s="84"/>
      <c r="BA101" s="84"/>
      <c r="BB101" s="84"/>
      <c r="BC101" s="84"/>
      <c r="BD101" s="84"/>
      <c r="BE101" s="84"/>
      <c r="BF101" s="84"/>
      <c r="BG101" s="84"/>
      <c r="BH101" s="84"/>
      <c r="BI101" s="84"/>
      <c r="BJ101" s="84"/>
      <c r="BK101" s="84"/>
      <c r="BL101" s="84"/>
      <c r="BM101" s="84"/>
      <c r="BN101" s="84"/>
      <c r="BO101" s="84"/>
      <c r="BP101" s="84"/>
      <c r="BQ101" s="84"/>
      <c r="BR101" s="84"/>
      <c r="BS101" s="84"/>
      <c r="BT101" s="84"/>
      <c r="BU101" s="84"/>
      <c r="BV101" s="84"/>
      <c r="BW101" s="84"/>
      <c r="BX101" s="84"/>
      <c r="BY101" s="84"/>
      <c r="BZ101" s="84"/>
      <c r="CA101" s="84"/>
      <c r="CB101" s="84"/>
      <c r="CC101" s="84"/>
      <c r="CD101" s="84"/>
      <c r="CE101" s="84"/>
      <c r="CF101" s="84"/>
      <c r="CG101" s="84"/>
      <c r="CH101" s="84"/>
      <c r="CI101" s="84"/>
      <c r="CJ101" s="84"/>
      <c r="CK101" s="84"/>
      <c r="CL101" s="84"/>
      <c r="CM101" s="84"/>
      <c r="CN101" s="84"/>
      <c r="CO101" s="84"/>
      <c r="CP101" s="84"/>
      <c r="CQ101" s="84"/>
      <c r="CR101" s="84"/>
      <c r="CS101" s="84"/>
      <c r="CT101" s="84"/>
      <c r="CU101" s="84"/>
      <c r="CV101" s="84"/>
      <c r="CW101" s="84"/>
      <c r="CX101" s="84"/>
      <c r="CY101" s="84"/>
      <c r="CZ101" s="84"/>
      <c r="DA101" s="84"/>
      <c r="DB101" s="84"/>
      <c r="DC101" s="84"/>
      <c r="DD101" s="84"/>
      <c r="DE101" s="84"/>
      <c r="DF101" s="84"/>
      <c r="DG101" s="84"/>
      <c r="DH101" s="84"/>
      <c r="DI101" s="84"/>
      <c r="DJ101" s="84"/>
      <c r="DK101" s="84"/>
      <c r="DL101" s="84"/>
      <c r="DM101" s="84"/>
      <c r="DN101" s="84"/>
      <c r="DO101" s="84"/>
      <c r="DP101" s="84"/>
      <c r="DQ101" s="84"/>
      <c r="DR101" s="84"/>
      <c r="DS101" s="84"/>
      <c r="DT101" s="84"/>
      <c r="DU101" s="84"/>
      <c r="DV101" s="84"/>
      <c r="DW101" s="84"/>
      <c r="DX101" s="84"/>
      <c r="DY101" s="84"/>
      <c r="DZ101" s="84"/>
      <c r="EA101" s="84"/>
      <c r="EB101" s="84"/>
      <c r="EC101" s="84"/>
      <c r="ED101" s="84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</row>
    <row r="102" ht="12.75" customHeight="1">
      <c r="M102" s="1"/>
      <c r="N102" s="164" t="s">
        <v>108</v>
      </c>
      <c r="O102" s="80">
        <v>0.0</v>
      </c>
      <c r="P102" s="80">
        <v>0.0</v>
      </c>
      <c r="Q102" s="80">
        <v>0.0</v>
      </c>
      <c r="R102" s="80">
        <v>0.0</v>
      </c>
      <c r="S102" s="80">
        <v>0.0</v>
      </c>
      <c r="T102" s="80">
        <v>0.0</v>
      </c>
      <c r="U102" s="80">
        <v>0.0</v>
      </c>
      <c r="V102" s="80">
        <v>0.0</v>
      </c>
      <c r="W102" s="80">
        <v>0.0</v>
      </c>
      <c r="X102" s="80">
        <v>0.0</v>
      </c>
      <c r="Y102" s="80">
        <v>0.0</v>
      </c>
      <c r="Z102" s="80">
        <v>0.0</v>
      </c>
      <c r="AA102" s="80">
        <v>0.0</v>
      </c>
      <c r="AB102" s="80">
        <v>0.0</v>
      </c>
      <c r="AC102" s="80">
        <v>0.0</v>
      </c>
      <c r="AD102" s="80">
        <v>0.0</v>
      </c>
      <c r="AE102" s="80">
        <v>0.0</v>
      </c>
      <c r="AF102" s="80">
        <v>0.0</v>
      </c>
      <c r="AG102" s="80">
        <v>0.0</v>
      </c>
      <c r="AH102" s="80">
        <v>0.0</v>
      </c>
      <c r="AI102" s="80">
        <v>0.0</v>
      </c>
      <c r="AJ102" s="80">
        <v>0.0</v>
      </c>
      <c r="AK102" s="80">
        <v>0.0</v>
      </c>
      <c r="AL102" s="80">
        <v>0.0</v>
      </c>
      <c r="AM102" s="80">
        <v>0.0</v>
      </c>
      <c r="AN102" s="80">
        <v>0.0</v>
      </c>
      <c r="AO102" s="80">
        <v>0.0</v>
      </c>
      <c r="AP102" s="80">
        <v>0.0</v>
      </c>
      <c r="AQ102" s="80">
        <v>0.0</v>
      </c>
      <c r="AR102" s="80">
        <v>0.0</v>
      </c>
      <c r="AS102" s="80">
        <v>0.0</v>
      </c>
      <c r="AT102" s="80">
        <v>0.0</v>
      </c>
      <c r="AU102" s="80">
        <v>0.0</v>
      </c>
      <c r="AV102" s="80">
        <v>0.0</v>
      </c>
      <c r="AW102" s="80">
        <v>0.0</v>
      </c>
      <c r="AX102" s="80">
        <v>0.0</v>
      </c>
      <c r="AY102" s="80">
        <v>0.0</v>
      </c>
      <c r="AZ102" s="80">
        <v>0.0</v>
      </c>
      <c r="BA102" s="80">
        <v>0.0</v>
      </c>
      <c r="BB102" s="80">
        <v>0.0</v>
      </c>
      <c r="BC102" s="80">
        <v>0.0</v>
      </c>
      <c r="BD102" s="80">
        <v>0.0</v>
      </c>
      <c r="BE102" s="80">
        <v>0.0</v>
      </c>
      <c r="BF102" s="80">
        <v>0.0</v>
      </c>
      <c r="BG102" s="80">
        <v>0.0</v>
      </c>
      <c r="BH102" s="80">
        <v>0.0</v>
      </c>
      <c r="BI102" s="80">
        <v>0.0</v>
      </c>
      <c r="BJ102" s="80">
        <v>0.0</v>
      </c>
      <c r="BK102" s="80">
        <v>0.0</v>
      </c>
      <c r="BL102" s="80">
        <v>0.0</v>
      </c>
      <c r="BM102" s="80">
        <v>0.0</v>
      </c>
      <c r="BN102" s="80">
        <v>0.0</v>
      </c>
      <c r="BO102" s="80">
        <v>0.0</v>
      </c>
      <c r="BP102" s="80">
        <v>0.0</v>
      </c>
      <c r="BQ102" s="80">
        <v>0.0</v>
      </c>
      <c r="BR102" s="80">
        <v>0.0</v>
      </c>
      <c r="BS102" s="80">
        <v>0.0</v>
      </c>
      <c r="BT102" s="80">
        <v>0.0</v>
      </c>
      <c r="BU102" s="80">
        <v>0.0</v>
      </c>
      <c r="BV102" s="80">
        <v>0.0</v>
      </c>
      <c r="BW102" s="80">
        <v>0.0</v>
      </c>
      <c r="BX102" s="80">
        <v>0.0</v>
      </c>
      <c r="BY102" s="80">
        <v>0.0</v>
      </c>
      <c r="BZ102" s="80">
        <v>0.0</v>
      </c>
      <c r="CA102" s="80">
        <v>0.0</v>
      </c>
      <c r="CB102" s="80">
        <v>0.0</v>
      </c>
      <c r="CC102" s="80">
        <v>0.0</v>
      </c>
      <c r="CD102" s="80">
        <v>0.0</v>
      </c>
      <c r="CE102" s="80">
        <v>0.0</v>
      </c>
      <c r="CF102" s="80">
        <v>0.0</v>
      </c>
      <c r="CG102" s="80">
        <v>0.0</v>
      </c>
      <c r="CH102" s="80">
        <v>0.0</v>
      </c>
      <c r="CI102" s="80">
        <v>0.0</v>
      </c>
      <c r="CJ102" s="80">
        <v>0.0</v>
      </c>
      <c r="CK102" s="80">
        <v>0.0</v>
      </c>
      <c r="CL102" s="80">
        <v>0.0</v>
      </c>
      <c r="CM102" s="80">
        <v>0.0</v>
      </c>
      <c r="CN102" s="80">
        <v>0.0</v>
      </c>
      <c r="CO102" s="80">
        <v>0.0</v>
      </c>
      <c r="CP102" s="80">
        <v>0.0</v>
      </c>
      <c r="CQ102" s="80">
        <v>0.0</v>
      </c>
      <c r="CR102" s="80">
        <v>0.0</v>
      </c>
      <c r="CS102" s="80">
        <v>0.0</v>
      </c>
      <c r="CT102" s="80">
        <v>0.0</v>
      </c>
      <c r="CU102" s="80">
        <v>0.0</v>
      </c>
      <c r="CV102" s="80">
        <v>0.0</v>
      </c>
      <c r="CW102" s="80">
        <v>0.0</v>
      </c>
      <c r="CX102" s="80">
        <v>0.0</v>
      </c>
      <c r="CY102" s="80">
        <v>0.0</v>
      </c>
      <c r="CZ102" s="80">
        <v>0.0</v>
      </c>
      <c r="DA102" s="80">
        <v>0.0</v>
      </c>
      <c r="DB102" s="80">
        <v>0.0</v>
      </c>
      <c r="DC102" s="80">
        <v>0.0</v>
      </c>
      <c r="DD102" s="80">
        <v>0.0</v>
      </c>
      <c r="DE102" s="80">
        <v>0.0</v>
      </c>
      <c r="DF102" s="80">
        <v>0.0</v>
      </c>
      <c r="DG102" s="80">
        <v>0.0</v>
      </c>
      <c r="DH102" s="80">
        <v>0.0</v>
      </c>
      <c r="DI102" s="80">
        <v>0.0</v>
      </c>
      <c r="DJ102" s="80">
        <v>0.0</v>
      </c>
      <c r="DK102" s="80">
        <v>0.0</v>
      </c>
      <c r="DL102" s="80">
        <v>0.0</v>
      </c>
      <c r="DM102" s="80">
        <v>0.0</v>
      </c>
      <c r="DN102" s="80">
        <v>0.0</v>
      </c>
      <c r="DO102" s="80">
        <v>0.0</v>
      </c>
      <c r="DP102" s="80">
        <v>0.0</v>
      </c>
      <c r="DQ102" s="80">
        <v>0.0</v>
      </c>
      <c r="DR102" s="80">
        <v>0.0</v>
      </c>
      <c r="DS102" s="80">
        <v>0.0</v>
      </c>
      <c r="DT102" s="80">
        <v>0.0</v>
      </c>
      <c r="DU102" s="80">
        <v>0.0</v>
      </c>
      <c r="DV102" s="80">
        <v>0.0</v>
      </c>
      <c r="DW102" s="80">
        <v>0.0</v>
      </c>
      <c r="DX102" s="80">
        <v>0.0</v>
      </c>
      <c r="DY102" s="80">
        <v>0.0</v>
      </c>
      <c r="DZ102" s="80">
        <v>0.0</v>
      </c>
      <c r="EA102" s="80">
        <v>0.0</v>
      </c>
      <c r="EB102" s="80">
        <v>0.0</v>
      </c>
      <c r="EC102" s="80">
        <v>0.0</v>
      </c>
      <c r="ED102" s="80">
        <v>0.0</v>
      </c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</row>
    <row r="103" ht="12.75" customHeight="1">
      <c r="M103" s="1"/>
      <c r="N103" s="1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75"/>
      <c r="Z103" s="75"/>
      <c r="AA103" s="75"/>
      <c r="AB103" s="75"/>
      <c r="AC103" s="75"/>
      <c r="AD103" s="75"/>
      <c r="AE103" s="75"/>
      <c r="AF103" s="75"/>
      <c r="AG103" s="75"/>
      <c r="AH103" s="75"/>
      <c r="AI103" s="75"/>
      <c r="AJ103" s="75"/>
      <c r="AK103" s="75"/>
      <c r="AL103" s="75"/>
      <c r="AM103" s="75"/>
      <c r="AN103" s="75"/>
      <c r="AO103" s="75"/>
      <c r="AP103" s="75"/>
      <c r="AQ103" s="75"/>
      <c r="AR103" s="75"/>
      <c r="AS103" s="75"/>
      <c r="AT103" s="75"/>
      <c r="AU103" s="75"/>
      <c r="AV103" s="75"/>
      <c r="AW103" s="75"/>
      <c r="AX103" s="75"/>
      <c r="AY103" s="75"/>
      <c r="AZ103" s="75"/>
      <c r="BA103" s="75"/>
      <c r="BB103" s="75"/>
      <c r="BC103" s="75"/>
      <c r="BD103" s="75"/>
      <c r="BE103" s="75"/>
      <c r="BF103" s="75"/>
      <c r="BG103" s="75"/>
      <c r="BH103" s="75"/>
      <c r="BI103" s="75"/>
      <c r="BJ103" s="75"/>
      <c r="BK103" s="75"/>
      <c r="BL103" s="75"/>
      <c r="BM103" s="75"/>
      <c r="BN103" s="75"/>
      <c r="BO103" s="75"/>
      <c r="BP103" s="75"/>
      <c r="BQ103" s="75"/>
      <c r="BR103" s="75"/>
      <c r="BS103" s="75"/>
      <c r="BT103" s="75"/>
      <c r="BU103" s="75"/>
      <c r="BV103" s="75"/>
      <c r="BW103" s="75"/>
      <c r="BX103" s="75"/>
      <c r="BY103" s="75"/>
      <c r="BZ103" s="75"/>
      <c r="CA103" s="75"/>
      <c r="CB103" s="75"/>
      <c r="CC103" s="75"/>
      <c r="CD103" s="75"/>
      <c r="CE103" s="75"/>
      <c r="CF103" s="75"/>
      <c r="CG103" s="75"/>
      <c r="CH103" s="75"/>
      <c r="CI103" s="75"/>
      <c r="CJ103" s="75"/>
      <c r="CK103" s="75"/>
      <c r="CL103" s="75"/>
      <c r="CM103" s="75"/>
      <c r="CN103" s="75"/>
      <c r="CO103" s="75"/>
      <c r="CP103" s="75"/>
      <c r="CQ103" s="75"/>
      <c r="CR103" s="75"/>
      <c r="CS103" s="75"/>
      <c r="CT103" s="75"/>
      <c r="CU103" s="75"/>
      <c r="CV103" s="75"/>
      <c r="CW103" s="75"/>
      <c r="CX103" s="75"/>
      <c r="CY103" s="75"/>
      <c r="CZ103" s="75"/>
      <c r="DA103" s="75"/>
      <c r="DB103" s="75"/>
      <c r="DC103" s="75"/>
      <c r="DD103" s="75"/>
      <c r="DE103" s="75"/>
      <c r="DF103" s="75"/>
      <c r="DG103" s="75"/>
      <c r="DH103" s="75"/>
      <c r="DI103" s="75"/>
      <c r="DJ103" s="75"/>
      <c r="DK103" s="75"/>
      <c r="DL103" s="75"/>
      <c r="DM103" s="75"/>
      <c r="DN103" s="75"/>
      <c r="DO103" s="75"/>
      <c r="DP103" s="75"/>
      <c r="DQ103" s="75"/>
      <c r="DR103" s="75"/>
      <c r="DS103" s="75"/>
      <c r="DT103" s="75"/>
      <c r="DU103" s="75"/>
      <c r="DV103" s="75"/>
      <c r="DW103" s="75"/>
      <c r="DX103" s="75"/>
      <c r="DY103" s="75"/>
      <c r="DZ103" s="75"/>
      <c r="EA103" s="75"/>
      <c r="EB103" s="75"/>
      <c r="EC103" s="75"/>
      <c r="ED103" s="75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</row>
    <row r="104" ht="12.75" customHeight="1">
      <c r="M104" s="1"/>
      <c r="N104" s="50"/>
      <c r="O104" s="103">
        <f>+DATE(Starting_Year,12,1)</f>
        <v>45992</v>
      </c>
      <c r="P104" s="103">
        <f t="shared" ref="P104:X104" si="71">+EDATE(O104,12)</f>
        <v>46357</v>
      </c>
      <c r="Q104" s="103">
        <f t="shared" si="71"/>
        <v>46722</v>
      </c>
      <c r="R104" s="103">
        <f t="shared" si="71"/>
        <v>47088</v>
      </c>
      <c r="S104" s="103">
        <f t="shared" si="71"/>
        <v>47453</v>
      </c>
      <c r="T104" s="103">
        <f t="shared" si="71"/>
        <v>47818</v>
      </c>
      <c r="U104" s="103">
        <f t="shared" si="71"/>
        <v>48183</v>
      </c>
      <c r="V104" s="103">
        <f t="shared" si="71"/>
        <v>48549</v>
      </c>
      <c r="W104" s="103">
        <f t="shared" si="71"/>
        <v>48914</v>
      </c>
      <c r="X104" s="103">
        <f t="shared" si="71"/>
        <v>49279</v>
      </c>
      <c r="Y104" s="165"/>
      <c r="Z104" s="165"/>
      <c r="AA104" s="165"/>
      <c r="AB104" s="158"/>
      <c r="AC104" s="158"/>
      <c r="AD104" s="158"/>
      <c r="AE104" s="158"/>
      <c r="AF104" s="158"/>
      <c r="AG104" s="158"/>
      <c r="AH104" s="158"/>
      <c r="AI104" s="158"/>
      <c r="AJ104" s="158"/>
      <c r="AK104" s="158"/>
      <c r="AL104" s="158"/>
      <c r="AM104" s="158"/>
      <c r="AN104" s="158"/>
      <c r="AO104" s="158"/>
      <c r="AP104" s="158"/>
      <c r="AQ104" s="158"/>
      <c r="AR104" s="158"/>
      <c r="AS104" s="158"/>
      <c r="AT104" s="158"/>
      <c r="AU104" s="158"/>
      <c r="AV104" s="158"/>
      <c r="AW104" s="158"/>
      <c r="AX104" s="158"/>
      <c r="AY104" s="158"/>
      <c r="AZ104" s="158"/>
      <c r="BA104" s="158"/>
      <c r="BB104" s="158"/>
      <c r="BC104" s="158"/>
      <c r="BD104" s="158"/>
      <c r="BE104" s="158"/>
      <c r="BF104" s="158"/>
      <c r="BG104" s="158"/>
      <c r="BH104" s="158"/>
      <c r="BI104" s="158"/>
      <c r="BJ104" s="158"/>
      <c r="BK104" s="158"/>
      <c r="BL104" s="158"/>
      <c r="BM104" s="158"/>
      <c r="BN104" s="158"/>
      <c r="BO104" s="158"/>
      <c r="BP104" s="158"/>
      <c r="BQ104" s="158"/>
      <c r="BR104" s="158"/>
      <c r="BS104" s="158"/>
      <c r="BT104" s="158"/>
      <c r="BU104" s="158"/>
      <c r="BV104" s="158"/>
      <c r="BW104" s="158"/>
      <c r="BX104" s="158"/>
      <c r="BY104" s="158"/>
      <c r="BZ104" s="158"/>
      <c r="CA104" s="158"/>
      <c r="CB104" s="158"/>
      <c r="CC104" s="158"/>
      <c r="CD104" s="158"/>
      <c r="CE104" s="158"/>
      <c r="CF104" s="158"/>
      <c r="CG104" s="158"/>
      <c r="CH104" s="158"/>
      <c r="CI104" s="158"/>
      <c r="CJ104" s="158"/>
      <c r="CK104" s="158"/>
      <c r="CL104" s="158"/>
      <c r="CM104" s="158"/>
      <c r="CN104" s="158"/>
      <c r="CO104" s="158"/>
      <c r="CP104" s="158"/>
      <c r="CQ104" s="158"/>
      <c r="CR104" s="158"/>
      <c r="CS104" s="158"/>
      <c r="CT104" s="158"/>
      <c r="CU104" s="158"/>
      <c r="CV104" s="158"/>
      <c r="CW104" s="158"/>
      <c r="CX104" s="158"/>
      <c r="CY104" s="158"/>
      <c r="CZ104" s="158"/>
      <c r="DA104" s="158"/>
      <c r="DB104" s="158"/>
      <c r="DC104" s="158"/>
      <c r="DD104" s="158"/>
      <c r="DE104" s="158"/>
      <c r="DF104" s="158"/>
      <c r="DG104" s="158"/>
      <c r="DH104" s="158"/>
      <c r="DI104" s="158"/>
      <c r="DJ104" s="158"/>
      <c r="DK104" s="158"/>
      <c r="DL104" s="158"/>
      <c r="DM104" s="158"/>
      <c r="DN104" s="158"/>
      <c r="DO104" s="158"/>
      <c r="DP104" s="158"/>
      <c r="DQ104" s="158"/>
      <c r="DR104" s="158"/>
      <c r="DS104" s="158"/>
      <c r="DT104" s="158"/>
      <c r="DU104" s="158"/>
      <c r="DV104" s="158"/>
      <c r="DW104" s="158"/>
      <c r="DX104" s="158"/>
      <c r="DY104" s="158"/>
      <c r="DZ104" s="158"/>
      <c r="EA104" s="158"/>
      <c r="EB104" s="158"/>
      <c r="EC104" s="158"/>
      <c r="ED104" s="158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</row>
    <row r="105" ht="12.75" customHeight="1">
      <c r="M105" s="1"/>
      <c r="N105" s="164" t="s">
        <v>109</v>
      </c>
      <c r="O105" s="80">
        <f t="shared" ref="O105:X105" si="72">+INDEX($O102:$ED102,1,MATCH(O104,$O$10:$ED$10))</f>
        <v>0</v>
      </c>
      <c r="P105" s="80">
        <f t="shared" si="72"/>
        <v>0</v>
      </c>
      <c r="Q105" s="80">
        <f t="shared" si="72"/>
        <v>0</v>
      </c>
      <c r="R105" s="80">
        <f t="shared" si="72"/>
        <v>0</v>
      </c>
      <c r="S105" s="80">
        <f t="shared" si="72"/>
        <v>0</v>
      </c>
      <c r="T105" s="80">
        <f t="shared" si="72"/>
        <v>0</v>
      </c>
      <c r="U105" s="80">
        <f t="shared" si="72"/>
        <v>0</v>
      </c>
      <c r="V105" s="80">
        <f t="shared" si="72"/>
        <v>0</v>
      </c>
      <c r="W105" s="80">
        <f t="shared" si="72"/>
        <v>0</v>
      </c>
      <c r="X105" s="80">
        <f t="shared" si="72"/>
        <v>0</v>
      </c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  <c r="BC105" s="158"/>
      <c r="BD105" s="158"/>
      <c r="BE105" s="158"/>
      <c r="BF105" s="158"/>
      <c r="BG105" s="158"/>
      <c r="BH105" s="158"/>
      <c r="BI105" s="158"/>
      <c r="BJ105" s="158"/>
      <c r="BK105" s="158"/>
      <c r="BL105" s="158"/>
      <c r="BM105" s="158"/>
      <c r="BN105" s="158"/>
      <c r="BO105" s="158"/>
      <c r="BP105" s="158"/>
      <c r="BQ105" s="158"/>
      <c r="BR105" s="158"/>
      <c r="BS105" s="158"/>
      <c r="BT105" s="158"/>
      <c r="BU105" s="158"/>
      <c r="BV105" s="158"/>
      <c r="BW105" s="158"/>
      <c r="BX105" s="158"/>
      <c r="BY105" s="158"/>
      <c r="BZ105" s="158"/>
      <c r="CA105" s="158"/>
      <c r="CB105" s="158"/>
      <c r="CC105" s="158"/>
      <c r="CD105" s="158"/>
      <c r="CE105" s="158"/>
      <c r="CF105" s="158"/>
      <c r="CG105" s="158"/>
      <c r="CH105" s="158"/>
      <c r="CI105" s="158"/>
      <c r="CJ105" s="158"/>
      <c r="CK105" s="158"/>
      <c r="CL105" s="158"/>
      <c r="CM105" s="158"/>
      <c r="CN105" s="158"/>
      <c r="CO105" s="158"/>
      <c r="CP105" s="158"/>
      <c r="CQ105" s="158"/>
      <c r="CR105" s="158"/>
      <c r="CS105" s="158"/>
      <c r="CT105" s="158"/>
      <c r="CU105" s="158"/>
      <c r="CV105" s="158"/>
      <c r="CW105" s="158"/>
      <c r="CX105" s="158"/>
      <c r="CY105" s="158"/>
      <c r="CZ105" s="158"/>
      <c r="DA105" s="158"/>
      <c r="DB105" s="158"/>
      <c r="DC105" s="158"/>
      <c r="DD105" s="158"/>
      <c r="DE105" s="158"/>
      <c r="DF105" s="158"/>
      <c r="DG105" s="158"/>
      <c r="DH105" s="158"/>
      <c r="DI105" s="158"/>
      <c r="DJ105" s="158"/>
      <c r="DK105" s="158"/>
      <c r="DL105" s="158"/>
      <c r="DM105" s="158"/>
      <c r="DN105" s="158"/>
      <c r="DO105" s="158"/>
      <c r="DP105" s="158"/>
      <c r="DQ105" s="158"/>
      <c r="DR105" s="158"/>
      <c r="DS105" s="158"/>
      <c r="DT105" s="158"/>
      <c r="DU105" s="158"/>
      <c r="DV105" s="158"/>
      <c r="DW105" s="158"/>
      <c r="DX105" s="158"/>
      <c r="DY105" s="158"/>
      <c r="DZ105" s="158"/>
      <c r="EA105" s="158"/>
      <c r="EB105" s="158"/>
      <c r="EC105" s="158"/>
      <c r="ED105" s="158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</row>
    <row r="106" ht="12.75" customHeight="1">
      <c r="M106" s="1"/>
      <c r="N106" s="1"/>
      <c r="O106" s="158"/>
      <c r="P106" s="50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  <c r="BC106" s="158"/>
      <c r="BD106" s="158"/>
      <c r="BE106" s="158"/>
      <c r="BF106" s="158"/>
      <c r="BG106" s="158"/>
      <c r="BH106" s="158"/>
      <c r="BI106" s="158"/>
      <c r="BJ106" s="158"/>
      <c r="BK106" s="158"/>
      <c r="BL106" s="158"/>
      <c r="BM106" s="158"/>
      <c r="BN106" s="158"/>
      <c r="BO106" s="158"/>
      <c r="BP106" s="158"/>
      <c r="BQ106" s="158"/>
      <c r="BR106" s="158"/>
      <c r="BS106" s="158"/>
      <c r="BT106" s="158"/>
      <c r="BU106" s="158"/>
      <c r="BV106" s="158"/>
      <c r="BW106" s="158"/>
      <c r="BX106" s="158"/>
      <c r="BY106" s="158"/>
      <c r="BZ106" s="158"/>
      <c r="CA106" s="158"/>
      <c r="CB106" s="158"/>
      <c r="CC106" s="158"/>
      <c r="CD106" s="158"/>
      <c r="CE106" s="158"/>
      <c r="CF106" s="158"/>
      <c r="CG106" s="158"/>
      <c r="CH106" s="158"/>
      <c r="CI106" s="158"/>
      <c r="CJ106" s="158"/>
      <c r="CK106" s="158"/>
      <c r="CL106" s="158"/>
      <c r="CM106" s="158"/>
      <c r="CN106" s="158"/>
      <c r="CO106" s="158"/>
      <c r="CP106" s="158"/>
      <c r="CQ106" s="158"/>
      <c r="CR106" s="158"/>
      <c r="CS106" s="158"/>
      <c r="CT106" s="158"/>
      <c r="CU106" s="158"/>
      <c r="CV106" s="158"/>
      <c r="CW106" s="158"/>
      <c r="CX106" s="158"/>
      <c r="CY106" s="158"/>
      <c r="CZ106" s="158"/>
      <c r="DA106" s="158"/>
      <c r="DB106" s="158"/>
      <c r="DC106" s="158"/>
      <c r="DD106" s="158"/>
      <c r="DE106" s="158"/>
      <c r="DF106" s="158"/>
      <c r="DG106" s="158"/>
      <c r="DH106" s="158"/>
      <c r="DI106" s="158"/>
      <c r="DJ106" s="158"/>
      <c r="DK106" s="158"/>
      <c r="DL106" s="158"/>
      <c r="DM106" s="158"/>
      <c r="DN106" s="158"/>
      <c r="DO106" s="158"/>
      <c r="DP106" s="158"/>
      <c r="DQ106" s="158"/>
      <c r="DR106" s="158"/>
      <c r="DS106" s="158"/>
      <c r="DT106" s="158"/>
      <c r="DU106" s="158"/>
      <c r="DV106" s="158"/>
      <c r="DW106" s="158"/>
      <c r="DX106" s="158"/>
      <c r="DY106" s="158"/>
      <c r="DZ106" s="158"/>
      <c r="EA106" s="158"/>
      <c r="EB106" s="158"/>
      <c r="EC106" s="158"/>
      <c r="ED106" s="158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</row>
    <row r="107" ht="12.75" customHeight="1">
      <c r="M107" s="1"/>
      <c r="N107" s="157" t="s">
        <v>124</v>
      </c>
      <c r="O107" s="157" t="b">
        <f t="shared" ref="O107:ED107" si="73">SUM($O25:O25)&gt;0</f>
        <v>0</v>
      </c>
      <c r="P107" s="157" t="b">
        <f t="shared" si="73"/>
        <v>0</v>
      </c>
      <c r="Q107" s="157" t="b">
        <f t="shared" si="73"/>
        <v>0</v>
      </c>
      <c r="R107" s="157" t="b">
        <f t="shared" si="73"/>
        <v>0</v>
      </c>
      <c r="S107" s="157" t="b">
        <f t="shared" si="73"/>
        <v>0</v>
      </c>
      <c r="T107" s="157" t="b">
        <f t="shared" si="73"/>
        <v>0</v>
      </c>
      <c r="U107" s="157" t="b">
        <f t="shared" si="73"/>
        <v>0</v>
      </c>
      <c r="V107" s="157" t="b">
        <f t="shared" si="73"/>
        <v>0</v>
      </c>
      <c r="W107" s="157" t="b">
        <f t="shared" si="73"/>
        <v>0</v>
      </c>
      <c r="X107" s="157" t="b">
        <f t="shared" si="73"/>
        <v>0</v>
      </c>
      <c r="Y107" s="157" t="b">
        <f t="shared" si="73"/>
        <v>0</v>
      </c>
      <c r="Z107" s="157" t="b">
        <f t="shared" si="73"/>
        <v>0</v>
      </c>
      <c r="AA107" s="157" t="b">
        <f t="shared" si="73"/>
        <v>0</v>
      </c>
      <c r="AB107" s="157" t="b">
        <f t="shared" si="73"/>
        <v>0</v>
      </c>
      <c r="AC107" s="157" t="b">
        <f t="shared" si="73"/>
        <v>0</v>
      </c>
      <c r="AD107" s="157" t="b">
        <f t="shared" si="73"/>
        <v>0</v>
      </c>
      <c r="AE107" s="157" t="b">
        <f t="shared" si="73"/>
        <v>0</v>
      </c>
      <c r="AF107" s="157" t="b">
        <f t="shared" si="73"/>
        <v>0</v>
      </c>
      <c r="AG107" s="157" t="b">
        <f t="shared" si="73"/>
        <v>0</v>
      </c>
      <c r="AH107" s="157" t="b">
        <f t="shared" si="73"/>
        <v>0</v>
      </c>
      <c r="AI107" s="157" t="b">
        <f t="shared" si="73"/>
        <v>0</v>
      </c>
      <c r="AJ107" s="157" t="b">
        <f t="shared" si="73"/>
        <v>0</v>
      </c>
      <c r="AK107" s="157" t="b">
        <f t="shared" si="73"/>
        <v>0</v>
      </c>
      <c r="AL107" s="157" t="b">
        <f t="shared" si="73"/>
        <v>0</v>
      </c>
      <c r="AM107" s="157" t="b">
        <f t="shared" si="73"/>
        <v>0</v>
      </c>
      <c r="AN107" s="157" t="b">
        <f t="shared" si="73"/>
        <v>0</v>
      </c>
      <c r="AO107" s="157" t="b">
        <f t="shared" si="73"/>
        <v>0</v>
      </c>
      <c r="AP107" s="157" t="b">
        <f t="shared" si="73"/>
        <v>0</v>
      </c>
      <c r="AQ107" s="157" t="b">
        <f t="shared" si="73"/>
        <v>0</v>
      </c>
      <c r="AR107" s="157" t="b">
        <f t="shared" si="73"/>
        <v>0</v>
      </c>
      <c r="AS107" s="157" t="b">
        <f t="shared" si="73"/>
        <v>0</v>
      </c>
      <c r="AT107" s="157" t="b">
        <f t="shared" si="73"/>
        <v>0</v>
      </c>
      <c r="AU107" s="157" t="b">
        <f t="shared" si="73"/>
        <v>0</v>
      </c>
      <c r="AV107" s="157" t="b">
        <f t="shared" si="73"/>
        <v>0</v>
      </c>
      <c r="AW107" s="157" t="b">
        <f t="shared" si="73"/>
        <v>0</v>
      </c>
      <c r="AX107" s="157" t="b">
        <f t="shared" si="73"/>
        <v>0</v>
      </c>
      <c r="AY107" s="157" t="b">
        <f t="shared" si="73"/>
        <v>0</v>
      </c>
      <c r="AZ107" s="157" t="b">
        <f t="shared" si="73"/>
        <v>0</v>
      </c>
      <c r="BA107" s="157" t="b">
        <f t="shared" si="73"/>
        <v>0</v>
      </c>
      <c r="BB107" s="157" t="b">
        <f t="shared" si="73"/>
        <v>0</v>
      </c>
      <c r="BC107" s="157" t="b">
        <f t="shared" si="73"/>
        <v>0</v>
      </c>
      <c r="BD107" s="157" t="b">
        <f t="shared" si="73"/>
        <v>0</v>
      </c>
      <c r="BE107" s="157" t="b">
        <f t="shared" si="73"/>
        <v>0</v>
      </c>
      <c r="BF107" s="157" t="b">
        <f t="shared" si="73"/>
        <v>0</v>
      </c>
      <c r="BG107" s="157" t="b">
        <f t="shared" si="73"/>
        <v>0</v>
      </c>
      <c r="BH107" s="157" t="b">
        <f t="shared" si="73"/>
        <v>0</v>
      </c>
      <c r="BI107" s="157" t="b">
        <f t="shared" si="73"/>
        <v>0</v>
      </c>
      <c r="BJ107" s="157" t="b">
        <f t="shared" si="73"/>
        <v>0</v>
      </c>
      <c r="BK107" s="157" t="b">
        <f t="shared" si="73"/>
        <v>0</v>
      </c>
      <c r="BL107" s="157" t="b">
        <f t="shared" si="73"/>
        <v>0</v>
      </c>
      <c r="BM107" s="157" t="b">
        <f t="shared" si="73"/>
        <v>0</v>
      </c>
      <c r="BN107" s="157" t="b">
        <f t="shared" si="73"/>
        <v>0</v>
      </c>
      <c r="BO107" s="157" t="b">
        <f t="shared" si="73"/>
        <v>0</v>
      </c>
      <c r="BP107" s="157" t="b">
        <f t="shared" si="73"/>
        <v>0</v>
      </c>
      <c r="BQ107" s="157" t="b">
        <f t="shared" si="73"/>
        <v>0</v>
      </c>
      <c r="BR107" s="157" t="b">
        <f t="shared" si="73"/>
        <v>0</v>
      </c>
      <c r="BS107" s="157" t="b">
        <f t="shared" si="73"/>
        <v>0</v>
      </c>
      <c r="BT107" s="157" t="b">
        <f t="shared" si="73"/>
        <v>0</v>
      </c>
      <c r="BU107" s="157" t="b">
        <f t="shared" si="73"/>
        <v>0</v>
      </c>
      <c r="BV107" s="157" t="b">
        <f t="shared" si="73"/>
        <v>0</v>
      </c>
      <c r="BW107" s="157" t="b">
        <f t="shared" si="73"/>
        <v>0</v>
      </c>
      <c r="BX107" s="157" t="b">
        <f t="shared" si="73"/>
        <v>0</v>
      </c>
      <c r="BY107" s="157" t="b">
        <f t="shared" si="73"/>
        <v>0</v>
      </c>
      <c r="BZ107" s="157" t="b">
        <f t="shared" si="73"/>
        <v>0</v>
      </c>
      <c r="CA107" s="157" t="b">
        <f t="shared" si="73"/>
        <v>0</v>
      </c>
      <c r="CB107" s="157" t="b">
        <f t="shared" si="73"/>
        <v>0</v>
      </c>
      <c r="CC107" s="157" t="b">
        <f t="shared" si="73"/>
        <v>0</v>
      </c>
      <c r="CD107" s="157" t="b">
        <f t="shared" si="73"/>
        <v>0</v>
      </c>
      <c r="CE107" s="157" t="b">
        <f t="shared" si="73"/>
        <v>0</v>
      </c>
      <c r="CF107" s="157" t="b">
        <f t="shared" si="73"/>
        <v>1</v>
      </c>
      <c r="CG107" s="157" t="b">
        <f t="shared" si="73"/>
        <v>1</v>
      </c>
      <c r="CH107" s="157" t="b">
        <f t="shared" si="73"/>
        <v>1</v>
      </c>
      <c r="CI107" s="157" t="b">
        <f t="shared" si="73"/>
        <v>1</v>
      </c>
      <c r="CJ107" s="157" t="b">
        <f t="shared" si="73"/>
        <v>1</v>
      </c>
      <c r="CK107" s="157" t="b">
        <f t="shared" si="73"/>
        <v>1</v>
      </c>
      <c r="CL107" s="157" t="b">
        <f t="shared" si="73"/>
        <v>1</v>
      </c>
      <c r="CM107" s="157" t="b">
        <f t="shared" si="73"/>
        <v>1</v>
      </c>
      <c r="CN107" s="157" t="b">
        <f t="shared" si="73"/>
        <v>1</v>
      </c>
      <c r="CO107" s="157" t="b">
        <f t="shared" si="73"/>
        <v>1</v>
      </c>
      <c r="CP107" s="157" t="b">
        <f t="shared" si="73"/>
        <v>1</v>
      </c>
      <c r="CQ107" s="157" t="b">
        <f t="shared" si="73"/>
        <v>1</v>
      </c>
      <c r="CR107" s="157" t="b">
        <f t="shared" si="73"/>
        <v>1</v>
      </c>
      <c r="CS107" s="157" t="b">
        <f t="shared" si="73"/>
        <v>1</v>
      </c>
      <c r="CT107" s="157" t="b">
        <f t="shared" si="73"/>
        <v>1</v>
      </c>
      <c r="CU107" s="157" t="b">
        <f t="shared" si="73"/>
        <v>1</v>
      </c>
      <c r="CV107" s="157" t="b">
        <f t="shared" si="73"/>
        <v>1</v>
      </c>
      <c r="CW107" s="157" t="b">
        <f t="shared" si="73"/>
        <v>1</v>
      </c>
      <c r="CX107" s="157" t="b">
        <f t="shared" si="73"/>
        <v>1</v>
      </c>
      <c r="CY107" s="157" t="b">
        <f t="shared" si="73"/>
        <v>1</v>
      </c>
      <c r="CZ107" s="157" t="b">
        <f t="shared" si="73"/>
        <v>1</v>
      </c>
      <c r="DA107" s="157" t="b">
        <f t="shared" si="73"/>
        <v>1</v>
      </c>
      <c r="DB107" s="157" t="b">
        <f t="shared" si="73"/>
        <v>1</v>
      </c>
      <c r="DC107" s="157" t="b">
        <f t="shared" si="73"/>
        <v>1</v>
      </c>
      <c r="DD107" s="157" t="b">
        <f t="shared" si="73"/>
        <v>1</v>
      </c>
      <c r="DE107" s="157" t="b">
        <f t="shared" si="73"/>
        <v>1</v>
      </c>
      <c r="DF107" s="157" t="b">
        <f t="shared" si="73"/>
        <v>1</v>
      </c>
      <c r="DG107" s="157" t="b">
        <f t="shared" si="73"/>
        <v>1</v>
      </c>
      <c r="DH107" s="157" t="b">
        <f t="shared" si="73"/>
        <v>1</v>
      </c>
      <c r="DI107" s="157" t="b">
        <f t="shared" si="73"/>
        <v>1</v>
      </c>
      <c r="DJ107" s="157" t="b">
        <f t="shared" si="73"/>
        <v>1</v>
      </c>
      <c r="DK107" s="157" t="b">
        <f t="shared" si="73"/>
        <v>1</v>
      </c>
      <c r="DL107" s="157" t="b">
        <f t="shared" si="73"/>
        <v>1</v>
      </c>
      <c r="DM107" s="157" t="b">
        <f t="shared" si="73"/>
        <v>1</v>
      </c>
      <c r="DN107" s="157" t="b">
        <f t="shared" si="73"/>
        <v>1</v>
      </c>
      <c r="DO107" s="157" t="b">
        <f t="shared" si="73"/>
        <v>1</v>
      </c>
      <c r="DP107" s="157" t="b">
        <f t="shared" si="73"/>
        <v>1</v>
      </c>
      <c r="DQ107" s="157" t="b">
        <f t="shared" si="73"/>
        <v>1</v>
      </c>
      <c r="DR107" s="157" t="b">
        <f t="shared" si="73"/>
        <v>1</v>
      </c>
      <c r="DS107" s="157" t="b">
        <f t="shared" si="73"/>
        <v>1</v>
      </c>
      <c r="DT107" s="157" t="b">
        <f t="shared" si="73"/>
        <v>1</v>
      </c>
      <c r="DU107" s="157" t="b">
        <f t="shared" si="73"/>
        <v>1</v>
      </c>
      <c r="DV107" s="157" t="b">
        <f t="shared" si="73"/>
        <v>1</v>
      </c>
      <c r="DW107" s="157" t="b">
        <f t="shared" si="73"/>
        <v>1</v>
      </c>
      <c r="DX107" s="157" t="b">
        <f t="shared" si="73"/>
        <v>1</v>
      </c>
      <c r="DY107" s="157" t="b">
        <f t="shared" si="73"/>
        <v>1</v>
      </c>
      <c r="DZ107" s="157" t="b">
        <f t="shared" si="73"/>
        <v>1</v>
      </c>
      <c r="EA107" s="157" t="b">
        <f t="shared" si="73"/>
        <v>1</v>
      </c>
      <c r="EB107" s="157" t="b">
        <f t="shared" si="73"/>
        <v>1</v>
      </c>
      <c r="EC107" s="157" t="b">
        <f t="shared" si="73"/>
        <v>1</v>
      </c>
      <c r="ED107" s="157" t="b">
        <f t="shared" si="73"/>
        <v>1</v>
      </c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</row>
    <row r="108" ht="12.75" customHeight="1">
      <c r="M108" s="1"/>
      <c r="N108" s="163" t="s">
        <v>125</v>
      </c>
      <c r="O108" s="170"/>
      <c r="P108" s="170"/>
      <c r="Q108" s="170"/>
      <c r="R108" s="170"/>
      <c r="S108" s="170"/>
      <c r="T108" s="170"/>
      <c r="U108" s="170"/>
      <c r="V108" s="170"/>
      <c r="W108" s="170"/>
      <c r="X108" s="170"/>
      <c r="Y108" s="170"/>
      <c r="Z108" s="170"/>
      <c r="AA108" s="170"/>
      <c r="AB108" s="170"/>
      <c r="AC108" s="170"/>
      <c r="AD108" s="170"/>
      <c r="AE108" s="170"/>
      <c r="AF108" s="170"/>
      <c r="AG108" s="170"/>
      <c r="AH108" s="170"/>
      <c r="AI108" s="170"/>
      <c r="AJ108" s="170"/>
      <c r="AK108" s="170"/>
      <c r="AL108" s="170"/>
      <c r="AM108" s="170"/>
      <c r="AN108" s="170"/>
      <c r="AO108" s="170"/>
      <c r="AP108" s="170"/>
      <c r="AQ108" s="170"/>
      <c r="AR108" s="170"/>
      <c r="AS108" s="170"/>
      <c r="AT108" s="170"/>
      <c r="AU108" s="170"/>
      <c r="AV108" s="170"/>
      <c r="AW108" s="170"/>
      <c r="AX108" s="170"/>
      <c r="AY108" s="170"/>
      <c r="AZ108" s="170"/>
      <c r="BA108" s="170"/>
      <c r="BB108" s="170"/>
      <c r="BC108" s="170"/>
      <c r="BD108" s="170"/>
      <c r="BE108" s="170"/>
      <c r="BF108" s="170"/>
      <c r="BG108" s="170"/>
      <c r="BH108" s="170"/>
      <c r="BI108" s="170"/>
      <c r="BJ108" s="170"/>
      <c r="BK108" s="170"/>
      <c r="BL108" s="170"/>
      <c r="BM108" s="170"/>
      <c r="BN108" s="170"/>
      <c r="BO108" s="170"/>
      <c r="BP108" s="170"/>
      <c r="BQ108" s="170"/>
      <c r="BR108" s="170"/>
      <c r="BS108" s="170"/>
      <c r="BT108" s="170"/>
      <c r="BU108" s="170"/>
      <c r="BV108" s="170"/>
      <c r="BW108" s="170"/>
      <c r="BX108" s="170"/>
      <c r="BY108" s="170"/>
      <c r="BZ108" s="170"/>
      <c r="CA108" s="170"/>
      <c r="CB108" s="170"/>
      <c r="CC108" s="170"/>
      <c r="CD108" s="170"/>
      <c r="CE108" s="170"/>
      <c r="CF108" s="170"/>
      <c r="CG108" s="170"/>
      <c r="CH108" s="170"/>
      <c r="CI108" s="170"/>
      <c r="CJ108" s="170"/>
      <c r="CK108" s="170"/>
      <c r="CL108" s="170"/>
      <c r="CM108" s="170"/>
      <c r="CN108" s="170"/>
      <c r="CO108" s="170"/>
      <c r="CP108" s="170"/>
      <c r="CQ108" s="170"/>
      <c r="CR108" s="170"/>
      <c r="CS108" s="170"/>
      <c r="CT108" s="170"/>
      <c r="CU108" s="170"/>
      <c r="CV108" s="170"/>
      <c r="CW108" s="170"/>
      <c r="CX108" s="170"/>
      <c r="CY108" s="170"/>
      <c r="CZ108" s="170"/>
      <c r="DA108" s="170"/>
      <c r="DB108" s="170"/>
      <c r="DC108" s="170"/>
      <c r="DD108" s="170"/>
      <c r="DE108" s="170"/>
      <c r="DF108" s="170"/>
      <c r="DG108" s="170"/>
      <c r="DH108" s="170"/>
      <c r="DI108" s="170"/>
      <c r="DJ108" s="170"/>
      <c r="DK108" s="170"/>
      <c r="DL108" s="170"/>
      <c r="DM108" s="170"/>
      <c r="DN108" s="170"/>
      <c r="DO108" s="170"/>
      <c r="DP108" s="170"/>
      <c r="DQ108" s="170"/>
      <c r="DR108" s="170"/>
      <c r="DS108" s="170"/>
      <c r="DT108" s="170"/>
      <c r="DU108" s="170"/>
      <c r="DV108" s="170"/>
      <c r="DW108" s="170"/>
      <c r="DX108" s="170"/>
      <c r="DY108" s="170"/>
      <c r="DZ108" s="170"/>
      <c r="EA108" s="170"/>
      <c r="EB108" s="170"/>
      <c r="EC108" s="170"/>
      <c r="ED108" s="170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</row>
    <row r="109" ht="12.75" customHeight="1">
      <c r="M109" s="1"/>
      <c r="N109" s="101" t="s">
        <v>126</v>
      </c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  <c r="BC109" s="158"/>
      <c r="BD109" s="158"/>
      <c r="BE109" s="158"/>
      <c r="BF109" s="158"/>
      <c r="BG109" s="158"/>
      <c r="BH109" s="158"/>
      <c r="BI109" s="158"/>
      <c r="BJ109" s="158"/>
      <c r="BK109" s="158"/>
      <c r="BL109" s="158"/>
      <c r="BM109" s="158"/>
      <c r="BN109" s="158"/>
      <c r="BO109" s="158"/>
      <c r="BP109" s="158"/>
      <c r="BQ109" s="158"/>
      <c r="BR109" s="158"/>
      <c r="BS109" s="158"/>
      <c r="BT109" s="158"/>
      <c r="BU109" s="158"/>
      <c r="BV109" s="158"/>
      <c r="BW109" s="158"/>
      <c r="BX109" s="158"/>
      <c r="BY109" s="158"/>
      <c r="BZ109" s="158"/>
      <c r="CA109" s="158"/>
      <c r="CB109" s="158"/>
      <c r="CC109" s="158"/>
      <c r="CD109" s="158"/>
      <c r="CE109" s="158"/>
      <c r="CF109" s="158"/>
      <c r="CG109" s="158"/>
      <c r="CH109" s="158"/>
      <c r="CI109" s="158"/>
      <c r="CJ109" s="158"/>
      <c r="CK109" s="158"/>
      <c r="CL109" s="158"/>
      <c r="CM109" s="158"/>
      <c r="CN109" s="158"/>
      <c r="CO109" s="158"/>
      <c r="CP109" s="158"/>
      <c r="CQ109" s="158"/>
      <c r="CR109" s="158"/>
      <c r="CS109" s="158"/>
      <c r="CT109" s="158"/>
      <c r="CU109" s="158"/>
      <c r="CV109" s="158"/>
      <c r="CW109" s="158"/>
      <c r="CX109" s="158"/>
      <c r="CY109" s="158"/>
      <c r="CZ109" s="158"/>
      <c r="DA109" s="158"/>
      <c r="DB109" s="158"/>
      <c r="DC109" s="158"/>
      <c r="DD109" s="158"/>
      <c r="DE109" s="158"/>
      <c r="DF109" s="158"/>
      <c r="DG109" s="158"/>
      <c r="DH109" s="158"/>
      <c r="DI109" s="158"/>
      <c r="DJ109" s="158"/>
      <c r="DK109" s="158"/>
      <c r="DL109" s="158"/>
      <c r="DM109" s="158"/>
      <c r="DN109" s="158"/>
      <c r="DO109" s="158"/>
      <c r="DP109" s="158"/>
      <c r="DQ109" s="158"/>
      <c r="DR109" s="158"/>
      <c r="DS109" s="158"/>
      <c r="DT109" s="158"/>
      <c r="DU109" s="158"/>
      <c r="DV109" s="158"/>
      <c r="DW109" s="158"/>
      <c r="DX109" s="158"/>
      <c r="DY109" s="158"/>
      <c r="DZ109" s="158"/>
      <c r="EA109" s="158"/>
      <c r="EB109" s="158"/>
      <c r="EC109" s="158"/>
      <c r="ED109" s="158"/>
      <c r="EE109" s="158"/>
      <c r="EF109" s="158"/>
      <c r="EG109" s="158"/>
      <c r="EH109" s="158"/>
      <c r="EI109" s="158"/>
      <c r="EJ109" s="158"/>
      <c r="EK109" s="158"/>
      <c r="EL109" s="158"/>
      <c r="EM109" s="158"/>
      <c r="EN109" s="158"/>
      <c r="EO109" s="158"/>
      <c r="EP109" s="158"/>
      <c r="EQ109" s="158"/>
      <c r="ER109" s="158"/>
      <c r="ES109" s="158"/>
      <c r="ET109" s="158"/>
      <c r="EU109" s="158"/>
      <c r="EV109" s="158"/>
      <c r="EW109" s="158"/>
      <c r="EX109" s="158"/>
      <c r="EY109" s="158"/>
      <c r="EZ109" s="158"/>
      <c r="FA109" s="158"/>
      <c r="FB109" s="158"/>
      <c r="FC109" s="158"/>
      <c r="FD109" s="158"/>
      <c r="FE109" s="158"/>
      <c r="FF109" s="158"/>
      <c r="FG109" s="158"/>
      <c r="FH109" s="158"/>
      <c r="FI109" s="158"/>
    </row>
    <row r="110" ht="12.75" customHeight="1">
      <c r="M110" s="1"/>
      <c r="N110" s="79" t="s">
        <v>53</v>
      </c>
      <c r="O110" s="88">
        <f t="shared" ref="O110:ED110" si="74">+O25</f>
        <v>-449458.3333</v>
      </c>
      <c r="P110" s="88">
        <f t="shared" si="74"/>
        <v>-449458.3333</v>
      </c>
      <c r="Q110" s="88">
        <f t="shared" si="74"/>
        <v>-449458.3333</v>
      </c>
      <c r="R110" s="88">
        <f t="shared" si="74"/>
        <v>-449458.3333</v>
      </c>
      <c r="S110" s="88">
        <f t="shared" si="74"/>
        <v>-449458.3333</v>
      </c>
      <c r="T110" s="88">
        <f t="shared" si="74"/>
        <v>-449458.3333</v>
      </c>
      <c r="U110" s="88">
        <f t="shared" si="74"/>
        <v>-449458.3333</v>
      </c>
      <c r="V110" s="88">
        <f t="shared" si="74"/>
        <v>-449458.3333</v>
      </c>
      <c r="W110" s="88">
        <f t="shared" si="74"/>
        <v>-449458.3333</v>
      </c>
      <c r="X110" s="88">
        <f t="shared" si="74"/>
        <v>-449458.3333</v>
      </c>
      <c r="Y110" s="88">
        <f t="shared" si="74"/>
        <v>-449458.3333</v>
      </c>
      <c r="Z110" s="88">
        <f t="shared" si="74"/>
        <v>-449458.3333</v>
      </c>
      <c r="AA110" s="88">
        <f t="shared" si="74"/>
        <v>-449516.6667</v>
      </c>
      <c r="AB110" s="88">
        <f t="shared" si="74"/>
        <v>-449516.6667</v>
      </c>
      <c r="AC110" s="88">
        <f t="shared" si="74"/>
        <v>-449516.6667</v>
      </c>
      <c r="AD110" s="88">
        <f t="shared" si="74"/>
        <v>-449516.6667</v>
      </c>
      <c r="AE110" s="88">
        <f t="shared" si="74"/>
        <v>-449516.6667</v>
      </c>
      <c r="AF110" s="88">
        <f t="shared" si="74"/>
        <v>-449516.6667</v>
      </c>
      <c r="AG110" s="88">
        <f t="shared" si="74"/>
        <v>-449516.6667</v>
      </c>
      <c r="AH110" s="88">
        <f t="shared" si="74"/>
        <v>-449516.6667</v>
      </c>
      <c r="AI110" s="88">
        <f t="shared" si="74"/>
        <v>-449516.6667</v>
      </c>
      <c r="AJ110" s="88">
        <f t="shared" si="74"/>
        <v>-449516.6667</v>
      </c>
      <c r="AK110" s="88">
        <f t="shared" si="74"/>
        <v>-449516.6667</v>
      </c>
      <c r="AL110" s="88">
        <f t="shared" si="74"/>
        <v>-449516.6667</v>
      </c>
      <c r="AM110" s="88">
        <f t="shared" si="74"/>
        <v>-300816</v>
      </c>
      <c r="AN110" s="88">
        <f t="shared" si="74"/>
        <v>-300816</v>
      </c>
      <c r="AO110" s="88">
        <f t="shared" si="74"/>
        <v>-300816</v>
      </c>
      <c r="AP110" s="88">
        <f t="shared" si="74"/>
        <v>-300816</v>
      </c>
      <c r="AQ110" s="88">
        <f t="shared" si="74"/>
        <v>-300816</v>
      </c>
      <c r="AR110" s="88">
        <f t="shared" si="74"/>
        <v>-300816</v>
      </c>
      <c r="AS110" s="88">
        <f t="shared" si="74"/>
        <v>-300816</v>
      </c>
      <c r="AT110" s="88">
        <f t="shared" si="74"/>
        <v>-300816</v>
      </c>
      <c r="AU110" s="88">
        <f t="shared" si="74"/>
        <v>-300816</v>
      </c>
      <c r="AV110" s="88">
        <f t="shared" si="74"/>
        <v>-300816</v>
      </c>
      <c r="AW110" s="88">
        <f t="shared" si="74"/>
        <v>-300816</v>
      </c>
      <c r="AX110" s="88">
        <f t="shared" si="74"/>
        <v>-300816</v>
      </c>
      <c r="AY110" s="88">
        <f t="shared" si="74"/>
        <v>5164.63</v>
      </c>
      <c r="AZ110" s="88">
        <f t="shared" si="74"/>
        <v>5164.63</v>
      </c>
      <c r="BA110" s="88">
        <f t="shared" si="74"/>
        <v>5164.63</v>
      </c>
      <c r="BB110" s="88">
        <f t="shared" si="74"/>
        <v>5164.63</v>
      </c>
      <c r="BC110" s="88">
        <f t="shared" si="74"/>
        <v>5164.63</v>
      </c>
      <c r="BD110" s="88">
        <f t="shared" si="74"/>
        <v>5164.63</v>
      </c>
      <c r="BE110" s="88">
        <f t="shared" si="74"/>
        <v>5164.63</v>
      </c>
      <c r="BF110" s="88">
        <f t="shared" si="74"/>
        <v>5164.63</v>
      </c>
      <c r="BG110" s="88">
        <f t="shared" si="74"/>
        <v>5164.63</v>
      </c>
      <c r="BH110" s="88">
        <f t="shared" si="74"/>
        <v>5164.63</v>
      </c>
      <c r="BI110" s="88">
        <f t="shared" si="74"/>
        <v>5164.63</v>
      </c>
      <c r="BJ110" s="88">
        <f t="shared" si="74"/>
        <v>5164.63</v>
      </c>
      <c r="BK110" s="88">
        <f t="shared" si="74"/>
        <v>430612.9501</v>
      </c>
      <c r="BL110" s="88">
        <f t="shared" si="74"/>
        <v>430612.9501</v>
      </c>
      <c r="BM110" s="88">
        <f t="shared" si="74"/>
        <v>430612.9501</v>
      </c>
      <c r="BN110" s="88">
        <f t="shared" si="74"/>
        <v>430612.9501</v>
      </c>
      <c r="BO110" s="88">
        <f t="shared" si="74"/>
        <v>430612.9501</v>
      </c>
      <c r="BP110" s="88">
        <f t="shared" si="74"/>
        <v>430612.9501</v>
      </c>
      <c r="BQ110" s="88">
        <f t="shared" si="74"/>
        <v>430612.9501</v>
      </c>
      <c r="BR110" s="88">
        <f t="shared" si="74"/>
        <v>430612.9501</v>
      </c>
      <c r="BS110" s="88">
        <f t="shared" si="74"/>
        <v>430612.9501</v>
      </c>
      <c r="BT110" s="88">
        <f t="shared" si="74"/>
        <v>430612.9501</v>
      </c>
      <c r="BU110" s="88">
        <f t="shared" si="74"/>
        <v>430612.9501</v>
      </c>
      <c r="BV110" s="88">
        <f t="shared" si="74"/>
        <v>430612.9501</v>
      </c>
      <c r="BW110" s="88">
        <f t="shared" si="74"/>
        <v>1010794.914</v>
      </c>
      <c r="BX110" s="88">
        <f t="shared" si="74"/>
        <v>1010794.914</v>
      </c>
      <c r="BY110" s="88">
        <f t="shared" si="74"/>
        <v>1010794.914</v>
      </c>
      <c r="BZ110" s="88">
        <f t="shared" si="74"/>
        <v>1010794.914</v>
      </c>
      <c r="CA110" s="88">
        <f t="shared" si="74"/>
        <v>1010794.914</v>
      </c>
      <c r="CB110" s="88">
        <f t="shared" si="74"/>
        <v>1010794.914</v>
      </c>
      <c r="CC110" s="88">
        <f t="shared" si="74"/>
        <v>1010794.914</v>
      </c>
      <c r="CD110" s="88">
        <f t="shared" si="74"/>
        <v>1010794.914</v>
      </c>
      <c r="CE110" s="88">
        <f t="shared" si="74"/>
        <v>1010794.914</v>
      </c>
      <c r="CF110" s="88">
        <f t="shared" si="74"/>
        <v>1010794.914</v>
      </c>
      <c r="CG110" s="88">
        <f t="shared" si="74"/>
        <v>1010794.914</v>
      </c>
      <c r="CH110" s="88">
        <f t="shared" si="74"/>
        <v>1010794.914</v>
      </c>
      <c r="CI110" s="88">
        <f t="shared" si="74"/>
        <v>1790298.364</v>
      </c>
      <c r="CJ110" s="88">
        <f t="shared" si="74"/>
        <v>1790298.364</v>
      </c>
      <c r="CK110" s="88">
        <f t="shared" si="74"/>
        <v>1790298.364</v>
      </c>
      <c r="CL110" s="88">
        <f t="shared" si="74"/>
        <v>1790298.364</v>
      </c>
      <c r="CM110" s="88">
        <f t="shared" si="74"/>
        <v>1790298.364</v>
      </c>
      <c r="CN110" s="88">
        <f t="shared" si="74"/>
        <v>1790298.364</v>
      </c>
      <c r="CO110" s="88">
        <f t="shared" si="74"/>
        <v>1790298.364</v>
      </c>
      <c r="CP110" s="88">
        <f t="shared" si="74"/>
        <v>1790298.364</v>
      </c>
      <c r="CQ110" s="88">
        <f t="shared" si="74"/>
        <v>1790298.364</v>
      </c>
      <c r="CR110" s="88">
        <f t="shared" si="74"/>
        <v>1790298.364</v>
      </c>
      <c r="CS110" s="88">
        <f t="shared" si="74"/>
        <v>1790298.364</v>
      </c>
      <c r="CT110" s="88">
        <f t="shared" si="74"/>
        <v>1790298.364</v>
      </c>
      <c r="CU110" s="88">
        <f t="shared" si="74"/>
        <v>2825351.023</v>
      </c>
      <c r="CV110" s="88">
        <f t="shared" si="74"/>
        <v>2825351.023</v>
      </c>
      <c r="CW110" s="88">
        <f t="shared" si="74"/>
        <v>2825351.023</v>
      </c>
      <c r="CX110" s="88">
        <f t="shared" si="74"/>
        <v>2825351.023</v>
      </c>
      <c r="CY110" s="88">
        <f t="shared" si="74"/>
        <v>2825351.023</v>
      </c>
      <c r="CZ110" s="88">
        <f t="shared" si="74"/>
        <v>2825351.023</v>
      </c>
      <c r="DA110" s="88">
        <f t="shared" si="74"/>
        <v>2825351.023</v>
      </c>
      <c r="DB110" s="88">
        <f t="shared" si="74"/>
        <v>2825351.023</v>
      </c>
      <c r="DC110" s="88">
        <f t="shared" si="74"/>
        <v>2825351.023</v>
      </c>
      <c r="DD110" s="88">
        <f t="shared" si="74"/>
        <v>2825351.023</v>
      </c>
      <c r="DE110" s="88">
        <f t="shared" si="74"/>
        <v>2825351.023</v>
      </c>
      <c r="DF110" s="88">
        <f t="shared" si="74"/>
        <v>2825351.023</v>
      </c>
      <c r="DG110" s="88">
        <f t="shared" si="74"/>
        <v>4186692.813</v>
      </c>
      <c r="DH110" s="88">
        <f t="shared" si="74"/>
        <v>4186692.813</v>
      </c>
      <c r="DI110" s="88">
        <f t="shared" si="74"/>
        <v>4186692.813</v>
      </c>
      <c r="DJ110" s="88">
        <f t="shared" si="74"/>
        <v>4186692.813</v>
      </c>
      <c r="DK110" s="88">
        <f t="shared" si="74"/>
        <v>4186692.813</v>
      </c>
      <c r="DL110" s="88">
        <f t="shared" si="74"/>
        <v>4186692.813</v>
      </c>
      <c r="DM110" s="88">
        <f t="shared" si="74"/>
        <v>4186692.813</v>
      </c>
      <c r="DN110" s="88">
        <f t="shared" si="74"/>
        <v>4186692.813</v>
      </c>
      <c r="DO110" s="88">
        <f t="shared" si="74"/>
        <v>4186692.813</v>
      </c>
      <c r="DP110" s="88">
        <f t="shared" si="74"/>
        <v>4186692.813</v>
      </c>
      <c r="DQ110" s="88">
        <f t="shared" si="74"/>
        <v>4186692.813</v>
      </c>
      <c r="DR110" s="88">
        <f t="shared" si="74"/>
        <v>4186692.813</v>
      </c>
      <c r="DS110" s="88">
        <f t="shared" si="74"/>
        <v>5963131.488</v>
      </c>
      <c r="DT110" s="88">
        <f t="shared" si="74"/>
        <v>5963131.488</v>
      </c>
      <c r="DU110" s="88">
        <f t="shared" si="74"/>
        <v>5963131.488</v>
      </c>
      <c r="DV110" s="88">
        <f t="shared" si="74"/>
        <v>5963131.488</v>
      </c>
      <c r="DW110" s="88">
        <f t="shared" si="74"/>
        <v>5963131.488</v>
      </c>
      <c r="DX110" s="88">
        <f t="shared" si="74"/>
        <v>5963131.488</v>
      </c>
      <c r="DY110" s="88">
        <f t="shared" si="74"/>
        <v>5963131.488</v>
      </c>
      <c r="DZ110" s="88">
        <f t="shared" si="74"/>
        <v>5963131.488</v>
      </c>
      <c r="EA110" s="88">
        <f t="shared" si="74"/>
        <v>5963131.488</v>
      </c>
      <c r="EB110" s="88">
        <f t="shared" si="74"/>
        <v>5963131.488</v>
      </c>
      <c r="EC110" s="88">
        <f t="shared" si="74"/>
        <v>5963131.488</v>
      </c>
      <c r="ED110" s="88">
        <f t="shared" si="74"/>
        <v>5963131.488</v>
      </c>
      <c r="EE110" s="158"/>
      <c r="EF110" s="158"/>
      <c r="EG110" s="158"/>
      <c r="EH110" s="158"/>
      <c r="EI110" s="158"/>
      <c r="EJ110" s="158"/>
      <c r="EK110" s="158"/>
      <c r="EL110" s="158"/>
      <c r="EM110" s="158"/>
      <c r="EN110" s="158"/>
      <c r="EO110" s="158"/>
      <c r="EP110" s="158"/>
      <c r="EQ110" s="158"/>
      <c r="ER110" s="158"/>
      <c r="ES110" s="158"/>
      <c r="ET110" s="158"/>
      <c r="EU110" s="158"/>
      <c r="EV110" s="158"/>
      <c r="EW110" s="158"/>
      <c r="EX110" s="158"/>
      <c r="EY110" s="158"/>
      <c r="EZ110" s="158"/>
      <c r="FA110" s="158"/>
      <c r="FB110" s="158"/>
      <c r="FC110" s="158"/>
      <c r="FD110" s="158"/>
      <c r="FE110" s="158"/>
      <c r="FF110" s="158"/>
      <c r="FG110" s="158"/>
      <c r="FH110" s="158"/>
      <c r="FI110" s="158"/>
    </row>
    <row r="111" ht="12.75" customHeight="1">
      <c r="M111" s="1"/>
      <c r="N111" s="79" t="s">
        <v>48</v>
      </c>
      <c r="O111" s="171">
        <v>0.0</v>
      </c>
      <c r="P111" s="171">
        <v>0.0</v>
      </c>
      <c r="Q111" s="171">
        <v>0.0</v>
      </c>
      <c r="R111" s="171">
        <v>0.0</v>
      </c>
      <c r="S111" s="171">
        <v>0.0</v>
      </c>
      <c r="T111" s="171">
        <v>0.0</v>
      </c>
      <c r="U111" s="171">
        <v>0.0</v>
      </c>
      <c r="V111" s="171">
        <v>0.0</v>
      </c>
      <c r="W111" s="171">
        <v>0.0</v>
      </c>
      <c r="X111" s="171">
        <v>0.0</v>
      </c>
      <c r="Y111" s="171">
        <v>0.0</v>
      </c>
      <c r="Z111" s="171">
        <v>0.0</v>
      </c>
      <c r="AA111" s="171">
        <v>0.0</v>
      </c>
      <c r="AB111" s="171">
        <v>0.0</v>
      </c>
      <c r="AC111" s="171">
        <v>0.0</v>
      </c>
      <c r="AD111" s="171">
        <v>0.0</v>
      </c>
      <c r="AE111" s="171">
        <v>0.0</v>
      </c>
      <c r="AF111" s="171">
        <v>0.0</v>
      </c>
      <c r="AG111" s="171">
        <v>0.0</v>
      </c>
      <c r="AH111" s="171">
        <v>0.0</v>
      </c>
      <c r="AI111" s="171">
        <v>0.0</v>
      </c>
      <c r="AJ111" s="171">
        <v>0.0</v>
      </c>
      <c r="AK111" s="171">
        <v>0.0</v>
      </c>
      <c r="AL111" s="171">
        <v>0.0</v>
      </c>
      <c r="AM111" s="171">
        <v>0.0</v>
      </c>
      <c r="AN111" s="171">
        <v>0.0</v>
      </c>
      <c r="AO111" s="171">
        <v>0.0</v>
      </c>
      <c r="AP111" s="171">
        <v>0.0</v>
      </c>
      <c r="AQ111" s="171">
        <v>0.0</v>
      </c>
      <c r="AR111" s="171">
        <v>0.0</v>
      </c>
      <c r="AS111" s="171">
        <v>0.0</v>
      </c>
      <c r="AT111" s="171">
        <v>0.0</v>
      </c>
      <c r="AU111" s="171">
        <v>0.0</v>
      </c>
      <c r="AV111" s="171">
        <v>0.0</v>
      </c>
      <c r="AW111" s="171">
        <v>0.0</v>
      </c>
      <c r="AX111" s="171">
        <v>0.0</v>
      </c>
      <c r="AY111" s="171">
        <v>0.0</v>
      </c>
      <c r="AZ111" s="171">
        <v>0.0</v>
      </c>
      <c r="BA111" s="171">
        <v>0.0</v>
      </c>
      <c r="BB111" s="171">
        <v>0.0</v>
      </c>
      <c r="BC111" s="171">
        <v>0.0</v>
      </c>
      <c r="BD111" s="171">
        <v>0.0</v>
      </c>
      <c r="BE111" s="171">
        <v>0.0</v>
      </c>
      <c r="BF111" s="171">
        <v>0.0</v>
      </c>
      <c r="BG111" s="171">
        <v>0.0</v>
      </c>
      <c r="BH111" s="171">
        <v>0.0</v>
      </c>
      <c r="BI111" s="171">
        <v>0.0</v>
      </c>
      <c r="BJ111" s="171">
        <v>0.0</v>
      </c>
      <c r="BK111" s="171">
        <v>0.0</v>
      </c>
      <c r="BL111" s="171">
        <v>0.0</v>
      </c>
      <c r="BM111" s="171">
        <v>0.0</v>
      </c>
      <c r="BN111" s="171">
        <v>0.0</v>
      </c>
      <c r="BO111" s="171">
        <v>0.0</v>
      </c>
      <c r="BP111" s="171">
        <v>0.0</v>
      </c>
      <c r="BQ111" s="171">
        <v>0.0</v>
      </c>
      <c r="BR111" s="171">
        <v>0.0</v>
      </c>
      <c r="BS111" s="171">
        <v>0.0</v>
      </c>
      <c r="BT111" s="171">
        <v>0.0</v>
      </c>
      <c r="BU111" s="171">
        <v>0.0</v>
      </c>
      <c r="BV111" s="171">
        <v>0.0</v>
      </c>
      <c r="BW111" s="171">
        <v>0.0</v>
      </c>
      <c r="BX111" s="171">
        <v>0.0</v>
      </c>
      <c r="BY111" s="171">
        <v>0.0</v>
      </c>
      <c r="BZ111" s="171">
        <v>0.0</v>
      </c>
      <c r="CA111" s="171">
        <v>0.0</v>
      </c>
      <c r="CB111" s="171">
        <v>0.0</v>
      </c>
      <c r="CC111" s="171">
        <v>0.0</v>
      </c>
      <c r="CD111" s="171">
        <v>0.0</v>
      </c>
      <c r="CE111" s="171">
        <v>0.0</v>
      </c>
      <c r="CF111" s="171">
        <v>0.0</v>
      </c>
      <c r="CG111" s="171">
        <v>0.0</v>
      </c>
      <c r="CH111" s="171">
        <v>0.0</v>
      </c>
      <c r="CI111" s="171">
        <v>0.0</v>
      </c>
      <c r="CJ111" s="171">
        <v>0.0</v>
      </c>
      <c r="CK111" s="171">
        <v>0.0</v>
      </c>
      <c r="CL111" s="171">
        <v>0.0</v>
      </c>
      <c r="CM111" s="171">
        <v>0.0</v>
      </c>
      <c r="CN111" s="171">
        <v>0.0</v>
      </c>
      <c r="CO111" s="171">
        <v>0.0</v>
      </c>
      <c r="CP111" s="171">
        <v>0.0</v>
      </c>
      <c r="CQ111" s="171">
        <v>0.0</v>
      </c>
      <c r="CR111" s="171">
        <v>0.0</v>
      </c>
      <c r="CS111" s="171">
        <v>0.0</v>
      </c>
      <c r="CT111" s="171">
        <v>0.0</v>
      </c>
      <c r="CU111" s="171">
        <v>0.0</v>
      </c>
      <c r="CV111" s="171">
        <v>0.0</v>
      </c>
      <c r="CW111" s="171">
        <v>0.0</v>
      </c>
      <c r="CX111" s="171">
        <v>0.0</v>
      </c>
      <c r="CY111" s="171">
        <v>0.0</v>
      </c>
      <c r="CZ111" s="171">
        <v>0.0</v>
      </c>
      <c r="DA111" s="171">
        <v>0.0</v>
      </c>
      <c r="DB111" s="171">
        <v>0.0</v>
      </c>
      <c r="DC111" s="171">
        <v>0.0</v>
      </c>
      <c r="DD111" s="171">
        <v>0.0</v>
      </c>
      <c r="DE111" s="171">
        <v>0.0</v>
      </c>
      <c r="DF111" s="171">
        <v>0.0</v>
      </c>
      <c r="DG111" s="171">
        <v>0.0</v>
      </c>
      <c r="DH111" s="171">
        <v>0.0</v>
      </c>
      <c r="DI111" s="171">
        <v>0.0</v>
      </c>
      <c r="DJ111" s="171">
        <v>0.0</v>
      </c>
      <c r="DK111" s="171">
        <v>0.0</v>
      </c>
      <c r="DL111" s="171">
        <v>0.0</v>
      </c>
      <c r="DM111" s="171">
        <v>0.0</v>
      </c>
      <c r="DN111" s="171">
        <v>0.0</v>
      </c>
      <c r="DO111" s="171">
        <v>0.0</v>
      </c>
      <c r="DP111" s="171">
        <v>0.0</v>
      </c>
      <c r="DQ111" s="171">
        <v>0.0</v>
      </c>
      <c r="DR111" s="171">
        <v>0.0</v>
      </c>
      <c r="DS111" s="171">
        <v>0.0</v>
      </c>
      <c r="DT111" s="171">
        <v>0.0</v>
      </c>
      <c r="DU111" s="171">
        <v>0.0</v>
      </c>
      <c r="DV111" s="171">
        <v>0.0</v>
      </c>
      <c r="DW111" s="171">
        <v>0.0</v>
      </c>
      <c r="DX111" s="171">
        <v>0.0</v>
      </c>
      <c r="DY111" s="171">
        <v>0.0</v>
      </c>
      <c r="DZ111" s="171">
        <v>0.0</v>
      </c>
      <c r="EA111" s="171">
        <v>0.0</v>
      </c>
      <c r="EB111" s="171">
        <v>0.0</v>
      </c>
      <c r="EC111" s="171">
        <v>0.0</v>
      </c>
      <c r="ED111" s="171">
        <v>0.0</v>
      </c>
      <c r="EE111" s="61"/>
      <c r="EF111" s="61"/>
      <c r="EG111" s="61"/>
      <c r="EH111" s="61"/>
      <c r="EI111" s="61"/>
      <c r="EJ111" s="61"/>
      <c r="EK111" s="61"/>
      <c r="EL111" s="61"/>
      <c r="EM111" s="61"/>
      <c r="EN111" s="61"/>
      <c r="EO111" s="61"/>
      <c r="EP111" s="61"/>
      <c r="EQ111" s="61"/>
      <c r="ER111" s="61"/>
      <c r="ES111" s="61"/>
      <c r="ET111" s="61"/>
      <c r="EU111" s="61"/>
      <c r="EV111" s="61"/>
      <c r="EW111" s="61"/>
      <c r="EX111" s="61"/>
      <c r="EY111" s="61"/>
      <c r="EZ111" s="61"/>
      <c r="FA111" s="61"/>
      <c r="FB111" s="61"/>
      <c r="FC111" s="61"/>
      <c r="FD111" s="61"/>
      <c r="FE111" s="61"/>
      <c r="FF111" s="61"/>
      <c r="FG111" s="61"/>
      <c r="FH111" s="61"/>
      <c r="FI111" s="61"/>
    </row>
    <row r="112" ht="12.75" customHeight="1">
      <c r="M112" s="1"/>
      <c r="N112" s="79" t="s">
        <v>127</v>
      </c>
      <c r="O112" s="88">
        <v>0.0</v>
      </c>
      <c r="P112" s="88">
        <v>0.0</v>
      </c>
      <c r="Q112" s="88">
        <v>0.0</v>
      </c>
      <c r="R112" s="88">
        <v>0.0</v>
      </c>
      <c r="S112" s="88">
        <v>0.0</v>
      </c>
      <c r="T112" s="88">
        <v>0.0</v>
      </c>
      <c r="U112" s="88">
        <v>0.0</v>
      </c>
      <c r="V112" s="88">
        <v>0.0</v>
      </c>
      <c r="W112" s="88">
        <v>0.0</v>
      </c>
      <c r="X112" s="88">
        <v>0.0</v>
      </c>
      <c r="Y112" s="88">
        <v>0.0</v>
      </c>
      <c r="Z112" s="88">
        <v>0.0</v>
      </c>
      <c r="AA112" s="88">
        <v>0.0</v>
      </c>
      <c r="AB112" s="88">
        <v>0.0</v>
      </c>
      <c r="AC112" s="88">
        <v>0.0</v>
      </c>
      <c r="AD112" s="88">
        <v>0.0</v>
      </c>
      <c r="AE112" s="88">
        <v>0.0</v>
      </c>
      <c r="AF112" s="88">
        <v>0.0</v>
      </c>
      <c r="AG112" s="88">
        <v>0.0</v>
      </c>
      <c r="AH112" s="88">
        <v>0.0</v>
      </c>
      <c r="AI112" s="88">
        <v>0.0</v>
      </c>
      <c r="AJ112" s="88">
        <v>0.0</v>
      </c>
      <c r="AK112" s="88">
        <v>0.0</v>
      </c>
      <c r="AL112" s="88">
        <v>0.0</v>
      </c>
      <c r="AM112" s="88">
        <v>0.0</v>
      </c>
      <c r="AN112" s="88">
        <v>0.0</v>
      </c>
      <c r="AO112" s="88">
        <v>0.0</v>
      </c>
      <c r="AP112" s="88">
        <v>0.0</v>
      </c>
      <c r="AQ112" s="88">
        <v>0.0</v>
      </c>
      <c r="AR112" s="88">
        <v>0.0</v>
      </c>
      <c r="AS112" s="88">
        <v>0.0</v>
      </c>
      <c r="AT112" s="88">
        <v>0.0</v>
      </c>
      <c r="AU112" s="88">
        <v>0.0</v>
      </c>
      <c r="AV112" s="88">
        <v>0.0</v>
      </c>
      <c r="AW112" s="88">
        <v>0.0</v>
      </c>
      <c r="AX112" s="88">
        <v>0.0</v>
      </c>
      <c r="AY112" s="88">
        <v>0.0</v>
      </c>
      <c r="AZ112" s="88">
        <v>0.0</v>
      </c>
      <c r="BA112" s="88">
        <v>0.0</v>
      </c>
      <c r="BB112" s="88">
        <v>0.0</v>
      </c>
      <c r="BC112" s="88">
        <v>0.0</v>
      </c>
      <c r="BD112" s="88">
        <v>0.0</v>
      </c>
      <c r="BE112" s="88">
        <v>0.0</v>
      </c>
      <c r="BF112" s="88">
        <v>0.0</v>
      </c>
      <c r="BG112" s="88">
        <v>0.0</v>
      </c>
      <c r="BH112" s="88">
        <v>0.0</v>
      </c>
      <c r="BI112" s="88">
        <v>0.0</v>
      </c>
      <c r="BJ112" s="88">
        <v>0.0</v>
      </c>
      <c r="BK112" s="88">
        <v>0.0</v>
      </c>
      <c r="BL112" s="88">
        <v>0.0</v>
      </c>
      <c r="BM112" s="88">
        <v>0.0</v>
      </c>
      <c r="BN112" s="88">
        <v>0.0</v>
      </c>
      <c r="BO112" s="88">
        <v>0.0</v>
      </c>
      <c r="BP112" s="88">
        <v>0.0</v>
      </c>
      <c r="BQ112" s="88">
        <v>0.0</v>
      </c>
      <c r="BR112" s="88">
        <v>0.0</v>
      </c>
      <c r="BS112" s="88">
        <v>0.0</v>
      </c>
      <c r="BT112" s="88">
        <v>0.0</v>
      </c>
      <c r="BU112" s="88">
        <v>0.0</v>
      </c>
      <c r="BV112" s="88">
        <v>0.0</v>
      </c>
      <c r="BW112" s="88">
        <v>0.0</v>
      </c>
      <c r="BX112" s="88">
        <v>0.0</v>
      </c>
      <c r="BY112" s="88">
        <v>0.0</v>
      </c>
      <c r="BZ112" s="88">
        <v>0.0</v>
      </c>
      <c r="CA112" s="88">
        <v>0.0</v>
      </c>
      <c r="CB112" s="88">
        <v>0.0</v>
      </c>
      <c r="CC112" s="88">
        <v>0.0</v>
      </c>
      <c r="CD112" s="88">
        <v>0.0</v>
      </c>
      <c r="CE112" s="88">
        <v>0.0</v>
      </c>
      <c r="CF112" s="88">
        <v>0.0</v>
      </c>
      <c r="CG112" s="88">
        <v>0.0</v>
      </c>
      <c r="CH112" s="88">
        <v>0.0</v>
      </c>
      <c r="CI112" s="88">
        <v>0.0</v>
      </c>
      <c r="CJ112" s="88">
        <v>0.0</v>
      </c>
      <c r="CK112" s="88">
        <v>0.0</v>
      </c>
      <c r="CL112" s="88">
        <v>0.0</v>
      </c>
      <c r="CM112" s="88">
        <v>0.0</v>
      </c>
      <c r="CN112" s="88">
        <v>0.0</v>
      </c>
      <c r="CO112" s="88">
        <v>0.0</v>
      </c>
      <c r="CP112" s="88">
        <v>0.0</v>
      </c>
      <c r="CQ112" s="88">
        <v>0.0</v>
      </c>
      <c r="CR112" s="88">
        <v>0.0</v>
      </c>
      <c r="CS112" s="88">
        <v>0.0</v>
      </c>
      <c r="CT112" s="88">
        <v>0.0</v>
      </c>
      <c r="CU112" s="88">
        <v>0.0</v>
      </c>
      <c r="CV112" s="88">
        <v>0.0</v>
      </c>
      <c r="CW112" s="88">
        <v>0.0</v>
      </c>
      <c r="CX112" s="88">
        <v>0.0</v>
      </c>
      <c r="CY112" s="88">
        <v>0.0</v>
      </c>
      <c r="CZ112" s="88">
        <v>0.0</v>
      </c>
      <c r="DA112" s="88">
        <v>0.0</v>
      </c>
      <c r="DB112" s="88">
        <v>0.0</v>
      </c>
      <c r="DC112" s="88">
        <v>0.0</v>
      </c>
      <c r="DD112" s="88">
        <v>0.0</v>
      </c>
      <c r="DE112" s="88">
        <v>0.0</v>
      </c>
      <c r="DF112" s="88">
        <v>0.0</v>
      </c>
      <c r="DG112" s="88">
        <v>0.0</v>
      </c>
      <c r="DH112" s="88">
        <v>0.0</v>
      </c>
      <c r="DI112" s="88">
        <v>0.0</v>
      </c>
      <c r="DJ112" s="88">
        <v>0.0</v>
      </c>
      <c r="DK112" s="88">
        <v>0.0</v>
      </c>
      <c r="DL112" s="88">
        <v>0.0</v>
      </c>
      <c r="DM112" s="88">
        <v>0.0</v>
      </c>
      <c r="DN112" s="88">
        <v>0.0</v>
      </c>
      <c r="DO112" s="88">
        <v>0.0</v>
      </c>
      <c r="DP112" s="88">
        <v>0.0</v>
      </c>
      <c r="DQ112" s="88">
        <v>0.0</v>
      </c>
      <c r="DR112" s="88">
        <v>0.0</v>
      </c>
      <c r="DS112" s="88">
        <v>0.0</v>
      </c>
      <c r="DT112" s="88">
        <v>0.0</v>
      </c>
      <c r="DU112" s="88">
        <v>0.0</v>
      </c>
      <c r="DV112" s="88">
        <v>0.0</v>
      </c>
      <c r="DW112" s="88">
        <v>0.0</v>
      </c>
      <c r="DX112" s="88">
        <v>0.0</v>
      </c>
      <c r="DY112" s="88">
        <v>0.0</v>
      </c>
      <c r="DZ112" s="88">
        <v>0.0</v>
      </c>
      <c r="EA112" s="88">
        <v>0.0</v>
      </c>
      <c r="EB112" s="88">
        <v>0.0</v>
      </c>
      <c r="EC112" s="88">
        <v>0.0</v>
      </c>
      <c r="ED112" s="88">
        <v>0.0</v>
      </c>
      <c r="EE112" s="158"/>
      <c r="EF112" s="158"/>
      <c r="EG112" s="158"/>
      <c r="EH112" s="158"/>
      <c r="EI112" s="158"/>
      <c r="EJ112" s="158"/>
      <c r="EK112" s="158"/>
      <c r="EL112" s="158"/>
      <c r="EM112" s="158"/>
      <c r="EN112" s="158"/>
      <c r="EO112" s="158"/>
      <c r="EP112" s="158"/>
      <c r="EQ112" s="158"/>
      <c r="ER112" s="158"/>
      <c r="ES112" s="158"/>
      <c r="ET112" s="158"/>
      <c r="EU112" s="158"/>
      <c r="EV112" s="158"/>
      <c r="EW112" s="158"/>
      <c r="EX112" s="158"/>
      <c r="EY112" s="158"/>
      <c r="EZ112" s="158"/>
      <c r="FA112" s="158"/>
      <c r="FB112" s="158"/>
      <c r="FC112" s="158"/>
      <c r="FD112" s="158"/>
      <c r="FE112" s="158"/>
      <c r="FF112" s="158"/>
      <c r="FG112" s="158"/>
      <c r="FH112" s="158"/>
      <c r="FI112" s="158"/>
    </row>
    <row r="113" ht="12.75" customHeight="1">
      <c r="M113" s="1"/>
      <c r="N113" s="79" t="s">
        <v>30</v>
      </c>
      <c r="O113" s="172" t="str">
        <f t="shared" ref="O113:ED113" si="75">+O37</f>
        <v/>
      </c>
      <c r="P113" s="172">
        <f t="shared" si="75"/>
        <v>0</v>
      </c>
      <c r="Q113" s="172">
        <f t="shared" si="75"/>
        <v>0</v>
      </c>
      <c r="R113" s="172">
        <f t="shared" si="75"/>
        <v>0</v>
      </c>
      <c r="S113" s="172">
        <f t="shared" si="75"/>
        <v>0</v>
      </c>
      <c r="T113" s="172">
        <f t="shared" si="75"/>
        <v>0</v>
      </c>
      <c r="U113" s="172">
        <f t="shared" si="75"/>
        <v>0</v>
      </c>
      <c r="V113" s="172">
        <f t="shared" si="75"/>
        <v>0</v>
      </c>
      <c r="W113" s="172">
        <f t="shared" si="75"/>
        <v>0</v>
      </c>
      <c r="X113" s="172">
        <f t="shared" si="75"/>
        <v>0</v>
      </c>
      <c r="Y113" s="172">
        <f t="shared" si="75"/>
        <v>0</v>
      </c>
      <c r="Z113" s="172">
        <f t="shared" si="75"/>
        <v>0</v>
      </c>
      <c r="AA113" s="172">
        <f t="shared" si="75"/>
        <v>0</v>
      </c>
      <c r="AB113" s="172">
        <f t="shared" si="75"/>
        <v>0</v>
      </c>
      <c r="AC113" s="172">
        <f t="shared" si="75"/>
        <v>0</v>
      </c>
      <c r="AD113" s="172">
        <f t="shared" si="75"/>
        <v>0</v>
      </c>
      <c r="AE113" s="172">
        <f t="shared" si="75"/>
        <v>0</v>
      </c>
      <c r="AF113" s="172">
        <f t="shared" si="75"/>
        <v>0</v>
      </c>
      <c r="AG113" s="172">
        <f t="shared" si="75"/>
        <v>0</v>
      </c>
      <c r="AH113" s="172">
        <f t="shared" si="75"/>
        <v>0</v>
      </c>
      <c r="AI113" s="172">
        <f t="shared" si="75"/>
        <v>0</v>
      </c>
      <c r="AJ113" s="172">
        <f t="shared" si="75"/>
        <v>0</v>
      </c>
      <c r="AK113" s="172">
        <f t="shared" si="75"/>
        <v>0</v>
      </c>
      <c r="AL113" s="172">
        <f t="shared" si="75"/>
        <v>0</v>
      </c>
      <c r="AM113" s="172">
        <f t="shared" si="75"/>
        <v>0</v>
      </c>
      <c r="AN113" s="172">
        <f t="shared" si="75"/>
        <v>0</v>
      </c>
      <c r="AO113" s="172">
        <f t="shared" si="75"/>
        <v>0</v>
      </c>
      <c r="AP113" s="172">
        <f t="shared" si="75"/>
        <v>0</v>
      </c>
      <c r="AQ113" s="172">
        <f t="shared" si="75"/>
        <v>0</v>
      </c>
      <c r="AR113" s="172">
        <f t="shared" si="75"/>
        <v>0</v>
      </c>
      <c r="AS113" s="172">
        <f t="shared" si="75"/>
        <v>0</v>
      </c>
      <c r="AT113" s="172">
        <f t="shared" si="75"/>
        <v>0</v>
      </c>
      <c r="AU113" s="172">
        <f t="shared" si="75"/>
        <v>0</v>
      </c>
      <c r="AV113" s="172">
        <f t="shared" si="75"/>
        <v>0</v>
      </c>
      <c r="AW113" s="172">
        <f t="shared" si="75"/>
        <v>0</v>
      </c>
      <c r="AX113" s="172">
        <f t="shared" si="75"/>
        <v>0</v>
      </c>
      <c r="AY113" s="172">
        <f t="shared" si="75"/>
        <v>0</v>
      </c>
      <c r="AZ113" s="172">
        <f t="shared" si="75"/>
        <v>0</v>
      </c>
      <c r="BA113" s="172">
        <f t="shared" si="75"/>
        <v>0</v>
      </c>
      <c r="BB113" s="172">
        <f t="shared" si="75"/>
        <v>0</v>
      </c>
      <c r="BC113" s="172">
        <f t="shared" si="75"/>
        <v>0</v>
      </c>
      <c r="BD113" s="172">
        <f t="shared" si="75"/>
        <v>0</v>
      </c>
      <c r="BE113" s="172">
        <f t="shared" si="75"/>
        <v>0</v>
      </c>
      <c r="BF113" s="172">
        <f t="shared" si="75"/>
        <v>0</v>
      </c>
      <c r="BG113" s="172">
        <f t="shared" si="75"/>
        <v>0</v>
      </c>
      <c r="BH113" s="172">
        <f t="shared" si="75"/>
        <v>0</v>
      </c>
      <c r="BI113" s="172">
        <f t="shared" si="75"/>
        <v>0</v>
      </c>
      <c r="BJ113" s="172">
        <f t="shared" si="75"/>
        <v>0</v>
      </c>
      <c r="BK113" s="172">
        <f t="shared" si="75"/>
        <v>0</v>
      </c>
      <c r="BL113" s="172">
        <f t="shared" si="75"/>
        <v>0</v>
      </c>
      <c r="BM113" s="172">
        <f t="shared" si="75"/>
        <v>0</v>
      </c>
      <c r="BN113" s="172">
        <f t="shared" si="75"/>
        <v>0</v>
      </c>
      <c r="BO113" s="172">
        <f t="shared" si="75"/>
        <v>0</v>
      </c>
      <c r="BP113" s="172">
        <f t="shared" si="75"/>
        <v>0</v>
      </c>
      <c r="BQ113" s="172">
        <f t="shared" si="75"/>
        <v>0</v>
      </c>
      <c r="BR113" s="172">
        <f t="shared" si="75"/>
        <v>0</v>
      </c>
      <c r="BS113" s="172">
        <f t="shared" si="75"/>
        <v>0</v>
      </c>
      <c r="BT113" s="172">
        <f t="shared" si="75"/>
        <v>0</v>
      </c>
      <c r="BU113" s="172">
        <f t="shared" si="75"/>
        <v>0</v>
      </c>
      <c r="BV113" s="172">
        <f t="shared" si="75"/>
        <v>0</v>
      </c>
      <c r="BW113" s="172">
        <f t="shared" si="75"/>
        <v>0</v>
      </c>
      <c r="BX113" s="172">
        <f t="shared" si="75"/>
        <v>0</v>
      </c>
      <c r="BY113" s="172">
        <f t="shared" si="75"/>
        <v>0</v>
      </c>
      <c r="BZ113" s="172">
        <f t="shared" si="75"/>
        <v>0</v>
      </c>
      <c r="CA113" s="172">
        <f t="shared" si="75"/>
        <v>0</v>
      </c>
      <c r="CB113" s="172">
        <f t="shared" si="75"/>
        <v>0</v>
      </c>
      <c r="CC113" s="172">
        <f t="shared" si="75"/>
        <v>0</v>
      </c>
      <c r="CD113" s="172">
        <f t="shared" si="75"/>
        <v>0</v>
      </c>
      <c r="CE113" s="172">
        <f t="shared" si="75"/>
        <v>0</v>
      </c>
      <c r="CF113" s="172">
        <f t="shared" si="75"/>
        <v>0</v>
      </c>
      <c r="CG113" s="172">
        <f t="shared" si="75"/>
        <v>0</v>
      </c>
      <c r="CH113" s="172">
        <f t="shared" si="75"/>
        <v>0</v>
      </c>
      <c r="CI113" s="172">
        <f t="shared" si="75"/>
        <v>0</v>
      </c>
      <c r="CJ113" s="172">
        <f t="shared" si="75"/>
        <v>0</v>
      </c>
      <c r="CK113" s="172">
        <f t="shared" si="75"/>
        <v>0</v>
      </c>
      <c r="CL113" s="172">
        <f t="shared" si="75"/>
        <v>0</v>
      </c>
      <c r="CM113" s="172">
        <f t="shared" si="75"/>
        <v>0</v>
      </c>
      <c r="CN113" s="172">
        <f t="shared" si="75"/>
        <v>0</v>
      </c>
      <c r="CO113" s="172">
        <f t="shared" si="75"/>
        <v>0</v>
      </c>
      <c r="CP113" s="172">
        <f t="shared" si="75"/>
        <v>0</v>
      </c>
      <c r="CQ113" s="172">
        <f t="shared" si="75"/>
        <v>0</v>
      </c>
      <c r="CR113" s="172">
        <f t="shared" si="75"/>
        <v>0</v>
      </c>
      <c r="CS113" s="172">
        <f t="shared" si="75"/>
        <v>0</v>
      </c>
      <c r="CT113" s="172">
        <f t="shared" si="75"/>
        <v>0</v>
      </c>
      <c r="CU113" s="172">
        <f t="shared" si="75"/>
        <v>0</v>
      </c>
      <c r="CV113" s="172">
        <f t="shared" si="75"/>
        <v>0</v>
      </c>
      <c r="CW113" s="172">
        <f t="shared" si="75"/>
        <v>0</v>
      </c>
      <c r="CX113" s="172">
        <f t="shared" si="75"/>
        <v>0</v>
      </c>
      <c r="CY113" s="172">
        <f t="shared" si="75"/>
        <v>0</v>
      </c>
      <c r="CZ113" s="172">
        <f t="shared" si="75"/>
        <v>0</v>
      </c>
      <c r="DA113" s="172">
        <f t="shared" si="75"/>
        <v>0</v>
      </c>
      <c r="DB113" s="172">
        <f t="shared" si="75"/>
        <v>0</v>
      </c>
      <c r="DC113" s="172">
        <f t="shared" si="75"/>
        <v>0</v>
      </c>
      <c r="DD113" s="172">
        <f t="shared" si="75"/>
        <v>0</v>
      </c>
      <c r="DE113" s="172">
        <f t="shared" si="75"/>
        <v>0</v>
      </c>
      <c r="DF113" s="172">
        <f t="shared" si="75"/>
        <v>0</v>
      </c>
      <c r="DG113" s="172">
        <f t="shared" si="75"/>
        <v>0</v>
      </c>
      <c r="DH113" s="172">
        <f t="shared" si="75"/>
        <v>0</v>
      </c>
      <c r="DI113" s="172">
        <f t="shared" si="75"/>
        <v>0</v>
      </c>
      <c r="DJ113" s="172">
        <f t="shared" si="75"/>
        <v>0</v>
      </c>
      <c r="DK113" s="172">
        <f t="shared" si="75"/>
        <v>0</v>
      </c>
      <c r="DL113" s="172">
        <f t="shared" si="75"/>
        <v>0</v>
      </c>
      <c r="DM113" s="172">
        <f t="shared" si="75"/>
        <v>0</v>
      </c>
      <c r="DN113" s="172">
        <f t="shared" si="75"/>
        <v>0</v>
      </c>
      <c r="DO113" s="172">
        <f t="shared" si="75"/>
        <v>0</v>
      </c>
      <c r="DP113" s="172">
        <f t="shared" si="75"/>
        <v>0</v>
      </c>
      <c r="DQ113" s="172">
        <f t="shared" si="75"/>
        <v>0</v>
      </c>
      <c r="DR113" s="172">
        <f t="shared" si="75"/>
        <v>0</v>
      </c>
      <c r="DS113" s="172">
        <f t="shared" si="75"/>
        <v>0</v>
      </c>
      <c r="DT113" s="172">
        <f t="shared" si="75"/>
        <v>0</v>
      </c>
      <c r="DU113" s="172">
        <f t="shared" si="75"/>
        <v>0</v>
      </c>
      <c r="DV113" s="172">
        <f t="shared" si="75"/>
        <v>0</v>
      </c>
      <c r="DW113" s="172">
        <f t="shared" si="75"/>
        <v>0</v>
      </c>
      <c r="DX113" s="172">
        <f t="shared" si="75"/>
        <v>0</v>
      </c>
      <c r="DY113" s="172">
        <f t="shared" si="75"/>
        <v>0</v>
      </c>
      <c r="DZ113" s="172">
        <f t="shared" si="75"/>
        <v>0</v>
      </c>
      <c r="EA113" s="172">
        <f t="shared" si="75"/>
        <v>0</v>
      </c>
      <c r="EB113" s="172">
        <f t="shared" si="75"/>
        <v>0</v>
      </c>
      <c r="EC113" s="172">
        <f t="shared" si="75"/>
        <v>0</v>
      </c>
      <c r="ED113" s="172">
        <f t="shared" si="75"/>
        <v>0</v>
      </c>
      <c r="EE113" s="173"/>
      <c r="EF113" s="173"/>
      <c r="EG113" s="173"/>
      <c r="EH113" s="173"/>
      <c r="EI113" s="173"/>
      <c r="EJ113" s="173"/>
      <c r="EK113" s="173"/>
      <c r="EL113" s="173"/>
      <c r="EM113" s="173"/>
      <c r="EN113" s="173"/>
      <c r="EO113" s="173"/>
      <c r="EP113" s="173"/>
      <c r="EQ113" s="173"/>
      <c r="ER113" s="173"/>
      <c r="ES113" s="173"/>
      <c r="ET113" s="173"/>
      <c r="EU113" s="173"/>
      <c r="EV113" s="173"/>
      <c r="EW113" s="173"/>
      <c r="EX113" s="173"/>
      <c r="EY113" s="173"/>
      <c r="EZ113" s="173"/>
      <c r="FA113" s="173"/>
      <c r="FB113" s="173"/>
      <c r="FC113" s="173"/>
      <c r="FD113" s="173"/>
      <c r="FE113" s="173"/>
      <c r="FF113" s="173"/>
      <c r="FG113" s="173"/>
      <c r="FH113" s="173"/>
      <c r="FI113" s="173"/>
    </row>
    <row r="114" ht="12.75" customHeight="1">
      <c r="M114" s="1"/>
      <c r="N114" s="82" t="s">
        <v>128</v>
      </c>
      <c r="O114" s="88">
        <f t="shared" ref="O114:ED114" si="76">+SUM(O110:O113)</f>
        <v>-449458.3333</v>
      </c>
      <c r="P114" s="88">
        <f t="shared" si="76"/>
        <v>-449458.3333</v>
      </c>
      <c r="Q114" s="88">
        <f t="shared" si="76"/>
        <v>-449458.3333</v>
      </c>
      <c r="R114" s="88">
        <f t="shared" si="76"/>
        <v>-449458.3333</v>
      </c>
      <c r="S114" s="88">
        <f t="shared" si="76"/>
        <v>-449458.3333</v>
      </c>
      <c r="T114" s="88">
        <f t="shared" si="76"/>
        <v>-449458.3333</v>
      </c>
      <c r="U114" s="88">
        <f t="shared" si="76"/>
        <v>-449458.3333</v>
      </c>
      <c r="V114" s="88">
        <f t="shared" si="76"/>
        <v>-449458.3333</v>
      </c>
      <c r="W114" s="88">
        <f t="shared" si="76"/>
        <v>-449458.3333</v>
      </c>
      <c r="X114" s="88">
        <f t="shared" si="76"/>
        <v>-449458.3333</v>
      </c>
      <c r="Y114" s="88">
        <f t="shared" si="76"/>
        <v>-449458.3333</v>
      </c>
      <c r="Z114" s="88">
        <f t="shared" si="76"/>
        <v>-449458.3333</v>
      </c>
      <c r="AA114" s="88">
        <f t="shared" si="76"/>
        <v>-449516.6667</v>
      </c>
      <c r="AB114" s="88">
        <f t="shared" si="76"/>
        <v>-449516.6667</v>
      </c>
      <c r="AC114" s="88">
        <f t="shared" si="76"/>
        <v>-449516.6667</v>
      </c>
      <c r="AD114" s="88">
        <f t="shared" si="76"/>
        <v>-449516.6667</v>
      </c>
      <c r="AE114" s="88">
        <f t="shared" si="76"/>
        <v>-449516.6667</v>
      </c>
      <c r="AF114" s="88">
        <f t="shared" si="76"/>
        <v>-449516.6667</v>
      </c>
      <c r="AG114" s="88">
        <f t="shared" si="76"/>
        <v>-449516.6667</v>
      </c>
      <c r="AH114" s="88">
        <f t="shared" si="76"/>
        <v>-449516.6667</v>
      </c>
      <c r="AI114" s="88">
        <f t="shared" si="76"/>
        <v>-449516.6667</v>
      </c>
      <c r="AJ114" s="88">
        <f t="shared" si="76"/>
        <v>-449516.6667</v>
      </c>
      <c r="AK114" s="88">
        <f t="shared" si="76"/>
        <v>-449516.6667</v>
      </c>
      <c r="AL114" s="88">
        <f t="shared" si="76"/>
        <v>-449516.6667</v>
      </c>
      <c r="AM114" s="88">
        <f t="shared" si="76"/>
        <v>-300816</v>
      </c>
      <c r="AN114" s="88">
        <f t="shared" si="76"/>
        <v>-300816</v>
      </c>
      <c r="AO114" s="88">
        <f t="shared" si="76"/>
        <v>-300816</v>
      </c>
      <c r="AP114" s="88">
        <f t="shared" si="76"/>
        <v>-300816</v>
      </c>
      <c r="AQ114" s="88">
        <f t="shared" si="76"/>
        <v>-300816</v>
      </c>
      <c r="AR114" s="88">
        <f t="shared" si="76"/>
        <v>-300816</v>
      </c>
      <c r="AS114" s="88">
        <f t="shared" si="76"/>
        <v>-300816</v>
      </c>
      <c r="AT114" s="88">
        <f t="shared" si="76"/>
        <v>-300816</v>
      </c>
      <c r="AU114" s="88">
        <f t="shared" si="76"/>
        <v>-300816</v>
      </c>
      <c r="AV114" s="88">
        <f t="shared" si="76"/>
        <v>-300816</v>
      </c>
      <c r="AW114" s="88">
        <f t="shared" si="76"/>
        <v>-300816</v>
      </c>
      <c r="AX114" s="88">
        <f t="shared" si="76"/>
        <v>-300816</v>
      </c>
      <c r="AY114" s="88">
        <f t="shared" si="76"/>
        <v>5164.63</v>
      </c>
      <c r="AZ114" s="88">
        <f t="shared" si="76"/>
        <v>5164.63</v>
      </c>
      <c r="BA114" s="88">
        <f t="shared" si="76"/>
        <v>5164.63</v>
      </c>
      <c r="BB114" s="88">
        <f t="shared" si="76"/>
        <v>5164.63</v>
      </c>
      <c r="BC114" s="88">
        <f t="shared" si="76"/>
        <v>5164.63</v>
      </c>
      <c r="BD114" s="88">
        <f t="shared" si="76"/>
        <v>5164.63</v>
      </c>
      <c r="BE114" s="88">
        <f t="shared" si="76"/>
        <v>5164.63</v>
      </c>
      <c r="BF114" s="88">
        <f t="shared" si="76"/>
        <v>5164.63</v>
      </c>
      <c r="BG114" s="88">
        <f t="shared" si="76"/>
        <v>5164.63</v>
      </c>
      <c r="BH114" s="88">
        <f t="shared" si="76"/>
        <v>5164.63</v>
      </c>
      <c r="BI114" s="88">
        <f t="shared" si="76"/>
        <v>5164.63</v>
      </c>
      <c r="BJ114" s="88">
        <f t="shared" si="76"/>
        <v>5164.63</v>
      </c>
      <c r="BK114" s="88">
        <f t="shared" si="76"/>
        <v>430612.9501</v>
      </c>
      <c r="BL114" s="88">
        <f t="shared" si="76"/>
        <v>430612.9501</v>
      </c>
      <c r="BM114" s="88">
        <f t="shared" si="76"/>
        <v>430612.9501</v>
      </c>
      <c r="BN114" s="88">
        <f t="shared" si="76"/>
        <v>430612.9501</v>
      </c>
      <c r="BO114" s="88">
        <f t="shared" si="76"/>
        <v>430612.9501</v>
      </c>
      <c r="BP114" s="88">
        <f t="shared" si="76"/>
        <v>430612.9501</v>
      </c>
      <c r="BQ114" s="88">
        <f t="shared" si="76"/>
        <v>430612.9501</v>
      </c>
      <c r="BR114" s="88">
        <f t="shared" si="76"/>
        <v>430612.9501</v>
      </c>
      <c r="BS114" s="88">
        <f t="shared" si="76"/>
        <v>430612.9501</v>
      </c>
      <c r="BT114" s="88">
        <f t="shared" si="76"/>
        <v>430612.9501</v>
      </c>
      <c r="BU114" s="88">
        <f t="shared" si="76"/>
        <v>430612.9501</v>
      </c>
      <c r="BV114" s="88">
        <f t="shared" si="76"/>
        <v>430612.9501</v>
      </c>
      <c r="BW114" s="88">
        <f t="shared" si="76"/>
        <v>1010794.914</v>
      </c>
      <c r="BX114" s="88">
        <f t="shared" si="76"/>
        <v>1010794.914</v>
      </c>
      <c r="BY114" s="88">
        <f t="shared" si="76"/>
        <v>1010794.914</v>
      </c>
      <c r="BZ114" s="88">
        <f t="shared" si="76"/>
        <v>1010794.914</v>
      </c>
      <c r="CA114" s="88">
        <f t="shared" si="76"/>
        <v>1010794.914</v>
      </c>
      <c r="CB114" s="88">
        <f t="shared" si="76"/>
        <v>1010794.914</v>
      </c>
      <c r="CC114" s="88">
        <f t="shared" si="76"/>
        <v>1010794.914</v>
      </c>
      <c r="CD114" s="88">
        <f t="shared" si="76"/>
        <v>1010794.914</v>
      </c>
      <c r="CE114" s="88">
        <f t="shared" si="76"/>
        <v>1010794.914</v>
      </c>
      <c r="CF114" s="88">
        <f t="shared" si="76"/>
        <v>1010794.914</v>
      </c>
      <c r="CG114" s="88">
        <f t="shared" si="76"/>
        <v>1010794.914</v>
      </c>
      <c r="CH114" s="88">
        <f t="shared" si="76"/>
        <v>1010794.914</v>
      </c>
      <c r="CI114" s="88">
        <f t="shared" si="76"/>
        <v>1790298.364</v>
      </c>
      <c r="CJ114" s="88">
        <f t="shared" si="76"/>
        <v>1790298.364</v>
      </c>
      <c r="CK114" s="88">
        <f t="shared" si="76"/>
        <v>1790298.364</v>
      </c>
      <c r="CL114" s="88">
        <f t="shared" si="76"/>
        <v>1790298.364</v>
      </c>
      <c r="CM114" s="88">
        <f t="shared" si="76"/>
        <v>1790298.364</v>
      </c>
      <c r="CN114" s="88">
        <f t="shared" si="76"/>
        <v>1790298.364</v>
      </c>
      <c r="CO114" s="88">
        <f t="shared" si="76"/>
        <v>1790298.364</v>
      </c>
      <c r="CP114" s="88">
        <f t="shared" si="76"/>
        <v>1790298.364</v>
      </c>
      <c r="CQ114" s="88">
        <f t="shared" si="76"/>
        <v>1790298.364</v>
      </c>
      <c r="CR114" s="88">
        <f t="shared" si="76"/>
        <v>1790298.364</v>
      </c>
      <c r="CS114" s="88">
        <f t="shared" si="76"/>
        <v>1790298.364</v>
      </c>
      <c r="CT114" s="88">
        <f t="shared" si="76"/>
        <v>1790298.364</v>
      </c>
      <c r="CU114" s="88">
        <f t="shared" si="76"/>
        <v>2825351.023</v>
      </c>
      <c r="CV114" s="88">
        <f t="shared" si="76"/>
        <v>2825351.023</v>
      </c>
      <c r="CW114" s="88">
        <f t="shared" si="76"/>
        <v>2825351.023</v>
      </c>
      <c r="CX114" s="88">
        <f t="shared" si="76"/>
        <v>2825351.023</v>
      </c>
      <c r="CY114" s="88">
        <f t="shared" si="76"/>
        <v>2825351.023</v>
      </c>
      <c r="CZ114" s="88">
        <f t="shared" si="76"/>
        <v>2825351.023</v>
      </c>
      <c r="DA114" s="88">
        <f t="shared" si="76"/>
        <v>2825351.023</v>
      </c>
      <c r="DB114" s="88">
        <f t="shared" si="76"/>
        <v>2825351.023</v>
      </c>
      <c r="DC114" s="88">
        <f t="shared" si="76"/>
        <v>2825351.023</v>
      </c>
      <c r="DD114" s="88">
        <f t="shared" si="76"/>
        <v>2825351.023</v>
      </c>
      <c r="DE114" s="88">
        <f t="shared" si="76"/>
        <v>2825351.023</v>
      </c>
      <c r="DF114" s="88">
        <f t="shared" si="76"/>
        <v>2825351.023</v>
      </c>
      <c r="DG114" s="88">
        <f t="shared" si="76"/>
        <v>4186692.813</v>
      </c>
      <c r="DH114" s="88">
        <f t="shared" si="76"/>
        <v>4186692.813</v>
      </c>
      <c r="DI114" s="88">
        <f t="shared" si="76"/>
        <v>4186692.813</v>
      </c>
      <c r="DJ114" s="88">
        <f t="shared" si="76"/>
        <v>4186692.813</v>
      </c>
      <c r="DK114" s="88">
        <f t="shared" si="76"/>
        <v>4186692.813</v>
      </c>
      <c r="DL114" s="88">
        <f t="shared" si="76"/>
        <v>4186692.813</v>
      </c>
      <c r="DM114" s="88">
        <f t="shared" si="76"/>
        <v>4186692.813</v>
      </c>
      <c r="DN114" s="88">
        <f t="shared" si="76"/>
        <v>4186692.813</v>
      </c>
      <c r="DO114" s="88">
        <f t="shared" si="76"/>
        <v>4186692.813</v>
      </c>
      <c r="DP114" s="88">
        <f t="shared" si="76"/>
        <v>4186692.813</v>
      </c>
      <c r="DQ114" s="88">
        <f t="shared" si="76"/>
        <v>4186692.813</v>
      </c>
      <c r="DR114" s="88">
        <f t="shared" si="76"/>
        <v>4186692.813</v>
      </c>
      <c r="DS114" s="88">
        <f t="shared" si="76"/>
        <v>5963131.488</v>
      </c>
      <c r="DT114" s="88">
        <f t="shared" si="76"/>
        <v>5963131.488</v>
      </c>
      <c r="DU114" s="88">
        <f t="shared" si="76"/>
        <v>5963131.488</v>
      </c>
      <c r="DV114" s="88">
        <f t="shared" si="76"/>
        <v>5963131.488</v>
      </c>
      <c r="DW114" s="88">
        <f t="shared" si="76"/>
        <v>5963131.488</v>
      </c>
      <c r="DX114" s="88">
        <f t="shared" si="76"/>
        <v>5963131.488</v>
      </c>
      <c r="DY114" s="88">
        <f t="shared" si="76"/>
        <v>5963131.488</v>
      </c>
      <c r="DZ114" s="88">
        <f t="shared" si="76"/>
        <v>5963131.488</v>
      </c>
      <c r="EA114" s="88">
        <f t="shared" si="76"/>
        <v>5963131.488</v>
      </c>
      <c r="EB114" s="88">
        <f t="shared" si="76"/>
        <v>5963131.488</v>
      </c>
      <c r="EC114" s="88">
        <f t="shared" si="76"/>
        <v>5963131.488</v>
      </c>
      <c r="ED114" s="88">
        <f t="shared" si="76"/>
        <v>5963131.488</v>
      </c>
      <c r="EE114" s="158"/>
      <c r="EF114" s="158"/>
      <c r="EG114" s="158"/>
      <c r="EH114" s="158"/>
      <c r="EI114" s="158"/>
      <c r="EJ114" s="158"/>
      <c r="EK114" s="158"/>
      <c r="EL114" s="158"/>
      <c r="EM114" s="158"/>
      <c r="EN114" s="158"/>
      <c r="EO114" s="158"/>
      <c r="EP114" s="158"/>
      <c r="EQ114" s="158"/>
      <c r="ER114" s="158"/>
      <c r="ES114" s="158"/>
      <c r="ET114" s="158"/>
      <c r="EU114" s="158"/>
      <c r="EV114" s="158"/>
      <c r="EW114" s="158"/>
      <c r="EX114" s="158"/>
      <c r="EY114" s="158"/>
      <c r="EZ114" s="158"/>
      <c r="FA114" s="158"/>
      <c r="FB114" s="158"/>
      <c r="FC114" s="158"/>
      <c r="FD114" s="158"/>
      <c r="FE114" s="158"/>
      <c r="FF114" s="158"/>
      <c r="FG114" s="158"/>
      <c r="FH114" s="158"/>
      <c r="FI114" s="158"/>
    </row>
    <row r="115" ht="12.75" customHeight="1"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</row>
    <row r="116" ht="12.75" customHeight="1">
      <c r="M116" s="1"/>
      <c r="N116" s="79" t="s">
        <v>129</v>
      </c>
      <c r="O116" s="88">
        <f>+O114</f>
        <v>-449458.3333</v>
      </c>
      <c r="P116" s="88">
        <f t="shared" ref="P116:ED116" si="77">+P114+O116</f>
        <v>-898916.6667</v>
      </c>
      <c r="Q116" s="88">
        <f t="shared" si="77"/>
        <v>-1348375</v>
      </c>
      <c r="R116" s="88">
        <f t="shared" si="77"/>
        <v>-1797833.333</v>
      </c>
      <c r="S116" s="88">
        <f t="shared" si="77"/>
        <v>-2247291.667</v>
      </c>
      <c r="T116" s="88">
        <f t="shared" si="77"/>
        <v>-2696750</v>
      </c>
      <c r="U116" s="88">
        <f t="shared" si="77"/>
        <v>-3146208.333</v>
      </c>
      <c r="V116" s="88">
        <f t="shared" si="77"/>
        <v>-3595666.667</v>
      </c>
      <c r="W116" s="88">
        <f t="shared" si="77"/>
        <v>-4045125</v>
      </c>
      <c r="X116" s="88">
        <f t="shared" si="77"/>
        <v>-4494583.333</v>
      </c>
      <c r="Y116" s="88">
        <f t="shared" si="77"/>
        <v>-4944041.667</v>
      </c>
      <c r="Z116" s="88">
        <f t="shared" si="77"/>
        <v>-5393500</v>
      </c>
      <c r="AA116" s="88">
        <f t="shared" si="77"/>
        <v>-5843016.667</v>
      </c>
      <c r="AB116" s="88">
        <f t="shared" si="77"/>
        <v>-6292533.333</v>
      </c>
      <c r="AC116" s="88">
        <f t="shared" si="77"/>
        <v>-6742050</v>
      </c>
      <c r="AD116" s="88">
        <f t="shared" si="77"/>
        <v>-7191566.667</v>
      </c>
      <c r="AE116" s="88">
        <f t="shared" si="77"/>
        <v>-7641083.333</v>
      </c>
      <c r="AF116" s="88">
        <f t="shared" si="77"/>
        <v>-8090600</v>
      </c>
      <c r="AG116" s="88">
        <f t="shared" si="77"/>
        <v>-8540116.667</v>
      </c>
      <c r="AH116" s="88">
        <f t="shared" si="77"/>
        <v>-8989633.333</v>
      </c>
      <c r="AI116" s="88">
        <f t="shared" si="77"/>
        <v>-9439150</v>
      </c>
      <c r="AJ116" s="88">
        <f t="shared" si="77"/>
        <v>-9888666.667</v>
      </c>
      <c r="AK116" s="88">
        <f t="shared" si="77"/>
        <v>-10338183.33</v>
      </c>
      <c r="AL116" s="88">
        <f t="shared" si="77"/>
        <v>-10787700</v>
      </c>
      <c r="AM116" s="88">
        <f t="shared" si="77"/>
        <v>-11088516</v>
      </c>
      <c r="AN116" s="88">
        <f t="shared" si="77"/>
        <v>-11389332</v>
      </c>
      <c r="AO116" s="88">
        <f t="shared" si="77"/>
        <v>-11690148</v>
      </c>
      <c r="AP116" s="88">
        <f t="shared" si="77"/>
        <v>-11990964</v>
      </c>
      <c r="AQ116" s="88">
        <f t="shared" si="77"/>
        <v>-12291780</v>
      </c>
      <c r="AR116" s="88">
        <f t="shared" si="77"/>
        <v>-12592596</v>
      </c>
      <c r="AS116" s="88">
        <f t="shared" si="77"/>
        <v>-12893412</v>
      </c>
      <c r="AT116" s="88">
        <f t="shared" si="77"/>
        <v>-13194228</v>
      </c>
      <c r="AU116" s="88">
        <f t="shared" si="77"/>
        <v>-13495044</v>
      </c>
      <c r="AV116" s="88">
        <f t="shared" si="77"/>
        <v>-13795860</v>
      </c>
      <c r="AW116" s="88">
        <f t="shared" si="77"/>
        <v>-14096676</v>
      </c>
      <c r="AX116" s="88">
        <f t="shared" si="77"/>
        <v>-14397492</v>
      </c>
      <c r="AY116" s="88">
        <f t="shared" si="77"/>
        <v>-14392327.37</v>
      </c>
      <c r="AZ116" s="88">
        <f t="shared" si="77"/>
        <v>-14387162.74</v>
      </c>
      <c r="BA116" s="88">
        <f t="shared" si="77"/>
        <v>-14381998.11</v>
      </c>
      <c r="BB116" s="88">
        <f t="shared" si="77"/>
        <v>-14376833.48</v>
      </c>
      <c r="BC116" s="88">
        <f t="shared" si="77"/>
        <v>-14371668.85</v>
      </c>
      <c r="BD116" s="88">
        <f t="shared" si="77"/>
        <v>-14366504.22</v>
      </c>
      <c r="BE116" s="88">
        <f t="shared" si="77"/>
        <v>-14361339.59</v>
      </c>
      <c r="BF116" s="88">
        <f t="shared" si="77"/>
        <v>-14356174.96</v>
      </c>
      <c r="BG116" s="88">
        <f t="shared" si="77"/>
        <v>-14351010.33</v>
      </c>
      <c r="BH116" s="88">
        <f t="shared" si="77"/>
        <v>-14345845.7</v>
      </c>
      <c r="BI116" s="88">
        <f t="shared" si="77"/>
        <v>-14340681.07</v>
      </c>
      <c r="BJ116" s="88">
        <f t="shared" si="77"/>
        <v>-14335516.44</v>
      </c>
      <c r="BK116" s="88">
        <f t="shared" si="77"/>
        <v>-13904903.49</v>
      </c>
      <c r="BL116" s="88">
        <f t="shared" si="77"/>
        <v>-13474290.54</v>
      </c>
      <c r="BM116" s="88">
        <f t="shared" si="77"/>
        <v>-13043677.59</v>
      </c>
      <c r="BN116" s="88">
        <f t="shared" si="77"/>
        <v>-12613064.64</v>
      </c>
      <c r="BO116" s="88">
        <f t="shared" si="77"/>
        <v>-12182451.69</v>
      </c>
      <c r="BP116" s="88">
        <f t="shared" si="77"/>
        <v>-11751838.74</v>
      </c>
      <c r="BQ116" s="88">
        <f t="shared" si="77"/>
        <v>-11321225.79</v>
      </c>
      <c r="BR116" s="88">
        <f t="shared" si="77"/>
        <v>-10890612.84</v>
      </c>
      <c r="BS116" s="88">
        <f t="shared" si="77"/>
        <v>-10459999.89</v>
      </c>
      <c r="BT116" s="88">
        <f t="shared" si="77"/>
        <v>-10029386.94</v>
      </c>
      <c r="BU116" s="88">
        <f t="shared" si="77"/>
        <v>-9598773.989</v>
      </c>
      <c r="BV116" s="88">
        <f t="shared" si="77"/>
        <v>-9168161.039</v>
      </c>
      <c r="BW116" s="88">
        <f t="shared" si="77"/>
        <v>-8157366.125</v>
      </c>
      <c r="BX116" s="88">
        <f t="shared" si="77"/>
        <v>-7146571.211</v>
      </c>
      <c r="BY116" s="88">
        <f t="shared" si="77"/>
        <v>-6135776.297</v>
      </c>
      <c r="BZ116" s="88">
        <f t="shared" si="77"/>
        <v>-5124981.383</v>
      </c>
      <c r="CA116" s="88">
        <f t="shared" si="77"/>
        <v>-4114186.469</v>
      </c>
      <c r="CB116" s="88">
        <f t="shared" si="77"/>
        <v>-3103391.555</v>
      </c>
      <c r="CC116" s="88">
        <f t="shared" si="77"/>
        <v>-2092596.641</v>
      </c>
      <c r="CD116" s="88">
        <f t="shared" si="77"/>
        <v>-1081801.727</v>
      </c>
      <c r="CE116" s="88">
        <f t="shared" si="77"/>
        <v>-71006.81301</v>
      </c>
      <c r="CF116" s="88">
        <f t="shared" si="77"/>
        <v>939788.101</v>
      </c>
      <c r="CG116" s="88">
        <f t="shared" si="77"/>
        <v>1950583.015</v>
      </c>
      <c r="CH116" s="88">
        <f t="shared" si="77"/>
        <v>2961377.929</v>
      </c>
      <c r="CI116" s="88">
        <f t="shared" si="77"/>
        <v>4751676.292</v>
      </c>
      <c r="CJ116" s="88">
        <f t="shared" si="77"/>
        <v>6541974.656</v>
      </c>
      <c r="CK116" s="88">
        <f t="shared" si="77"/>
        <v>8332273.02</v>
      </c>
      <c r="CL116" s="88">
        <f t="shared" si="77"/>
        <v>10122571.38</v>
      </c>
      <c r="CM116" s="88">
        <f t="shared" si="77"/>
        <v>11912869.75</v>
      </c>
      <c r="CN116" s="88">
        <f t="shared" si="77"/>
        <v>13703168.11</v>
      </c>
      <c r="CO116" s="88">
        <f t="shared" si="77"/>
        <v>15493466.47</v>
      </c>
      <c r="CP116" s="88">
        <f t="shared" si="77"/>
        <v>17283764.84</v>
      </c>
      <c r="CQ116" s="88">
        <f t="shared" si="77"/>
        <v>19074063.2</v>
      </c>
      <c r="CR116" s="88">
        <f t="shared" si="77"/>
        <v>20864361.56</v>
      </c>
      <c r="CS116" s="88">
        <f t="shared" si="77"/>
        <v>22654659.93</v>
      </c>
      <c r="CT116" s="88">
        <f t="shared" si="77"/>
        <v>24444958.29</v>
      </c>
      <c r="CU116" s="88">
        <f t="shared" si="77"/>
        <v>27270309.31</v>
      </c>
      <c r="CV116" s="88">
        <f t="shared" si="77"/>
        <v>30095660.34</v>
      </c>
      <c r="CW116" s="88">
        <f t="shared" si="77"/>
        <v>32921011.36</v>
      </c>
      <c r="CX116" s="88">
        <f t="shared" si="77"/>
        <v>35746362.38</v>
      </c>
      <c r="CY116" s="88">
        <f t="shared" si="77"/>
        <v>38571713.41</v>
      </c>
      <c r="CZ116" s="88">
        <f t="shared" si="77"/>
        <v>41397064.43</v>
      </c>
      <c r="DA116" s="88">
        <f t="shared" si="77"/>
        <v>44222415.45</v>
      </c>
      <c r="DB116" s="88">
        <f t="shared" si="77"/>
        <v>47047766.48</v>
      </c>
      <c r="DC116" s="88">
        <f t="shared" si="77"/>
        <v>49873117.5</v>
      </c>
      <c r="DD116" s="88">
        <f t="shared" si="77"/>
        <v>52698468.52</v>
      </c>
      <c r="DE116" s="88">
        <f t="shared" si="77"/>
        <v>55523819.55</v>
      </c>
      <c r="DF116" s="88">
        <f t="shared" si="77"/>
        <v>58349170.57</v>
      </c>
      <c r="DG116" s="88">
        <f t="shared" si="77"/>
        <v>62535863.38</v>
      </c>
      <c r="DH116" s="88">
        <f t="shared" si="77"/>
        <v>66722556.2</v>
      </c>
      <c r="DI116" s="88">
        <f t="shared" si="77"/>
        <v>70909249.01</v>
      </c>
      <c r="DJ116" s="88">
        <f t="shared" si="77"/>
        <v>75095941.82</v>
      </c>
      <c r="DK116" s="88">
        <f t="shared" si="77"/>
        <v>79282634.63</v>
      </c>
      <c r="DL116" s="88">
        <f t="shared" si="77"/>
        <v>83469327.45</v>
      </c>
      <c r="DM116" s="88">
        <f t="shared" si="77"/>
        <v>87656020.26</v>
      </c>
      <c r="DN116" s="88">
        <f t="shared" si="77"/>
        <v>91842713.07</v>
      </c>
      <c r="DO116" s="88">
        <f t="shared" si="77"/>
        <v>96029405.88</v>
      </c>
      <c r="DP116" s="88">
        <f t="shared" si="77"/>
        <v>100216098.7</v>
      </c>
      <c r="DQ116" s="88">
        <f t="shared" si="77"/>
        <v>104402791.5</v>
      </c>
      <c r="DR116" s="88">
        <f t="shared" si="77"/>
        <v>108589484.3</v>
      </c>
      <c r="DS116" s="88">
        <f t="shared" si="77"/>
        <v>114552615.8</v>
      </c>
      <c r="DT116" s="88">
        <f t="shared" si="77"/>
        <v>120515747.3</v>
      </c>
      <c r="DU116" s="88">
        <f t="shared" si="77"/>
        <v>126478878.8</v>
      </c>
      <c r="DV116" s="88">
        <f t="shared" si="77"/>
        <v>132442010.3</v>
      </c>
      <c r="DW116" s="88">
        <f t="shared" si="77"/>
        <v>138405141.8</v>
      </c>
      <c r="DX116" s="88">
        <f t="shared" si="77"/>
        <v>144368273.3</v>
      </c>
      <c r="DY116" s="88">
        <f t="shared" si="77"/>
        <v>150331404.7</v>
      </c>
      <c r="DZ116" s="88">
        <f t="shared" si="77"/>
        <v>156294536.2</v>
      </c>
      <c r="EA116" s="88">
        <f t="shared" si="77"/>
        <v>162257667.7</v>
      </c>
      <c r="EB116" s="88">
        <f t="shared" si="77"/>
        <v>168220799.2</v>
      </c>
      <c r="EC116" s="88">
        <f t="shared" si="77"/>
        <v>174183930.7</v>
      </c>
      <c r="ED116" s="88">
        <f t="shared" si="77"/>
        <v>180147062.2</v>
      </c>
      <c r="EE116" s="158"/>
      <c r="EF116" s="158"/>
      <c r="EG116" s="158"/>
      <c r="EH116" s="158"/>
      <c r="EI116" s="158"/>
      <c r="EJ116" s="158"/>
      <c r="EK116" s="158"/>
      <c r="EL116" s="158"/>
      <c r="EM116" s="158"/>
      <c r="EN116" s="158"/>
      <c r="EO116" s="158"/>
      <c r="EP116" s="158"/>
      <c r="EQ116" s="158"/>
      <c r="ER116" s="158"/>
      <c r="ES116" s="158"/>
      <c r="ET116" s="158"/>
      <c r="EU116" s="158"/>
      <c r="EV116" s="158"/>
      <c r="EW116" s="158"/>
      <c r="EX116" s="158"/>
      <c r="EY116" s="158"/>
      <c r="EZ116" s="158"/>
      <c r="FA116" s="158"/>
      <c r="FB116" s="158"/>
      <c r="FC116" s="158"/>
      <c r="FD116" s="158"/>
      <c r="FE116" s="158"/>
      <c r="FF116" s="158"/>
      <c r="FG116" s="158"/>
      <c r="FH116" s="158"/>
      <c r="FI116" s="158"/>
    </row>
    <row r="117" ht="12.75" customHeight="1"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</row>
    <row r="118" ht="12.75" customHeight="1">
      <c r="M118" s="1"/>
      <c r="N118" s="164" t="s">
        <v>108</v>
      </c>
      <c r="O118" s="174">
        <f t="array" ref="O118">OR(AND(O116&gt;0,Z116&gt;0,AL116&gt;0))*MIN(O116,O114)*Income_Tax_Rate</f>
        <v>0</v>
      </c>
      <c r="P118" s="174">
        <f t="array" ref="P118">OR(AND(P116&gt;0,AA116&gt;0,AM116&gt;0))*MIN(P116,P114)*Income_Tax_Rate</f>
        <v>0</v>
      </c>
      <c r="Q118" s="174">
        <f t="array" ref="Q118">OR(AND(Q116&gt;0,AB116&gt;0,AN116&gt;0))*MIN(Q116,Q114)*Income_Tax_Rate</f>
        <v>0</v>
      </c>
      <c r="R118" s="174">
        <f t="array" ref="R118">OR(AND(R116&gt;0,AC116&gt;0,AO116&gt;0))*MIN(R116,R114)*Income_Tax_Rate</f>
        <v>0</v>
      </c>
      <c r="S118" s="174">
        <f t="array" ref="S118">OR(AND(S116&gt;0,AD116&gt;0,AP116&gt;0))*MIN(S116,S114)*Income_Tax_Rate</f>
        <v>0</v>
      </c>
      <c r="T118" s="174">
        <f t="array" ref="T118">OR(AND(T116&gt;0,AE116&gt;0,AQ116&gt;0))*MIN(T116,T114)*Income_Tax_Rate</f>
        <v>0</v>
      </c>
      <c r="U118" s="174">
        <f t="array" ref="U118">OR(AND(U116&gt;0,AF116&gt;0,AR116&gt;0))*MIN(U116,U114)*Income_Tax_Rate</f>
        <v>0</v>
      </c>
      <c r="V118" s="174">
        <f t="array" ref="V118">OR(AND(V116&gt;0,AG116&gt;0,AS116&gt;0))*MIN(V116,V114)*Income_Tax_Rate</f>
        <v>0</v>
      </c>
      <c r="W118" s="174">
        <f t="array" ref="W118">OR(AND(W116&gt;0,AH116&gt;0,AT116&gt;0))*MIN(W116,W114)*Income_Tax_Rate</f>
        <v>0</v>
      </c>
      <c r="X118" s="174">
        <f t="array" ref="X118">OR(AND(X116&gt;0,AI116&gt;0,AU116&gt;0))*MIN(X116,X114)*Income_Tax_Rate</f>
        <v>0</v>
      </c>
      <c r="Y118" s="174">
        <f t="array" ref="Y118">OR(AND(Y116&gt;0,AJ116&gt;0,AV116&gt;0))*MIN(Y116,Y114)*Income_Tax_Rate</f>
        <v>0</v>
      </c>
      <c r="Z118" s="174">
        <f t="array" ref="Z118">OR(AND(Z116&gt;0,AK116&gt;0,AW116&gt;0))*MIN(Z116,Z114)*Income_Tax_Rate</f>
        <v>0</v>
      </c>
      <c r="AA118" s="174">
        <f t="array" ref="AA118">OR(AND(AA116&gt;0,AL116&gt;0,AX116&gt;0))*MIN(AA116,AA114)*Income_Tax_Rate</f>
        <v>0</v>
      </c>
      <c r="AB118" s="174">
        <f t="array" ref="AB118">OR(AND(AB116&gt;0,AM116&gt;0,AY116&gt;0))*MIN(AB116,AB114)*Income_Tax_Rate</f>
        <v>0</v>
      </c>
      <c r="AC118" s="174">
        <f t="array" ref="AC118">OR(AND(AC116&gt;0,AN116&gt;0,AZ116&gt;0))*MIN(AC116,AC114)*Income_Tax_Rate</f>
        <v>0</v>
      </c>
      <c r="AD118" s="174">
        <f t="array" ref="AD118">OR(AND(AD116&gt;0,AO116&gt;0,BA116&gt;0))*MIN(AD116,AD114)*Income_Tax_Rate</f>
        <v>0</v>
      </c>
      <c r="AE118" s="174">
        <f t="array" ref="AE118">OR(AND(AE116&gt;0,AP116&gt;0,BB116&gt;0))*MIN(AE116,AE114)*Income_Tax_Rate</f>
        <v>0</v>
      </c>
      <c r="AF118" s="174">
        <f t="array" ref="AF118">OR(AND(AF116&gt;0,AQ116&gt;0,BC116&gt;0))*MIN(AF116,AF114)*Income_Tax_Rate</f>
        <v>0</v>
      </c>
      <c r="AG118" s="174">
        <f t="array" ref="AG118">OR(AND(AG116&gt;0,AR116&gt;0,BD116&gt;0))*MIN(AG116,AG114)*Income_Tax_Rate</f>
        <v>0</v>
      </c>
      <c r="AH118" s="174">
        <f t="array" ref="AH118">OR(AND(AH116&gt;0,AS116&gt;0,BE116&gt;0))*MIN(AH116,AH114)*Income_Tax_Rate</f>
        <v>0</v>
      </c>
      <c r="AI118" s="174">
        <f t="array" ref="AI118">OR(AND(AI116&gt;0,AT116&gt;0,BF116&gt;0))*MIN(AI116,AI114)*Income_Tax_Rate</f>
        <v>0</v>
      </c>
      <c r="AJ118" s="174">
        <f t="array" ref="AJ118">OR(AND(AJ116&gt;0,AU116&gt;0,BG116&gt;0))*MIN(AJ116,AJ114)*Income_Tax_Rate</f>
        <v>0</v>
      </c>
      <c r="AK118" s="174">
        <f t="array" ref="AK118">OR(AND(AK116&gt;0,AV116&gt;0,BH116&gt;0))*MIN(AK116,AK114)*Income_Tax_Rate</f>
        <v>0</v>
      </c>
      <c r="AL118" s="174">
        <f t="array" ref="AL118">OR(AND(AL116&gt;0,AW116&gt;0,BI116&gt;0))*MIN(AL116,AL114)*Income_Tax_Rate</f>
        <v>0</v>
      </c>
      <c r="AM118" s="174">
        <f t="array" ref="AM118">OR(AND(AM116&gt;0,AX116&gt;0,BJ116&gt;0))*MIN(AM116,AM114)*Income_Tax_Rate</f>
        <v>0</v>
      </c>
      <c r="AN118" s="174">
        <f t="array" ref="AN118">OR(AND(AN116&gt;0,AY116&gt;0,BK116&gt;0))*MIN(AN116,AN114)*Income_Tax_Rate</f>
        <v>0</v>
      </c>
      <c r="AO118" s="174">
        <f t="array" ref="AO118">OR(AND(AO116&gt;0,AZ116&gt;0,BL116&gt;0))*MIN(AO116,AO114)*Income_Tax_Rate</f>
        <v>0</v>
      </c>
      <c r="AP118" s="174">
        <f t="array" ref="AP118">OR(AND(AP116&gt;0,BA116&gt;0,BM116&gt;0))*MIN(AP116,AP114)*Income_Tax_Rate</f>
        <v>0</v>
      </c>
      <c r="AQ118" s="174">
        <f t="array" ref="AQ118">OR(AND(AQ116&gt;0,BB116&gt;0,BN116&gt;0))*MIN(AQ116,AQ114)*Income_Tax_Rate</f>
        <v>0</v>
      </c>
      <c r="AR118" s="174">
        <f t="array" ref="AR118">OR(AND(AR116&gt;0,BC116&gt;0,BO116&gt;0))*MIN(AR116,AR114)*Income_Tax_Rate</f>
        <v>0</v>
      </c>
      <c r="AS118" s="174">
        <f t="array" ref="AS118">OR(AND(AS116&gt;0,BD116&gt;0,BP116&gt;0))*MIN(AS116,AS114)*Income_Tax_Rate</f>
        <v>0</v>
      </c>
      <c r="AT118" s="174">
        <f t="array" ref="AT118">OR(AND(AT116&gt;0,BE116&gt;0,BQ116&gt;0))*MIN(AT116,AT114)*Income_Tax_Rate</f>
        <v>0</v>
      </c>
      <c r="AU118" s="174">
        <f t="array" ref="AU118">OR(AND(AU116&gt;0,BF116&gt;0,BR116&gt;0))*MIN(AU116,AU114)*Income_Tax_Rate</f>
        <v>0</v>
      </c>
      <c r="AV118" s="174">
        <f t="array" ref="AV118">OR(AND(AV116&gt;0,BG116&gt;0,BS116&gt;0))*MIN(AV116,AV114)*Income_Tax_Rate</f>
        <v>0</v>
      </c>
      <c r="AW118" s="174">
        <f t="array" ref="AW118">OR(AND(AW116&gt;0,BH116&gt;0,BT116&gt;0))*MIN(AW116,AW114)*Income_Tax_Rate</f>
        <v>0</v>
      </c>
      <c r="AX118" s="174">
        <f t="array" ref="AX118">OR(AND(AX116&gt;0,BI116&gt;0,BU116&gt;0))*MIN(AX116,AX114)*Income_Tax_Rate</f>
        <v>0</v>
      </c>
      <c r="AY118" s="174">
        <f t="array" ref="AY118">OR(AND(AY116&gt;0,BJ116&gt;0,BV116&gt;0))*MIN(AY116,AY114)*Income_Tax_Rate</f>
        <v>0</v>
      </c>
      <c r="AZ118" s="174">
        <f t="array" ref="AZ118">OR(AND(AZ116&gt;0,BK116&gt;0,BW116&gt;0))*MIN(AZ116,AZ114)*Income_Tax_Rate</f>
        <v>0</v>
      </c>
      <c r="BA118" s="174">
        <f t="array" ref="BA118">OR(AND(BA116&gt;0,BL116&gt;0,BX116&gt;0))*MIN(BA116,BA114)*Income_Tax_Rate</f>
        <v>0</v>
      </c>
      <c r="BB118" s="174">
        <f t="array" ref="BB118">OR(AND(BB116&gt;0,BM116&gt;0,BY116&gt;0))*MIN(BB116,BB114)*Income_Tax_Rate</f>
        <v>0</v>
      </c>
      <c r="BC118" s="174">
        <f t="array" ref="BC118">OR(AND(BC116&gt;0,BN116&gt;0,BZ116&gt;0))*MIN(BC116,BC114)*Income_Tax_Rate</f>
        <v>0</v>
      </c>
      <c r="BD118" s="174">
        <f t="array" ref="BD118">OR(AND(BD116&gt;0,BO116&gt;0,CA116&gt;0))*MIN(BD116,BD114)*Income_Tax_Rate</f>
        <v>0</v>
      </c>
      <c r="BE118" s="174">
        <f t="array" ref="BE118">OR(AND(BE116&gt;0,BP116&gt;0,CB116&gt;0))*MIN(BE116,BE114)*Income_Tax_Rate</f>
        <v>0</v>
      </c>
      <c r="BF118" s="174">
        <f t="array" ref="BF118">OR(AND(BF116&gt;0,BQ116&gt;0,CC116&gt;0))*MIN(BF116,BF114)*Income_Tax_Rate</f>
        <v>0</v>
      </c>
      <c r="BG118" s="174">
        <f t="array" ref="BG118">OR(AND(BG116&gt;0,BR116&gt;0,CD116&gt;0))*MIN(BG116,BG114)*Income_Tax_Rate</f>
        <v>0</v>
      </c>
      <c r="BH118" s="174">
        <f t="array" ref="BH118">OR(AND(BH116&gt;0,BS116&gt;0,CE116&gt;0))*MIN(BH116,BH114)*Income_Tax_Rate</f>
        <v>0</v>
      </c>
      <c r="BI118" s="174">
        <f t="array" ref="BI118">OR(AND(BI116&gt;0,BT116&gt;0,CF116&gt;0))*MIN(BI116,BI114)*Income_Tax_Rate</f>
        <v>0</v>
      </c>
      <c r="BJ118" s="174">
        <f t="array" ref="BJ118">OR(AND(BJ116&gt;0,BU116&gt;0,CG116&gt;0))*MIN(BJ116,BJ114)*Income_Tax_Rate</f>
        <v>0</v>
      </c>
      <c r="BK118" s="174">
        <f t="array" ref="BK118">OR(AND(BK116&gt;0,BV116&gt;0,CH116&gt;0))*MIN(BK116,BK114)*Income_Tax_Rate</f>
        <v>0</v>
      </c>
      <c r="BL118" s="174">
        <f t="array" ref="BL118">OR(AND(BL116&gt;0,BW116&gt;0,CI116&gt;0))*MIN(BL116,BL114)*Income_Tax_Rate</f>
        <v>0</v>
      </c>
      <c r="BM118" s="174">
        <f t="array" ref="BM118">OR(AND(BM116&gt;0,BX116&gt;0,CJ116&gt;0))*MIN(BM116,BM114)*Income_Tax_Rate</f>
        <v>0</v>
      </c>
      <c r="BN118" s="174">
        <f t="array" ref="BN118">OR(AND(BN116&gt;0,BY116&gt;0,CK116&gt;0))*MIN(BN116,BN114)*Income_Tax_Rate</f>
        <v>0</v>
      </c>
      <c r="BO118" s="174">
        <f t="array" ref="BO118">OR(AND(BO116&gt;0,BZ116&gt;0,CL116&gt;0))*MIN(BO116,BO114)*Income_Tax_Rate</f>
        <v>0</v>
      </c>
      <c r="BP118" s="174">
        <f t="array" ref="BP118">OR(AND(BP116&gt;0,CA116&gt;0,CM116&gt;0))*MIN(BP116,BP114)*Income_Tax_Rate</f>
        <v>0</v>
      </c>
      <c r="BQ118" s="174">
        <f t="array" ref="BQ118">OR(AND(BQ116&gt;0,CB116&gt;0,CN116&gt;0))*MIN(BQ116,BQ114)*Income_Tax_Rate</f>
        <v>0</v>
      </c>
      <c r="BR118" s="174">
        <f t="array" ref="BR118">OR(AND(BR116&gt;0,CC116&gt;0,CO116&gt;0))*MIN(BR116,BR114)*Income_Tax_Rate</f>
        <v>0</v>
      </c>
      <c r="BS118" s="174">
        <f t="array" ref="BS118">OR(AND(BS116&gt;0,CD116&gt;0,CP116&gt;0))*MIN(BS116,BS114)*Income_Tax_Rate</f>
        <v>0</v>
      </c>
      <c r="BT118" s="174">
        <f t="array" ref="BT118">OR(AND(BT116&gt;0,CE116&gt;0,CQ116&gt;0))*MIN(BT116,BT114)*Income_Tax_Rate</f>
        <v>0</v>
      </c>
      <c r="BU118" s="174">
        <f t="array" ref="BU118">OR(AND(BU116&gt;0,CF116&gt;0,CR116&gt;0))*MIN(BU116,BU114)*Income_Tax_Rate</f>
        <v>0</v>
      </c>
      <c r="BV118" s="174">
        <f t="array" ref="BV118">OR(AND(BV116&gt;0,CG116&gt;0,CS116&gt;0))*MIN(BV116,BV114)*Income_Tax_Rate</f>
        <v>0</v>
      </c>
      <c r="BW118" s="174">
        <f t="array" ref="BW118">OR(AND(BW116&gt;0,CH116&gt;0,CT116&gt;0))*MIN(BW116,BW114)*Income_Tax_Rate</f>
        <v>0</v>
      </c>
      <c r="BX118" s="174">
        <f t="array" ref="BX118">OR(AND(BX116&gt;0,CI116&gt;0,CU116&gt;0))*MIN(BX116,BX114)*Income_Tax_Rate</f>
        <v>0</v>
      </c>
      <c r="BY118" s="174">
        <f t="array" ref="BY118">OR(AND(BY116&gt;0,CJ116&gt;0,CV116&gt;0))*MIN(BY116,BY114)*Income_Tax_Rate</f>
        <v>0</v>
      </c>
      <c r="BZ118" s="174">
        <f t="array" ref="BZ118">OR(AND(BZ116&gt;0,CK116&gt;0,CW116&gt;0))*MIN(BZ116,BZ114)*Income_Tax_Rate</f>
        <v>0</v>
      </c>
      <c r="CA118" s="174">
        <f t="array" ref="CA118">OR(AND(CA116&gt;0,CL116&gt;0,CX116&gt;0))*MIN(CA116,CA114)*Income_Tax_Rate</f>
        <v>0</v>
      </c>
      <c r="CB118" s="174">
        <f t="array" ref="CB118">OR(AND(CB116&gt;0,CM116&gt;0,CY116&gt;0))*MIN(CB116,CB114)*Income_Tax_Rate</f>
        <v>0</v>
      </c>
      <c r="CC118" s="174">
        <f t="array" ref="CC118">OR(AND(CC116&gt;0,CN116&gt;0,CZ116&gt;0))*MIN(CC116,CC114)*Income_Tax_Rate</f>
        <v>0</v>
      </c>
      <c r="CD118" s="174">
        <f t="array" ref="CD118">OR(AND(CD116&gt;0,CO116&gt;0,DA116&gt;0))*MIN(CD116,CD114)*Income_Tax_Rate</f>
        <v>0</v>
      </c>
      <c r="CE118" s="174">
        <f t="array" ref="CE118">OR(AND(CE116&gt;0,CP116&gt;0,DB116&gt;0))*MIN(CE116,CE114)*Income_Tax_Rate</f>
        <v>0</v>
      </c>
      <c r="CF118" s="174">
        <f t="array" ref="CF118">OR(AND(CF116&gt;0,CQ116&gt;0,DC116&gt;0))*MIN(CF116,CF114)*Income_Tax_Rate</f>
        <v>197355.5012</v>
      </c>
      <c r="CG118" s="174">
        <f t="array" ref="CG118">OR(AND(CG116&gt;0,CR116&gt;0,DD116&gt;0))*MIN(CG116,CG114)*Income_Tax_Rate</f>
        <v>212266.9319</v>
      </c>
      <c r="CH118" s="174">
        <f t="array" ref="CH118">OR(AND(CH116&gt;0,CS116&gt;0,DE116&gt;0))*MIN(CH116,CH114)*Income_Tax_Rate</f>
        <v>212266.9319</v>
      </c>
      <c r="CI118" s="174">
        <f t="array" ref="CI118">OR(AND(CI116&gt;0,CT116&gt;0,DF116&gt;0))*MIN(CI116,CI114)*Income_Tax_Rate</f>
        <v>375962.6564</v>
      </c>
      <c r="CJ118" s="174">
        <f t="array" ref="CJ118">OR(AND(CJ116&gt;0,CU116&gt;0,DG116&gt;0))*MIN(CJ116,CJ114)*Income_Tax_Rate</f>
        <v>375962.6564</v>
      </c>
      <c r="CK118" s="174">
        <f t="array" ref="CK118">OR(AND(CK116&gt;0,CV116&gt;0,DH116&gt;0))*MIN(CK116,CK114)*Income_Tax_Rate</f>
        <v>375962.6564</v>
      </c>
      <c r="CL118" s="174">
        <f t="array" ref="CL118">OR(AND(CL116&gt;0,CW116&gt;0,DI116&gt;0))*MIN(CL116,CL114)*Income_Tax_Rate</f>
        <v>375962.6564</v>
      </c>
      <c r="CM118" s="174">
        <f t="array" ref="CM118">OR(AND(CM116&gt;0,CX116&gt;0,DJ116&gt;0))*MIN(CM116,CM114)*Income_Tax_Rate</f>
        <v>375962.6564</v>
      </c>
      <c r="CN118" s="174">
        <f t="array" ref="CN118">OR(AND(CN116&gt;0,CY116&gt;0,DK116&gt;0))*MIN(CN116,CN114)*Income_Tax_Rate</f>
        <v>375962.6564</v>
      </c>
      <c r="CO118" s="174">
        <f t="array" ref="CO118">OR(AND(CO116&gt;0,CZ116&gt;0,DL116&gt;0))*MIN(CO116,CO114)*Income_Tax_Rate</f>
        <v>375962.6564</v>
      </c>
      <c r="CP118" s="174">
        <f t="array" ref="CP118">OR(AND(CP116&gt;0,DA116&gt;0,DM116&gt;0))*MIN(CP116,CP114)*Income_Tax_Rate</f>
        <v>375962.6564</v>
      </c>
      <c r="CQ118" s="174">
        <f t="array" ref="CQ118">OR(AND(CQ116&gt;0,DB116&gt;0,DN116&gt;0))*MIN(CQ116,CQ114)*Income_Tax_Rate</f>
        <v>375962.6564</v>
      </c>
      <c r="CR118" s="174">
        <f t="array" ref="CR118">OR(AND(CR116&gt;0,DC116&gt;0,DO116&gt;0))*MIN(CR116,CR114)*Income_Tax_Rate</f>
        <v>375962.6564</v>
      </c>
      <c r="CS118" s="174">
        <f t="array" ref="CS118">OR(AND(CS116&gt;0,DD116&gt;0,DP116&gt;0))*MIN(CS116,CS114)*Income_Tax_Rate</f>
        <v>375962.6564</v>
      </c>
      <c r="CT118" s="174">
        <f t="array" ref="CT118">OR(AND(CT116&gt;0,DE116&gt;0,DQ116&gt;0))*MIN(CT116,CT114)*Income_Tax_Rate</f>
        <v>375962.6564</v>
      </c>
      <c r="CU118" s="174">
        <f t="array" ref="CU118">OR(AND(CU116&gt;0,DF116&gt;0,DR116&gt;0))*MIN(CU116,CU114)*Income_Tax_Rate</f>
        <v>593323.7149</v>
      </c>
      <c r="CV118" s="174">
        <f t="array" ref="CV118">OR(AND(CV116&gt;0,DG116&gt;0,DS116&gt;0))*MIN(CV116,CV114)*Income_Tax_Rate</f>
        <v>593323.7149</v>
      </c>
      <c r="CW118" s="174">
        <f t="array" ref="CW118">OR(AND(CW116&gt;0,DH116&gt;0,DT116&gt;0))*MIN(CW116,CW114)*Income_Tax_Rate</f>
        <v>593323.7149</v>
      </c>
      <c r="CX118" s="174">
        <f t="array" ref="CX118">OR(AND(CX116&gt;0,DI116&gt;0,DU116&gt;0))*MIN(CX116,CX114)*Income_Tax_Rate</f>
        <v>593323.7149</v>
      </c>
      <c r="CY118" s="174">
        <f t="array" ref="CY118">OR(AND(CY116&gt;0,DJ116&gt;0,DV116&gt;0))*MIN(CY116,CY114)*Income_Tax_Rate</f>
        <v>593323.7149</v>
      </c>
      <c r="CZ118" s="174">
        <f t="array" ref="CZ118">OR(AND(CZ116&gt;0,DK116&gt;0,DW116&gt;0))*MIN(CZ116,CZ114)*Income_Tax_Rate</f>
        <v>593323.7149</v>
      </c>
      <c r="DA118" s="174">
        <f t="array" ref="DA118">OR(AND(DA116&gt;0,DL116&gt;0,DX116&gt;0))*MIN(DA116,DA114)*Income_Tax_Rate</f>
        <v>593323.7149</v>
      </c>
      <c r="DB118" s="174">
        <f t="array" ref="DB118">OR(AND(DB116&gt;0,DM116&gt;0,DY116&gt;0))*MIN(DB116,DB114)*Income_Tax_Rate</f>
        <v>593323.7149</v>
      </c>
      <c r="DC118" s="174">
        <f t="array" ref="DC118">OR(AND(DC116&gt;0,DN116&gt;0,DZ116&gt;0))*MIN(DC116,DC114)*Income_Tax_Rate</f>
        <v>593323.7149</v>
      </c>
      <c r="DD118" s="174">
        <f t="array" ref="DD118">OR(AND(DD116&gt;0,DO116&gt;0,EA116&gt;0))*MIN(DD116,DD114)*Income_Tax_Rate</f>
        <v>593323.7149</v>
      </c>
      <c r="DE118" s="174">
        <f t="array" ref="DE118">OR(AND(DE116&gt;0,DP116&gt;0,EB116&gt;0))*MIN(DE116,DE114)*Income_Tax_Rate</f>
        <v>593323.7149</v>
      </c>
      <c r="DF118" s="174">
        <f t="array" ref="DF118">OR(AND(DF116&gt;0,DQ116&gt;0,EC116&gt;0))*MIN(DF116,DF114)*Income_Tax_Rate</f>
        <v>593323.7149</v>
      </c>
      <c r="DG118" s="174">
        <f t="array" ref="DG118">OR(AND(DG116&gt;0,DR116&gt;0,ED116&gt;0))*MIN(DG116,DG114)*Income_Tax_Rate</f>
        <v>879205.4907</v>
      </c>
      <c r="DH118" s="174">
        <f>OR(AND(DH116&gt;0,DS116&gt;0,EE116&gt;0))*MIN(DH116,DH114)*Income_Tax_Rate</f>
        <v>0</v>
      </c>
      <c r="DI118" s="174">
        <f t="array" ref="DI118">OR(AND(DI116&gt;0,DT116&gt;0,EF116&gt;0))*MIN(DI116,DI114)*Income_Tax_Rate</f>
        <v>0</v>
      </c>
      <c r="DJ118" s="174">
        <f t="array" ref="DJ118">OR(AND(DJ116&gt;0,DU116&gt;0,EG116&gt;0))*MIN(DJ116,DJ114)*Income_Tax_Rate</f>
        <v>0</v>
      </c>
      <c r="DK118" s="174">
        <f t="array" ref="DK118">OR(AND(DK116&gt;0,DV116&gt;0,EH116&gt;0))*MIN(DK116,DK114)*Income_Tax_Rate</f>
        <v>0</v>
      </c>
      <c r="DL118" s="174">
        <f t="array" ref="DL118">OR(AND(DL116&gt;0,DW116&gt;0,EI116&gt;0))*MIN(DL116,DL114)*Income_Tax_Rate</f>
        <v>0</v>
      </c>
      <c r="DM118" s="174">
        <f t="array" ref="DM118">OR(AND(DM116&gt;0,DX116&gt;0,EJ116&gt;0))*MIN(DM116,DM114)*Income_Tax_Rate</f>
        <v>0</v>
      </c>
      <c r="DN118" s="174">
        <f t="array" ref="DN118">OR(AND(DN116&gt;0,DY116&gt;0,EK116&gt;0))*MIN(DN116,DN114)*Income_Tax_Rate</f>
        <v>0</v>
      </c>
      <c r="DO118" s="174">
        <f t="array" ref="DO118">OR(AND(DO116&gt;0,DZ116&gt;0,EL116&gt;0))*MIN(DO116,DO114)*Income_Tax_Rate</f>
        <v>0</v>
      </c>
      <c r="DP118" s="174">
        <f t="array" ref="DP118">OR(AND(DP116&gt;0,EA116&gt;0,EM116&gt;0))*MIN(DP116,DP114)*Income_Tax_Rate</f>
        <v>0</v>
      </c>
      <c r="DQ118" s="174">
        <f t="array" ref="DQ118">OR(AND(DQ116&gt;0,EB116&gt;0,EN116&gt;0))*MIN(DQ116,DQ114)*Income_Tax_Rate</f>
        <v>0</v>
      </c>
      <c r="DR118" s="174">
        <f t="array" ref="DR118">OR(AND(DR116&gt;0,EC116&gt;0,EO116&gt;0))*MIN(DR116,DR114)*Income_Tax_Rate</f>
        <v>0</v>
      </c>
      <c r="DS118" s="174">
        <f t="array" ref="DS118">OR(AND(DS116&gt;0,ED116&gt;0,EP116&gt;0))*MIN(DS116,DS114)*Income_Tax_Rate</f>
        <v>0</v>
      </c>
      <c r="DT118" s="174">
        <f t="array" ref="DT118">OR(AND(DT116&gt;0,EE116&gt;0,EQ116&gt;0))*MIN(DT116,DT114)*Income_Tax_Rate</f>
        <v>0</v>
      </c>
      <c r="DU118" s="174">
        <f t="array" ref="DU118">OR(AND(DU116&gt;0,EF116&gt;0,ER116&gt;0))*MIN(DU116,DU114)*Income_Tax_Rate</f>
        <v>0</v>
      </c>
      <c r="DV118" s="174">
        <f t="array" ref="DV118">OR(AND(DV116&gt;0,EG116&gt;0,ES116&gt;0))*MIN(DV116,DV114)*Income_Tax_Rate</f>
        <v>0</v>
      </c>
      <c r="DW118" s="174">
        <f t="array" ref="DW118">OR(AND(DW116&gt;0,EH116&gt;0,ET116&gt;0))*MIN(DW116,DW114)*Income_Tax_Rate</f>
        <v>0</v>
      </c>
      <c r="DX118" s="174">
        <f t="array" ref="DX118">OR(AND(DX116&gt;0,EI116&gt;0,EU116&gt;0))*MIN(DX116,DX114)*Income_Tax_Rate</f>
        <v>0</v>
      </c>
      <c r="DY118" s="174">
        <f t="array" ref="DY118">OR(AND(DY116&gt;0,EJ116&gt;0,EV116&gt;0))*MIN(DY116,DY114)*Income_Tax_Rate</f>
        <v>0</v>
      </c>
      <c r="DZ118" s="174">
        <f t="array" ref="DZ118">OR(AND(DZ116&gt;0,EK116&gt;0,EW116&gt;0))*MIN(DZ116,DZ114)*Income_Tax_Rate</f>
        <v>0</v>
      </c>
      <c r="EA118" s="174">
        <f t="array" ref="EA118">OR(AND(EA116&gt;0,EL116&gt;0,EX116&gt;0))*MIN(EA116,EA114)*Income_Tax_Rate</f>
        <v>0</v>
      </c>
      <c r="EB118" s="174">
        <f t="array" ref="EB118">OR(AND(EB116&gt;0,EM116&gt;0,EY116&gt;0))*MIN(EB116,EB114)*Income_Tax_Rate</f>
        <v>0</v>
      </c>
      <c r="EC118" s="174">
        <f t="array" ref="EC118">OR(AND(EC116&gt;0,EN116&gt;0,EZ116&gt;0))*MIN(EC116,EC114)*Income_Tax_Rate</f>
        <v>0</v>
      </c>
      <c r="ED118" s="174">
        <f t="array" ref="ED118">OR(AND(ED116&gt;0,EO116&gt;0,FA116&gt;0))*MIN(ED116,ED114)*Income_Tax_Rate</f>
        <v>0</v>
      </c>
      <c r="EE118" s="75"/>
      <c r="EF118" s="75"/>
      <c r="EG118" s="75"/>
      <c r="EH118" s="75"/>
      <c r="EI118" s="75"/>
      <c r="EJ118" s="75"/>
      <c r="EK118" s="75"/>
      <c r="EL118" s="75"/>
      <c r="EM118" s="75"/>
      <c r="EN118" s="75"/>
      <c r="EO118" s="75"/>
      <c r="EP118" s="75"/>
      <c r="EQ118" s="75"/>
      <c r="ER118" s="75"/>
      <c r="ES118" s="75"/>
      <c r="ET118" s="75"/>
      <c r="EU118" s="75"/>
      <c r="EV118" s="75"/>
      <c r="EW118" s="75"/>
      <c r="EX118" s="75"/>
      <c r="EY118" s="75"/>
      <c r="EZ118" s="75"/>
      <c r="FA118" s="75"/>
      <c r="FB118" s="75"/>
      <c r="FC118" s="75"/>
      <c r="FD118" s="75"/>
      <c r="FE118" s="75"/>
      <c r="FF118" s="75"/>
      <c r="FG118" s="75"/>
      <c r="FH118" s="75"/>
      <c r="FI118" s="75"/>
    </row>
    <row r="119" ht="12.75" customHeight="1"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</row>
    <row r="120" ht="12.75" customHeight="1">
      <c r="M120" s="1"/>
      <c r="N120" s="50"/>
      <c r="O120" s="175">
        <f>+Starting_Year</f>
        <v>2025</v>
      </c>
      <c r="P120" s="175">
        <f t="shared" ref="P120:X120" si="78">+O120+1</f>
        <v>2026</v>
      </c>
      <c r="Q120" s="175">
        <f t="shared" si="78"/>
        <v>2027</v>
      </c>
      <c r="R120" s="175">
        <f t="shared" si="78"/>
        <v>2028</v>
      </c>
      <c r="S120" s="175">
        <f t="shared" si="78"/>
        <v>2029</v>
      </c>
      <c r="T120" s="175">
        <f t="shared" si="78"/>
        <v>2030</v>
      </c>
      <c r="U120" s="175">
        <f t="shared" si="78"/>
        <v>2031</v>
      </c>
      <c r="V120" s="175">
        <f t="shared" si="78"/>
        <v>2032</v>
      </c>
      <c r="W120" s="175">
        <f t="shared" si="78"/>
        <v>2033</v>
      </c>
      <c r="X120" s="175">
        <f t="shared" si="78"/>
        <v>2034</v>
      </c>
      <c r="Y120" s="176"/>
      <c r="Z120" s="176"/>
      <c r="AA120" s="176"/>
      <c r="AB120" s="158"/>
      <c r="AC120" s="158"/>
      <c r="AD120" s="158"/>
      <c r="AE120" s="158"/>
      <c r="AF120" s="158"/>
      <c r="AG120" s="158"/>
      <c r="AH120" s="158"/>
      <c r="AI120" s="158"/>
      <c r="AJ120" s="158"/>
      <c r="AK120" s="158"/>
      <c r="AL120" s="158"/>
      <c r="AM120" s="158"/>
      <c r="AN120" s="158"/>
      <c r="AO120" s="158"/>
      <c r="AP120" s="158"/>
      <c r="AQ120" s="158"/>
      <c r="AR120" s="158"/>
      <c r="AS120" s="158"/>
      <c r="AT120" s="158"/>
      <c r="AU120" s="158"/>
      <c r="AV120" s="158"/>
      <c r="AW120" s="158"/>
      <c r="AX120" s="158"/>
      <c r="AY120" s="158"/>
      <c r="AZ120" s="158"/>
      <c r="BA120" s="158"/>
      <c r="BB120" s="158"/>
      <c r="BC120" s="158"/>
      <c r="BD120" s="158"/>
      <c r="BE120" s="158"/>
      <c r="BF120" s="158"/>
      <c r="BG120" s="158"/>
      <c r="BH120" s="158"/>
      <c r="BI120" s="158"/>
      <c r="BJ120" s="158"/>
      <c r="BK120" s="158"/>
      <c r="BL120" s="158"/>
      <c r="BM120" s="158"/>
      <c r="BN120" s="158"/>
      <c r="BO120" s="158"/>
      <c r="BP120" s="158"/>
      <c r="BQ120" s="158"/>
      <c r="BR120" s="158"/>
      <c r="BS120" s="158"/>
      <c r="BT120" s="158"/>
      <c r="BU120" s="158"/>
      <c r="BV120" s="158"/>
      <c r="BW120" s="158"/>
      <c r="BX120" s="158"/>
      <c r="BY120" s="158"/>
      <c r="BZ120" s="158"/>
      <c r="CA120" s="158"/>
      <c r="CB120" s="158"/>
      <c r="CC120" s="158"/>
      <c r="CD120" s="158"/>
      <c r="CE120" s="158"/>
      <c r="CF120" s="158"/>
      <c r="CG120" s="158"/>
      <c r="CH120" s="158"/>
      <c r="CI120" s="158"/>
      <c r="CJ120" s="158"/>
      <c r="CK120" s="158"/>
      <c r="CL120" s="158"/>
      <c r="CM120" s="158"/>
      <c r="CN120" s="158"/>
      <c r="CO120" s="158"/>
      <c r="CP120" s="158"/>
      <c r="CQ120" s="158"/>
      <c r="CR120" s="158"/>
      <c r="CS120" s="158"/>
      <c r="CT120" s="158"/>
      <c r="CU120" s="158"/>
      <c r="CV120" s="158"/>
      <c r="CW120" s="158"/>
      <c r="CX120" s="158"/>
      <c r="CY120" s="158"/>
      <c r="CZ120" s="158"/>
      <c r="DA120" s="158"/>
      <c r="DB120" s="158"/>
      <c r="DC120" s="158"/>
      <c r="DD120" s="158"/>
      <c r="DE120" s="158"/>
      <c r="DF120" s="158"/>
      <c r="DG120" s="158"/>
      <c r="DH120" s="158"/>
      <c r="DI120" s="158"/>
      <c r="DJ120" s="158"/>
      <c r="DK120" s="158"/>
      <c r="DL120" s="158"/>
      <c r="DM120" s="158"/>
      <c r="DN120" s="158"/>
      <c r="DO120" s="158"/>
      <c r="DP120" s="158"/>
      <c r="DQ120" s="158"/>
      <c r="DR120" s="158"/>
      <c r="DS120" s="158"/>
      <c r="DT120" s="158"/>
      <c r="DU120" s="158"/>
      <c r="DV120" s="158"/>
      <c r="DW120" s="158"/>
      <c r="DX120" s="158"/>
      <c r="DY120" s="158"/>
      <c r="DZ120" s="158"/>
      <c r="EA120" s="158"/>
      <c r="EB120" s="158"/>
      <c r="EC120" s="158"/>
      <c r="ED120" s="158"/>
      <c r="EE120" s="158"/>
      <c r="EF120" s="158"/>
      <c r="EG120" s="158"/>
      <c r="EH120" s="158"/>
      <c r="EI120" s="158"/>
      <c r="EJ120" s="158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</row>
    <row r="121" ht="12.75" customHeight="1">
      <c r="M121" s="1"/>
      <c r="N121" s="164" t="s">
        <v>130</v>
      </c>
      <c r="O121" s="80">
        <f t="shared" ref="O121:X121" si="79">+SUMIF($O$8:$ED$8,O120,$O118:$ED118)</f>
        <v>0</v>
      </c>
      <c r="P121" s="80">
        <f t="shared" si="79"/>
        <v>0</v>
      </c>
      <c r="Q121" s="80">
        <f t="shared" si="79"/>
        <v>0</v>
      </c>
      <c r="R121" s="80">
        <f t="shared" si="79"/>
        <v>0</v>
      </c>
      <c r="S121" s="80">
        <f t="shared" si="79"/>
        <v>0</v>
      </c>
      <c r="T121" s="80">
        <f t="shared" si="79"/>
        <v>621889.3651</v>
      </c>
      <c r="U121" s="80">
        <f t="shared" si="79"/>
        <v>4511551.876</v>
      </c>
      <c r="V121" s="80">
        <f t="shared" si="79"/>
        <v>7119884.578</v>
      </c>
      <c r="W121" s="80">
        <f t="shared" si="79"/>
        <v>879205.4907</v>
      </c>
      <c r="X121" s="80">
        <f t="shared" si="79"/>
        <v>0</v>
      </c>
      <c r="Y121" s="158"/>
      <c r="Z121" s="158"/>
      <c r="AA121" s="158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</row>
    <row r="122" ht="12.75" customHeight="1">
      <c r="M122" s="1"/>
      <c r="N122" s="1"/>
      <c r="O122" s="158"/>
      <c r="P122" s="50"/>
      <c r="Q122" s="158"/>
      <c r="R122" s="158"/>
      <c r="S122" s="158"/>
      <c r="T122" s="158"/>
      <c r="U122" s="158"/>
      <c r="V122" s="158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</row>
    <row r="123" ht="12.75" customHeight="1">
      <c r="M123" s="1"/>
      <c r="N123" s="132" t="s">
        <v>131</v>
      </c>
      <c r="O123" s="132" t="s">
        <v>131</v>
      </c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</row>
    <row r="124" ht="12.75" customHeight="1">
      <c r="M124" s="1"/>
      <c r="N124" s="164" t="s">
        <v>132</v>
      </c>
      <c r="O124" s="80">
        <f>+O118</f>
        <v>0</v>
      </c>
      <c r="P124" s="80">
        <f t="shared" ref="P124:Q124" si="80">+P118+O124</f>
        <v>0</v>
      </c>
      <c r="Q124" s="80">
        <f t="shared" si="80"/>
        <v>0</v>
      </c>
      <c r="R124" s="80">
        <f>+R118</f>
        <v>0</v>
      </c>
      <c r="S124" s="80">
        <f t="shared" ref="S124:T124" si="81">+S118+R124</f>
        <v>0</v>
      </c>
      <c r="T124" s="80">
        <f t="shared" si="81"/>
        <v>0</v>
      </c>
      <c r="U124" s="80">
        <f>+U118</f>
        <v>0</v>
      </c>
      <c r="V124" s="80">
        <f t="shared" ref="V124:W124" si="82">+V118+U124</f>
        <v>0</v>
      </c>
      <c r="W124" s="80">
        <f t="shared" si="82"/>
        <v>0</v>
      </c>
      <c r="X124" s="80">
        <f>+X118</f>
        <v>0</v>
      </c>
      <c r="Y124" s="80">
        <f t="shared" ref="Y124:Z124" si="83">+Y118+X124</f>
        <v>0</v>
      </c>
      <c r="Z124" s="80">
        <f t="shared" si="83"/>
        <v>0</v>
      </c>
      <c r="AA124" s="80">
        <f>+AA118</f>
        <v>0</v>
      </c>
      <c r="AB124" s="80">
        <f t="shared" ref="AB124:AC124" si="84">+AB118+AA124</f>
        <v>0</v>
      </c>
      <c r="AC124" s="80">
        <f t="shared" si="84"/>
        <v>0</v>
      </c>
      <c r="AD124" s="80">
        <f>+AD118</f>
        <v>0</v>
      </c>
      <c r="AE124" s="80">
        <f t="shared" ref="AE124:AF124" si="85">+AE118+AD124</f>
        <v>0</v>
      </c>
      <c r="AF124" s="80">
        <f t="shared" si="85"/>
        <v>0</v>
      </c>
      <c r="AG124" s="80">
        <f>+AG118</f>
        <v>0</v>
      </c>
      <c r="AH124" s="80">
        <f t="shared" ref="AH124:AI124" si="86">+AH118+AG124</f>
        <v>0</v>
      </c>
      <c r="AI124" s="80">
        <f t="shared" si="86"/>
        <v>0</v>
      </c>
      <c r="AJ124" s="80">
        <f>+AJ118</f>
        <v>0</v>
      </c>
      <c r="AK124" s="80">
        <f t="shared" ref="AK124:AL124" si="87">+AK118+AJ124</f>
        <v>0</v>
      </c>
      <c r="AL124" s="80">
        <f t="shared" si="87"/>
        <v>0</v>
      </c>
      <c r="AM124" s="80">
        <f>+AM118</f>
        <v>0</v>
      </c>
      <c r="AN124" s="80">
        <f t="shared" ref="AN124:AO124" si="88">+AN118+AM124</f>
        <v>0</v>
      </c>
      <c r="AO124" s="80">
        <f t="shared" si="88"/>
        <v>0</v>
      </c>
      <c r="AP124" s="80">
        <f>+AP118</f>
        <v>0</v>
      </c>
      <c r="AQ124" s="80">
        <f t="shared" ref="AQ124:AR124" si="89">+AQ118+AP124</f>
        <v>0</v>
      </c>
      <c r="AR124" s="80">
        <f t="shared" si="89"/>
        <v>0</v>
      </c>
      <c r="AS124" s="80">
        <f>+AS118</f>
        <v>0</v>
      </c>
      <c r="AT124" s="80">
        <f t="shared" ref="AT124:AU124" si="90">+AT118+AS124</f>
        <v>0</v>
      </c>
      <c r="AU124" s="80">
        <f t="shared" si="90"/>
        <v>0</v>
      </c>
      <c r="AV124" s="80">
        <f>+AV118</f>
        <v>0</v>
      </c>
      <c r="AW124" s="80">
        <f t="shared" ref="AW124:AX124" si="91">+AW118+AV124</f>
        <v>0</v>
      </c>
      <c r="AX124" s="80">
        <f t="shared" si="91"/>
        <v>0</v>
      </c>
      <c r="AY124" s="80">
        <f>+AY118</f>
        <v>0</v>
      </c>
      <c r="AZ124" s="80">
        <f t="shared" ref="AZ124:BA124" si="92">+AZ118+AY124</f>
        <v>0</v>
      </c>
      <c r="BA124" s="80">
        <f t="shared" si="92"/>
        <v>0</v>
      </c>
      <c r="BB124" s="80">
        <f>+BB118</f>
        <v>0</v>
      </c>
      <c r="BC124" s="80">
        <f t="shared" ref="BC124:BD124" si="93">+BC118+BB124</f>
        <v>0</v>
      </c>
      <c r="BD124" s="80">
        <f t="shared" si="93"/>
        <v>0</v>
      </c>
      <c r="BE124" s="80">
        <f>+BE118</f>
        <v>0</v>
      </c>
      <c r="BF124" s="80">
        <f t="shared" ref="BF124:BG124" si="94">+BF118+BE124</f>
        <v>0</v>
      </c>
      <c r="BG124" s="80">
        <f t="shared" si="94"/>
        <v>0</v>
      </c>
      <c r="BH124" s="80">
        <f>+BH118</f>
        <v>0</v>
      </c>
      <c r="BI124" s="80">
        <f t="shared" ref="BI124:BJ124" si="95">+BI118+BH124</f>
        <v>0</v>
      </c>
      <c r="BJ124" s="80">
        <f t="shared" si="95"/>
        <v>0</v>
      </c>
      <c r="BK124" s="80">
        <f>+BK118</f>
        <v>0</v>
      </c>
      <c r="BL124" s="80">
        <f t="shared" ref="BL124:BM124" si="96">+BL118+BK124</f>
        <v>0</v>
      </c>
      <c r="BM124" s="80">
        <f t="shared" si="96"/>
        <v>0</v>
      </c>
      <c r="BN124" s="80">
        <f>+BN118</f>
        <v>0</v>
      </c>
      <c r="BO124" s="80">
        <f t="shared" ref="BO124:BP124" si="97">+BO118+BN124</f>
        <v>0</v>
      </c>
      <c r="BP124" s="80">
        <f t="shared" si="97"/>
        <v>0</v>
      </c>
      <c r="BQ124" s="80">
        <f>+BQ118</f>
        <v>0</v>
      </c>
      <c r="BR124" s="80">
        <f t="shared" ref="BR124:BS124" si="98">+BR118+BQ124</f>
        <v>0</v>
      </c>
      <c r="BS124" s="80">
        <f t="shared" si="98"/>
        <v>0</v>
      </c>
      <c r="BT124" s="80">
        <f>+BT118</f>
        <v>0</v>
      </c>
      <c r="BU124" s="80">
        <f t="shared" ref="BU124:BV124" si="99">+BU118+BT124</f>
        <v>0</v>
      </c>
      <c r="BV124" s="80">
        <f t="shared" si="99"/>
        <v>0</v>
      </c>
      <c r="BW124" s="80">
        <f>+BW118</f>
        <v>0</v>
      </c>
      <c r="BX124" s="80">
        <f t="shared" ref="BX124:BY124" si="100">+BX118+BW124</f>
        <v>0</v>
      </c>
      <c r="BY124" s="80">
        <f t="shared" si="100"/>
        <v>0</v>
      </c>
      <c r="BZ124" s="80">
        <f>+BZ118</f>
        <v>0</v>
      </c>
      <c r="CA124" s="80">
        <f t="shared" ref="CA124:CB124" si="101">+CA118+BZ124</f>
        <v>0</v>
      </c>
      <c r="CB124" s="80">
        <f t="shared" si="101"/>
        <v>0</v>
      </c>
      <c r="CC124" s="80">
        <f>+CC118</f>
        <v>0</v>
      </c>
      <c r="CD124" s="80">
        <f t="shared" ref="CD124:CE124" si="102">+CD118+CC124</f>
        <v>0</v>
      </c>
      <c r="CE124" s="80">
        <f t="shared" si="102"/>
        <v>0</v>
      </c>
      <c r="CF124" s="80">
        <f>+CF118</f>
        <v>197355.5012</v>
      </c>
      <c r="CG124" s="80">
        <f t="shared" ref="CG124:CH124" si="103">+CG118+CF124</f>
        <v>409622.4331</v>
      </c>
      <c r="CH124" s="80">
        <f t="shared" si="103"/>
        <v>621889.3651</v>
      </c>
      <c r="CI124" s="80">
        <f>+CI118</f>
        <v>375962.6564</v>
      </c>
      <c r="CJ124" s="80">
        <f t="shared" ref="CJ124:CK124" si="104">+CJ118+CI124</f>
        <v>751925.3127</v>
      </c>
      <c r="CK124" s="80">
        <f t="shared" si="104"/>
        <v>1127887.969</v>
      </c>
      <c r="CL124" s="80">
        <f>+CL118</f>
        <v>375962.6564</v>
      </c>
      <c r="CM124" s="80">
        <f t="shared" ref="CM124:CN124" si="105">+CM118+CL124</f>
        <v>751925.3127</v>
      </c>
      <c r="CN124" s="80">
        <f t="shared" si="105"/>
        <v>1127887.969</v>
      </c>
      <c r="CO124" s="80">
        <f>+CO118</f>
        <v>375962.6564</v>
      </c>
      <c r="CP124" s="80">
        <f t="shared" ref="CP124:CQ124" si="106">+CP118+CO124</f>
        <v>751925.3127</v>
      </c>
      <c r="CQ124" s="80">
        <f t="shared" si="106"/>
        <v>1127887.969</v>
      </c>
      <c r="CR124" s="80">
        <f>+CR118</f>
        <v>375962.6564</v>
      </c>
      <c r="CS124" s="80">
        <f t="shared" ref="CS124:CT124" si="107">+CS118+CR124</f>
        <v>751925.3127</v>
      </c>
      <c r="CT124" s="80">
        <f t="shared" si="107"/>
        <v>1127887.969</v>
      </c>
      <c r="CU124" s="80">
        <f>+CU118</f>
        <v>593323.7149</v>
      </c>
      <c r="CV124" s="80">
        <f t="shared" ref="CV124:CW124" si="108">+CV118+CU124</f>
        <v>1186647.43</v>
      </c>
      <c r="CW124" s="80">
        <f t="shared" si="108"/>
        <v>1779971.145</v>
      </c>
      <c r="CX124" s="80">
        <f>+CX118</f>
        <v>593323.7149</v>
      </c>
      <c r="CY124" s="80">
        <f t="shared" ref="CY124:CZ124" si="109">+CY118+CX124</f>
        <v>1186647.43</v>
      </c>
      <c r="CZ124" s="80">
        <f t="shared" si="109"/>
        <v>1779971.145</v>
      </c>
      <c r="DA124" s="80">
        <f>+DA118</f>
        <v>593323.7149</v>
      </c>
      <c r="DB124" s="80">
        <f t="shared" ref="DB124:DC124" si="110">+DB118+DA124</f>
        <v>1186647.43</v>
      </c>
      <c r="DC124" s="80">
        <f t="shared" si="110"/>
        <v>1779971.145</v>
      </c>
      <c r="DD124" s="80">
        <f>+DD118</f>
        <v>593323.7149</v>
      </c>
      <c r="DE124" s="80">
        <f t="shared" ref="DE124:DF124" si="111">+DE118+DD124</f>
        <v>1186647.43</v>
      </c>
      <c r="DF124" s="80">
        <f t="shared" si="111"/>
        <v>1779971.145</v>
      </c>
      <c r="DG124" s="80">
        <f>+DG118</f>
        <v>879205.4907</v>
      </c>
      <c r="DH124" s="80">
        <f t="shared" ref="DH124:DI124" si="112">+DH118+DG124</f>
        <v>879205.4907</v>
      </c>
      <c r="DI124" s="80">
        <f t="shared" si="112"/>
        <v>879205.4907</v>
      </c>
      <c r="DJ124" s="80">
        <f>+DJ118</f>
        <v>0</v>
      </c>
      <c r="DK124" s="80">
        <f t="shared" ref="DK124:DL124" si="113">+DK118+DJ124</f>
        <v>0</v>
      </c>
      <c r="DL124" s="80">
        <f t="shared" si="113"/>
        <v>0</v>
      </c>
      <c r="DM124" s="80">
        <f>+DM118</f>
        <v>0</v>
      </c>
      <c r="DN124" s="80">
        <f t="shared" ref="DN124:DO124" si="114">+DN118+DM124</f>
        <v>0</v>
      </c>
      <c r="DO124" s="80">
        <f t="shared" si="114"/>
        <v>0</v>
      </c>
      <c r="DP124" s="80">
        <f>+DP118</f>
        <v>0</v>
      </c>
      <c r="DQ124" s="80">
        <f t="shared" ref="DQ124:DR124" si="115">+DQ118+DP124</f>
        <v>0</v>
      </c>
      <c r="DR124" s="80">
        <f t="shared" si="115"/>
        <v>0</v>
      </c>
      <c r="DS124" s="80">
        <f>+DS118</f>
        <v>0</v>
      </c>
      <c r="DT124" s="80">
        <f t="shared" ref="DT124:DU124" si="116">+DT118+DS124</f>
        <v>0</v>
      </c>
      <c r="DU124" s="80">
        <f t="shared" si="116"/>
        <v>0</v>
      </c>
      <c r="DV124" s="80">
        <f>+DV118</f>
        <v>0</v>
      </c>
      <c r="DW124" s="80">
        <f t="shared" ref="DW124:DX124" si="117">+DW118+DV124</f>
        <v>0</v>
      </c>
      <c r="DX124" s="80">
        <f t="shared" si="117"/>
        <v>0</v>
      </c>
      <c r="DY124" s="80">
        <f>+DY118</f>
        <v>0</v>
      </c>
      <c r="DZ124" s="80">
        <f t="shared" ref="DZ124:EA124" si="118">+DZ118+DY124</f>
        <v>0</v>
      </c>
      <c r="EA124" s="80">
        <f t="shared" si="118"/>
        <v>0</v>
      </c>
      <c r="EB124" s="80">
        <f>+EB118</f>
        <v>0</v>
      </c>
      <c r="EC124" s="80">
        <f t="shared" ref="EC124:ED124" si="119">+EC118+EB124</f>
        <v>0</v>
      </c>
      <c r="ED124" s="80">
        <f t="shared" si="119"/>
        <v>0</v>
      </c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</row>
    <row r="125" ht="12.75" customHeight="1">
      <c r="M125" s="1"/>
      <c r="N125" s="1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  <c r="AA125" s="158"/>
      <c r="AB125" s="158"/>
      <c r="AC125" s="158"/>
      <c r="AD125" s="158"/>
      <c r="AE125" s="158"/>
      <c r="AF125" s="158"/>
      <c r="AG125" s="158"/>
      <c r="AH125" s="158"/>
      <c r="AI125" s="158"/>
      <c r="AJ125" s="158"/>
      <c r="AK125" s="158"/>
      <c r="AL125" s="158"/>
      <c r="AM125" s="158"/>
      <c r="AN125" s="158"/>
      <c r="AO125" s="158"/>
      <c r="AP125" s="158"/>
      <c r="AQ125" s="158"/>
      <c r="AR125" s="158"/>
      <c r="AS125" s="158"/>
      <c r="AT125" s="158"/>
      <c r="AU125" s="158"/>
      <c r="AV125" s="158"/>
      <c r="AW125" s="158"/>
      <c r="AX125" s="158"/>
      <c r="AY125" s="158"/>
      <c r="AZ125" s="158"/>
      <c r="BA125" s="158"/>
      <c r="BB125" s="158"/>
      <c r="BC125" s="158"/>
      <c r="BD125" s="158"/>
      <c r="BE125" s="158"/>
      <c r="BF125" s="158"/>
      <c r="BG125" s="158"/>
      <c r="BH125" s="158"/>
      <c r="BI125" s="158"/>
      <c r="BJ125" s="158"/>
      <c r="BK125" s="158"/>
      <c r="BL125" s="158"/>
      <c r="BM125" s="158"/>
      <c r="BN125" s="158"/>
      <c r="BO125" s="158"/>
      <c r="BP125" s="158"/>
      <c r="BQ125" s="158"/>
      <c r="BR125" s="158"/>
      <c r="BS125" s="158"/>
      <c r="BT125" s="158"/>
      <c r="BU125" s="158"/>
      <c r="BV125" s="158"/>
      <c r="BW125" s="158"/>
      <c r="BX125" s="158"/>
      <c r="BY125" s="158"/>
      <c r="BZ125" s="158"/>
      <c r="CA125" s="158"/>
      <c r="CB125" s="158"/>
      <c r="CC125" s="158"/>
      <c r="CD125" s="158"/>
      <c r="CE125" s="158"/>
      <c r="CF125" s="158"/>
      <c r="CG125" s="158"/>
      <c r="CH125" s="158"/>
      <c r="CI125" s="158"/>
      <c r="CJ125" s="158"/>
      <c r="CK125" s="158"/>
      <c r="CL125" s="158"/>
      <c r="CM125" s="158"/>
      <c r="CN125" s="158"/>
      <c r="CO125" s="158"/>
      <c r="CP125" s="158"/>
      <c r="CQ125" s="158"/>
      <c r="CR125" s="158"/>
      <c r="CS125" s="158"/>
      <c r="CT125" s="158"/>
      <c r="CU125" s="158"/>
      <c r="CV125" s="158"/>
      <c r="CW125" s="158"/>
      <c r="CX125" s="158"/>
      <c r="CY125" s="158"/>
      <c r="CZ125" s="158"/>
      <c r="DA125" s="158"/>
      <c r="DB125" s="158"/>
      <c r="DC125" s="158"/>
      <c r="DD125" s="158"/>
      <c r="DE125" s="158"/>
      <c r="DF125" s="158"/>
      <c r="DG125" s="158"/>
      <c r="DH125" s="158"/>
      <c r="DI125" s="158"/>
      <c r="DJ125" s="158"/>
      <c r="DK125" s="158"/>
      <c r="DL125" s="158"/>
      <c r="DM125" s="158"/>
      <c r="DN125" s="158"/>
      <c r="DO125" s="158"/>
      <c r="DP125" s="158"/>
      <c r="DQ125" s="158"/>
      <c r="DR125" s="158"/>
      <c r="DS125" s="158"/>
      <c r="DT125" s="158"/>
      <c r="DU125" s="158"/>
      <c r="DV125" s="158"/>
      <c r="DW125" s="158"/>
      <c r="DX125" s="158"/>
      <c r="DY125" s="158"/>
      <c r="DZ125" s="158"/>
      <c r="EA125" s="158"/>
      <c r="EB125" s="158"/>
      <c r="EC125" s="158"/>
      <c r="ED125" s="158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</row>
    <row r="126" ht="12.75" customHeight="1">
      <c r="M126" s="1"/>
      <c r="N126" s="19"/>
      <c r="O126" s="103">
        <f>+DATE(Starting_Year,12,1)</f>
        <v>45992</v>
      </c>
      <c r="P126" s="103">
        <f t="shared" ref="P126:X126" si="120">+EDATE(O126,12)</f>
        <v>46357</v>
      </c>
      <c r="Q126" s="103">
        <f t="shared" si="120"/>
        <v>46722</v>
      </c>
      <c r="R126" s="103">
        <f t="shared" si="120"/>
        <v>47088</v>
      </c>
      <c r="S126" s="103">
        <f t="shared" si="120"/>
        <v>47453</v>
      </c>
      <c r="T126" s="103">
        <f t="shared" si="120"/>
        <v>47818</v>
      </c>
      <c r="U126" s="103">
        <f t="shared" si="120"/>
        <v>48183</v>
      </c>
      <c r="V126" s="103">
        <f t="shared" si="120"/>
        <v>48549</v>
      </c>
      <c r="W126" s="103">
        <f t="shared" si="120"/>
        <v>48914</v>
      </c>
      <c r="X126" s="103">
        <f t="shared" si="120"/>
        <v>49279</v>
      </c>
      <c r="Y126" s="165"/>
      <c r="Z126" s="165"/>
      <c r="AA126" s="165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</row>
    <row r="127" ht="12.75" customHeight="1">
      <c r="M127" s="1"/>
      <c r="N127" s="164" t="s">
        <v>109</v>
      </c>
      <c r="O127" s="80">
        <f t="shared" ref="O127:X127" si="121">+INDEX($O124:$ED124,1,MATCH(O126,$O$10:$ED$10))</f>
        <v>0</v>
      </c>
      <c r="P127" s="80">
        <f t="shared" si="121"/>
        <v>0</v>
      </c>
      <c r="Q127" s="80">
        <f t="shared" si="121"/>
        <v>0</v>
      </c>
      <c r="R127" s="80">
        <f t="shared" si="121"/>
        <v>0</v>
      </c>
      <c r="S127" s="80">
        <f t="shared" si="121"/>
        <v>0</v>
      </c>
      <c r="T127" s="80">
        <f t="shared" si="121"/>
        <v>621889.3651</v>
      </c>
      <c r="U127" s="80">
        <f t="shared" si="121"/>
        <v>1127887.969</v>
      </c>
      <c r="V127" s="80">
        <f t="shared" si="121"/>
        <v>1779971.145</v>
      </c>
      <c r="W127" s="80">
        <f t="shared" si="121"/>
        <v>0</v>
      </c>
      <c r="X127" s="80">
        <f t="shared" si="121"/>
        <v>0</v>
      </c>
      <c r="Y127" s="158"/>
      <c r="Z127" s="158"/>
      <c r="AA127" s="158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</row>
    <row r="128" ht="12.75" customHeight="1">
      <c r="M128" s="1"/>
      <c r="N128" s="1"/>
      <c r="O128" s="158"/>
      <c r="P128" s="50"/>
      <c r="Q128" s="158"/>
      <c r="R128" s="158"/>
      <c r="S128" s="158"/>
      <c r="T128" s="158"/>
      <c r="U128" s="158"/>
      <c r="V128" s="158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58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</row>
    <row r="129" ht="12.75" customHeight="1">
      <c r="M129" s="1"/>
      <c r="N129" s="10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</row>
    <row r="130" ht="12.75" customHeight="1">
      <c r="M130" s="1"/>
      <c r="N130" s="101"/>
      <c r="O130" s="75"/>
      <c r="P130" s="75"/>
      <c r="Q130" s="75"/>
      <c r="R130" s="75"/>
      <c r="S130" s="75"/>
      <c r="T130" s="75"/>
      <c r="U130" s="75"/>
      <c r="V130" s="75"/>
      <c r="W130" s="75"/>
      <c r="X130" s="75"/>
      <c r="Y130" s="75"/>
      <c r="Z130" s="75"/>
      <c r="AA130" s="75"/>
      <c r="AB130" s="75"/>
      <c r="AC130" s="75"/>
      <c r="AD130" s="75"/>
      <c r="AE130" s="75"/>
      <c r="AF130" s="75"/>
      <c r="AG130" s="75"/>
      <c r="AH130" s="75"/>
      <c r="AI130" s="75"/>
      <c r="AJ130" s="75"/>
      <c r="AK130" s="75"/>
      <c r="AL130" s="75"/>
      <c r="AM130" s="75"/>
      <c r="AN130" s="75"/>
      <c r="AO130" s="75"/>
      <c r="AP130" s="75"/>
      <c r="AQ130" s="75"/>
      <c r="AR130" s="75"/>
      <c r="AS130" s="75"/>
      <c r="AT130" s="75"/>
      <c r="AU130" s="75"/>
      <c r="AV130" s="75"/>
      <c r="AW130" s="75"/>
      <c r="AX130" s="75"/>
      <c r="AY130" s="75"/>
      <c r="AZ130" s="75"/>
      <c r="BA130" s="75"/>
      <c r="BB130" s="75"/>
      <c r="BC130" s="75"/>
      <c r="BD130" s="75"/>
      <c r="BE130" s="75"/>
      <c r="BF130" s="75"/>
      <c r="BG130" s="75"/>
      <c r="BH130" s="75"/>
      <c r="BI130" s="75"/>
      <c r="BJ130" s="75"/>
      <c r="BK130" s="75"/>
      <c r="BL130" s="75"/>
      <c r="BM130" s="75"/>
      <c r="BN130" s="75"/>
      <c r="BO130" s="75"/>
      <c r="BP130" s="75"/>
      <c r="BQ130" s="75"/>
      <c r="BR130" s="75"/>
      <c r="BS130" s="75"/>
      <c r="BT130" s="75"/>
      <c r="BU130" s="75"/>
      <c r="BV130" s="75"/>
      <c r="BW130" s="75"/>
      <c r="BX130" s="75"/>
      <c r="BY130" s="75"/>
      <c r="BZ130" s="75"/>
      <c r="CA130" s="75"/>
      <c r="CB130" s="75"/>
      <c r="CC130" s="75"/>
      <c r="CD130" s="75"/>
      <c r="CE130" s="75"/>
      <c r="CF130" s="75"/>
      <c r="CG130" s="75"/>
      <c r="CH130" s="75"/>
      <c r="CI130" s="75"/>
      <c r="CJ130" s="75"/>
      <c r="CK130" s="75"/>
      <c r="CL130" s="75"/>
      <c r="CM130" s="75"/>
      <c r="CN130" s="75"/>
      <c r="CO130" s="75"/>
      <c r="CP130" s="75"/>
      <c r="CQ130" s="75"/>
      <c r="CR130" s="75"/>
      <c r="CS130" s="75"/>
      <c r="CT130" s="75"/>
      <c r="CU130" s="75"/>
      <c r="CV130" s="75"/>
      <c r="CW130" s="75"/>
      <c r="CX130" s="75"/>
      <c r="CY130" s="75"/>
      <c r="CZ130" s="75"/>
      <c r="DA130" s="75"/>
      <c r="DB130" s="75"/>
      <c r="DC130" s="75"/>
      <c r="DD130" s="75"/>
      <c r="DE130" s="75"/>
      <c r="DF130" s="75"/>
      <c r="DG130" s="75"/>
      <c r="DH130" s="75"/>
      <c r="DI130" s="75"/>
      <c r="DJ130" s="75"/>
      <c r="DK130" s="75"/>
      <c r="DL130" s="75"/>
      <c r="DM130" s="75"/>
      <c r="DN130" s="75"/>
      <c r="DO130" s="75"/>
      <c r="DP130" s="75"/>
      <c r="DQ130" s="75"/>
      <c r="DR130" s="75"/>
      <c r="DS130" s="75"/>
      <c r="DT130" s="75"/>
      <c r="DU130" s="75"/>
      <c r="DV130" s="75"/>
      <c r="DW130" s="75"/>
      <c r="DX130" s="75"/>
      <c r="DY130" s="75"/>
      <c r="DZ130" s="75"/>
      <c r="EA130" s="75"/>
      <c r="EB130" s="75"/>
      <c r="EC130" s="75"/>
      <c r="ED130" s="75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</row>
    <row r="131" ht="12.75" customHeight="1">
      <c r="M131" s="1"/>
      <c r="N131" s="1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Z131" s="75"/>
      <c r="AA131" s="75"/>
      <c r="AB131" s="75"/>
      <c r="AC131" s="75"/>
      <c r="AD131" s="75"/>
      <c r="AE131" s="75"/>
      <c r="AF131" s="75"/>
      <c r="AG131" s="75"/>
      <c r="AH131" s="75"/>
      <c r="AI131" s="75"/>
      <c r="AJ131" s="75"/>
      <c r="AK131" s="75"/>
      <c r="AL131" s="75"/>
      <c r="AM131" s="75"/>
      <c r="AN131" s="75"/>
      <c r="AO131" s="75"/>
      <c r="AP131" s="75"/>
      <c r="AQ131" s="75"/>
      <c r="AR131" s="75"/>
      <c r="AS131" s="75"/>
      <c r="AT131" s="75"/>
      <c r="AU131" s="75"/>
      <c r="AV131" s="75"/>
      <c r="AW131" s="75"/>
      <c r="AX131" s="75"/>
      <c r="AY131" s="75"/>
      <c r="AZ131" s="75"/>
      <c r="BA131" s="75"/>
      <c r="BB131" s="75"/>
      <c r="BC131" s="75"/>
      <c r="BD131" s="75"/>
      <c r="BE131" s="75"/>
      <c r="BF131" s="75"/>
      <c r="BG131" s="75"/>
      <c r="BH131" s="75"/>
      <c r="BI131" s="75"/>
      <c r="BJ131" s="75"/>
      <c r="BK131" s="75"/>
      <c r="BL131" s="75"/>
      <c r="BM131" s="75"/>
      <c r="BN131" s="75"/>
      <c r="BO131" s="75"/>
      <c r="BP131" s="75"/>
      <c r="BQ131" s="75"/>
      <c r="BR131" s="75"/>
      <c r="BS131" s="75"/>
      <c r="BT131" s="75"/>
      <c r="BU131" s="75"/>
      <c r="BV131" s="75"/>
      <c r="BW131" s="75"/>
      <c r="BX131" s="75"/>
      <c r="BY131" s="75"/>
      <c r="BZ131" s="75"/>
      <c r="CA131" s="75"/>
      <c r="CB131" s="75"/>
      <c r="CC131" s="75"/>
      <c r="CD131" s="75"/>
      <c r="CE131" s="75"/>
      <c r="CF131" s="75"/>
      <c r="CG131" s="75"/>
      <c r="CH131" s="75"/>
      <c r="CI131" s="75"/>
      <c r="CJ131" s="75"/>
      <c r="CK131" s="75"/>
      <c r="CL131" s="75"/>
      <c r="CM131" s="75"/>
      <c r="CN131" s="75"/>
      <c r="CO131" s="75"/>
      <c r="CP131" s="75"/>
      <c r="CQ131" s="75"/>
      <c r="CR131" s="75"/>
      <c r="CS131" s="75"/>
      <c r="CT131" s="75"/>
      <c r="CU131" s="75"/>
      <c r="CV131" s="75"/>
      <c r="CW131" s="75"/>
      <c r="CX131" s="75"/>
      <c r="CY131" s="75"/>
      <c r="CZ131" s="75"/>
      <c r="DA131" s="75"/>
      <c r="DB131" s="75"/>
      <c r="DC131" s="75"/>
      <c r="DD131" s="75"/>
      <c r="DE131" s="75"/>
      <c r="DF131" s="75"/>
      <c r="DG131" s="75"/>
      <c r="DH131" s="75"/>
      <c r="DI131" s="75"/>
      <c r="DJ131" s="75"/>
      <c r="DK131" s="75"/>
      <c r="DL131" s="75"/>
      <c r="DM131" s="75"/>
      <c r="DN131" s="75"/>
      <c r="DO131" s="75"/>
      <c r="DP131" s="75"/>
      <c r="DQ131" s="75"/>
      <c r="DR131" s="75"/>
      <c r="DS131" s="75"/>
      <c r="DT131" s="75"/>
      <c r="DU131" s="75"/>
      <c r="DV131" s="75"/>
      <c r="DW131" s="75"/>
      <c r="DX131" s="75"/>
      <c r="DY131" s="75"/>
      <c r="DZ131" s="75"/>
      <c r="EA131" s="75"/>
      <c r="EB131" s="75"/>
      <c r="EC131" s="75"/>
      <c r="ED131" s="75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</row>
    <row r="132" ht="12.75" customHeight="1">
      <c r="M132" s="1"/>
      <c r="N132" s="1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Z132" s="75"/>
      <c r="AA132" s="75"/>
      <c r="AB132" s="75"/>
      <c r="AC132" s="75"/>
      <c r="AD132" s="75"/>
      <c r="AE132" s="75"/>
      <c r="AF132" s="75"/>
      <c r="AG132" s="75"/>
      <c r="AH132" s="75"/>
      <c r="AI132" s="75"/>
      <c r="AJ132" s="75"/>
      <c r="AK132" s="75"/>
      <c r="AL132" s="75"/>
      <c r="AM132" s="75"/>
      <c r="AN132" s="75"/>
      <c r="AO132" s="75"/>
      <c r="AP132" s="75"/>
      <c r="AQ132" s="75"/>
      <c r="AR132" s="75"/>
      <c r="AS132" s="75"/>
      <c r="AT132" s="75"/>
      <c r="AU132" s="75"/>
      <c r="AV132" s="75"/>
      <c r="AW132" s="75"/>
      <c r="AX132" s="75"/>
      <c r="AY132" s="75"/>
      <c r="AZ132" s="75"/>
      <c r="BA132" s="75"/>
      <c r="BB132" s="75"/>
      <c r="BC132" s="75"/>
      <c r="BD132" s="75"/>
      <c r="BE132" s="75"/>
      <c r="BF132" s="75"/>
      <c r="BG132" s="75"/>
      <c r="BH132" s="75"/>
      <c r="BI132" s="75"/>
      <c r="BJ132" s="75"/>
      <c r="BK132" s="75"/>
      <c r="BL132" s="75"/>
      <c r="BM132" s="75"/>
      <c r="BN132" s="75"/>
      <c r="BO132" s="75"/>
      <c r="BP132" s="75"/>
      <c r="BQ132" s="75"/>
      <c r="BR132" s="75"/>
      <c r="BS132" s="75"/>
      <c r="BT132" s="75"/>
      <c r="BU132" s="75"/>
      <c r="BV132" s="75"/>
      <c r="BW132" s="75"/>
      <c r="BX132" s="75"/>
      <c r="BY132" s="75"/>
      <c r="BZ132" s="75"/>
      <c r="CA132" s="75"/>
      <c r="CB132" s="75"/>
      <c r="CC132" s="75"/>
      <c r="CD132" s="75"/>
      <c r="CE132" s="75"/>
      <c r="CF132" s="75"/>
      <c r="CG132" s="75"/>
      <c r="CH132" s="75"/>
      <c r="CI132" s="75"/>
      <c r="CJ132" s="75"/>
      <c r="CK132" s="75"/>
      <c r="CL132" s="75"/>
      <c r="CM132" s="75"/>
      <c r="CN132" s="75"/>
      <c r="CO132" s="75"/>
      <c r="CP132" s="75"/>
      <c r="CQ132" s="75"/>
      <c r="CR132" s="75"/>
      <c r="CS132" s="75"/>
      <c r="CT132" s="75"/>
      <c r="CU132" s="75"/>
      <c r="CV132" s="75"/>
      <c r="CW132" s="75"/>
      <c r="CX132" s="75"/>
      <c r="CY132" s="75"/>
      <c r="CZ132" s="75"/>
      <c r="DA132" s="75"/>
      <c r="DB132" s="75"/>
      <c r="DC132" s="75"/>
      <c r="DD132" s="75"/>
      <c r="DE132" s="75"/>
      <c r="DF132" s="75"/>
      <c r="DG132" s="75"/>
      <c r="DH132" s="75"/>
      <c r="DI132" s="75"/>
      <c r="DJ132" s="75"/>
      <c r="DK132" s="75"/>
      <c r="DL132" s="75"/>
      <c r="DM132" s="75"/>
      <c r="DN132" s="75"/>
      <c r="DO132" s="75"/>
      <c r="DP132" s="75"/>
      <c r="DQ132" s="75"/>
      <c r="DR132" s="75"/>
      <c r="DS132" s="75"/>
      <c r="DT132" s="75"/>
      <c r="DU132" s="75"/>
      <c r="DV132" s="75"/>
      <c r="DW132" s="75"/>
      <c r="DX132" s="75"/>
      <c r="DY132" s="75"/>
      <c r="DZ132" s="75"/>
      <c r="EA132" s="75"/>
      <c r="EB132" s="75"/>
      <c r="EC132" s="75"/>
      <c r="ED132" s="75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</row>
    <row r="133" ht="12.75" customHeight="1">
      <c r="M133" s="1"/>
      <c r="N133" s="1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75"/>
      <c r="Z133" s="75"/>
      <c r="AA133" s="75"/>
      <c r="AB133" s="75"/>
      <c r="AC133" s="75"/>
      <c r="AD133" s="75"/>
      <c r="AE133" s="75"/>
      <c r="AF133" s="75"/>
      <c r="AG133" s="75"/>
      <c r="AH133" s="75"/>
      <c r="AI133" s="75"/>
      <c r="AJ133" s="75"/>
      <c r="AK133" s="75"/>
      <c r="AL133" s="75"/>
      <c r="AM133" s="75"/>
      <c r="AN133" s="75"/>
      <c r="AO133" s="75"/>
      <c r="AP133" s="75"/>
      <c r="AQ133" s="75"/>
      <c r="AR133" s="75"/>
      <c r="AS133" s="75"/>
      <c r="AT133" s="75"/>
      <c r="AU133" s="75"/>
      <c r="AV133" s="75"/>
      <c r="AW133" s="75"/>
      <c r="AX133" s="75"/>
      <c r="AY133" s="75"/>
      <c r="AZ133" s="75"/>
      <c r="BA133" s="75"/>
      <c r="BB133" s="75"/>
      <c r="BC133" s="75"/>
      <c r="BD133" s="75"/>
      <c r="BE133" s="75"/>
      <c r="BF133" s="75"/>
      <c r="BG133" s="75"/>
      <c r="BH133" s="75"/>
      <c r="BI133" s="75"/>
      <c r="BJ133" s="75"/>
      <c r="BK133" s="75"/>
      <c r="BL133" s="75"/>
      <c r="BM133" s="75"/>
      <c r="BN133" s="75"/>
      <c r="BO133" s="75"/>
      <c r="BP133" s="75"/>
      <c r="BQ133" s="75"/>
      <c r="BR133" s="75"/>
      <c r="BS133" s="75"/>
      <c r="BT133" s="75"/>
      <c r="BU133" s="75"/>
      <c r="BV133" s="75"/>
      <c r="BW133" s="75"/>
      <c r="BX133" s="75"/>
      <c r="BY133" s="75"/>
      <c r="BZ133" s="75"/>
      <c r="CA133" s="75"/>
      <c r="CB133" s="75"/>
      <c r="CC133" s="75"/>
      <c r="CD133" s="75"/>
      <c r="CE133" s="75"/>
      <c r="CF133" s="75"/>
      <c r="CG133" s="75"/>
      <c r="CH133" s="75"/>
      <c r="CI133" s="75"/>
      <c r="CJ133" s="75"/>
      <c r="CK133" s="75"/>
      <c r="CL133" s="75"/>
      <c r="CM133" s="75"/>
      <c r="CN133" s="75"/>
      <c r="CO133" s="75"/>
      <c r="CP133" s="75"/>
      <c r="CQ133" s="75"/>
      <c r="CR133" s="75"/>
      <c r="CS133" s="75"/>
      <c r="CT133" s="75"/>
      <c r="CU133" s="75"/>
      <c r="CV133" s="75"/>
      <c r="CW133" s="75"/>
      <c r="CX133" s="75"/>
      <c r="CY133" s="75"/>
      <c r="CZ133" s="75"/>
      <c r="DA133" s="75"/>
      <c r="DB133" s="75"/>
      <c r="DC133" s="75"/>
      <c r="DD133" s="75"/>
      <c r="DE133" s="75"/>
      <c r="DF133" s="75"/>
      <c r="DG133" s="75"/>
      <c r="DH133" s="75"/>
      <c r="DI133" s="75"/>
      <c r="DJ133" s="75"/>
      <c r="DK133" s="75"/>
      <c r="DL133" s="75"/>
      <c r="DM133" s="75"/>
      <c r="DN133" s="75"/>
      <c r="DO133" s="75"/>
      <c r="DP133" s="75"/>
      <c r="DQ133" s="75"/>
      <c r="DR133" s="75"/>
      <c r="DS133" s="75"/>
      <c r="DT133" s="75"/>
      <c r="DU133" s="75"/>
      <c r="DV133" s="75"/>
      <c r="DW133" s="75"/>
      <c r="DX133" s="75"/>
      <c r="DY133" s="75"/>
      <c r="DZ133" s="75"/>
      <c r="EA133" s="75"/>
      <c r="EB133" s="75"/>
      <c r="EC133" s="75"/>
      <c r="ED133" s="75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</row>
    <row r="134" ht="12.75" customHeight="1">
      <c r="M134" s="1"/>
      <c r="N134" s="177"/>
      <c r="O134" s="75"/>
      <c r="P134" s="75"/>
      <c r="Q134" s="75"/>
      <c r="R134" s="75"/>
      <c r="S134" s="75"/>
      <c r="T134" s="75"/>
      <c r="U134" s="75"/>
      <c r="V134" s="75"/>
      <c r="W134" s="75"/>
      <c r="X134" s="75"/>
      <c r="Y134" s="75"/>
      <c r="Z134" s="75"/>
      <c r="AA134" s="75"/>
      <c r="AB134" s="75"/>
      <c r="AC134" s="75"/>
      <c r="AD134" s="75"/>
      <c r="AE134" s="75"/>
      <c r="AF134" s="75"/>
      <c r="AG134" s="75"/>
      <c r="AH134" s="75"/>
      <c r="AI134" s="75"/>
      <c r="AJ134" s="75"/>
      <c r="AK134" s="75"/>
      <c r="AL134" s="75"/>
      <c r="AM134" s="75"/>
      <c r="AN134" s="75"/>
      <c r="AO134" s="75"/>
      <c r="AP134" s="75"/>
      <c r="AQ134" s="75"/>
      <c r="AR134" s="75"/>
      <c r="AS134" s="75"/>
      <c r="AT134" s="75"/>
      <c r="AU134" s="75"/>
      <c r="AV134" s="75"/>
      <c r="AW134" s="75"/>
      <c r="AX134" s="75"/>
      <c r="AY134" s="75"/>
      <c r="AZ134" s="75"/>
      <c r="BA134" s="75"/>
      <c r="BB134" s="75"/>
      <c r="BC134" s="75"/>
      <c r="BD134" s="75"/>
      <c r="BE134" s="75"/>
      <c r="BF134" s="75"/>
      <c r="BG134" s="75"/>
      <c r="BH134" s="75"/>
      <c r="BI134" s="75"/>
      <c r="BJ134" s="75"/>
      <c r="BK134" s="75"/>
      <c r="BL134" s="75"/>
      <c r="BM134" s="75"/>
      <c r="BN134" s="75"/>
      <c r="BO134" s="75"/>
      <c r="BP134" s="75"/>
      <c r="BQ134" s="75"/>
      <c r="BR134" s="75"/>
      <c r="BS134" s="75"/>
      <c r="BT134" s="75"/>
      <c r="BU134" s="75"/>
      <c r="BV134" s="75"/>
      <c r="BW134" s="75"/>
      <c r="BX134" s="75"/>
      <c r="BY134" s="75"/>
      <c r="BZ134" s="75"/>
      <c r="CA134" s="75"/>
      <c r="CB134" s="75"/>
      <c r="CC134" s="75"/>
      <c r="CD134" s="75"/>
      <c r="CE134" s="75"/>
      <c r="CF134" s="75"/>
      <c r="CG134" s="75"/>
      <c r="CH134" s="75"/>
      <c r="CI134" s="75"/>
      <c r="CJ134" s="75"/>
      <c r="CK134" s="75"/>
      <c r="CL134" s="75"/>
      <c r="CM134" s="75"/>
      <c r="CN134" s="75"/>
      <c r="CO134" s="75"/>
      <c r="CP134" s="75"/>
      <c r="CQ134" s="75"/>
      <c r="CR134" s="75"/>
      <c r="CS134" s="75"/>
      <c r="CT134" s="75"/>
      <c r="CU134" s="75"/>
      <c r="CV134" s="75"/>
      <c r="CW134" s="75"/>
      <c r="CX134" s="75"/>
      <c r="CY134" s="75"/>
      <c r="CZ134" s="75"/>
      <c r="DA134" s="75"/>
      <c r="DB134" s="75"/>
      <c r="DC134" s="75"/>
      <c r="DD134" s="75"/>
      <c r="DE134" s="75"/>
      <c r="DF134" s="75"/>
      <c r="DG134" s="75"/>
      <c r="DH134" s="75"/>
      <c r="DI134" s="75"/>
      <c r="DJ134" s="75"/>
      <c r="DK134" s="75"/>
      <c r="DL134" s="75"/>
      <c r="DM134" s="75"/>
      <c r="DN134" s="75"/>
      <c r="DO134" s="75"/>
      <c r="DP134" s="75"/>
      <c r="DQ134" s="75"/>
      <c r="DR134" s="75"/>
      <c r="DS134" s="75"/>
      <c r="DT134" s="75"/>
      <c r="DU134" s="75"/>
      <c r="DV134" s="75"/>
      <c r="DW134" s="75"/>
      <c r="DX134" s="75"/>
      <c r="DY134" s="75"/>
      <c r="DZ134" s="75"/>
      <c r="EA134" s="75"/>
      <c r="EB134" s="75"/>
      <c r="EC134" s="75"/>
      <c r="ED134" s="75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</row>
    <row r="135" ht="12.75" customHeight="1">
      <c r="M135" s="1"/>
      <c r="N135" s="177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75"/>
      <c r="Z135" s="75"/>
      <c r="AA135" s="75"/>
      <c r="AB135" s="75"/>
      <c r="AC135" s="75"/>
      <c r="AD135" s="75"/>
      <c r="AE135" s="75"/>
      <c r="AF135" s="75"/>
      <c r="AG135" s="75"/>
      <c r="AH135" s="75"/>
      <c r="AI135" s="75"/>
      <c r="AJ135" s="75"/>
      <c r="AK135" s="75"/>
      <c r="AL135" s="75"/>
      <c r="AM135" s="75"/>
      <c r="AN135" s="75"/>
      <c r="AO135" s="75"/>
      <c r="AP135" s="75"/>
      <c r="AQ135" s="75"/>
      <c r="AR135" s="75"/>
      <c r="AS135" s="75"/>
      <c r="AT135" s="75"/>
      <c r="AU135" s="75"/>
      <c r="AV135" s="75"/>
      <c r="AW135" s="75"/>
      <c r="AX135" s="75"/>
      <c r="AY135" s="75"/>
      <c r="AZ135" s="75"/>
      <c r="BA135" s="75"/>
      <c r="BB135" s="75"/>
      <c r="BC135" s="75"/>
      <c r="BD135" s="75"/>
      <c r="BE135" s="75"/>
      <c r="BF135" s="75"/>
      <c r="BG135" s="75"/>
      <c r="BH135" s="75"/>
      <c r="BI135" s="75"/>
      <c r="BJ135" s="75"/>
      <c r="BK135" s="75"/>
      <c r="BL135" s="75"/>
      <c r="BM135" s="75"/>
      <c r="BN135" s="75"/>
      <c r="BO135" s="75"/>
      <c r="BP135" s="75"/>
      <c r="BQ135" s="75"/>
      <c r="BR135" s="75"/>
      <c r="BS135" s="75"/>
      <c r="BT135" s="75"/>
      <c r="BU135" s="75"/>
      <c r="BV135" s="75"/>
      <c r="BW135" s="75"/>
      <c r="BX135" s="75"/>
      <c r="BY135" s="75"/>
      <c r="BZ135" s="75"/>
      <c r="CA135" s="75"/>
      <c r="CB135" s="75"/>
      <c r="CC135" s="75"/>
      <c r="CD135" s="75"/>
      <c r="CE135" s="75"/>
      <c r="CF135" s="75"/>
      <c r="CG135" s="75"/>
      <c r="CH135" s="75"/>
      <c r="CI135" s="75"/>
      <c r="CJ135" s="75"/>
      <c r="CK135" s="75"/>
      <c r="CL135" s="75"/>
      <c r="CM135" s="75"/>
      <c r="CN135" s="75"/>
      <c r="CO135" s="75"/>
      <c r="CP135" s="75"/>
      <c r="CQ135" s="75"/>
      <c r="CR135" s="75"/>
      <c r="CS135" s="75"/>
      <c r="CT135" s="75"/>
      <c r="CU135" s="75"/>
      <c r="CV135" s="75"/>
      <c r="CW135" s="75"/>
      <c r="CX135" s="75"/>
      <c r="CY135" s="75"/>
      <c r="CZ135" s="75"/>
      <c r="DA135" s="75"/>
      <c r="DB135" s="75"/>
      <c r="DC135" s="75"/>
      <c r="DD135" s="75"/>
      <c r="DE135" s="75"/>
      <c r="DF135" s="75"/>
      <c r="DG135" s="75"/>
      <c r="DH135" s="75"/>
      <c r="DI135" s="75"/>
      <c r="DJ135" s="75"/>
      <c r="DK135" s="75"/>
      <c r="DL135" s="75"/>
      <c r="DM135" s="75"/>
      <c r="DN135" s="75"/>
      <c r="DO135" s="75"/>
      <c r="DP135" s="75"/>
      <c r="DQ135" s="75"/>
      <c r="DR135" s="75"/>
      <c r="DS135" s="75"/>
      <c r="DT135" s="75"/>
      <c r="DU135" s="75"/>
      <c r="DV135" s="75"/>
      <c r="DW135" s="75"/>
      <c r="DX135" s="75"/>
      <c r="DY135" s="75"/>
      <c r="DZ135" s="75"/>
      <c r="EA135" s="75"/>
      <c r="EB135" s="75"/>
      <c r="EC135" s="75"/>
      <c r="ED135" s="75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</row>
    <row r="136" ht="12.75" customHeight="1">
      <c r="M136" s="1"/>
      <c r="N136" s="177"/>
      <c r="O136" s="75"/>
      <c r="P136" s="75"/>
      <c r="Q136" s="75"/>
      <c r="R136" s="75"/>
      <c r="S136" s="75"/>
      <c r="T136" s="75"/>
      <c r="U136" s="75"/>
      <c r="V136" s="75"/>
      <c r="W136" s="75"/>
      <c r="X136" s="75"/>
      <c r="Y136" s="75"/>
      <c r="Z136" s="75"/>
      <c r="AA136" s="75"/>
      <c r="AB136" s="75"/>
      <c r="AC136" s="75"/>
      <c r="AD136" s="75"/>
      <c r="AE136" s="75"/>
      <c r="AF136" s="75"/>
      <c r="AG136" s="75"/>
      <c r="AH136" s="75"/>
      <c r="AI136" s="75"/>
      <c r="AJ136" s="75"/>
      <c r="AK136" s="75"/>
      <c r="AL136" s="75"/>
      <c r="AM136" s="75"/>
      <c r="AN136" s="75"/>
      <c r="AO136" s="75"/>
      <c r="AP136" s="75"/>
      <c r="AQ136" s="75"/>
      <c r="AR136" s="75"/>
      <c r="AS136" s="75"/>
      <c r="AT136" s="75"/>
      <c r="AU136" s="75"/>
      <c r="AV136" s="75"/>
      <c r="AW136" s="75"/>
      <c r="AX136" s="75"/>
      <c r="AY136" s="75"/>
      <c r="AZ136" s="75"/>
      <c r="BA136" s="75"/>
      <c r="BB136" s="75"/>
      <c r="BC136" s="75"/>
      <c r="BD136" s="75"/>
      <c r="BE136" s="75"/>
      <c r="BF136" s="75"/>
      <c r="BG136" s="75"/>
      <c r="BH136" s="75"/>
      <c r="BI136" s="75"/>
      <c r="BJ136" s="75"/>
      <c r="BK136" s="75"/>
      <c r="BL136" s="75"/>
      <c r="BM136" s="75"/>
      <c r="BN136" s="75"/>
      <c r="BO136" s="75"/>
      <c r="BP136" s="75"/>
      <c r="BQ136" s="75"/>
      <c r="BR136" s="75"/>
      <c r="BS136" s="75"/>
      <c r="BT136" s="75"/>
      <c r="BU136" s="75"/>
      <c r="BV136" s="75"/>
      <c r="BW136" s="75"/>
      <c r="BX136" s="75"/>
      <c r="BY136" s="75"/>
      <c r="BZ136" s="75"/>
      <c r="CA136" s="75"/>
      <c r="CB136" s="75"/>
      <c r="CC136" s="75"/>
      <c r="CD136" s="75"/>
      <c r="CE136" s="75"/>
      <c r="CF136" s="75"/>
      <c r="CG136" s="75"/>
      <c r="CH136" s="75"/>
      <c r="CI136" s="75"/>
      <c r="CJ136" s="75"/>
      <c r="CK136" s="75"/>
      <c r="CL136" s="75"/>
      <c r="CM136" s="75"/>
      <c r="CN136" s="75"/>
      <c r="CO136" s="75"/>
      <c r="CP136" s="75"/>
      <c r="CQ136" s="75"/>
      <c r="CR136" s="75"/>
      <c r="CS136" s="75"/>
      <c r="CT136" s="75"/>
      <c r="CU136" s="75"/>
      <c r="CV136" s="75"/>
      <c r="CW136" s="75"/>
      <c r="CX136" s="75"/>
      <c r="CY136" s="75"/>
      <c r="CZ136" s="75"/>
      <c r="DA136" s="75"/>
      <c r="DB136" s="75"/>
      <c r="DC136" s="75"/>
      <c r="DD136" s="75"/>
      <c r="DE136" s="75"/>
      <c r="DF136" s="75"/>
      <c r="DG136" s="75"/>
      <c r="DH136" s="75"/>
      <c r="DI136" s="75"/>
      <c r="DJ136" s="75"/>
      <c r="DK136" s="75"/>
      <c r="DL136" s="75"/>
      <c r="DM136" s="75"/>
      <c r="DN136" s="75"/>
      <c r="DO136" s="75"/>
      <c r="DP136" s="75"/>
      <c r="DQ136" s="75"/>
      <c r="DR136" s="75"/>
      <c r="DS136" s="75"/>
      <c r="DT136" s="75"/>
      <c r="DU136" s="75"/>
      <c r="DV136" s="75"/>
      <c r="DW136" s="75"/>
      <c r="DX136" s="75"/>
      <c r="DY136" s="75"/>
      <c r="DZ136" s="75"/>
      <c r="EA136" s="75"/>
      <c r="EB136" s="75"/>
      <c r="EC136" s="75"/>
      <c r="ED136" s="75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</row>
    <row r="137" ht="12.75" customHeight="1">
      <c r="M137" s="1"/>
      <c r="N137" s="1"/>
      <c r="O137" s="75"/>
      <c r="P137" s="75"/>
      <c r="Q137" s="75"/>
      <c r="R137" s="75"/>
      <c r="S137" s="75"/>
      <c r="T137" s="75"/>
      <c r="U137" s="75"/>
      <c r="V137" s="75"/>
      <c r="W137" s="75"/>
      <c r="X137" s="75"/>
      <c r="Y137" s="75"/>
      <c r="Z137" s="75"/>
      <c r="AA137" s="75"/>
      <c r="AB137" s="75"/>
      <c r="AC137" s="75"/>
      <c r="AD137" s="75"/>
      <c r="AE137" s="75"/>
      <c r="AF137" s="75"/>
      <c r="AG137" s="75"/>
      <c r="AH137" s="75"/>
      <c r="AI137" s="75"/>
      <c r="AJ137" s="75"/>
      <c r="AK137" s="75"/>
      <c r="AL137" s="75"/>
      <c r="AM137" s="75"/>
      <c r="AN137" s="75"/>
      <c r="AO137" s="75"/>
      <c r="AP137" s="75"/>
      <c r="AQ137" s="75"/>
      <c r="AR137" s="75"/>
      <c r="AS137" s="75"/>
      <c r="AT137" s="75"/>
      <c r="AU137" s="75"/>
      <c r="AV137" s="75"/>
      <c r="AW137" s="75"/>
      <c r="AX137" s="75"/>
      <c r="AY137" s="75"/>
      <c r="AZ137" s="75"/>
      <c r="BA137" s="75"/>
      <c r="BB137" s="75"/>
      <c r="BC137" s="75"/>
      <c r="BD137" s="75"/>
      <c r="BE137" s="75"/>
      <c r="BF137" s="75"/>
      <c r="BG137" s="75"/>
      <c r="BH137" s="75"/>
      <c r="BI137" s="75"/>
      <c r="BJ137" s="75"/>
      <c r="BK137" s="75"/>
      <c r="BL137" s="75"/>
      <c r="BM137" s="75"/>
      <c r="BN137" s="75"/>
      <c r="BO137" s="75"/>
      <c r="BP137" s="75"/>
      <c r="BQ137" s="75"/>
      <c r="BR137" s="75"/>
      <c r="BS137" s="75"/>
      <c r="BT137" s="75"/>
      <c r="BU137" s="75"/>
      <c r="BV137" s="75"/>
      <c r="BW137" s="75"/>
      <c r="BX137" s="75"/>
      <c r="BY137" s="75"/>
      <c r="BZ137" s="75"/>
      <c r="CA137" s="75"/>
      <c r="CB137" s="75"/>
      <c r="CC137" s="75"/>
      <c r="CD137" s="75"/>
      <c r="CE137" s="75"/>
      <c r="CF137" s="75"/>
      <c r="CG137" s="75"/>
      <c r="CH137" s="75"/>
      <c r="CI137" s="75"/>
      <c r="CJ137" s="75"/>
      <c r="CK137" s="75"/>
      <c r="CL137" s="75"/>
      <c r="CM137" s="75"/>
      <c r="CN137" s="75"/>
      <c r="CO137" s="75"/>
      <c r="CP137" s="75"/>
      <c r="CQ137" s="75"/>
      <c r="CR137" s="75"/>
      <c r="CS137" s="75"/>
      <c r="CT137" s="75"/>
      <c r="CU137" s="75"/>
      <c r="CV137" s="75"/>
      <c r="CW137" s="75"/>
      <c r="CX137" s="75"/>
      <c r="CY137" s="75"/>
      <c r="CZ137" s="75"/>
      <c r="DA137" s="75"/>
      <c r="DB137" s="75"/>
      <c r="DC137" s="75"/>
      <c r="DD137" s="75"/>
      <c r="DE137" s="75"/>
      <c r="DF137" s="75"/>
      <c r="DG137" s="75"/>
      <c r="DH137" s="75"/>
      <c r="DI137" s="75"/>
      <c r="DJ137" s="75"/>
      <c r="DK137" s="75"/>
      <c r="DL137" s="75"/>
      <c r="DM137" s="75"/>
      <c r="DN137" s="75"/>
      <c r="DO137" s="75"/>
      <c r="DP137" s="75"/>
      <c r="DQ137" s="75"/>
      <c r="DR137" s="75"/>
      <c r="DS137" s="75"/>
      <c r="DT137" s="75"/>
      <c r="DU137" s="75"/>
      <c r="DV137" s="75"/>
      <c r="DW137" s="75"/>
      <c r="DX137" s="75"/>
      <c r="DY137" s="75"/>
      <c r="DZ137" s="75"/>
      <c r="EA137" s="75"/>
      <c r="EB137" s="75"/>
      <c r="EC137" s="75"/>
      <c r="ED137" s="75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</row>
    <row r="138" ht="12.75" customHeight="1"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</row>
    <row r="139" ht="12.75" customHeight="1">
      <c r="M139" s="1"/>
      <c r="N139" s="50"/>
      <c r="O139" s="178"/>
      <c r="P139" s="178"/>
      <c r="Q139" s="178"/>
      <c r="R139" s="178"/>
      <c r="S139" s="178"/>
      <c r="T139" s="178"/>
      <c r="U139" s="178"/>
      <c r="V139" s="178"/>
      <c r="W139" s="178"/>
      <c r="X139" s="178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</row>
    <row r="140" ht="12.75" customHeight="1">
      <c r="M140" s="1"/>
      <c r="N140" s="101"/>
      <c r="O140" s="75"/>
      <c r="P140" s="75"/>
      <c r="Q140" s="75"/>
      <c r="R140" s="75"/>
      <c r="S140" s="75"/>
      <c r="T140" s="75"/>
      <c r="U140" s="75"/>
      <c r="V140" s="75"/>
      <c r="W140" s="75"/>
      <c r="X140" s="75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</row>
    <row r="141" ht="12.75" customHeight="1"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</row>
    <row r="142" ht="12.75" customHeight="1"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</row>
    <row r="143" ht="12.75" customHeight="1"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</row>
    <row r="144" ht="12.75" customHeight="1"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</row>
    <row r="145" ht="12.75" customHeight="1"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</row>
    <row r="146" ht="12.75" customHeight="1"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</row>
    <row r="147" ht="12.75" customHeight="1"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</row>
    <row r="148" ht="12.75" customHeight="1"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</row>
    <row r="149" ht="12.75" customHeight="1"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</row>
    <row r="150" ht="12.75" customHeight="1"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</row>
    <row r="151" ht="12.75" customHeight="1"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</row>
    <row r="152" ht="12.75" customHeight="1"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</row>
    <row r="153" ht="12.75" customHeight="1"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</row>
    <row r="154" ht="12.75" customHeight="1"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</row>
    <row r="155" ht="12.75" customHeight="1"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</row>
    <row r="156" ht="12.75" customHeight="1"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</row>
    <row r="157" ht="12.75" customHeight="1"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</row>
    <row r="158" ht="12.75" customHeight="1"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</row>
    <row r="159" ht="12.75" customHeight="1"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</row>
    <row r="160" ht="12.75" customHeight="1"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</row>
    <row r="161" ht="12.75" customHeight="1"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</row>
    <row r="162" ht="12.75" customHeight="1"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</row>
    <row r="163" ht="12.75" customHeight="1"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</row>
    <row r="164" ht="12.75" customHeight="1"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</row>
    <row r="165" ht="12.75" customHeight="1"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</row>
    <row r="166" ht="12.75" customHeight="1"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</row>
    <row r="167" ht="12.75" customHeight="1"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</row>
    <row r="168" ht="12.75" customHeight="1"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</row>
    <row r="169" ht="12.75" customHeight="1"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</row>
    <row r="170" ht="12.75" customHeight="1"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</row>
    <row r="171" ht="12.75" customHeight="1"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</row>
    <row r="172" ht="12.75" customHeight="1"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</row>
    <row r="173" ht="12.75" customHeight="1"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</row>
    <row r="174" ht="12.75" customHeight="1"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</row>
    <row r="175" ht="12.75" customHeight="1"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</row>
    <row r="176" ht="12.75" customHeight="1"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</row>
    <row r="177" ht="12.75" customHeight="1"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</row>
    <row r="178" ht="12.75" customHeight="1"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</row>
    <row r="179" ht="12.75" customHeight="1"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</row>
    <row r="180" ht="12.75" customHeight="1"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</row>
    <row r="181" ht="12.75" customHeight="1"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</row>
    <row r="182" ht="12.75" customHeight="1"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</row>
    <row r="183" ht="12.75" customHeight="1"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</row>
    <row r="184" ht="12.75" customHeight="1"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</row>
    <row r="185" ht="12.75" customHeight="1"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</row>
    <row r="186" ht="12.75" customHeight="1"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</row>
    <row r="187" ht="12.75" customHeight="1"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</row>
    <row r="188" ht="12.75" customHeight="1"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</row>
    <row r="189" ht="12.75" customHeight="1"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</row>
    <row r="190" ht="12.75" customHeight="1"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</row>
    <row r="191" ht="12.75" customHeight="1"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</row>
    <row r="192" ht="12.75" customHeight="1"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</row>
    <row r="193" ht="12.75" customHeight="1"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</row>
    <row r="194" ht="12.75" customHeight="1"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</row>
    <row r="195" ht="12.75" customHeight="1"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</row>
    <row r="196" ht="12.75" customHeight="1"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</row>
    <row r="197" ht="12.75" customHeight="1"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</row>
    <row r="198" ht="12.75" customHeight="1"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</row>
    <row r="199" ht="12.75" customHeight="1"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</row>
    <row r="200" ht="12.75" customHeight="1"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</row>
    <row r="201" ht="12.75" customHeight="1"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</row>
    <row r="202" ht="12.75" customHeight="1"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</row>
    <row r="203" ht="12.75" customHeight="1"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</row>
    <row r="204" ht="12.75" customHeight="1"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</row>
    <row r="205" ht="12.75" customHeight="1"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</row>
    <row r="206" ht="12.75" customHeight="1"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</row>
    <row r="207" ht="12.75" customHeight="1"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</row>
    <row r="208" ht="12.75" customHeight="1"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</row>
    <row r="209" ht="12.75" customHeight="1"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</row>
    <row r="210" ht="12.75" customHeight="1"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</row>
    <row r="211" ht="12.75" customHeight="1"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</row>
    <row r="212" ht="12.75" customHeight="1"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</row>
    <row r="213" ht="12.75" customHeight="1"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</row>
    <row r="214" ht="12.75" customHeight="1"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</row>
    <row r="215" ht="12.75" customHeight="1"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</row>
    <row r="216" ht="12.75" customHeight="1"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</row>
    <row r="217" ht="12.75" customHeight="1"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</row>
    <row r="218" ht="12.75" customHeight="1"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</row>
    <row r="219" ht="12.75" customHeight="1"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</row>
    <row r="220" ht="12.75" customHeight="1"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</row>
    <row r="221" ht="12.75" customHeight="1"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</row>
    <row r="222" ht="12.75" customHeight="1"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</row>
    <row r="223" ht="12.75" customHeight="1"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</row>
    <row r="224" ht="12.75" customHeight="1"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</row>
    <row r="225" ht="12.75" customHeight="1"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</row>
    <row r="226" ht="12.75" customHeight="1"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</row>
    <row r="227" ht="12.75" customHeight="1"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</row>
    <row r="228" ht="12.75" customHeight="1"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</row>
    <row r="229" ht="12.75" customHeight="1"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</row>
    <row r="230" ht="12.75" customHeight="1"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</row>
    <row r="231" ht="12.75" customHeight="1"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</row>
    <row r="232" ht="12.75" customHeight="1"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</row>
    <row r="233" ht="12.75" customHeight="1"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</row>
    <row r="234" ht="12.75" customHeight="1"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</row>
    <row r="235" ht="12.75" customHeight="1"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</row>
    <row r="236" ht="12.75" customHeight="1"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</row>
    <row r="237" ht="12.75" customHeight="1"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</row>
    <row r="238" ht="12.75" customHeight="1"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</row>
    <row r="239" ht="12.75" customHeight="1"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</row>
    <row r="240" ht="12.75" customHeight="1"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</row>
    <row r="241" ht="12.75" customHeight="1"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</row>
    <row r="242" ht="12.75" customHeight="1"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</row>
    <row r="243" ht="12.75" customHeight="1"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</row>
    <row r="244" ht="12.75" customHeight="1"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</row>
    <row r="245" ht="12.75" customHeight="1"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</row>
    <row r="246" ht="12.75" customHeight="1"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</row>
    <row r="247" ht="12.75" customHeight="1"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</row>
    <row r="248" ht="12.75" customHeight="1"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</row>
    <row r="249" ht="12.75" customHeight="1"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</row>
    <row r="250" ht="12.75" customHeight="1"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</row>
    <row r="251" ht="12.75" customHeight="1"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</row>
    <row r="252" ht="12.75" customHeight="1"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</row>
    <row r="253" ht="12.75" customHeight="1"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</row>
    <row r="254" ht="12.75" customHeight="1"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</row>
    <row r="255" ht="12.75" customHeight="1"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</row>
    <row r="256" ht="12.75" customHeight="1"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</row>
    <row r="257" ht="12.75" customHeight="1"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</row>
    <row r="258" ht="12.75" customHeight="1"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</row>
    <row r="259" ht="12.75" customHeight="1"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</row>
    <row r="260" ht="12.75" customHeight="1"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</row>
    <row r="261" ht="12.75" customHeight="1"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</row>
    <row r="262" ht="12.75" customHeight="1"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</row>
    <row r="263" ht="12.75" customHeight="1"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</row>
    <row r="264" ht="12.75" customHeight="1"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</row>
    <row r="265" ht="12.75" customHeight="1"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</row>
    <row r="266" ht="12.75" customHeight="1"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</row>
    <row r="267" ht="12.75" customHeight="1"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</row>
    <row r="268" ht="12.75" customHeight="1"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</row>
    <row r="269" ht="12.75" customHeight="1"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</row>
    <row r="270" ht="12.75" customHeight="1"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</row>
    <row r="271" ht="12.75" customHeight="1"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</row>
    <row r="272" ht="12.75" customHeight="1"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</row>
    <row r="273" ht="12.75" customHeight="1"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</row>
    <row r="274" ht="12.75" customHeight="1"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</row>
    <row r="275" ht="12.75" customHeight="1"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</row>
    <row r="276" ht="12.75" customHeight="1"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</row>
    <row r="277" ht="12.75" customHeight="1"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</row>
    <row r="278" ht="12.75" customHeight="1"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</row>
    <row r="279" ht="12.75" customHeight="1"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</row>
    <row r="280" ht="12.75" customHeight="1"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</row>
    <row r="281" ht="12.75" customHeight="1"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</row>
    <row r="282" ht="12.75" customHeight="1"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</row>
    <row r="283" ht="12.75" customHeight="1"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</row>
    <row r="284" ht="12.75" customHeight="1"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</row>
    <row r="285" ht="12.75" customHeight="1"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</row>
    <row r="286" ht="12.75" customHeight="1"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</row>
    <row r="287" ht="12.75" customHeight="1"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</row>
    <row r="288" ht="12.75" customHeight="1"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</row>
    <row r="289" ht="12.75" customHeight="1"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</row>
    <row r="290" ht="12.75" customHeight="1"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</row>
    <row r="291" ht="12.75" customHeight="1"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</row>
    <row r="292" ht="12.75" customHeight="1"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</row>
    <row r="293" ht="12.75" customHeight="1"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</row>
    <row r="294" ht="12.75" customHeight="1"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</row>
    <row r="295" ht="12.75" customHeight="1"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</row>
    <row r="296" ht="12.75" customHeight="1"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</row>
    <row r="297" ht="12.75" customHeight="1"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</row>
    <row r="298" ht="12.75" customHeight="1"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</row>
    <row r="299" ht="12.75" customHeight="1"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</row>
    <row r="300" ht="12.75" customHeight="1"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</row>
    <row r="301" ht="12.75" customHeight="1"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</row>
    <row r="302" ht="12.75" customHeight="1"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</row>
    <row r="303" ht="12.75" customHeight="1"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</row>
    <row r="304" ht="12.75" customHeight="1"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</row>
    <row r="305" ht="12.75" customHeight="1"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</row>
    <row r="306" ht="12.75" customHeight="1"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</row>
    <row r="307" ht="12.75" customHeight="1"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</row>
    <row r="308" ht="12.75" customHeight="1"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</row>
    <row r="309" ht="12.75" customHeight="1"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</row>
    <row r="310" ht="12.75" customHeight="1"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</row>
    <row r="311" ht="12.75" customHeight="1"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</row>
    <row r="312" ht="12.75" customHeight="1"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</row>
    <row r="313" ht="12.75" customHeight="1"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</row>
    <row r="314" ht="12.75" customHeight="1"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</row>
    <row r="315" ht="12.75" customHeight="1"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</row>
    <row r="316" ht="12.75" customHeight="1"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</row>
    <row r="317" ht="12.75" customHeight="1"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</row>
    <row r="318" ht="12.75" customHeight="1"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</row>
    <row r="319" ht="12.75" customHeight="1"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</row>
    <row r="320" ht="12.75" customHeight="1"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</row>
    <row r="321" ht="12.75" customHeight="1"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</row>
    <row r="322" ht="12.75" customHeight="1"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</row>
    <row r="323" ht="12.75" customHeight="1"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</row>
    <row r="324" ht="12.75" customHeight="1"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</row>
    <row r="325" ht="12.75" customHeight="1"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</row>
    <row r="326" ht="12.75" customHeight="1"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</row>
    <row r="327" ht="12.75" customHeight="1"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</row>
    <row r="328" ht="12.75" customHeight="1"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</row>
    <row r="329" ht="12.75" customHeight="1"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</row>
    <row r="330" ht="12.75" customHeight="1"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</row>
    <row r="331" ht="12.75" customHeight="1"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</row>
    <row r="332" ht="12.75" customHeight="1"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</row>
    <row r="333" ht="12.75" customHeight="1"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</row>
    <row r="334" ht="12.75" customHeight="1"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</row>
    <row r="335" ht="12.75" customHeight="1"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</row>
    <row r="336" ht="12.75" customHeight="1"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</row>
    <row r="337" ht="12.75" customHeight="1"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</row>
    <row r="338" ht="12.75" customHeight="1"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</row>
    <row r="339" ht="12.75" customHeight="1"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</row>
    <row r="340" ht="12.75" customHeight="1"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</row>
    <row r="341" ht="12.75" customHeight="1"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</row>
    <row r="342" ht="12.75" customHeight="1"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</row>
    <row r="343" ht="12.75" customHeight="1"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</row>
    <row r="344" ht="12.75" customHeight="1"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</row>
    <row r="345" ht="12.75" customHeight="1"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</row>
    <row r="346" ht="12.75" customHeight="1"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</row>
    <row r="347" ht="12.75" customHeight="1"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</row>
    <row r="348" ht="12.75" customHeight="1"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</row>
    <row r="349" ht="12.75" customHeight="1"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</row>
    <row r="350" ht="12.75" customHeight="1"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</row>
    <row r="351" ht="12.75" customHeight="1"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</row>
    <row r="352" ht="12.75" customHeight="1"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</row>
    <row r="353" ht="12.75" customHeight="1"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</row>
    <row r="354" ht="12.75" customHeight="1"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</row>
    <row r="355" ht="12.75" customHeight="1"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</row>
    <row r="356" ht="12.75" customHeight="1"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</row>
    <row r="357" ht="12.75" customHeight="1"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</row>
    <row r="358" ht="12.75" customHeight="1"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</row>
    <row r="359" ht="12.75" customHeight="1"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</row>
    <row r="360" ht="12.75" customHeight="1"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</row>
    <row r="361" ht="12.75" customHeight="1"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</row>
    <row r="362" ht="12.75" customHeight="1"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</row>
    <row r="363" ht="12.75" customHeight="1"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</row>
    <row r="364" ht="12.75" customHeight="1"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</row>
    <row r="365" ht="12.75" customHeight="1"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</row>
    <row r="366" ht="12.75" customHeight="1"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</row>
    <row r="367" ht="12.75" customHeight="1"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</row>
    <row r="368" ht="12.75" customHeight="1"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</row>
    <row r="369" ht="12.75" customHeight="1"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</row>
    <row r="370" ht="12.75" customHeight="1"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</row>
    <row r="371" ht="12.75" customHeight="1"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</row>
    <row r="372" ht="12.75" customHeight="1"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</row>
    <row r="373" ht="12.75" customHeight="1"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</row>
    <row r="374" ht="12.75" customHeight="1"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</row>
    <row r="375" ht="12.75" customHeight="1"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</row>
    <row r="376" ht="12.75" customHeight="1"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</row>
    <row r="377" ht="12.75" customHeight="1"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</row>
    <row r="378" ht="12.75" customHeight="1"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</row>
    <row r="379" ht="12.75" customHeight="1"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</row>
    <row r="380" ht="12.75" customHeight="1"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</row>
    <row r="381" ht="12.75" customHeight="1"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</row>
    <row r="382" ht="12.75" customHeight="1"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</row>
    <row r="383" ht="12.75" customHeight="1"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</row>
    <row r="384" ht="12.75" customHeight="1"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</row>
    <row r="385" ht="12.75" customHeight="1"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</row>
    <row r="386" ht="12.75" customHeight="1"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</row>
    <row r="387" ht="12.75" customHeight="1"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</row>
    <row r="388" ht="12.75" customHeight="1"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</row>
    <row r="389" ht="12.75" customHeight="1"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</row>
    <row r="390" ht="12.75" customHeight="1"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</row>
    <row r="391" ht="12.75" customHeight="1"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</row>
    <row r="392" ht="12.75" customHeight="1"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</row>
    <row r="393" ht="12.75" customHeight="1"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</row>
    <row r="394" ht="12.75" customHeight="1"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</row>
    <row r="395" ht="12.75" customHeight="1"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</row>
    <row r="396" ht="12.75" customHeight="1"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</row>
    <row r="397" ht="12.75" customHeight="1"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</row>
    <row r="398" ht="12.75" customHeight="1"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</row>
    <row r="399" ht="12.75" customHeight="1"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</row>
    <row r="400" ht="12.75" customHeight="1"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</row>
    <row r="401" ht="12.75" customHeight="1"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</row>
    <row r="402" ht="12.75" customHeight="1"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</row>
    <row r="403" ht="12.75" customHeight="1"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</row>
    <row r="404" ht="12.75" customHeight="1"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</row>
    <row r="405" ht="12.75" customHeight="1"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</row>
    <row r="406" ht="12.75" customHeight="1"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</row>
    <row r="407" ht="12.75" customHeight="1"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</row>
    <row r="408" ht="12.75" customHeight="1"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</row>
    <row r="409" ht="12.75" customHeight="1"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</row>
    <row r="410" ht="12.75" customHeight="1"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</row>
    <row r="411" ht="12.75" customHeight="1"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</row>
    <row r="412" ht="12.75" customHeight="1"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</row>
    <row r="413" ht="12.75" customHeight="1"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</row>
    <row r="414" ht="12.75" customHeight="1"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</row>
    <row r="415" ht="12.75" customHeight="1"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</row>
    <row r="416" ht="12.75" customHeight="1"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</row>
    <row r="417" ht="12.75" customHeight="1"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</row>
    <row r="418" ht="12.75" customHeight="1"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</row>
    <row r="419" ht="12.75" customHeight="1"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</row>
    <row r="420" ht="12.75" customHeight="1"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</row>
    <row r="421" ht="12.75" customHeight="1"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</row>
    <row r="422" ht="12.75" customHeight="1"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</row>
    <row r="423" ht="12.75" customHeight="1"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</row>
    <row r="424" ht="12.75" customHeight="1"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</row>
    <row r="425" ht="12.75" customHeight="1"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</row>
    <row r="426" ht="12.75" customHeight="1"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</row>
    <row r="427" ht="12.75" customHeight="1"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</row>
    <row r="428" ht="12.75" customHeight="1"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</row>
    <row r="429" ht="12.75" customHeight="1"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</row>
    <row r="430" ht="12.75" customHeight="1"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</row>
    <row r="431" ht="12.75" customHeight="1"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</row>
    <row r="432" ht="12.75" customHeight="1"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</row>
    <row r="433" ht="12.75" customHeight="1"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</row>
    <row r="434" ht="12.75" customHeight="1"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</row>
    <row r="435" ht="12.75" customHeight="1"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</row>
    <row r="436" ht="12.75" customHeight="1"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</row>
    <row r="437" ht="12.75" customHeight="1"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</row>
    <row r="438" ht="12.75" customHeight="1"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</row>
    <row r="439" ht="12.75" customHeight="1"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</row>
    <row r="440" ht="12.75" customHeight="1"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</row>
    <row r="441" ht="12.75" customHeight="1"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</row>
    <row r="442" ht="12.75" customHeight="1"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</row>
    <row r="443" ht="12.75" customHeight="1"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</row>
    <row r="444" ht="12.75" customHeight="1"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</row>
    <row r="445" ht="12.75" customHeight="1"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</row>
    <row r="446" ht="12.75" customHeight="1"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</row>
    <row r="447" ht="12.75" customHeight="1"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</row>
    <row r="448" ht="12.75" customHeight="1"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</row>
    <row r="449" ht="12.75" customHeight="1"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</row>
    <row r="450" ht="12.75" customHeight="1"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</row>
    <row r="451" ht="12.75" customHeight="1"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</row>
    <row r="452" ht="12.75" customHeight="1"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</row>
    <row r="453" ht="12.75" customHeight="1"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</row>
    <row r="454" ht="12.75" customHeight="1"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</row>
    <row r="455" ht="12.75" customHeight="1"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</row>
    <row r="456" ht="12.75" customHeight="1"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</row>
    <row r="457" ht="12.75" customHeight="1"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</row>
    <row r="458" ht="12.75" customHeight="1"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</row>
    <row r="459" ht="12.75" customHeight="1"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</row>
    <row r="460" ht="12.75" customHeight="1"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</row>
    <row r="461" ht="12.75" customHeight="1"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</row>
    <row r="462" ht="12.75" customHeight="1"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</row>
    <row r="463" ht="12.75" customHeight="1"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</row>
    <row r="464" ht="12.75" customHeight="1"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</row>
    <row r="465" ht="12.75" customHeight="1"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</row>
    <row r="466" ht="12.75" customHeight="1"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</row>
    <row r="467" ht="12.75" customHeight="1"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</row>
    <row r="468" ht="12.75" customHeight="1"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</row>
    <row r="469" ht="12.75" customHeight="1"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</row>
    <row r="470" ht="12.75" customHeight="1"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</row>
    <row r="471" ht="12.75" customHeight="1"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</row>
    <row r="472" ht="12.75" customHeight="1"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</row>
    <row r="473" ht="12.75" customHeight="1"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</row>
    <row r="474" ht="12.75" customHeight="1"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</row>
    <row r="475" ht="12.75" customHeight="1"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</row>
    <row r="476" ht="12.75" customHeight="1"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</row>
    <row r="477" ht="12.75" customHeight="1"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</row>
    <row r="478" ht="12.75" customHeight="1"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</row>
    <row r="479" ht="12.75" customHeight="1"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</row>
    <row r="480" ht="12.75" customHeight="1"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</row>
    <row r="481" ht="12.75" customHeight="1"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</row>
    <row r="482" ht="12.75" customHeight="1"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</row>
    <row r="483" ht="12.75" customHeight="1"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</row>
    <row r="484" ht="12.75" customHeight="1"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</row>
    <row r="485" ht="12.75" customHeight="1"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</row>
    <row r="486" ht="12.75" customHeight="1"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</row>
    <row r="487" ht="12.75" customHeight="1"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</row>
    <row r="488" ht="12.75" customHeight="1"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</row>
    <row r="489" ht="12.75" customHeight="1"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</row>
    <row r="490" ht="12.75" customHeight="1"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</row>
    <row r="491" ht="12.75" customHeight="1"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</row>
    <row r="492" ht="12.75" customHeight="1"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</row>
    <row r="493" ht="12.75" customHeight="1"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</row>
    <row r="494" ht="12.75" customHeight="1"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</row>
    <row r="495" ht="12.75" customHeight="1"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</row>
    <row r="496" ht="12.75" customHeight="1"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</row>
    <row r="497" ht="12.75" customHeight="1"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</row>
    <row r="498" ht="12.75" customHeight="1"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</row>
    <row r="499" ht="12.75" customHeight="1"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</row>
    <row r="500" ht="12.75" customHeight="1"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</row>
    <row r="501" ht="12.75" customHeight="1"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</row>
    <row r="502" ht="12.75" customHeight="1"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</row>
    <row r="503" ht="12.75" customHeight="1"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</row>
    <row r="504" ht="12.75" customHeight="1"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</row>
    <row r="505" ht="12.75" customHeight="1"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</row>
    <row r="506" ht="12.75" customHeight="1"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</row>
    <row r="507" ht="12.75" customHeight="1"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</row>
    <row r="508" ht="12.75" customHeight="1"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</row>
    <row r="509" ht="12.75" customHeight="1"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</row>
    <row r="510" ht="12.75" customHeight="1"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</row>
    <row r="511" ht="12.75" customHeight="1"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</row>
    <row r="512" ht="12.75" customHeight="1"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</row>
    <row r="513" ht="12.75" customHeight="1"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</row>
    <row r="514" ht="12.75" customHeight="1"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</row>
    <row r="515" ht="12.75" customHeight="1"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</row>
    <row r="516" ht="12.75" customHeight="1"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</row>
    <row r="517" ht="12.75" customHeight="1"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</row>
    <row r="518" ht="12.75" customHeight="1"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</row>
    <row r="519" ht="12.75" customHeight="1"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</row>
    <row r="520" ht="12.75" customHeight="1"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</row>
    <row r="521" ht="12.75" customHeight="1"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</row>
    <row r="522" ht="12.75" customHeight="1"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</row>
    <row r="523" ht="12.75" customHeight="1"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</row>
    <row r="524" ht="12.75" customHeight="1"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</row>
    <row r="525" ht="12.75" customHeight="1"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</row>
    <row r="526" ht="12.75" customHeight="1"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</row>
    <row r="527" ht="12.75" customHeight="1"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</row>
    <row r="528" ht="12.75" customHeight="1"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</row>
    <row r="529" ht="12.75" customHeight="1"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</row>
    <row r="530" ht="12.75" customHeight="1"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</row>
    <row r="531" ht="12.75" customHeight="1"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</row>
    <row r="532" ht="12.75" customHeight="1"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</row>
    <row r="533" ht="12.75" customHeight="1"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</row>
    <row r="534" ht="12.75" customHeight="1"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</row>
    <row r="535" ht="12.75" customHeight="1"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</row>
    <row r="536" ht="12.75" customHeight="1"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</row>
    <row r="537" ht="12.75" customHeight="1"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</row>
    <row r="538" ht="12.75" customHeight="1"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</row>
    <row r="539" ht="12.75" customHeight="1"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</row>
    <row r="540" ht="12.75" customHeight="1"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</row>
    <row r="541" ht="12.75" customHeight="1"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</row>
    <row r="542" ht="12.75" customHeight="1"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</row>
    <row r="543" ht="12.75" customHeight="1"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</row>
    <row r="544" ht="12.75" customHeight="1"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</row>
    <row r="545" ht="12.75" customHeight="1"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</row>
    <row r="546" ht="12.75" customHeight="1"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</row>
    <row r="547" ht="12.75" customHeight="1"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</row>
    <row r="548" ht="12.75" customHeight="1"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</row>
    <row r="549" ht="12.75" customHeight="1"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</row>
    <row r="550" ht="12.75" customHeight="1"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</row>
    <row r="551" ht="12.75" customHeight="1"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</row>
    <row r="552" ht="12.75" customHeight="1"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</row>
    <row r="553" ht="12.75" customHeight="1"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</row>
    <row r="554" ht="12.75" customHeight="1"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</row>
    <row r="555" ht="12.75" customHeight="1"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</row>
    <row r="556" ht="12.75" customHeight="1"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</row>
    <row r="557" ht="12.75" customHeight="1"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</row>
    <row r="558" ht="12.75" customHeight="1"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</row>
    <row r="559" ht="12.75" customHeight="1"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</row>
    <row r="560" ht="12.75" customHeight="1"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</row>
    <row r="561" ht="12.75" customHeight="1"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</row>
    <row r="562" ht="12.75" customHeight="1"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</row>
    <row r="563" ht="12.75" customHeight="1"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</row>
    <row r="564" ht="12.75" customHeight="1"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</row>
    <row r="565" ht="12.75" customHeight="1"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</row>
    <row r="566" ht="12.75" customHeight="1"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</row>
    <row r="567" ht="12.75" customHeight="1"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</row>
    <row r="568" ht="12.75" customHeight="1"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</row>
    <row r="569" ht="12.75" customHeight="1"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</row>
    <row r="570" ht="12.75" customHeight="1"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</row>
    <row r="571" ht="12.75" customHeight="1"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</row>
    <row r="572" ht="12.75" customHeight="1"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</row>
    <row r="573" ht="12.75" customHeight="1"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</row>
    <row r="574" ht="12.75" customHeight="1"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</row>
    <row r="575" ht="12.75" customHeight="1"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</row>
    <row r="576" ht="12.75" customHeight="1"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</row>
    <row r="577" ht="12.75" customHeight="1"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</row>
    <row r="578" ht="12.75" customHeight="1"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</row>
    <row r="579" ht="12.75" customHeight="1"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</row>
    <row r="580" ht="12.75" customHeight="1"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</row>
    <row r="581" ht="12.75" customHeight="1"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</row>
    <row r="582" ht="12.75" customHeight="1"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</row>
    <row r="583" ht="12.75" customHeight="1"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</row>
    <row r="584" ht="12.75" customHeight="1"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</row>
    <row r="585" ht="12.75" customHeight="1"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</row>
    <row r="586" ht="12.75" customHeight="1"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</row>
    <row r="587" ht="12.75" customHeight="1"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</row>
    <row r="588" ht="12.75" customHeight="1"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</row>
    <row r="589" ht="12.75" customHeight="1"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</row>
    <row r="590" ht="12.75" customHeight="1"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</row>
    <row r="591" ht="12.75" customHeight="1"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</row>
    <row r="592" ht="12.75" customHeight="1"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</row>
    <row r="593" ht="12.75" customHeight="1"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</row>
    <row r="594" ht="12.75" customHeight="1"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</row>
    <row r="595" ht="12.75" customHeight="1"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</row>
    <row r="596" ht="12.75" customHeight="1"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</row>
    <row r="597" ht="12.75" customHeight="1"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</row>
    <row r="598" ht="12.75" customHeight="1"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</row>
    <row r="599" ht="12.75" customHeight="1"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</row>
    <row r="600" ht="12.75" customHeight="1"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</row>
    <row r="601" ht="12.75" customHeight="1"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</row>
    <row r="602" ht="12.75" customHeight="1"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</row>
    <row r="603" ht="12.75" customHeight="1"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</row>
    <row r="604" ht="12.75" customHeight="1"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</row>
    <row r="605" ht="12.75" customHeight="1"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</row>
    <row r="606" ht="12.75" customHeight="1"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</row>
    <row r="607" ht="12.75" customHeight="1"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</row>
    <row r="608" ht="12.75" customHeight="1"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</row>
    <row r="609" ht="12.75" customHeight="1"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</row>
    <row r="610" ht="12.75" customHeight="1"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</row>
    <row r="611" ht="12.75" customHeight="1"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</row>
    <row r="612" ht="12.75" customHeight="1"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</row>
    <row r="613" ht="12.75" customHeight="1"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</row>
    <row r="614" ht="12.75" customHeight="1"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</row>
    <row r="615" ht="12.75" customHeight="1"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</row>
    <row r="616" ht="12.75" customHeight="1"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</row>
    <row r="617" ht="12.75" customHeight="1"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</row>
    <row r="618" ht="12.75" customHeight="1"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</row>
    <row r="619" ht="12.75" customHeight="1"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</row>
    <row r="620" ht="12.75" customHeight="1"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</row>
    <row r="621" ht="12.75" customHeight="1"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</row>
    <row r="622" ht="12.75" customHeight="1"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</row>
    <row r="623" ht="12.75" customHeight="1"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</row>
    <row r="624" ht="12.75" customHeight="1"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</row>
    <row r="625" ht="12.75" customHeight="1"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</row>
    <row r="626" ht="12.75" customHeight="1"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</row>
    <row r="627" ht="12.75" customHeight="1"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</row>
    <row r="628" ht="12.75" customHeight="1"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</row>
    <row r="629" ht="12.75" customHeight="1"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</row>
    <row r="630" ht="12.75" customHeight="1"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</row>
    <row r="631" ht="12.75" customHeight="1"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</row>
    <row r="632" ht="12.75" customHeight="1"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</row>
    <row r="633" ht="12.75" customHeight="1"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</row>
    <row r="634" ht="12.75" customHeight="1"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</row>
    <row r="635" ht="12.75" customHeight="1"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</row>
    <row r="636" ht="12.75" customHeight="1"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</row>
    <row r="637" ht="12.75" customHeight="1"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</row>
    <row r="638" ht="12.75" customHeight="1"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</row>
    <row r="639" ht="12.75" customHeight="1"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</row>
    <row r="640" ht="12.75" customHeight="1"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</row>
    <row r="641" ht="12.75" customHeight="1"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</row>
    <row r="642" ht="12.75" customHeight="1"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</row>
    <row r="643" ht="12.75" customHeight="1"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</row>
    <row r="644" ht="12.75" customHeight="1"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</row>
    <row r="645" ht="12.75" customHeight="1"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</row>
    <row r="646" ht="12.75" customHeight="1"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</row>
    <row r="647" ht="12.75" customHeight="1"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</row>
    <row r="648" ht="12.75" customHeight="1"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</row>
    <row r="649" ht="12.75" customHeight="1"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</row>
    <row r="650" ht="12.75" customHeight="1"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</row>
    <row r="651" ht="12.75" customHeight="1"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</row>
    <row r="652" ht="12.75" customHeight="1"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</row>
    <row r="653" ht="12.75" customHeight="1"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</row>
    <row r="654" ht="12.75" customHeight="1"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</row>
    <row r="655" ht="12.75" customHeight="1"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</row>
    <row r="656" ht="12.75" customHeight="1"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</row>
    <row r="657" ht="12.75" customHeight="1"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</row>
    <row r="658" ht="12.75" customHeight="1"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</row>
    <row r="659" ht="12.75" customHeight="1"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</row>
    <row r="660" ht="12.75" customHeight="1"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</row>
    <row r="661" ht="12.75" customHeight="1"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</row>
    <row r="662" ht="12.75" customHeight="1"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</row>
    <row r="663" ht="12.75" customHeight="1"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</row>
    <row r="664" ht="12.75" customHeight="1"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</row>
    <row r="665" ht="12.75" customHeight="1"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</row>
    <row r="666" ht="12.75" customHeight="1"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</row>
    <row r="667" ht="12.75" customHeight="1"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</row>
    <row r="668" ht="12.75" customHeight="1"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</row>
    <row r="669" ht="12.75" customHeight="1"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</row>
    <row r="670" ht="12.75" customHeight="1"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</row>
    <row r="671" ht="12.75" customHeight="1"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</row>
    <row r="672" ht="12.75" customHeight="1"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</row>
    <row r="673" ht="12.75" customHeight="1"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</row>
    <row r="674" ht="12.75" customHeight="1"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</row>
    <row r="675" ht="12.75" customHeight="1"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</row>
    <row r="676" ht="12.75" customHeight="1"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</row>
    <row r="677" ht="12.75" customHeight="1"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</row>
    <row r="678" ht="12.75" customHeight="1"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</row>
    <row r="679" ht="12.75" customHeight="1"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</row>
    <row r="680" ht="12.75" customHeight="1"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</row>
    <row r="681" ht="12.75" customHeight="1"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</row>
    <row r="682" ht="12.75" customHeight="1"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</row>
    <row r="683" ht="12.75" customHeight="1"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</row>
    <row r="684" ht="12.75" customHeight="1"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</row>
    <row r="685" ht="12.75" customHeight="1"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</row>
    <row r="686" ht="12.75" customHeight="1"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</row>
    <row r="687" ht="12.75" customHeight="1"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</row>
    <row r="688" ht="12.75" customHeight="1"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</row>
    <row r="689" ht="12.75" customHeight="1"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</row>
    <row r="690" ht="12.75" customHeight="1"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</row>
    <row r="691" ht="12.75" customHeight="1"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</row>
    <row r="692" ht="12.75" customHeight="1"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</row>
    <row r="693" ht="12.75" customHeight="1"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</row>
    <row r="694" ht="12.75" customHeight="1"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</row>
    <row r="695" ht="12.75" customHeight="1"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</row>
    <row r="696" ht="12.75" customHeight="1"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</row>
    <row r="697" ht="12.75" customHeight="1"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</row>
    <row r="698" ht="12.75" customHeight="1"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</row>
    <row r="699" ht="12.75" customHeight="1"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</row>
    <row r="700" ht="12.75" customHeight="1"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</row>
    <row r="701" ht="12.75" customHeight="1"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</row>
    <row r="702" ht="12.75" customHeight="1"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</row>
    <row r="703" ht="12.75" customHeight="1"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</row>
    <row r="704" ht="12.75" customHeight="1"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</row>
    <row r="705" ht="12.75" customHeight="1"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</row>
    <row r="706" ht="12.75" customHeight="1"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</row>
    <row r="707" ht="12.75" customHeight="1"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</row>
    <row r="708" ht="12.75" customHeight="1"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</row>
    <row r="709" ht="12.75" customHeight="1"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</row>
    <row r="710" ht="12.75" customHeight="1"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</row>
    <row r="711" ht="12.75" customHeight="1"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</row>
    <row r="712" ht="12.75" customHeight="1"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</row>
    <row r="713" ht="12.75" customHeight="1"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</row>
    <row r="714" ht="12.75" customHeight="1"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</row>
    <row r="715" ht="12.75" customHeight="1"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</row>
    <row r="716" ht="12.75" customHeight="1"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</row>
    <row r="717" ht="12.75" customHeight="1"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</row>
    <row r="718" ht="12.75" customHeight="1"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</row>
    <row r="719" ht="12.75" customHeight="1"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</row>
    <row r="720" ht="12.75" customHeight="1"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</row>
    <row r="721" ht="12.75" customHeight="1"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</row>
    <row r="722" ht="12.75" customHeight="1"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</row>
    <row r="723" ht="12.75" customHeight="1"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</row>
    <row r="724" ht="12.75" customHeight="1"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</row>
    <row r="725" ht="12.75" customHeight="1"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</row>
    <row r="726" ht="12.75" customHeight="1"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</row>
    <row r="727" ht="12.75" customHeight="1"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</row>
    <row r="728" ht="12.75" customHeight="1"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</row>
    <row r="729" ht="12.75" customHeight="1"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</row>
    <row r="730" ht="12.75" customHeight="1"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</row>
    <row r="731" ht="12.75" customHeight="1"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</row>
    <row r="732" ht="12.75" customHeight="1"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</row>
    <row r="733" ht="12.75" customHeight="1"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</row>
    <row r="734" ht="12.75" customHeight="1"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</row>
    <row r="735" ht="12.75" customHeight="1"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</row>
    <row r="736" ht="12.75" customHeight="1"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</row>
    <row r="737" ht="12.75" customHeight="1"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</row>
    <row r="738" ht="12.75" customHeight="1"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</row>
    <row r="739" ht="12.75" customHeight="1"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</row>
    <row r="740" ht="12.75" customHeight="1"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</row>
    <row r="741" ht="12.75" customHeight="1"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</row>
    <row r="742" ht="12.75" customHeight="1"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</row>
    <row r="743" ht="12.75" customHeight="1"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</row>
    <row r="744" ht="12.75" customHeight="1"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</row>
    <row r="745" ht="12.75" customHeight="1"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</row>
    <row r="746" ht="12.75" customHeight="1"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</row>
    <row r="747" ht="12.75" customHeight="1"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</row>
    <row r="748" ht="12.75" customHeight="1"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</row>
    <row r="749" ht="12.75" customHeight="1"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</row>
    <row r="750" ht="12.75" customHeight="1"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</row>
    <row r="751" ht="12.75" customHeight="1"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</row>
    <row r="752" ht="12.75" customHeight="1"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</row>
    <row r="753" ht="12.75" customHeight="1"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</row>
    <row r="754" ht="12.75" customHeight="1"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</row>
    <row r="755" ht="12.75" customHeight="1"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</row>
    <row r="756" ht="12.75" customHeight="1"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</row>
    <row r="757" ht="12.75" customHeight="1"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</row>
    <row r="758" ht="12.75" customHeight="1"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</row>
    <row r="759" ht="12.75" customHeight="1"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</row>
    <row r="760" ht="12.75" customHeight="1"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</row>
    <row r="761" ht="12.75" customHeight="1"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</row>
    <row r="762" ht="12.75" customHeight="1"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</row>
    <row r="763" ht="12.75" customHeight="1"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</row>
    <row r="764" ht="12.75" customHeight="1"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</row>
    <row r="765" ht="12.75" customHeight="1"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</row>
    <row r="766" ht="12.75" customHeight="1"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</row>
    <row r="767" ht="12.75" customHeight="1"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</row>
    <row r="768" ht="12.75" customHeight="1"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</row>
    <row r="769" ht="12.75" customHeight="1"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</row>
    <row r="770" ht="12.75" customHeight="1"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</row>
    <row r="771" ht="12.75" customHeight="1"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</row>
    <row r="772" ht="12.75" customHeight="1"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</row>
    <row r="773" ht="12.75" customHeight="1"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</row>
    <row r="774" ht="12.75" customHeight="1"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</row>
    <row r="775" ht="12.75" customHeight="1"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</row>
    <row r="776" ht="12.75" customHeight="1"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</row>
    <row r="777" ht="12.75" customHeight="1"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</row>
    <row r="778" ht="12.75" customHeight="1"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</row>
    <row r="779" ht="12.75" customHeight="1"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</row>
    <row r="780" ht="12.75" customHeight="1"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</row>
    <row r="781" ht="12.75" customHeight="1"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</row>
    <row r="782" ht="12.75" customHeight="1"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</row>
    <row r="783" ht="12.75" customHeight="1"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</row>
    <row r="784" ht="12.75" customHeight="1"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</row>
    <row r="785" ht="12.75" customHeight="1"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</row>
    <row r="786" ht="12.75" customHeight="1"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</row>
    <row r="787" ht="12.75" customHeight="1"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</row>
    <row r="788" ht="12.75" customHeight="1"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</row>
    <row r="789" ht="12.75" customHeight="1"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</row>
    <row r="790" ht="12.75" customHeight="1"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</row>
    <row r="791" ht="12.75" customHeight="1"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</row>
    <row r="792" ht="12.75" customHeight="1"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</row>
    <row r="793" ht="12.75" customHeight="1"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</row>
    <row r="794" ht="12.75" customHeight="1"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</row>
    <row r="795" ht="12.75" customHeight="1"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</row>
    <row r="796" ht="12.75" customHeight="1"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</row>
    <row r="797" ht="12.75" customHeight="1"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</row>
    <row r="798" ht="12.75" customHeight="1"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</row>
    <row r="799" ht="12.75" customHeight="1"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</row>
    <row r="800" ht="12.75" customHeight="1"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</row>
    <row r="801" ht="12.75" customHeight="1"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</row>
    <row r="802" ht="12.75" customHeight="1"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</row>
    <row r="803" ht="12.75" customHeight="1"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</row>
    <row r="804" ht="12.75" customHeight="1"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</row>
    <row r="805" ht="12.75" customHeight="1"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</row>
    <row r="806" ht="12.75" customHeight="1"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</row>
    <row r="807" ht="12.75" customHeight="1"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</row>
    <row r="808" ht="12.75" customHeight="1"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</row>
    <row r="809" ht="12.75" customHeight="1"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</row>
    <row r="810" ht="12.75" customHeight="1"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</row>
    <row r="811" ht="12.75" customHeight="1"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</row>
    <row r="812" ht="12.75" customHeight="1"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</row>
    <row r="813" ht="12.75" customHeight="1"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</row>
    <row r="814" ht="12.75" customHeight="1"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</row>
    <row r="815" ht="12.75" customHeight="1"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</row>
    <row r="816" ht="12.75" customHeight="1"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</row>
    <row r="817" ht="12.75" customHeight="1"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</row>
    <row r="818" ht="12.75" customHeight="1"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</row>
    <row r="819" ht="12.75" customHeight="1"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</row>
    <row r="820" ht="12.75" customHeight="1"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</row>
    <row r="821" ht="12.75" customHeight="1"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</row>
    <row r="822" ht="12.75" customHeight="1"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</row>
    <row r="823" ht="12.75" customHeight="1"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</row>
    <row r="824" ht="12.75" customHeight="1"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</row>
    <row r="825" ht="12.75" customHeight="1"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</row>
    <row r="826" ht="12.75" customHeight="1"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</row>
    <row r="827" ht="12.75" customHeight="1"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</row>
    <row r="828" ht="12.75" customHeight="1"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</row>
    <row r="829" ht="12.75" customHeight="1"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</row>
    <row r="830" ht="12.75" customHeight="1"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</row>
    <row r="831" ht="12.75" customHeight="1"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</row>
    <row r="832" ht="12.75" customHeight="1"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</row>
    <row r="833" ht="12.75" customHeight="1"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</row>
    <row r="834" ht="12.75" customHeight="1"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</row>
    <row r="835" ht="12.75" customHeight="1"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</row>
    <row r="836" ht="12.75" customHeight="1"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</row>
    <row r="837" ht="12.75" customHeight="1"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</row>
    <row r="838" ht="12.75" customHeight="1"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</row>
    <row r="839" ht="12.75" customHeight="1"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</row>
    <row r="840" ht="12.75" customHeight="1"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</row>
    <row r="841" ht="12.75" customHeight="1"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</row>
    <row r="842" ht="12.75" customHeight="1"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</row>
    <row r="843" ht="12.75" customHeight="1"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</row>
    <row r="844" ht="12.75" customHeight="1"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</row>
    <row r="845" ht="12.75" customHeight="1"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</row>
    <row r="846" ht="12.75" customHeight="1"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</row>
    <row r="847" ht="12.75" customHeight="1"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</row>
    <row r="848" ht="12.75" customHeight="1"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</row>
    <row r="849" ht="12.75" customHeight="1"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</row>
    <row r="850" ht="12.75" customHeight="1"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</row>
    <row r="851" ht="12.75" customHeight="1"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</row>
    <row r="852" ht="12.75" customHeight="1"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</row>
    <row r="853" ht="12.75" customHeight="1"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</row>
    <row r="854" ht="12.75" customHeight="1"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</row>
    <row r="855" ht="12.75" customHeight="1"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</row>
    <row r="856" ht="12.75" customHeight="1"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</row>
    <row r="857" ht="12.75" customHeight="1"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</row>
    <row r="858" ht="12.75" customHeight="1"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</row>
    <row r="859" ht="12.75" customHeight="1"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</row>
    <row r="860" ht="12.75" customHeight="1"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</row>
    <row r="861" ht="12.75" customHeight="1"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</row>
    <row r="862" ht="12.75" customHeight="1"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</row>
    <row r="863" ht="12.75" customHeight="1"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</row>
    <row r="864" ht="12.75" customHeight="1"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</row>
    <row r="865" ht="12.75" customHeight="1"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</row>
    <row r="866" ht="12.75" customHeight="1"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</row>
    <row r="867" ht="12.75" customHeight="1"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</row>
    <row r="868" ht="12.75" customHeight="1"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</row>
    <row r="869" ht="12.75" customHeight="1"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</row>
    <row r="870" ht="12.75" customHeight="1"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</row>
    <row r="871" ht="12.75" customHeight="1"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</row>
    <row r="872" ht="12.75" customHeight="1"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</row>
    <row r="873" ht="12.75" customHeight="1"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</row>
    <row r="874" ht="12.75" customHeight="1"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</row>
    <row r="875" ht="12.75" customHeight="1"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</row>
    <row r="876" ht="12.75" customHeight="1"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</row>
    <row r="877" ht="12.75" customHeight="1"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</row>
    <row r="878" ht="12.75" customHeight="1"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</row>
    <row r="879" ht="12.75" customHeight="1"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</row>
    <row r="880" ht="12.75" customHeight="1"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</row>
    <row r="881" ht="12.75" customHeight="1"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</row>
    <row r="882" ht="12.75" customHeight="1"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</row>
    <row r="883" ht="12.75" customHeight="1"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</row>
    <row r="884" ht="12.75" customHeight="1"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</row>
    <row r="885" ht="12.75" customHeight="1"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</row>
    <row r="886" ht="12.75" customHeight="1"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</row>
    <row r="887" ht="12.75" customHeight="1"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</row>
    <row r="888" ht="12.75" customHeight="1"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</row>
    <row r="889" ht="12.75" customHeight="1"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</row>
    <row r="890" ht="12.75" customHeight="1"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</row>
    <row r="891" ht="12.75" customHeight="1"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</row>
    <row r="892" ht="12.75" customHeight="1"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</row>
    <row r="893" ht="12.75" customHeight="1"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</row>
    <row r="894" ht="12.75" customHeight="1"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</row>
    <row r="895" ht="12.75" customHeight="1"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</row>
    <row r="896" ht="12.75" customHeight="1"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</row>
    <row r="897" ht="12.75" customHeight="1"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</row>
    <row r="898" ht="12.75" customHeight="1"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</row>
    <row r="899" ht="12.75" customHeight="1"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</row>
    <row r="900" ht="12.75" customHeight="1"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</row>
    <row r="901" ht="12.75" customHeight="1"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</row>
    <row r="902" ht="12.75" customHeight="1"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</row>
    <row r="903" ht="12.75" customHeight="1"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</row>
    <row r="904" ht="12.75" customHeight="1"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</row>
    <row r="905" ht="12.75" customHeight="1"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</row>
    <row r="906" ht="12.75" customHeight="1"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</row>
    <row r="907" ht="12.75" customHeight="1"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</row>
    <row r="908" ht="12.75" customHeight="1"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</row>
    <row r="909" ht="12.75" customHeight="1"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</row>
    <row r="910" ht="12.75" customHeight="1"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</row>
    <row r="911" ht="12.75" customHeight="1"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</row>
    <row r="912" ht="12.75" customHeight="1"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</row>
    <row r="913" ht="12.75" customHeight="1"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</row>
    <row r="914" ht="12.75" customHeight="1"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</row>
    <row r="915" ht="12.75" customHeight="1"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</row>
    <row r="916" ht="12.75" customHeight="1"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</row>
    <row r="917" ht="12.75" customHeight="1"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</row>
    <row r="918" ht="12.75" customHeight="1"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</row>
    <row r="919" ht="12.75" customHeight="1"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</row>
    <row r="920" ht="12.75" customHeight="1"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</row>
    <row r="921" ht="12.75" customHeight="1"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</row>
    <row r="922" ht="12.75" customHeight="1"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</row>
    <row r="923" ht="12.75" customHeight="1"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</row>
    <row r="924" ht="12.75" customHeight="1"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</row>
    <row r="925" ht="12.75" customHeight="1"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</row>
    <row r="926" ht="12.75" customHeight="1"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</row>
    <row r="927" ht="12.75" customHeight="1"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</row>
    <row r="928" ht="12.75" customHeight="1"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</row>
    <row r="929" ht="12.75" customHeight="1"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</row>
    <row r="930" ht="12.75" customHeight="1"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</row>
    <row r="931" ht="12.75" customHeight="1"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</row>
    <row r="932" ht="12.75" customHeight="1"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</row>
    <row r="933" ht="12.75" customHeight="1"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</row>
    <row r="934" ht="12.75" customHeight="1"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</row>
    <row r="935" ht="12.75" customHeight="1"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</row>
    <row r="936" ht="12.75" customHeight="1"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</row>
    <row r="937" ht="12.75" customHeight="1"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</row>
    <row r="938" ht="12.75" customHeight="1"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</row>
    <row r="939" ht="12.75" customHeight="1"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</row>
    <row r="940" ht="12.75" customHeight="1"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</row>
    <row r="941" ht="12.75" customHeight="1"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</row>
    <row r="942" ht="12.75" customHeight="1"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</row>
    <row r="943" ht="12.75" customHeight="1"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</row>
    <row r="944" ht="12.75" customHeight="1"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</row>
    <row r="945" ht="12.75" customHeight="1"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</row>
    <row r="946" ht="12.75" customHeight="1"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</row>
    <row r="947" ht="12.75" customHeight="1"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</row>
    <row r="948" ht="12.75" customHeight="1"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</row>
    <row r="949" ht="12.75" customHeight="1"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</row>
    <row r="950" ht="12.75" customHeight="1"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</row>
    <row r="951" ht="12.75" customHeight="1"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</row>
    <row r="952" ht="12.75" customHeight="1"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</row>
    <row r="953" ht="12.75" customHeight="1"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</row>
    <row r="954" ht="12.75" customHeight="1"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</row>
    <row r="955" ht="12.75" customHeight="1"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</row>
    <row r="956" ht="12.75" customHeight="1"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</row>
    <row r="957" ht="12.75" customHeight="1"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</row>
    <row r="958" ht="12.75" customHeight="1"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</row>
    <row r="959" ht="12.75" customHeight="1"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</row>
    <row r="960" ht="12.75" customHeight="1"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</row>
    <row r="961" ht="12.75" customHeight="1"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</row>
    <row r="962" ht="12.75" customHeight="1"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</row>
    <row r="963" ht="12.75" customHeight="1"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</row>
    <row r="964" ht="12.75" customHeight="1"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</row>
    <row r="965" ht="12.75" customHeight="1"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</row>
    <row r="966" ht="12.75" customHeight="1"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</row>
    <row r="967" ht="12.75" customHeight="1"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</row>
    <row r="968" ht="12.75" customHeight="1"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</row>
    <row r="969" ht="12.75" customHeight="1"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</row>
    <row r="970" ht="12.75" customHeight="1"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</row>
    <row r="971" ht="12.75" customHeight="1"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</row>
    <row r="972" ht="12.75" customHeight="1"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</row>
    <row r="973" ht="12.75" customHeight="1"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</row>
    <row r="974" ht="12.75" customHeight="1"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</row>
    <row r="975" ht="12.75" customHeight="1"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</row>
    <row r="976" ht="12.75" customHeight="1"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</row>
    <row r="977" ht="12.75" customHeight="1"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</row>
    <row r="978" ht="12.75" customHeight="1"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</row>
    <row r="979" ht="12.75" customHeight="1"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</row>
    <row r="980" ht="12.75" customHeight="1"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</row>
    <row r="981" ht="12.75" customHeight="1"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</row>
    <row r="982" ht="12.75" customHeight="1"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</row>
    <row r="983" ht="12.75" customHeight="1"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</row>
    <row r="984" ht="12.75" customHeight="1"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</row>
    <row r="985" ht="12.75" customHeight="1"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</row>
    <row r="986" ht="12.75" customHeight="1"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</row>
    <row r="987" ht="12.75" customHeight="1"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</row>
    <row r="988" ht="12.75" customHeight="1"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</row>
    <row r="989" ht="12.75" customHeight="1"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</row>
    <row r="990" ht="12.75" customHeight="1"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</row>
    <row r="991" ht="12.75" customHeight="1"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</row>
    <row r="992" ht="12.75" customHeight="1"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</row>
    <row r="993" ht="12.75" customHeight="1"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</row>
    <row r="994" ht="12.75" customHeight="1"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</row>
    <row r="995" ht="12.75" customHeight="1"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</row>
    <row r="996" ht="12.75" customHeight="1"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</row>
    <row r="997" ht="12.75" customHeight="1"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</row>
    <row r="998" ht="12.75" customHeight="1"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</row>
    <row r="999" ht="12.75" customHeight="1"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</row>
    <row r="1000" ht="12.75" customHeight="1"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</row>
    <row r="1001" ht="12.75" customHeight="1"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</row>
    <row r="1002" ht="12.75" customHeight="1"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</row>
  </sheetData>
  <printOptions/>
  <pageMargins bottom="0.75" footer="0.0" header="0.0" left="0.25" right="0.25" top="0.75"/>
  <pageSetup paperSize="5" scale="97"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2.0" topLeftCell="C1" activePane="topRight" state="frozen"/>
      <selection activeCell="D2" sqref="D2" pane="topRight"/>
    </sheetView>
  </sheetViews>
  <sheetFormatPr customHeight="1" defaultColWidth="12.63" defaultRowHeight="15.0"/>
  <cols>
    <col customWidth="1" min="1" max="1" width="2.88"/>
    <col customWidth="1" min="2" max="2" width="51.88"/>
    <col customWidth="1" min="3" max="4" width="11.63"/>
    <col customWidth="1" min="5" max="5" width="13.13"/>
    <col customWidth="1" min="6" max="7" width="11.63"/>
    <col customWidth="1" min="8" max="8" width="14.38"/>
    <col customWidth="1" min="9" max="9" width="12.75"/>
    <col customWidth="1" min="10" max="13" width="11.63"/>
    <col customWidth="1" min="14" max="14" width="12.75"/>
    <col customWidth="1" min="15" max="15" width="11.88"/>
    <col customWidth="1" min="16" max="142" width="11.63"/>
    <col customWidth="1" min="143" max="143" width="7.63"/>
    <col customWidth="1" min="144" max="144" width="7.38"/>
    <col customWidth="1" min="145" max="145" width="6.88"/>
    <col customWidth="1" min="146" max="147" width="7.13"/>
    <col customWidth="1" min="148" max="148" width="7.0"/>
    <col customWidth="1" min="149" max="149" width="7.13"/>
    <col customWidth="1" min="150" max="165" width="8.13"/>
    <col customWidth="1" min="166" max="166" width="7.0"/>
    <col customWidth="1" min="167" max="167" width="7.13"/>
    <col customWidth="1" min="168" max="168" width="7.38"/>
    <col customWidth="1" min="169" max="169" width="7.13"/>
    <col customWidth="1" min="170" max="170" width="7.63"/>
    <col customWidth="1" min="171" max="171" width="7.13"/>
    <col customWidth="1" min="172" max="172" width="6.63"/>
    <col customWidth="1" min="173" max="173" width="7.63"/>
    <col customWidth="1" min="174" max="174" width="7.38"/>
    <col customWidth="1" min="175" max="175" width="6.88"/>
    <col customWidth="1" min="176" max="177" width="7.13"/>
    <col customWidth="1" min="178" max="178" width="7.0"/>
    <col customWidth="1" min="179" max="179" width="7.13"/>
    <col customWidth="1" min="180" max="180" width="7.38"/>
    <col customWidth="1" min="181" max="181" width="7.13"/>
    <col customWidth="1" min="182" max="182" width="7.63"/>
    <col customWidth="1" min="183" max="183" width="7.13"/>
    <col customWidth="1" min="184" max="184" width="6.63"/>
    <col customWidth="1" min="185" max="185" width="7.63"/>
    <col customWidth="1" min="186" max="186" width="7.38"/>
    <col customWidth="1" min="187" max="187" width="6.88"/>
    <col customWidth="1" min="188" max="189" width="7.13"/>
    <col customWidth="1" min="190" max="190" width="7.0"/>
    <col customWidth="1" min="191" max="191" width="7.13"/>
    <col customWidth="1" min="192" max="192" width="7.38"/>
    <col customWidth="1" min="193" max="193" width="7.13"/>
    <col customWidth="1" min="194" max="194" width="7.63"/>
    <col customWidth="1" min="195" max="195" width="7.13"/>
    <col customWidth="1" min="196" max="196" width="6.63"/>
    <col customWidth="1" min="197" max="197" width="7.63"/>
    <col customWidth="1" min="198" max="198" width="7.38"/>
    <col customWidth="1" min="199" max="199" width="6.88"/>
    <col customWidth="1" min="200" max="201" width="7.13"/>
    <col customWidth="1" min="202" max="202" width="7.0"/>
    <col customWidth="1" min="203" max="203" width="7.13"/>
    <col customWidth="1" min="204" max="204" width="7.38"/>
    <col customWidth="1" min="205" max="205" width="7.13"/>
    <col customWidth="1" min="206" max="206" width="7.63"/>
    <col customWidth="1" min="207" max="207" width="7.13"/>
    <col customWidth="1" min="208" max="208" width="6.63"/>
    <col customWidth="1" min="209" max="209" width="7.63"/>
    <col customWidth="1" min="210" max="210" width="7.38"/>
    <col customWidth="1" min="211" max="211" width="6.88"/>
    <col customWidth="1" min="212" max="213" width="7.13"/>
    <col customWidth="1" min="214" max="214" width="7.0"/>
    <col customWidth="1" min="215" max="215" width="7.13"/>
    <col customWidth="1" min="216" max="216" width="7.38"/>
    <col customWidth="1" min="217" max="217" width="7.13"/>
    <col customWidth="1" min="218" max="218" width="7.63"/>
    <col customWidth="1" min="219" max="219" width="7.13"/>
    <col customWidth="1" min="220" max="220" width="6.63"/>
    <col customWidth="1" min="221" max="221" width="7.63"/>
    <col customWidth="1" min="222" max="222" width="7.38"/>
    <col customWidth="1" min="223" max="223" width="6.88"/>
    <col customWidth="1" min="224" max="225" width="7.13"/>
    <col customWidth="1" min="226" max="226" width="7.0"/>
    <col customWidth="1" min="227" max="227" width="7.13"/>
    <col customWidth="1" min="228" max="228" width="7.38"/>
    <col customWidth="1" min="229" max="229" width="7.13"/>
    <col customWidth="1" min="230" max="230" width="7.63"/>
    <col customWidth="1" min="231" max="231" width="7.13"/>
    <col customWidth="1" min="232" max="232" width="6.63"/>
    <col customWidth="1" min="233" max="233" width="7.63"/>
    <col customWidth="1" min="234" max="234" width="7.38"/>
    <col customWidth="1" min="235" max="235" width="6.88"/>
    <col customWidth="1" min="236" max="237" width="7.13"/>
    <col customWidth="1" min="238" max="238" width="7.0"/>
    <col customWidth="1" min="239" max="239" width="7.13"/>
    <col customWidth="1" min="240" max="240" width="7.38"/>
    <col customWidth="1" min="241" max="241" width="7.13"/>
    <col customWidth="1" min="242" max="242" width="7.63"/>
    <col customWidth="1" min="243" max="243" width="7.13"/>
    <col customWidth="1" min="244" max="244" width="6.63"/>
    <col customWidth="1" min="245" max="245" width="7.63"/>
    <col customWidth="1" min="246" max="246" width="7.38"/>
    <col customWidth="1" min="247" max="247" width="6.88"/>
    <col customWidth="1" min="248" max="249" width="7.13"/>
    <col customWidth="1" min="250" max="250" width="7.0"/>
    <col customWidth="1" min="251" max="251" width="7.13"/>
    <col customWidth="1" min="252" max="252" width="7.38"/>
    <col customWidth="1" min="253" max="253" width="7.13"/>
    <col customWidth="1" min="254" max="254" width="7.63"/>
    <col customWidth="1" min="255" max="255" width="7.13"/>
    <col customWidth="1" min="256" max="256" width="6.63"/>
    <col customWidth="1" min="257" max="257" width="7.63"/>
    <col customWidth="1" min="258" max="258" width="7.38"/>
    <col customWidth="1" min="259" max="259" width="6.88"/>
    <col customWidth="1" min="260" max="261" width="7.13"/>
    <col customWidth="1" min="262" max="262" width="7.0"/>
    <col customWidth="1" min="263" max="263" width="7.13"/>
    <col customWidth="1" min="264" max="264" width="7.38"/>
    <col customWidth="1" min="265" max="265" width="7.13"/>
    <col customWidth="1" min="266" max="266" width="7.63"/>
    <col customWidth="1" min="267" max="267" width="7.13"/>
    <col customWidth="1" min="268" max="268" width="6.63"/>
    <col customWidth="1" min="269" max="269" width="7.63"/>
    <col customWidth="1" min="270" max="270" width="7.38"/>
    <col customWidth="1" min="271" max="271" width="6.88"/>
    <col customWidth="1" min="272" max="273" width="7.13"/>
    <col customWidth="1" min="274" max="274" width="7.0"/>
    <col customWidth="1" min="275" max="275" width="7.13"/>
    <col customWidth="1" min="276" max="276" width="7.38"/>
    <col customWidth="1" min="277" max="277" width="7.13"/>
    <col customWidth="1" min="278" max="278" width="7.63"/>
    <col customWidth="1" min="279" max="279" width="7.13"/>
    <col customWidth="1" min="280" max="280" width="6.63"/>
    <col customWidth="1" min="281" max="281" width="7.63"/>
    <col customWidth="1" min="282" max="282" width="7.38"/>
    <col customWidth="1" min="283" max="283" width="6.88"/>
    <col customWidth="1" min="284" max="285" width="7.13"/>
    <col customWidth="1" min="286" max="286" width="7.0"/>
    <col customWidth="1" min="287" max="287" width="7.13"/>
    <col customWidth="1" min="288" max="288" width="7.38"/>
    <col customWidth="1" min="289" max="289" width="7.13"/>
    <col customWidth="1" min="290" max="290" width="7.63"/>
    <col customWidth="1" min="291" max="291" width="7.13"/>
    <col customWidth="1" min="292" max="293" width="8.88"/>
    <col customWidth="1" min="294" max="294" width="16.0"/>
    <col customWidth="1" min="295" max="295" width="7.13"/>
    <col customWidth="1" min="296" max="296" width="7.38"/>
    <col customWidth="1" min="297" max="297" width="7.13"/>
    <col customWidth="1" min="298" max="298" width="7.63"/>
    <col customWidth="1" min="299" max="299" width="7.13"/>
    <col customWidth="1" min="300" max="300" width="6.63"/>
    <col customWidth="1" min="301" max="301" width="7.63"/>
    <col customWidth="1" min="302" max="302" width="7.38"/>
    <col customWidth="1" min="303" max="303" width="6.88"/>
    <col customWidth="1" min="304" max="305" width="7.13"/>
    <col customWidth="1" min="306" max="306" width="7.0"/>
    <col customWidth="1" min="307" max="307" width="7.13"/>
    <col customWidth="1" min="308" max="308" width="7.38"/>
    <col customWidth="1" min="309" max="309" width="7.13"/>
    <col customWidth="1" min="310" max="310" width="7.63"/>
    <col customWidth="1" min="311" max="311" width="7.13"/>
    <col customWidth="1" min="312" max="312" width="6.63"/>
    <col customWidth="1" min="313" max="313" width="7.63"/>
    <col customWidth="1" min="314" max="314" width="7.38"/>
    <col customWidth="1" min="315" max="315" width="6.88"/>
    <col customWidth="1" min="316" max="317" width="7.13"/>
    <col customWidth="1" min="318" max="318" width="7.0"/>
    <col customWidth="1" min="319" max="319" width="7.13"/>
    <col customWidth="1" min="320" max="320" width="7.38"/>
    <col customWidth="1" min="321" max="321" width="7.13"/>
    <col customWidth="1" min="322" max="322" width="7.63"/>
    <col customWidth="1" min="323" max="323" width="7.13"/>
    <col customWidth="1" min="324" max="324" width="6.63"/>
    <col customWidth="1" min="325" max="325" width="7.63"/>
    <col customWidth="1" min="326" max="326" width="7.38"/>
    <col customWidth="1" min="327" max="327" width="6.88"/>
    <col customWidth="1" min="328" max="329" width="7.13"/>
    <col customWidth="1" min="330" max="330" width="7.0"/>
    <col customWidth="1" min="331" max="331" width="7.13"/>
    <col customWidth="1" min="332" max="332" width="7.38"/>
    <col customWidth="1" min="333" max="333" width="7.13"/>
    <col customWidth="1" min="334" max="334" width="7.63"/>
    <col customWidth="1" min="335" max="335" width="7.13"/>
    <col customWidth="1" min="336" max="336" width="6.63"/>
    <col customWidth="1" min="337" max="337" width="7.63"/>
    <col customWidth="1" min="338" max="338" width="7.38"/>
    <col customWidth="1" min="339" max="339" width="6.88"/>
    <col customWidth="1" min="340" max="341" width="7.13"/>
    <col customWidth="1" min="342" max="342" width="7.0"/>
    <col customWidth="1" min="343" max="343" width="7.13"/>
    <col customWidth="1" min="344" max="344" width="7.38"/>
    <col customWidth="1" min="345" max="345" width="7.13"/>
    <col customWidth="1" min="346" max="346" width="7.63"/>
    <col customWidth="1" min="347" max="347" width="7.13"/>
    <col customWidth="1" min="348" max="348" width="6.63"/>
    <col customWidth="1" min="349" max="349" width="7.63"/>
    <col customWidth="1" min="350" max="350" width="7.38"/>
    <col customWidth="1" min="351" max="351" width="6.88"/>
    <col customWidth="1" min="352" max="353" width="7.13"/>
    <col customWidth="1" min="354" max="354" width="7.0"/>
    <col customWidth="1" min="355" max="355" width="7.13"/>
    <col customWidth="1" min="356" max="356" width="7.38"/>
    <col customWidth="1" min="357" max="357" width="7.13"/>
    <col customWidth="1" min="358" max="358" width="7.63"/>
    <col customWidth="1" min="359" max="359" width="7.13"/>
    <col customWidth="1" min="360" max="360" width="6.63"/>
    <col customWidth="1" min="361" max="361" width="7.63"/>
    <col customWidth="1" min="362" max="362" width="7.38"/>
    <col customWidth="1" min="363" max="363" width="6.88"/>
    <col customWidth="1" min="364" max="365" width="7.13"/>
    <col customWidth="1" min="366" max="366" width="7.0"/>
    <col customWidth="1" min="367" max="367" width="7.13"/>
    <col customWidth="1" min="368" max="368" width="7.38"/>
    <col customWidth="1" min="369" max="369" width="7.13"/>
    <col customWidth="1" min="370" max="370" width="7.63"/>
    <col customWidth="1" min="371" max="371" width="7.13"/>
    <col customWidth="1" min="372" max="372" width="6.63"/>
    <col customWidth="1" min="373" max="373" width="7.63"/>
    <col customWidth="1" min="374" max="374" width="7.38"/>
    <col customWidth="1" min="375" max="375" width="6.88"/>
    <col customWidth="1" min="376" max="377" width="7.13"/>
    <col customWidth="1" min="378" max="378" width="7.0"/>
    <col customWidth="1" min="379" max="379" width="7.13"/>
    <col customWidth="1" min="380" max="380" width="7.38"/>
    <col customWidth="1" min="381" max="381" width="7.13"/>
    <col customWidth="1" min="382" max="382" width="7.63"/>
    <col customWidth="1" min="383" max="383" width="7.13"/>
    <col customWidth="1" min="384" max="384" width="6.63"/>
    <col customWidth="1" min="385" max="385" width="7.63"/>
    <col customWidth="1" min="386" max="386" width="7.38"/>
    <col customWidth="1" min="387" max="387" width="6.88"/>
    <col customWidth="1" min="388" max="389" width="7.13"/>
    <col customWidth="1" min="390" max="390" width="7.0"/>
    <col customWidth="1" min="391" max="391" width="7.13"/>
    <col customWidth="1" min="392" max="392" width="7.38"/>
    <col customWidth="1" min="393" max="393" width="7.13"/>
    <col customWidth="1" min="394" max="394" width="7.63"/>
    <col customWidth="1" min="395" max="395" width="7.13"/>
    <col customWidth="1" min="396" max="396" width="6.63"/>
    <col customWidth="1" min="397" max="397" width="7.63"/>
    <col customWidth="1" min="398" max="398" width="7.38"/>
    <col customWidth="1" min="399" max="399" width="6.88"/>
    <col customWidth="1" min="400" max="401" width="7.13"/>
    <col customWidth="1" min="402" max="402" width="7.0"/>
    <col customWidth="1" min="403" max="403" width="7.13"/>
    <col customWidth="1" min="404" max="404" width="7.38"/>
    <col customWidth="1" min="405" max="405" width="7.13"/>
    <col customWidth="1" min="406" max="406" width="7.63"/>
    <col customWidth="1" min="407" max="407" width="7.13"/>
    <col customWidth="1" min="408" max="408" width="6.63"/>
    <col customWidth="1" min="409" max="409" width="7.63"/>
    <col customWidth="1" min="410" max="410" width="7.38"/>
    <col customWidth="1" min="411" max="411" width="6.88"/>
    <col customWidth="1" min="412" max="413" width="7.13"/>
  </cols>
  <sheetData>
    <row r="1" ht="12.75" customHeight="1">
      <c r="A1" s="1" t="s">
        <v>133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</row>
    <row r="2" ht="12.75" customHeight="1">
      <c r="A2" s="1"/>
      <c r="B2" s="20" t="s">
        <v>134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6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6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</row>
    <row r="3" ht="12.75" customHeight="1">
      <c r="A3" s="1"/>
      <c r="B3" s="20"/>
      <c r="C3" s="61"/>
      <c r="D3" s="1"/>
      <c r="E3" s="179"/>
      <c r="F3" s="179"/>
      <c r="G3" s="179"/>
      <c r="H3" s="179"/>
      <c r="I3" s="179"/>
      <c r="J3" s="179"/>
      <c r="K3" s="179"/>
      <c r="L3" s="179"/>
      <c r="M3" s="179"/>
      <c r="N3" s="179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</row>
    <row r="4" ht="12.75" customHeight="1">
      <c r="A4" s="1"/>
      <c r="B4" s="180" t="s">
        <v>135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6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79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</row>
    <row r="5" ht="12.75" customHeight="1">
      <c r="A5" s="1"/>
      <c r="B5" s="1"/>
      <c r="C5" s="1"/>
      <c r="D5" s="6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</row>
    <row r="6" ht="12.75" customHeight="1">
      <c r="A6" s="1"/>
      <c r="B6" s="1"/>
      <c r="C6" s="79">
        <f t="shared" ref="C6:DY6" si="1">+YEAR(C7)</f>
        <v>2025</v>
      </c>
      <c r="D6" s="79">
        <f t="shared" si="1"/>
        <v>2025</v>
      </c>
      <c r="E6" s="79">
        <f t="shared" si="1"/>
        <v>2025</v>
      </c>
      <c r="F6" s="79">
        <f t="shared" si="1"/>
        <v>2025</v>
      </c>
      <c r="G6" s="79">
        <f t="shared" si="1"/>
        <v>2025</v>
      </c>
      <c r="H6" s="79">
        <f t="shared" si="1"/>
        <v>2025</v>
      </c>
      <c r="I6" s="79">
        <f t="shared" si="1"/>
        <v>2025</v>
      </c>
      <c r="J6" s="79">
        <f t="shared" si="1"/>
        <v>2025</v>
      </c>
      <c r="K6" s="79">
        <f t="shared" si="1"/>
        <v>2025</v>
      </c>
      <c r="L6" s="79">
        <f t="shared" si="1"/>
        <v>2025</v>
      </c>
      <c r="M6" s="79">
        <f t="shared" si="1"/>
        <v>2025</v>
      </c>
      <c r="N6" s="79">
        <f t="shared" si="1"/>
        <v>2025</v>
      </c>
      <c r="O6" s="79">
        <f t="shared" si="1"/>
        <v>2026</v>
      </c>
      <c r="P6" s="79">
        <f t="shared" si="1"/>
        <v>2026</v>
      </c>
      <c r="Q6" s="79">
        <f t="shared" si="1"/>
        <v>2026</v>
      </c>
      <c r="R6" s="79">
        <f t="shared" si="1"/>
        <v>2026</v>
      </c>
      <c r="S6" s="79">
        <f t="shared" si="1"/>
        <v>2026</v>
      </c>
      <c r="T6" s="79">
        <f t="shared" si="1"/>
        <v>2026</v>
      </c>
      <c r="U6" s="79">
        <f t="shared" si="1"/>
        <v>2026</v>
      </c>
      <c r="V6" s="79">
        <f t="shared" si="1"/>
        <v>2026</v>
      </c>
      <c r="W6" s="79">
        <f t="shared" si="1"/>
        <v>2026</v>
      </c>
      <c r="X6" s="79">
        <f t="shared" si="1"/>
        <v>2026</v>
      </c>
      <c r="Y6" s="79">
        <f t="shared" si="1"/>
        <v>2026</v>
      </c>
      <c r="Z6" s="79">
        <f t="shared" si="1"/>
        <v>2026</v>
      </c>
      <c r="AA6" s="79">
        <f t="shared" si="1"/>
        <v>2027</v>
      </c>
      <c r="AB6" s="79">
        <f t="shared" si="1"/>
        <v>2027</v>
      </c>
      <c r="AC6" s="79">
        <f t="shared" si="1"/>
        <v>2027</v>
      </c>
      <c r="AD6" s="79">
        <f t="shared" si="1"/>
        <v>2027</v>
      </c>
      <c r="AE6" s="79">
        <f t="shared" si="1"/>
        <v>2027</v>
      </c>
      <c r="AF6" s="79">
        <f t="shared" si="1"/>
        <v>2027</v>
      </c>
      <c r="AG6" s="79">
        <f t="shared" si="1"/>
        <v>2027</v>
      </c>
      <c r="AH6" s="79">
        <f t="shared" si="1"/>
        <v>2027</v>
      </c>
      <c r="AI6" s="79">
        <f t="shared" si="1"/>
        <v>2027</v>
      </c>
      <c r="AJ6" s="79">
        <f t="shared" si="1"/>
        <v>2027</v>
      </c>
      <c r="AK6" s="79">
        <f t="shared" si="1"/>
        <v>2027</v>
      </c>
      <c r="AL6" s="79">
        <f t="shared" si="1"/>
        <v>2027</v>
      </c>
      <c r="AM6" s="79">
        <f t="shared" si="1"/>
        <v>2028</v>
      </c>
      <c r="AN6" s="79">
        <f t="shared" si="1"/>
        <v>2028</v>
      </c>
      <c r="AO6" s="79">
        <f t="shared" si="1"/>
        <v>2028</v>
      </c>
      <c r="AP6" s="79">
        <f t="shared" si="1"/>
        <v>2028</v>
      </c>
      <c r="AQ6" s="79">
        <f t="shared" si="1"/>
        <v>2028</v>
      </c>
      <c r="AR6" s="79">
        <f t="shared" si="1"/>
        <v>2028</v>
      </c>
      <c r="AS6" s="79">
        <f t="shared" si="1"/>
        <v>2028</v>
      </c>
      <c r="AT6" s="79">
        <f t="shared" si="1"/>
        <v>2028</v>
      </c>
      <c r="AU6" s="79">
        <f t="shared" si="1"/>
        <v>2028</v>
      </c>
      <c r="AV6" s="79">
        <f t="shared" si="1"/>
        <v>2028</v>
      </c>
      <c r="AW6" s="79">
        <f t="shared" si="1"/>
        <v>2028</v>
      </c>
      <c r="AX6" s="79">
        <f t="shared" si="1"/>
        <v>2028</v>
      </c>
      <c r="AY6" s="79">
        <f t="shared" si="1"/>
        <v>2029</v>
      </c>
      <c r="AZ6" s="79">
        <f t="shared" si="1"/>
        <v>2029</v>
      </c>
      <c r="BA6" s="79">
        <f t="shared" si="1"/>
        <v>2029</v>
      </c>
      <c r="BB6" s="79">
        <f t="shared" si="1"/>
        <v>2029</v>
      </c>
      <c r="BC6" s="79">
        <f t="shared" si="1"/>
        <v>2029</v>
      </c>
      <c r="BD6" s="79">
        <f t="shared" si="1"/>
        <v>2029</v>
      </c>
      <c r="BE6" s="79">
        <f t="shared" si="1"/>
        <v>2029</v>
      </c>
      <c r="BF6" s="79">
        <f t="shared" si="1"/>
        <v>2029</v>
      </c>
      <c r="BG6" s="79">
        <f t="shared" si="1"/>
        <v>2029</v>
      </c>
      <c r="BH6" s="79">
        <f t="shared" si="1"/>
        <v>2029</v>
      </c>
      <c r="BI6" s="79">
        <f t="shared" si="1"/>
        <v>2029</v>
      </c>
      <c r="BJ6" s="79">
        <f t="shared" si="1"/>
        <v>2029</v>
      </c>
      <c r="BK6" s="79">
        <f t="shared" si="1"/>
        <v>2030</v>
      </c>
      <c r="BL6" s="79">
        <f t="shared" si="1"/>
        <v>2030</v>
      </c>
      <c r="BM6" s="79">
        <f t="shared" si="1"/>
        <v>2030</v>
      </c>
      <c r="BN6" s="79">
        <f t="shared" si="1"/>
        <v>2030</v>
      </c>
      <c r="BO6" s="79">
        <f t="shared" si="1"/>
        <v>2030</v>
      </c>
      <c r="BP6" s="79">
        <f t="shared" si="1"/>
        <v>2030</v>
      </c>
      <c r="BQ6" s="79">
        <f t="shared" si="1"/>
        <v>2030</v>
      </c>
      <c r="BR6" s="79">
        <f t="shared" si="1"/>
        <v>2030</v>
      </c>
      <c r="BS6" s="79">
        <f t="shared" si="1"/>
        <v>2030</v>
      </c>
      <c r="BT6" s="79">
        <f t="shared" si="1"/>
        <v>2030</v>
      </c>
      <c r="BU6" s="79">
        <f t="shared" si="1"/>
        <v>2030</v>
      </c>
      <c r="BV6" s="79">
        <f t="shared" si="1"/>
        <v>2030</v>
      </c>
      <c r="BW6" s="79">
        <f t="shared" si="1"/>
        <v>2031</v>
      </c>
      <c r="BX6" s="79">
        <f t="shared" si="1"/>
        <v>2031</v>
      </c>
      <c r="BY6" s="79">
        <f t="shared" si="1"/>
        <v>2031</v>
      </c>
      <c r="BZ6" s="79">
        <f t="shared" si="1"/>
        <v>2031</v>
      </c>
      <c r="CA6" s="79">
        <f t="shared" si="1"/>
        <v>2031</v>
      </c>
      <c r="CB6" s="79">
        <f t="shared" si="1"/>
        <v>2031</v>
      </c>
      <c r="CC6" s="79">
        <f t="shared" si="1"/>
        <v>2031</v>
      </c>
      <c r="CD6" s="79">
        <f t="shared" si="1"/>
        <v>2031</v>
      </c>
      <c r="CE6" s="79">
        <f t="shared" si="1"/>
        <v>2031</v>
      </c>
      <c r="CF6" s="79">
        <f t="shared" si="1"/>
        <v>2031</v>
      </c>
      <c r="CG6" s="79">
        <f t="shared" si="1"/>
        <v>2031</v>
      </c>
      <c r="CH6" s="79">
        <f t="shared" si="1"/>
        <v>2031</v>
      </c>
      <c r="CI6" s="79">
        <f t="shared" si="1"/>
        <v>2032</v>
      </c>
      <c r="CJ6" s="79">
        <f t="shared" si="1"/>
        <v>2032</v>
      </c>
      <c r="CK6" s="79">
        <f t="shared" si="1"/>
        <v>2032</v>
      </c>
      <c r="CL6" s="79">
        <f t="shared" si="1"/>
        <v>2032</v>
      </c>
      <c r="CM6" s="79">
        <f t="shared" si="1"/>
        <v>2032</v>
      </c>
      <c r="CN6" s="79">
        <f t="shared" si="1"/>
        <v>2032</v>
      </c>
      <c r="CO6" s="79">
        <f t="shared" si="1"/>
        <v>2032</v>
      </c>
      <c r="CP6" s="79">
        <f t="shared" si="1"/>
        <v>2032</v>
      </c>
      <c r="CQ6" s="79">
        <f t="shared" si="1"/>
        <v>2032</v>
      </c>
      <c r="CR6" s="79">
        <f t="shared" si="1"/>
        <v>2032</v>
      </c>
      <c r="CS6" s="79">
        <f t="shared" si="1"/>
        <v>2032</v>
      </c>
      <c r="CT6" s="79">
        <f t="shared" si="1"/>
        <v>2032</v>
      </c>
      <c r="CU6" s="79">
        <f t="shared" si="1"/>
        <v>2033</v>
      </c>
      <c r="CV6" s="79">
        <f t="shared" si="1"/>
        <v>2033</v>
      </c>
      <c r="CW6" s="79">
        <f t="shared" si="1"/>
        <v>2033</v>
      </c>
      <c r="CX6" s="79">
        <f t="shared" si="1"/>
        <v>2033</v>
      </c>
      <c r="CY6" s="79">
        <f t="shared" si="1"/>
        <v>2033</v>
      </c>
      <c r="CZ6" s="79">
        <f t="shared" si="1"/>
        <v>2033</v>
      </c>
      <c r="DA6" s="79">
        <f t="shared" si="1"/>
        <v>2033</v>
      </c>
      <c r="DB6" s="79">
        <f t="shared" si="1"/>
        <v>2033</v>
      </c>
      <c r="DC6" s="79">
        <f t="shared" si="1"/>
        <v>2033</v>
      </c>
      <c r="DD6" s="79">
        <f t="shared" si="1"/>
        <v>2033</v>
      </c>
      <c r="DE6" s="79">
        <f t="shared" si="1"/>
        <v>2033</v>
      </c>
      <c r="DF6" s="79">
        <f t="shared" si="1"/>
        <v>2033</v>
      </c>
      <c r="DG6" s="79">
        <f t="shared" si="1"/>
        <v>2034</v>
      </c>
      <c r="DH6" s="79">
        <f t="shared" si="1"/>
        <v>2034</v>
      </c>
      <c r="DI6" s="79">
        <f t="shared" si="1"/>
        <v>2034</v>
      </c>
      <c r="DJ6" s="79">
        <f t="shared" si="1"/>
        <v>2034</v>
      </c>
      <c r="DK6" s="79">
        <f t="shared" si="1"/>
        <v>2034</v>
      </c>
      <c r="DL6" s="79">
        <f t="shared" si="1"/>
        <v>2034</v>
      </c>
      <c r="DM6" s="79">
        <f t="shared" si="1"/>
        <v>2034</v>
      </c>
      <c r="DN6" s="79">
        <f t="shared" si="1"/>
        <v>2034</v>
      </c>
      <c r="DO6" s="79">
        <f t="shared" si="1"/>
        <v>2034</v>
      </c>
      <c r="DP6" s="79">
        <f t="shared" si="1"/>
        <v>2034</v>
      </c>
      <c r="DQ6" s="79">
        <f t="shared" si="1"/>
        <v>2034</v>
      </c>
      <c r="DR6" s="79">
        <f t="shared" si="1"/>
        <v>2034</v>
      </c>
      <c r="DS6" s="79">
        <f t="shared" si="1"/>
        <v>2035</v>
      </c>
      <c r="DT6" s="79">
        <f t="shared" si="1"/>
        <v>2035</v>
      </c>
      <c r="DU6" s="79">
        <f t="shared" si="1"/>
        <v>2035</v>
      </c>
      <c r="DV6" s="79">
        <f t="shared" si="1"/>
        <v>2035</v>
      </c>
      <c r="DW6" s="79">
        <f t="shared" si="1"/>
        <v>2035</v>
      </c>
      <c r="DX6" s="79">
        <f t="shared" si="1"/>
        <v>2035</v>
      </c>
      <c r="DY6" s="79">
        <f t="shared" si="1"/>
        <v>2035</v>
      </c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</row>
    <row r="7" ht="12.75" customHeight="1">
      <c r="A7" s="1"/>
      <c r="B7" s="181" t="s">
        <v>136</v>
      </c>
      <c r="C7" s="182">
        <f>DATE(Starting_Year,1,1)</f>
        <v>45658</v>
      </c>
      <c r="D7" s="183">
        <f t="shared" ref="D7:DY7" si="2">+EDATE(C7,1)</f>
        <v>45689</v>
      </c>
      <c r="E7" s="183">
        <f t="shared" si="2"/>
        <v>45717</v>
      </c>
      <c r="F7" s="183">
        <f t="shared" si="2"/>
        <v>45748</v>
      </c>
      <c r="G7" s="183">
        <f t="shared" si="2"/>
        <v>45778</v>
      </c>
      <c r="H7" s="183">
        <f t="shared" si="2"/>
        <v>45809</v>
      </c>
      <c r="I7" s="183">
        <f t="shared" si="2"/>
        <v>45839</v>
      </c>
      <c r="J7" s="183">
        <f t="shared" si="2"/>
        <v>45870</v>
      </c>
      <c r="K7" s="183">
        <f t="shared" si="2"/>
        <v>45901</v>
      </c>
      <c r="L7" s="183">
        <f t="shared" si="2"/>
        <v>45931</v>
      </c>
      <c r="M7" s="183">
        <f t="shared" si="2"/>
        <v>45962</v>
      </c>
      <c r="N7" s="183">
        <f t="shared" si="2"/>
        <v>45992</v>
      </c>
      <c r="O7" s="183">
        <f t="shared" si="2"/>
        <v>46023</v>
      </c>
      <c r="P7" s="183">
        <f t="shared" si="2"/>
        <v>46054</v>
      </c>
      <c r="Q7" s="183">
        <f t="shared" si="2"/>
        <v>46082</v>
      </c>
      <c r="R7" s="183">
        <f t="shared" si="2"/>
        <v>46113</v>
      </c>
      <c r="S7" s="183">
        <f t="shared" si="2"/>
        <v>46143</v>
      </c>
      <c r="T7" s="183">
        <f t="shared" si="2"/>
        <v>46174</v>
      </c>
      <c r="U7" s="183">
        <f t="shared" si="2"/>
        <v>46204</v>
      </c>
      <c r="V7" s="183">
        <f t="shared" si="2"/>
        <v>46235</v>
      </c>
      <c r="W7" s="183">
        <f t="shared" si="2"/>
        <v>46266</v>
      </c>
      <c r="X7" s="183">
        <f t="shared" si="2"/>
        <v>46296</v>
      </c>
      <c r="Y7" s="183">
        <f t="shared" si="2"/>
        <v>46327</v>
      </c>
      <c r="Z7" s="183">
        <f t="shared" si="2"/>
        <v>46357</v>
      </c>
      <c r="AA7" s="183">
        <f t="shared" si="2"/>
        <v>46388</v>
      </c>
      <c r="AB7" s="183">
        <f t="shared" si="2"/>
        <v>46419</v>
      </c>
      <c r="AC7" s="183">
        <f t="shared" si="2"/>
        <v>46447</v>
      </c>
      <c r="AD7" s="183">
        <f t="shared" si="2"/>
        <v>46478</v>
      </c>
      <c r="AE7" s="183">
        <f t="shared" si="2"/>
        <v>46508</v>
      </c>
      <c r="AF7" s="183">
        <f t="shared" si="2"/>
        <v>46539</v>
      </c>
      <c r="AG7" s="183">
        <f t="shared" si="2"/>
        <v>46569</v>
      </c>
      <c r="AH7" s="183">
        <f t="shared" si="2"/>
        <v>46600</v>
      </c>
      <c r="AI7" s="183">
        <f t="shared" si="2"/>
        <v>46631</v>
      </c>
      <c r="AJ7" s="183">
        <f t="shared" si="2"/>
        <v>46661</v>
      </c>
      <c r="AK7" s="183">
        <f t="shared" si="2"/>
        <v>46692</v>
      </c>
      <c r="AL7" s="183">
        <f t="shared" si="2"/>
        <v>46722</v>
      </c>
      <c r="AM7" s="183">
        <f t="shared" si="2"/>
        <v>46753</v>
      </c>
      <c r="AN7" s="183">
        <f t="shared" si="2"/>
        <v>46784</v>
      </c>
      <c r="AO7" s="183">
        <f t="shared" si="2"/>
        <v>46813</v>
      </c>
      <c r="AP7" s="183">
        <f t="shared" si="2"/>
        <v>46844</v>
      </c>
      <c r="AQ7" s="183">
        <f t="shared" si="2"/>
        <v>46874</v>
      </c>
      <c r="AR7" s="183">
        <f t="shared" si="2"/>
        <v>46905</v>
      </c>
      <c r="AS7" s="183">
        <f t="shared" si="2"/>
        <v>46935</v>
      </c>
      <c r="AT7" s="183">
        <f t="shared" si="2"/>
        <v>46966</v>
      </c>
      <c r="AU7" s="183">
        <f t="shared" si="2"/>
        <v>46997</v>
      </c>
      <c r="AV7" s="183">
        <f t="shared" si="2"/>
        <v>47027</v>
      </c>
      <c r="AW7" s="183">
        <f t="shared" si="2"/>
        <v>47058</v>
      </c>
      <c r="AX7" s="183">
        <f t="shared" si="2"/>
        <v>47088</v>
      </c>
      <c r="AY7" s="183">
        <f t="shared" si="2"/>
        <v>47119</v>
      </c>
      <c r="AZ7" s="183">
        <f t="shared" si="2"/>
        <v>47150</v>
      </c>
      <c r="BA7" s="183">
        <f t="shared" si="2"/>
        <v>47178</v>
      </c>
      <c r="BB7" s="183">
        <f t="shared" si="2"/>
        <v>47209</v>
      </c>
      <c r="BC7" s="183">
        <f t="shared" si="2"/>
        <v>47239</v>
      </c>
      <c r="BD7" s="183">
        <f t="shared" si="2"/>
        <v>47270</v>
      </c>
      <c r="BE7" s="183">
        <f t="shared" si="2"/>
        <v>47300</v>
      </c>
      <c r="BF7" s="183">
        <f t="shared" si="2"/>
        <v>47331</v>
      </c>
      <c r="BG7" s="183">
        <f t="shared" si="2"/>
        <v>47362</v>
      </c>
      <c r="BH7" s="183">
        <f t="shared" si="2"/>
        <v>47392</v>
      </c>
      <c r="BI7" s="183">
        <f t="shared" si="2"/>
        <v>47423</v>
      </c>
      <c r="BJ7" s="183">
        <f t="shared" si="2"/>
        <v>47453</v>
      </c>
      <c r="BK7" s="183">
        <f t="shared" si="2"/>
        <v>47484</v>
      </c>
      <c r="BL7" s="183">
        <f t="shared" si="2"/>
        <v>47515</v>
      </c>
      <c r="BM7" s="183">
        <f t="shared" si="2"/>
        <v>47543</v>
      </c>
      <c r="BN7" s="183">
        <f t="shared" si="2"/>
        <v>47574</v>
      </c>
      <c r="BO7" s="183">
        <f t="shared" si="2"/>
        <v>47604</v>
      </c>
      <c r="BP7" s="183">
        <f t="shared" si="2"/>
        <v>47635</v>
      </c>
      <c r="BQ7" s="183">
        <f t="shared" si="2"/>
        <v>47665</v>
      </c>
      <c r="BR7" s="183">
        <f t="shared" si="2"/>
        <v>47696</v>
      </c>
      <c r="BS7" s="183">
        <f t="shared" si="2"/>
        <v>47727</v>
      </c>
      <c r="BT7" s="183">
        <f t="shared" si="2"/>
        <v>47757</v>
      </c>
      <c r="BU7" s="183">
        <f t="shared" si="2"/>
        <v>47788</v>
      </c>
      <c r="BV7" s="183">
        <f t="shared" si="2"/>
        <v>47818</v>
      </c>
      <c r="BW7" s="183">
        <f t="shared" si="2"/>
        <v>47849</v>
      </c>
      <c r="BX7" s="183">
        <f t="shared" si="2"/>
        <v>47880</v>
      </c>
      <c r="BY7" s="183">
        <f t="shared" si="2"/>
        <v>47908</v>
      </c>
      <c r="BZ7" s="183">
        <f t="shared" si="2"/>
        <v>47939</v>
      </c>
      <c r="CA7" s="183">
        <f t="shared" si="2"/>
        <v>47969</v>
      </c>
      <c r="CB7" s="183">
        <f t="shared" si="2"/>
        <v>48000</v>
      </c>
      <c r="CC7" s="183">
        <f t="shared" si="2"/>
        <v>48030</v>
      </c>
      <c r="CD7" s="183">
        <f t="shared" si="2"/>
        <v>48061</v>
      </c>
      <c r="CE7" s="183">
        <f t="shared" si="2"/>
        <v>48092</v>
      </c>
      <c r="CF7" s="183">
        <f t="shared" si="2"/>
        <v>48122</v>
      </c>
      <c r="CG7" s="183">
        <f t="shared" si="2"/>
        <v>48153</v>
      </c>
      <c r="CH7" s="183">
        <f t="shared" si="2"/>
        <v>48183</v>
      </c>
      <c r="CI7" s="183">
        <f t="shared" si="2"/>
        <v>48214</v>
      </c>
      <c r="CJ7" s="183">
        <f t="shared" si="2"/>
        <v>48245</v>
      </c>
      <c r="CK7" s="183">
        <f t="shared" si="2"/>
        <v>48274</v>
      </c>
      <c r="CL7" s="183">
        <f t="shared" si="2"/>
        <v>48305</v>
      </c>
      <c r="CM7" s="183">
        <f t="shared" si="2"/>
        <v>48335</v>
      </c>
      <c r="CN7" s="183">
        <f t="shared" si="2"/>
        <v>48366</v>
      </c>
      <c r="CO7" s="183">
        <f t="shared" si="2"/>
        <v>48396</v>
      </c>
      <c r="CP7" s="183">
        <f t="shared" si="2"/>
        <v>48427</v>
      </c>
      <c r="CQ7" s="183">
        <f t="shared" si="2"/>
        <v>48458</v>
      </c>
      <c r="CR7" s="183">
        <f t="shared" si="2"/>
        <v>48488</v>
      </c>
      <c r="CS7" s="183">
        <f t="shared" si="2"/>
        <v>48519</v>
      </c>
      <c r="CT7" s="183">
        <f t="shared" si="2"/>
        <v>48549</v>
      </c>
      <c r="CU7" s="183">
        <f t="shared" si="2"/>
        <v>48580</v>
      </c>
      <c r="CV7" s="183">
        <f t="shared" si="2"/>
        <v>48611</v>
      </c>
      <c r="CW7" s="183">
        <f t="shared" si="2"/>
        <v>48639</v>
      </c>
      <c r="CX7" s="183">
        <f t="shared" si="2"/>
        <v>48670</v>
      </c>
      <c r="CY7" s="183">
        <f t="shared" si="2"/>
        <v>48700</v>
      </c>
      <c r="CZ7" s="183">
        <f t="shared" si="2"/>
        <v>48731</v>
      </c>
      <c r="DA7" s="183">
        <f t="shared" si="2"/>
        <v>48761</v>
      </c>
      <c r="DB7" s="183">
        <f t="shared" si="2"/>
        <v>48792</v>
      </c>
      <c r="DC7" s="183">
        <f t="shared" si="2"/>
        <v>48823</v>
      </c>
      <c r="DD7" s="183">
        <f t="shared" si="2"/>
        <v>48853</v>
      </c>
      <c r="DE7" s="183">
        <f t="shared" si="2"/>
        <v>48884</v>
      </c>
      <c r="DF7" s="183">
        <f t="shared" si="2"/>
        <v>48914</v>
      </c>
      <c r="DG7" s="183">
        <f t="shared" si="2"/>
        <v>48945</v>
      </c>
      <c r="DH7" s="183">
        <f t="shared" si="2"/>
        <v>48976</v>
      </c>
      <c r="DI7" s="183">
        <f t="shared" si="2"/>
        <v>49004</v>
      </c>
      <c r="DJ7" s="183">
        <f t="shared" si="2"/>
        <v>49035</v>
      </c>
      <c r="DK7" s="183">
        <f t="shared" si="2"/>
        <v>49065</v>
      </c>
      <c r="DL7" s="183">
        <f t="shared" si="2"/>
        <v>49096</v>
      </c>
      <c r="DM7" s="183">
        <f t="shared" si="2"/>
        <v>49126</v>
      </c>
      <c r="DN7" s="183">
        <f t="shared" si="2"/>
        <v>49157</v>
      </c>
      <c r="DO7" s="183">
        <f t="shared" si="2"/>
        <v>49188</v>
      </c>
      <c r="DP7" s="183">
        <f t="shared" si="2"/>
        <v>49218</v>
      </c>
      <c r="DQ7" s="183">
        <f t="shared" si="2"/>
        <v>49249</v>
      </c>
      <c r="DR7" s="183">
        <f t="shared" si="2"/>
        <v>49279</v>
      </c>
      <c r="DS7" s="183">
        <f t="shared" si="2"/>
        <v>49310</v>
      </c>
      <c r="DT7" s="183">
        <f t="shared" si="2"/>
        <v>49341</v>
      </c>
      <c r="DU7" s="183">
        <f t="shared" si="2"/>
        <v>49369</v>
      </c>
      <c r="DV7" s="183">
        <f t="shared" si="2"/>
        <v>49400</v>
      </c>
      <c r="DW7" s="183">
        <f t="shared" si="2"/>
        <v>49430</v>
      </c>
      <c r="DX7" s="183">
        <f t="shared" si="2"/>
        <v>49461</v>
      </c>
      <c r="DY7" s="183">
        <f t="shared" si="2"/>
        <v>49491</v>
      </c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</row>
    <row r="8" ht="12.75" customHeight="1">
      <c r="A8" s="1"/>
      <c r="B8" s="184" t="s">
        <v>137</v>
      </c>
      <c r="C8" s="185"/>
      <c r="D8" s="186"/>
      <c r="E8" s="186"/>
      <c r="F8" s="186"/>
      <c r="G8" s="186"/>
      <c r="H8" s="186"/>
      <c r="I8" s="186"/>
      <c r="J8" s="186"/>
      <c r="K8" s="186"/>
      <c r="L8" s="186"/>
      <c r="M8" s="186"/>
      <c r="N8" s="186"/>
      <c r="O8" s="186"/>
      <c r="P8" s="186"/>
      <c r="Q8" s="186"/>
      <c r="R8" s="186"/>
      <c r="S8" s="186"/>
      <c r="T8" s="186"/>
      <c r="U8" s="186"/>
      <c r="V8" s="186"/>
      <c r="W8" s="186"/>
      <c r="X8" s="186"/>
      <c r="Y8" s="186"/>
      <c r="Z8" s="186"/>
      <c r="AA8" s="186"/>
      <c r="AB8" s="186"/>
      <c r="AC8" s="186"/>
      <c r="AD8" s="186"/>
      <c r="AE8" s="186"/>
      <c r="AF8" s="186"/>
      <c r="AG8" s="186"/>
      <c r="AH8" s="186"/>
      <c r="AI8" s="186"/>
      <c r="AJ8" s="186"/>
      <c r="AK8" s="186"/>
      <c r="AL8" s="186"/>
      <c r="AM8" s="186"/>
      <c r="AN8" s="186"/>
      <c r="AO8" s="186"/>
      <c r="AP8" s="186"/>
      <c r="AQ8" s="186"/>
      <c r="AR8" s="186"/>
      <c r="AS8" s="186"/>
      <c r="AT8" s="186"/>
      <c r="AU8" s="186"/>
      <c r="AV8" s="186"/>
      <c r="AW8" s="186"/>
      <c r="AX8" s="186"/>
      <c r="AY8" s="186"/>
      <c r="AZ8" s="186"/>
      <c r="BA8" s="186"/>
      <c r="BB8" s="186"/>
      <c r="BC8" s="186"/>
      <c r="BD8" s="186"/>
      <c r="BE8" s="186"/>
      <c r="BF8" s="186"/>
      <c r="BG8" s="186"/>
      <c r="BH8" s="186"/>
      <c r="BI8" s="186"/>
      <c r="BJ8" s="186"/>
      <c r="BK8" s="186"/>
      <c r="BL8" s="186"/>
      <c r="BM8" s="186"/>
      <c r="BN8" s="186"/>
      <c r="BO8" s="186"/>
      <c r="BP8" s="186"/>
      <c r="BQ8" s="186"/>
      <c r="BR8" s="186"/>
      <c r="BS8" s="186"/>
      <c r="BT8" s="186"/>
      <c r="BU8" s="186"/>
      <c r="BV8" s="186"/>
      <c r="BW8" s="186"/>
      <c r="BX8" s="186"/>
      <c r="BY8" s="186"/>
      <c r="BZ8" s="186"/>
      <c r="CA8" s="186"/>
      <c r="CB8" s="186"/>
      <c r="CC8" s="186"/>
      <c r="CD8" s="186"/>
      <c r="CE8" s="186"/>
      <c r="CF8" s="186"/>
      <c r="CG8" s="186"/>
      <c r="CH8" s="186"/>
      <c r="CI8" s="186"/>
      <c r="CJ8" s="186"/>
      <c r="CK8" s="186"/>
      <c r="CL8" s="186"/>
      <c r="CM8" s="186"/>
      <c r="CN8" s="186"/>
      <c r="CO8" s="186"/>
      <c r="CP8" s="186"/>
      <c r="CQ8" s="186"/>
      <c r="CR8" s="186"/>
      <c r="CS8" s="186"/>
      <c r="CT8" s="186"/>
      <c r="CU8" s="186"/>
      <c r="CV8" s="186"/>
      <c r="CW8" s="186"/>
      <c r="CX8" s="186"/>
      <c r="CY8" s="186"/>
      <c r="CZ8" s="186"/>
      <c r="DA8" s="186"/>
      <c r="DB8" s="186"/>
      <c r="DC8" s="186"/>
      <c r="DD8" s="186"/>
      <c r="DE8" s="186"/>
      <c r="DF8" s="186"/>
      <c r="DG8" s="186"/>
      <c r="DH8" s="186"/>
      <c r="DI8" s="186"/>
      <c r="DJ8" s="186"/>
      <c r="DK8" s="186"/>
      <c r="DL8" s="186"/>
      <c r="DM8" s="186"/>
      <c r="DN8" s="186"/>
      <c r="DO8" s="186"/>
      <c r="DP8" s="186"/>
      <c r="DQ8" s="186"/>
      <c r="DR8" s="186"/>
      <c r="DS8" s="186"/>
      <c r="DT8" s="186"/>
      <c r="DU8" s="186"/>
      <c r="DV8" s="186"/>
      <c r="DW8" s="186"/>
      <c r="DX8" s="186"/>
      <c r="DY8" s="187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</row>
    <row r="9" ht="12.75" customHeight="1">
      <c r="A9" s="1"/>
      <c r="B9" s="184" t="s">
        <v>138</v>
      </c>
      <c r="C9" s="188">
        <v>0.0</v>
      </c>
      <c r="D9" s="188">
        <v>0.0</v>
      </c>
      <c r="E9" s="188">
        <v>0.0</v>
      </c>
      <c r="F9" s="188">
        <v>0.0</v>
      </c>
      <c r="G9" s="188">
        <v>0.0</v>
      </c>
      <c r="H9" s="188">
        <v>0.0</v>
      </c>
      <c r="I9" s="188">
        <v>0.0</v>
      </c>
      <c r="J9" s="188">
        <v>0.0</v>
      </c>
      <c r="K9" s="188">
        <v>0.0</v>
      </c>
      <c r="L9" s="188">
        <v>0.0</v>
      </c>
      <c r="M9" s="188">
        <v>0.0</v>
      </c>
      <c r="N9" s="188">
        <v>0.0</v>
      </c>
      <c r="O9" s="188">
        <v>0.0</v>
      </c>
      <c r="P9" s="188">
        <v>0.0</v>
      </c>
      <c r="Q9" s="188">
        <v>0.0</v>
      </c>
      <c r="R9" s="188">
        <v>0.0</v>
      </c>
      <c r="S9" s="188">
        <v>0.0</v>
      </c>
      <c r="T9" s="188">
        <v>0.0</v>
      </c>
      <c r="U9" s="188">
        <v>0.0</v>
      </c>
      <c r="V9" s="188">
        <v>0.0</v>
      </c>
      <c r="W9" s="188">
        <v>0.0</v>
      </c>
      <c r="X9" s="188">
        <v>0.0</v>
      </c>
      <c r="Y9" s="188">
        <v>0.0</v>
      </c>
      <c r="Z9" s="188">
        <v>0.0</v>
      </c>
      <c r="AA9" s="188">
        <v>0.0</v>
      </c>
      <c r="AB9" s="188">
        <v>0.0</v>
      </c>
      <c r="AC9" s="189">
        <v>0.0</v>
      </c>
      <c r="AD9" s="189">
        <v>0.0</v>
      </c>
      <c r="AE9" s="189">
        <v>0.0</v>
      </c>
      <c r="AF9" s="189">
        <v>0.0</v>
      </c>
      <c r="AG9" s="189">
        <v>0.0</v>
      </c>
      <c r="AH9" s="189">
        <v>0.0</v>
      </c>
      <c r="AI9" s="189">
        <v>0.0</v>
      </c>
      <c r="AJ9" s="189">
        <v>0.0</v>
      </c>
      <c r="AK9" s="189">
        <v>0.0</v>
      </c>
      <c r="AL9" s="189">
        <v>0.0</v>
      </c>
      <c r="AM9" s="189">
        <v>0.0</v>
      </c>
      <c r="AN9" s="189">
        <v>0.0</v>
      </c>
      <c r="AO9" s="189">
        <v>0.0</v>
      </c>
      <c r="AP9" s="189">
        <v>0.0</v>
      </c>
      <c r="AQ9" s="189">
        <v>0.0</v>
      </c>
      <c r="AR9" s="189">
        <v>0.0</v>
      </c>
      <c r="AS9" s="189">
        <v>0.0</v>
      </c>
      <c r="AT9" s="189">
        <v>0.0</v>
      </c>
      <c r="AU9" s="189">
        <v>0.0</v>
      </c>
      <c r="AV9" s="189">
        <v>0.0</v>
      </c>
      <c r="AW9" s="189">
        <v>0.0</v>
      </c>
      <c r="AX9" s="189">
        <v>0.0</v>
      </c>
      <c r="AY9" s="189">
        <v>0.0</v>
      </c>
      <c r="AZ9" s="189">
        <v>0.0</v>
      </c>
      <c r="BA9" s="189">
        <v>0.0</v>
      </c>
      <c r="BB9" s="189">
        <v>0.0</v>
      </c>
      <c r="BC9" s="189">
        <v>0.0</v>
      </c>
      <c r="BD9" s="189">
        <v>0.0</v>
      </c>
      <c r="BE9" s="189">
        <v>0.0</v>
      </c>
      <c r="BF9" s="189">
        <v>0.0</v>
      </c>
      <c r="BG9" s="189">
        <v>0.0</v>
      </c>
      <c r="BH9" s="189">
        <v>0.0</v>
      </c>
      <c r="BI9" s="189">
        <v>0.0</v>
      </c>
      <c r="BJ9" s="189">
        <v>0.0</v>
      </c>
      <c r="BK9" s="189">
        <v>0.0</v>
      </c>
      <c r="BL9" s="189">
        <v>0.0</v>
      </c>
      <c r="BM9" s="189">
        <v>0.0</v>
      </c>
      <c r="BN9" s="189">
        <v>0.0</v>
      </c>
      <c r="BO9" s="189">
        <v>0.0</v>
      </c>
      <c r="BP9" s="189">
        <v>0.0</v>
      </c>
      <c r="BQ9" s="189">
        <v>0.0</v>
      </c>
      <c r="BR9" s="189">
        <v>0.0</v>
      </c>
      <c r="BS9" s="189">
        <v>0.0</v>
      </c>
      <c r="BT9" s="189">
        <v>0.0</v>
      </c>
      <c r="BU9" s="189">
        <v>0.0</v>
      </c>
      <c r="BV9" s="189">
        <v>0.0</v>
      </c>
      <c r="BW9" s="189">
        <v>0.0</v>
      </c>
      <c r="BX9" s="189">
        <v>0.0</v>
      </c>
      <c r="BY9" s="189">
        <v>0.0</v>
      </c>
      <c r="BZ9" s="189">
        <v>0.0</v>
      </c>
      <c r="CA9" s="189">
        <v>0.0</v>
      </c>
      <c r="CB9" s="189">
        <v>0.0</v>
      </c>
      <c r="CC9" s="189">
        <v>0.0</v>
      </c>
      <c r="CD9" s="189">
        <v>0.0</v>
      </c>
      <c r="CE9" s="189">
        <v>0.0</v>
      </c>
      <c r="CF9" s="189">
        <v>0.0</v>
      </c>
      <c r="CG9" s="189">
        <v>0.0</v>
      </c>
      <c r="CH9" s="189">
        <v>0.0</v>
      </c>
      <c r="CI9" s="189">
        <v>0.0</v>
      </c>
      <c r="CJ9" s="189">
        <v>0.0</v>
      </c>
      <c r="CK9" s="189">
        <v>0.0</v>
      </c>
      <c r="CL9" s="189">
        <v>0.0</v>
      </c>
      <c r="CM9" s="189">
        <v>0.0</v>
      </c>
      <c r="CN9" s="189">
        <v>0.0</v>
      </c>
      <c r="CO9" s="189">
        <v>0.0</v>
      </c>
      <c r="CP9" s="189">
        <v>0.0</v>
      </c>
      <c r="CQ9" s="189">
        <v>0.0</v>
      </c>
      <c r="CR9" s="189">
        <v>0.0</v>
      </c>
      <c r="CS9" s="189">
        <v>0.0</v>
      </c>
      <c r="CT9" s="189">
        <v>0.0</v>
      </c>
      <c r="CU9" s="189">
        <v>0.0</v>
      </c>
      <c r="CV9" s="189">
        <v>0.0</v>
      </c>
      <c r="CW9" s="189">
        <v>0.0</v>
      </c>
      <c r="CX9" s="189">
        <v>0.0</v>
      </c>
      <c r="CY9" s="189">
        <v>0.0</v>
      </c>
      <c r="CZ9" s="189">
        <v>0.0</v>
      </c>
      <c r="DA9" s="189">
        <v>0.0</v>
      </c>
      <c r="DB9" s="189">
        <v>0.0</v>
      </c>
      <c r="DC9" s="189">
        <v>0.0</v>
      </c>
      <c r="DD9" s="189">
        <v>0.0</v>
      </c>
      <c r="DE9" s="189">
        <v>0.0</v>
      </c>
      <c r="DF9" s="189">
        <v>0.0</v>
      </c>
      <c r="DG9" s="189">
        <v>0.0</v>
      </c>
      <c r="DH9" s="189">
        <v>0.0</v>
      </c>
      <c r="DI9" s="189">
        <v>0.0</v>
      </c>
      <c r="DJ9" s="189">
        <v>0.0</v>
      </c>
      <c r="DK9" s="189">
        <v>0.0</v>
      </c>
      <c r="DL9" s="189">
        <v>0.0</v>
      </c>
      <c r="DM9" s="189">
        <v>0.0</v>
      </c>
      <c r="DN9" s="189">
        <v>0.0</v>
      </c>
      <c r="DO9" s="189">
        <v>0.0</v>
      </c>
      <c r="DP9" s="189">
        <v>0.0</v>
      </c>
      <c r="DQ9" s="189">
        <v>0.0</v>
      </c>
      <c r="DR9" s="189">
        <v>0.0</v>
      </c>
      <c r="DS9" s="189">
        <v>0.0</v>
      </c>
      <c r="DT9" s="189">
        <v>0.0</v>
      </c>
      <c r="DU9" s="189">
        <v>0.0</v>
      </c>
      <c r="DV9" s="189">
        <v>0.0</v>
      </c>
      <c r="DW9" s="189">
        <v>0.0</v>
      </c>
      <c r="DX9" s="189">
        <v>0.0</v>
      </c>
      <c r="DY9" s="189">
        <v>0.0</v>
      </c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</row>
    <row r="10" ht="12.75" customHeight="1">
      <c r="A10" s="1"/>
      <c r="B10" s="184" t="s">
        <v>139</v>
      </c>
      <c r="C10" s="188">
        <v>0.0</v>
      </c>
      <c r="D10" s="189">
        <v>0.0</v>
      </c>
      <c r="E10" s="189">
        <v>0.0</v>
      </c>
      <c r="F10" s="189">
        <v>0.0</v>
      </c>
      <c r="G10" s="189">
        <v>0.0</v>
      </c>
      <c r="H10" s="189">
        <v>0.0</v>
      </c>
      <c r="I10" s="189">
        <v>0.0</v>
      </c>
      <c r="J10" s="189">
        <v>0.0</v>
      </c>
      <c r="K10" s="189">
        <v>0.0</v>
      </c>
      <c r="L10" s="189">
        <v>0.0</v>
      </c>
      <c r="M10" s="189">
        <v>0.0</v>
      </c>
      <c r="N10" s="189">
        <v>0.0</v>
      </c>
      <c r="O10" s="189">
        <v>0.0</v>
      </c>
      <c r="P10" s="189">
        <v>0.0</v>
      </c>
      <c r="Q10" s="189">
        <v>0.0</v>
      </c>
      <c r="R10" s="189">
        <v>0.0</v>
      </c>
      <c r="S10" s="189">
        <v>0.0</v>
      </c>
      <c r="T10" s="189">
        <v>0.0</v>
      </c>
      <c r="U10" s="189">
        <v>0.0</v>
      </c>
      <c r="V10" s="189">
        <v>0.0</v>
      </c>
      <c r="W10" s="189">
        <v>0.0</v>
      </c>
      <c r="X10" s="189">
        <v>0.0</v>
      </c>
      <c r="Y10" s="189">
        <v>0.0</v>
      </c>
      <c r="Z10" s="189">
        <v>0.0</v>
      </c>
      <c r="AA10" s="189">
        <v>0.0</v>
      </c>
      <c r="AB10" s="189">
        <v>0.0</v>
      </c>
      <c r="AC10" s="189">
        <v>0.0</v>
      </c>
      <c r="AD10" s="189">
        <v>0.0</v>
      </c>
      <c r="AE10" s="189">
        <v>0.0</v>
      </c>
      <c r="AF10" s="189">
        <v>0.0</v>
      </c>
      <c r="AG10" s="189">
        <v>0.0</v>
      </c>
      <c r="AH10" s="189">
        <v>0.0</v>
      </c>
      <c r="AI10" s="189">
        <v>0.0</v>
      </c>
      <c r="AJ10" s="189">
        <v>0.0</v>
      </c>
      <c r="AK10" s="189">
        <v>0.0</v>
      </c>
      <c r="AL10" s="189">
        <v>0.0</v>
      </c>
      <c r="AM10" s="189">
        <v>0.0</v>
      </c>
      <c r="AN10" s="189">
        <v>0.0</v>
      </c>
      <c r="AO10" s="189">
        <v>0.0</v>
      </c>
      <c r="AP10" s="189">
        <v>0.0</v>
      </c>
      <c r="AQ10" s="189">
        <v>0.0</v>
      </c>
      <c r="AR10" s="189">
        <v>0.0</v>
      </c>
      <c r="AS10" s="189">
        <v>0.0</v>
      </c>
      <c r="AT10" s="189">
        <v>0.0</v>
      </c>
      <c r="AU10" s="189">
        <v>0.0</v>
      </c>
      <c r="AV10" s="189">
        <v>0.0</v>
      </c>
      <c r="AW10" s="189">
        <v>0.0</v>
      </c>
      <c r="AX10" s="189">
        <v>0.0</v>
      </c>
      <c r="AY10" s="189">
        <v>0.0</v>
      </c>
      <c r="AZ10" s="189">
        <v>0.0</v>
      </c>
      <c r="BA10" s="189">
        <v>0.0</v>
      </c>
      <c r="BB10" s="189">
        <v>0.0</v>
      </c>
      <c r="BC10" s="189">
        <v>0.0</v>
      </c>
      <c r="BD10" s="189">
        <v>0.0</v>
      </c>
      <c r="BE10" s="189">
        <v>0.0</v>
      </c>
      <c r="BF10" s="189">
        <v>0.0</v>
      </c>
      <c r="BG10" s="189">
        <v>0.0</v>
      </c>
      <c r="BH10" s="189">
        <v>0.0</v>
      </c>
      <c r="BI10" s="189">
        <v>0.0</v>
      </c>
      <c r="BJ10" s="189">
        <v>0.0</v>
      </c>
      <c r="BK10" s="189">
        <v>0.0</v>
      </c>
      <c r="BL10" s="189">
        <v>0.0</v>
      </c>
      <c r="BM10" s="189">
        <v>0.0</v>
      </c>
      <c r="BN10" s="189">
        <v>0.0</v>
      </c>
      <c r="BO10" s="189">
        <v>0.0</v>
      </c>
      <c r="BP10" s="189">
        <v>0.0</v>
      </c>
      <c r="BQ10" s="189">
        <v>0.0</v>
      </c>
      <c r="BR10" s="189">
        <v>0.0</v>
      </c>
      <c r="BS10" s="189">
        <v>0.0</v>
      </c>
      <c r="BT10" s="189">
        <v>0.0</v>
      </c>
      <c r="BU10" s="189">
        <v>0.0</v>
      </c>
      <c r="BV10" s="189">
        <v>0.0</v>
      </c>
      <c r="BW10" s="189">
        <v>0.0</v>
      </c>
      <c r="BX10" s="189">
        <v>0.0</v>
      </c>
      <c r="BY10" s="189">
        <v>0.0</v>
      </c>
      <c r="BZ10" s="189">
        <v>0.0</v>
      </c>
      <c r="CA10" s="189">
        <v>0.0</v>
      </c>
      <c r="CB10" s="189">
        <v>0.0</v>
      </c>
      <c r="CC10" s="189">
        <v>0.0</v>
      </c>
      <c r="CD10" s="189">
        <v>0.0</v>
      </c>
      <c r="CE10" s="189">
        <v>0.0</v>
      </c>
      <c r="CF10" s="189">
        <v>0.0</v>
      </c>
      <c r="CG10" s="189">
        <v>0.0</v>
      </c>
      <c r="CH10" s="189">
        <v>0.0</v>
      </c>
      <c r="CI10" s="189">
        <v>0.0</v>
      </c>
      <c r="CJ10" s="189">
        <v>0.0</v>
      </c>
      <c r="CK10" s="189">
        <v>0.0</v>
      </c>
      <c r="CL10" s="189">
        <v>0.0</v>
      </c>
      <c r="CM10" s="189">
        <v>0.0</v>
      </c>
      <c r="CN10" s="189">
        <v>0.0</v>
      </c>
      <c r="CO10" s="189">
        <v>0.0</v>
      </c>
      <c r="CP10" s="189">
        <v>0.0</v>
      </c>
      <c r="CQ10" s="189">
        <v>0.0</v>
      </c>
      <c r="CR10" s="189">
        <v>0.0</v>
      </c>
      <c r="CS10" s="189">
        <v>0.0</v>
      </c>
      <c r="CT10" s="189">
        <v>0.0</v>
      </c>
      <c r="CU10" s="189">
        <v>0.0</v>
      </c>
      <c r="CV10" s="189">
        <v>0.0</v>
      </c>
      <c r="CW10" s="189">
        <v>0.0</v>
      </c>
      <c r="CX10" s="189">
        <v>0.0</v>
      </c>
      <c r="CY10" s="189">
        <v>0.0</v>
      </c>
      <c r="CZ10" s="189">
        <v>0.0</v>
      </c>
      <c r="DA10" s="189">
        <v>0.0</v>
      </c>
      <c r="DB10" s="189">
        <v>0.0</v>
      </c>
      <c r="DC10" s="189">
        <v>0.0</v>
      </c>
      <c r="DD10" s="189">
        <v>0.0</v>
      </c>
      <c r="DE10" s="189">
        <v>0.0</v>
      </c>
      <c r="DF10" s="189">
        <v>0.0</v>
      </c>
      <c r="DG10" s="189">
        <v>0.0</v>
      </c>
      <c r="DH10" s="189">
        <v>0.0</v>
      </c>
      <c r="DI10" s="189">
        <v>0.0</v>
      </c>
      <c r="DJ10" s="189">
        <v>0.0</v>
      </c>
      <c r="DK10" s="189">
        <v>0.0</v>
      </c>
      <c r="DL10" s="189">
        <v>0.0</v>
      </c>
      <c r="DM10" s="189">
        <v>0.0</v>
      </c>
      <c r="DN10" s="189">
        <v>0.0</v>
      </c>
      <c r="DO10" s="189">
        <v>0.0</v>
      </c>
      <c r="DP10" s="189">
        <v>0.0</v>
      </c>
      <c r="DQ10" s="189">
        <v>0.0</v>
      </c>
      <c r="DR10" s="189">
        <v>0.0</v>
      </c>
      <c r="DS10" s="189">
        <v>0.0</v>
      </c>
      <c r="DT10" s="189">
        <v>0.0</v>
      </c>
      <c r="DU10" s="189">
        <v>0.0</v>
      </c>
      <c r="DV10" s="189">
        <v>0.0</v>
      </c>
      <c r="DW10" s="189">
        <v>0.0</v>
      </c>
      <c r="DX10" s="189">
        <v>0.0</v>
      </c>
      <c r="DY10" s="190">
        <v>0.0</v>
      </c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</row>
    <row r="11" ht="12.75" customHeight="1">
      <c r="A11" s="1"/>
      <c r="B11" s="184" t="s">
        <v>140</v>
      </c>
      <c r="C11" s="188">
        <v>0.0</v>
      </c>
      <c r="D11" s="189">
        <v>0.0</v>
      </c>
      <c r="E11" s="189">
        <v>0.0</v>
      </c>
      <c r="F11" s="189">
        <v>0.0</v>
      </c>
      <c r="G11" s="189">
        <v>0.0</v>
      </c>
      <c r="H11" s="189">
        <v>0.0</v>
      </c>
      <c r="I11" s="189">
        <v>0.0</v>
      </c>
      <c r="J11" s="189">
        <v>0.0</v>
      </c>
      <c r="K11" s="189">
        <v>0.0</v>
      </c>
      <c r="L11" s="189">
        <v>0.0</v>
      </c>
      <c r="M11" s="189">
        <v>0.0</v>
      </c>
      <c r="N11" s="189">
        <v>0.0</v>
      </c>
      <c r="O11" s="189">
        <v>0.0</v>
      </c>
      <c r="P11" s="189">
        <v>0.0</v>
      </c>
      <c r="Q11" s="189">
        <v>0.0</v>
      </c>
      <c r="R11" s="189">
        <v>0.0</v>
      </c>
      <c r="S11" s="189">
        <v>0.0</v>
      </c>
      <c r="T11" s="189">
        <v>0.0</v>
      </c>
      <c r="U11" s="189">
        <v>0.0</v>
      </c>
      <c r="V11" s="189">
        <v>0.0</v>
      </c>
      <c r="W11" s="189">
        <v>0.0</v>
      </c>
      <c r="X11" s="189">
        <v>0.0</v>
      </c>
      <c r="Y11" s="189">
        <v>0.0</v>
      </c>
      <c r="Z11" s="189">
        <v>0.0</v>
      </c>
      <c r="AA11" s="189">
        <v>0.0</v>
      </c>
      <c r="AB11" s="189">
        <v>0.0</v>
      </c>
      <c r="AC11" s="189">
        <v>0.0</v>
      </c>
      <c r="AD11" s="189">
        <v>0.0</v>
      </c>
      <c r="AE11" s="189">
        <v>0.0</v>
      </c>
      <c r="AF11" s="189">
        <v>0.0</v>
      </c>
      <c r="AG11" s="189">
        <v>0.0</v>
      </c>
      <c r="AH11" s="189">
        <v>0.0</v>
      </c>
      <c r="AI11" s="189">
        <v>0.0</v>
      </c>
      <c r="AJ11" s="189">
        <v>0.0</v>
      </c>
      <c r="AK11" s="189">
        <v>0.0</v>
      </c>
      <c r="AL11" s="189">
        <v>0.0</v>
      </c>
      <c r="AM11" s="189">
        <v>0.0</v>
      </c>
      <c r="AN11" s="189">
        <v>0.0</v>
      </c>
      <c r="AO11" s="189">
        <v>0.0</v>
      </c>
      <c r="AP11" s="189">
        <v>0.0</v>
      </c>
      <c r="AQ11" s="189">
        <v>0.0</v>
      </c>
      <c r="AR11" s="189">
        <v>0.0</v>
      </c>
      <c r="AS11" s="189">
        <v>0.0</v>
      </c>
      <c r="AT11" s="189">
        <v>0.0</v>
      </c>
      <c r="AU11" s="189">
        <v>0.0</v>
      </c>
      <c r="AV11" s="189">
        <v>0.0</v>
      </c>
      <c r="AW11" s="189">
        <v>0.0</v>
      </c>
      <c r="AX11" s="189">
        <v>0.0</v>
      </c>
      <c r="AY11" s="189">
        <v>0.0</v>
      </c>
      <c r="AZ11" s="189">
        <v>0.0</v>
      </c>
      <c r="BA11" s="189">
        <v>0.0</v>
      </c>
      <c r="BB11" s="189">
        <v>0.0</v>
      </c>
      <c r="BC11" s="189">
        <v>0.0</v>
      </c>
      <c r="BD11" s="189">
        <v>0.0</v>
      </c>
      <c r="BE11" s="189">
        <v>0.0</v>
      </c>
      <c r="BF11" s="189">
        <v>0.0</v>
      </c>
      <c r="BG11" s="189">
        <v>0.0</v>
      </c>
      <c r="BH11" s="189">
        <v>0.0</v>
      </c>
      <c r="BI11" s="189">
        <v>0.0</v>
      </c>
      <c r="BJ11" s="189">
        <v>0.0</v>
      </c>
      <c r="BK11" s="189">
        <v>0.0</v>
      </c>
      <c r="BL11" s="189">
        <v>0.0</v>
      </c>
      <c r="BM11" s="189">
        <v>0.0</v>
      </c>
      <c r="BN11" s="189">
        <v>0.0</v>
      </c>
      <c r="BO11" s="189">
        <v>0.0</v>
      </c>
      <c r="BP11" s="189">
        <v>0.0</v>
      </c>
      <c r="BQ11" s="189">
        <v>0.0</v>
      </c>
      <c r="BR11" s="189">
        <v>0.0</v>
      </c>
      <c r="BS11" s="189">
        <v>0.0</v>
      </c>
      <c r="BT11" s="189">
        <v>0.0</v>
      </c>
      <c r="BU11" s="189">
        <v>0.0</v>
      </c>
      <c r="BV11" s="189">
        <v>0.0</v>
      </c>
      <c r="BW11" s="189">
        <v>0.0</v>
      </c>
      <c r="BX11" s="189">
        <v>0.0</v>
      </c>
      <c r="BY11" s="189">
        <v>0.0</v>
      </c>
      <c r="BZ11" s="189">
        <v>0.0</v>
      </c>
      <c r="CA11" s="189">
        <v>0.0</v>
      </c>
      <c r="CB11" s="189">
        <v>0.0</v>
      </c>
      <c r="CC11" s="189">
        <v>0.0</v>
      </c>
      <c r="CD11" s="189">
        <v>0.0</v>
      </c>
      <c r="CE11" s="189">
        <v>0.0</v>
      </c>
      <c r="CF11" s="189">
        <v>0.0</v>
      </c>
      <c r="CG11" s="189">
        <v>0.0</v>
      </c>
      <c r="CH11" s="189">
        <v>0.0</v>
      </c>
      <c r="CI11" s="189">
        <v>0.0</v>
      </c>
      <c r="CJ11" s="189">
        <v>0.0</v>
      </c>
      <c r="CK11" s="189">
        <v>0.0</v>
      </c>
      <c r="CL11" s="189">
        <v>0.0</v>
      </c>
      <c r="CM11" s="189">
        <v>0.0</v>
      </c>
      <c r="CN11" s="189">
        <v>0.0</v>
      </c>
      <c r="CO11" s="189">
        <v>0.0</v>
      </c>
      <c r="CP11" s="189">
        <v>0.0</v>
      </c>
      <c r="CQ11" s="189">
        <v>0.0</v>
      </c>
      <c r="CR11" s="189">
        <v>0.0</v>
      </c>
      <c r="CS11" s="189">
        <v>0.0</v>
      </c>
      <c r="CT11" s="189">
        <v>0.0</v>
      </c>
      <c r="CU11" s="189">
        <v>0.0</v>
      </c>
      <c r="CV11" s="189">
        <v>0.0</v>
      </c>
      <c r="CW11" s="189">
        <v>0.0</v>
      </c>
      <c r="CX11" s="189">
        <v>0.0</v>
      </c>
      <c r="CY11" s="189">
        <v>0.0</v>
      </c>
      <c r="CZ11" s="189">
        <v>0.0</v>
      </c>
      <c r="DA11" s="189">
        <v>0.0</v>
      </c>
      <c r="DB11" s="189">
        <v>0.0</v>
      </c>
      <c r="DC11" s="189">
        <v>0.0</v>
      </c>
      <c r="DD11" s="189">
        <v>0.0</v>
      </c>
      <c r="DE11" s="189">
        <v>0.0</v>
      </c>
      <c r="DF11" s="189">
        <v>0.0</v>
      </c>
      <c r="DG11" s="189">
        <v>0.0</v>
      </c>
      <c r="DH11" s="189">
        <v>0.0</v>
      </c>
      <c r="DI11" s="189">
        <v>0.0</v>
      </c>
      <c r="DJ11" s="189">
        <v>0.0</v>
      </c>
      <c r="DK11" s="189">
        <v>0.0</v>
      </c>
      <c r="DL11" s="189">
        <v>0.0</v>
      </c>
      <c r="DM11" s="189">
        <v>0.0</v>
      </c>
      <c r="DN11" s="189">
        <v>0.0</v>
      </c>
      <c r="DO11" s="189">
        <v>0.0</v>
      </c>
      <c r="DP11" s="189">
        <v>0.0</v>
      </c>
      <c r="DQ11" s="189">
        <v>0.0</v>
      </c>
      <c r="DR11" s="189">
        <v>0.0</v>
      </c>
      <c r="DS11" s="189">
        <v>0.0</v>
      </c>
      <c r="DT11" s="189">
        <v>0.0</v>
      </c>
      <c r="DU11" s="189">
        <v>0.0</v>
      </c>
      <c r="DV11" s="189">
        <v>0.0</v>
      </c>
      <c r="DW11" s="189">
        <v>0.0</v>
      </c>
      <c r="DX11" s="189">
        <v>0.0</v>
      </c>
      <c r="DY11" s="190">
        <v>0.0</v>
      </c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</row>
    <row r="12" ht="12.75" customHeight="1">
      <c r="A12" s="1"/>
      <c r="B12" s="184" t="s">
        <v>141</v>
      </c>
      <c r="C12" s="188">
        <v>0.0</v>
      </c>
      <c r="D12" s="189">
        <v>0.0</v>
      </c>
      <c r="E12" s="189">
        <v>0.0</v>
      </c>
      <c r="F12" s="189">
        <v>0.0</v>
      </c>
      <c r="G12" s="189">
        <v>0.0</v>
      </c>
      <c r="H12" s="189">
        <v>0.0</v>
      </c>
      <c r="I12" s="189">
        <v>0.0</v>
      </c>
      <c r="J12" s="189">
        <v>0.0</v>
      </c>
      <c r="K12" s="189">
        <v>0.0</v>
      </c>
      <c r="L12" s="189">
        <v>0.0</v>
      </c>
      <c r="M12" s="189">
        <v>0.0</v>
      </c>
      <c r="N12" s="189">
        <v>0.0</v>
      </c>
      <c r="O12" s="189">
        <v>0.0</v>
      </c>
      <c r="P12" s="189">
        <v>0.0</v>
      </c>
      <c r="Q12" s="189">
        <v>0.0</v>
      </c>
      <c r="R12" s="189">
        <v>0.0</v>
      </c>
      <c r="S12" s="189">
        <v>0.0</v>
      </c>
      <c r="T12" s="189">
        <v>0.0</v>
      </c>
      <c r="U12" s="189">
        <v>0.0</v>
      </c>
      <c r="V12" s="189">
        <v>0.0</v>
      </c>
      <c r="W12" s="189">
        <v>0.0</v>
      </c>
      <c r="X12" s="189">
        <v>0.0</v>
      </c>
      <c r="Y12" s="189">
        <v>0.0</v>
      </c>
      <c r="Z12" s="189">
        <v>0.0</v>
      </c>
      <c r="AA12" s="189">
        <v>0.0</v>
      </c>
      <c r="AB12" s="189">
        <v>0.0</v>
      </c>
      <c r="AC12" s="189">
        <v>0.0</v>
      </c>
      <c r="AD12" s="189">
        <v>0.0</v>
      </c>
      <c r="AE12" s="189">
        <v>0.0</v>
      </c>
      <c r="AF12" s="189">
        <v>0.0</v>
      </c>
      <c r="AG12" s="189">
        <v>0.0</v>
      </c>
      <c r="AH12" s="189">
        <v>0.0</v>
      </c>
      <c r="AI12" s="189">
        <v>0.0</v>
      </c>
      <c r="AJ12" s="189">
        <v>0.0</v>
      </c>
      <c r="AK12" s="189">
        <v>0.0</v>
      </c>
      <c r="AL12" s="189">
        <v>0.0</v>
      </c>
      <c r="AM12" s="189">
        <v>0.0</v>
      </c>
      <c r="AN12" s="189">
        <v>0.0</v>
      </c>
      <c r="AO12" s="189">
        <v>0.0</v>
      </c>
      <c r="AP12" s="189">
        <v>0.0</v>
      </c>
      <c r="AQ12" s="189">
        <v>0.0</v>
      </c>
      <c r="AR12" s="189">
        <v>0.0</v>
      </c>
      <c r="AS12" s="189">
        <v>0.0</v>
      </c>
      <c r="AT12" s="189">
        <v>0.0</v>
      </c>
      <c r="AU12" s="189">
        <v>0.0</v>
      </c>
      <c r="AV12" s="189">
        <v>0.0</v>
      </c>
      <c r="AW12" s="189">
        <v>0.0</v>
      </c>
      <c r="AX12" s="189">
        <v>0.0</v>
      </c>
      <c r="AY12" s="189">
        <v>0.0</v>
      </c>
      <c r="AZ12" s="189">
        <v>0.0</v>
      </c>
      <c r="BA12" s="189">
        <v>0.0</v>
      </c>
      <c r="BB12" s="189">
        <v>0.0</v>
      </c>
      <c r="BC12" s="189">
        <v>0.0</v>
      </c>
      <c r="BD12" s="189">
        <v>0.0</v>
      </c>
      <c r="BE12" s="189">
        <v>0.0</v>
      </c>
      <c r="BF12" s="189">
        <v>0.0</v>
      </c>
      <c r="BG12" s="189">
        <v>0.0</v>
      </c>
      <c r="BH12" s="189">
        <v>0.0</v>
      </c>
      <c r="BI12" s="189">
        <v>0.0</v>
      </c>
      <c r="BJ12" s="189">
        <v>0.0</v>
      </c>
      <c r="BK12" s="189">
        <v>0.0</v>
      </c>
      <c r="BL12" s="189">
        <v>0.0</v>
      </c>
      <c r="BM12" s="189">
        <v>0.0</v>
      </c>
      <c r="BN12" s="189">
        <v>0.0</v>
      </c>
      <c r="BO12" s="189">
        <v>0.0</v>
      </c>
      <c r="BP12" s="189">
        <v>0.0</v>
      </c>
      <c r="BQ12" s="189">
        <v>0.0</v>
      </c>
      <c r="BR12" s="189">
        <v>0.0</v>
      </c>
      <c r="BS12" s="189">
        <v>0.0</v>
      </c>
      <c r="BT12" s="189">
        <v>0.0</v>
      </c>
      <c r="BU12" s="189">
        <v>0.0</v>
      </c>
      <c r="BV12" s="189">
        <v>0.0</v>
      </c>
      <c r="BW12" s="189">
        <v>0.0</v>
      </c>
      <c r="BX12" s="189">
        <v>0.0</v>
      </c>
      <c r="BY12" s="189">
        <v>0.0</v>
      </c>
      <c r="BZ12" s="189">
        <v>0.0</v>
      </c>
      <c r="CA12" s="189">
        <v>0.0</v>
      </c>
      <c r="CB12" s="189">
        <v>0.0</v>
      </c>
      <c r="CC12" s="189">
        <v>0.0</v>
      </c>
      <c r="CD12" s="189">
        <v>0.0</v>
      </c>
      <c r="CE12" s="189">
        <v>0.0</v>
      </c>
      <c r="CF12" s="189">
        <v>0.0</v>
      </c>
      <c r="CG12" s="189">
        <v>0.0</v>
      </c>
      <c r="CH12" s="189">
        <v>0.0</v>
      </c>
      <c r="CI12" s="189">
        <v>0.0</v>
      </c>
      <c r="CJ12" s="189">
        <v>0.0</v>
      </c>
      <c r="CK12" s="189">
        <v>0.0</v>
      </c>
      <c r="CL12" s="189">
        <v>0.0</v>
      </c>
      <c r="CM12" s="189">
        <v>0.0</v>
      </c>
      <c r="CN12" s="189">
        <v>0.0</v>
      </c>
      <c r="CO12" s="189">
        <v>0.0</v>
      </c>
      <c r="CP12" s="189">
        <v>0.0</v>
      </c>
      <c r="CQ12" s="189">
        <v>0.0</v>
      </c>
      <c r="CR12" s="189">
        <v>0.0</v>
      </c>
      <c r="CS12" s="189">
        <v>0.0</v>
      </c>
      <c r="CT12" s="189">
        <v>0.0</v>
      </c>
      <c r="CU12" s="189">
        <v>0.0</v>
      </c>
      <c r="CV12" s="189">
        <v>0.0</v>
      </c>
      <c r="CW12" s="189">
        <v>0.0</v>
      </c>
      <c r="CX12" s="189">
        <v>0.0</v>
      </c>
      <c r="CY12" s="189">
        <v>0.0</v>
      </c>
      <c r="CZ12" s="189">
        <v>0.0</v>
      </c>
      <c r="DA12" s="189">
        <v>0.0</v>
      </c>
      <c r="DB12" s="189">
        <v>0.0</v>
      </c>
      <c r="DC12" s="189">
        <v>0.0</v>
      </c>
      <c r="DD12" s="189">
        <v>0.0</v>
      </c>
      <c r="DE12" s="189">
        <v>0.0</v>
      </c>
      <c r="DF12" s="189">
        <v>0.0</v>
      </c>
      <c r="DG12" s="189">
        <v>0.0</v>
      </c>
      <c r="DH12" s="189">
        <v>0.0</v>
      </c>
      <c r="DI12" s="189">
        <v>0.0</v>
      </c>
      <c r="DJ12" s="189">
        <v>0.0</v>
      </c>
      <c r="DK12" s="189">
        <v>0.0</v>
      </c>
      <c r="DL12" s="189">
        <v>0.0</v>
      </c>
      <c r="DM12" s="189">
        <v>0.0</v>
      </c>
      <c r="DN12" s="189">
        <v>0.0</v>
      </c>
      <c r="DO12" s="189">
        <v>0.0</v>
      </c>
      <c r="DP12" s="189">
        <v>0.0</v>
      </c>
      <c r="DQ12" s="189">
        <v>0.0</v>
      </c>
      <c r="DR12" s="189">
        <v>0.0</v>
      </c>
      <c r="DS12" s="189">
        <v>0.0</v>
      </c>
      <c r="DT12" s="189">
        <v>0.0</v>
      </c>
      <c r="DU12" s="189">
        <v>0.0</v>
      </c>
      <c r="DV12" s="189">
        <v>0.0</v>
      </c>
      <c r="DW12" s="189">
        <v>0.0</v>
      </c>
      <c r="DX12" s="189">
        <v>0.0</v>
      </c>
      <c r="DY12" s="190">
        <v>0.0</v>
      </c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</row>
    <row r="13" ht="12.75" customHeight="1">
      <c r="A13" s="1"/>
      <c r="B13" s="184" t="s">
        <v>142</v>
      </c>
      <c r="C13" s="188">
        <v>0.0</v>
      </c>
      <c r="D13" s="189">
        <v>0.0</v>
      </c>
      <c r="E13" s="189">
        <v>0.0</v>
      </c>
      <c r="F13" s="189">
        <v>0.0</v>
      </c>
      <c r="G13" s="189">
        <v>0.0</v>
      </c>
      <c r="H13" s="189">
        <v>0.0</v>
      </c>
      <c r="I13" s="189">
        <v>0.0</v>
      </c>
      <c r="J13" s="189">
        <v>0.0</v>
      </c>
      <c r="K13" s="189">
        <v>0.0</v>
      </c>
      <c r="L13" s="189">
        <v>0.0</v>
      </c>
      <c r="M13" s="189">
        <v>0.0</v>
      </c>
      <c r="N13" s="189">
        <v>0.0</v>
      </c>
      <c r="O13" s="189">
        <v>0.0</v>
      </c>
      <c r="P13" s="189">
        <v>0.0</v>
      </c>
      <c r="Q13" s="189">
        <v>0.0</v>
      </c>
      <c r="R13" s="189">
        <v>0.0</v>
      </c>
      <c r="S13" s="189">
        <v>0.0</v>
      </c>
      <c r="T13" s="189">
        <v>0.0</v>
      </c>
      <c r="U13" s="189">
        <v>0.0</v>
      </c>
      <c r="V13" s="189">
        <v>0.0</v>
      </c>
      <c r="W13" s="189">
        <v>0.0</v>
      </c>
      <c r="X13" s="189">
        <v>0.0</v>
      </c>
      <c r="Y13" s="189">
        <v>0.0</v>
      </c>
      <c r="Z13" s="189">
        <v>0.0</v>
      </c>
      <c r="AA13" s="189">
        <v>0.0</v>
      </c>
      <c r="AB13" s="189">
        <v>0.0</v>
      </c>
      <c r="AC13" s="189">
        <v>0.0</v>
      </c>
      <c r="AD13" s="189">
        <v>0.0</v>
      </c>
      <c r="AE13" s="189">
        <v>0.0</v>
      </c>
      <c r="AF13" s="189">
        <v>0.0</v>
      </c>
      <c r="AG13" s="189">
        <v>0.0</v>
      </c>
      <c r="AH13" s="189">
        <v>0.0</v>
      </c>
      <c r="AI13" s="189">
        <v>0.0</v>
      </c>
      <c r="AJ13" s="189">
        <v>0.0</v>
      </c>
      <c r="AK13" s="189">
        <v>0.0</v>
      </c>
      <c r="AL13" s="189">
        <v>0.0</v>
      </c>
      <c r="AM13" s="189">
        <v>0.0</v>
      </c>
      <c r="AN13" s="189">
        <v>0.0</v>
      </c>
      <c r="AO13" s="189">
        <v>0.0</v>
      </c>
      <c r="AP13" s="189">
        <v>0.0</v>
      </c>
      <c r="AQ13" s="189">
        <v>0.0</v>
      </c>
      <c r="AR13" s="189">
        <v>0.0</v>
      </c>
      <c r="AS13" s="189">
        <v>0.0</v>
      </c>
      <c r="AT13" s="189">
        <v>0.0</v>
      </c>
      <c r="AU13" s="189">
        <v>0.0</v>
      </c>
      <c r="AV13" s="189">
        <v>0.0</v>
      </c>
      <c r="AW13" s="189">
        <v>0.0</v>
      </c>
      <c r="AX13" s="189">
        <v>0.0</v>
      </c>
      <c r="AY13" s="189">
        <v>0.0</v>
      </c>
      <c r="AZ13" s="189">
        <v>0.0</v>
      </c>
      <c r="BA13" s="189">
        <v>0.0</v>
      </c>
      <c r="BB13" s="189">
        <v>0.0</v>
      </c>
      <c r="BC13" s="189">
        <v>0.0</v>
      </c>
      <c r="BD13" s="189">
        <v>0.0</v>
      </c>
      <c r="BE13" s="189">
        <v>0.0</v>
      </c>
      <c r="BF13" s="189">
        <v>0.0</v>
      </c>
      <c r="BG13" s="189">
        <v>0.0</v>
      </c>
      <c r="BH13" s="189">
        <v>0.0</v>
      </c>
      <c r="BI13" s="189">
        <v>0.0</v>
      </c>
      <c r="BJ13" s="189">
        <v>0.0</v>
      </c>
      <c r="BK13" s="189">
        <v>0.0</v>
      </c>
      <c r="BL13" s="189">
        <v>0.0</v>
      </c>
      <c r="BM13" s="189">
        <v>0.0</v>
      </c>
      <c r="BN13" s="189">
        <v>0.0</v>
      </c>
      <c r="BO13" s="189">
        <v>0.0</v>
      </c>
      <c r="BP13" s="189">
        <v>0.0</v>
      </c>
      <c r="BQ13" s="189">
        <v>0.0</v>
      </c>
      <c r="BR13" s="189">
        <v>0.0</v>
      </c>
      <c r="BS13" s="189">
        <v>0.0</v>
      </c>
      <c r="BT13" s="189">
        <v>0.0</v>
      </c>
      <c r="BU13" s="189">
        <v>0.0</v>
      </c>
      <c r="BV13" s="189">
        <v>0.0</v>
      </c>
      <c r="BW13" s="189">
        <v>0.0</v>
      </c>
      <c r="BX13" s="189">
        <v>0.0</v>
      </c>
      <c r="BY13" s="189">
        <v>0.0</v>
      </c>
      <c r="BZ13" s="189">
        <v>0.0</v>
      </c>
      <c r="CA13" s="189">
        <v>0.0</v>
      </c>
      <c r="CB13" s="189">
        <v>0.0</v>
      </c>
      <c r="CC13" s="189">
        <v>0.0</v>
      </c>
      <c r="CD13" s="189">
        <v>0.0</v>
      </c>
      <c r="CE13" s="189">
        <v>0.0</v>
      </c>
      <c r="CF13" s="189">
        <v>0.0</v>
      </c>
      <c r="CG13" s="189">
        <v>0.0</v>
      </c>
      <c r="CH13" s="189">
        <v>0.0</v>
      </c>
      <c r="CI13" s="189">
        <v>0.0</v>
      </c>
      <c r="CJ13" s="189">
        <v>0.0</v>
      </c>
      <c r="CK13" s="189">
        <v>0.0</v>
      </c>
      <c r="CL13" s="189">
        <v>0.0</v>
      </c>
      <c r="CM13" s="189">
        <v>0.0</v>
      </c>
      <c r="CN13" s="189">
        <v>0.0</v>
      </c>
      <c r="CO13" s="189">
        <v>0.0</v>
      </c>
      <c r="CP13" s="189">
        <v>0.0</v>
      </c>
      <c r="CQ13" s="189">
        <v>0.0</v>
      </c>
      <c r="CR13" s="189">
        <v>0.0</v>
      </c>
      <c r="CS13" s="189">
        <v>0.0</v>
      </c>
      <c r="CT13" s="189">
        <v>0.0</v>
      </c>
      <c r="CU13" s="189">
        <v>0.0</v>
      </c>
      <c r="CV13" s="189">
        <v>0.0</v>
      </c>
      <c r="CW13" s="189">
        <v>0.0</v>
      </c>
      <c r="CX13" s="189">
        <v>0.0</v>
      </c>
      <c r="CY13" s="189">
        <v>0.0</v>
      </c>
      <c r="CZ13" s="189">
        <v>0.0</v>
      </c>
      <c r="DA13" s="189">
        <v>0.0</v>
      </c>
      <c r="DB13" s="189">
        <v>0.0</v>
      </c>
      <c r="DC13" s="189">
        <v>0.0</v>
      </c>
      <c r="DD13" s="189">
        <v>0.0</v>
      </c>
      <c r="DE13" s="189">
        <v>0.0</v>
      </c>
      <c r="DF13" s="189">
        <v>0.0</v>
      </c>
      <c r="DG13" s="189">
        <v>0.0</v>
      </c>
      <c r="DH13" s="189">
        <v>0.0</v>
      </c>
      <c r="DI13" s="189">
        <v>0.0</v>
      </c>
      <c r="DJ13" s="189">
        <v>0.0</v>
      </c>
      <c r="DK13" s="189">
        <v>0.0</v>
      </c>
      <c r="DL13" s="189">
        <v>0.0</v>
      </c>
      <c r="DM13" s="189">
        <v>0.0</v>
      </c>
      <c r="DN13" s="189">
        <v>0.0</v>
      </c>
      <c r="DO13" s="189">
        <v>0.0</v>
      </c>
      <c r="DP13" s="189">
        <v>0.0</v>
      </c>
      <c r="DQ13" s="189">
        <v>0.0</v>
      </c>
      <c r="DR13" s="189">
        <v>0.0</v>
      </c>
      <c r="DS13" s="189">
        <v>0.0</v>
      </c>
      <c r="DT13" s="189">
        <v>0.0</v>
      </c>
      <c r="DU13" s="189">
        <v>0.0</v>
      </c>
      <c r="DV13" s="189">
        <v>0.0</v>
      </c>
      <c r="DW13" s="189">
        <v>0.0</v>
      </c>
      <c r="DX13" s="189">
        <v>0.0</v>
      </c>
      <c r="DY13" s="190">
        <v>0.0</v>
      </c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</row>
    <row r="14" ht="12.75" customHeight="1">
      <c r="A14" s="1"/>
      <c r="B14" s="184" t="s">
        <v>143</v>
      </c>
      <c r="C14" s="188">
        <v>0.0</v>
      </c>
      <c r="D14" s="189">
        <v>0.0</v>
      </c>
      <c r="E14" s="189">
        <v>0.0</v>
      </c>
      <c r="F14" s="189">
        <v>0.0</v>
      </c>
      <c r="G14" s="189">
        <v>0.0</v>
      </c>
      <c r="H14" s="189">
        <v>0.0</v>
      </c>
      <c r="I14" s="189">
        <v>0.0</v>
      </c>
      <c r="J14" s="189">
        <v>0.0</v>
      </c>
      <c r="K14" s="189">
        <v>0.0</v>
      </c>
      <c r="L14" s="189">
        <v>0.0</v>
      </c>
      <c r="M14" s="189">
        <v>0.0</v>
      </c>
      <c r="N14" s="189">
        <v>0.0</v>
      </c>
      <c r="O14" s="189">
        <v>0.0</v>
      </c>
      <c r="P14" s="189">
        <v>0.0</v>
      </c>
      <c r="Q14" s="189">
        <v>0.0</v>
      </c>
      <c r="R14" s="189">
        <v>0.0</v>
      </c>
      <c r="S14" s="189">
        <v>0.0</v>
      </c>
      <c r="T14" s="189">
        <v>0.0</v>
      </c>
      <c r="U14" s="189">
        <v>0.0</v>
      </c>
      <c r="V14" s="189">
        <v>0.0</v>
      </c>
      <c r="W14" s="189">
        <v>0.0</v>
      </c>
      <c r="X14" s="189">
        <v>0.0</v>
      </c>
      <c r="Y14" s="189">
        <v>0.0</v>
      </c>
      <c r="Z14" s="189">
        <v>0.0</v>
      </c>
      <c r="AA14" s="189">
        <v>0.0</v>
      </c>
      <c r="AB14" s="189">
        <v>0.0</v>
      </c>
      <c r="AC14" s="189">
        <v>0.0</v>
      </c>
      <c r="AD14" s="189">
        <v>0.0</v>
      </c>
      <c r="AE14" s="189">
        <v>0.0</v>
      </c>
      <c r="AF14" s="189">
        <v>0.0</v>
      </c>
      <c r="AG14" s="189">
        <v>0.0</v>
      </c>
      <c r="AH14" s="189">
        <v>0.0</v>
      </c>
      <c r="AI14" s="189">
        <v>0.0</v>
      </c>
      <c r="AJ14" s="189">
        <v>0.0</v>
      </c>
      <c r="AK14" s="189">
        <v>0.0</v>
      </c>
      <c r="AL14" s="189">
        <v>0.0</v>
      </c>
      <c r="AM14" s="189">
        <v>0.0</v>
      </c>
      <c r="AN14" s="189">
        <v>0.0</v>
      </c>
      <c r="AO14" s="189">
        <v>0.0</v>
      </c>
      <c r="AP14" s="189">
        <v>0.0</v>
      </c>
      <c r="AQ14" s="189">
        <v>0.0</v>
      </c>
      <c r="AR14" s="189">
        <v>0.0</v>
      </c>
      <c r="AS14" s="189">
        <v>0.0</v>
      </c>
      <c r="AT14" s="189">
        <v>0.0</v>
      </c>
      <c r="AU14" s="189">
        <v>0.0</v>
      </c>
      <c r="AV14" s="189">
        <v>0.0</v>
      </c>
      <c r="AW14" s="189">
        <v>0.0</v>
      </c>
      <c r="AX14" s="189">
        <v>0.0</v>
      </c>
      <c r="AY14" s="189">
        <v>0.0</v>
      </c>
      <c r="AZ14" s="189">
        <v>0.0</v>
      </c>
      <c r="BA14" s="189">
        <v>0.0</v>
      </c>
      <c r="BB14" s="189">
        <v>0.0</v>
      </c>
      <c r="BC14" s="189">
        <v>0.0</v>
      </c>
      <c r="BD14" s="189">
        <v>0.0</v>
      </c>
      <c r="BE14" s="189">
        <v>0.0</v>
      </c>
      <c r="BF14" s="189">
        <v>0.0</v>
      </c>
      <c r="BG14" s="189">
        <v>0.0</v>
      </c>
      <c r="BH14" s="189">
        <v>0.0</v>
      </c>
      <c r="BI14" s="189">
        <v>0.0</v>
      </c>
      <c r="BJ14" s="189">
        <v>0.0</v>
      </c>
      <c r="BK14" s="189">
        <v>0.0</v>
      </c>
      <c r="BL14" s="189">
        <v>0.0</v>
      </c>
      <c r="BM14" s="189">
        <v>0.0</v>
      </c>
      <c r="BN14" s="189">
        <v>0.0</v>
      </c>
      <c r="BO14" s="189">
        <v>0.0</v>
      </c>
      <c r="BP14" s="189">
        <v>0.0</v>
      </c>
      <c r="BQ14" s="189">
        <v>0.0</v>
      </c>
      <c r="BR14" s="189">
        <v>0.0</v>
      </c>
      <c r="BS14" s="189">
        <v>0.0</v>
      </c>
      <c r="BT14" s="189">
        <v>0.0</v>
      </c>
      <c r="BU14" s="189">
        <v>0.0</v>
      </c>
      <c r="BV14" s="189">
        <v>0.0</v>
      </c>
      <c r="BW14" s="189">
        <v>0.0</v>
      </c>
      <c r="BX14" s="189">
        <v>0.0</v>
      </c>
      <c r="BY14" s="189">
        <v>0.0</v>
      </c>
      <c r="BZ14" s="189">
        <v>0.0</v>
      </c>
      <c r="CA14" s="189">
        <v>0.0</v>
      </c>
      <c r="CB14" s="189">
        <v>0.0</v>
      </c>
      <c r="CC14" s="189">
        <v>0.0</v>
      </c>
      <c r="CD14" s="189">
        <v>0.0</v>
      </c>
      <c r="CE14" s="189">
        <v>0.0</v>
      </c>
      <c r="CF14" s="189">
        <v>0.0</v>
      </c>
      <c r="CG14" s="189">
        <v>0.0</v>
      </c>
      <c r="CH14" s="189">
        <v>0.0</v>
      </c>
      <c r="CI14" s="189">
        <v>0.0</v>
      </c>
      <c r="CJ14" s="189">
        <v>0.0</v>
      </c>
      <c r="CK14" s="189">
        <v>0.0</v>
      </c>
      <c r="CL14" s="189">
        <v>0.0</v>
      </c>
      <c r="CM14" s="189">
        <v>0.0</v>
      </c>
      <c r="CN14" s="189">
        <v>0.0</v>
      </c>
      <c r="CO14" s="189">
        <v>0.0</v>
      </c>
      <c r="CP14" s="189">
        <v>0.0</v>
      </c>
      <c r="CQ14" s="189">
        <v>0.0</v>
      </c>
      <c r="CR14" s="189">
        <v>0.0</v>
      </c>
      <c r="CS14" s="189">
        <v>0.0</v>
      </c>
      <c r="CT14" s="189">
        <v>0.0</v>
      </c>
      <c r="CU14" s="189">
        <v>0.0</v>
      </c>
      <c r="CV14" s="189">
        <v>0.0</v>
      </c>
      <c r="CW14" s="189">
        <v>0.0</v>
      </c>
      <c r="CX14" s="189">
        <v>0.0</v>
      </c>
      <c r="CY14" s="189">
        <v>0.0</v>
      </c>
      <c r="CZ14" s="189">
        <v>0.0</v>
      </c>
      <c r="DA14" s="189">
        <v>0.0</v>
      </c>
      <c r="DB14" s="189">
        <v>0.0</v>
      </c>
      <c r="DC14" s="189">
        <v>0.0</v>
      </c>
      <c r="DD14" s="189">
        <v>0.0</v>
      </c>
      <c r="DE14" s="189">
        <v>0.0</v>
      </c>
      <c r="DF14" s="189">
        <v>0.0</v>
      </c>
      <c r="DG14" s="189">
        <v>0.0</v>
      </c>
      <c r="DH14" s="189">
        <v>0.0</v>
      </c>
      <c r="DI14" s="189">
        <v>0.0</v>
      </c>
      <c r="DJ14" s="189">
        <v>0.0</v>
      </c>
      <c r="DK14" s="189">
        <v>0.0</v>
      </c>
      <c r="DL14" s="189">
        <v>0.0</v>
      </c>
      <c r="DM14" s="189">
        <v>0.0</v>
      </c>
      <c r="DN14" s="189">
        <v>0.0</v>
      </c>
      <c r="DO14" s="189">
        <v>0.0</v>
      </c>
      <c r="DP14" s="189">
        <v>0.0</v>
      </c>
      <c r="DQ14" s="189">
        <v>0.0</v>
      </c>
      <c r="DR14" s="189">
        <v>0.0</v>
      </c>
      <c r="DS14" s="189">
        <v>0.0</v>
      </c>
      <c r="DT14" s="189">
        <v>0.0</v>
      </c>
      <c r="DU14" s="189">
        <v>0.0</v>
      </c>
      <c r="DV14" s="189">
        <v>0.0</v>
      </c>
      <c r="DW14" s="189">
        <v>0.0</v>
      </c>
      <c r="DX14" s="189">
        <v>0.0</v>
      </c>
      <c r="DY14" s="190">
        <v>0.0</v>
      </c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</row>
    <row r="15" ht="12.75" customHeight="1">
      <c r="A15" s="1"/>
      <c r="B15" s="184"/>
      <c r="C15" s="188"/>
      <c r="D15" s="189"/>
      <c r="E15" s="189"/>
      <c r="F15" s="189"/>
      <c r="G15" s="189"/>
      <c r="H15" s="189"/>
      <c r="I15" s="189"/>
      <c r="J15" s="189"/>
      <c r="K15" s="189"/>
      <c r="L15" s="189"/>
      <c r="M15" s="189"/>
      <c r="N15" s="189"/>
      <c r="O15" s="189"/>
      <c r="P15" s="189"/>
      <c r="Q15" s="189"/>
      <c r="R15" s="189"/>
      <c r="S15" s="189"/>
      <c r="T15" s="189"/>
      <c r="U15" s="189"/>
      <c r="V15" s="189"/>
      <c r="W15" s="189"/>
      <c r="X15" s="189"/>
      <c r="Y15" s="189"/>
      <c r="Z15" s="189"/>
      <c r="AA15" s="189"/>
      <c r="AB15" s="189"/>
      <c r="AC15" s="189"/>
      <c r="AD15" s="189"/>
      <c r="AE15" s="189"/>
      <c r="AF15" s="189"/>
      <c r="AG15" s="189"/>
      <c r="AH15" s="189"/>
      <c r="AI15" s="189"/>
      <c r="AJ15" s="189"/>
      <c r="AK15" s="189"/>
      <c r="AL15" s="189"/>
      <c r="AM15" s="189"/>
      <c r="AN15" s="189"/>
      <c r="AO15" s="189"/>
      <c r="AP15" s="189"/>
      <c r="AQ15" s="189"/>
      <c r="AR15" s="189"/>
      <c r="AS15" s="189"/>
      <c r="AT15" s="189"/>
      <c r="AU15" s="189"/>
      <c r="AV15" s="189"/>
      <c r="AW15" s="189"/>
      <c r="AX15" s="189"/>
      <c r="AY15" s="189"/>
      <c r="AZ15" s="189"/>
      <c r="BA15" s="189"/>
      <c r="BB15" s="189"/>
      <c r="BC15" s="189"/>
      <c r="BD15" s="189"/>
      <c r="BE15" s="189"/>
      <c r="BF15" s="189"/>
      <c r="BG15" s="189"/>
      <c r="BH15" s="189"/>
      <c r="BI15" s="189"/>
      <c r="BJ15" s="189"/>
      <c r="BK15" s="189"/>
      <c r="BL15" s="189"/>
      <c r="BM15" s="189"/>
      <c r="BN15" s="189"/>
      <c r="BO15" s="189"/>
      <c r="BP15" s="189"/>
      <c r="BQ15" s="189"/>
      <c r="BR15" s="189"/>
      <c r="BS15" s="189"/>
      <c r="BT15" s="189"/>
      <c r="BU15" s="189"/>
      <c r="BV15" s="189"/>
      <c r="BW15" s="189"/>
      <c r="BX15" s="189"/>
      <c r="BY15" s="189"/>
      <c r="BZ15" s="189"/>
      <c r="CA15" s="189"/>
      <c r="CB15" s="189"/>
      <c r="CC15" s="189"/>
      <c r="CD15" s="189"/>
      <c r="CE15" s="189"/>
      <c r="CF15" s="189"/>
      <c r="CG15" s="189"/>
      <c r="CH15" s="189"/>
      <c r="CI15" s="189"/>
      <c r="CJ15" s="189"/>
      <c r="CK15" s="189"/>
      <c r="CL15" s="189"/>
      <c r="CM15" s="189"/>
      <c r="CN15" s="189"/>
      <c r="CO15" s="189"/>
      <c r="CP15" s="189"/>
      <c r="CQ15" s="189"/>
      <c r="CR15" s="189"/>
      <c r="CS15" s="189"/>
      <c r="CT15" s="189"/>
      <c r="CU15" s="189"/>
      <c r="CV15" s="189"/>
      <c r="CW15" s="189"/>
      <c r="CX15" s="189"/>
      <c r="CY15" s="189"/>
      <c r="CZ15" s="189"/>
      <c r="DA15" s="189"/>
      <c r="DB15" s="189"/>
      <c r="DC15" s="189"/>
      <c r="DD15" s="189"/>
      <c r="DE15" s="189"/>
      <c r="DF15" s="189"/>
      <c r="DG15" s="189"/>
      <c r="DH15" s="189"/>
      <c r="DI15" s="189"/>
      <c r="DJ15" s="189"/>
      <c r="DK15" s="189"/>
      <c r="DL15" s="189"/>
      <c r="DM15" s="189"/>
      <c r="DN15" s="189"/>
      <c r="DO15" s="189"/>
      <c r="DP15" s="189"/>
      <c r="DQ15" s="189"/>
      <c r="DR15" s="189"/>
      <c r="DS15" s="189"/>
      <c r="DT15" s="189"/>
      <c r="DU15" s="189"/>
      <c r="DV15" s="189"/>
      <c r="DW15" s="189"/>
      <c r="DX15" s="189"/>
      <c r="DY15" s="190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</row>
    <row r="16" ht="12.75" customHeight="1">
      <c r="A16" s="1"/>
      <c r="B16" s="191" t="s">
        <v>144</v>
      </c>
      <c r="C16" s="192">
        <f t="shared" ref="C16:DY16" si="3">SUM(C8:C15)</f>
        <v>0</v>
      </c>
      <c r="D16" s="192">
        <f t="shared" si="3"/>
        <v>0</v>
      </c>
      <c r="E16" s="192">
        <f t="shared" si="3"/>
        <v>0</v>
      </c>
      <c r="F16" s="192">
        <f t="shared" si="3"/>
        <v>0</v>
      </c>
      <c r="G16" s="192">
        <f t="shared" si="3"/>
        <v>0</v>
      </c>
      <c r="H16" s="192">
        <f t="shared" si="3"/>
        <v>0</v>
      </c>
      <c r="I16" s="192">
        <f t="shared" si="3"/>
        <v>0</v>
      </c>
      <c r="J16" s="192">
        <f t="shared" si="3"/>
        <v>0</v>
      </c>
      <c r="K16" s="192">
        <f t="shared" si="3"/>
        <v>0</v>
      </c>
      <c r="L16" s="192">
        <f t="shared" si="3"/>
        <v>0</v>
      </c>
      <c r="M16" s="192">
        <f t="shared" si="3"/>
        <v>0</v>
      </c>
      <c r="N16" s="192">
        <f t="shared" si="3"/>
        <v>0</v>
      </c>
      <c r="O16" s="192">
        <f t="shared" si="3"/>
        <v>0</v>
      </c>
      <c r="P16" s="192">
        <f t="shared" si="3"/>
        <v>0</v>
      </c>
      <c r="Q16" s="192">
        <f t="shared" si="3"/>
        <v>0</v>
      </c>
      <c r="R16" s="192">
        <f t="shared" si="3"/>
        <v>0</v>
      </c>
      <c r="S16" s="192">
        <f t="shared" si="3"/>
        <v>0</v>
      </c>
      <c r="T16" s="192">
        <f t="shared" si="3"/>
        <v>0</v>
      </c>
      <c r="U16" s="192">
        <f t="shared" si="3"/>
        <v>0</v>
      </c>
      <c r="V16" s="192">
        <f t="shared" si="3"/>
        <v>0</v>
      </c>
      <c r="W16" s="192">
        <f t="shared" si="3"/>
        <v>0</v>
      </c>
      <c r="X16" s="192">
        <f t="shared" si="3"/>
        <v>0</v>
      </c>
      <c r="Y16" s="192">
        <f t="shared" si="3"/>
        <v>0</v>
      </c>
      <c r="Z16" s="192">
        <f t="shared" si="3"/>
        <v>0</v>
      </c>
      <c r="AA16" s="192">
        <f t="shared" si="3"/>
        <v>0</v>
      </c>
      <c r="AB16" s="192">
        <f t="shared" si="3"/>
        <v>0</v>
      </c>
      <c r="AC16" s="192">
        <f t="shared" si="3"/>
        <v>0</v>
      </c>
      <c r="AD16" s="192">
        <f t="shared" si="3"/>
        <v>0</v>
      </c>
      <c r="AE16" s="192">
        <f t="shared" si="3"/>
        <v>0</v>
      </c>
      <c r="AF16" s="192">
        <f t="shared" si="3"/>
        <v>0</v>
      </c>
      <c r="AG16" s="192">
        <f t="shared" si="3"/>
        <v>0</v>
      </c>
      <c r="AH16" s="192">
        <f t="shared" si="3"/>
        <v>0</v>
      </c>
      <c r="AI16" s="192">
        <f t="shared" si="3"/>
        <v>0</v>
      </c>
      <c r="AJ16" s="192">
        <f t="shared" si="3"/>
        <v>0</v>
      </c>
      <c r="AK16" s="192">
        <f t="shared" si="3"/>
        <v>0</v>
      </c>
      <c r="AL16" s="192">
        <f t="shared" si="3"/>
        <v>0</v>
      </c>
      <c r="AM16" s="192">
        <f t="shared" si="3"/>
        <v>0</v>
      </c>
      <c r="AN16" s="192">
        <f t="shared" si="3"/>
        <v>0</v>
      </c>
      <c r="AO16" s="192">
        <f t="shared" si="3"/>
        <v>0</v>
      </c>
      <c r="AP16" s="192">
        <f t="shared" si="3"/>
        <v>0</v>
      </c>
      <c r="AQ16" s="192">
        <f t="shared" si="3"/>
        <v>0</v>
      </c>
      <c r="AR16" s="192">
        <f t="shared" si="3"/>
        <v>0</v>
      </c>
      <c r="AS16" s="192">
        <f t="shared" si="3"/>
        <v>0</v>
      </c>
      <c r="AT16" s="192">
        <f t="shared" si="3"/>
        <v>0</v>
      </c>
      <c r="AU16" s="192">
        <f t="shared" si="3"/>
        <v>0</v>
      </c>
      <c r="AV16" s="192">
        <f t="shared" si="3"/>
        <v>0</v>
      </c>
      <c r="AW16" s="192">
        <f t="shared" si="3"/>
        <v>0</v>
      </c>
      <c r="AX16" s="192">
        <f t="shared" si="3"/>
        <v>0</v>
      </c>
      <c r="AY16" s="192">
        <f t="shared" si="3"/>
        <v>0</v>
      </c>
      <c r="AZ16" s="192">
        <f t="shared" si="3"/>
        <v>0</v>
      </c>
      <c r="BA16" s="192">
        <f t="shared" si="3"/>
        <v>0</v>
      </c>
      <c r="BB16" s="192">
        <f t="shared" si="3"/>
        <v>0</v>
      </c>
      <c r="BC16" s="192">
        <f t="shared" si="3"/>
        <v>0</v>
      </c>
      <c r="BD16" s="192">
        <f t="shared" si="3"/>
        <v>0</v>
      </c>
      <c r="BE16" s="192">
        <f t="shared" si="3"/>
        <v>0</v>
      </c>
      <c r="BF16" s="192">
        <f t="shared" si="3"/>
        <v>0</v>
      </c>
      <c r="BG16" s="192">
        <f t="shared" si="3"/>
        <v>0</v>
      </c>
      <c r="BH16" s="192">
        <f t="shared" si="3"/>
        <v>0</v>
      </c>
      <c r="BI16" s="192">
        <f t="shared" si="3"/>
        <v>0</v>
      </c>
      <c r="BJ16" s="192">
        <f t="shared" si="3"/>
        <v>0</v>
      </c>
      <c r="BK16" s="192">
        <f t="shared" si="3"/>
        <v>0</v>
      </c>
      <c r="BL16" s="192">
        <f t="shared" si="3"/>
        <v>0</v>
      </c>
      <c r="BM16" s="192">
        <f t="shared" si="3"/>
        <v>0</v>
      </c>
      <c r="BN16" s="192">
        <f t="shared" si="3"/>
        <v>0</v>
      </c>
      <c r="BO16" s="192">
        <f t="shared" si="3"/>
        <v>0</v>
      </c>
      <c r="BP16" s="192">
        <f t="shared" si="3"/>
        <v>0</v>
      </c>
      <c r="BQ16" s="192">
        <f t="shared" si="3"/>
        <v>0</v>
      </c>
      <c r="BR16" s="192">
        <f t="shared" si="3"/>
        <v>0</v>
      </c>
      <c r="BS16" s="192">
        <f t="shared" si="3"/>
        <v>0</v>
      </c>
      <c r="BT16" s="192">
        <f t="shared" si="3"/>
        <v>0</v>
      </c>
      <c r="BU16" s="192">
        <f t="shared" si="3"/>
        <v>0</v>
      </c>
      <c r="BV16" s="192">
        <f t="shared" si="3"/>
        <v>0</v>
      </c>
      <c r="BW16" s="192">
        <f t="shared" si="3"/>
        <v>0</v>
      </c>
      <c r="BX16" s="192">
        <f t="shared" si="3"/>
        <v>0</v>
      </c>
      <c r="BY16" s="192">
        <f t="shared" si="3"/>
        <v>0</v>
      </c>
      <c r="BZ16" s="192">
        <f t="shared" si="3"/>
        <v>0</v>
      </c>
      <c r="CA16" s="192">
        <f t="shared" si="3"/>
        <v>0</v>
      </c>
      <c r="CB16" s="192">
        <f t="shared" si="3"/>
        <v>0</v>
      </c>
      <c r="CC16" s="192">
        <f t="shared" si="3"/>
        <v>0</v>
      </c>
      <c r="CD16" s="192">
        <f t="shared" si="3"/>
        <v>0</v>
      </c>
      <c r="CE16" s="192">
        <f t="shared" si="3"/>
        <v>0</v>
      </c>
      <c r="CF16" s="192">
        <f t="shared" si="3"/>
        <v>0</v>
      </c>
      <c r="CG16" s="192">
        <f t="shared" si="3"/>
        <v>0</v>
      </c>
      <c r="CH16" s="192">
        <f t="shared" si="3"/>
        <v>0</v>
      </c>
      <c r="CI16" s="192">
        <f t="shared" si="3"/>
        <v>0</v>
      </c>
      <c r="CJ16" s="192">
        <f t="shared" si="3"/>
        <v>0</v>
      </c>
      <c r="CK16" s="192">
        <f t="shared" si="3"/>
        <v>0</v>
      </c>
      <c r="CL16" s="192">
        <f t="shared" si="3"/>
        <v>0</v>
      </c>
      <c r="CM16" s="192">
        <f t="shared" si="3"/>
        <v>0</v>
      </c>
      <c r="CN16" s="192">
        <f t="shared" si="3"/>
        <v>0</v>
      </c>
      <c r="CO16" s="192">
        <f t="shared" si="3"/>
        <v>0</v>
      </c>
      <c r="CP16" s="192">
        <f t="shared" si="3"/>
        <v>0</v>
      </c>
      <c r="CQ16" s="192">
        <f t="shared" si="3"/>
        <v>0</v>
      </c>
      <c r="CR16" s="192">
        <f t="shared" si="3"/>
        <v>0</v>
      </c>
      <c r="CS16" s="192">
        <f t="shared" si="3"/>
        <v>0</v>
      </c>
      <c r="CT16" s="192">
        <f t="shared" si="3"/>
        <v>0</v>
      </c>
      <c r="CU16" s="192">
        <f t="shared" si="3"/>
        <v>0</v>
      </c>
      <c r="CV16" s="192">
        <f t="shared" si="3"/>
        <v>0</v>
      </c>
      <c r="CW16" s="192">
        <f t="shared" si="3"/>
        <v>0</v>
      </c>
      <c r="CX16" s="192">
        <f t="shared" si="3"/>
        <v>0</v>
      </c>
      <c r="CY16" s="192">
        <f t="shared" si="3"/>
        <v>0</v>
      </c>
      <c r="CZ16" s="192">
        <f t="shared" si="3"/>
        <v>0</v>
      </c>
      <c r="DA16" s="192">
        <f t="shared" si="3"/>
        <v>0</v>
      </c>
      <c r="DB16" s="192">
        <f t="shared" si="3"/>
        <v>0</v>
      </c>
      <c r="DC16" s="192">
        <f t="shared" si="3"/>
        <v>0</v>
      </c>
      <c r="DD16" s="192">
        <f t="shared" si="3"/>
        <v>0</v>
      </c>
      <c r="DE16" s="192">
        <f t="shared" si="3"/>
        <v>0</v>
      </c>
      <c r="DF16" s="192">
        <f t="shared" si="3"/>
        <v>0</v>
      </c>
      <c r="DG16" s="192">
        <f t="shared" si="3"/>
        <v>0</v>
      </c>
      <c r="DH16" s="192">
        <f t="shared" si="3"/>
        <v>0</v>
      </c>
      <c r="DI16" s="192">
        <f t="shared" si="3"/>
        <v>0</v>
      </c>
      <c r="DJ16" s="192">
        <f t="shared" si="3"/>
        <v>0</v>
      </c>
      <c r="DK16" s="192">
        <f t="shared" si="3"/>
        <v>0</v>
      </c>
      <c r="DL16" s="192">
        <f t="shared" si="3"/>
        <v>0</v>
      </c>
      <c r="DM16" s="192">
        <f t="shared" si="3"/>
        <v>0</v>
      </c>
      <c r="DN16" s="192">
        <f t="shared" si="3"/>
        <v>0</v>
      </c>
      <c r="DO16" s="192">
        <f t="shared" si="3"/>
        <v>0</v>
      </c>
      <c r="DP16" s="192">
        <f t="shared" si="3"/>
        <v>0</v>
      </c>
      <c r="DQ16" s="192">
        <f t="shared" si="3"/>
        <v>0</v>
      </c>
      <c r="DR16" s="192">
        <f t="shared" si="3"/>
        <v>0</v>
      </c>
      <c r="DS16" s="192">
        <f t="shared" si="3"/>
        <v>0</v>
      </c>
      <c r="DT16" s="192">
        <f t="shared" si="3"/>
        <v>0</v>
      </c>
      <c r="DU16" s="192">
        <f t="shared" si="3"/>
        <v>0</v>
      </c>
      <c r="DV16" s="192">
        <f t="shared" si="3"/>
        <v>0</v>
      </c>
      <c r="DW16" s="192">
        <f t="shared" si="3"/>
        <v>0</v>
      </c>
      <c r="DX16" s="192">
        <f t="shared" si="3"/>
        <v>0</v>
      </c>
      <c r="DY16" s="192">
        <f t="shared" si="3"/>
        <v>0</v>
      </c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</row>
    <row r="17" ht="12.7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</row>
    <row r="18" ht="12.75" customHeight="1">
      <c r="A18" s="1"/>
      <c r="B18" s="181" t="s">
        <v>145</v>
      </c>
      <c r="C18" s="182">
        <f>DATE(Starting_Year,1,1)</f>
        <v>45658</v>
      </c>
      <c r="D18" s="183">
        <f t="shared" ref="D18:DY18" si="4">+EDATE(C18,1)</f>
        <v>45689</v>
      </c>
      <c r="E18" s="183">
        <f t="shared" si="4"/>
        <v>45717</v>
      </c>
      <c r="F18" s="183">
        <f t="shared" si="4"/>
        <v>45748</v>
      </c>
      <c r="G18" s="183">
        <f t="shared" si="4"/>
        <v>45778</v>
      </c>
      <c r="H18" s="183">
        <f t="shared" si="4"/>
        <v>45809</v>
      </c>
      <c r="I18" s="183">
        <f t="shared" si="4"/>
        <v>45839</v>
      </c>
      <c r="J18" s="183">
        <f t="shared" si="4"/>
        <v>45870</v>
      </c>
      <c r="K18" s="183">
        <f t="shared" si="4"/>
        <v>45901</v>
      </c>
      <c r="L18" s="183">
        <f t="shared" si="4"/>
        <v>45931</v>
      </c>
      <c r="M18" s="183">
        <f t="shared" si="4"/>
        <v>45962</v>
      </c>
      <c r="N18" s="183">
        <f t="shared" si="4"/>
        <v>45992</v>
      </c>
      <c r="O18" s="183">
        <f t="shared" si="4"/>
        <v>46023</v>
      </c>
      <c r="P18" s="183">
        <f t="shared" si="4"/>
        <v>46054</v>
      </c>
      <c r="Q18" s="183">
        <f t="shared" si="4"/>
        <v>46082</v>
      </c>
      <c r="R18" s="183">
        <f t="shared" si="4"/>
        <v>46113</v>
      </c>
      <c r="S18" s="183">
        <f t="shared" si="4"/>
        <v>46143</v>
      </c>
      <c r="T18" s="183">
        <f t="shared" si="4"/>
        <v>46174</v>
      </c>
      <c r="U18" s="183">
        <f t="shared" si="4"/>
        <v>46204</v>
      </c>
      <c r="V18" s="183">
        <f t="shared" si="4"/>
        <v>46235</v>
      </c>
      <c r="W18" s="183">
        <f t="shared" si="4"/>
        <v>46266</v>
      </c>
      <c r="X18" s="183">
        <f t="shared" si="4"/>
        <v>46296</v>
      </c>
      <c r="Y18" s="183">
        <f t="shared" si="4"/>
        <v>46327</v>
      </c>
      <c r="Z18" s="183">
        <f t="shared" si="4"/>
        <v>46357</v>
      </c>
      <c r="AA18" s="183">
        <f t="shared" si="4"/>
        <v>46388</v>
      </c>
      <c r="AB18" s="183">
        <f t="shared" si="4"/>
        <v>46419</v>
      </c>
      <c r="AC18" s="183">
        <f t="shared" si="4"/>
        <v>46447</v>
      </c>
      <c r="AD18" s="183">
        <f t="shared" si="4"/>
        <v>46478</v>
      </c>
      <c r="AE18" s="183">
        <f t="shared" si="4"/>
        <v>46508</v>
      </c>
      <c r="AF18" s="183">
        <f t="shared" si="4"/>
        <v>46539</v>
      </c>
      <c r="AG18" s="183">
        <f t="shared" si="4"/>
        <v>46569</v>
      </c>
      <c r="AH18" s="183">
        <f t="shared" si="4"/>
        <v>46600</v>
      </c>
      <c r="AI18" s="183">
        <f t="shared" si="4"/>
        <v>46631</v>
      </c>
      <c r="AJ18" s="183">
        <f t="shared" si="4"/>
        <v>46661</v>
      </c>
      <c r="AK18" s="183">
        <f t="shared" si="4"/>
        <v>46692</v>
      </c>
      <c r="AL18" s="183">
        <f t="shared" si="4"/>
        <v>46722</v>
      </c>
      <c r="AM18" s="183">
        <f t="shared" si="4"/>
        <v>46753</v>
      </c>
      <c r="AN18" s="183">
        <f t="shared" si="4"/>
        <v>46784</v>
      </c>
      <c r="AO18" s="183">
        <f t="shared" si="4"/>
        <v>46813</v>
      </c>
      <c r="AP18" s="183">
        <f t="shared" si="4"/>
        <v>46844</v>
      </c>
      <c r="AQ18" s="183">
        <f t="shared" si="4"/>
        <v>46874</v>
      </c>
      <c r="AR18" s="183">
        <f t="shared" si="4"/>
        <v>46905</v>
      </c>
      <c r="AS18" s="183">
        <f t="shared" si="4"/>
        <v>46935</v>
      </c>
      <c r="AT18" s="183">
        <f t="shared" si="4"/>
        <v>46966</v>
      </c>
      <c r="AU18" s="183">
        <f t="shared" si="4"/>
        <v>46997</v>
      </c>
      <c r="AV18" s="183">
        <f t="shared" si="4"/>
        <v>47027</v>
      </c>
      <c r="AW18" s="183">
        <f t="shared" si="4"/>
        <v>47058</v>
      </c>
      <c r="AX18" s="183">
        <f t="shared" si="4"/>
        <v>47088</v>
      </c>
      <c r="AY18" s="183">
        <f t="shared" si="4"/>
        <v>47119</v>
      </c>
      <c r="AZ18" s="183">
        <f t="shared" si="4"/>
        <v>47150</v>
      </c>
      <c r="BA18" s="183">
        <f t="shared" si="4"/>
        <v>47178</v>
      </c>
      <c r="BB18" s="183">
        <f t="shared" si="4"/>
        <v>47209</v>
      </c>
      <c r="BC18" s="183">
        <f t="shared" si="4"/>
        <v>47239</v>
      </c>
      <c r="BD18" s="183">
        <f t="shared" si="4"/>
        <v>47270</v>
      </c>
      <c r="BE18" s="183">
        <f t="shared" si="4"/>
        <v>47300</v>
      </c>
      <c r="BF18" s="183">
        <f t="shared" si="4"/>
        <v>47331</v>
      </c>
      <c r="BG18" s="183">
        <f t="shared" si="4"/>
        <v>47362</v>
      </c>
      <c r="BH18" s="183">
        <f t="shared" si="4"/>
        <v>47392</v>
      </c>
      <c r="BI18" s="183">
        <f t="shared" si="4"/>
        <v>47423</v>
      </c>
      <c r="BJ18" s="183">
        <f t="shared" si="4"/>
        <v>47453</v>
      </c>
      <c r="BK18" s="183">
        <f t="shared" si="4"/>
        <v>47484</v>
      </c>
      <c r="BL18" s="183">
        <f t="shared" si="4"/>
        <v>47515</v>
      </c>
      <c r="BM18" s="183">
        <f t="shared" si="4"/>
        <v>47543</v>
      </c>
      <c r="BN18" s="183">
        <f t="shared" si="4"/>
        <v>47574</v>
      </c>
      <c r="BO18" s="183">
        <f t="shared" si="4"/>
        <v>47604</v>
      </c>
      <c r="BP18" s="183">
        <f t="shared" si="4"/>
        <v>47635</v>
      </c>
      <c r="BQ18" s="183">
        <f t="shared" si="4"/>
        <v>47665</v>
      </c>
      <c r="BR18" s="183">
        <f t="shared" si="4"/>
        <v>47696</v>
      </c>
      <c r="BS18" s="183">
        <f t="shared" si="4"/>
        <v>47727</v>
      </c>
      <c r="BT18" s="183">
        <f t="shared" si="4"/>
        <v>47757</v>
      </c>
      <c r="BU18" s="183">
        <f t="shared" si="4"/>
        <v>47788</v>
      </c>
      <c r="BV18" s="183">
        <f t="shared" si="4"/>
        <v>47818</v>
      </c>
      <c r="BW18" s="183">
        <f t="shared" si="4"/>
        <v>47849</v>
      </c>
      <c r="BX18" s="183">
        <f t="shared" si="4"/>
        <v>47880</v>
      </c>
      <c r="BY18" s="183">
        <f t="shared" si="4"/>
        <v>47908</v>
      </c>
      <c r="BZ18" s="183">
        <f t="shared" si="4"/>
        <v>47939</v>
      </c>
      <c r="CA18" s="183">
        <f t="shared" si="4"/>
        <v>47969</v>
      </c>
      <c r="CB18" s="183">
        <f t="shared" si="4"/>
        <v>48000</v>
      </c>
      <c r="CC18" s="183">
        <f t="shared" si="4"/>
        <v>48030</v>
      </c>
      <c r="CD18" s="183">
        <f t="shared" si="4"/>
        <v>48061</v>
      </c>
      <c r="CE18" s="183">
        <f t="shared" si="4"/>
        <v>48092</v>
      </c>
      <c r="CF18" s="183">
        <f t="shared" si="4"/>
        <v>48122</v>
      </c>
      <c r="CG18" s="183">
        <f t="shared" si="4"/>
        <v>48153</v>
      </c>
      <c r="CH18" s="183">
        <f t="shared" si="4"/>
        <v>48183</v>
      </c>
      <c r="CI18" s="183">
        <f t="shared" si="4"/>
        <v>48214</v>
      </c>
      <c r="CJ18" s="183">
        <f t="shared" si="4"/>
        <v>48245</v>
      </c>
      <c r="CK18" s="183">
        <f t="shared" si="4"/>
        <v>48274</v>
      </c>
      <c r="CL18" s="183">
        <f t="shared" si="4"/>
        <v>48305</v>
      </c>
      <c r="CM18" s="183">
        <f t="shared" si="4"/>
        <v>48335</v>
      </c>
      <c r="CN18" s="183">
        <f t="shared" si="4"/>
        <v>48366</v>
      </c>
      <c r="CO18" s="183">
        <f t="shared" si="4"/>
        <v>48396</v>
      </c>
      <c r="CP18" s="183">
        <f t="shared" si="4"/>
        <v>48427</v>
      </c>
      <c r="CQ18" s="183">
        <f t="shared" si="4"/>
        <v>48458</v>
      </c>
      <c r="CR18" s="183">
        <f t="shared" si="4"/>
        <v>48488</v>
      </c>
      <c r="CS18" s="183">
        <f t="shared" si="4"/>
        <v>48519</v>
      </c>
      <c r="CT18" s="183">
        <f t="shared" si="4"/>
        <v>48549</v>
      </c>
      <c r="CU18" s="183">
        <f t="shared" si="4"/>
        <v>48580</v>
      </c>
      <c r="CV18" s="183">
        <f t="shared" si="4"/>
        <v>48611</v>
      </c>
      <c r="CW18" s="183">
        <f t="shared" si="4"/>
        <v>48639</v>
      </c>
      <c r="CX18" s="183">
        <f t="shared" si="4"/>
        <v>48670</v>
      </c>
      <c r="CY18" s="183">
        <f t="shared" si="4"/>
        <v>48700</v>
      </c>
      <c r="CZ18" s="183">
        <f t="shared" si="4"/>
        <v>48731</v>
      </c>
      <c r="DA18" s="183">
        <f t="shared" si="4"/>
        <v>48761</v>
      </c>
      <c r="DB18" s="183">
        <f t="shared" si="4"/>
        <v>48792</v>
      </c>
      <c r="DC18" s="183">
        <f t="shared" si="4"/>
        <v>48823</v>
      </c>
      <c r="DD18" s="183">
        <f t="shared" si="4"/>
        <v>48853</v>
      </c>
      <c r="DE18" s="183">
        <f t="shared" si="4"/>
        <v>48884</v>
      </c>
      <c r="DF18" s="183">
        <f t="shared" si="4"/>
        <v>48914</v>
      </c>
      <c r="DG18" s="183">
        <f t="shared" si="4"/>
        <v>48945</v>
      </c>
      <c r="DH18" s="183">
        <f t="shared" si="4"/>
        <v>48976</v>
      </c>
      <c r="DI18" s="183">
        <f t="shared" si="4"/>
        <v>49004</v>
      </c>
      <c r="DJ18" s="183">
        <f t="shared" si="4"/>
        <v>49035</v>
      </c>
      <c r="DK18" s="183">
        <f t="shared" si="4"/>
        <v>49065</v>
      </c>
      <c r="DL18" s="183">
        <f t="shared" si="4"/>
        <v>49096</v>
      </c>
      <c r="DM18" s="183">
        <f t="shared" si="4"/>
        <v>49126</v>
      </c>
      <c r="DN18" s="183">
        <f t="shared" si="4"/>
        <v>49157</v>
      </c>
      <c r="DO18" s="183">
        <f t="shared" si="4"/>
        <v>49188</v>
      </c>
      <c r="DP18" s="183">
        <f t="shared" si="4"/>
        <v>49218</v>
      </c>
      <c r="DQ18" s="183">
        <f t="shared" si="4"/>
        <v>49249</v>
      </c>
      <c r="DR18" s="183">
        <f t="shared" si="4"/>
        <v>49279</v>
      </c>
      <c r="DS18" s="183">
        <f t="shared" si="4"/>
        <v>49310</v>
      </c>
      <c r="DT18" s="183">
        <f t="shared" si="4"/>
        <v>49341</v>
      </c>
      <c r="DU18" s="183">
        <f t="shared" si="4"/>
        <v>49369</v>
      </c>
      <c r="DV18" s="183">
        <f t="shared" si="4"/>
        <v>49400</v>
      </c>
      <c r="DW18" s="183">
        <f t="shared" si="4"/>
        <v>49430</v>
      </c>
      <c r="DX18" s="183">
        <f t="shared" si="4"/>
        <v>49461</v>
      </c>
      <c r="DY18" s="183">
        <f t="shared" si="4"/>
        <v>49491</v>
      </c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</row>
    <row r="19" ht="12.75" customHeight="1">
      <c r="A19" s="1"/>
      <c r="B19" s="184" t="s">
        <v>146</v>
      </c>
      <c r="C19" s="185"/>
      <c r="D19" s="186"/>
      <c r="E19" s="186"/>
      <c r="F19" s="186"/>
      <c r="G19" s="186"/>
      <c r="H19" s="186"/>
      <c r="I19" s="186"/>
      <c r="J19" s="186"/>
      <c r="K19" s="186"/>
      <c r="L19" s="186"/>
      <c r="M19" s="186"/>
      <c r="N19" s="186"/>
      <c r="O19" s="186"/>
      <c r="P19" s="186"/>
      <c r="Q19" s="186"/>
      <c r="R19" s="186"/>
      <c r="S19" s="186"/>
      <c r="T19" s="186"/>
      <c r="U19" s="186"/>
      <c r="V19" s="186"/>
      <c r="W19" s="186"/>
      <c r="X19" s="186"/>
      <c r="Y19" s="186"/>
      <c r="Z19" s="186"/>
      <c r="AA19" s="186"/>
      <c r="AB19" s="186"/>
      <c r="AC19" s="186"/>
      <c r="AD19" s="186"/>
      <c r="AE19" s="186"/>
      <c r="AF19" s="186"/>
      <c r="AG19" s="186"/>
      <c r="AH19" s="186"/>
      <c r="AI19" s="186"/>
      <c r="AJ19" s="186"/>
      <c r="AK19" s="186"/>
      <c r="AL19" s="186"/>
      <c r="AM19" s="186"/>
      <c r="AN19" s="186"/>
      <c r="AO19" s="186"/>
      <c r="AP19" s="186"/>
      <c r="AQ19" s="186"/>
      <c r="AR19" s="186"/>
      <c r="AS19" s="186"/>
      <c r="AT19" s="186"/>
      <c r="AU19" s="186"/>
      <c r="AV19" s="186"/>
      <c r="AW19" s="186"/>
      <c r="AX19" s="186"/>
      <c r="AY19" s="186"/>
      <c r="AZ19" s="186"/>
      <c r="BA19" s="186"/>
      <c r="BB19" s="186"/>
      <c r="BC19" s="186"/>
      <c r="BD19" s="186"/>
      <c r="BE19" s="186"/>
      <c r="BF19" s="186"/>
      <c r="BG19" s="186"/>
      <c r="BH19" s="186"/>
      <c r="BI19" s="186"/>
      <c r="BJ19" s="186"/>
      <c r="BK19" s="186"/>
      <c r="BL19" s="186"/>
      <c r="BM19" s="186"/>
      <c r="BN19" s="186"/>
      <c r="BO19" s="186"/>
      <c r="BP19" s="186"/>
      <c r="BQ19" s="186"/>
      <c r="BR19" s="186"/>
      <c r="BS19" s="186"/>
      <c r="BT19" s="186"/>
      <c r="BU19" s="186"/>
      <c r="BV19" s="186"/>
      <c r="BW19" s="186"/>
      <c r="BX19" s="186"/>
      <c r="BY19" s="186"/>
      <c r="BZ19" s="186"/>
      <c r="CA19" s="186"/>
      <c r="CB19" s="186"/>
      <c r="CC19" s="186"/>
      <c r="CD19" s="186"/>
      <c r="CE19" s="186"/>
      <c r="CF19" s="186"/>
      <c r="CG19" s="186"/>
      <c r="CH19" s="186"/>
      <c r="CI19" s="186"/>
      <c r="CJ19" s="186"/>
      <c r="CK19" s="186"/>
      <c r="CL19" s="186"/>
      <c r="CM19" s="186"/>
      <c r="CN19" s="186"/>
      <c r="CO19" s="186"/>
      <c r="CP19" s="186"/>
      <c r="CQ19" s="186"/>
      <c r="CR19" s="186"/>
      <c r="CS19" s="186"/>
      <c r="CT19" s="186"/>
      <c r="CU19" s="186"/>
      <c r="CV19" s="186"/>
      <c r="CW19" s="186"/>
      <c r="CX19" s="186"/>
      <c r="CY19" s="186"/>
      <c r="CZ19" s="186"/>
      <c r="DA19" s="186"/>
      <c r="DB19" s="186"/>
      <c r="DC19" s="186"/>
      <c r="DD19" s="186"/>
      <c r="DE19" s="186"/>
      <c r="DF19" s="186"/>
      <c r="DG19" s="186"/>
      <c r="DH19" s="186"/>
      <c r="DI19" s="186"/>
      <c r="DJ19" s="186"/>
      <c r="DK19" s="186"/>
      <c r="DL19" s="186"/>
      <c r="DM19" s="186"/>
      <c r="DN19" s="186"/>
      <c r="DO19" s="186"/>
      <c r="DP19" s="186"/>
      <c r="DQ19" s="186"/>
      <c r="DR19" s="186"/>
      <c r="DS19" s="186"/>
      <c r="DT19" s="186"/>
      <c r="DU19" s="186"/>
      <c r="DV19" s="186"/>
      <c r="DW19" s="186"/>
      <c r="DX19" s="186"/>
      <c r="DY19" s="187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</row>
    <row r="20" ht="12.75" customHeight="1">
      <c r="A20" s="1"/>
      <c r="B20" s="184"/>
      <c r="C20" s="188"/>
      <c r="D20" s="189"/>
      <c r="E20" s="189"/>
      <c r="F20" s="189"/>
      <c r="G20" s="189"/>
      <c r="H20" s="189"/>
      <c r="I20" s="189"/>
      <c r="J20" s="189"/>
      <c r="K20" s="189"/>
      <c r="L20" s="189"/>
      <c r="M20" s="189"/>
      <c r="N20" s="189"/>
      <c r="O20" s="189"/>
      <c r="P20" s="189"/>
      <c r="Q20" s="189"/>
      <c r="R20" s="189"/>
      <c r="S20" s="189"/>
      <c r="T20" s="189"/>
      <c r="U20" s="189"/>
      <c r="V20" s="189"/>
      <c r="W20" s="189"/>
      <c r="X20" s="189"/>
      <c r="Y20" s="189"/>
      <c r="Z20" s="189"/>
      <c r="AA20" s="189"/>
      <c r="AB20" s="189"/>
      <c r="AC20" s="189"/>
      <c r="AD20" s="189"/>
      <c r="AE20" s="189"/>
      <c r="AF20" s="189"/>
      <c r="AG20" s="189"/>
      <c r="AH20" s="189"/>
      <c r="AI20" s="189"/>
      <c r="AJ20" s="189"/>
      <c r="AK20" s="189"/>
      <c r="AL20" s="189"/>
      <c r="AM20" s="189"/>
      <c r="AN20" s="189"/>
      <c r="AO20" s="189"/>
      <c r="AP20" s="189"/>
      <c r="AQ20" s="189"/>
      <c r="AR20" s="189"/>
      <c r="AS20" s="189"/>
      <c r="AT20" s="189"/>
      <c r="AU20" s="189"/>
      <c r="AV20" s="189"/>
      <c r="AW20" s="189"/>
      <c r="AX20" s="189"/>
      <c r="AY20" s="189"/>
      <c r="AZ20" s="189"/>
      <c r="BA20" s="189"/>
      <c r="BB20" s="189"/>
      <c r="BC20" s="189"/>
      <c r="BD20" s="189"/>
      <c r="BE20" s="189"/>
      <c r="BF20" s="189"/>
      <c r="BG20" s="189"/>
      <c r="BH20" s="189"/>
      <c r="BI20" s="189"/>
      <c r="BJ20" s="189"/>
      <c r="BK20" s="189"/>
      <c r="BL20" s="189"/>
      <c r="BM20" s="189"/>
      <c r="BN20" s="189"/>
      <c r="BO20" s="189"/>
      <c r="BP20" s="189"/>
      <c r="BQ20" s="189"/>
      <c r="BR20" s="189"/>
      <c r="BS20" s="189"/>
      <c r="BT20" s="189"/>
      <c r="BU20" s="189"/>
      <c r="BV20" s="189"/>
      <c r="BW20" s="189"/>
      <c r="BX20" s="189"/>
      <c r="BY20" s="189"/>
      <c r="BZ20" s="189"/>
      <c r="CA20" s="189"/>
      <c r="CB20" s="189"/>
      <c r="CC20" s="189"/>
      <c r="CD20" s="189"/>
      <c r="CE20" s="189"/>
      <c r="CF20" s="189"/>
      <c r="CG20" s="189"/>
      <c r="CH20" s="189"/>
      <c r="CI20" s="189"/>
      <c r="CJ20" s="189"/>
      <c r="CK20" s="189"/>
      <c r="CL20" s="189"/>
      <c r="CM20" s="189"/>
      <c r="CN20" s="189"/>
      <c r="CO20" s="189"/>
      <c r="CP20" s="189"/>
      <c r="CQ20" s="189"/>
      <c r="CR20" s="189"/>
      <c r="CS20" s="189"/>
      <c r="CT20" s="189"/>
      <c r="CU20" s="189"/>
      <c r="CV20" s="189"/>
      <c r="CW20" s="189"/>
      <c r="CX20" s="189"/>
      <c r="CY20" s="189"/>
      <c r="CZ20" s="189"/>
      <c r="DA20" s="189"/>
      <c r="DB20" s="189"/>
      <c r="DC20" s="189"/>
      <c r="DD20" s="189"/>
      <c r="DE20" s="189"/>
      <c r="DF20" s="189"/>
      <c r="DG20" s="189"/>
      <c r="DH20" s="189"/>
      <c r="DI20" s="189"/>
      <c r="DJ20" s="189"/>
      <c r="DK20" s="189"/>
      <c r="DL20" s="189"/>
      <c r="DM20" s="189"/>
      <c r="DN20" s="189"/>
      <c r="DO20" s="189"/>
      <c r="DP20" s="189"/>
      <c r="DQ20" s="189"/>
      <c r="DR20" s="189"/>
      <c r="DS20" s="189"/>
      <c r="DT20" s="189"/>
      <c r="DU20" s="189"/>
      <c r="DV20" s="189"/>
      <c r="DW20" s="189"/>
      <c r="DX20" s="189"/>
      <c r="DY20" s="190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</row>
    <row r="21" ht="12.75" customHeight="1">
      <c r="A21" s="1"/>
      <c r="B21" s="184" t="s">
        <v>147</v>
      </c>
      <c r="C21" s="188">
        <v>0.0</v>
      </c>
      <c r="D21" s="189">
        <f t="shared" ref="D21:DY21" si="5">+C21</f>
        <v>0</v>
      </c>
      <c r="E21" s="189">
        <f t="shared" si="5"/>
        <v>0</v>
      </c>
      <c r="F21" s="189">
        <f t="shared" si="5"/>
        <v>0</v>
      </c>
      <c r="G21" s="189">
        <f t="shared" si="5"/>
        <v>0</v>
      </c>
      <c r="H21" s="189">
        <f t="shared" si="5"/>
        <v>0</v>
      </c>
      <c r="I21" s="189">
        <f t="shared" si="5"/>
        <v>0</v>
      </c>
      <c r="J21" s="189">
        <f t="shared" si="5"/>
        <v>0</v>
      </c>
      <c r="K21" s="189">
        <f t="shared" si="5"/>
        <v>0</v>
      </c>
      <c r="L21" s="189">
        <f t="shared" si="5"/>
        <v>0</v>
      </c>
      <c r="M21" s="189">
        <f t="shared" si="5"/>
        <v>0</v>
      </c>
      <c r="N21" s="189">
        <f t="shared" si="5"/>
        <v>0</v>
      </c>
      <c r="O21" s="189">
        <f t="shared" si="5"/>
        <v>0</v>
      </c>
      <c r="P21" s="189">
        <f t="shared" si="5"/>
        <v>0</v>
      </c>
      <c r="Q21" s="189">
        <f t="shared" si="5"/>
        <v>0</v>
      </c>
      <c r="R21" s="189">
        <f t="shared" si="5"/>
        <v>0</v>
      </c>
      <c r="S21" s="189">
        <f t="shared" si="5"/>
        <v>0</v>
      </c>
      <c r="T21" s="189">
        <f t="shared" si="5"/>
        <v>0</v>
      </c>
      <c r="U21" s="189">
        <f t="shared" si="5"/>
        <v>0</v>
      </c>
      <c r="V21" s="189">
        <f t="shared" si="5"/>
        <v>0</v>
      </c>
      <c r="W21" s="189">
        <f t="shared" si="5"/>
        <v>0</v>
      </c>
      <c r="X21" s="189">
        <f t="shared" si="5"/>
        <v>0</v>
      </c>
      <c r="Y21" s="189">
        <f t="shared" si="5"/>
        <v>0</v>
      </c>
      <c r="Z21" s="189">
        <f t="shared" si="5"/>
        <v>0</v>
      </c>
      <c r="AA21" s="189">
        <f t="shared" si="5"/>
        <v>0</v>
      </c>
      <c r="AB21" s="189">
        <f t="shared" si="5"/>
        <v>0</v>
      </c>
      <c r="AC21" s="189">
        <f t="shared" si="5"/>
        <v>0</v>
      </c>
      <c r="AD21" s="189">
        <f t="shared" si="5"/>
        <v>0</v>
      </c>
      <c r="AE21" s="189">
        <f t="shared" si="5"/>
        <v>0</v>
      </c>
      <c r="AF21" s="189">
        <f t="shared" si="5"/>
        <v>0</v>
      </c>
      <c r="AG21" s="189">
        <f t="shared" si="5"/>
        <v>0</v>
      </c>
      <c r="AH21" s="189">
        <f t="shared" si="5"/>
        <v>0</v>
      </c>
      <c r="AI21" s="189">
        <f t="shared" si="5"/>
        <v>0</v>
      </c>
      <c r="AJ21" s="189">
        <f t="shared" si="5"/>
        <v>0</v>
      </c>
      <c r="AK21" s="189">
        <f t="shared" si="5"/>
        <v>0</v>
      </c>
      <c r="AL21" s="189">
        <f t="shared" si="5"/>
        <v>0</v>
      </c>
      <c r="AM21" s="189">
        <f t="shared" si="5"/>
        <v>0</v>
      </c>
      <c r="AN21" s="189">
        <f t="shared" si="5"/>
        <v>0</v>
      </c>
      <c r="AO21" s="189">
        <f t="shared" si="5"/>
        <v>0</v>
      </c>
      <c r="AP21" s="189">
        <f t="shared" si="5"/>
        <v>0</v>
      </c>
      <c r="AQ21" s="189">
        <f t="shared" si="5"/>
        <v>0</v>
      </c>
      <c r="AR21" s="189">
        <f t="shared" si="5"/>
        <v>0</v>
      </c>
      <c r="AS21" s="189">
        <f t="shared" si="5"/>
        <v>0</v>
      </c>
      <c r="AT21" s="189">
        <f t="shared" si="5"/>
        <v>0</v>
      </c>
      <c r="AU21" s="189">
        <f t="shared" si="5"/>
        <v>0</v>
      </c>
      <c r="AV21" s="189">
        <f t="shared" si="5"/>
        <v>0</v>
      </c>
      <c r="AW21" s="189">
        <f t="shared" si="5"/>
        <v>0</v>
      </c>
      <c r="AX21" s="189">
        <f t="shared" si="5"/>
        <v>0</v>
      </c>
      <c r="AY21" s="189">
        <f t="shared" si="5"/>
        <v>0</v>
      </c>
      <c r="AZ21" s="189">
        <f t="shared" si="5"/>
        <v>0</v>
      </c>
      <c r="BA21" s="189">
        <f t="shared" si="5"/>
        <v>0</v>
      </c>
      <c r="BB21" s="189">
        <f t="shared" si="5"/>
        <v>0</v>
      </c>
      <c r="BC21" s="189">
        <f t="shared" si="5"/>
        <v>0</v>
      </c>
      <c r="BD21" s="189">
        <f t="shared" si="5"/>
        <v>0</v>
      </c>
      <c r="BE21" s="189">
        <f t="shared" si="5"/>
        <v>0</v>
      </c>
      <c r="BF21" s="189">
        <f t="shared" si="5"/>
        <v>0</v>
      </c>
      <c r="BG21" s="189">
        <f t="shared" si="5"/>
        <v>0</v>
      </c>
      <c r="BH21" s="189">
        <f t="shared" si="5"/>
        <v>0</v>
      </c>
      <c r="BI21" s="189">
        <f t="shared" si="5"/>
        <v>0</v>
      </c>
      <c r="BJ21" s="189">
        <f t="shared" si="5"/>
        <v>0</v>
      </c>
      <c r="BK21" s="189">
        <f t="shared" si="5"/>
        <v>0</v>
      </c>
      <c r="BL21" s="189">
        <f t="shared" si="5"/>
        <v>0</v>
      </c>
      <c r="BM21" s="189">
        <f t="shared" si="5"/>
        <v>0</v>
      </c>
      <c r="BN21" s="189">
        <f t="shared" si="5"/>
        <v>0</v>
      </c>
      <c r="BO21" s="189">
        <f t="shared" si="5"/>
        <v>0</v>
      </c>
      <c r="BP21" s="189">
        <f t="shared" si="5"/>
        <v>0</v>
      </c>
      <c r="BQ21" s="189">
        <f t="shared" si="5"/>
        <v>0</v>
      </c>
      <c r="BR21" s="189">
        <f t="shared" si="5"/>
        <v>0</v>
      </c>
      <c r="BS21" s="189">
        <f t="shared" si="5"/>
        <v>0</v>
      </c>
      <c r="BT21" s="189">
        <f t="shared" si="5"/>
        <v>0</v>
      </c>
      <c r="BU21" s="189">
        <f t="shared" si="5"/>
        <v>0</v>
      </c>
      <c r="BV21" s="189">
        <f t="shared" si="5"/>
        <v>0</v>
      </c>
      <c r="BW21" s="189">
        <f t="shared" si="5"/>
        <v>0</v>
      </c>
      <c r="BX21" s="189">
        <f t="shared" si="5"/>
        <v>0</v>
      </c>
      <c r="BY21" s="189">
        <f t="shared" si="5"/>
        <v>0</v>
      </c>
      <c r="BZ21" s="189">
        <f t="shared" si="5"/>
        <v>0</v>
      </c>
      <c r="CA21" s="189">
        <f t="shared" si="5"/>
        <v>0</v>
      </c>
      <c r="CB21" s="189">
        <f t="shared" si="5"/>
        <v>0</v>
      </c>
      <c r="CC21" s="189">
        <f t="shared" si="5"/>
        <v>0</v>
      </c>
      <c r="CD21" s="189">
        <f t="shared" si="5"/>
        <v>0</v>
      </c>
      <c r="CE21" s="189">
        <f t="shared" si="5"/>
        <v>0</v>
      </c>
      <c r="CF21" s="189">
        <f t="shared" si="5"/>
        <v>0</v>
      </c>
      <c r="CG21" s="189">
        <f t="shared" si="5"/>
        <v>0</v>
      </c>
      <c r="CH21" s="189">
        <f t="shared" si="5"/>
        <v>0</v>
      </c>
      <c r="CI21" s="189">
        <f t="shared" si="5"/>
        <v>0</v>
      </c>
      <c r="CJ21" s="189">
        <f t="shared" si="5"/>
        <v>0</v>
      </c>
      <c r="CK21" s="189">
        <f t="shared" si="5"/>
        <v>0</v>
      </c>
      <c r="CL21" s="189">
        <f t="shared" si="5"/>
        <v>0</v>
      </c>
      <c r="CM21" s="189">
        <f t="shared" si="5"/>
        <v>0</v>
      </c>
      <c r="CN21" s="189">
        <f t="shared" si="5"/>
        <v>0</v>
      </c>
      <c r="CO21" s="189">
        <f t="shared" si="5"/>
        <v>0</v>
      </c>
      <c r="CP21" s="189">
        <f t="shared" si="5"/>
        <v>0</v>
      </c>
      <c r="CQ21" s="189">
        <f t="shared" si="5"/>
        <v>0</v>
      </c>
      <c r="CR21" s="189">
        <f t="shared" si="5"/>
        <v>0</v>
      </c>
      <c r="CS21" s="189">
        <f t="shared" si="5"/>
        <v>0</v>
      </c>
      <c r="CT21" s="189">
        <f t="shared" si="5"/>
        <v>0</v>
      </c>
      <c r="CU21" s="189">
        <f t="shared" si="5"/>
        <v>0</v>
      </c>
      <c r="CV21" s="189">
        <f t="shared" si="5"/>
        <v>0</v>
      </c>
      <c r="CW21" s="189">
        <f t="shared" si="5"/>
        <v>0</v>
      </c>
      <c r="CX21" s="189">
        <f t="shared" si="5"/>
        <v>0</v>
      </c>
      <c r="CY21" s="189">
        <f t="shared" si="5"/>
        <v>0</v>
      </c>
      <c r="CZ21" s="189">
        <f t="shared" si="5"/>
        <v>0</v>
      </c>
      <c r="DA21" s="189">
        <f t="shared" si="5"/>
        <v>0</v>
      </c>
      <c r="DB21" s="189">
        <f t="shared" si="5"/>
        <v>0</v>
      </c>
      <c r="DC21" s="189">
        <f t="shared" si="5"/>
        <v>0</v>
      </c>
      <c r="DD21" s="189">
        <f t="shared" si="5"/>
        <v>0</v>
      </c>
      <c r="DE21" s="189">
        <f t="shared" si="5"/>
        <v>0</v>
      </c>
      <c r="DF21" s="189">
        <f t="shared" si="5"/>
        <v>0</v>
      </c>
      <c r="DG21" s="189">
        <f t="shared" si="5"/>
        <v>0</v>
      </c>
      <c r="DH21" s="189">
        <f t="shared" si="5"/>
        <v>0</v>
      </c>
      <c r="DI21" s="189">
        <f t="shared" si="5"/>
        <v>0</v>
      </c>
      <c r="DJ21" s="189">
        <f t="shared" si="5"/>
        <v>0</v>
      </c>
      <c r="DK21" s="189">
        <f t="shared" si="5"/>
        <v>0</v>
      </c>
      <c r="DL21" s="189">
        <f t="shared" si="5"/>
        <v>0</v>
      </c>
      <c r="DM21" s="189">
        <f t="shared" si="5"/>
        <v>0</v>
      </c>
      <c r="DN21" s="189">
        <f t="shared" si="5"/>
        <v>0</v>
      </c>
      <c r="DO21" s="189">
        <f t="shared" si="5"/>
        <v>0</v>
      </c>
      <c r="DP21" s="189">
        <f t="shared" si="5"/>
        <v>0</v>
      </c>
      <c r="DQ21" s="189">
        <f t="shared" si="5"/>
        <v>0</v>
      </c>
      <c r="DR21" s="189">
        <f t="shared" si="5"/>
        <v>0</v>
      </c>
      <c r="DS21" s="189">
        <f t="shared" si="5"/>
        <v>0</v>
      </c>
      <c r="DT21" s="189">
        <f t="shared" si="5"/>
        <v>0</v>
      </c>
      <c r="DU21" s="189">
        <f t="shared" si="5"/>
        <v>0</v>
      </c>
      <c r="DV21" s="189">
        <f t="shared" si="5"/>
        <v>0</v>
      </c>
      <c r="DW21" s="189">
        <f t="shared" si="5"/>
        <v>0</v>
      </c>
      <c r="DX21" s="189">
        <f t="shared" si="5"/>
        <v>0</v>
      </c>
      <c r="DY21" s="190">
        <f t="shared" si="5"/>
        <v>0</v>
      </c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</row>
    <row r="22" ht="12.75" customHeight="1">
      <c r="A22" s="1"/>
      <c r="B22" s="184" t="s">
        <v>148</v>
      </c>
      <c r="C22" s="188">
        <v>0.0</v>
      </c>
      <c r="D22" s="189">
        <f t="shared" ref="D22:DY22" si="6">+C22</f>
        <v>0</v>
      </c>
      <c r="E22" s="189">
        <f t="shared" si="6"/>
        <v>0</v>
      </c>
      <c r="F22" s="189">
        <f t="shared" si="6"/>
        <v>0</v>
      </c>
      <c r="G22" s="189">
        <f t="shared" si="6"/>
        <v>0</v>
      </c>
      <c r="H22" s="189">
        <f t="shared" si="6"/>
        <v>0</v>
      </c>
      <c r="I22" s="189">
        <f t="shared" si="6"/>
        <v>0</v>
      </c>
      <c r="J22" s="189">
        <f t="shared" si="6"/>
        <v>0</v>
      </c>
      <c r="K22" s="189">
        <f t="shared" si="6"/>
        <v>0</v>
      </c>
      <c r="L22" s="189">
        <f t="shared" si="6"/>
        <v>0</v>
      </c>
      <c r="M22" s="189">
        <f t="shared" si="6"/>
        <v>0</v>
      </c>
      <c r="N22" s="189">
        <f t="shared" si="6"/>
        <v>0</v>
      </c>
      <c r="O22" s="189">
        <f t="shared" si="6"/>
        <v>0</v>
      </c>
      <c r="P22" s="189">
        <f t="shared" si="6"/>
        <v>0</v>
      </c>
      <c r="Q22" s="189">
        <f t="shared" si="6"/>
        <v>0</v>
      </c>
      <c r="R22" s="189">
        <f t="shared" si="6"/>
        <v>0</v>
      </c>
      <c r="S22" s="189">
        <f t="shared" si="6"/>
        <v>0</v>
      </c>
      <c r="T22" s="189">
        <f t="shared" si="6"/>
        <v>0</v>
      </c>
      <c r="U22" s="189">
        <f t="shared" si="6"/>
        <v>0</v>
      </c>
      <c r="V22" s="189">
        <f t="shared" si="6"/>
        <v>0</v>
      </c>
      <c r="W22" s="189">
        <f t="shared" si="6"/>
        <v>0</v>
      </c>
      <c r="X22" s="189">
        <f t="shared" si="6"/>
        <v>0</v>
      </c>
      <c r="Y22" s="189">
        <f t="shared" si="6"/>
        <v>0</v>
      </c>
      <c r="Z22" s="189">
        <f t="shared" si="6"/>
        <v>0</v>
      </c>
      <c r="AA22" s="189">
        <f t="shared" si="6"/>
        <v>0</v>
      </c>
      <c r="AB22" s="189">
        <f t="shared" si="6"/>
        <v>0</v>
      </c>
      <c r="AC22" s="189">
        <f t="shared" si="6"/>
        <v>0</v>
      </c>
      <c r="AD22" s="189">
        <f t="shared" si="6"/>
        <v>0</v>
      </c>
      <c r="AE22" s="189">
        <f t="shared" si="6"/>
        <v>0</v>
      </c>
      <c r="AF22" s="189">
        <f t="shared" si="6"/>
        <v>0</v>
      </c>
      <c r="AG22" s="189">
        <f t="shared" si="6"/>
        <v>0</v>
      </c>
      <c r="AH22" s="189">
        <f t="shared" si="6"/>
        <v>0</v>
      </c>
      <c r="AI22" s="189">
        <f t="shared" si="6"/>
        <v>0</v>
      </c>
      <c r="AJ22" s="189">
        <f t="shared" si="6"/>
        <v>0</v>
      </c>
      <c r="AK22" s="189">
        <f t="shared" si="6"/>
        <v>0</v>
      </c>
      <c r="AL22" s="189">
        <f t="shared" si="6"/>
        <v>0</v>
      </c>
      <c r="AM22" s="189">
        <f t="shared" si="6"/>
        <v>0</v>
      </c>
      <c r="AN22" s="189">
        <f t="shared" si="6"/>
        <v>0</v>
      </c>
      <c r="AO22" s="189">
        <f t="shared" si="6"/>
        <v>0</v>
      </c>
      <c r="AP22" s="189">
        <f t="shared" si="6"/>
        <v>0</v>
      </c>
      <c r="AQ22" s="189">
        <f t="shared" si="6"/>
        <v>0</v>
      </c>
      <c r="AR22" s="189">
        <f t="shared" si="6"/>
        <v>0</v>
      </c>
      <c r="AS22" s="189">
        <f t="shared" si="6"/>
        <v>0</v>
      </c>
      <c r="AT22" s="189">
        <f t="shared" si="6"/>
        <v>0</v>
      </c>
      <c r="AU22" s="189">
        <f t="shared" si="6"/>
        <v>0</v>
      </c>
      <c r="AV22" s="189">
        <f t="shared" si="6"/>
        <v>0</v>
      </c>
      <c r="AW22" s="189">
        <f t="shared" si="6"/>
        <v>0</v>
      </c>
      <c r="AX22" s="189">
        <f t="shared" si="6"/>
        <v>0</v>
      </c>
      <c r="AY22" s="189">
        <f t="shared" si="6"/>
        <v>0</v>
      </c>
      <c r="AZ22" s="189">
        <f t="shared" si="6"/>
        <v>0</v>
      </c>
      <c r="BA22" s="189">
        <f t="shared" si="6"/>
        <v>0</v>
      </c>
      <c r="BB22" s="189">
        <f t="shared" si="6"/>
        <v>0</v>
      </c>
      <c r="BC22" s="189">
        <f t="shared" si="6"/>
        <v>0</v>
      </c>
      <c r="BD22" s="189">
        <f t="shared" si="6"/>
        <v>0</v>
      </c>
      <c r="BE22" s="189">
        <f t="shared" si="6"/>
        <v>0</v>
      </c>
      <c r="BF22" s="189">
        <f t="shared" si="6"/>
        <v>0</v>
      </c>
      <c r="BG22" s="189">
        <f t="shared" si="6"/>
        <v>0</v>
      </c>
      <c r="BH22" s="189">
        <f t="shared" si="6"/>
        <v>0</v>
      </c>
      <c r="BI22" s="189">
        <f t="shared" si="6"/>
        <v>0</v>
      </c>
      <c r="BJ22" s="189">
        <f t="shared" si="6"/>
        <v>0</v>
      </c>
      <c r="BK22" s="189">
        <f t="shared" si="6"/>
        <v>0</v>
      </c>
      <c r="BL22" s="189">
        <f t="shared" si="6"/>
        <v>0</v>
      </c>
      <c r="BM22" s="189">
        <f t="shared" si="6"/>
        <v>0</v>
      </c>
      <c r="BN22" s="189">
        <f t="shared" si="6"/>
        <v>0</v>
      </c>
      <c r="BO22" s="189">
        <f t="shared" si="6"/>
        <v>0</v>
      </c>
      <c r="BP22" s="189">
        <f t="shared" si="6"/>
        <v>0</v>
      </c>
      <c r="BQ22" s="189">
        <f t="shared" si="6"/>
        <v>0</v>
      </c>
      <c r="BR22" s="189">
        <f t="shared" si="6"/>
        <v>0</v>
      </c>
      <c r="BS22" s="189">
        <f t="shared" si="6"/>
        <v>0</v>
      </c>
      <c r="BT22" s="189">
        <f t="shared" si="6"/>
        <v>0</v>
      </c>
      <c r="BU22" s="189">
        <f t="shared" si="6"/>
        <v>0</v>
      </c>
      <c r="BV22" s="189">
        <f t="shared" si="6"/>
        <v>0</v>
      </c>
      <c r="BW22" s="189">
        <f t="shared" si="6"/>
        <v>0</v>
      </c>
      <c r="BX22" s="189">
        <f t="shared" si="6"/>
        <v>0</v>
      </c>
      <c r="BY22" s="189">
        <f t="shared" si="6"/>
        <v>0</v>
      </c>
      <c r="BZ22" s="189">
        <f t="shared" si="6"/>
        <v>0</v>
      </c>
      <c r="CA22" s="189">
        <f t="shared" si="6"/>
        <v>0</v>
      </c>
      <c r="CB22" s="189">
        <f t="shared" si="6"/>
        <v>0</v>
      </c>
      <c r="CC22" s="189">
        <f t="shared" si="6"/>
        <v>0</v>
      </c>
      <c r="CD22" s="189">
        <f t="shared" si="6"/>
        <v>0</v>
      </c>
      <c r="CE22" s="189">
        <f t="shared" si="6"/>
        <v>0</v>
      </c>
      <c r="CF22" s="189">
        <f t="shared" si="6"/>
        <v>0</v>
      </c>
      <c r="CG22" s="189">
        <f t="shared" si="6"/>
        <v>0</v>
      </c>
      <c r="CH22" s="189">
        <f t="shared" si="6"/>
        <v>0</v>
      </c>
      <c r="CI22" s="189">
        <f t="shared" si="6"/>
        <v>0</v>
      </c>
      <c r="CJ22" s="189">
        <f t="shared" si="6"/>
        <v>0</v>
      </c>
      <c r="CK22" s="189">
        <f t="shared" si="6"/>
        <v>0</v>
      </c>
      <c r="CL22" s="189">
        <f t="shared" si="6"/>
        <v>0</v>
      </c>
      <c r="CM22" s="189">
        <f t="shared" si="6"/>
        <v>0</v>
      </c>
      <c r="CN22" s="189">
        <f t="shared" si="6"/>
        <v>0</v>
      </c>
      <c r="CO22" s="189">
        <f t="shared" si="6"/>
        <v>0</v>
      </c>
      <c r="CP22" s="189">
        <f t="shared" si="6"/>
        <v>0</v>
      </c>
      <c r="CQ22" s="189">
        <f t="shared" si="6"/>
        <v>0</v>
      </c>
      <c r="CR22" s="189">
        <f t="shared" si="6"/>
        <v>0</v>
      </c>
      <c r="CS22" s="189">
        <f t="shared" si="6"/>
        <v>0</v>
      </c>
      <c r="CT22" s="189">
        <f t="shared" si="6"/>
        <v>0</v>
      </c>
      <c r="CU22" s="189">
        <f t="shared" si="6"/>
        <v>0</v>
      </c>
      <c r="CV22" s="189">
        <f t="shared" si="6"/>
        <v>0</v>
      </c>
      <c r="CW22" s="189">
        <f t="shared" si="6"/>
        <v>0</v>
      </c>
      <c r="CX22" s="189">
        <f t="shared" si="6"/>
        <v>0</v>
      </c>
      <c r="CY22" s="189">
        <f t="shared" si="6"/>
        <v>0</v>
      </c>
      <c r="CZ22" s="189">
        <f t="shared" si="6"/>
        <v>0</v>
      </c>
      <c r="DA22" s="189">
        <f t="shared" si="6"/>
        <v>0</v>
      </c>
      <c r="DB22" s="189">
        <f t="shared" si="6"/>
        <v>0</v>
      </c>
      <c r="DC22" s="189">
        <f t="shared" si="6"/>
        <v>0</v>
      </c>
      <c r="DD22" s="189">
        <f t="shared" si="6"/>
        <v>0</v>
      </c>
      <c r="DE22" s="189">
        <f t="shared" si="6"/>
        <v>0</v>
      </c>
      <c r="DF22" s="189">
        <f t="shared" si="6"/>
        <v>0</v>
      </c>
      <c r="DG22" s="189">
        <f t="shared" si="6"/>
        <v>0</v>
      </c>
      <c r="DH22" s="189">
        <f t="shared" si="6"/>
        <v>0</v>
      </c>
      <c r="DI22" s="189">
        <f t="shared" si="6"/>
        <v>0</v>
      </c>
      <c r="DJ22" s="189">
        <f t="shared" si="6"/>
        <v>0</v>
      </c>
      <c r="DK22" s="189">
        <f t="shared" si="6"/>
        <v>0</v>
      </c>
      <c r="DL22" s="189">
        <f t="shared" si="6"/>
        <v>0</v>
      </c>
      <c r="DM22" s="189">
        <f t="shared" si="6"/>
        <v>0</v>
      </c>
      <c r="DN22" s="189">
        <f t="shared" si="6"/>
        <v>0</v>
      </c>
      <c r="DO22" s="189">
        <f t="shared" si="6"/>
        <v>0</v>
      </c>
      <c r="DP22" s="189">
        <f t="shared" si="6"/>
        <v>0</v>
      </c>
      <c r="DQ22" s="189">
        <f t="shared" si="6"/>
        <v>0</v>
      </c>
      <c r="DR22" s="189">
        <f t="shared" si="6"/>
        <v>0</v>
      </c>
      <c r="DS22" s="189">
        <f t="shared" si="6"/>
        <v>0</v>
      </c>
      <c r="DT22" s="189">
        <f t="shared" si="6"/>
        <v>0</v>
      </c>
      <c r="DU22" s="189">
        <f t="shared" si="6"/>
        <v>0</v>
      </c>
      <c r="DV22" s="189">
        <f t="shared" si="6"/>
        <v>0</v>
      </c>
      <c r="DW22" s="189">
        <f t="shared" si="6"/>
        <v>0</v>
      </c>
      <c r="DX22" s="189">
        <f t="shared" si="6"/>
        <v>0</v>
      </c>
      <c r="DY22" s="190">
        <f t="shared" si="6"/>
        <v>0</v>
      </c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</row>
    <row r="23" ht="12.75" customHeight="1">
      <c r="A23" s="1"/>
      <c r="B23" s="184" t="s">
        <v>149</v>
      </c>
      <c r="C23" s="188">
        <v>0.0</v>
      </c>
      <c r="D23" s="189">
        <f t="shared" ref="D23:DY23" si="7">+C23</f>
        <v>0</v>
      </c>
      <c r="E23" s="189">
        <f t="shared" si="7"/>
        <v>0</v>
      </c>
      <c r="F23" s="189">
        <f t="shared" si="7"/>
        <v>0</v>
      </c>
      <c r="G23" s="189">
        <f t="shared" si="7"/>
        <v>0</v>
      </c>
      <c r="H23" s="189">
        <f t="shared" si="7"/>
        <v>0</v>
      </c>
      <c r="I23" s="189">
        <f t="shared" si="7"/>
        <v>0</v>
      </c>
      <c r="J23" s="189">
        <f t="shared" si="7"/>
        <v>0</v>
      </c>
      <c r="K23" s="189">
        <f t="shared" si="7"/>
        <v>0</v>
      </c>
      <c r="L23" s="189">
        <f t="shared" si="7"/>
        <v>0</v>
      </c>
      <c r="M23" s="189">
        <f t="shared" si="7"/>
        <v>0</v>
      </c>
      <c r="N23" s="189">
        <f t="shared" si="7"/>
        <v>0</v>
      </c>
      <c r="O23" s="189">
        <f t="shared" si="7"/>
        <v>0</v>
      </c>
      <c r="P23" s="189">
        <f t="shared" si="7"/>
        <v>0</v>
      </c>
      <c r="Q23" s="189">
        <f t="shared" si="7"/>
        <v>0</v>
      </c>
      <c r="R23" s="189">
        <f t="shared" si="7"/>
        <v>0</v>
      </c>
      <c r="S23" s="189">
        <f t="shared" si="7"/>
        <v>0</v>
      </c>
      <c r="T23" s="189">
        <f t="shared" si="7"/>
        <v>0</v>
      </c>
      <c r="U23" s="189">
        <f t="shared" si="7"/>
        <v>0</v>
      </c>
      <c r="V23" s="189">
        <f t="shared" si="7"/>
        <v>0</v>
      </c>
      <c r="W23" s="189">
        <f t="shared" si="7"/>
        <v>0</v>
      </c>
      <c r="X23" s="189">
        <f t="shared" si="7"/>
        <v>0</v>
      </c>
      <c r="Y23" s="189">
        <f t="shared" si="7"/>
        <v>0</v>
      </c>
      <c r="Z23" s="189">
        <f t="shared" si="7"/>
        <v>0</v>
      </c>
      <c r="AA23" s="189">
        <f t="shared" si="7"/>
        <v>0</v>
      </c>
      <c r="AB23" s="189">
        <f t="shared" si="7"/>
        <v>0</v>
      </c>
      <c r="AC23" s="189">
        <f t="shared" si="7"/>
        <v>0</v>
      </c>
      <c r="AD23" s="189">
        <f t="shared" si="7"/>
        <v>0</v>
      </c>
      <c r="AE23" s="189">
        <f t="shared" si="7"/>
        <v>0</v>
      </c>
      <c r="AF23" s="189">
        <f t="shared" si="7"/>
        <v>0</v>
      </c>
      <c r="AG23" s="189">
        <f t="shared" si="7"/>
        <v>0</v>
      </c>
      <c r="AH23" s="189">
        <f t="shared" si="7"/>
        <v>0</v>
      </c>
      <c r="AI23" s="189">
        <f t="shared" si="7"/>
        <v>0</v>
      </c>
      <c r="AJ23" s="189">
        <f t="shared" si="7"/>
        <v>0</v>
      </c>
      <c r="AK23" s="189">
        <f t="shared" si="7"/>
        <v>0</v>
      </c>
      <c r="AL23" s="189">
        <f t="shared" si="7"/>
        <v>0</v>
      </c>
      <c r="AM23" s="189">
        <f t="shared" si="7"/>
        <v>0</v>
      </c>
      <c r="AN23" s="189">
        <f t="shared" si="7"/>
        <v>0</v>
      </c>
      <c r="AO23" s="189">
        <f t="shared" si="7"/>
        <v>0</v>
      </c>
      <c r="AP23" s="189">
        <f t="shared" si="7"/>
        <v>0</v>
      </c>
      <c r="AQ23" s="189">
        <f t="shared" si="7"/>
        <v>0</v>
      </c>
      <c r="AR23" s="189">
        <f t="shared" si="7"/>
        <v>0</v>
      </c>
      <c r="AS23" s="189">
        <f t="shared" si="7"/>
        <v>0</v>
      </c>
      <c r="AT23" s="189">
        <f t="shared" si="7"/>
        <v>0</v>
      </c>
      <c r="AU23" s="189">
        <f t="shared" si="7"/>
        <v>0</v>
      </c>
      <c r="AV23" s="189">
        <f t="shared" si="7"/>
        <v>0</v>
      </c>
      <c r="AW23" s="189">
        <f t="shared" si="7"/>
        <v>0</v>
      </c>
      <c r="AX23" s="189">
        <f t="shared" si="7"/>
        <v>0</v>
      </c>
      <c r="AY23" s="189">
        <f t="shared" si="7"/>
        <v>0</v>
      </c>
      <c r="AZ23" s="189">
        <f t="shared" si="7"/>
        <v>0</v>
      </c>
      <c r="BA23" s="189">
        <f t="shared" si="7"/>
        <v>0</v>
      </c>
      <c r="BB23" s="189">
        <f t="shared" si="7"/>
        <v>0</v>
      </c>
      <c r="BC23" s="189">
        <f t="shared" si="7"/>
        <v>0</v>
      </c>
      <c r="BD23" s="189">
        <f t="shared" si="7"/>
        <v>0</v>
      </c>
      <c r="BE23" s="189">
        <f t="shared" si="7"/>
        <v>0</v>
      </c>
      <c r="BF23" s="189">
        <f t="shared" si="7"/>
        <v>0</v>
      </c>
      <c r="BG23" s="189">
        <f t="shared" si="7"/>
        <v>0</v>
      </c>
      <c r="BH23" s="189">
        <f t="shared" si="7"/>
        <v>0</v>
      </c>
      <c r="BI23" s="189">
        <f t="shared" si="7"/>
        <v>0</v>
      </c>
      <c r="BJ23" s="189">
        <f t="shared" si="7"/>
        <v>0</v>
      </c>
      <c r="BK23" s="189">
        <f t="shared" si="7"/>
        <v>0</v>
      </c>
      <c r="BL23" s="189">
        <f t="shared" si="7"/>
        <v>0</v>
      </c>
      <c r="BM23" s="189">
        <f t="shared" si="7"/>
        <v>0</v>
      </c>
      <c r="BN23" s="189">
        <f t="shared" si="7"/>
        <v>0</v>
      </c>
      <c r="BO23" s="189">
        <f t="shared" si="7"/>
        <v>0</v>
      </c>
      <c r="BP23" s="189">
        <f t="shared" si="7"/>
        <v>0</v>
      </c>
      <c r="BQ23" s="189">
        <f t="shared" si="7"/>
        <v>0</v>
      </c>
      <c r="BR23" s="189">
        <f t="shared" si="7"/>
        <v>0</v>
      </c>
      <c r="BS23" s="189">
        <f t="shared" si="7"/>
        <v>0</v>
      </c>
      <c r="BT23" s="189">
        <f t="shared" si="7"/>
        <v>0</v>
      </c>
      <c r="BU23" s="189">
        <f t="shared" si="7"/>
        <v>0</v>
      </c>
      <c r="BV23" s="189">
        <f t="shared" si="7"/>
        <v>0</v>
      </c>
      <c r="BW23" s="189">
        <f t="shared" si="7"/>
        <v>0</v>
      </c>
      <c r="BX23" s="189">
        <f t="shared" si="7"/>
        <v>0</v>
      </c>
      <c r="BY23" s="189">
        <f t="shared" si="7"/>
        <v>0</v>
      </c>
      <c r="BZ23" s="189">
        <f t="shared" si="7"/>
        <v>0</v>
      </c>
      <c r="CA23" s="189">
        <f t="shared" si="7"/>
        <v>0</v>
      </c>
      <c r="CB23" s="189">
        <f t="shared" si="7"/>
        <v>0</v>
      </c>
      <c r="CC23" s="189">
        <f t="shared" si="7"/>
        <v>0</v>
      </c>
      <c r="CD23" s="189">
        <f t="shared" si="7"/>
        <v>0</v>
      </c>
      <c r="CE23" s="189">
        <f t="shared" si="7"/>
        <v>0</v>
      </c>
      <c r="CF23" s="189">
        <f t="shared" si="7"/>
        <v>0</v>
      </c>
      <c r="CG23" s="189">
        <f t="shared" si="7"/>
        <v>0</v>
      </c>
      <c r="CH23" s="189">
        <f t="shared" si="7"/>
        <v>0</v>
      </c>
      <c r="CI23" s="189">
        <f t="shared" si="7"/>
        <v>0</v>
      </c>
      <c r="CJ23" s="189">
        <f t="shared" si="7"/>
        <v>0</v>
      </c>
      <c r="CK23" s="189">
        <f t="shared" si="7"/>
        <v>0</v>
      </c>
      <c r="CL23" s="189">
        <f t="shared" si="7"/>
        <v>0</v>
      </c>
      <c r="CM23" s="189">
        <f t="shared" si="7"/>
        <v>0</v>
      </c>
      <c r="CN23" s="189">
        <f t="shared" si="7"/>
        <v>0</v>
      </c>
      <c r="CO23" s="189">
        <f t="shared" si="7"/>
        <v>0</v>
      </c>
      <c r="CP23" s="189">
        <f t="shared" si="7"/>
        <v>0</v>
      </c>
      <c r="CQ23" s="189">
        <f t="shared" si="7"/>
        <v>0</v>
      </c>
      <c r="CR23" s="189">
        <f t="shared" si="7"/>
        <v>0</v>
      </c>
      <c r="CS23" s="189">
        <f t="shared" si="7"/>
        <v>0</v>
      </c>
      <c r="CT23" s="189">
        <f t="shared" si="7"/>
        <v>0</v>
      </c>
      <c r="CU23" s="189">
        <f t="shared" si="7"/>
        <v>0</v>
      </c>
      <c r="CV23" s="189">
        <f t="shared" si="7"/>
        <v>0</v>
      </c>
      <c r="CW23" s="189">
        <f t="shared" si="7"/>
        <v>0</v>
      </c>
      <c r="CX23" s="189">
        <f t="shared" si="7"/>
        <v>0</v>
      </c>
      <c r="CY23" s="189">
        <f t="shared" si="7"/>
        <v>0</v>
      </c>
      <c r="CZ23" s="189">
        <f t="shared" si="7"/>
        <v>0</v>
      </c>
      <c r="DA23" s="189">
        <f t="shared" si="7"/>
        <v>0</v>
      </c>
      <c r="DB23" s="189">
        <f t="shared" si="7"/>
        <v>0</v>
      </c>
      <c r="DC23" s="189">
        <f t="shared" si="7"/>
        <v>0</v>
      </c>
      <c r="DD23" s="189">
        <f t="shared" si="7"/>
        <v>0</v>
      </c>
      <c r="DE23" s="189">
        <f t="shared" si="7"/>
        <v>0</v>
      </c>
      <c r="DF23" s="189">
        <f t="shared" si="7"/>
        <v>0</v>
      </c>
      <c r="DG23" s="189">
        <f t="shared" si="7"/>
        <v>0</v>
      </c>
      <c r="DH23" s="189">
        <f t="shared" si="7"/>
        <v>0</v>
      </c>
      <c r="DI23" s="189">
        <f t="shared" si="7"/>
        <v>0</v>
      </c>
      <c r="DJ23" s="189">
        <f t="shared" si="7"/>
        <v>0</v>
      </c>
      <c r="DK23" s="189">
        <f t="shared" si="7"/>
        <v>0</v>
      </c>
      <c r="DL23" s="189">
        <f t="shared" si="7"/>
        <v>0</v>
      </c>
      <c r="DM23" s="189">
        <f t="shared" si="7"/>
        <v>0</v>
      </c>
      <c r="DN23" s="189">
        <f t="shared" si="7"/>
        <v>0</v>
      </c>
      <c r="DO23" s="189">
        <f t="shared" si="7"/>
        <v>0</v>
      </c>
      <c r="DP23" s="189">
        <f t="shared" si="7"/>
        <v>0</v>
      </c>
      <c r="DQ23" s="189">
        <f t="shared" si="7"/>
        <v>0</v>
      </c>
      <c r="DR23" s="189">
        <f t="shared" si="7"/>
        <v>0</v>
      </c>
      <c r="DS23" s="189">
        <f t="shared" si="7"/>
        <v>0</v>
      </c>
      <c r="DT23" s="189">
        <f t="shared" si="7"/>
        <v>0</v>
      </c>
      <c r="DU23" s="189">
        <f t="shared" si="7"/>
        <v>0</v>
      </c>
      <c r="DV23" s="189">
        <f t="shared" si="7"/>
        <v>0</v>
      </c>
      <c r="DW23" s="189">
        <f t="shared" si="7"/>
        <v>0</v>
      </c>
      <c r="DX23" s="189">
        <f t="shared" si="7"/>
        <v>0</v>
      </c>
      <c r="DY23" s="190">
        <f t="shared" si="7"/>
        <v>0</v>
      </c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</row>
    <row r="24" ht="12.75" customHeight="1">
      <c r="A24" s="1"/>
      <c r="B24" s="184" t="s">
        <v>150</v>
      </c>
      <c r="C24" s="188">
        <v>0.0</v>
      </c>
      <c r="D24" s="189">
        <f t="shared" ref="D24:DY24" si="8">+C24</f>
        <v>0</v>
      </c>
      <c r="E24" s="189">
        <f t="shared" si="8"/>
        <v>0</v>
      </c>
      <c r="F24" s="189">
        <f t="shared" si="8"/>
        <v>0</v>
      </c>
      <c r="G24" s="189">
        <f t="shared" si="8"/>
        <v>0</v>
      </c>
      <c r="H24" s="189">
        <f t="shared" si="8"/>
        <v>0</v>
      </c>
      <c r="I24" s="189">
        <f t="shared" si="8"/>
        <v>0</v>
      </c>
      <c r="J24" s="189">
        <f t="shared" si="8"/>
        <v>0</v>
      </c>
      <c r="K24" s="189">
        <f t="shared" si="8"/>
        <v>0</v>
      </c>
      <c r="L24" s="189">
        <f t="shared" si="8"/>
        <v>0</v>
      </c>
      <c r="M24" s="189">
        <f t="shared" si="8"/>
        <v>0</v>
      </c>
      <c r="N24" s="189">
        <f t="shared" si="8"/>
        <v>0</v>
      </c>
      <c r="O24" s="189">
        <f t="shared" si="8"/>
        <v>0</v>
      </c>
      <c r="P24" s="189">
        <f t="shared" si="8"/>
        <v>0</v>
      </c>
      <c r="Q24" s="189">
        <f t="shared" si="8"/>
        <v>0</v>
      </c>
      <c r="R24" s="189">
        <f t="shared" si="8"/>
        <v>0</v>
      </c>
      <c r="S24" s="189">
        <f t="shared" si="8"/>
        <v>0</v>
      </c>
      <c r="T24" s="189">
        <f t="shared" si="8"/>
        <v>0</v>
      </c>
      <c r="U24" s="189">
        <f t="shared" si="8"/>
        <v>0</v>
      </c>
      <c r="V24" s="189">
        <f t="shared" si="8"/>
        <v>0</v>
      </c>
      <c r="W24" s="189">
        <f t="shared" si="8"/>
        <v>0</v>
      </c>
      <c r="X24" s="189">
        <f t="shared" si="8"/>
        <v>0</v>
      </c>
      <c r="Y24" s="189">
        <f t="shared" si="8"/>
        <v>0</v>
      </c>
      <c r="Z24" s="189">
        <f t="shared" si="8"/>
        <v>0</v>
      </c>
      <c r="AA24" s="189">
        <f t="shared" si="8"/>
        <v>0</v>
      </c>
      <c r="AB24" s="189">
        <f t="shared" si="8"/>
        <v>0</v>
      </c>
      <c r="AC24" s="189">
        <f t="shared" si="8"/>
        <v>0</v>
      </c>
      <c r="AD24" s="189">
        <f t="shared" si="8"/>
        <v>0</v>
      </c>
      <c r="AE24" s="189">
        <f t="shared" si="8"/>
        <v>0</v>
      </c>
      <c r="AF24" s="189">
        <f t="shared" si="8"/>
        <v>0</v>
      </c>
      <c r="AG24" s="189">
        <f t="shared" si="8"/>
        <v>0</v>
      </c>
      <c r="AH24" s="189">
        <f t="shared" si="8"/>
        <v>0</v>
      </c>
      <c r="AI24" s="189">
        <f t="shared" si="8"/>
        <v>0</v>
      </c>
      <c r="AJ24" s="189">
        <f t="shared" si="8"/>
        <v>0</v>
      </c>
      <c r="AK24" s="189">
        <f t="shared" si="8"/>
        <v>0</v>
      </c>
      <c r="AL24" s="189">
        <f t="shared" si="8"/>
        <v>0</v>
      </c>
      <c r="AM24" s="189">
        <f t="shared" si="8"/>
        <v>0</v>
      </c>
      <c r="AN24" s="189">
        <f t="shared" si="8"/>
        <v>0</v>
      </c>
      <c r="AO24" s="189">
        <f t="shared" si="8"/>
        <v>0</v>
      </c>
      <c r="AP24" s="189">
        <f t="shared" si="8"/>
        <v>0</v>
      </c>
      <c r="AQ24" s="189">
        <f t="shared" si="8"/>
        <v>0</v>
      </c>
      <c r="AR24" s="189">
        <f t="shared" si="8"/>
        <v>0</v>
      </c>
      <c r="AS24" s="189">
        <f t="shared" si="8"/>
        <v>0</v>
      </c>
      <c r="AT24" s="189">
        <f t="shared" si="8"/>
        <v>0</v>
      </c>
      <c r="AU24" s="189">
        <f t="shared" si="8"/>
        <v>0</v>
      </c>
      <c r="AV24" s="189">
        <f t="shared" si="8"/>
        <v>0</v>
      </c>
      <c r="AW24" s="189">
        <f t="shared" si="8"/>
        <v>0</v>
      </c>
      <c r="AX24" s="189">
        <f t="shared" si="8"/>
        <v>0</v>
      </c>
      <c r="AY24" s="189">
        <f t="shared" si="8"/>
        <v>0</v>
      </c>
      <c r="AZ24" s="189">
        <f t="shared" si="8"/>
        <v>0</v>
      </c>
      <c r="BA24" s="189">
        <f t="shared" si="8"/>
        <v>0</v>
      </c>
      <c r="BB24" s="189">
        <f t="shared" si="8"/>
        <v>0</v>
      </c>
      <c r="BC24" s="189">
        <f t="shared" si="8"/>
        <v>0</v>
      </c>
      <c r="BD24" s="189">
        <f t="shared" si="8"/>
        <v>0</v>
      </c>
      <c r="BE24" s="189">
        <f t="shared" si="8"/>
        <v>0</v>
      </c>
      <c r="BF24" s="189">
        <f t="shared" si="8"/>
        <v>0</v>
      </c>
      <c r="BG24" s="189">
        <f t="shared" si="8"/>
        <v>0</v>
      </c>
      <c r="BH24" s="189">
        <f t="shared" si="8"/>
        <v>0</v>
      </c>
      <c r="BI24" s="189">
        <f t="shared" si="8"/>
        <v>0</v>
      </c>
      <c r="BJ24" s="189">
        <f t="shared" si="8"/>
        <v>0</v>
      </c>
      <c r="BK24" s="189">
        <f t="shared" si="8"/>
        <v>0</v>
      </c>
      <c r="BL24" s="189">
        <f t="shared" si="8"/>
        <v>0</v>
      </c>
      <c r="BM24" s="189">
        <f t="shared" si="8"/>
        <v>0</v>
      </c>
      <c r="BN24" s="189">
        <f t="shared" si="8"/>
        <v>0</v>
      </c>
      <c r="BO24" s="189">
        <f t="shared" si="8"/>
        <v>0</v>
      </c>
      <c r="BP24" s="189">
        <f t="shared" si="8"/>
        <v>0</v>
      </c>
      <c r="BQ24" s="189">
        <f t="shared" si="8"/>
        <v>0</v>
      </c>
      <c r="BR24" s="189">
        <f t="shared" si="8"/>
        <v>0</v>
      </c>
      <c r="BS24" s="189">
        <f t="shared" si="8"/>
        <v>0</v>
      </c>
      <c r="BT24" s="189">
        <f t="shared" si="8"/>
        <v>0</v>
      </c>
      <c r="BU24" s="189">
        <f t="shared" si="8"/>
        <v>0</v>
      </c>
      <c r="BV24" s="189">
        <f t="shared" si="8"/>
        <v>0</v>
      </c>
      <c r="BW24" s="189">
        <f t="shared" si="8"/>
        <v>0</v>
      </c>
      <c r="BX24" s="189">
        <f t="shared" si="8"/>
        <v>0</v>
      </c>
      <c r="BY24" s="189">
        <f t="shared" si="8"/>
        <v>0</v>
      </c>
      <c r="BZ24" s="189">
        <f t="shared" si="8"/>
        <v>0</v>
      </c>
      <c r="CA24" s="189">
        <f t="shared" si="8"/>
        <v>0</v>
      </c>
      <c r="CB24" s="189">
        <f t="shared" si="8"/>
        <v>0</v>
      </c>
      <c r="CC24" s="189">
        <f t="shared" si="8"/>
        <v>0</v>
      </c>
      <c r="CD24" s="189">
        <f t="shared" si="8"/>
        <v>0</v>
      </c>
      <c r="CE24" s="189">
        <f t="shared" si="8"/>
        <v>0</v>
      </c>
      <c r="CF24" s="189">
        <f t="shared" si="8"/>
        <v>0</v>
      </c>
      <c r="CG24" s="189">
        <f t="shared" si="8"/>
        <v>0</v>
      </c>
      <c r="CH24" s="189">
        <f t="shared" si="8"/>
        <v>0</v>
      </c>
      <c r="CI24" s="189">
        <f t="shared" si="8"/>
        <v>0</v>
      </c>
      <c r="CJ24" s="189">
        <f t="shared" si="8"/>
        <v>0</v>
      </c>
      <c r="CK24" s="189">
        <f t="shared" si="8"/>
        <v>0</v>
      </c>
      <c r="CL24" s="189">
        <f t="shared" si="8"/>
        <v>0</v>
      </c>
      <c r="CM24" s="189">
        <f t="shared" si="8"/>
        <v>0</v>
      </c>
      <c r="CN24" s="189">
        <f t="shared" si="8"/>
        <v>0</v>
      </c>
      <c r="CO24" s="189">
        <f t="shared" si="8"/>
        <v>0</v>
      </c>
      <c r="CP24" s="189">
        <f t="shared" si="8"/>
        <v>0</v>
      </c>
      <c r="CQ24" s="189">
        <f t="shared" si="8"/>
        <v>0</v>
      </c>
      <c r="CR24" s="189">
        <f t="shared" si="8"/>
        <v>0</v>
      </c>
      <c r="CS24" s="189">
        <f t="shared" si="8"/>
        <v>0</v>
      </c>
      <c r="CT24" s="189">
        <f t="shared" si="8"/>
        <v>0</v>
      </c>
      <c r="CU24" s="189">
        <f t="shared" si="8"/>
        <v>0</v>
      </c>
      <c r="CV24" s="189">
        <f t="shared" si="8"/>
        <v>0</v>
      </c>
      <c r="CW24" s="189">
        <f t="shared" si="8"/>
        <v>0</v>
      </c>
      <c r="CX24" s="189">
        <f t="shared" si="8"/>
        <v>0</v>
      </c>
      <c r="CY24" s="189">
        <f t="shared" si="8"/>
        <v>0</v>
      </c>
      <c r="CZ24" s="189">
        <f t="shared" si="8"/>
        <v>0</v>
      </c>
      <c r="DA24" s="189">
        <f t="shared" si="8"/>
        <v>0</v>
      </c>
      <c r="DB24" s="189">
        <f t="shared" si="8"/>
        <v>0</v>
      </c>
      <c r="DC24" s="189">
        <f t="shared" si="8"/>
        <v>0</v>
      </c>
      <c r="DD24" s="189">
        <f t="shared" si="8"/>
        <v>0</v>
      </c>
      <c r="DE24" s="189">
        <f t="shared" si="8"/>
        <v>0</v>
      </c>
      <c r="DF24" s="189">
        <f t="shared" si="8"/>
        <v>0</v>
      </c>
      <c r="DG24" s="189">
        <f t="shared" si="8"/>
        <v>0</v>
      </c>
      <c r="DH24" s="189">
        <f t="shared" si="8"/>
        <v>0</v>
      </c>
      <c r="DI24" s="189">
        <f t="shared" si="8"/>
        <v>0</v>
      </c>
      <c r="DJ24" s="189">
        <f t="shared" si="8"/>
        <v>0</v>
      </c>
      <c r="DK24" s="189">
        <f t="shared" si="8"/>
        <v>0</v>
      </c>
      <c r="DL24" s="189">
        <f t="shared" si="8"/>
        <v>0</v>
      </c>
      <c r="DM24" s="189">
        <f t="shared" si="8"/>
        <v>0</v>
      </c>
      <c r="DN24" s="189">
        <f t="shared" si="8"/>
        <v>0</v>
      </c>
      <c r="DO24" s="189">
        <f t="shared" si="8"/>
        <v>0</v>
      </c>
      <c r="DP24" s="189">
        <f t="shared" si="8"/>
        <v>0</v>
      </c>
      <c r="DQ24" s="189">
        <f t="shared" si="8"/>
        <v>0</v>
      </c>
      <c r="DR24" s="189">
        <f t="shared" si="8"/>
        <v>0</v>
      </c>
      <c r="DS24" s="189">
        <f t="shared" si="8"/>
        <v>0</v>
      </c>
      <c r="DT24" s="189">
        <f t="shared" si="8"/>
        <v>0</v>
      </c>
      <c r="DU24" s="189">
        <f t="shared" si="8"/>
        <v>0</v>
      </c>
      <c r="DV24" s="189">
        <f t="shared" si="8"/>
        <v>0</v>
      </c>
      <c r="DW24" s="189">
        <f t="shared" si="8"/>
        <v>0</v>
      </c>
      <c r="DX24" s="189">
        <f t="shared" si="8"/>
        <v>0</v>
      </c>
      <c r="DY24" s="190">
        <f t="shared" si="8"/>
        <v>0</v>
      </c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</row>
    <row r="25" ht="12.75" customHeight="1">
      <c r="A25" s="1"/>
      <c r="B25" s="184" t="s">
        <v>151</v>
      </c>
      <c r="C25" s="188">
        <v>0.0</v>
      </c>
      <c r="D25" s="189">
        <f t="shared" ref="D25:DY25" si="9">+C25</f>
        <v>0</v>
      </c>
      <c r="E25" s="189">
        <f t="shared" si="9"/>
        <v>0</v>
      </c>
      <c r="F25" s="189">
        <f t="shared" si="9"/>
        <v>0</v>
      </c>
      <c r="G25" s="189">
        <f t="shared" si="9"/>
        <v>0</v>
      </c>
      <c r="H25" s="189">
        <f t="shared" si="9"/>
        <v>0</v>
      </c>
      <c r="I25" s="189">
        <f t="shared" si="9"/>
        <v>0</v>
      </c>
      <c r="J25" s="189">
        <f t="shared" si="9"/>
        <v>0</v>
      </c>
      <c r="K25" s="189">
        <f t="shared" si="9"/>
        <v>0</v>
      </c>
      <c r="L25" s="189">
        <f t="shared" si="9"/>
        <v>0</v>
      </c>
      <c r="M25" s="189">
        <f t="shared" si="9"/>
        <v>0</v>
      </c>
      <c r="N25" s="189">
        <f t="shared" si="9"/>
        <v>0</v>
      </c>
      <c r="O25" s="189">
        <f t="shared" si="9"/>
        <v>0</v>
      </c>
      <c r="P25" s="189">
        <f t="shared" si="9"/>
        <v>0</v>
      </c>
      <c r="Q25" s="189">
        <f t="shared" si="9"/>
        <v>0</v>
      </c>
      <c r="R25" s="189">
        <f t="shared" si="9"/>
        <v>0</v>
      </c>
      <c r="S25" s="189">
        <f t="shared" si="9"/>
        <v>0</v>
      </c>
      <c r="T25" s="189">
        <f t="shared" si="9"/>
        <v>0</v>
      </c>
      <c r="U25" s="189">
        <f t="shared" si="9"/>
        <v>0</v>
      </c>
      <c r="V25" s="189">
        <f t="shared" si="9"/>
        <v>0</v>
      </c>
      <c r="W25" s="189">
        <f t="shared" si="9"/>
        <v>0</v>
      </c>
      <c r="X25" s="189">
        <f t="shared" si="9"/>
        <v>0</v>
      </c>
      <c r="Y25" s="189">
        <f t="shared" si="9"/>
        <v>0</v>
      </c>
      <c r="Z25" s="189">
        <f t="shared" si="9"/>
        <v>0</v>
      </c>
      <c r="AA25" s="189">
        <f t="shared" si="9"/>
        <v>0</v>
      </c>
      <c r="AB25" s="189">
        <f t="shared" si="9"/>
        <v>0</v>
      </c>
      <c r="AC25" s="189">
        <f t="shared" si="9"/>
        <v>0</v>
      </c>
      <c r="AD25" s="189">
        <f t="shared" si="9"/>
        <v>0</v>
      </c>
      <c r="AE25" s="189">
        <f t="shared" si="9"/>
        <v>0</v>
      </c>
      <c r="AF25" s="189">
        <f t="shared" si="9"/>
        <v>0</v>
      </c>
      <c r="AG25" s="189">
        <f t="shared" si="9"/>
        <v>0</v>
      </c>
      <c r="AH25" s="189">
        <f t="shared" si="9"/>
        <v>0</v>
      </c>
      <c r="AI25" s="189">
        <f t="shared" si="9"/>
        <v>0</v>
      </c>
      <c r="AJ25" s="189">
        <f t="shared" si="9"/>
        <v>0</v>
      </c>
      <c r="AK25" s="189">
        <f t="shared" si="9"/>
        <v>0</v>
      </c>
      <c r="AL25" s="189">
        <f t="shared" si="9"/>
        <v>0</v>
      </c>
      <c r="AM25" s="189">
        <f t="shared" si="9"/>
        <v>0</v>
      </c>
      <c r="AN25" s="189">
        <f t="shared" si="9"/>
        <v>0</v>
      </c>
      <c r="AO25" s="189">
        <f t="shared" si="9"/>
        <v>0</v>
      </c>
      <c r="AP25" s="189">
        <f t="shared" si="9"/>
        <v>0</v>
      </c>
      <c r="AQ25" s="189">
        <f t="shared" si="9"/>
        <v>0</v>
      </c>
      <c r="AR25" s="189">
        <f t="shared" si="9"/>
        <v>0</v>
      </c>
      <c r="AS25" s="189">
        <f t="shared" si="9"/>
        <v>0</v>
      </c>
      <c r="AT25" s="189">
        <f t="shared" si="9"/>
        <v>0</v>
      </c>
      <c r="AU25" s="189">
        <f t="shared" si="9"/>
        <v>0</v>
      </c>
      <c r="AV25" s="189">
        <f t="shared" si="9"/>
        <v>0</v>
      </c>
      <c r="AW25" s="189">
        <f t="shared" si="9"/>
        <v>0</v>
      </c>
      <c r="AX25" s="189">
        <f t="shared" si="9"/>
        <v>0</v>
      </c>
      <c r="AY25" s="189">
        <f t="shared" si="9"/>
        <v>0</v>
      </c>
      <c r="AZ25" s="189">
        <f t="shared" si="9"/>
        <v>0</v>
      </c>
      <c r="BA25" s="189">
        <f t="shared" si="9"/>
        <v>0</v>
      </c>
      <c r="BB25" s="189">
        <f t="shared" si="9"/>
        <v>0</v>
      </c>
      <c r="BC25" s="189">
        <f t="shared" si="9"/>
        <v>0</v>
      </c>
      <c r="BD25" s="189">
        <f t="shared" si="9"/>
        <v>0</v>
      </c>
      <c r="BE25" s="189">
        <f t="shared" si="9"/>
        <v>0</v>
      </c>
      <c r="BF25" s="189">
        <f t="shared" si="9"/>
        <v>0</v>
      </c>
      <c r="BG25" s="189">
        <f t="shared" si="9"/>
        <v>0</v>
      </c>
      <c r="BH25" s="189">
        <f t="shared" si="9"/>
        <v>0</v>
      </c>
      <c r="BI25" s="189">
        <f t="shared" si="9"/>
        <v>0</v>
      </c>
      <c r="BJ25" s="189">
        <f t="shared" si="9"/>
        <v>0</v>
      </c>
      <c r="BK25" s="189">
        <f t="shared" si="9"/>
        <v>0</v>
      </c>
      <c r="BL25" s="189">
        <f t="shared" si="9"/>
        <v>0</v>
      </c>
      <c r="BM25" s="189">
        <f t="shared" si="9"/>
        <v>0</v>
      </c>
      <c r="BN25" s="189">
        <f t="shared" si="9"/>
        <v>0</v>
      </c>
      <c r="BO25" s="189">
        <f t="shared" si="9"/>
        <v>0</v>
      </c>
      <c r="BP25" s="189">
        <f t="shared" si="9"/>
        <v>0</v>
      </c>
      <c r="BQ25" s="189">
        <f t="shared" si="9"/>
        <v>0</v>
      </c>
      <c r="BR25" s="189">
        <f t="shared" si="9"/>
        <v>0</v>
      </c>
      <c r="BS25" s="189">
        <f t="shared" si="9"/>
        <v>0</v>
      </c>
      <c r="BT25" s="189">
        <f t="shared" si="9"/>
        <v>0</v>
      </c>
      <c r="BU25" s="189">
        <f t="shared" si="9"/>
        <v>0</v>
      </c>
      <c r="BV25" s="189">
        <f t="shared" si="9"/>
        <v>0</v>
      </c>
      <c r="BW25" s="189">
        <f t="shared" si="9"/>
        <v>0</v>
      </c>
      <c r="BX25" s="189">
        <f t="shared" si="9"/>
        <v>0</v>
      </c>
      <c r="BY25" s="189">
        <f t="shared" si="9"/>
        <v>0</v>
      </c>
      <c r="BZ25" s="189">
        <f t="shared" si="9"/>
        <v>0</v>
      </c>
      <c r="CA25" s="189">
        <f t="shared" si="9"/>
        <v>0</v>
      </c>
      <c r="CB25" s="189">
        <f t="shared" si="9"/>
        <v>0</v>
      </c>
      <c r="CC25" s="189">
        <f t="shared" si="9"/>
        <v>0</v>
      </c>
      <c r="CD25" s="189">
        <f t="shared" si="9"/>
        <v>0</v>
      </c>
      <c r="CE25" s="189">
        <f t="shared" si="9"/>
        <v>0</v>
      </c>
      <c r="CF25" s="189">
        <f t="shared" si="9"/>
        <v>0</v>
      </c>
      <c r="CG25" s="189">
        <f t="shared" si="9"/>
        <v>0</v>
      </c>
      <c r="CH25" s="189">
        <f t="shared" si="9"/>
        <v>0</v>
      </c>
      <c r="CI25" s="189">
        <f t="shared" si="9"/>
        <v>0</v>
      </c>
      <c r="CJ25" s="189">
        <f t="shared" si="9"/>
        <v>0</v>
      </c>
      <c r="CK25" s="189">
        <f t="shared" si="9"/>
        <v>0</v>
      </c>
      <c r="CL25" s="189">
        <f t="shared" si="9"/>
        <v>0</v>
      </c>
      <c r="CM25" s="189">
        <f t="shared" si="9"/>
        <v>0</v>
      </c>
      <c r="CN25" s="189">
        <f t="shared" si="9"/>
        <v>0</v>
      </c>
      <c r="CO25" s="189">
        <f t="shared" si="9"/>
        <v>0</v>
      </c>
      <c r="CP25" s="189">
        <f t="shared" si="9"/>
        <v>0</v>
      </c>
      <c r="CQ25" s="189">
        <f t="shared" si="9"/>
        <v>0</v>
      </c>
      <c r="CR25" s="189">
        <f t="shared" si="9"/>
        <v>0</v>
      </c>
      <c r="CS25" s="189">
        <f t="shared" si="9"/>
        <v>0</v>
      </c>
      <c r="CT25" s="189">
        <f t="shared" si="9"/>
        <v>0</v>
      </c>
      <c r="CU25" s="189">
        <f t="shared" si="9"/>
        <v>0</v>
      </c>
      <c r="CV25" s="189">
        <f t="shared" si="9"/>
        <v>0</v>
      </c>
      <c r="CW25" s="189">
        <f t="shared" si="9"/>
        <v>0</v>
      </c>
      <c r="CX25" s="189">
        <f t="shared" si="9"/>
        <v>0</v>
      </c>
      <c r="CY25" s="189">
        <f t="shared" si="9"/>
        <v>0</v>
      </c>
      <c r="CZ25" s="189">
        <f t="shared" si="9"/>
        <v>0</v>
      </c>
      <c r="DA25" s="189">
        <f t="shared" si="9"/>
        <v>0</v>
      </c>
      <c r="DB25" s="189">
        <f t="shared" si="9"/>
        <v>0</v>
      </c>
      <c r="DC25" s="189">
        <f t="shared" si="9"/>
        <v>0</v>
      </c>
      <c r="DD25" s="189">
        <f t="shared" si="9"/>
        <v>0</v>
      </c>
      <c r="DE25" s="189">
        <f t="shared" si="9"/>
        <v>0</v>
      </c>
      <c r="DF25" s="189">
        <f t="shared" si="9"/>
        <v>0</v>
      </c>
      <c r="DG25" s="189">
        <f t="shared" si="9"/>
        <v>0</v>
      </c>
      <c r="DH25" s="189">
        <f t="shared" si="9"/>
        <v>0</v>
      </c>
      <c r="DI25" s="189">
        <f t="shared" si="9"/>
        <v>0</v>
      </c>
      <c r="DJ25" s="189">
        <f t="shared" si="9"/>
        <v>0</v>
      </c>
      <c r="DK25" s="189">
        <f t="shared" si="9"/>
        <v>0</v>
      </c>
      <c r="DL25" s="189">
        <f t="shared" si="9"/>
        <v>0</v>
      </c>
      <c r="DM25" s="189">
        <f t="shared" si="9"/>
        <v>0</v>
      </c>
      <c r="DN25" s="189">
        <f t="shared" si="9"/>
        <v>0</v>
      </c>
      <c r="DO25" s="189">
        <f t="shared" si="9"/>
        <v>0</v>
      </c>
      <c r="DP25" s="189">
        <f t="shared" si="9"/>
        <v>0</v>
      </c>
      <c r="DQ25" s="189">
        <f t="shared" si="9"/>
        <v>0</v>
      </c>
      <c r="DR25" s="189">
        <f t="shared" si="9"/>
        <v>0</v>
      </c>
      <c r="DS25" s="189">
        <f t="shared" si="9"/>
        <v>0</v>
      </c>
      <c r="DT25" s="189">
        <f t="shared" si="9"/>
        <v>0</v>
      </c>
      <c r="DU25" s="189">
        <f t="shared" si="9"/>
        <v>0</v>
      </c>
      <c r="DV25" s="189">
        <f t="shared" si="9"/>
        <v>0</v>
      </c>
      <c r="DW25" s="189">
        <f t="shared" si="9"/>
        <v>0</v>
      </c>
      <c r="DX25" s="189">
        <f t="shared" si="9"/>
        <v>0</v>
      </c>
      <c r="DY25" s="190">
        <f t="shared" si="9"/>
        <v>0</v>
      </c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</row>
    <row r="26" ht="12.75" customHeight="1">
      <c r="A26" s="1"/>
      <c r="B26" s="184"/>
      <c r="C26" s="188"/>
      <c r="D26" s="189"/>
      <c r="E26" s="189"/>
      <c r="F26" s="189"/>
      <c r="G26" s="189"/>
      <c r="H26" s="189"/>
      <c r="I26" s="189"/>
      <c r="J26" s="189"/>
      <c r="K26" s="189"/>
      <c r="L26" s="189"/>
      <c r="M26" s="189"/>
      <c r="N26" s="189"/>
      <c r="O26" s="189"/>
      <c r="P26" s="189"/>
      <c r="Q26" s="189"/>
      <c r="R26" s="189"/>
      <c r="S26" s="189"/>
      <c r="T26" s="189"/>
      <c r="U26" s="189"/>
      <c r="V26" s="189"/>
      <c r="W26" s="189"/>
      <c r="X26" s="189"/>
      <c r="Y26" s="189"/>
      <c r="Z26" s="189"/>
      <c r="AA26" s="189"/>
      <c r="AB26" s="189"/>
      <c r="AC26" s="189"/>
      <c r="AD26" s="189"/>
      <c r="AE26" s="189"/>
      <c r="AF26" s="189"/>
      <c r="AG26" s="189"/>
      <c r="AH26" s="189"/>
      <c r="AI26" s="189"/>
      <c r="AJ26" s="189"/>
      <c r="AK26" s="189"/>
      <c r="AL26" s="189"/>
      <c r="AM26" s="189"/>
      <c r="AN26" s="189"/>
      <c r="AO26" s="189"/>
      <c r="AP26" s="189"/>
      <c r="AQ26" s="189"/>
      <c r="AR26" s="189"/>
      <c r="AS26" s="189"/>
      <c r="AT26" s="189"/>
      <c r="AU26" s="189"/>
      <c r="AV26" s="189"/>
      <c r="AW26" s="189"/>
      <c r="AX26" s="189"/>
      <c r="AY26" s="189"/>
      <c r="AZ26" s="189"/>
      <c r="BA26" s="189"/>
      <c r="BB26" s="189"/>
      <c r="BC26" s="189"/>
      <c r="BD26" s="189"/>
      <c r="BE26" s="189"/>
      <c r="BF26" s="189"/>
      <c r="BG26" s="189"/>
      <c r="BH26" s="189"/>
      <c r="BI26" s="189"/>
      <c r="BJ26" s="189"/>
      <c r="BK26" s="189"/>
      <c r="BL26" s="189"/>
      <c r="BM26" s="189"/>
      <c r="BN26" s="189"/>
      <c r="BO26" s="189"/>
      <c r="BP26" s="189"/>
      <c r="BQ26" s="189"/>
      <c r="BR26" s="189"/>
      <c r="BS26" s="189"/>
      <c r="BT26" s="189"/>
      <c r="BU26" s="189"/>
      <c r="BV26" s="189"/>
      <c r="BW26" s="189"/>
      <c r="BX26" s="189"/>
      <c r="BY26" s="189"/>
      <c r="BZ26" s="189"/>
      <c r="CA26" s="189"/>
      <c r="CB26" s="189"/>
      <c r="CC26" s="189"/>
      <c r="CD26" s="189"/>
      <c r="CE26" s="189"/>
      <c r="CF26" s="189"/>
      <c r="CG26" s="189"/>
      <c r="CH26" s="189"/>
      <c r="CI26" s="189"/>
      <c r="CJ26" s="189"/>
      <c r="CK26" s="189"/>
      <c r="CL26" s="189"/>
      <c r="CM26" s="189"/>
      <c r="CN26" s="189"/>
      <c r="CO26" s="189"/>
      <c r="CP26" s="189"/>
      <c r="CQ26" s="189"/>
      <c r="CR26" s="189"/>
      <c r="CS26" s="189"/>
      <c r="CT26" s="189"/>
      <c r="CU26" s="189"/>
      <c r="CV26" s="189"/>
      <c r="CW26" s="189"/>
      <c r="CX26" s="189"/>
      <c r="CY26" s="189"/>
      <c r="CZ26" s="189"/>
      <c r="DA26" s="189"/>
      <c r="DB26" s="189"/>
      <c r="DC26" s="189"/>
      <c r="DD26" s="189"/>
      <c r="DE26" s="189"/>
      <c r="DF26" s="189"/>
      <c r="DG26" s="189"/>
      <c r="DH26" s="189"/>
      <c r="DI26" s="189"/>
      <c r="DJ26" s="189"/>
      <c r="DK26" s="189"/>
      <c r="DL26" s="189"/>
      <c r="DM26" s="189"/>
      <c r="DN26" s="189"/>
      <c r="DO26" s="189"/>
      <c r="DP26" s="189"/>
      <c r="DQ26" s="189"/>
      <c r="DR26" s="189"/>
      <c r="DS26" s="189"/>
      <c r="DT26" s="189"/>
      <c r="DU26" s="189"/>
      <c r="DV26" s="189"/>
      <c r="DW26" s="189"/>
      <c r="DX26" s="189"/>
      <c r="DY26" s="190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</row>
    <row r="27" ht="12.75" customHeight="1">
      <c r="A27" s="1"/>
      <c r="B27" s="191" t="s">
        <v>152</v>
      </c>
      <c r="C27" s="192">
        <f t="shared" ref="C27:DY27" si="10">SUM(C19:C26)</f>
        <v>0</v>
      </c>
      <c r="D27" s="192">
        <f t="shared" si="10"/>
        <v>0</v>
      </c>
      <c r="E27" s="192">
        <f t="shared" si="10"/>
        <v>0</v>
      </c>
      <c r="F27" s="192">
        <f t="shared" si="10"/>
        <v>0</v>
      </c>
      <c r="G27" s="192">
        <f t="shared" si="10"/>
        <v>0</v>
      </c>
      <c r="H27" s="192">
        <f t="shared" si="10"/>
        <v>0</v>
      </c>
      <c r="I27" s="192">
        <f t="shared" si="10"/>
        <v>0</v>
      </c>
      <c r="J27" s="192">
        <f t="shared" si="10"/>
        <v>0</v>
      </c>
      <c r="K27" s="192">
        <f t="shared" si="10"/>
        <v>0</v>
      </c>
      <c r="L27" s="192">
        <f t="shared" si="10"/>
        <v>0</v>
      </c>
      <c r="M27" s="192">
        <f t="shared" si="10"/>
        <v>0</v>
      </c>
      <c r="N27" s="192">
        <f t="shared" si="10"/>
        <v>0</v>
      </c>
      <c r="O27" s="192">
        <f t="shared" si="10"/>
        <v>0</v>
      </c>
      <c r="P27" s="192">
        <f t="shared" si="10"/>
        <v>0</v>
      </c>
      <c r="Q27" s="192">
        <f t="shared" si="10"/>
        <v>0</v>
      </c>
      <c r="R27" s="192">
        <f t="shared" si="10"/>
        <v>0</v>
      </c>
      <c r="S27" s="192">
        <f t="shared" si="10"/>
        <v>0</v>
      </c>
      <c r="T27" s="192">
        <f t="shared" si="10"/>
        <v>0</v>
      </c>
      <c r="U27" s="192">
        <f t="shared" si="10"/>
        <v>0</v>
      </c>
      <c r="V27" s="192">
        <f t="shared" si="10"/>
        <v>0</v>
      </c>
      <c r="W27" s="192">
        <f t="shared" si="10"/>
        <v>0</v>
      </c>
      <c r="X27" s="192">
        <f t="shared" si="10"/>
        <v>0</v>
      </c>
      <c r="Y27" s="192">
        <f t="shared" si="10"/>
        <v>0</v>
      </c>
      <c r="Z27" s="192">
        <f t="shared" si="10"/>
        <v>0</v>
      </c>
      <c r="AA27" s="192">
        <f t="shared" si="10"/>
        <v>0</v>
      </c>
      <c r="AB27" s="192">
        <f t="shared" si="10"/>
        <v>0</v>
      </c>
      <c r="AC27" s="192">
        <f t="shared" si="10"/>
        <v>0</v>
      </c>
      <c r="AD27" s="192">
        <f t="shared" si="10"/>
        <v>0</v>
      </c>
      <c r="AE27" s="192">
        <f t="shared" si="10"/>
        <v>0</v>
      </c>
      <c r="AF27" s="192">
        <f t="shared" si="10"/>
        <v>0</v>
      </c>
      <c r="AG27" s="192">
        <f t="shared" si="10"/>
        <v>0</v>
      </c>
      <c r="AH27" s="192">
        <f t="shared" si="10"/>
        <v>0</v>
      </c>
      <c r="AI27" s="192">
        <f t="shared" si="10"/>
        <v>0</v>
      </c>
      <c r="AJ27" s="192">
        <f t="shared" si="10"/>
        <v>0</v>
      </c>
      <c r="AK27" s="192">
        <f t="shared" si="10"/>
        <v>0</v>
      </c>
      <c r="AL27" s="192">
        <f t="shared" si="10"/>
        <v>0</v>
      </c>
      <c r="AM27" s="192">
        <f t="shared" si="10"/>
        <v>0</v>
      </c>
      <c r="AN27" s="192">
        <f t="shared" si="10"/>
        <v>0</v>
      </c>
      <c r="AO27" s="192">
        <f t="shared" si="10"/>
        <v>0</v>
      </c>
      <c r="AP27" s="192">
        <f t="shared" si="10"/>
        <v>0</v>
      </c>
      <c r="AQ27" s="192">
        <f t="shared" si="10"/>
        <v>0</v>
      </c>
      <c r="AR27" s="192">
        <f t="shared" si="10"/>
        <v>0</v>
      </c>
      <c r="AS27" s="192">
        <f t="shared" si="10"/>
        <v>0</v>
      </c>
      <c r="AT27" s="192">
        <f t="shared" si="10"/>
        <v>0</v>
      </c>
      <c r="AU27" s="192">
        <f t="shared" si="10"/>
        <v>0</v>
      </c>
      <c r="AV27" s="192">
        <f t="shared" si="10"/>
        <v>0</v>
      </c>
      <c r="AW27" s="192">
        <f t="shared" si="10"/>
        <v>0</v>
      </c>
      <c r="AX27" s="192">
        <f t="shared" si="10"/>
        <v>0</v>
      </c>
      <c r="AY27" s="192">
        <f t="shared" si="10"/>
        <v>0</v>
      </c>
      <c r="AZ27" s="192">
        <f t="shared" si="10"/>
        <v>0</v>
      </c>
      <c r="BA27" s="192">
        <f t="shared" si="10"/>
        <v>0</v>
      </c>
      <c r="BB27" s="192">
        <f t="shared" si="10"/>
        <v>0</v>
      </c>
      <c r="BC27" s="192">
        <f t="shared" si="10"/>
        <v>0</v>
      </c>
      <c r="BD27" s="192">
        <f t="shared" si="10"/>
        <v>0</v>
      </c>
      <c r="BE27" s="192">
        <f t="shared" si="10"/>
        <v>0</v>
      </c>
      <c r="BF27" s="192">
        <f t="shared" si="10"/>
        <v>0</v>
      </c>
      <c r="BG27" s="192">
        <f t="shared" si="10"/>
        <v>0</v>
      </c>
      <c r="BH27" s="192">
        <f t="shared" si="10"/>
        <v>0</v>
      </c>
      <c r="BI27" s="192">
        <f t="shared" si="10"/>
        <v>0</v>
      </c>
      <c r="BJ27" s="192">
        <f t="shared" si="10"/>
        <v>0</v>
      </c>
      <c r="BK27" s="192">
        <f t="shared" si="10"/>
        <v>0</v>
      </c>
      <c r="BL27" s="192">
        <f t="shared" si="10"/>
        <v>0</v>
      </c>
      <c r="BM27" s="192">
        <f t="shared" si="10"/>
        <v>0</v>
      </c>
      <c r="BN27" s="192">
        <f t="shared" si="10"/>
        <v>0</v>
      </c>
      <c r="BO27" s="192">
        <f t="shared" si="10"/>
        <v>0</v>
      </c>
      <c r="BP27" s="192">
        <f t="shared" si="10"/>
        <v>0</v>
      </c>
      <c r="BQ27" s="192">
        <f t="shared" si="10"/>
        <v>0</v>
      </c>
      <c r="BR27" s="192">
        <f t="shared" si="10"/>
        <v>0</v>
      </c>
      <c r="BS27" s="192">
        <f t="shared" si="10"/>
        <v>0</v>
      </c>
      <c r="BT27" s="192">
        <f t="shared" si="10"/>
        <v>0</v>
      </c>
      <c r="BU27" s="192">
        <f t="shared" si="10"/>
        <v>0</v>
      </c>
      <c r="BV27" s="192">
        <f t="shared" si="10"/>
        <v>0</v>
      </c>
      <c r="BW27" s="192">
        <f t="shared" si="10"/>
        <v>0</v>
      </c>
      <c r="BX27" s="192">
        <f t="shared" si="10"/>
        <v>0</v>
      </c>
      <c r="BY27" s="192">
        <f t="shared" si="10"/>
        <v>0</v>
      </c>
      <c r="BZ27" s="192">
        <f t="shared" si="10"/>
        <v>0</v>
      </c>
      <c r="CA27" s="192">
        <f t="shared" si="10"/>
        <v>0</v>
      </c>
      <c r="CB27" s="192">
        <f t="shared" si="10"/>
        <v>0</v>
      </c>
      <c r="CC27" s="192">
        <f t="shared" si="10"/>
        <v>0</v>
      </c>
      <c r="CD27" s="192">
        <f t="shared" si="10"/>
        <v>0</v>
      </c>
      <c r="CE27" s="192">
        <f t="shared" si="10"/>
        <v>0</v>
      </c>
      <c r="CF27" s="192">
        <f t="shared" si="10"/>
        <v>0</v>
      </c>
      <c r="CG27" s="192">
        <f t="shared" si="10"/>
        <v>0</v>
      </c>
      <c r="CH27" s="192">
        <f t="shared" si="10"/>
        <v>0</v>
      </c>
      <c r="CI27" s="192">
        <f t="shared" si="10"/>
        <v>0</v>
      </c>
      <c r="CJ27" s="192">
        <f t="shared" si="10"/>
        <v>0</v>
      </c>
      <c r="CK27" s="192">
        <f t="shared" si="10"/>
        <v>0</v>
      </c>
      <c r="CL27" s="192">
        <f t="shared" si="10"/>
        <v>0</v>
      </c>
      <c r="CM27" s="192">
        <f t="shared" si="10"/>
        <v>0</v>
      </c>
      <c r="CN27" s="192">
        <f t="shared" si="10"/>
        <v>0</v>
      </c>
      <c r="CO27" s="192">
        <f t="shared" si="10"/>
        <v>0</v>
      </c>
      <c r="CP27" s="192">
        <f t="shared" si="10"/>
        <v>0</v>
      </c>
      <c r="CQ27" s="192">
        <f t="shared" si="10"/>
        <v>0</v>
      </c>
      <c r="CR27" s="192">
        <f t="shared" si="10"/>
        <v>0</v>
      </c>
      <c r="CS27" s="192">
        <f t="shared" si="10"/>
        <v>0</v>
      </c>
      <c r="CT27" s="192">
        <f t="shared" si="10"/>
        <v>0</v>
      </c>
      <c r="CU27" s="192">
        <f t="shared" si="10"/>
        <v>0</v>
      </c>
      <c r="CV27" s="192">
        <f t="shared" si="10"/>
        <v>0</v>
      </c>
      <c r="CW27" s="192">
        <f t="shared" si="10"/>
        <v>0</v>
      </c>
      <c r="CX27" s="192">
        <f t="shared" si="10"/>
        <v>0</v>
      </c>
      <c r="CY27" s="192">
        <f t="shared" si="10"/>
        <v>0</v>
      </c>
      <c r="CZ27" s="192">
        <f t="shared" si="10"/>
        <v>0</v>
      </c>
      <c r="DA27" s="192">
        <f t="shared" si="10"/>
        <v>0</v>
      </c>
      <c r="DB27" s="192">
        <f t="shared" si="10"/>
        <v>0</v>
      </c>
      <c r="DC27" s="192">
        <f t="shared" si="10"/>
        <v>0</v>
      </c>
      <c r="DD27" s="192">
        <f t="shared" si="10"/>
        <v>0</v>
      </c>
      <c r="DE27" s="192">
        <f t="shared" si="10"/>
        <v>0</v>
      </c>
      <c r="DF27" s="192">
        <f t="shared" si="10"/>
        <v>0</v>
      </c>
      <c r="DG27" s="192">
        <f t="shared" si="10"/>
        <v>0</v>
      </c>
      <c r="DH27" s="192">
        <f t="shared" si="10"/>
        <v>0</v>
      </c>
      <c r="DI27" s="192">
        <f t="shared" si="10"/>
        <v>0</v>
      </c>
      <c r="DJ27" s="192">
        <f t="shared" si="10"/>
        <v>0</v>
      </c>
      <c r="DK27" s="192">
        <f t="shared" si="10"/>
        <v>0</v>
      </c>
      <c r="DL27" s="192">
        <f t="shared" si="10"/>
        <v>0</v>
      </c>
      <c r="DM27" s="192">
        <f t="shared" si="10"/>
        <v>0</v>
      </c>
      <c r="DN27" s="192">
        <f t="shared" si="10"/>
        <v>0</v>
      </c>
      <c r="DO27" s="192">
        <f t="shared" si="10"/>
        <v>0</v>
      </c>
      <c r="DP27" s="192">
        <f t="shared" si="10"/>
        <v>0</v>
      </c>
      <c r="DQ27" s="192">
        <f t="shared" si="10"/>
        <v>0</v>
      </c>
      <c r="DR27" s="192">
        <f t="shared" si="10"/>
        <v>0</v>
      </c>
      <c r="DS27" s="192">
        <f t="shared" si="10"/>
        <v>0</v>
      </c>
      <c r="DT27" s="192">
        <f t="shared" si="10"/>
        <v>0</v>
      </c>
      <c r="DU27" s="192">
        <f t="shared" si="10"/>
        <v>0</v>
      </c>
      <c r="DV27" s="192">
        <f t="shared" si="10"/>
        <v>0</v>
      </c>
      <c r="DW27" s="192">
        <f t="shared" si="10"/>
        <v>0</v>
      </c>
      <c r="DX27" s="192">
        <f t="shared" si="10"/>
        <v>0</v>
      </c>
      <c r="DY27" s="192">
        <f t="shared" si="10"/>
        <v>0</v>
      </c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</row>
    <row r="28" ht="12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</row>
    <row r="29" ht="12.75" customHeight="1">
      <c r="A29" s="1"/>
      <c r="B29" s="181" t="s">
        <v>153</v>
      </c>
      <c r="C29" s="182">
        <f>DATE(Starting_Year,1,1)</f>
        <v>45658</v>
      </c>
      <c r="D29" s="183">
        <f t="shared" ref="D29:DY29" si="11">+EDATE(C29,1)</f>
        <v>45689</v>
      </c>
      <c r="E29" s="183">
        <f t="shared" si="11"/>
        <v>45717</v>
      </c>
      <c r="F29" s="183">
        <f t="shared" si="11"/>
        <v>45748</v>
      </c>
      <c r="G29" s="183">
        <f t="shared" si="11"/>
        <v>45778</v>
      </c>
      <c r="H29" s="183">
        <f t="shared" si="11"/>
        <v>45809</v>
      </c>
      <c r="I29" s="183">
        <f t="shared" si="11"/>
        <v>45839</v>
      </c>
      <c r="J29" s="183">
        <f t="shared" si="11"/>
        <v>45870</v>
      </c>
      <c r="K29" s="183">
        <f t="shared" si="11"/>
        <v>45901</v>
      </c>
      <c r="L29" s="183">
        <f t="shared" si="11"/>
        <v>45931</v>
      </c>
      <c r="M29" s="183">
        <f t="shared" si="11"/>
        <v>45962</v>
      </c>
      <c r="N29" s="183">
        <f t="shared" si="11"/>
        <v>45992</v>
      </c>
      <c r="O29" s="183">
        <f t="shared" si="11"/>
        <v>46023</v>
      </c>
      <c r="P29" s="183">
        <f t="shared" si="11"/>
        <v>46054</v>
      </c>
      <c r="Q29" s="183">
        <f t="shared" si="11"/>
        <v>46082</v>
      </c>
      <c r="R29" s="183">
        <f t="shared" si="11"/>
        <v>46113</v>
      </c>
      <c r="S29" s="183">
        <f t="shared" si="11"/>
        <v>46143</v>
      </c>
      <c r="T29" s="183">
        <f t="shared" si="11"/>
        <v>46174</v>
      </c>
      <c r="U29" s="183">
        <f t="shared" si="11"/>
        <v>46204</v>
      </c>
      <c r="V29" s="183">
        <f t="shared" si="11"/>
        <v>46235</v>
      </c>
      <c r="W29" s="183">
        <f t="shared" si="11"/>
        <v>46266</v>
      </c>
      <c r="X29" s="183">
        <f t="shared" si="11"/>
        <v>46296</v>
      </c>
      <c r="Y29" s="183">
        <f t="shared" si="11"/>
        <v>46327</v>
      </c>
      <c r="Z29" s="183">
        <f t="shared" si="11"/>
        <v>46357</v>
      </c>
      <c r="AA29" s="183">
        <f t="shared" si="11"/>
        <v>46388</v>
      </c>
      <c r="AB29" s="183">
        <f t="shared" si="11"/>
        <v>46419</v>
      </c>
      <c r="AC29" s="183">
        <f t="shared" si="11"/>
        <v>46447</v>
      </c>
      <c r="AD29" s="183">
        <f t="shared" si="11"/>
        <v>46478</v>
      </c>
      <c r="AE29" s="183">
        <f t="shared" si="11"/>
        <v>46508</v>
      </c>
      <c r="AF29" s="183">
        <f t="shared" si="11"/>
        <v>46539</v>
      </c>
      <c r="AG29" s="183">
        <f t="shared" si="11"/>
        <v>46569</v>
      </c>
      <c r="AH29" s="183">
        <f t="shared" si="11"/>
        <v>46600</v>
      </c>
      <c r="AI29" s="183">
        <f t="shared" si="11"/>
        <v>46631</v>
      </c>
      <c r="AJ29" s="183">
        <f t="shared" si="11"/>
        <v>46661</v>
      </c>
      <c r="AK29" s="183">
        <f t="shared" si="11"/>
        <v>46692</v>
      </c>
      <c r="AL29" s="183">
        <f t="shared" si="11"/>
        <v>46722</v>
      </c>
      <c r="AM29" s="183">
        <f t="shared" si="11"/>
        <v>46753</v>
      </c>
      <c r="AN29" s="183">
        <f t="shared" si="11"/>
        <v>46784</v>
      </c>
      <c r="AO29" s="183">
        <f t="shared" si="11"/>
        <v>46813</v>
      </c>
      <c r="AP29" s="183">
        <f t="shared" si="11"/>
        <v>46844</v>
      </c>
      <c r="AQ29" s="183">
        <f t="shared" si="11"/>
        <v>46874</v>
      </c>
      <c r="AR29" s="183">
        <f t="shared" si="11"/>
        <v>46905</v>
      </c>
      <c r="AS29" s="183">
        <f t="shared" si="11"/>
        <v>46935</v>
      </c>
      <c r="AT29" s="183">
        <f t="shared" si="11"/>
        <v>46966</v>
      </c>
      <c r="AU29" s="183">
        <f t="shared" si="11"/>
        <v>46997</v>
      </c>
      <c r="AV29" s="183">
        <f t="shared" si="11"/>
        <v>47027</v>
      </c>
      <c r="AW29" s="183">
        <f t="shared" si="11"/>
        <v>47058</v>
      </c>
      <c r="AX29" s="183">
        <f t="shared" si="11"/>
        <v>47088</v>
      </c>
      <c r="AY29" s="183">
        <f t="shared" si="11"/>
        <v>47119</v>
      </c>
      <c r="AZ29" s="183">
        <f t="shared" si="11"/>
        <v>47150</v>
      </c>
      <c r="BA29" s="183">
        <f t="shared" si="11"/>
        <v>47178</v>
      </c>
      <c r="BB29" s="183">
        <f t="shared" si="11"/>
        <v>47209</v>
      </c>
      <c r="BC29" s="183">
        <f t="shared" si="11"/>
        <v>47239</v>
      </c>
      <c r="BD29" s="183">
        <f t="shared" si="11"/>
        <v>47270</v>
      </c>
      <c r="BE29" s="183">
        <f t="shared" si="11"/>
        <v>47300</v>
      </c>
      <c r="BF29" s="183">
        <f t="shared" si="11"/>
        <v>47331</v>
      </c>
      <c r="BG29" s="183">
        <f t="shared" si="11"/>
        <v>47362</v>
      </c>
      <c r="BH29" s="183">
        <f t="shared" si="11"/>
        <v>47392</v>
      </c>
      <c r="BI29" s="183">
        <f t="shared" si="11"/>
        <v>47423</v>
      </c>
      <c r="BJ29" s="183">
        <f t="shared" si="11"/>
        <v>47453</v>
      </c>
      <c r="BK29" s="183">
        <f t="shared" si="11"/>
        <v>47484</v>
      </c>
      <c r="BL29" s="183">
        <f t="shared" si="11"/>
        <v>47515</v>
      </c>
      <c r="BM29" s="183">
        <f t="shared" si="11"/>
        <v>47543</v>
      </c>
      <c r="BN29" s="183">
        <f t="shared" si="11"/>
        <v>47574</v>
      </c>
      <c r="BO29" s="183">
        <f t="shared" si="11"/>
        <v>47604</v>
      </c>
      <c r="BP29" s="183">
        <f t="shared" si="11"/>
        <v>47635</v>
      </c>
      <c r="BQ29" s="183">
        <f t="shared" si="11"/>
        <v>47665</v>
      </c>
      <c r="BR29" s="183">
        <f t="shared" si="11"/>
        <v>47696</v>
      </c>
      <c r="BS29" s="183">
        <f t="shared" si="11"/>
        <v>47727</v>
      </c>
      <c r="BT29" s="183">
        <f t="shared" si="11"/>
        <v>47757</v>
      </c>
      <c r="BU29" s="183">
        <f t="shared" si="11"/>
        <v>47788</v>
      </c>
      <c r="BV29" s="183">
        <f t="shared" si="11"/>
        <v>47818</v>
      </c>
      <c r="BW29" s="183">
        <f t="shared" si="11"/>
        <v>47849</v>
      </c>
      <c r="BX29" s="183">
        <f t="shared" si="11"/>
        <v>47880</v>
      </c>
      <c r="BY29" s="183">
        <f t="shared" si="11"/>
        <v>47908</v>
      </c>
      <c r="BZ29" s="183">
        <f t="shared" si="11"/>
        <v>47939</v>
      </c>
      <c r="CA29" s="183">
        <f t="shared" si="11"/>
        <v>47969</v>
      </c>
      <c r="CB29" s="183">
        <f t="shared" si="11"/>
        <v>48000</v>
      </c>
      <c r="CC29" s="183">
        <f t="shared" si="11"/>
        <v>48030</v>
      </c>
      <c r="CD29" s="183">
        <f t="shared" si="11"/>
        <v>48061</v>
      </c>
      <c r="CE29" s="183">
        <f t="shared" si="11"/>
        <v>48092</v>
      </c>
      <c r="CF29" s="183">
        <f t="shared" si="11"/>
        <v>48122</v>
      </c>
      <c r="CG29" s="183">
        <f t="shared" si="11"/>
        <v>48153</v>
      </c>
      <c r="CH29" s="183">
        <f t="shared" si="11"/>
        <v>48183</v>
      </c>
      <c r="CI29" s="183">
        <f t="shared" si="11"/>
        <v>48214</v>
      </c>
      <c r="CJ29" s="183">
        <f t="shared" si="11"/>
        <v>48245</v>
      </c>
      <c r="CK29" s="183">
        <f t="shared" si="11"/>
        <v>48274</v>
      </c>
      <c r="CL29" s="183">
        <f t="shared" si="11"/>
        <v>48305</v>
      </c>
      <c r="CM29" s="183">
        <f t="shared" si="11"/>
        <v>48335</v>
      </c>
      <c r="CN29" s="183">
        <f t="shared" si="11"/>
        <v>48366</v>
      </c>
      <c r="CO29" s="183">
        <f t="shared" si="11"/>
        <v>48396</v>
      </c>
      <c r="CP29" s="183">
        <f t="shared" si="11"/>
        <v>48427</v>
      </c>
      <c r="CQ29" s="183">
        <f t="shared" si="11"/>
        <v>48458</v>
      </c>
      <c r="CR29" s="183">
        <f t="shared" si="11"/>
        <v>48488</v>
      </c>
      <c r="CS29" s="183">
        <f t="shared" si="11"/>
        <v>48519</v>
      </c>
      <c r="CT29" s="183">
        <f t="shared" si="11"/>
        <v>48549</v>
      </c>
      <c r="CU29" s="183">
        <f t="shared" si="11"/>
        <v>48580</v>
      </c>
      <c r="CV29" s="183">
        <f t="shared" si="11"/>
        <v>48611</v>
      </c>
      <c r="CW29" s="183">
        <f t="shared" si="11"/>
        <v>48639</v>
      </c>
      <c r="CX29" s="183">
        <f t="shared" si="11"/>
        <v>48670</v>
      </c>
      <c r="CY29" s="183">
        <f t="shared" si="11"/>
        <v>48700</v>
      </c>
      <c r="CZ29" s="183">
        <f t="shared" si="11"/>
        <v>48731</v>
      </c>
      <c r="DA29" s="183">
        <f t="shared" si="11"/>
        <v>48761</v>
      </c>
      <c r="DB29" s="183">
        <f t="shared" si="11"/>
        <v>48792</v>
      </c>
      <c r="DC29" s="183">
        <f t="shared" si="11"/>
        <v>48823</v>
      </c>
      <c r="DD29" s="183">
        <f t="shared" si="11"/>
        <v>48853</v>
      </c>
      <c r="DE29" s="183">
        <f t="shared" si="11"/>
        <v>48884</v>
      </c>
      <c r="DF29" s="183">
        <f t="shared" si="11"/>
        <v>48914</v>
      </c>
      <c r="DG29" s="183">
        <f t="shared" si="11"/>
        <v>48945</v>
      </c>
      <c r="DH29" s="183">
        <f t="shared" si="11"/>
        <v>48976</v>
      </c>
      <c r="DI29" s="183">
        <f t="shared" si="11"/>
        <v>49004</v>
      </c>
      <c r="DJ29" s="183">
        <f t="shared" si="11"/>
        <v>49035</v>
      </c>
      <c r="DK29" s="183">
        <f t="shared" si="11"/>
        <v>49065</v>
      </c>
      <c r="DL29" s="183">
        <f t="shared" si="11"/>
        <v>49096</v>
      </c>
      <c r="DM29" s="183">
        <f t="shared" si="11"/>
        <v>49126</v>
      </c>
      <c r="DN29" s="183">
        <f t="shared" si="11"/>
        <v>49157</v>
      </c>
      <c r="DO29" s="183">
        <f t="shared" si="11"/>
        <v>49188</v>
      </c>
      <c r="DP29" s="183">
        <f t="shared" si="11"/>
        <v>49218</v>
      </c>
      <c r="DQ29" s="183">
        <f t="shared" si="11"/>
        <v>49249</v>
      </c>
      <c r="DR29" s="183">
        <f t="shared" si="11"/>
        <v>49279</v>
      </c>
      <c r="DS29" s="183">
        <f t="shared" si="11"/>
        <v>49310</v>
      </c>
      <c r="DT29" s="183">
        <f t="shared" si="11"/>
        <v>49341</v>
      </c>
      <c r="DU29" s="183">
        <f t="shared" si="11"/>
        <v>49369</v>
      </c>
      <c r="DV29" s="183">
        <f t="shared" si="11"/>
        <v>49400</v>
      </c>
      <c r="DW29" s="183">
        <f t="shared" si="11"/>
        <v>49430</v>
      </c>
      <c r="DX29" s="183">
        <f t="shared" si="11"/>
        <v>49461</v>
      </c>
      <c r="DY29" s="183">
        <f t="shared" si="11"/>
        <v>49491</v>
      </c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</row>
    <row r="30" ht="12.75" customHeight="1">
      <c r="A30" s="1"/>
      <c r="B30" s="184"/>
      <c r="C30" s="185"/>
      <c r="D30" s="186"/>
      <c r="E30" s="186"/>
      <c r="F30" s="186"/>
      <c r="G30" s="186"/>
      <c r="H30" s="186"/>
      <c r="I30" s="186"/>
      <c r="J30" s="186"/>
      <c r="K30" s="186"/>
      <c r="L30" s="186"/>
      <c r="M30" s="186"/>
      <c r="N30" s="186"/>
      <c r="O30" s="186"/>
      <c r="P30" s="186"/>
      <c r="Q30" s="186"/>
      <c r="R30" s="186"/>
      <c r="S30" s="186"/>
      <c r="T30" s="186"/>
      <c r="U30" s="186"/>
      <c r="V30" s="186"/>
      <c r="W30" s="186"/>
      <c r="X30" s="186"/>
      <c r="Y30" s="186"/>
      <c r="Z30" s="186"/>
      <c r="AA30" s="186"/>
      <c r="AB30" s="186"/>
      <c r="AC30" s="186"/>
      <c r="AD30" s="186"/>
      <c r="AE30" s="186"/>
      <c r="AF30" s="186"/>
      <c r="AG30" s="186"/>
      <c r="AH30" s="186"/>
      <c r="AI30" s="186"/>
      <c r="AJ30" s="186"/>
      <c r="AK30" s="186"/>
      <c r="AL30" s="186"/>
      <c r="AM30" s="186"/>
      <c r="AN30" s="186"/>
      <c r="AO30" s="186"/>
      <c r="AP30" s="186"/>
      <c r="AQ30" s="186"/>
      <c r="AR30" s="186"/>
      <c r="AS30" s="186"/>
      <c r="AT30" s="186"/>
      <c r="AU30" s="186"/>
      <c r="AV30" s="186"/>
      <c r="AW30" s="186"/>
      <c r="AX30" s="186"/>
      <c r="AY30" s="186"/>
      <c r="AZ30" s="186"/>
      <c r="BA30" s="186"/>
      <c r="BB30" s="186"/>
      <c r="BC30" s="186"/>
      <c r="BD30" s="186"/>
      <c r="BE30" s="186"/>
      <c r="BF30" s="186"/>
      <c r="BG30" s="186"/>
      <c r="BH30" s="186"/>
      <c r="BI30" s="186"/>
      <c r="BJ30" s="186"/>
      <c r="BK30" s="186"/>
      <c r="BL30" s="186"/>
      <c r="BM30" s="186"/>
      <c r="BN30" s="186"/>
      <c r="BO30" s="186"/>
      <c r="BP30" s="186"/>
      <c r="BQ30" s="186"/>
      <c r="BR30" s="186"/>
      <c r="BS30" s="186"/>
      <c r="BT30" s="186"/>
      <c r="BU30" s="186"/>
      <c r="BV30" s="186"/>
      <c r="BW30" s="186"/>
      <c r="BX30" s="186"/>
      <c r="BY30" s="186"/>
      <c r="BZ30" s="186"/>
      <c r="CA30" s="186"/>
      <c r="CB30" s="186"/>
      <c r="CC30" s="186"/>
      <c r="CD30" s="186"/>
      <c r="CE30" s="186"/>
      <c r="CF30" s="186"/>
      <c r="CG30" s="186"/>
      <c r="CH30" s="186"/>
      <c r="CI30" s="186"/>
      <c r="CJ30" s="186"/>
      <c r="CK30" s="186"/>
      <c r="CL30" s="186"/>
      <c r="CM30" s="186"/>
      <c r="CN30" s="186"/>
      <c r="CO30" s="186"/>
      <c r="CP30" s="186"/>
      <c r="CQ30" s="186"/>
      <c r="CR30" s="186"/>
      <c r="CS30" s="186"/>
      <c r="CT30" s="186"/>
      <c r="CU30" s="186"/>
      <c r="CV30" s="186"/>
      <c r="CW30" s="186"/>
      <c r="CX30" s="186"/>
      <c r="CY30" s="186"/>
      <c r="CZ30" s="186"/>
      <c r="DA30" s="186"/>
      <c r="DB30" s="186"/>
      <c r="DC30" s="186"/>
      <c r="DD30" s="186"/>
      <c r="DE30" s="186"/>
      <c r="DF30" s="186"/>
      <c r="DG30" s="186"/>
      <c r="DH30" s="186"/>
      <c r="DI30" s="186"/>
      <c r="DJ30" s="186"/>
      <c r="DK30" s="186"/>
      <c r="DL30" s="186"/>
      <c r="DM30" s="186"/>
      <c r="DN30" s="186"/>
      <c r="DO30" s="186"/>
      <c r="DP30" s="186"/>
      <c r="DQ30" s="186"/>
      <c r="DR30" s="186"/>
      <c r="DS30" s="186"/>
      <c r="DT30" s="186"/>
      <c r="DU30" s="186"/>
      <c r="DV30" s="186"/>
      <c r="DW30" s="186"/>
      <c r="DX30" s="186"/>
      <c r="DY30" s="187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</row>
    <row r="31" ht="12.75" customHeight="1">
      <c r="A31" s="1"/>
      <c r="B31" s="193" t="s">
        <v>154</v>
      </c>
      <c r="C31" s="188"/>
      <c r="D31" s="194" t="str">
        <f t="shared" ref="D31:DY31" si="12">C31</f>
        <v/>
      </c>
      <c r="E31" s="194" t="str">
        <f t="shared" si="12"/>
        <v/>
      </c>
      <c r="F31" s="194" t="str">
        <f t="shared" si="12"/>
        <v/>
      </c>
      <c r="G31" s="194" t="str">
        <f t="shared" si="12"/>
        <v/>
      </c>
      <c r="H31" s="194" t="str">
        <f t="shared" si="12"/>
        <v/>
      </c>
      <c r="I31" s="194" t="str">
        <f t="shared" si="12"/>
        <v/>
      </c>
      <c r="J31" s="194" t="str">
        <f t="shared" si="12"/>
        <v/>
      </c>
      <c r="K31" s="194" t="str">
        <f t="shared" si="12"/>
        <v/>
      </c>
      <c r="L31" s="194" t="str">
        <f t="shared" si="12"/>
        <v/>
      </c>
      <c r="M31" s="194" t="str">
        <f t="shared" si="12"/>
        <v/>
      </c>
      <c r="N31" s="194" t="str">
        <f t="shared" si="12"/>
        <v/>
      </c>
      <c r="O31" s="194" t="str">
        <f t="shared" si="12"/>
        <v/>
      </c>
      <c r="P31" s="194" t="str">
        <f t="shared" si="12"/>
        <v/>
      </c>
      <c r="Q31" s="194" t="str">
        <f t="shared" si="12"/>
        <v/>
      </c>
      <c r="R31" s="194" t="str">
        <f t="shared" si="12"/>
        <v/>
      </c>
      <c r="S31" s="194" t="str">
        <f t="shared" si="12"/>
        <v/>
      </c>
      <c r="T31" s="194" t="str">
        <f t="shared" si="12"/>
        <v/>
      </c>
      <c r="U31" s="194" t="str">
        <f t="shared" si="12"/>
        <v/>
      </c>
      <c r="V31" s="194" t="str">
        <f t="shared" si="12"/>
        <v/>
      </c>
      <c r="W31" s="194" t="str">
        <f t="shared" si="12"/>
        <v/>
      </c>
      <c r="X31" s="194" t="str">
        <f t="shared" si="12"/>
        <v/>
      </c>
      <c r="Y31" s="194" t="str">
        <f t="shared" si="12"/>
        <v/>
      </c>
      <c r="Z31" s="194" t="str">
        <f t="shared" si="12"/>
        <v/>
      </c>
      <c r="AA31" s="194" t="str">
        <f t="shared" si="12"/>
        <v/>
      </c>
      <c r="AB31" s="194" t="str">
        <f t="shared" si="12"/>
        <v/>
      </c>
      <c r="AC31" s="194" t="str">
        <f t="shared" si="12"/>
        <v/>
      </c>
      <c r="AD31" s="194" t="str">
        <f t="shared" si="12"/>
        <v/>
      </c>
      <c r="AE31" s="194" t="str">
        <f t="shared" si="12"/>
        <v/>
      </c>
      <c r="AF31" s="194" t="str">
        <f t="shared" si="12"/>
        <v/>
      </c>
      <c r="AG31" s="194" t="str">
        <f t="shared" si="12"/>
        <v/>
      </c>
      <c r="AH31" s="194" t="str">
        <f t="shared" si="12"/>
        <v/>
      </c>
      <c r="AI31" s="194" t="str">
        <f t="shared" si="12"/>
        <v/>
      </c>
      <c r="AJ31" s="194" t="str">
        <f t="shared" si="12"/>
        <v/>
      </c>
      <c r="AK31" s="194" t="str">
        <f t="shared" si="12"/>
        <v/>
      </c>
      <c r="AL31" s="194" t="str">
        <f t="shared" si="12"/>
        <v/>
      </c>
      <c r="AM31" s="194" t="str">
        <f t="shared" si="12"/>
        <v/>
      </c>
      <c r="AN31" s="194" t="str">
        <f t="shared" si="12"/>
        <v/>
      </c>
      <c r="AO31" s="194" t="str">
        <f t="shared" si="12"/>
        <v/>
      </c>
      <c r="AP31" s="194" t="str">
        <f t="shared" si="12"/>
        <v/>
      </c>
      <c r="AQ31" s="194" t="str">
        <f t="shared" si="12"/>
        <v/>
      </c>
      <c r="AR31" s="194" t="str">
        <f t="shared" si="12"/>
        <v/>
      </c>
      <c r="AS31" s="194" t="str">
        <f t="shared" si="12"/>
        <v/>
      </c>
      <c r="AT31" s="194" t="str">
        <f t="shared" si="12"/>
        <v/>
      </c>
      <c r="AU31" s="194" t="str">
        <f t="shared" si="12"/>
        <v/>
      </c>
      <c r="AV31" s="194" t="str">
        <f t="shared" si="12"/>
        <v/>
      </c>
      <c r="AW31" s="194" t="str">
        <f t="shared" si="12"/>
        <v/>
      </c>
      <c r="AX31" s="194" t="str">
        <f t="shared" si="12"/>
        <v/>
      </c>
      <c r="AY31" s="194" t="str">
        <f t="shared" si="12"/>
        <v/>
      </c>
      <c r="AZ31" s="194" t="str">
        <f t="shared" si="12"/>
        <v/>
      </c>
      <c r="BA31" s="194" t="str">
        <f t="shared" si="12"/>
        <v/>
      </c>
      <c r="BB31" s="194" t="str">
        <f t="shared" si="12"/>
        <v/>
      </c>
      <c r="BC31" s="194" t="str">
        <f t="shared" si="12"/>
        <v/>
      </c>
      <c r="BD31" s="194" t="str">
        <f t="shared" si="12"/>
        <v/>
      </c>
      <c r="BE31" s="194" t="str">
        <f t="shared" si="12"/>
        <v/>
      </c>
      <c r="BF31" s="194" t="str">
        <f t="shared" si="12"/>
        <v/>
      </c>
      <c r="BG31" s="194" t="str">
        <f t="shared" si="12"/>
        <v/>
      </c>
      <c r="BH31" s="194" t="str">
        <f t="shared" si="12"/>
        <v/>
      </c>
      <c r="BI31" s="194" t="str">
        <f t="shared" si="12"/>
        <v/>
      </c>
      <c r="BJ31" s="194" t="str">
        <f t="shared" si="12"/>
        <v/>
      </c>
      <c r="BK31" s="194" t="str">
        <f t="shared" si="12"/>
        <v/>
      </c>
      <c r="BL31" s="194" t="str">
        <f t="shared" si="12"/>
        <v/>
      </c>
      <c r="BM31" s="194" t="str">
        <f t="shared" si="12"/>
        <v/>
      </c>
      <c r="BN31" s="194" t="str">
        <f t="shared" si="12"/>
        <v/>
      </c>
      <c r="BO31" s="194" t="str">
        <f t="shared" si="12"/>
        <v/>
      </c>
      <c r="BP31" s="194" t="str">
        <f t="shared" si="12"/>
        <v/>
      </c>
      <c r="BQ31" s="194" t="str">
        <f t="shared" si="12"/>
        <v/>
      </c>
      <c r="BR31" s="194" t="str">
        <f t="shared" si="12"/>
        <v/>
      </c>
      <c r="BS31" s="194" t="str">
        <f t="shared" si="12"/>
        <v/>
      </c>
      <c r="BT31" s="194" t="str">
        <f t="shared" si="12"/>
        <v/>
      </c>
      <c r="BU31" s="194" t="str">
        <f t="shared" si="12"/>
        <v/>
      </c>
      <c r="BV31" s="194" t="str">
        <f t="shared" si="12"/>
        <v/>
      </c>
      <c r="BW31" s="194" t="str">
        <f t="shared" si="12"/>
        <v/>
      </c>
      <c r="BX31" s="194" t="str">
        <f t="shared" si="12"/>
        <v/>
      </c>
      <c r="BY31" s="194" t="str">
        <f t="shared" si="12"/>
        <v/>
      </c>
      <c r="BZ31" s="194" t="str">
        <f t="shared" si="12"/>
        <v/>
      </c>
      <c r="CA31" s="194" t="str">
        <f t="shared" si="12"/>
        <v/>
      </c>
      <c r="CB31" s="194" t="str">
        <f t="shared" si="12"/>
        <v/>
      </c>
      <c r="CC31" s="194" t="str">
        <f t="shared" si="12"/>
        <v/>
      </c>
      <c r="CD31" s="194" t="str">
        <f t="shared" si="12"/>
        <v/>
      </c>
      <c r="CE31" s="194" t="str">
        <f t="shared" si="12"/>
        <v/>
      </c>
      <c r="CF31" s="194" t="str">
        <f t="shared" si="12"/>
        <v/>
      </c>
      <c r="CG31" s="194" t="str">
        <f t="shared" si="12"/>
        <v/>
      </c>
      <c r="CH31" s="194" t="str">
        <f t="shared" si="12"/>
        <v/>
      </c>
      <c r="CI31" s="194" t="str">
        <f t="shared" si="12"/>
        <v/>
      </c>
      <c r="CJ31" s="194" t="str">
        <f t="shared" si="12"/>
        <v/>
      </c>
      <c r="CK31" s="194" t="str">
        <f t="shared" si="12"/>
        <v/>
      </c>
      <c r="CL31" s="194" t="str">
        <f t="shared" si="12"/>
        <v/>
      </c>
      <c r="CM31" s="194" t="str">
        <f t="shared" si="12"/>
        <v/>
      </c>
      <c r="CN31" s="194" t="str">
        <f t="shared" si="12"/>
        <v/>
      </c>
      <c r="CO31" s="194" t="str">
        <f t="shared" si="12"/>
        <v/>
      </c>
      <c r="CP31" s="194" t="str">
        <f t="shared" si="12"/>
        <v/>
      </c>
      <c r="CQ31" s="194" t="str">
        <f t="shared" si="12"/>
        <v/>
      </c>
      <c r="CR31" s="194" t="str">
        <f t="shared" si="12"/>
        <v/>
      </c>
      <c r="CS31" s="194" t="str">
        <f t="shared" si="12"/>
        <v/>
      </c>
      <c r="CT31" s="194" t="str">
        <f t="shared" si="12"/>
        <v/>
      </c>
      <c r="CU31" s="194" t="str">
        <f t="shared" si="12"/>
        <v/>
      </c>
      <c r="CV31" s="194" t="str">
        <f t="shared" si="12"/>
        <v/>
      </c>
      <c r="CW31" s="194" t="str">
        <f t="shared" si="12"/>
        <v/>
      </c>
      <c r="CX31" s="194" t="str">
        <f t="shared" si="12"/>
        <v/>
      </c>
      <c r="CY31" s="194" t="str">
        <f t="shared" si="12"/>
        <v/>
      </c>
      <c r="CZ31" s="194" t="str">
        <f t="shared" si="12"/>
        <v/>
      </c>
      <c r="DA31" s="194" t="str">
        <f t="shared" si="12"/>
        <v/>
      </c>
      <c r="DB31" s="194" t="str">
        <f t="shared" si="12"/>
        <v/>
      </c>
      <c r="DC31" s="194" t="str">
        <f t="shared" si="12"/>
        <v/>
      </c>
      <c r="DD31" s="194" t="str">
        <f t="shared" si="12"/>
        <v/>
      </c>
      <c r="DE31" s="194" t="str">
        <f t="shared" si="12"/>
        <v/>
      </c>
      <c r="DF31" s="194" t="str">
        <f t="shared" si="12"/>
        <v/>
      </c>
      <c r="DG31" s="194" t="str">
        <f t="shared" si="12"/>
        <v/>
      </c>
      <c r="DH31" s="194" t="str">
        <f t="shared" si="12"/>
        <v/>
      </c>
      <c r="DI31" s="194" t="str">
        <f t="shared" si="12"/>
        <v/>
      </c>
      <c r="DJ31" s="194" t="str">
        <f t="shared" si="12"/>
        <v/>
      </c>
      <c r="DK31" s="194" t="str">
        <f t="shared" si="12"/>
        <v/>
      </c>
      <c r="DL31" s="194" t="str">
        <f t="shared" si="12"/>
        <v/>
      </c>
      <c r="DM31" s="194" t="str">
        <f t="shared" si="12"/>
        <v/>
      </c>
      <c r="DN31" s="194" t="str">
        <f t="shared" si="12"/>
        <v/>
      </c>
      <c r="DO31" s="194" t="str">
        <f t="shared" si="12"/>
        <v/>
      </c>
      <c r="DP31" s="194" t="str">
        <f t="shared" si="12"/>
        <v/>
      </c>
      <c r="DQ31" s="194" t="str">
        <f t="shared" si="12"/>
        <v/>
      </c>
      <c r="DR31" s="194" t="str">
        <f t="shared" si="12"/>
        <v/>
      </c>
      <c r="DS31" s="194" t="str">
        <f t="shared" si="12"/>
        <v/>
      </c>
      <c r="DT31" s="194" t="str">
        <f t="shared" si="12"/>
        <v/>
      </c>
      <c r="DU31" s="194" t="str">
        <f t="shared" si="12"/>
        <v/>
      </c>
      <c r="DV31" s="194" t="str">
        <f t="shared" si="12"/>
        <v/>
      </c>
      <c r="DW31" s="194" t="str">
        <f t="shared" si="12"/>
        <v/>
      </c>
      <c r="DX31" s="194" t="str">
        <f t="shared" si="12"/>
        <v/>
      </c>
      <c r="DY31" s="195" t="str">
        <f t="shared" si="12"/>
        <v/>
      </c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</row>
    <row r="32" ht="12.75" customHeight="1">
      <c r="A32" s="1"/>
      <c r="B32" s="1"/>
      <c r="C32" s="1">
        <v>3343311.8333333335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</row>
    <row r="33" ht="12.75" customHeight="1">
      <c r="A33" s="1"/>
      <c r="B33" s="181" t="s">
        <v>155</v>
      </c>
      <c r="C33" s="196" t="s">
        <v>156</v>
      </c>
      <c r="D33" s="197" t="s">
        <v>157</v>
      </c>
      <c r="E33" s="197" t="s">
        <v>158</v>
      </c>
      <c r="F33" s="197" t="s">
        <v>159</v>
      </c>
      <c r="G33" s="197" t="s">
        <v>160</v>
      </c>
      <c r="H33" s="197" t="s">
        <v>161</v>
      </c>
      <c r="I33" s="198" t="s">
        <v>162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</row>
    <row r="34" ht="12.75" customHeight="1">
      <c r="A34" s="1"/>
      <c r="B34" s="184"/>
      <c r="C34" s="199"/>
      <c r="D34" s="200"/>
      <c r="E34" s="200"/>
      <c r="F34" s="200"/>
      <c r="G34" s="200"/>
      <c r="H34" s="200"/>
      <c r="I34" s="20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</row>
    <row r="35" ht="12.75" customHeight="1">
      <c r="A35" s="1"/>
      <c r="B35" s="184" t="s">
        <v>163</v>
      </c>
      <c r="C35" s="189">
        <v>0.0</v>
      </c>
      <c r="D35" s="202">
        <v>1.0</v>
      </c>
      <c r="E35" s="203">
        <f>+Interest_Rate_LT</f>
        <v>0.05</v>
      </c>
      <c r="F35" s="202">
        <v>1.0</v>
      </c>
      <c r="G35" s="202"/>
      <c r="H35" s="202"/>
      <c r="I35" s="204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</row>
    <row r="36" ht="12.75" customHeight="1">
      <c r="A36" s="1"/>
      <c r="B36" s="184" t="s">
        <v>164</v>
      </c>
      <c r="C36" s="189">
        <v>0.0</v>
      </c>
      <c r="D36" s="202">
        <v>1.0</v>
      </c>
      <c r="E36" s="203">
        <f>+Interest_Rate_LT</f>
        <v>0.05</v>
      </c>
      <c r="F36" s="202">
        <v>1.0</v>
      </c>
      <c r="G36" s="202"/>
      <c r="H36" s="202"/>
      <c r="I36" s="204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</row>
    <row r="37" ht="12.75" customHeight="1">
      <c r="A37" s="1"/>
      <c r="B37" s="184" t="s">
        <v>165</v>
      </c>
      <c r="C37" s="189">
        <v>0.0</v>
      </c>
      <c r="D37" s="202">
        <v>1.0</v>
      </c>
      <c r="E37" s="203">
        <f>+Interest_Rate_LT</f>
        <v>0.05</v>
      </c>
      <c r="F37" s="202">
        <v>1.0</v>
      </c>
      <c r="G37" s="202"/>
      <c r="H37" s="202"/>
      <c r="I37" s="204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</row>
    <row r="38" ht="12.75" customHeight="1">
      <c r="A38" s="1"/>
      <c r="B38" s="184" t="s">
        <v>166</v>
      </c>
      <c r="C38" s="189">
        <v>0.0</v>
      </c>
      <c r="D38" s="202">
        <v>1.0</v>
      </c>
      <c r="E38" s="203">
        <f>+Interest_Rate_LT</f>
        <v>0.05</v>
      </c>
      <c r="F38" s="202">
        <v>1.0</v>
      </c>
      <c r="G38" s="202"/>
      <c r="H38" s="202"/>
      <c r="I38" s="204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</row>
    <row r="39" ht="12.75" customHeight="1">
      <c r="A39" s="1"/>
      <c r="B39" s="184" t="s">
        <v>167</v>
      </c>
      <c r="C39" s="189">
        <v>0.0</v>
      </c>
      <c r="D39" s="202">
        <v>1.0</v>
      </c>
      <c r="E39" s="203">
        <f>+Interest_Rate_LT</f>
        <v>0.05</v>
      </c>
      <c r="F39" s="202">
        <v>1.0</v>
      </c>
      <c r="G39" s="202"/>
      <c r="H39" s="202"/>
      <c r="I39" s="204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</row>
    <row r="40" ht="12.75" customHeight="1">
      <c r="A40" s="1"/>
      <c r="B40" s="184" t="s">
        <v>168</v>
      </c>
      <c r="C40" s="189">
        <v>0.0</v>
      </c>
      <c r="D40" s="202">
        <v>1.0</v>
      </c>
      <c r="E40" s="203">
        <f>+Interest_Rate_LT</f>
        <v>0.05</v>
      </c>
      <c r="F40" s="202">
        <v>1.0</v>
      </c>
      <c r="G40" s="202"/>
      <c r="H40" s="202"/>
      <c r="I40" s="204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</row>
    <row r="41" ht="12.75" customHeight="1">
      <c r="A41" s="1"/>
      <c r="B41" s="184" t="s">
        <v>169</v>
      </c>
      <c r="C41" s="189">
        <v>0.0</v>
      </c>
      <c r="D41" s="202">
        <v>1.0</v>
      </c>
      <c r="E41" s="203">
        <f>+Interest_Rate_LT</f>
        <v>0.05</v>
      </c>
      <c r="F41" s="202">
        <v>1.0</v>
      </c>
      <c r="G41" s="202"/>
      <c r="H41" s="202"/>
      <c r="I41" s="204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</row>
    <row r="42" ht="12.75" customHeight="1">
      <c r="A42" s="1"/>
      <c r="B42" s="184" t="s">
        <v>170</v>
      </c>
      <c r="C42" s="189">
        <v>0.0</v>
      </c>
      <c r="D42" s="202">
        <v>1.0</v>
      </c>
      <c r="E42" s="203">
        <f>+Interest_Rate_LT</f>
        <v>0.05</v>
      </c>
      <c r="F42" s="202">
        <v>1.0</v>
      </c>
      <c r="G42" s="202"/>
      <c r="H42" s="202"/>
      <c r="I42" s="204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</row>
    <row r="43" ht="12.75" customHeight="1">
      <c r="A43" s="1"/>
      <c r="B43" s="184" t="s">
        <v>171</v>
      </c>
      <c r="C43" s="189">
        <v>0.0</v>
      </c>
      <c r="D43" s="202">
        <v>1.0</v>
      </c>
      <c r="E43" s="203">
        <f>+Interest_Rate_LT</f>
        <v>0.05</v>
      </c>
      <c r="F43" s="202">
        <v>1.0</v>
      </c>
      <c r="G43" s="202"/>
      <c r="H43" s="202"/>
      <c r="I43" s="204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</row>
    <row r="44" ht="12.75" customHeight="1">
      <c r="A44" s="1"/>
      <c r="B44" s="184" t="s">
        <v>172</v>
      </c>
      <c r="C44" s="189">
        <v>0.0</v>
      </c>
      <c r="D44" s="202">
        <v>1.0</v>
      </c>
      <c r="E44" s="203">
        <f>+Interest_Rate_LT</f>
        <v>0.05</v>
      </c>
      <c r="F44" s="202">
        <v>1.0</v>
      </c>
      <c r="G44" s="202"/>
      <c r="H44" s="202"/>
      <c r="I44" s="204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</row>
    <row r="45" ht="12.75" customHeight="1">
      <c r="A45" s="1"/>
      <c r="B45" s="184" t="s">
        <v>78</v>
      </c>
      <c r="C45" s="205"/>
      <c r="D45" s="202"/>
      <c r="E45" s="202"/>
      <c r="F45" s="202"/>
      <c r="G45" s="202"/>
      <c r="H45" s="202"/>
      <c r="I45" s="204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</row>
    <row r="46" ht="12.75" customHeight="1">
      <c r="A46" s="1"/>
      <c r="B46" s="206"/>
      <c r="C46" s="207"/>
      <c r="D46" s="208"/>
      <c r="E46" s="208"/>
      <c r="F46" s="208"/>
      <c r="G46" s="208"/>
      <c r="H46" s="208"/>
      <c r="I46" s="209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</row>
    <row r="47" ht="12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</row>
    <row r="48" ht="12.75" customHeight="1">
      <c r="A48" s="1"/>
      <c r="B48" s="181" t="s">
        <v>136</v>
      </c>
      <c r="C48" s="196">
        <f>+Starting_Year</f>
        <v>2025</v>
      </c>
      <c r="D48" s="197">
        <f t="shared" ref="D48:L48" si="13">C48+1</f>
        <v>2026</v>
      </c>
      <c r="E48" s="197">
        <f t="shared" si="13"/>
        <v>2027</v>
      </c>
      <c r="F48" s="197">
        <f t="shared" si="13"/>
        <v>2028</v>
      </c>
      <c r="G48" s="197">
        <f t="shared" si="13"/>
        <v>2029</v>
      </c>
      <c r="H48" s="197">
        <f t="shared" si="13"/>
        <v>2030</v>
      </c>
      <c r="I48" s="197">
        <f t="shared" si="13"/>
        <v>2031</v>
      </c>
      <c r="J48" s="197">
        <f t="shared" si="13"/>
        <v>2032</v>
      </c>
      <c r="K48" s="197">
        <f t="shared" si="13"/>
        <v>2033</v>
      </c>
      <c r="L48" s="198">
        <f t="shared" si="13"/>
        <v>2034</v>
      </c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</row>
    <row r="49" ht="12.75" customHeight="1">
      <c r="A49" s="1"/>
      <c r="B49" s="210"/>
      <c r="C49" s="211"/>
      <c r="D49" s="212"/>
      <c r="E49" s="212"/>
      <c r="F49" s="212"/>
      <c r="G49" s="212"/>
      <c r="H49" s="212"/>
      <c r="I49" s="212"/>
      <c r="J49" s="212"/>
      <c r="K49" s="212"/>
      <c r="L49" s="213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</row>
    <row r="50" ht="12.75" customHeight="1">
      <c r="A50" s="1"/>
      <c r="B50" s="214" t="str">
        <f t="shared" ref="B50:B55" si="15">B9</f>
        <v>Initial / Seed Funding Round</v>
      </c>
      <c r="C50" s="215">
        <f t="shared" ref="C50:L50" si="14">+SUMIF($C$6:$DY$6,C$48,$C9:$DY9)</f>
        <v>0</v>
      </c>
      <c r="D50" s="215">
        <f t="shared" si="14"/>
        <v>0</v>
      </c>
      <c r="E50" s="215">
        <f t="shared" si="14"/>
        <v>0</v>
      </c>
      <c r="F50" s="215">
        <f t="shared" si="14"/>
        <v>0</v>
      </c>
      <c r="G50" s="215">
        <f t="shared" si="14"/>
        <v>0</v>
      </c>
      <c r="H50" s="215">
        <f t="shared" si="14"/>
        <v>0</v>
      </c>
      <c r="I50" s="215">
        <f t="shared" si="14"/>
        <v>0</v>
      </c>
      <c r="J50" s="215">
        <f t="shared" si="14"/>
        <v>0</v>
      </c>
      <c r="K50" s="215">
        <f t="shared" si="14"/>
        <v>0</v>
      </c>
      <c r="L50" s="216">
        <f t="shared" si="14"/>
        <v>0</v>
      </c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</row>
    <row r="51" ht="12.75" customHeight="1">
      <c r="A51" s="1"/>
      <c r="B51" s="214" t="str">
        <f t="shared" si="15"/>
        <v>Follow-on Funding 1</v>
      </c>
      <c r="C51" s="215">
        <f t="shared" ref="C51:L51" si="16">+SUMIF($C$6:$DY$6,C$48,$C10:$DY10)</f>
        <v>0</v>
      </c>
      <c r="D51" s="215">
        <f t="shared" si="16"/>
        <v>0</v>
      </c>
      <c r="E51" s="215">
        <f t="shared" si="16"/>
        <v>0</v>
      </c>
      <c r="F51" s="215">
        <f t="shared" si="16"/>
        <v>0</v>
      </c>
      <c r="G51" s="215">
        <f t="shared" si="16"/>
        <v>0</v>
      </c>
      <c r="H51" s="215">
        <f t="shared" si="16"/>
        <v>0</v>
      </c>
      <c r="I51" s="215">
        <f t="shared" si="16"/>
        <v>0</v>
      </c>
      <c r="J51" s="215">
        <f t="shared" si="16"/>
        <v>0</v>
      </c>
      <c r="K51" s="215">
        <f t="shared" si="16"/>
        <v>0</v>
      </c>
      <c r="L51" s="216">
        <f t="shared" si="16"/>
        <v>0</v>
      </c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</row>
    <row r="52" ht="12.75" customHeight="1">
      <c r="A52" s="1"/>
      <c r="B52" s="214" t="str">
        <f t="shared" si="15"/>
        <v>Follow-on Funding 2</v>
      </c>
      <c r="C52" s="215">
        <f t="shared" ref="C52:L52" si="17">+SUMIF($C$6:$DY$6,C$48,$C11:$DY11)</f>
        <v>0</v>
      </c>
      <c r="D52" s="215">
        <f t="shared" si="17"/>
        <v>0</v>
      </c>
      <c r="E52" s="215">
        <f t="shared" si="17"/>
        <v>0</v>
      </c>
      <c r="F52" s="215">
        <f t="shared" si="17"/>
        <v>0</v>
      </c>
      <c r="G52" s="215">
        <f t="shared" si="17"/>
        <v>0</v>
      </c>
      <c r="H52" s="215">
        <f t="shared" si="17"/>
        <v>0</v>
      </c>
      <c r="I52" s="215">
        <f t="shared" si="17"/>
        <v>0</v>
      </c>
      <c r="J52" s="215">
        <f t="shared" si="17"/>
        <v>0</v>
      </c>
      <c r="K52" s="215">
        <f t="shared" si="17"/>
        <v>0</v>
      </c>
      <c r="L52" s="216">
        <f t="shared" si="17"/>
        <v>0</v>
      </c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</row>
    <row r="53" ht="12.75" customHeight="1">
      <c r="A53" s="1"/>
      <c r="B53" s="214" t="str">
        <f t="shared" si="15"/>
        <v>Follow-on Funding 3</v>
      </c>
      <c r="C53" s="215">
        <f t="shared" ref="C53:L53" si="18">+SUMIF($C$6:$DY$6,C$48,$C12:$DY12)</f>
        <v>0</v>
      </c>
      <c r="D53" s="215">
        <f t="shared" si="18"/>
        <v>0</v>
      </c>
      <c r="E53" s="215">
        <f t="shared" si="18"/>
        <v>0</v>
      </c>
      <c r="F53" s="215">
        <f t="shared" si="18"/>
        <v>0</v>
      </c>
      <c r="G53" s="215">
        <f t="shared" si="18"/>
        <v>0</v>
      </c>
      <c r="H53" s="215">
        <f t="shared" si="18"/>
        <v>0</v>
      </c>
      <c r="I53" s="215">
        <f t="shared" si="18"/>
        <v>0</v>
      </c>
      <c r="J53" s="215">
        <f t="shared" si="18"/>
        <v>0</v>
      </c>
      <c r="K53" s="215">
        <f t="shared" si="18"/>
        <v>0</v>
      </c>
      <c r="L53" s="216">
        <f t="shared" si="18"/>
        <v>0</v>
      </c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</row>
    <row r="54" ht="12.75" customHeight="1">
      <c r="A54" s="1"/>
      <c r="B54" s="214" t="str">
        <f t="shared" si="15"/>
        <v>Follow-on Funding 4</v>
      </c>
      <c r="C54" s="215">
        <f t="shared" ref="C54:L54" si="19">+SUMIF($C$6:$DY$6,C$48,$C13:$DY13)</f>
        <v>0</v>
      </c>
      <c r="D54" s="215">
        <f t="shared" si="19"/>
        <v>0</v>
      </c>
      <c r="E54" s="215">
        <f t="shared" si="19"/>
        <v>0</v>
      </c>
      <c r="F54" s="215">
        <f t="shared" si="19"/>
        <v>0</v>
      </c>
      <c r="G54" s="215">
        <f t="shared" si="19"/>
        <v>0</v>
      </c>
      <c r="H54" s="215">
        <f t="shared" si="19"/>
        <v>0</v>
      </c>
      <c r="I54" s="215">
        <f t="shared" si="19"/>
        <v>0</v>
      </c>
      <c r="J54" s="215">
        <f t="shared" si="19"/>
        <v>0</v>
      </c>
      <c r="K54" s="215">
        <f t="shared" si="19"/>
        <v>0</v>
      </c>
      <c r="L54" s="216">
        <f t="shared" si="19"/>
        <v>0</v>
      </c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</row>
    <row r="55" ht="12.75" customHeight="1">
      <c r="A55" s="1"/>
      <c r="B55" s="214" t="str">
        <f t="shared" si="15"/>
        <v>Follow-on Funding 5</v>
      </c>
      <c r="C55" s="215">
        <f t="shared" ref="C55:L55" si="20">+SUMIF($C$6:$DY$6,C$48,$C14:$DY14)</f>
        <v>0</v>
      </c>
      <c r="D55" s="215">
        <f t="shared" si="20"/>
        <v>0</v>
      </c>
      <c r="E55" s="215">
        <f t="shared" si="20"/>
        <v>0</v>
      </c>
      <c r="F55" s="215">
        <f t="shared" si="20"/>
        <v>0</v>
      </c>
      <c r="G55" s="215">
        <f t="shared" si="20"/>
        <v>0</v>
      </c>
      <c r="H55" s="215">
        <f t="shared" si="20"/>
        <v>0</v>
      </c>
      <c r="I55" s="215">
        <f t="shared" si="20"/>
        <v>0</v>
      </c>
      <c r="J55" s="215">
        <f t="shared" si="20"/>
        <v>0</v>
      </c>
      <c r="K55" s="215">
        <f t="shared" si="20"/>
        <v>0</v>
      </c>
      <c r="L55" s="216">
        <f t="shared" si="20"/>
        <v>0</v>
      </c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</row>
    <row r="56" ht="12.75" customHeight="1">
      <c r="A56" s="1"/>
      <c r="B56" s="210"/>
      <c r="C56" s="217"/>
      <c r="D56" s="218"/>
      <c r="E56" s="218"/>
      <c r="F56" s="218"/>
      <c r="G56" s="218"/>
      <c r="H56" s="218"/>
      <c r="I56" s="218"/>
      <c r="J56" s="218"/>
      <c r="K56" s="218"/>
      <c r="L56" s="219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</row>
    <row r="57" ht="12.75" customHeight="1">
      <c r="A57" s="1"/>
      <c r="B57" s="191" t="s">
        <v>144</v>
      </c>
      <c r="C57" s="220">
        <f t="shared" ref="C57:L57" si="21">+SUMIF($C$6:$DY$6,C$48,$C16:$DY16)</f>
        <v>0</v>
      </c>
      <c r="D57" s="221">
        <f t="shared" si="21"/>
        <v>0</v>
      </c>
      <c r="E57" s="221">
        <f t="shared" si="21"/>
        <v>0</v>
      </c>
      <c r="F57" s="221">
        <f t="shared" si="21"/>
        <v>0</v>
      </c>
      <c r="G57" s="221">
        <f t="shared" si="21"/>
        <v>0</v>
      </c>
      <c r="H57" s="221">
        <f t="shared" si="21"/>
        <v>0</v>
      </c>
      <c r="I57" s="221">
        <f t="shared" si="21"/>
        <v>0</v>
      </c>
      <c r="J57" s="221">
        <f t="shared" si="21"/>
        <v>0</v>
      </c>
      <c r="K57" s="221">
        <f t="shared" si="21"/>
        <v>0</v>
      </c>
      <c r="L57" s="222">
        <f t="shared" si="21"/>
        <v>0</v>
      </c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</row>
    <row r="58" ht="12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</row>
    <row r="59" ht="12.75" customHeight="1">
      <c r="A59" s="1"/>
      <c r="B59" s="1"/>
      <c r="C59" s="183">
        <f>+DATE(Starting_Year,12,1)</f>
        <v>45992</v>
      </c>
      <c r="D59" s="183">
        <f t="shared" ref="D59:L59" si="22">+EDATE(C59,12)</f>
        <v>46357</v>
      </c>
      <c r="E59" s="183">
        <f t="shared" si="22"/>
        <v>46722</v>
      </c>
      <c r="F59" s="183">
        <f t="shared" si="22"/>
        <v>47088</v>
      </c>
      <c r="G59" s="183">
        <f t="shared" si="22"/>
        <v>47453</v>
      </c>
      <c r="H59" s="183">
        <f t="shared" si="22"/>
        <v>47818</v>
      </c>
      <c r="I59" s="183">
        <f t="shared" si="22"/>
        <v>48183</v>
      </c>
      <c r="J59" s="183">
        <f t="shared" si="22"/>
        <v>48549</v>
      </c>
      <c r="K59" s="183">
        <f t="shared" si="22"/>
        <v>48914</v>
      </c>
      <c r="L59" s="183">
        <f t="shared" si="22"/>
        <v>49279</v>
      </c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</row>
    <row r="60" ht="12.75" customHeight="1">
      <c r="A60" s="1"/>
      <c r="B60" s="181" t="s">
        <v>173</v>
      </c>
      <c r="C60" s="196">
        <f>+Starting_Year</f>
        <v>2025</v>
      </c>
      <c r="D60" s="197">
        <f t="shared" ref="D60:L60" si="23">C60+1</f>
        <v>2026</v>
      </c>
      <c r="E60" s="197">
        <f t="shared" si="23"/>
        <v>2027</v>
      </c>
      <c r="F60" s="197">
        <f t="shared" si="23"/>
        <v>2028</v>
      </c>
      <c r="G60" s="197">
        <f t="shared" si="23"/>
        <v>2029</v>
      </c>
      <c r="H60" s="197">
        <f t="shared" si="23"/>
        <v>2030</v>
      </c>
      <c r="I60" s="197">
        <f t="shared" si="23"/>
        <v>2031</v>
      </c>
      <c r="J60" s="197">
        <f t="shared" si="23"/>
        <v>2032</v>
      </c>
      <c r="K60" s="197">
        <f t="shared" si="23"/>
        <v>2033</v>
      </c>
      <c r="L60" s="198">
        <f t="shared" si="23"/>
        <v>2034</v>
      </c>
      <c r="M60" s="1"/>
      <c r="N60" s="1"/>
      <c r="O60" s="223" t="s">
        <v>174</v>
      </c>
      <c r="P60" s="182">
        <f>DATE(Starting_Year,1,1)</f>
        <v>45658</v>
      </c>
      <c r="Q60" s="183">
        <f t="shared" ref="Q60:EL60" si="24">+EDATE(P60,1)</f>
        <v>45689</v>
      </c>
      <c r="R60" s="183">
        <f t="shared" si="24"/>
        <v>45717</v>
      </c>
      <c r="S60" s="183">
        <f t="shared" si="24"/>
        <v>45748</v>
      </c>
      <c r="T60" s="183">
        <f t="shared" si="24"/>
        <v>45778</v>
      </c>
      <c r="U60" s="183">
        <f t="shared" si="24"/>
        <v>45809</v>
      </c>
      <c r="V60" s="183">
        <f t="shared" si="24"/>
        <v>45839</v>
      </c>
      <c r="W60" s="183">
        <f t="shared" si="24"/>
        <v>45870</v>
      </c>
      <c r="X60" s="183">
        <f t="shared" si="24"/>
        <v>45901</v>
      </c>
      <c r="Y60" s="183">
        <f t="shared" si="24"/>
        <v>45931</v>
      </c>
      <c r="Z60" s="183">
        <f t="shared" si="24"/>
        <v>45962</v>
      </c>
      <c r="AA60" s="183">
        <f t="shared" si="24"/>
        <v>45992</v>
      </c>
      <c r="AB60" s="183">
        <f t="shared" si="24"/>
        <v>46023</v>
      </c>
      <c r="AC60" s="183">
        <f t="shared" si="24"/>
        <v>46054</v>
      </c>
      <c r="AD60" s="183">
        <f t="shared" si="24"/>
        <v>46082</v>
      </c>
      <c r="AE60" s="183">
        <f t="shared" si="24"/>
        <v>46113</v>
      </c>
      <c r="AF60" s="183">
        <f t="shared" si="24"/>
        <v>46143</v>
      </c>
      <c r="AG60" s="183">
        <f t="shared" si="24"/>
        <v>46174</v>
      </c>
      <c r="AH60" s="183">
        <f t="shared" si="24"/>
        <v>46204</v>
      </c>
      <c r="AI60" s="183">
        <f t="shared" si="24"/>
        <v>46235</v>
      </c>
      <c r="AJ60" s="183">
        <f t="shared" si="24"/>
        <v>46266</v>
      </c>
      <c r="AK60" s="183">
        <f t="shared" si="24"/>
        <v>46296</v>
      </c>
      <c r="AL60" s="183">
        <f t="shared" si="24"/>
        <v>46327</v>
      </c>
      <c r="AM60" s="183">
        <f t="shared" si="24"/>
        <v>46357</v>
      </c>
      <c r="AN60" s="183">
        <f t="shared" si="24"/>
        <v>46388</v>
      </c>
      <c r="AO60" s="183">
        <f t="shared" si="24"/>
        <v>46419</v>
      </c>
      <c r="AP60" s="183">
        <f t="shared" si="24"/>
        <v>46447</v>
      </c>
      <c r="AQ60" s="183">
        <f t="shared" si="24"/>
        <v>46478</v>
      </c>
      <c r="AR60" s="183">
        <f t="shared" si="24"/>
        <v>46508</v>
      </c>
      <c r="AS60" s="183">
        <f t="shared" si="24"/>
        <v>46539</v>
      </c>
      <c r="AT60" s="183">
        <f t="shared" si="24"/>
        <v>46569</v>
      </c>
      <c r="AU60" s="183">
        <f t="shared" si="24"/>
        <v>46600</v>
      </c>
      <c r="AV60" s="183">
        <f t="shared" si="24"/>
        <v>46631</v>
      </c>
      <c r="AW60" s="183">
        <f t="shared" si="24"/>
        <v>46661</v>
      </c>
      <c r="AX60" s="183">
        <f t="shared" si="24"/>
        <v>46692</v>
      </c>
      <c r="AY60" s="183">
        <f t="shared" si="24"/>
        <v>46722</v>
      </c>
      <c r="AZ60" s="183">
        <f t="shared" si="24"/>
        <v>46753</v>
      </c>
      <c r="BA60" s="183">
        <f t="shared" si="24"/>
        <v>46784</v>
      </c>
      <c r="BB60" s="183">
        <f t="shared" si="24"/>
        <v>46813</v>
      </c>
      <c r="BC60" s="183">
        <f t="shared" si="24"/>
        <v>46844</v>
      </c>
      <c r="BD60" s="183">
        <f t="shared" si="24"/>
        <v>46874</v>
      </c>
      <c r="BE60" s="183">
        <f t="shared" si="24"/>
        <v>46905</v>
      </c>
      <c r="BF60" s="183">
        <f t="shared" si="24"/>
        <v>46935</v>
      </c>
      <c r="BG60" s="183">
        <f t="shared" si="24"/>
        <v>46966</v>
      </c>
      <c r="BH60" s="183">
        <f t="shared" si="24"/>
        <v>46997</v>
      </c>
      <c r="BI60" s="183">
        <f t="shared" si="24"/>
        <v>47027</v>
      </c>
      <c r="BJ60" s="183">
        <f t="shared" si="24"/>
        <v>47058</v>
      </c>
      <c r="BK60" s="183">
        <f t="shared" si="24"/>
        <v>47088</v>
      </c>
      <c r="BL60" s="183">
        <f t="shared" si="24"/>
        <v>47119</v>
      </c>
      <c r="BM60" s="183">
        <f t="shared" si="24"/>
        <v>47150</v>
      </c>
      <c r="BN60" s="183">
        <f t="shared" si="24"/>
        <v>47178</v>
      </c>
      <c r="BO60" s="183">
        <f t="shared" si="24"/>
        <v>47209</v>
      </c>
      <c r="BP60" s="183">
        <f t="shared" si="24"/>
        <v>47239</v>
      </c>
      <c r="BQ60" s="183">
        <f t="shared" si="24"/>
        <v>47270</v>
      </c>
      <c r="BR60" s="183">
        <f t="shared" si="24"/>
        <v>47300</v>
      </c>
      <c r="BS60" s="183">
        <f t="shared" si="24"/>
        <v>47331</v>
      </c>
      <c r="BT60" s="183">
        <f t="shared" si="24"/>
        <v>47362</v>
      </c>
      <c r="BU60" s="183">
        <f t="shared" si="24"/>
        <v>47392</v>
      </c>
      <c r="BV60" s="183">
        <f t="shared" si="24"/>
        <v>47423</v>
      </c>
      <c r="BW60" s="183">
        <f t="shared" si="24"/>
        <v>47453</v>
      </c>
      <c r="BX60" s="183">
        <f t="shared" si="24"/>
        <v>47484</v>
      </c>
      <c r="BY60" s="183">
        <f t="shared" si="24"/>
        <v>47515</v>
      </c>
      <c r="BZ60" s="183">
        <f t="shared" si="24"/>
        <v>47543</v>
      </c>
      <c r="CA60" s="183">
        <f t="shared" si="24"/>
        <v>47574</v>
      </c>
      <c r="CB60" s="183">
        <f t="shared" si="24"/>
        <v>47604</v>
      </c>
      <c r="CC60" s="183">
        <f t="shared" si="24"/>
        <v>47635</v>
      </c>
      <c r="CD60" s="183">
        <f t="shared" si="24"/>
        <v>47665</v>
      </c>
      <c r="CE60" s="183">
        <f t="shared" si="24"/>
        <v>47696</v>
      </c>
      <c r="CF60" s="183">
        <f t="shared" si="24"/>
        <v>47727</v>
      </c>
      <c r="CG60" s="183">
        <f t="shared" si="24"/>
        <v>47757</v>
      </c>
      <c r="CH60" s="183">
        <f t="shared" si="24"/>
        <v>47788</v>
      </c>
      <c r="CI60" s="183">
        <f t="shared" si="24"/>
        <v>47818</v>
      </c>
      <c r="CJ60" s="183">
        <f t="shared" si="24"/>
        <v>47849</v>
      </c>
      <c r="CK60" s="183">
        <f t="shared" si="24"/>
        <v>47880</v>
      </c>
      <c r="CL60" s="183">
        <f t="shared" si="24"/>
        <v>47908</v>
      </c>
      <c r="CM60" s="183">
        <f t="shared" si="24"/>
        <v>47939</v>
      </c>
      <c r="CN60" s="183">
        <f t="shared" si="24"/>
        <v>47969</v>
      </c>
      <c r="CO60" s="183">
        <f t="shared" si="24"/>
        <v>48000</v>
      </c>
      <c r="CP60" s="183">
        <f t="shared" si="24"/>
        <v>48030</v>
      </c>
      <c r="CQ60" s="183">
        <f t="shared" si="24"/>
        <v>48061</v>
      </c>
      <c r="CR60" s="183">
        <f t="shared" si="24"/>
        <v>48092</v>
      </c>
      <c r="CS60" s="183">
        <f t="shared" si="24"/>
        <v>48122</v>
      </c>
      <c r="CT60" s="183">
        <f t="shared" si="24"/>
        <v>48153</v>
      </c>
      <c r="CU60" s="183">
        <f t="shared" si="24"/>
        <v>48183</v>
      </c>
      <c r="CV60" s="183">
        <f t="shared" si="24"/>
        <v>48214</v>
      </c>
      <c r="CW60" s="183">
        <f t="shared" si="24"/>
        <v>48245</v>
      </c>
      <c r="CX60" s="183">
        <f t="shared" si="24"/>
        <v>48274</v>
      </c>
      <c r="CY60" s="183">
        <f t="shared" si="24"/>
        <v>48305</v>
      </c>
      <c r="CZ60" s="183">
        <f t="shared" si="24"/>
        <v>48335</v>
      </c>
      <c r="DA60" s="183">
        <f t="shared" si="24"/>
        <v>48366</v>
      </c>
      <c r="DB60" s="183">
        <f t="shared" si="24"/>
        <v>48396</v>
      </c>
      <c r="DC60" s="183">
        <f t="shared" si="24"/>
        <v>48427</v>
      </c>
      <c r="DD60" s="183">
        <f t="shared" si="24"/>
        <v>48458</v>
      </c>
      <c r="DE60" s="183">
        <f t="shared" si="24"/>
        <v>48488</v>
      </c>
      <c r="DF60" s="183">
        <f t="shared" si="24"/>
        <v>48519</v>
      </c>
      <c r="DG60" s="183">
        <f t="shared" si="24"/>
        <v>48549</v>
      </c>
      <c r="DH60" s="183">
        <f t="shared" si="24"/>
        <v>48580</v>
      </c>
      <c r="DI60" s="183">
        <f t="shared" si="24"/>
        <v>48611</v>
      </c>
      <c r="DJ60" s="183">
        <f t="shared" si="24"/>
        <v>48639</v>
      </c>
      <c r="DK60" s="183">
        <f t="shared" si="24"/>
        <v>48670</v>
      </c>
      <c r="DL60" s="183">
        <f t="shared" si="24"/>
        <v>48700</v>
      </c>
      <c r="DM60" s="183">
        <f t="shared" si="24"/>
        <v>48731</v>
      </c>
      <c r="DN60" s="183">
        <f t="shared" si="24"/>
        <v>48761</v>
      </c>
      <c r="DO60" s="183">
        <f t="shared" si="24"/>
        <v>48792</v>
      </c>
      <c r="DP60" s="183">
        <f t="shared" si="24"/>
        <v>48823</v>
      </c>
      <c r="DQ60" s="183">
        <f t="shared" si="24"/>
        <v>48853</v>
      </c>
      <c r="DR60" s="183">
        <f t="shared" si="24"/>
        <v>48884</v>
      </c>
      <c r="DS60" s="183">
        <f t="shared" si="24"/>
        <v>48914</v>
      </c>
      <c r="DT60" s="183">
        <f t="shared" si="24"/>
        <v>48945</v>
      </c>
      <c r="DU60" s="183">
        <f t="shared" si="24"/>
        <v>48976</v>
      </c>
      <c r="DV60" s="183">
        <f t="shared" si="24"/>
        <v>49004</v>
      </c>
      <c r="DW60" s="183">
        <f t="shared" si="24"/>
        <v>49035</v>
      </c>
      <c r="DX60" s="183">
        <f t="shared" si="24"/>
        <v>49065</v>
      </c>
      <c r="DY60" s="183">
        <f t="shared" si="24"/>
        <v>49096</v>
      </c>
      <c r="DZ60" s="183">
        <f t="shared" si="24"/>
        <v>49126</v>
      </c>
      <c r="EA60" s="183">
        <f t="shared" si="24"/>
        <v>49157</v>
      </c>
      <c r="EB60" s="183">
        <f t="shared" si="24"/>
        <v>49188</v>
      </c>
      <c r="EC60" s="183">
        <f t="shared" si="24"/>
        <v>49218</v>
      </c>
      <c r="ED60" s="183">
        <f t="shared" si="24"/>
        <v>49249</v>
      </c>
      <c r="EE60" s="183">
        <f t="shared" si="24"/>
        <v>49279</v>
      </c>
      <c r="EF60" s="183">
        <f t="shared" si="24"/>
        <v>49310</v>
      </c>
      <c r="EG60" s="183">
        <f t="shared" si="24"/>
        <v>49341</v>
      </c>
      <c r="EH60" s="183">
        <f t="shared" si="24"/>
        <v>49369</v>
      </c>
      <c r="EI60" s="183">
        <f t="shared" si="24"/>
        <v>49400</v>
      </c>
      <c r="EJ60" s="183">
        <f t="shared" si="24"/>
        <v>49430</v>
      </c>
      <c r="EK60" s="183">
        <f t="shared" si="24"/>
        <v>49461</v>
      </c>
      <c r="EL60" s="183">
        <f t="shared" si="24"/>
        <v>49491</v>
      </c>
      <c r="EM60" s="224">
        <f t="shared" ref="EM60:ES60" si="25">EM70</f>
        <v>49522</v>
      </c>
      <c r="EN60" s="224">
        <f t="shared" si="25"/>
        <v>49553</v>
      </c>
      <c r="EO60" s="224">
        <f t="shared" si="25"/>
        <v>49583</v>
      </c>
      <c r="EP60" s="224">
        <f t="shared" si="25"/>
        <v>49614</v>
      </c>
      <c r="EQ60" s="224">
        <f t="shared" si="25"/>
        <v>49644</v>
      </c>
      <c r="ER60" s="224">
        <f t="shared" si="25"/>
        <v>49675</v>
      </c>
      <c r="ES60" s="224">
        <f t="shared" si="25"/>
        <v>49706</v>
      </c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</row>
    <row r="61" ht="12.75" customHeight="1">
      <c r="A61" s="1"/>
      <c r="B61" s="225"/>
      <c r="C61" s="226"/>
      <c r="D61" s="227"/>
      <c r="E61" s="227"/>
      <c r="F61" s="227"/>
      <c r="G61" s="227"/>
      <c r="H61" s="227"/>
      <c r="I61" s="227"/>
      <c r="J61" s="227"/>
      <c r="K61" s="227"/>
      <c r="L61" s="228"/>
      <c r="M61" s="1"/>
      <c r="N61" s="1"/>
      <c r="O61" s="229"/>
      <c r="P61" s="227"/>
      <c r="Q61" s="227"/>
      <c r="R61" s="227"/>
      <c r="S61" s="227"/>
      <c r="T61" s="227"/>
      <c r="U61" s="227"/>
      <c r="V61" s="227"/>
      <c r="W61" s="227"/>
      <c r="X61" s="227"/>
      <c r="Y61" s="227"/>
      <c r="Z61" s="227"/>
      <c r="AA61" s="227"/>
      <c r="AB61" s="227"/>
      <c r="AC61" s="227"/>
      <c r="AD61" s="227"/>
      <c r="AE61" s="227"/>
      <c r="AF61" s="227"/>
      <c r="AG61" s="227"/>
      <c r="AH61" s="227"/>
      <c r="AI61" s="227"/>
      <c r="AJ61" s="227"/>
      <c r="AK61" s="227"/>
      <c r="AL61" s="227"/>
      <c r="AM61" s="227"/>
      <c r="AN61" s="227"/>
      <c r="AO61" s="227"/>
      <c r="AP61" s="227"/>
      <c r="AQ61" s="227"/>
      <c r="AR61" s="227"/>
      <c r="AS61" s="227"/>
      <c r="AT61" s="227"/>
      <c r="AU61" s="227"/>
      <c r="AV61" s="227"/>
      <c r="AW61" s="227"/>
      <c r="AX61" s="227"/>
      <c r="AY61" s="227"/>
      <c r="AZ61" s="227"/>
      <c r="BA61" s="227"/>
      <c r="BB61" s="227"/>
      <c r="BC61" s="227"/>
      <c r="BD61" s="227"/>
      <c r="BE61" s="227"/>
      <c r="BF61" s="227"/>
      <c r="BG61" s="227"/>
      <c r="BH61" s="227"/>
      <c r="BI61" s="227"/>
      <c r="BJ61" s="227"/>
      <c r="BK61" s="227"/>
      <c r="BL61" s="227"/>
      <c r="BM61" s="227"/>
      <c r="BN61" s="227"/>
      <c r="BO61" s="227"/>
      <c r="BP61" s="227"/>
      <c r="BQ61" s="227"/>
      <c r="BR61" s="227"/>
      <c r="BS61" s="227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7"/>
      <c r="CJ61" s="227"/>
      <c r="CK61" s="227"/>
      <c r="CL61" s="227"/>
      <c r="CM61" s="227"/>
      <c r="CN61" s="227"/>
      <c r="CO61" s="227"/>
      <c r="CP61" s="227"/>
      <c r="CQ61" s="227"/>
      <c r="CR61" s="227"/>
      <c r="CS61" s="227"/>
      <c r="CT61" s="227"/>
      <c r="CU61" s="227"/>
      <c r="CV61" s="227"/>
      <c r="CW61" s="227"/>
      <c r="CX61" s="227"/>
      <c r="CY61" s="227"/>
      <c r="CZ61" s="227"/>
      <c r="DA61" s="227"/>
      <c r="DB61" s="227"/>
      <c r="DC61" s="227"/>
      <c r="DD61" s="227"/>
      <c r="DE61" s="227"/>
      <c r="DF61" s="227"/>
      <c r="DG61" s="227"/>
      <c r="DH61" s="227"/>
      <c r="DI61" s="227"/>
      <c r="DJ61" s="227"/>
      <c r="DK61" s="227"/>
      <c r="DL61" s="227"/>
      <c r="DM61" s="227"/>
      <c r="DN61" s="227"/>
      <c r="DO61" s="227"/>
      <c r="DP61" s="227"/>
      <c r="DQ61" s="227"/>
      <c r="DR61" s="227"/>
      <c r="DS61" s="227"/>
      <c r="DT61" s="227"/>
      <c r="DU61" s="227"/>
      <c r="DV61" s="227"/>
      <c r="DW61" s="227"/>
      <c r="DX61" s="227"/>
      <c r="DY61" s="227"/>
      <c r="DZ61" s="227"/>
      <c r="EA61" s="227"/>
      <c r="EB61" s="227"/>
      <c r="EC61" s="227"/>
      <c r="ED61" s="227"/>
      <c r="EE61" s="227"/>
      <c r="EF61" s="227"/>
      <c r="EG61" s="227"/>
      <c r="EH61" s="227"/>
      <c r="EI61" s="227"/>
      <c r="EJ61" s="227"/>
      <c r="EK61" s="227"/>
      <c r="EL61" s="227"/>
      <c r="EM61" s="227"/>
      <c r="EN61" s="227"/>
      <c r="EO61" s="227"/>
      <c r="EP61" s="227"/>
      <c r="EQ61" s="227"/>
      <c r="ER61" s="227"/>
      <c r="ES61" s="227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</row>
    <row r="62" ht="12.75" customHeight="1">
      <c r="A62" s="1"/>
      <c r="B62" s="214" t="s">
        <v>153</v>
      </c>
      <c r="C62" s="217" t="str">
        <f t="shared" ref="C62:L62" si="26">+INDEX($P62:$ES62,,MATCH(C$59,$P$60:$ES$60))</f>
        <v/>
      </c>
      <c r="D62" s="217" t="str">
        <f t="shared" si="26"/>
        <v/>
      </c>
      <c r="E62" s="217" t="str">
        <f t="shared" si="26"/>
        <v/>
      </c>
      <c r="F62" s="217" t="str">
        <f t="shared" si="26"/>
        <v/>
      </c>
      <c r="G62" s="217" t="str">
        <f t="shared" si="26"/>
        <v/>
      </c>
      <c r="H62" s="217" t="str">
        <f t="shared" si="26"/>
        <v/>
      </c>
      <c r="I62" s="217" t="str">
        <f t="shared" si="26"/>
        <v/>
      </c>
      <c r="J62" s="217" t="str">
        <f t="shared" si="26"/>
        <v/>
      </c>
      <c r="K62" s="217" t="str">
        <f t="shared" si="26"/>
        <v/>
      </c>
      <c r="L62" s="230" t="str">
        <f t="shared" si="26"/>
        <v/>
      </c>
      <c r="M62" s="1"/>
      <c r="N62" s="1"/>
      <c r="O62" s="231"/>
      <c r="P62" s="232" t="str">
        <f t="shared" ref="P62:ES62" si="27">C31</f>
        <v/>
      </c>
      <c r="Q62" s="232" t="str">
        <f t="shared" si="27"/>
        <v/>
      </c>
      <c r="R62" s="232" t="str">
        <f t="shared" si="27"/>
        <v/>
      </c>
      <c r="S62" s="232" t="str">
        <f t="shared" si="27"/>
        <v/>
      </c>
      <c r="T62" s="232" t="str">
        <f t="shared" si="27"/>
        <v/>
      </c>
      <c r="U62" s="232" t="str">
        <f t="shared" si="27"/>
        <v/>
      </c>
      <c r="V62" s="232" t="str">
        <f t="shared" si="27"/>
        <v/>
      </c>
      <c r="W62" s="232" t="str">
        <f t="shared" si="27"/>
        <v/>
      </c>
      <c r="X62" s="232" t="str">
        <f t="shared" si="27"/>
        <v/>
      </c>
      <c r="Y62" s="232" t="str">
        <f t="shared" si="27"/>
        <v/>
      </c>
      <c r="Z62" s="232" t="str">
        <f t="shared" si="27"/>
        <v/>
      </c>
      <c r="AA62" s="232" t="str">
        <f t="shared" si="27"/>
        <v/>
      </c>
      <c r="AB62" s="232" t="str">
        <f t="shared" si="27"/>
        <v/>
      </c>
      <c r="AC62" s="232" t="str">
        <f t="shared" si="27"/>
        <v/>
      </c>
      <c r="AD62" s="232" t="str">
        <f t="shared" si="27"/>
        <v/>
      </c>
      <c r="AE62" s="232" t="str">
        <f t="shared" si="27"/>
        <v/>
      </c>
      <c r="AF62" s="232" t="str">
        <f t="shared" si="27"/>
        <v/>
      </c>
      <c r="AG62" s="232" t="str">
        <f t="shared" si="27"/>
        <v/>
      </c>
      <c r="AH62" s="232" t="str">
        <f t="shared" si="27"/>
        <v/>
      </c>
      <c r="AI62" s="232" t="str">
        <f t="shared" si="27"/>
        <v/>
      </c>
      <c r="AJ62" s="232" t="str">
        <f t="shared" si="27"/>
        <v/>
      </c>
      <c r="AK62" s="232" t="str">
        <f t="shared" si="27"/>
        <v/>
      </c>
      <c r="AL62" s="232" t="str">
        <f t="shared" si="27"/>
        <v/>
      </c>
      <c r="AM62" s="232" t="str">
        <f t="shared" si="27"/>
        <v/>
      </c>
      <c r="AN62" s="232" t="str">
        <f t="shared" si="27"/>
        <v/>
      </c>
      <c r="AO62" s="232" t="str">
        <f t="shared" si="27"/>
        <v/>
      </c>
      <c r="AP62" s="232" t="str">
        <f t="shared" si="27"/>
        <v/>
      </c>
      <c r="AQ62" s="232" t="str">
        <f t="shared" si="27"/>
        <v/>
      </c>
      <c r="AR62" s="232" t="str">
        <f t="shared" si="27"/>
        <v/>
      </c>
      <c r="AS62" s="232" t="str">
        <f t="shared" si="27"/>
        <v/>
      </c>
      <c r="AT62" s="232" t="str">
        <f t="shared" si="27"/>
        <v/>
      </c>
      <c r="AU62" s="232" t="str">
        <f t="shared" si="27"/>
        <v/>
      </c>
      <c r="AV62" s="232" t="str">
        <f t="shared" si="27"/>
        <v/>
      </c>
      <c r="AW62" s="232" t="str">
        <f t="shared" si="27"/>
        <v/>
      </c>
      <c r="AX62" s="232" t="str">
        <f t="shared" si="27"/>
        <v/>
      </c>
      <c r="AY62" s="232" t="str">
        <f t="shared" si="27"/>
        <v/>
      </c>
      <c r="AZ62" s="232" t="str">
        <f t="shared" si="27"/>
        <v/>
      </c>
      <c r="BA62" s="232" t="str">
        <f t="shared" si="27"/>
        <v/>
      </c>
      <c r="BB62" s="232" t="str">
        <f t="shared" si="27"/>
        <v/>
      </c>
      <c r="BC62" s="232" t="str">
        <f t="shared" si="27"/>
        <v/>
      </c>
      <c r="BD62" s="232" t="str">
        <f t="shared" si="27"/>
        <v/>
      </c>
      <c r="BE62" s="232" t="str">
        <f t="shared" si="27"/>
        <v/>
      </c>
      <c r="BF62" s="232" t="str">
        <f t="shared" si="27"/>
        <v/>
      </c>
      <c r="BG62" s="232" t="str">
        <f t="shared" si="27"/>
        <v/>
      </c>
      <c r="BH62" s="232" t="str">
        <f t="shared" si="27"/>
        <v/>
      </c>
      <c r="BI62" s="232" t="str">
        <f t="shared" si="27"/>
        <v/>
      </c>
      <c r="BJ62" s="232" t="str">
        <f t="shared" si="27"/>
        <v/>
      </c>
      <c r="BK62" s="232" t="str">
        <f t="shared" si="27"/>
        <v/>
      </c>
      <c r="BL62" s="232" t="str">
        <f t="shared" si="27"/>
        <v/>
      </c>
      <c r="BM62" s="232" t="str">
        <f t="shared" si="27"/>
        <v/>
      </c>
      <c r="BN62" s="232" t="str">
        <f t="shared" si="27"/>
        <v/>
      </c>
      <c r="BO62" s="232" t="str">
        <f t="shared" si="27"/>
        <v/>
      </c>
      <c r="BP62" s="232" t="str">
        <f t="shared" si="27"/>
        <v/>
      </c>
      <c r="BQ62" s="232" t="str">
        <f t="shared" si="27"/>
        <v/>
      </c>
      <c r="BR62" s="232" t="str">
        <f t="shared" si="27"/>
        <v/>
      </c>
      <c r="BS62" s="232" t="str">
        <f t="shared" si="27"/>
        <v/>
      </c>
      <c r="BT62" s="232" t="str">
        <f t="shared" si="27"/>
        <v/>
      </c>
      <c r="BU62" s="232" t="str">
        <f t="shared" si="27"/>
        <v/>
      </c>
      <c r="BV62" s="232" t="str">
        <f t="shared" si="27"/>
        <v/>
      </c>
      <c r="BW62" s="232" t="str">
        <f t="shared" si="27"/>
        <v/>
      </c>
      <c r="BX62" s="232" t="str">
        <f t="shared" si="27"/>
        <v/>
      </c>
      <c r="BY62" s="232" t="str">
        <f t="shared" si="27"/>
        <v/>
      </c>
      <c r="BZ62" s="232" t="str">
        <f t="shared" si="27"/>
        <v/>
      </c>
      <c r="CA62" s="232" t="str">
        <f t="shared" si="27"/>
        <v/>
      </c>
      <c r="CB62" s="232" t="str">
        <f t="shared" si="27"/>
        <v/>
      </c>
      <c r="CC62" s="232" t="str">
        <f t="shared" si="27"/>
        <v/>
      </c>
      <c r="CD62" s="232" t="str">
        <f t="shared" si="27"/>
        <v/>
      </c>
      <c r="CE62" s="232" t="str">
        <f t="shared" si="27"/>
        <v/>
      </c>
      <c r="CF62" s="232" t="str">
        <f t="shared" si="27"/>
        <v/>
      </c>
      <c r="CG62" s="232" t="str">
        <f t="shared" si="27"/>
        <v/>
      </c>
      <c r="CH62" s="232" t="str">
        <f t="shared" si="27"/>
        <v/>
      </c>
      <c r="CI62" s="232" t="str">
        <f t="shared" si="27"/>
        <v/>
      </c>
      <c r="CJ62" s="232" t="str">
        <f t="shared" si="27"/>
        <v/>
      </c>
      <c r="CK62" s="232" t="str">
        <f t="shared" si="27"/>
        <v/>
      </c>
      <c r="CL62" s="232" t="str">
        <f t="shared" si="27"/>
        <v/>
      </c>
      <c r="CM62" s="232" t="str">
        <f t="shared" si="27"/>
        <v/>
      </c>
      <c r="CN62" s="232" t="str">
        <f t="shared" si="27"/>
        <v/>
      </c>
      <c r="CO62" s="232" t="str">
        <f t="shared" si="27"/>
        <v/>
      </c>
      <c r="CP62" s="232" t="str">
        <f t="shared" si="27"/>
        <v/>
      </c>
      <c r="CQ62" s="232" t="str">
        <f t="shared" si="27"/>
        <v/>
      </c>
      <c r="CR62" s="232" t="str">
        <f t="shared" si="27"/>
        <v/>
      </c>
      <c r="CS62" s="232" t="str">
        <f t="shared" si="27"/>
        <v/>
      </c>
      <c r="CT62" s="232" t="str">
        <f t="shared" si="27"/>
        <v/>
      </c>
      <c r="CU62" s="232" t="str">
        <f t="shared" si="27"/>
        <v/>
      </c>
      <c r="CV62" s="232" t="str">
        <f t="shared" si="27"/>
        <v/>
      </c>
      <c r="CW62" s="232" t="str">
        <f t="shared" si="27"/>
        <v/>
      </c>
      <c r="CX62" s="232" t="str">
        <f t="shared" si="27"/>
        <v/>
      </c>
      <c r="CY62" s="232" t="str">
        <f t="shared" si="27"/>
        <v/>
      </c>
      <c r="CZ62" s="232" t="str">
        <f t="shared" si="27"/>
        <v/>
      </c>
      <c r="DA62" s="232" t="str">
        <f t="shared" si="27"/>
        <v/>
      </c>
      <c r="DB62" s="232" t="str">
        <f t="shared" si="27"/>
        <v/>
      </c>
      <c r="DC62" s="232" t="str">
        <f t="shared" si="27"/>
        <v/>
      </c>
      <c r="DD62" s="232" t="str">
        <f t="shared" si="27"/>
        <v/>
      </c>
      <c r="DE62" s="232" t="str">
        <f t="shared" si="27"/>
        <v/>
      </c>
      <c r="DF62" s="232" t="str">
        <f t="shared" si="27"/>
        <v/>
      </c>
      <c r="DG62" s="232" t="str">
        <f t="shared" si="27"/>
        <v/>
      </c>
      <c r="DH62" s="232" t="str">
        <f t="shared" si="27"/>
        <v/>
      </c>
      <c r="DI62" s="232" t="str">
        <f t="shared" si="27"/>
        <v/>
      </c>
      <c r="DJ62" s="232" t="str">
        <f t="shared" si="27"/>
        <v/>
      </c>
      <c r="DK62" s="232" t="str">
        <f t="shared" si="27"/>
        <v/>
      </c>
      <c r="DL62" s="232" t="str">
        <f t="shared" si="27"/>
        <v/>
      </c>
      <c r="DM62" s="232" t="str">
        <f t="shared" si="27"/>
        <v/>
      </c>
      <c r="DN62" s="232" t="str">
        <f t="shared" si="27"/>
        <v/>
      </c>
      <c r="DO62" s="232" t="str">
        <f t="shared" si="27"/>
        <v/>
      </c>
      <c r="DP62" s="232" t="str">
        <f t="shared" si="27"/>
        <v/>
      </c>
      <c r="DQ62" s="232" t="str">
        <f t="shared" si="27"/>
        <v/>
      </c>
      <c r="DR62" s="232" t="str">
        <f t="shared" si="27"/>
        <v/>
      </c>
      <c r="DS62" s="232" t="str">
        <f t="shared" si="27"/>
        <v/>
      </c>
      <c r="DT62" s="232" t="str">
        <f t="shared" si="27"/>
        <v/>
      </c>
      <c r="DU62" s="232" t="str">
        <f t="shared" si="27"/>
        <v/>
      </c>
      <c r="DV62" s="232" t="str">
        <f t="shared" si="27"/>
        <v/>
      </c>
      <c r="DW62" s="232" t="str">
        <f t="shared" si="27"/>
        <v/>
      </c>
      <c r="DX62" s="232" t="str">
        <f t="shared" si="27"/>
        <v/>
      </c>
      <c r="DY62" s="232" t="str">
        <f t="shared" si="27"/>
        <v/>
      </c>
      <c r="DZ62" s="232" t="str">
        <f t="shared" si="27"/>
        <v/>
      </c>
      <c r="EA62" s="232" t="str">
        <f t="shared" si="27"/>
        <v/>
      </c>
      <c r="EB62" s="232" t="str">
        <f t="shared" si="27"/>
        <v/>
      </c>
      <c r="EC62" s="232" t="str">
        <f t="shared" si="27"/>
        <v/>
      </c>
      <c r="ED62" s="232" t="str">
        <f t="shared" si="27"/>
        <v/>
      </c>
      <c r="EE62" s="232" t="str">
        <f t="shared" si="27"/>
        <v/>
      </c>
      <c r="EF62" s="232" t="str">
        <f t="shared" si="27"/>
        <v/>
      </c>
      <c r="EG62" s="232" t="str">
        <f t="shared" si="27"/>
        <v/>
      </c>
      <c r="EH62" s="232" t="str">
        <f t="shared" si="27"/>
        <v/>
      </c>
      <c r="EI62" s="232" t="str">
        <f t="shared" si="27"/>
        <v/>
      </c>
      <c r="EJ62" s="232" t="str">
        <f t="shared" si="27"/>
        <v/>
      </c>
      <c r="EK62" s="232" t="str">
        <f t="shared" si="27"/>
        <v/>
      </c>
      <c r="EL62" s="232" t="str">
        <f t="shared" si="27"/>
        <v/>
      </c>
      <c r="EM62" s="232" t="str">
        <f t="shared" si="27"/>
        <v/>
      </c>
      <c r="EN62" s="232" t="str">
        <f t="shared" si="27"/>
        <v/>
      </c>
      <c r="EO62" s="232" t="str">
        <f t="shared" si="27"/>
        <v/>
      </c>
      <c r="EP62" s="232" t="str">
        <f t="shared" si="27"/>
        <v/>
      </c>
      <c r="EQ62" s="232" t="str">
        <f t="shared" si="27"/>
        <v/>
      </c>
      <c r="ER62" s="232" t="str">
        <f t="shared" si="27"/>
        <v/>
      </c>
      <c r="ES62" s="232" t="str">
        <f t="shared" si="27"/>
        <v/>
      </c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</row>
    <row r="63" ht="12.75" customHeight="1">
      <c r="A63" s="1"/>
      <c r="B63" s="214" t="s">
        <v>175</v>
      </c>
      <c r="C63" s="217">
        <f t="shared" ref="C63:L63" si="28">+INDEX($P63:$ES63,,MATCH(C$59,$P$60:$ES$60))</f>
        <v>0</v>
      </c>
      <c r="D63" s="217">
        <f t="shared" si="28"/>
        <v>0</v>
      </c>
      <c r="E63" s="217">
        <f t="shared" si="28"/>
        <v>0</v>
      </c>
      <c r="F63" s="217">
        <f t="shared" si="28"/>
        <v>0</v>
      </c>
      <c r="G63" s="217">
        <f t="shared" si="28"/>
        <v>0</v>
      </c>
      <c r="H63" s="217">
        <f t="shared" si="28"/>
        <v>0</v>
      </c>
      <c r="I63" s="217">
        <f t="shared" si="28"/>
        <v>0</v>
      </c>
      <c r="J63" s="217">
        <f t="shared" si="28"/>
        <v>0</v>
      </c>
      <c r="K63" s="217">
        <f t="shared" si="28"/>
        <v>0</v>
      </c>
      <c r="L63" s="230">
        <f t="shared" si="28"/>
        <v>0</v>
      </c>
      <c r="M63" s="1"/>
      <c r="N63" s="1"/>
      <c r="O63" s="233"/>
      <c r="P63" s="234">
        <f t="shared" ref="P63:ES63" si="29">P89</f>
        <v>0</v>
      </c>
      <c r="Q63" s="234">
        <f t="shared" si="29"/>
        <v>0</v>
      </c>
      <c r="R63" s="234">
        <f t="shared" si="29"/>
        <v>0</v>
      </c>
      <c r="S63" s="234">
        <f t="shared" si="29"/>
        <v>0</v>
      </c>
      <c r="T63" s="234">
        <f t="shared" si="29"/>
        <v>0</v>
      </c>
      <c r="U63" s="234">
        <f t="shared" si="29"/>
        <v>0</v>
      </c>
      <c r="V63" s="234">
        <f t="shared" si="29"/>
        <v>0</v>
      </c>
      <c r="W63" s="234">
        <f t="shared" si="29"/>
        <v>0</v>
      </c>
      <c r="X63" s="234">
        <f t="shared" si="29"/>
        <v>0</v>
      </c>
      <c r="Y63" s="234">
        <f t="shared" si="29"/>
        <v>0</v>
      </c>
      <c r="Z63" s="234">
        <f t="shared" si="29"/>
        <v>0</v>
      </c>
      <c r="AA63" s="234">
        <f t="shared" si="29"/>
        <v>0</v>
      </c>
      <c r="AB63" s="234">
        <f t="shared" si="29"/>
        <v>0</v>
      </c>
      <c r="AC63" s="234">
        <f t="shared" si="29"/>
        <v>0</v>
      </c>
      <c r="AD63" s="234">
        <f t="shared" si="29"/>
        <v>0</v>
      </c>
      <c r="AE63" s="234">
        <f t="shared" si="29"/>
        <v>0</v>
      </c>
      <c r="AF63" s="234">
        <f t="shared" si="29"/>
        <v>0</v>
      </c>
      <c r="AG63" s="234">
        <f t="shared" si="29"/>
        <v>0</v>
      </c>
      <c r="AH63" s="234">
        <f t="shared" si="29"/>
        <v>0</v>
      </c>
      <c r="AI63" s="234">
        <f t="shared" si="29"/>
        <v>0</v>
      </c>
      <c r="AJ63" s="234">
        <f t="shared" si="29"/>
        <v>0</v>
      </c>
      <c r="AK63" s="234">
        <f t="shared" si="29"/>
        <v>0</v>
      </c>
      <c r="AL63" s="234">
        <f t="shared" si="29"/>
        <v>0</v>
      </c>
      <c r="AM63" s="234">
        <f t="shared" si="29"/>
        <v>0</v>
      </c>
      <c r="AN63" s="234">
        <f t="shared" si="29"/>
        <v>0</v>
      </c>
      <c r="AO63" s="234">
        <f t="shared" si="29"/>
        <v>0</v>
      </c>
      <c r="AP63" s="234">
        <f t="shared" si="29"/>
        <v>0</v>
      </c>
      <c r="AQ63" s="234">
        <f t="shared" si="29"/>
        <v>0</v>
      </c>
      <c r="AR63" s="234">
        <f t="shared" si="29"/>
        <v>0</v>
      </c>
      <c r="AS63" s="234">
        <f t="shared" si="29"/>
        <v>0</v>
      </c>
      <c r="AT63" s="234">
        <f t="shared" si="29"/>
        <v>0</v>
      </c>
      <c r="AU63" s="234">
        <f t="shared" si="29"/>
        <v>0</v>
      </c>
      <c r="AV63" s="234">
        <f t="shared" si="29"/>
        <v>0</v>
      </c>
      <c r="AW63" s="234">
        <f t="shared" si="29"/>
        <v>0</v>
      </c>
      <c r="AX63" s="234">
        <f t="shared" si="29"/>
        <v>0</v>
      </c>
      <c r="AY63" s="234">
        <f t="shared" si="29"/>
        <v>0</v>
      </c>
      <c r="AZ63" s="234">
        <f t="shared" si="29"/>
        <v>0</v>
      </c>
      <c r="BA63" s="234">
        <f t="shared" si="29"/>
        <v>0</v>
      </c>
      <c r="BB63" s="234">
        <f t="shared" si="29"/>
        <v>0</v>
      </c>
      <c r="BC63" s="234">
        <f t="shared" si="29"/>
        <v>0</v>
      </c>
      <c r="BD63" s="234">
        <f t="shared" si="29"/>
        <v>0</v>
      </c>
      <c r="BE63" s="234">
        <f t="shared" si="29"/>
        <v>0</v>
      </c>
      <c r="BF63" s="234">
        <f t="shared" si="29"/>
        <v>0</v>
      </c>
      <c r="BG63" s="234">
        <f t="shared" si="29"/>
        <v>0</v>
      </c>
      <c r="BH63" s="234">
        <f t="shared" si="29"/>
        <v>0</v>
      </c>
      <c r="BI63" s="234">
        <f t="shared" si="29"/>
        <v>0</v>
      </c>
      <c r="BJ63" s="234">
        <f t="shared" si="29"/>
        <v>0</v>
      </c>
      <c r="BK63" s="234">
        <f t="shared" si="29"/>
        <v>0</v>
      </c>
      <c r="BL63" s="234">
        <f t="shared" si="29"/>
        <v>0</v>
      </c>
      <c r="BM63" s="234">
        <f t="shared" si="29"/>
        <v>0</v>
      </c>
      <c r="BN63" s="234">
        <f t="shared" si="29"/>
        <v>0</v>
      </c>
      <c r="BO63" s="234">
        <f t="shared" si="29"/>
        <v>0</v>
      </c>
      <c r="BP63" s="234">
        <f t="shared" si="29"/>
        <v>0</v>
      </c>
      <c r="BQ63" s="234">
        <f t="shared" si="29"/>
        <v>0</v>
      </c>
      <c r="BR63" s="234">
        <f t="shared" si="29"/>
        <v>0</v>
      </c>
      <c r="BS63" s="234">
        <f t="shared" si="29"/>
        <v>0</v>
      </c>
      <c r="BT63" s="234">
        <f t="shared" si="29"/>
        <v>0</v>
      </c>
      <c r="BU63" s="234">
        <f t="shared" si="29"/>
        <v>0</v>
      </c>
      <c r="BV63" s="234">
        <f t="shared" si="29"/>
        <v>0</v>
      </c>
      <c r="BW63" s="234">
        <f t="shared" si="29"/>
        <v>0</v>
      </c>
      <c r="BX63" s="234">
        <f t="shared" si="29"/>
        <v>0</v>
      </c>
      <c r="BY63" s="234">
        <f t="shared" si="29"/>
        <v>0</v>
      </c>
      <c r="BZ63" s="234">
        <f t="shared" si="29"/>
        <v>0</v>
      </c>
      <c r="CA63" s="234">
        <f t="shared" si="29"/>
        <v>0</v>
      </c>
      <c r="CB63" s="234">
        <f t="shared" si="29"/>
        <v>0</v>
      </c>
      <c r="CC63" s="234">
        <f t="shared" si="29"/>
        <v>0</v>
      </c>
      <c r="CD63" s="234">
        <f t="shared" si="29"/>
        <v>0</v>
      </c>
      <c r="CE63" s="234">
        <f t="shared" si="29"/>
        <v>0</v>
      </c>
      <c r="CF63" s="234">
        <f t="shared" si="29"/>
        <v>0</v>
      </c>
      <c r="CG63" s="234">
        <f t="shared" si="29"/>
        <v>0</v>
      </c>
      <c r="CH63" s="234">
        <f t="shared" si="29"/>
        <v>0</v>
      </c>
      <c r="CI63" s="234">
        <f t="shared" si="29"/>
        <v>0</v>
      </c>
      <c r="CJ63" s="234">
        <f t="shared" si="29"/>
        <v>0</v>
      </c>
      <c r="CK63" s="234">
        <f t="shared" si="29"/>
        <v>0</v>
      </c>
      <c r="CL63" s="234">
        <f t="shared" si="29"/>
        <v>0</v>
      </c>
      <c r="CM63" s="234">
        <f t="shared" si="29"/>
        <v>0</v>
      </c>
      <c r="CN63" s="234">
        <f t="shared" si="29"/>
        <v>0</v>
      </c>
      <c r="CO63" s="234">
        <f t="shared" si="29"/>
        <v>0</v>
      </c>
      <c r="CP63" s="234">
        <f t="shared" si="29"/>
        <v>0</v>
      </c>
      <c r="CQ63" s="234">
        <f t="shared" si="29"/>
        <v>0</v>
      </c>
      <c r="CR63" s="234">
        <f t="shared" si="29"/>
        <v>0</v>
      </c>
      <c r="CS63" s="234">
        <f t="shared" si="29"/>
        <v>0</v>
      </c>
      <c r="CT63" s="234">
        <f t="shared" si="29"/>
        <v>0</v>
      </c>
      <c r="CU63" s="234">
        <f t="shared" si="29"/>
        <v>0</v>
      </c>
      <c r="CV63" s="234">
        <f t="shared" si="29"/>
        <v>0</v>
      </c>
      <c r="CW63" s="234">
        <f t="shared" si="29"/>
        <v>0</v>
      </c>
      <c r="CX63" s="234">
        <f t="shared" si="29"/>
        <v>0</v>
      </c>
      <c r="CY63" s="234">
        <f t="shared" si="29"/>
        <v>0</v>
      </c>
      <c r="CZ63" s="234">
        <f t="shared" si="29"/>
        <v>0</v>
      </c>
      <c r="DA63" s="234">
        <f t="shared" si="29"/>
        <v>0</v>
      </c>
      <c r="DB63" s="234">
        <f t="shared" si="29"/>
        <v>0</v>
      </c>
      <c r="DC63" s="234">
        <f t="shared" si="29"/>
        <v>0</v>
      </c>
      <c r="DD63" s="234">
        <f t="shared" si="29"/>
        <v>0</v>
      </c>
      <c r="DE63" s="234">
        <f t="shared" si="29"/>
        <v>0</v>
      </c>
      <c r="DF63" s="234">
        <f t="shared" si="29"/>
        <v>0</v>
      </c>
      <c r="DG63" s="234">
        <f t="shared" si="29"/>
        <v>0</v>
      </c>
      <c r="DH63" s="234">
        <f t="shared" si="29"/>
        <v>0</v>
      </c>
      <c r="DI63" s="234">
        <f t="shared" si="29"/>
        <v>0</v>
      </c>
      <c r="DJ63" s="234">
        <f t="shared" si="29"/>
        <v>0</v>
      </c>
      <c r="DK63" s="234">
        <f t="shared" si="29"/>
        <v>0</v>
      </c>
      <c r="DL63" s="234">
        <f t="shared" si="29"/>
        <v>0</v>
      </c>
      <c r="DM63" s="234">
        <f t="shared" si="29"/>
        <v>0</v>
      </c>
      <c r="DN63" s="234">
        <f t="shared" si="29"/>
        <v>0</v>
      </c>
      <c r="DO63" s="234">
        <f t="shared" si="29"/>
        <v>0</v>
      </c>
      <c r="DP63" s="234">
        <f t="shared" si="29"/>
        <v>0</v>
      </c>
      <c r="DQ63" s="234">
        <f t="shared" si="29"/>
        <v>0</v>
      </c>
      <c r="DR63" s="234">
        <f t="shared" si="29"/>
        <v>0</v>
      </c>
      <c r="DS63" s="234">
        <f t="shared" si="29"/>
        <v>0</v>
      </c>
      <c r="DT63" s="234">
        <f t="shared" si="29"/>
        <v>0</v>
      </c>
      <c r="DU63" s="234">
        <f t="shared" si="29"/>
        <v>0</v>
      </c>
      <c r="DV63" s="234">
        <f t="shared" si="29"/>
        <v>0</v>
      </c>
      <c r="DW63" s="234">
        <f t="shared" si="29"/>
        <v>0</v>
      </c>
      <c r="DX63" s="234">
        <f t="shared" si="29"/>
        <v>0</v>
      </c>
      <c r="DY63" s="234">
        <f t="shared" si="29"/>
        <v>0</v>
      </c>
      <c r="DZ63" s="234">
        <f t="shared" si="29"/>
        <v>0</v>
      </c>
      <c r="EA63" s="234">
        <f t="shared" si="29"/>
        <v>0</v>
      </c>
      <c r="EB63" s="234">
        <f t="shared" si="29"/>
        <v>0</v>
      </c>
      <c r="EC63" s="234">
        <f t="shared" si="29"/>
        <v>0</v>
      </c>
      <c r="ED63" s="234">
        <f t="shared" si="29"/>
        <v>0</v>
      </c>
      <c r="EE63" s="234">
        <f t="shared" si="29"/>
        <v>0</v>
      </c>
      <c r="EF63" s="234">
        <f t="shared" si="29"/>
        <v>0</v>
      </c>
      <c r="EG63" s="234">
        <f t="shared" si="29"/>
        <v>0</v>
      </c>
      <c r="EH63" s="234">
        <f t="shared" si="29"/>
        <v>0</v>
      </c>
      <c r="EI63" s="234">
        <f t="shared" si="29"/>
        <v>0</v>
      </c>
      <c r="EJ63" s="234">
        <f t="shared" si="29"/>
        <v>0</v>
      </c>
      <c r="EK63" s="234">
        <f t="shared" si="29"/>
        <v>0</v>
      </c>
      <c r="EL63" s="234">
        <f t="shared" si="29"/>
        <v>0</v>
      </c>
      <c r="EM63" s="234">
        <f t="shared" si="29"/>
        <v>0</v>
      </c>
      <c r="EN63" s="234">
        <f t="shared" si="29"/>
        <v>0</v>
      </c>
      <c r="EO63" s="234">
        <f t="shared" si="29"/>
        <v>0</v>
      </c>
      <c r="EP63" s="234">
        <f t="shared" si="29"/>
        <v>0</v>
      </c>
      <c r="EQ63" s="234">
        <f t="shared" si="29"/>
        <v>0</v>
      </c>
      <c r="ER63" s="234">
        <f t="shared" si="29"/>
        <v>0</v>
      </c>
      <c r="ES63" s="234">
        <f t="shared" si="29"/>
        <v>0</v>
      </c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</row>
    <row r="64" ht="12.75" customHeight="1">
      <c r="A64" s="1"/>
      <c r="B64" s="235"/>
      <c r="C64" s="236"/>
      <c r="D64" s="237"/>
      <c r="E64" s="237"/>
      <c r="F64" s="237"/>
      <c r="G64" s="237"/>
      <c r="H64" s="237"/>
      <c r="I64" s="237"/>
      <c r="J64" s="237"/>
      <c r="K64" s="237"/>
      <c r="L64" s="238"/>
      <c r="M64" s="1"/>
      <c r="N64" s="1"/>
      <c r="O64" s="231"/>
      <c r="P64" s="232"/>
      <c r="Q64" s="232"/>
      <c r="R64" s="232"/>
      <c r="S64" s="232"/>
      <c r="T64" s="232"/>
      <c r="U64" s="232"/>
      <c r="V64" s="232"/>
      <c r="W64" s="232"/>
      <c r="X64" s="232"/>
      <c r="Y64" s="232"/>
      <c r="Z64" s="232"/>
      <c r="AA64" s="232"/>
      <c r="AB64" s="232"/>
      <c r="AC64" s="232"/>
      <c r="AD64" s="232"/>
      <c r="AE64" s="232"/>
      <c r="AF64" s="232"/>
      <c r="AG64" s="232"/>
      <c r="AH64" s="232"/>
      <c r="AI64" s="232"/>
      <c r="AJ64" s="232"/>
      <c r="AK64" s="232"/>
      <c r="AL64" s="232"/>
      <c r="AM64" s="232"/>
      <c r="AN64" s="232"/>
      <c r="AO64" s="232"/>
      <c r="AP64" s="232"/>
      <c r="AQ64" s="232"/>
      <c r="AR64" s="232"/>
      <c r="AS64" s="232"/>
      <c r="AT64" s="232"/>
      <c r="AU64" s="232"/>
      <c r="AV64" s="232"/>
      <c r="AW64" s="232"/>
      <c r="AX64" s="232"/>
      <c r="AY64" s="232"/>
      <c r="AZ64" s="232"/>
      <c r="BA64" s="232"/>
      <c r="BB64" s="232"/>
      <c r="BC64" s="232"/>
      <c r="BD64" s="232"/>
      <c r="BE64" s="232"/>
      <c r="BF64" s="232"/>
      <c r="BG64" s="232"/>
      <c r="BH64" s="232"/>
      <c r="BI64" s="232"/>
      <c r="BJ64" s="232"/>
      <c r="BK64" s="232"/>
      <c r="BL64" s="232"/>
      <c r="BM64" s="232"/>
      <c r="BN64" s="232"/>
      <c r="BO64" s="232"/>
      <c r="BP64" s="232"/>
      <c r="BQ64" s="232"/>
      <c r="BR64" s="232"/>
      <c r="BS64" s="232"/>
      <c r="BT64" s="232"/>
      <c r="BU64" s="232"/>
      <c r="BV64" s="232"/>
      <c r="BW64" s="232"/>
      <c r="BX64" s="232"/>
      <c r="BY64" s="232"/>
      <c r="BZ64" s="232"/>
      <c r="CA64" s="232"/>
      <c r="CB64" s="232"/>
      <c r="CC64" s="232"/>
      <c r="CD64" s="232"/>
      <c r="CE64" s="232"/>
      <c r="CF64" s="232"/>
      <c r="CG64" s="232"/>
      <c r="CH64" s="232"/>
      <c r="CI64" s="232"/>
      <c r="CJ64" s="232"/>
      <c r="CK64" s="232"/>
      <c r="CL64" s="232"/>
      <c r="CM64" s="232"/>
      <c r="CN64" s="232"/>
      <c r="CO64" s="232"/>
      <c r="CP64" s="232"/>
      <c r="CQ64" s="232"/>
      <c r="CR64" s="232"/>
      <c r="CS64" s="232"/>
      <c r="CT64" s="232"/>
      <c r="CU64" s="232"/>
      <c r="CV64" s="232"/>
      <c r="CW64" s="232"/>
      <c r="CX64" s="232"/>
      <c r="CY64" s="232"/>
      <c r="CZ64" s="232"/>
      <c r="DA64" s="232"/>
      <c r="DB64" s="232"/>
      <c r="DC64" s="232"/>
      <c r="DD64" s="232"/>
      <c r="DE64" s="232"/>
      <c r="DF64" s="232"/>
      <c r="DG64" s="232"/>
      <c r="DH64" s="232"/>
      <c r="DI64" s="232"/>
      <c r="DJ64" s="232"/>
      <c r="DK64" s="232"/>
      <c r="DL64" s="232"/>
      <c r="DM64" s="232"/>
      <c r="DN64" s="232"/>
      <c r="DO64" s="232"/>
      <c r="DP64" s="232"/>
      <c r="DQ64" s="232"/>
      <c r="DR64" s="232"/>
      <c r="DS64" s="232"/>
      <c r="DT64" s="232"/>
      <c r="DU64" s="232"/>
      <c r="DV64" s="232"/>
      <c r="DW64" s="232"/>
      <c r="DX64" s="232"/>
      <c r="DY64" s="232"/>
      <c r="DZ64" s="232"/>
      <c r="EA64" s="232"/>
      <c r="EB64" s="232"/>
      <c r="EC64" s="232"/>
      <c r="ED64" s="232"/>
      <c r="EE64" s="232"/>
      <c r="EF64" s="232"/>
      <c r="EG64" s="232"/>
      <c r="EH64" s="232"/>
      <c r="EI64" s="232"/>
      <c r="EJ64" s="232"/>
      <c r="EK64" s="232"/>
      <c r="EL64" s="232"/>
      <c r="EM64" s="232"/>
      <c r="EN64" s="232"/>
      <c r="EO64" s="232"/>
      <c r="EP64" s="232"/>
      <c r="EQ64" s="232"/>
      <c r="ER64" s="232"/>
      <c r="ES64" s="232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</row>
    <row r="65" ht="12.75" customHeight="1">
      <c r="A65" s="1"/>
      <c r="B65" s="191" t="s">
        <v>176</v>
      </c>
      <c r="C65" s="220">
        <f t="shared" ref="C65:L65" si="30">+INDEX($P65:$ES65,,MATCH(C$59,$P$60:$ES$60))</f>
        <v>0</v>
      </c>
      <c r="D65" s="220">
        <f t="shared" si="30"/>
        <v>0</v>
      </c>
      <c r="E65" s="220">
        <f t="shared" si="30"/>
        <v>0</v>
      </c>
      <c r="F65" s="220">
        <f t="shared" si="30"/>
        <v>0</v>
      </c>
      <c r="G65" s="220">
        <f t="shared" si="30"/>
        <v>0</v>
      </c>
      <c r="H65" s="220">
        <f t="shared" si="30"/>
        <v>0</v>
      </c>
      <c r="I65" s="220">
        <f t="shared" si="30"/>
        <v>0</v>
      </c>
      <c r="J65" s="220">
        <f t="shared" si="30"/>
        <v>0</v>
      </c>
      <c r="K65" s="220">
        <f t="shared" si="30"/>
        <v>0</v>
      </c>
      <c r="L65" s="239">
        <f t="shared" si="30"/>
        <v>0</v>
      </c>
      <c r="M65" s="1"/>
      <c r="N65" s="1"/>
      <c r="O65" s="240"/>
      <c r="P65" s="221">
        <f t="shared" ref="P65:ES65" si="31">SUM(P62:P64)</f>
        <v>0</v>
      </c>
      <c r="Q65" s="221">
        <f t="shared" si="31"/>
        <v>0</v>
      </c>
      <c r="R65" s="221">
        <f t="shared" si="31"/>
        <v>0</v>
      </c>
      <c r="S65" s="221">
        <f t="shared" si="31"/>
        <v>0</v>
      </c>
      <c r="T65" s="221">
        <f t="shared" si="31"/>
        <v>0</v>
      </c>
      <c r="U65" s="221">
        <f t="shared" si="31"/>
        <v>0</v>
      </c>
      <c r="V65" s="221">
        <f t="shared" si="31"/>
        <v>0</v>
      </c>
      <c r="W65" s="221">
        <f t="shared" si="31"/>
        <v>0</v>
      </c>
      <c r="X65" s="221">
        <f t="shared" si="31"/>
        <v>0</v>
      </c>
      <c r="Y65" s="221">
        <f t="shared" si="31"/>
        <v>0</v>
      </c>
      <c r="Z65" s="221">
        <f t="shared" si="31"/>
        <v>0</v>
      </c>
      <c r="AA65" s="221">
        <f t="shared" si="31"/>
        <v>0</v>
      </c>
      <c r="AB65" s="221">
        <f t="shared" si="31"/>
        <v>0</v>
      </c>
      <c r="AC65" s="221">
        <f t="shared" si="31"/>
        <v>0</v>
      </c>
      <c r="AD65" s="221">
        <f t="shared" si="31"/>
        <v>0</v>
      </c>
      <c r="AE65" s="221">
        <f t="shared" si="31"/>
        <v>0</v>
      </c>
      <c r="AF65" s="221">
        <f t="shared" si="31"/>
        <v>0</v>
      </c>
      <c r="AG65" s="221">
        <f t="shared" si="31"/>
        <v>0</v>
      </c>
      <c r="AH65" s="221">
        <f t="shared" si="31"/>
        <v>0</v>
      </c>
      <c r="AI65" s="221">
        <f t="shared" si="31"/>
        <v>0</v>
      </c>
      <c r="AJ65" s="221">
        <f t="shared" si="31"/>
        <v>0</v>
      </c>
      <c r="AK65" s="221">
        <f t="shared" si="31"/>
        <v>0</v>
      </c>
      <c r="AL65" s="221">
        <f t="shared" si="31"/>
        <v>0</v>
      </c>
      <c r="AM65" s="221">
        <f t="shared" si="31"/>
        <v>0</v>
      </c>
      <c r="AN65" s="221">
        <f t="shared" si="31"/>
        <v>0</v>
      </c>
      <c r="AO65" s="221">
        <f t="shared" si="31"/>
        <v>0</v>
      </c>
      <c r="AP65" s="221">
        <f t="shared" si="31"/>
        <v>0</v>
      </c>
      <c r="AQ65" s="221">
        <f t="shared" si="31"/>
        <v>0</v>
      </c>
      <c r="AR65" s="221">
        <f t="shared" si="31"/>
        <v>0</v>
      </c>
      <c r="AS65" s="221">
        <f t="shared" si="31"/>
        <v>0</v>
      </c>
      <c r="AT65" s="221">
        <f t="shared" si="31"/>
        <v>0</v>
      </c>
      <c r="AU65" s="221">
        <f t="shared" si="31"/>
        <v>0</v>
      </c>
      <c r="AV65" s="221">
        <f t="shared" si="31"/>
        <v>0</v>
      </c>
      <c r="AW65" s="221">
        <f t="shared" si="31"/>
        <v>0</v>
      </c>
      <c r="AX65" s="221">
        <f t="shared" si="31"/>
        <v>0</v>
      </c>
      <c r="AY65" s="221">
        <f t="shared" si="31"/>
        <v>0</v>
      </c>
      <c r="AZ65" s="221">
        <f t="shared" si="31"/>
        <v>0</v>
      </c>
      <c r="BA65" s="221">
        <f t="shared" si="31"/>
        <v>0</v>
      </c>
      <c r="BB65" s="221">
        <f t="shared" si="31"/>
        <v>0</v>
      </c>
      <c r="BC65" s="221">
        <f t="shared" si="31"/>
        <v>0</v>
      </c>
      <c r="BD65" s="221">
        <f t="shared" si="31"/>
        <v>0</v>
      </c>
      <c r="BE65" s="221">
        <f t="shared" si="31"/>
        <v>0</v>
      </c>
      <c r="BF65" s="221">
        <f t="shared" si="31"/>
        <v>0</v>
      </c>
      <c r="BG65" s="221">
        <f t="shared" si="31"/>
        <v>0</v>
      </c>
      <c r="BH65" s="221">
        <f t="shared" si="31"/>
        <v>0</v>
      </c>
      <c r="BI65" s="221">
        <f t="shared" si="31"/>
        <v>0</v>
      </c>
      <c r="BJ65" s="221">
        <f t="shared" si="31"/>
        <v>0</v>
      </c>
      <c r="BK65" s="221">
        <f t="shared" si="31"/>
        <v>0</v>
      </c>
      <c r="BL65" s="221">
        <f t="shared" si="31"/>
        <v>0</v>
      </c>
      <c r="BM65" s="221">
        <f t="shared" si="31"/>
        <v>0</v>
      </c>
      <c r="BN65" s="221">
        <f t="shared" si="31"/>
        <v>0</v>
      </c>
      <c r="BO65" s="221">
        <f t="shared" si="31"/>
        <v>0</v>
      </c>
      <c r="BP65" s="221">
        <f t="shared" si="31"/>
        <v>0</v>
      </c>
      <c r="BQ65" s="221">
        <f t="shared" si="31"/>
        <v>0</v>
      </c>
      <c r="BR65" s="221">
        <f t="shared" si="31"/>
        <v>0</v>
      </c>
      <c r="BS65" s="221">
        <f t="shared" si="31"/>
        <v>0</v>
      </c>
      <c r="BT65" s="221">
        <f t="shared" si="31"/>
        <v>0</v>
      </c>
      <c r="BU65" s="221">
        <f t="shared" si="31"/>
        <v>0</v>
      </c>
      <c r="BV65" s="221">
        <f t="shared" si="31"/>
        <v>0</v>
      </c>
      <c r="BW65" s="221">
        <f t="shared" si="31"/>
        <v>0</v>
      </c>
      <c r="BX65" s="221">
        <f t="shared" si="31"/>
        <v>0</v>
      </c>
      <c r="BY65" s="221">
        <f t="shared" si="31"/>
        <v>0</v>
      </c>
      <c r="BZ65" s="221">
        <f t="shared" si="31"/>
        <v>0</v>
      </c>
      <c r="CA65" s="221">
        <f t="shared" si="31"/>
        <v>0</v>
      </c>
      <c r="CB65" s="221">
        <f t="shared" si="31"/>
        <v>0</v>
      </c>
      <c r="CC65" s="221">
        <f t="shared" si="31"/>
        <v>0</v>
      </c>
      <c r="CD65" s="221">
        <f t="shared" si="31"/>
        <v>0</v>
      </c>
      <c r="CE65" s="221">
        <f t="shared" si="31"/>
        <v>0</v>
      </c>
      <c r="CF65" s="221">
        <f t="shared" si="31"/>
        <v>0</v>
      </c>
      <c r="CG65" s="221">
        <f t="shared" si="31"/>
        <v>0</v>
      </c>
      <c r="CH65" s="221">
        <f t="shared" si="31"/>
        <v>0</v>
      </c>
      <c r="CI65" s="221">
        <f t="shared" si="31"/>
        <v>0</v>
      </c>
      <c r="CJ65" s="221">
        <f t="shared" si="31"/>
        <v>0</v>
      </c>
      <c r="CK65" s="221">
        <f t="shared" si="31"/>
        <v>0</v>
      </c>
      <c r="CL65" s="221">
        <f t="shared" si="31"/>
        <v>0</v>
      </c>
      <c r="CM65" s="221">
        <f t="shared" si="31"/>
        <v>0</v>
      </c>
      <c r="CN65" s="221">
        <f t="shared" si="31"/>
        <v>0</v>
      </c>
      <c r="CO65" s="221">
        <f t="shared" si="31"/>
        <v>0</v>
      </c>
      <c r="CP65" s="221">
        <f t="shared" si="31"/>
        <v>0</v>
      </c>
      <c r="CQ65" s="221">
        <f t="shared" si="31"/>
        <v>0</v>
      </c>
      <c r="CR65" s="221">
        <f t="shared" si="31"/>
        <v>0</v>
      </c>
      <c r="CS65" s="221">
        <f t="shared" si="31"/>
        <v>0</v>
      </c>
      <c r="CT65" s="221">
        <f t="shared" si="31"/>
        <v>0</v>
      </c>
      <c r="CU65" s="221">
        <f t="shared" si="31"/>
        <v>0</v>
      </c>
      <c r="CV65" s="221">
        <f t="shared" si="31"/>
        <v>0</v>
      </c>
      <c r="CW65" s="221">
        <f t="shared" si="31"/>
        <v>0</v>
      </c>
      <c r="CX65" s="221">
        <f t="shared" si="31"/>
        <v>0</v>
      </c>
      <c r="CY65" s="221">
        <f t="shared" si="31"/>
        <v>0</v>
      </c>
      <c r="CZ65" s="221">
        <f t="shared" si="31"/>
        <v>0</v>
      </c>
      <c r="DA65" s="221">
        <f t="shared" si="31"/>
        <v>0</v>
      </c>
      <c r="DB65" s="221">
        <f t="shared" si="31"/>
        <v>0</v>
      </c>
      <c r="DC65" s="221">
        <f t="shared" si="31"/>
        <v>0</v>
      </c>
      <c r="DD65" s="221">
        <f t="shared" si="31"/>
        <v>0</v>
      </c>
      <c r="DE65" s="221">
        <f t="shared" si="31"/>
        <v>0</v>
      </c>
      <c r="DF65" s="221">
        <f t="shared" si="31"/>
        <v>0</v>
      </c>
      <c r="DG65" s="221">
        <f t="shared" si="31"/>
        <v>0</v>
      </c>
      <c r="DH65" s="221">
        <f t="shared" si="31"/>
        <v>0</v>
      </c>
      <c r="DI65" s="221">
        <f t="shared" si="31"/>
        <v>0</v>
      </c>
      <c r="DJ65" s="221">
        <f t="shared" si="31"/>
        <v>0</v>
      </c>
      <c r="DK65" s="221">
        <f t="shared" si="31"/>
        <v>0</v>
      </c>
      <c r="DL65" s="221">
        <f t="shared" si="31"/>
        <v>0</v>
      </c>
      <c r="DM65" s="221">
        <f t="shared" si="31"/>
        <v>0</v>
      </c>
      <c r="DN65" s="221">
        <f t="shared" si="31"/>
        <v>0</v>
      </c>
      <c r="DO65" s="221">
        <f t="shared" si="31"/>
        <v>0</v>
      </c>
      <c r="DP65" s="221">
        <f t="shared" si="31"/>
        <v>0</v>
      </c>
      <c r="DQ65" s="221">
        <f t="shared" si="31"/>
        <v>0</v>
      </c>
      <c r="DR65" s="221">
        <f t="shared" si="31"/>
        <v>0</v>
      </c>
      <c r="DS65" s="221">
        <f t="shared" si="31"/>
        <v>0</v>
      </c>
      <c r="DT65" s="221">
        <f t="shared" si="31"/>
        <v>0</v>
      </c>
      <c r="DU65" s="221">
        <f t="shared" si="31"/>
        <v>0</v>
      </c>
      <c r="DV65" s="221">
        <f t="shared" si="31"/>
        <v>0</v>
      </c>
      <c r="DW65" s="221">
        <f t="shared" si="31"/>
        <v>0</v>
      </c>
      <c r="DX65" s="221">
        <f t="shared" si="31"/>
        <v>0</v>
      </c>
      <c r="DY65" s="221">
        <f t="shared" si="31"/>
        <v>0</v>
      </c>
      <c r="DZ65" s="221">
        <f t="shared" si="31"/>
        <v>0</v>
      </c>
      <c r="EA65" s="221">
        <f t="shared" si="31"/>
        <v>0</v>
      </c>
      <c r="EB65" s="221">
        <f t="shared" si="31"/>
        <v>0</v>
      </c>
      <c r="EC65" s="221">
        <f t="shared" si="31"/>
        <v>0</v>
      </c>
      <c r="ED65" s="221">
        <f t="shared" si="31"/>
        <v>0</v>
      </c>
      <c r="EE65" s="221">
        <f t="shared" si="31"/>
        <v>0</v>
      </c>
      <c r="EF65" s="221">
        <f t="shared" si="31"/>
        <v>0</v>
      </c>
      <c r="EG65" s="221">
        <f t="shared" si="31"/>
        <v>0</v>
      </c>
      <c r="EH65" s="221">
        <f t="shared" si="31"/>
        <v>0</v>
      </c>
      <c r="EI65" s="221">
        <f t="shared" si="31"/>
        <v>0</v>
      </c>
      <c r="EJ65" s="221">
        <f t="shared" si="31"/>
        <v>0</v>
      </c>
      <c r="EK65" s="221">
        <f t="shared" si="31"/>
        <v>0</v>
      </c>
      <c r="EL65" s="221">
        <f t="shared" si="31"/>
        <v>0</v>
      </c>
      <c r="EM65" s="221">
        <f t="shared" si="31"/>
        <v>0</v>
      </c>
      <c r="EN65" s="221">
        <f t="shared" si="31"/>
        <v>0</v>
      </c>
      <c r="EO65" s="221">
        <f t="shared" si="31"/>
        <v>0</v>
      </c>
      <c r="EP65" s="221">
        <f t="shared" si="31"/>
        <v>0</v>
      </c>
      <c r="EQ65" s="221">
        <f t="shared" si="31"/>
        <v>0</v>
      </c>
      <c r="ER65" s="221">
        <f t="shared" si="31"/>
        <v>0</v>
      </c>
      <c r="ES65" s="221">
        <f t="shared" si="31"/>
        <v>0</v>
      </c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</row>
    <row r="66" ht="12.75" customHeight="1">
      <c r="A66" s="1"/>
      <c r="B66" s="109"/>
      <c r="C66" s="241"/>
      <c r="D66" s="242"/>
      <c r="E66" s="242"/>
      <c r="F66" s="242"/>
      <c r="G66" s="242"/>
      <c r="H66" s="242"/>
      <c r="I66" s="242"/>
      <c r="J66" s="242"/>
      <c r="K66" s="242"/>
      <c r="L66" s="243"/>
      <c r="M66" s="1"/>
      <c r="N66" s="1"/>
      <c r="O66" s="244"/>
      <c r="P66" s="245"/>
      <c r="Q66" s="75"/>
      <c r="R66" s="75"/>
      <c r="S66" s="75"/>
      <c r="T66" s="75"/>
      <c r="U66" s="75"/>
      <c r="V66" s="75"/>
      <c r="W66" s="75"/>
      <c r="X66" s="75"/>
      <c r="Y66" s="75"/>
      <c r="Z66" s="75"/>
      <c r="AA66" s="75"/>
      <c r="AB66" s="75"/>
      <c r="AC66" s="75"/>
      <c r="AD66" s="75"/>
      <c r="AE66" s="75"/>
      <c r="AF66" s="75"/>
      <c r="AG66" s="75"/>
      <c r="AH66" s="75"/>
      <c r="AI66" s="75"/>
      <c r="AJ66" s="75"/>
      <c r="AK66" s="75"/>
      <c r="AL66" s="75"/>
      <c r="AM66" s="75"/>
      <c r="AN66" s="75"/>
      <c r="AO66" s="75"/>
      <c r="AP66" s="75"/>
      <c r="AQ66" s="75"/>
      <c r="AR66" s="75"/>
      <c r="AS66" s="75"/>
      <c r="AT66" s="75"/>
      <c r="AU66" s="75"/>
      <c r="AV66" s="75"/>
      <c r="AW66" s="75"/>
      <c r="AX66" s="75"/>
      <c r="AY66" s="75"/>
      <c r="AZ66" s="75"/>
      <c r="BA66" s="75"/>
      <c r="BB66" s="75"/>
      <c r="BC66" s="75"/>
      <c r="BD66" s="75"/>
      <c r="BE66" s="75"/>
      <c r="BF66" s="75"/>
      <c r="BG66" s="75"/>
      <c r="BH66" s="75"/>
      <c r="BI66" s="75"/>
      <c r="BJ66" s="75"/>
      <c r="BK66" s="75"/>
      <c r="BL66" s="75"/>
      <c r="BM66" s="75"/>
      <c r="BN66" s="75"/>
      <c r="BO66" s="75"/>
      <c r="BP66" s="75"/>
      <c r="BQ66" s="75"/>
      <c r="BR66" s="75"/>
      <c r="BS66" s="75"/>
      <c r="BT66" s="75"/>
      <c r="BU66" s="75"/>
      <c r="BV66" s="75"/>
      <c r="BW66" s="75"/>
      <c r="BX66" s="75"/>
      <c r="BY66" s="75"/>
      <c r="BZ66" s="75"/>
      <c r="CA66" s="75"/>
      <c r="CB66" s="75"/>
      <c r="CC66" s="75"/>
      <c r="CD66" s="75"/>
      <c r="CE66" s="75"/>
      <c r="CF66" s="75"/>
      <c r="CG66" s="75"/>
      <c r="CH66" s="75"/>
      <c r="CI66" s="75"/>
      <c r="CJ66" s="75"/>
      <c r="CK66" s="75"/>
      <c r="CL66" s="75"/>
      <c r="CM66" s="75"/>
      <c r="CN66" s="75"/>
      <c r="CO66" s="75"/>
      <c r="CP66" s="75"/>
      <c r="CQ66" s="75"/>
      <c r="CR66" s="75"/>
      <c r="CS66" s="75"/>
      <c r="CT66" s="75"/>
      <c r="CU66" s="75"/>
      <c r="CV66" s="75"/>
      <c r="CW66" s="75"/>
      <c r="CX66" s="75"/>
      <c r="CY66" s="75"/>
      <c r="CZ66" s="75"/>
      <c r="DA66" s="75"/>
      <c r="DB66" s="75"/>
      <c r="DC66" s="75"/>
      <c r="DD66" s="75"/>
      <c r="DE66" s="75"/>
      <c r="DF66" s="75"/>
      <c r="DG66" s="75"/>
      <c r="DH66" s="75"/>
      <c r="DI66" s="75"/>
      <c r="DJ66" s="75"/>
      <c r="DK66" s="75"/>
      <c r="DL66" s="75"/>
      <c r="DM66" s="75"/>
      <c r="DN66" s="75"/>
      <c r="DO66" s="75"/>
      <c r="DP66" s="75"/>
      <c r="DQ66" s="75"/>
      <c r="DR66" s="75"/>
      <c r="DS66" s="75"/>
      <c r="DT66" s="75"/>
      <c r="DU66" s="75"/>
      <c r="DV66" s="75"/>
      <c r="DW66" s="75"/>
      <c r="DX66" s="75"/>
      <c r="DY66" s="75"/>
      <c r="DZ66" s="75"/>
      <c r="EA66" s="75"/>
      <c r="EB66" s="75"/>
      <c r="EC66" s="75"/>
      <c r="ED66" s="75"/>
      <c r="EE66" s="75"/>
      <c r="EF66" s="75"/>
      <c r="EG66" s="75"/>
      <c r="EH66" s="75"/>
      <c r="EI66" s="75"/>
      <c r="EJ66" s="75"/>
      <c r="EK66" s="75"/>
      <c r="EL66" s="75"/>
      <c r="EM66" s="75"/>
      <c r="EN66" s="75"/>
      <c r="EO66" s="75"/>
      <c r="EP66" s="75"/>
      <c r="EQ66" s="75"/>
      <c r="ER66" s="75"/>
      <c r="ES66" s="75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</row>
    <row r="67" ht="12.75" customHeight="1">
      <c r="A67" s="1"/>
      <c r="B67" s="191" t="s">
        <v>177</v>
      </c>
      <c r="C67" s="220">
        <f t="shared" ref="C67:L67" si="32">+SUMIF($P$69:$ES$69,C$60,$P67:$ES67)</f>
        <v>0</v>
      </c>
      <c r="D67" s="220">
        <f t="shared" si="32"/>
        <v>0</v>
      </c>
      <c r="E67" s="220">
        <f t="shared" si="32"/>
        <v>0</v>
      </c>
      <c r="F67" s="220">
        <f t="shared" si="32"/>
        <v>0</v>
      </c>
      <c r="G67" s="220">
        <f t="shared" si="32"/>
        <v>0</v>
      </c>
      <c r="H67" s="220">
        <f t="shared" si="32"/>
        <v>0</v>
      </c>
      <c r="I67" s="220">
        <f t="shared" si="32"/>
        <v>0</v>
      </c>
      <c r="J67" s="220">
        <f t="shared" si="32"/>
        <v>0</v>
      </c>
      <c r="K67" s="220">
        <f t="shared" si="32"/>
        <v>0</v>
      </c>
      <c r="L67" s="239">
        <f t="shared" si="32"/>
        <v>0</v>
      </c>
      <c r="M67" s="1"/>
      <c r="N67" s="1"/>
      <c r="O67" s="240"/>
      <c r="P67" s="221">
        <f>P65*Interest_Rate_ST/12</f>
        <v>0</v>
      </c>
      <c r="Q67" s="221">
        <f>Q65*Interest_Rate_ST/12</f>
        <v>0</v>
      </c>
      <c r="R67" s="221">
        <f>R65*Interest_Rate_ST/12</f>
        <v>0</v>
      </c>
      <c r="S67" s="221">
        <f>S65*Interest_Rate_ST/12</f>
        <v>0</v>
      </c>
      <c r="T67" s="221">
        <f>T65*Interest_Rate_ST/12</f>
        <v>0</v>
      </c>
      <c r="U67" s="221">
        <f>U65*Interest_Rate_ST/12</f>
        <v>0</v>
      </c>
      <c r="V67" s="221">
        <f>V65*Interest_Rate_ST/12</f>
        <v>0</v>
      </c>
      <c r="W67" s="221">
        <f>W65*Interest_Rate_ST/12</f>
        <v>0</v>
      </c>
      <c r="X67" s="221">
        <f>X65*Interest_Rate_ST/12</f>
        <v>0</v>
      </c>
      <c r="Y67" s="221">
        <f>Y65*Interest_Rate_ST/12</f>
        <v>0</v>
      </c>
      <c r="Z67" s="221">
        <f>Z65*Interest_Rate_ST/12</f>
        <v>0</v>
      </c>
      <c r="AA67" s="221">
        <f>AA65*Interest_Rate_ST/12</f>
        <v>0</v>
      </c>
      <c r="AB67" s="221">
        <f>AB65*Interest_Rate_ST/12</f>
        <v>0</v>
      </c>
      <c r="AC67" s="221">
        <f>AC65*Interest_Rate_ST/12</f>
        <v>0</v>
      </c>
      <c r="AD67" s="221">
        <f>AD65*Interest_Rate_ST/12</f>
        <v>0</v>
      </c>
      <c r="AE67" s="221">
        <f>AE65*Interest_Rate_ST/12</f>
        <v>0</v>
      </c>
      <c r="AF67" s="221">
        <f>AF65*Interest_Rate_ST/12</f>
        <v>0</v>
      </c>
      <c r="AG67" s="221">
        <f>AG65*Interest_Rate_ST/12</f>
        <v>0</v>
      </c>
      <c r="AH67" s="221">
        <f>AH65*Interest_Rate_ST/12</f>
        <v>0</v>
      </c>
      <c r="AI67" s="221">
        <f>AI65*Interest_Rate_ST/12</f>
        <v>0</v>
      </c>
      <c r="AJ67" s="221">
        <f>AJ65*Interest_Rate_ST/12</f>
        <v>0</v>
      </c>
      <c r="AK67" s="221">
        <f>AK65*Interest_Rate_ST/12</f>
        <v>0</v>
      </c>
      <c r="AL67" s="221">
        <f>AL65*Interest_Rate_ST/12</f>
        <v>0</v>
      </c>
      <c r="AM67" s="221">
        <f>AM65*Interest_Rate_ST/12</f>
        <v>0</v>
      </c>
      <c r="AN67" s="221">
        <f>AN65*Interest_Rate_ST/12</f>
        <v>0</v>
      </c>
      <c r="AO67" s="221">
        <f>AO65*Interest_Rate_ST/12</f>
        <v>0</v>
      </c>
      <c r="AP67" s="221">
        <f>AP65*Interest_Rate_ST/12</f>
        <v>0</v>
      </c>
      <c r="AQ67" s="221">
        <f>AQ65*Interest_Rate_ST/12</f>
        <v>0</v>
      </c>
      <c r="AR67" s="221">
        <f>AR65*Interest_Rate_ST/12</f>
        <v>0</v>
      </c>
      <c r="AS67" s="221">
        <f>AS65*Interest_Rate_ST/12</f>
        <v>0</v>
      </c>
      <c r="AT67" s="221">
        <f>AT65*Interest_Rate_ST/12</f>
        <v>0</v>
      </c>
      <c r="AU67" s="221">
        <f>AU65*Interest_Rate_ST/12</f>
        <v>0</v>
      </c>
      <c r="AV67" s="221">
        <f>AV65*Interest_Rate_ST/12</f>
        <v>0</v>
      </c>
      <c r="AW67" s="221">
        <f>AW65*Interest_Rate_ST/12</f>
        <v>0</v>
      </c>
      <c r="AX67" s="221">
        <f>AX65*Interest_Rate_ST/12</f>
        <v>0</v>
      </c>
      <c r="AY67" s="221">
        <f>AY65*Interest_Rate_ST/12</f>
        <v>0</v>
      </c>
      <c r="AZ67" s="221">
        <f>AZ65*Interest_Rate_ST/12</f>
        <v>0</v>
      </c>
      <c r="BA67" s="221">
        <f>BA65*Interest_Rate_ST/12</f>
        <v>0</v>
      </c>
      <c r="BB67" s="221">
        <f>BB65*Interest_Rate_ST/12</f>
        <v>0</v>
      </c>
      <c r="BC67" s="221">
        <f>BC65*Interest_Rate_ST/12</f>
        <v>0</v>
      </c>
      <c r="BD67" s="221">
        <f>BD65*Interest_Rate_ST/12</f>
        <v>0</v>
      </c>
      <c r="BE67" s="221">
        <f>BE65*Interest_Rate_ST/12</f>
        <v>0</v>
      </c>
      <c r="BF67" s="221">
        <f>BF65*Interest_Rate_ST/12</f>
        <v>0</v>
      </c>
      <c r="BG67" s="221">
        <f>BG65*Interest_Rate_ST/12</f>
        <v>0</v>
      </c>
      <c r="BH67" s="221">
        <f>BH65*Interest_Rate_ST/12</f>
        <v>0</v>
      </c>
      <c r="BI67" s="221">
        <f>BI65*Interest_Rate_ST/12</f>
        <v>0</v>
      </c>
      <c r="BJ67" s="221">
        <f>BJ65*Interest_Rate_ST/12</f>
        <v>0</v>
      </c>
      <c r="BK67" s="221">
        <f>BK65*Interest_Rate_ST/12</f>
        <v>0</v>
      </c>
      <c r="BL67" s="221">
        <f>BL65*Interest_Rate_ST/12</f>
        <v>0</v>
      </c>
      <c r="BM67" s="221">
        <f>BM65*Interest_Rate_ST/12</f>
        <v>0</v>
      </c>
      <c r="BN67" s="221">
        <f>BN65*Interest_Rate_ST/12</f>
        <v>0</v>
      </c>
      <c r="BO67" s="221">
        <f>BO65*Interest_Rate_ST/12</f>
        <v>0</v>
      </c>
      <c r="BP67" s="221">
        <f>BP65*Interest_Rate_ST/12</f>
        <v>0</v>
      </c>
      <c r="BQ67" s="221">
        <f>BQ65*Interest_Rate_ST/12</f>
        <v>0</v>
      </c>
      <c r="BR67" s="221">
        <f>BR65*Interest_Rate_ST/12</f>
        <v>0</v>
      </c>
      <c r="BS67" s="221">
        <f>BS65*Interest_Rate_ST/12</f>
        <v>0</v>
      </c>
      <c r="BT67" s="221">
        <f>BT65*Interest_Rate_ST/12</f>
        <v>0</v>
      </c>
      <c r="BU67" s="221">
        <f>BU65*Interest_Rate_ST/12</f>
        <v>0</v>
      </c>
      <c r="BV67" s="221">
        <f>BV65*Interest_Rate_ST/12</f>
        <v>0</v>
      </c>
      <c r="BW67" s="221">
        <f>BW65*Interest_Rate_ST/12</f>
        <v>0</v>
      </c>
      <c r="BX67" s="221">
        <f>BX65*Interest_Rate_ST/12</f>
        <v>0</v>
      </c>
      <c r="BY67" s="221">
        <f>BY65*Interest_Rate_ST/12</f>
        <v>0</v>
      </c>
      <c r="BZ67" s="221">
        <f>BZ65*Interest_Rate_ST/12</f>
        <v>0</v>
      </c>
      <c r="CA67" s="221">
        <f>CA65*Interest_Rate_ST/12</f>
        <v>0</v>
      </c>
      <c r="CB67" s="221">
        <f>CB65*Interest_Rate_ST/12</f>
        <v>0</v>
      </c>
      <c r="CC67" s="221">
        <f>CC65*Interest_Rate_ST/12</f>
        <v>0</v>
      </c>
      <c r="CD67" s="221">
        <f>CD65*Interest_Rate_ST/12</f>
        <v>0</v>
      </c>
      <c r="CE67" s="221">
        <f>CE65*Interest_Rate_ST/12</f>
        <v>0</v>
      </c>
      <c r="CF67" s="221">
        <f>CF65*Interest_Rate_ST/12</f>
        <v>0</v>
      </c>
      <c r="CG67" s="221">
        <f>CG65*Interest_Rate_ST/12</f>
        <v>0</v>
      </c>
      <c r="CH67" s="221">
        <f>CH65*Interest_Rate_ST/12</f>
        <v>0</v>
      </c>
      <c r="CI67" s="221">
        <f>CI65*Interest_Rate_ST/12</f>
        <v>0</v>
      </c>
      <c r="CJ67" s="221">
        <f>CJ65*Interest_Rate_ST/12</f>
        <v>0</v>
      </c>
      <c r="CK67" s="221">
        <f>CK65*Interest_Rate_ST/12</f>
        <v>0</v>
      </c>
      <c r="CL67" s="221">
        <f>CL65*Interest_Rate_ST/12</f>
        <v>0</v>
      </c>
      <c r="CM67" s="221">
        <f>CM65*Interest_Rate_ST/12</f>
        <v>0</v>
      </c>
      <c r="CN67" s="221">
        <f>CN65*Interest_Rate_ST/12</f>
        <v>0</v>
      </c>
      <c r="CO67" s="221">
        <f>CO65*Interest_Rate_ST/12</f>
        <v>0</v>
      </c>
      <c r="CP67" s="221">
        <f>CP65*Interest_Rate_ST/12</f>
        <v>0</v>
      </c>
      <c r="CQ67" s="221">
        <f>CQ65*Interest_Rate_ST/12</f>
        <v>0</v>
      </c>
      <c r="CR67" s="221">
        <f>CR65*Interest_Rate_ST/12</f>
        <v>0</v>
      </c>
      <c r="CS67" s="221">
        <f>CS65*Interest_Rate_ST/12</f>
        <v>0</v>
      </c>
      <c r="CT67" s="221">
        <f>CT65*Interest_Rate_ST/12</f>
        <v>0</v>
      </c>
      <c r="CU67" s="221">
        <f>CU65*Interest_Rate_ST/12</f>
        <v>0</v>
      </c>
      <c r="CV67" s="221">
        <f>CV65*Interest_Rate_ST/12</f>
        <v>0</v>
      </c>
      <c r="CW67" s="221">
        <f>CW65*Interest_Rate_ST/12</f>
        <v>0</v>
      </c>
      <c r="CX67" s="221">
        <f>CX65*Interest_Rate_ST/12</f>
        <v>0</v>
      </c>
      <c r="CY67" s="221">
        <f>CY65*Interest_Rate_ST/12</f>
        <v>0</v>
      </c>
      <c r="CZ67" s="221">
        <f>CZ65*Interest_Rate_ST/12</f>
        <v>0</v>
      </c>
      <c r="DA67" s="221">
        <f>DA65*Interest_Rate_ST/12</f>
        <v>0</v>
      </c>
      <c r="DB67" s="221">
        <f>DB65*Interest_Rate_ST/12</f>
        <v>0</v>
      </c>
      <c r="DC67" s="221">
        <f>DC65*Interest_Rate_ST/12</f>
        <v>0</v>
      </c>
      <c r="DD67" s="221">
        <f>DD65*Interest_Rate_ST/12</f>
        <v>0</v>
      </c>
      <c r="DE67" s="221">
        <f>DE65*Interest_Rate_ST/12</f>
        <v>0</v>
      </c>
      <c r="DF67" s="221">
        <f>DF65*Interest_Rate_ST/12</f>
        <v>0</v>
      </c>
      <c r="DG67" s="221">
        <f>DG65*Interest_Rate_ST/12</f>
        <v>0</v>
      </c>
      <c r="DH67" s="221">
        <f>DH65*Interest_Rate_ST/12</f>
        <v>0</v>
      </c>
      <c r="DI67" s="221">
        <f>DI65*Interest_Rate_ST/12</f>
        <v>0</v>
      </c>
      <c r="DJ67" s="221">
        <f>DJ65*Interest_Rate_ST/12</f>
        <v>0</v>
      </c>
      <c r="DK67" s="221">
        <f>DK65*Interest_Rate_ST/12</f>
        <v>0</v>
      </c>
      <c r="DL67" s="221">
        <f>DL65*Interest_Rate_ST/12</f>
        <v>0</v>
      </c>
      <c r="DM67" s="221">
        <f>DM65*Interest_Rate_ST/12</f>
        <v>0</v>
      </c>
      <c r="DN67" s="221">
        <f>DN65*Interest_Rate_ST/12</f>
        <v>0</v>
      </c>
      <c r="DO67" s="221">
        <f>DO65*Interest_Rate_ST/12</f>
        <v>0</v>
      </c>
      <c r="DP67" s="221">
        <f>DP65*Interest_Rate_ST/12</f>
        <v>0</v>
      </c>
      <c r="DQ67" s="221">
        <f>DQ65*Interest_Rate_ST/12</f>
        <v>0</v>
      </c>
      <c r="DR67" s="221">
        <f>DR65*Interest_Rate_ST/12</f>
        <v>0</v>
      </c>
      <c r="DS67" s="221">
        <f>DS65*Interest_Rate_ST/12</f>
        <v>0</v>
      </c>
      <c r="DT67" s="221">
        <f>DT65*Interest_Rate_ST/12</f>
        <v>0</v>
      </c>
      <c r="DU67" s="221">
        <f>DU65*Interest_Rate_ST/12</f>
        <v>0</v>
      </c>
      <c r="DV67" s="221">
        <f>DV65*Interest_Rate_ST/12</f>
        <v>0</v>
      </c>
      <c r="DW67" s="221">
        <f>DW65*Interest_Rate_ST/12</f>
        <v>0</v>
      </c>
      <c r="DX67" s="221">
        <f>DX65*Interest_Rate_ST/12</f>
        <v>0</v>
      </c>
      <c r="DY67" s="221">
        <f>DY65*Interest_Rate_ST/12</f>
        <v>0</v>
      </c>
      <c r="DZ67" s="221">
        <f>DZ65*Interest_Rate_ST/12</f>
        <v>0</v>
      </c>
      <c r="EA67" s="221">
        <f>EA65*Interest_Rate_ST/12</f>
        <v>0</v>
      </c>
      <c r="EB67" s="221">
        <f>EB65*Interest_Rate_ST/12</f>
        <v>0</v>
      </c>
      <c r="EC67" s="221">
        <f>EC65*Interest_Rate_ST/12</f>
        <v>0</v>
      </c>
      <c r="ED67" s="221">
        <f>ED65*Interest_Rate_ST/12</f>
        <v>0</v>
      </c>
      <c r="EE67" s="221">
        <f>EE65*Interest_Rate_ST/12</f>
        <v>0</v>
      </c>
      <c r="EF67" s="221">
        <f>EF65*Interest_Rate_ST/12</f>
        <v>0</v>
      </c>
      <c r="EG67" s="221">
        <f>EG65*Interest_Rate_ST/12</f>
        <v>0</v>
      </c>
      <c r="EH67" s="221">
        <f>EH65*Interest_Rate_ST/12</f>
        <v>0</v>
      </c>
      <c r="EI67" s="221">
        <f>EI65*Interest_Rate_ST/12</f>
        <v>0</v>
      </c>
      <c r="EJ67" s="221">
        <f>EJ65*Interest_Rate_ST/12</f>
        <v>0</v>
      </c>
      <c r="EK67" s="221">
        <f>EK65*Interest_Rate_ST/12</f>
        <v>0</v>
      </c>
      <c r="EL67" s="221">
        <f>EL65*Interest_Rate_ST/12</f>
        <v>0</v>
      </c>
      <c r="EM67" s="221">
        <f>EM65*Interest_Rate_ST/12</f>
        <v>0</v>
      </c>
      <c r="EN67" s="221">
        <f>EN65*Interest_Rate_ST/12</f>
        <v>0</v>
      </c>
      <c r="EO67" s="221">
        <f>EO65*Interest_Rate_ST/12</f>
        <v>0</v>
      </c>
      <c r="EP67" s="221">
        <f>EP65*Interest_Rate_ST/12</f>
        <v>0</v>
      </c>
      <c r="EQ67" s="221">
        <f>EQ65*Interest_Rate_ST/12</f>
        <v>0</v>
      </c>
      <c r="ER67" s="221">
        <f>ER65*Interest_Rate_ST/12</f>
        <v>0</v>
      </c>
      <c r="ES67" s="221">
        <f>ES65*Interest_Rate_ST/12</f>
        <v>0</v>
      </c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</row>
    <row r="68" ht="12.75" customHeight="1">
      <c r="A68" s="1"/>
      <c r="B68" s="21"/>
      <c r="C68" s="246"/>
      <c r="D68" s="246"/>
      <c r="E68" s="246"/>
      <c r="F68" s="246"/>
      <c r="G68" s="246"/>
      <c r="H68" s="246"/>
      <c r="I68" s="246"/>
      <c r="J68" s="246"/>
      <c r="K68" s="246"/>
      <c r="L68" s="246"/>
      <c r="M68" s="1"/>
      <c r="N68" s="1"/>
      <c r="O68" s="1"/>
      <c r="P68" s="61"/>
      <c r="Q68" s="19"/>
      <c r="R68" s="61"/>
      <c r="S68" s="61"/>
      <c r="T68" s="61"/>
      <c r="U68" s="61"/>
      <c r="V68" s="61"/>
      <c r="W68" s="61"/>
      <c r="X68" s="61"/>
      <c r="Y68" s="61"/>
      <c r="Z68" s="61"/>
      <c r="AA68" s="61"/>
      <c r="AB68" s="61"/>
      <c r="AC68" s="61"/>
      <c r="AD68" s="61"/>
      <c r="AE68" s="61"/>
      <c r="AF68" s="61"/>
      <c r="AG68" s="61"/>
      <c r="AH68" s="61"/>
      <c r="AI68" s="61"/>
      <c r="AJ68" s="61"/>
      <c r="AK68" s="61"/>
      <c r="AL68" s="61"/>
      <c r="AM68" s="61"/>
      <c r="AN68" s="61"/>
      <c r="AO68" s="61"/>
      <c r="AP68" s="61"/>
      <c r="AQ68" s="61"/>
      <c r="AR68" s="61"/>
      <c r="AS68" s="61"/>
      <c r="AT68" s="61"/>
      <c r="AU68" s="61"/>
      <c r="AV68" s="61"/>
      <c r="AW68" s="61"/>
      <c r="AX68" s="61"/>
      <c r="AY68" s="61"/>
      <c r="AZ68" s="61"/>
      <c r="BA68" s="61"/>
      <c r="BB68" s="61"/>
      <c r="BC68" s="61"/>
      <c r="BD68" s="61"/>
      <c r="BE68" s="61"/>
      <c r="BF68" s="61"/>
      <c r="BG68" s="61"/>
      <c r="BH68" s="61"/>
      <c r="BI68" s="61"/>
      <c r="BJ68" s="61"/>
      <c r="BK68" s="61"/>
      <c r="BL68" s="61"/>
      <c r="BM68" s="61"/>
      <c r="BN68" s="61"/>
      <c r="BO68" s="61"/>
      <c r="BP68" s="61"/>
      <c r="BQ68" s="61"/>
      <c r="BR68" s="61"/>
      <c r="BS68" s="61"/>
      <c r="BT68" s="61"/>
      <c r="BU68" s="61"/>
      <c r="BV68" s="61"/>
      <c r="BW68" s="61"/>
      <c r="BX68" s="61"/>
      <c r="BY68" s="61"/>
      <c r="BZ68" s="61"/>
      <c r="CA68" s="61"/>
      <c r="CB68" s="61"/>
      <c r="CC68" s="61"/>
      <c r="CD68" s="61"/>
      <c r="CE68" s="61"/>
      <c r="CF68" s="61"/>
      <c r="CG68" s="61"/>
      <c r="CH68" s="61"/>
      <c r="CI68" s="61"/>
      <c r="CJ68" s="61"/>
      <c r="CK68" s="61"/>
      <c r="CL68" s="61"/>
      <c r="CM68" s="61"/>
      <c r="CN68" s="61"/>
      <c r="CO68" s="61"/>
      <c r="CP68" s="61"/>
      <c r="CQ68" s="61"/>
      <c r="CR68" s="61"/>
      <c r="CS68" s="61"/>
      <c r="CT68" s="61"/>
      <c r="CU68" s="61"/>
      <c r="CV68" s="61"/>
      <c r="CW68" s="61"/>
      <c r="CX68" s="61"/>
      <c r="CY68" s="61"/>
      <c r="CZ68" s="61"/>
      <c r="DA68" s="61"/>
      <c r="DB68" s="61"/>
      <c r="DC68" s="61"/>
      <c r="DD68" s="61"/>
      <c r="DE68" s="61"/>
      <c r="DF68" s="61"/>
      <c r="DG68" s="61"/>
      <c r="DH68" s="61"/>
      <c r="DI68" s="61"/>
      <c r="DJ68" s="61"/>
      <c r="DK68" s="61"/>
      <c r="DL68" s="61"/>
      <c r="DM68" s="61"/>
      <c r="DN68" s="61"/>
      <c r="DO68" s="61"/>
      <c r="DP68" s="61"/>
      <c r="DQ68" s="61"/>
      <c r="DR68" s="61"/>
      <c r="DS68" s="61"/>
      <c r="DT68" s="61"/>
      <c r="DU68" s="61"/>
      <c r="DV68" s="61"/>
      <c r="DW68" s="61"/>
      <c r="DX68" s="61"/>
      <c r="DY68" s="61"/>
      <c r="DZ68" s="61"/>
      <c r="EA68" s="61"/>
      <c r="EB68" s="61"/>
      <c r="EC68" s="61"/>
      <c r="ED68" s="61"/>
      <c r="EE68" s="61"/>
      <c r="EF68" s="61"/>
      <c r="EG68" s="61"/>
      <c r="EH68" s="61"/>
      <c r="EI68" s="61"/>
      <c r="EJ68" s="61"/>
      <c r="EK68" s="61"/>
      <c r="EL68" s="61"/>
      <c r="EM68" s="61"/>
      <c r="EN68" s="61"/>
      <c r="EO68" s="61"/>
      <c r="EP68" s="61"/>
      <c r="EQ68" s="61"/>
      <c r="ER68" s="61"/>
      <c r="ES68" s="6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</row>
    <row r="69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>
        <f t="shared" ref="P69:ES69" si="33">+YEAR(P70)</f>
        <v>2025</v>
      </c>
      <c r="Q69" s="1">
        <f t="shared" si="33"/>
        <v>2025</v>
      </c>
      <c r="R69" s="1">
        <f t="shared" si="33"/>
        <v>2025</v>
      </c>
      <c r="S69" s="1">
        <f t="shared" si="33"/>
        <v>2025</v>
      </c>
      <c r="T69" s="1">
        <f t="shared" si="33"/>
        <v>2025</v>
      </c>
      <c r="U69" s="1">
        <f t="shared" si="33"/>
        <v>2025</v>
      </c>
      <c r="V69" s="1">
        <f t="shared" si="33"/>
        <v>2025</v>
      </c>
      <c r="W69" s="1">
        <f t="shared" si="33"/>
        <v>2025</v>
      </c>
      <c r="X69" s="1">
        <f t="shared" si="33"/>
        <v>2025</v>
      </c>
      <c r="Y69" s="1">
        <f t="shared" si="33"/>
        <v>2025</v>
      </c>
      <c r="Z69" s="1">
        <f t="shared" si="33"/>
        <v>2025</v>
      </c>
      <c r="AA69" s="1">
        <f t="shared" si="33"/>
        <v>2025</v>
      </c>
      <c r="AB69" s="1">
        <f t="shared" si="33"/>
        <v>2026</v>
      </c>
      <c r="AC69" s="1">
        <f t="shared" si="33"/>
        <v>2026</v>
      </c>
      <c r="AD69" s="1">
        <f t="shared" si="33"/>
        <v>2026</v>
      </c>
      <c r="AE69" s="1">
        <f t="shared" si="33"/>
        <v>2026</v>
      </c>
      <c r="AF69" s="1">
        <f t="shared" si="33"/>
        <v>2026</v>
      </c>
      <c r="AG69" s="1">
        <f t="shared" si="33"/>
        <v>2026</v>
      </c>
      <c r="AH69" s="1">
        <f t="shared" si="33"/>
        <v>2026</v>
      </c>
      <c r="AI69" s="1">
        <f t="shared" si="33"/>
        <v>2026</v>
      </c>
      <c r="AJ69" s="1">
        <f t="shared" si="33"/>
        <v>2026</v>
      </c>
      <c r="AK69" s="1">
        <f t="shared" si="33"/>
        <v>2026</v>
      </c>
      <c r="AL69" s="1">
        <f t="shared" si="33"/>
        <v>2026</v>
      </c>
      <c r="AM69" s="1">
        <f t="shared" si="33"/>
        <v>2026</v>
      </c>
      <c r="AN69" s="1">
        <f t="shared" si="33"/>
        <v>2027</v>
      </c>
      <c r="AO69" s="1">
        <f t="shared" si="33"/>
        <v>2027</v>
      </c>
      <c r="AP69" s="1">
        <f t="shared" si="33"/>
        <v>2027</v>
      </c>
      <c r="AQ69" s="1">
        <f t="shared" si="33"/>
        <v>2027</v>
      </c>
      <c r="AR69" s="1">
        <f t="shared" si="33"/>
        <v>2027</v>
      </c>
      <c r="AS69" s="1">
        <f t="shared" si="33"/>
        <v>2027</v>
      </c>
      <c r="AT69" s="1">
        <f t="shared" si="33"/>
        <v>2027</v>
      </c>
      <c r="AU69" s="1">
        <f t="shared" si="33"/>
        <v>2027</v>
      </c>
      <c r="AV69" s="1">
        <f t="shared" si="33"/>
        <v>2027</v>
      </c>
      <c r="AW69" s="1">
        <f t="shared" si="33"/>
        <v>2027</v>
      </c>
      <c r="AX69" s="1">
        <f t="shared" si="33"/>
        <v>2027</v>
      </c>
      <c r="AY69" s="1">
        <f t="shared" si="33"/>
        <v>2027</v>
      </c>
      <c r="AZ69" s="1">
        <f t="shared" si="33"/>
        <v>2028</v>
      </c>
      <c r="BA69" s="1">
        <f t="shared" si="33"/>
        <v>2028</v>
      </c>
      <c r="BB69" s="1">
        <f t="shared" si="33"/>
        <v>2028</v>
      </c>
      <c r="BC69" s="1">
        <f t="shared" si="33"/>
        <v>2028</v>
      </c>
      <c r="BD69" s="1">
        <f t="shared" si="33"/>
        <v>2028</v>
      </c>
      <c r="BE69" s="1">
        <f t="shared" si="33"/>
        <v>2028</v>
      </c>
      <c r="BF69" s="1">
        <f t="shared" si="33"/>
        <v>2028</v>
      </c>
      <c r="BG69" s="1">
        <f t="shared" si="33"/>
        <v>2028</v>
      </c>
      <c r="BH69" s="1">
        <f t="shared" si="33"/>
        <v>2028</v>
      </c>
      <c r="BI69" s="1">
        <f t="shared" si="33"/>
        <v>2028</v>
      </c>
      <c r="BJ69" s="1">
        <f t="shared" si="33"/>
        <v>2028</v>
      </c>
      <c r="BK69" s="1">
        <f t="shared" si="33"/>
        <v>2028</v>
      </c>
      <c r="BL69" s="1">
        <f t="shared" si="33"/>
        <v>2029</v>
      </c>
      <c r="BM69" s="1">
        <f t="shared" si="33"/>
        <v>2029</v>
      </c>
      <c r="BN69" s="1">
        <f t="shared" si="33"/>
        <v>2029</v>
      </c>
      <c r="BO69" s="1">
        <f t="shared" si="33"/>
        <v>2029</v>
      </c>
      <c r="BP69" s="1">
        <f t="shared" si="33"/>
        <v>2029</v>
      </c>
      <c r="BQ69" s="1">
        <f t="shared" si="33"/>
        <v>2029</v>
      </c>
      <c r="BR69" s="1">
        <f t="shared" si="33"/>
        <v>2029</v>
      </c>
      <c r="BS69" s="1">
        <f t="shared" si="33"/>
        <v>2029</v>
      </c>
      <c r="BT69" s="1">
        <f t="shared" si="33"/>
        <v>2029</v>
      </c>
      <c r="BU69" s="1">
        <f t="shared" si="33"/>
        <v>2029</v>
      </c>
      <c r="BV69" s="1">
        <f t="shared" si="33"/>
        <v>2029</v>
      </c>
      <c r="BW69" s="1">
        <f t="shared" si="33"/>
        <v>2029</v>
      </c>
      <c r="BX69" s="1">
        <f t="shared" si="33"/>
        <v>2030</v>
      </c>
      <c r="BY69" s="1">
        <f t="shared" si="33"/>
        <v>2030</v>
      </c>
      <c r="BZ69" s="1">
        <f t="shared" si="33"/>
        <v>2030</v>
      </c>
      <c r="CA69" s="1">
        <f t="shared" si="33"/>
        <v>2030</v>
      </c>
      <c r="CB69" s="1">
        <f t="shared" si="33"/>
        <v>2030</v>
      </c>
      <c r="CC69" s="1">
        <f t="shared" si="33"/>
        <v>2030</v>
      </c>
      <c r="CD69" s="1">
        <f t="shared" si="33"/>
        <v>2030</v>
      </c>
      <c r="CE69" s="1">
        <f t="shared" si="33"/>
        <v>2030</v>
      </c>
      <c r="CF69" s="1">
        <f t="shared" si="33"/>
        <v>2030</v>
      </c>
      <c r="CG69" s="1">
        <f t="shared" si="33"/>
        <v>2030</v>
      </c>
      <c r="CH69" s="1">
        <f t="shared" si="33"/>
        <v>2030</v>
      </c>
      <c r="CI69" s="1">
        <f t="shared" si="33"/>
        <v>2030</v>
      </c>
      <c r="CJ69" s="1">
        <f t="shared" si="33"/>
        <v>2031</v>
      </c>
      <c r="CK69" s="1">
        <f t="shared" si="33"/>
        <v>2031</v>
      </c>
      <c r="CL69" s="1">
        <f t="shared" si="33"/>
        <v>2031</v>
      </c>
      <c r="CM69" s="1">
        <f t="shared" si="33"/>
        <v>2031</v>
      </c>
      <c r="CN69" s="1">
        <f t="shared" si="33"/>
        <v>2031</v>
      </c>
      <c r="CO69" s="1">
        <f t="shared" si="33"/>
        <v>2031</v>
      </c>
      <c r="CP69" s="1">
        <f t="shared" si="33"/>
        <v>2031</v>
      </c>
      <c r="CQ69" s="1">
        <f t="shared" si="33"/>
        <v>2031</v>
      </c>
      <c r="CR69" s="1">
        <f t="shared" si="33"/>
        <v>2031</v>
      </c>
      <c r="CS69" s="1">
        <f t="shared" si="33"/>
        <v>2031</v>
      </c>
      <c r="CT69" s="1">
        <f t="shared" si="33"/>
        <v>2031</v>
      </c>
      <c r="CU69" s="1">
        <f t="shared" si="33"/>
        <v>2031</v>
      </c>
      <c r="CV69" s="1">
        <f t="shared" si="33"/>
        <v>2032</v>
      </c>
      <c r="CW69" s="1">
        <f t="shared" si="33"/>
        <v>2032</v>
      </c>
      <c r="CX69" s="1">
        <f t="shared" si="33"/>
        <v>2032</v>
      </c>
      <c r="CY69" s="1">
        <f t="shared" si="33"/>
        <v>2032</v>
      </c>
      <c r="CZ69" s="1">
        <f t="shared" si="33"/>
        <v>2032</v>
      </c>
      <c r="DA69" s="1">
        <f t="shared" si="33"/>
        <v>2032</v>
      </c>
      <c r="DB69" s="1">
        <f t="shared" si="33"/>
        <v>2032</v>
      </c>
      <c r="DC69" s="1">
        <f t="shared" si="33"/>
        <v>2032</v>
      </c>
      <c r="DD69" s="1">
        <f t="shared" si="33"/>
        <v>2032</v>
      </c>
      <c r="DE69" s="1">
        <f t="shared" si="33"/>
        <v>2032</v>
      </c>
      <c r="DF69" s="1">
        <f t="shared" si="33"/>
        <v>2032</v>
      </c>
      <c r="DG69" s="1">
        <f t="shared" si="33"/>
        <v>2032</v>
      </c>
      <c r="DH69" s="1">
        <f t="shared" si="33"/>
        <v>2033</v>
      </c>
      <c r="DI69" s="1">
        <f t="shared" si="33"/>
        <v>2033</v>
      </c>
      <c r="DJ69" s="1">
        <f t="shared" si="33"/>
        <v>2033</v>
      </c>
      <c r="DK69" s="1">
        <f t="shared" si="33"/>
        <v>2033</v>
      </c>
      <c r="DL69" s="1">
        <f t="shared" si="33"/>
        <v>2033</v>
      </c>
      <c r="DM69" s="1">
        <f t="shared" si="33"/>
        <v>2033</v>
      </c>
      <c r="DN69" s="1">
        <f t="shared" si="33"/>
        <v>2033</v>
      </c>
      <c r="DO69" s="1">
        <f t="shared" si="33"/>
        <v>2033</v>
      </c>
      <c r="DP69" s="1">
        <f t="shared" si="33"/>
        <v>2033</v>
      </c>
      <c r="DQ69" s="1">
        <f t="shared" si="33"/>
        <v>2033</v>
      </c>
      <c r="DR69" s="1">
        <f t="shared" si="33"/>
        <v>2033</v>
      </c>
      <c r="DS69" s="1">
        <f t="shared" si="33"/>
        <v>2033</v>
      </c>
      <c r="DT69" s="1">
        <f t="shared" si="33"/>
        <v>2034</v>
      </c>
      <c r="DU69" s="1">
        <f t="shared" si="33"/>
        <v>2034</v>
      </c>
      <c r="DV69" s="1">
        <f t="shared" si="33"/>
        <v>2034</v>
      </c>
      <c r="DW69" s="1">
        <f t="shared" si="33"/>
        <v>2034</v>
      </c>
      <c r="DX69" s="1">
        <f t="shared" si="33"/>
        <v>2034</v>
      </c>
      <c r="DY69" s="1">
        <f t="shared" si="33"/>
        <v>2034</v>
      </c>
      <c r="DZ69" s="1">
        <f t="shared" si="33"/>
        <v>2034</v>
      </c>
      <c r="EA69" s="1">
        <f t="shared" si="33"/>
        <v>2034</v>
      </c>
      <c r="EB69" s="1">
        <f t="shared" si="33"/>
        <v>2034</v>
      </c>
      <c r="EC69" s="1">
        <f t="shared" si="33"/>
        <v>2034</v>
      </c>
      <c r="ED69" s="1">
        <f t="shared" si="33"/>
        <v>2034</v>
      </c>
      <c r="EE69" s="1">
        <f t="shared" si="33"/>
        <v>2034</v>
      </c>
      <c r="EF69" s="1">
        <f t="shared" si="33"/>
        <v>2035</v>
      </c>
      <c r="EG69" s="1">
        <f t="shared" si="33"/>
        <v>2035</v>
      </c>
      <c r="EH69" s="1">
        <f t="shared" si="33"/>
        <v>2035</v>
      </c>
      <c r="EI69" s="1">
        <f t="shared" si="33"/>
        <v>2035</v>
      </c>
      <c r="EJ69" s="1">
        <f t="shared" si="33"/>
        <v>2035</v>
      </c>
      <c r="EK69" s="1">
        <f t="shared" si="33"/>
        <v>2035</v>
      </c>
      <c r="EL69" s="1">
        <f t="shared" si="33"/>
        <v>2035</v>
      </c>
      <c r="EM69" s="1">
        <f t="shared" si="33"/>
        <v>2035</v>
      </c>
      <c r="EN69" s="1">
        <f t="shared" si="33"/>
        <v>2035</v>
      </c>
      <c r="EO69" s="1">
        <f t="shared" si="33"/>
        <v>2035</v>
      </c>
      <c r="EP69" s="1">
        <f t="shared" si="33"/>
        <v>2035</v>
      </c>
      <c r="EQ69" s="1">
        <f t="shared" si="33"/>
        <v>2035</v>
      </c>
      <c r="ER69" s="1">
        <f t="shared" si="33"/>
        <v>2036</v>
      </c>
      <c r="ES69" s="1">
        <f t="shared" si="33"/>
        <v>2036</v>
      </c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</row>
    <row r="70" ht="12.75" customHeight="1">
      <c r="A70" s="1"/>
      <c r="B70" s="181" t="s">
        <v>178</v>
      </c>
      <c r="C70" s="196">
        <f>+Starting_Year</f>
        <v>2025</v>
      </c>
      <c r="D70" s="197">
        <f t="shared" ref="D70:L70" si="34">C70+1</f>
        <v>2026</v>
      </c>
      <c r="E70" s="197">
        <f t="shared" si="34"/>
        <v>2027</v>
      </c>
      <c r="F70" s="197">
        <f t="shared" si="34"/>
        <v>2028</v>
      </c>
      <c r="G70" s="197">
        <f t="shared" si="34"/>
        <v>2029</v>
      </c>
      <c r="H70" s="197">
        <f t="shared" si="34"/>
        <v>2030</v>
      </c>
      <c r="I70" s="197">
        <f t="shared" si="34"/>
        <v>2031</v>
      </c>
      <c r="J70" s="197">
        <f t="shared" si="34"/>
        <v>2032</v>
      </c>
      <c r="K70" s="197">
        <f t="shared" si="34"/>
        <v>2033</v>
      </c>
      <c r="L70" s="198">
        <f t="shared" si="34"/>
        <v>2034</v>
      </c>
      <c r="M70" s="182" t="s">
        <v>179</v>
      </c>
      <c r="N70" s="182" t="s">
        <v>180</v>
      </c>
      <c r="O70" s="182" t="s">
        <v>181</v>
      </c>
      <c r="P70" s="182">
        <f>DATE(Starting_Year,1,1)</f>
        <v>45658</v>
      </c>
      <c r="Q70" s="182">
        <f t="shared" ref="Q70:ES70" si="35">+EDATE(P70,1)</f>
        <v>45689</v>
      </c>
      <c r="R70" s="182">
        <f t="shared" si="35"/>
        <v>45717</v>
      </c>
      <c r="S70" s="182">
        <f t="shared" si="35"/>
        <v>45748</v>
      </c>
      <c r="T70" s="182">
        <f t="shared" si="35"/>
        <v>45778</v>
      </c>
      <c r="U70" s="182">
        <f t="shared" si="35"/>
        <v>45809</v>
      </c>
      <c r="V70" s="182">
        <f t="shared" si="35"/>
        <v>45839</v>
      </c>
      <c r="W70" s="182">
        <f t="shared" si="35"/>
        <v>45870</v>
      </c>
      <c r="X70" s="182">
        <f t="shared" si="35"/>
        <v>45901</v>
      </c>
      <c r="Y70" s="182">
        <f t="shared" si="35"/>
        <v>45931</v>
      </c>
      <c r="Z70" s="182">
        <f t="shared" si="35"/>
        <v>45962</v>
      </c>
      <c r="AA70" s="182">
        <f t="shared" si="35"/>
        <v>45992</v>
      </c>
      <c r="AB70" s="182">
        <f t="shared" si="35"/>
        <v>46023</v>
      </c>
      <c r="AC70" s="182">
        <f t="shared" si="35"/>
        <v>46054</v>
      </c>
      <c r="AD70" s="182">
        <f t="shared" si="35"/>
        <v>46082</v>
      </c>
      <c r="AE70" s="182">
        <f t="shared" si="35"/>
        <v>46113</v>
      </c>
      <c r="AF70" s="182">
        <f t="shared" si="35"/>
        <v>46143</v>
      </c>
      <c r="AG70" s="182">
        <f t="shared" si="35"/>
        <v>46174</v>
      </c>
      <c r="AH70" s="182">
        <f t="shared" si="35"/>
        <v>46204</v>
      </c>
      <c r="AI70" s="182">
        <f t="shared" si="35"/>
        <v>46235</v>
      </c>
      <c r="AJ70" s="182">
        <f t="shared" si="35"/>
        <v>46266</v>
      </c>
      <c r="AK70" s="182">
        <f t="shared" si="35"/>
        <v>46296</v>
      </c>
      <c r="AL70" s="182">
        <f t="shared" si="35"/>
        <v>46327</v>
      </c>
      <c r="AM70" s="182">
        <f t="shared" si="35"/>
        <v>46357</v>
      </c>
      <c r="AN70" s="182">
        <f t="shared" si="35"/>
        <v>46388</v>
      </c>
      <c r="AO70" s="182">
        <f t="shared" si="35"/>
        <v>46419</v>
      </c>
      <c r="AP70" s="182">
        <f t="shared" si="35"/>
        <v>46447</v>
      </c>
      <c r="AQ70" s="182">
        <f t="shared" si="35"/>
        <v>46478</v>
      </c>
      <c r="AR70" s="182">
        <f t="shared" si="35"/>
        <v>46508</v>
      </c>
      <c r="AS70" s="182">
        <f t="shared" si="35"/>
        <v>46539</v>
      </c>
      <c r="AT70" s="182">
        <f t="shared" si="35"/>
        <v>46569</v>
      </c>
      <c r="AU70" s="182">
        <f t="shared" si="35"/>
        <v>46600</v>
      </c>
      <c r="AV70" s="182">
        <f t="shared" si="35"/>
        <v>46631</v>
      </c>
      <c r="AW70" s="182">
        <f t="shared" si="35"/>
        <v>46661</v>
      </c>
      <c r="AX70" s="182">
        <f t="shared" si="35"/>
        <v>46692</v>
      </c>
      <c r="AY70" s="182">
        <f t="shared" si="35"/>
        <v>46722</v>
      </c>
      <c r="AZ70" s="182">
        <f t="shared" si="35"/>
        <v>46753</v>
      </c>
      <c r="BA70" s="182">
        <f t="shared" si="35"/>
        <v>46784</v>
      </c>
      <c r="BB70" s="182">
        <f t="shared" si="35"/>
        <v>46813</v>
      </c>
      <c r="BC70" s="182">
        <f t="shared" si="35"/>
        <v>46844</v>
      </c>
      <c r="BD70" s="182">
        <f t="shared" si="35"/>
        <v>46874</v>
      </c>
      <c r="BE70" s="182">
        <f t="shared" si="35"/>
        <v>46905</v>
      </c>
      <c r="BF70" s="182">
        <f t="shared" si="35"/>
        <v>46935</v>
      </c>
      <c r="BG70" s="182">
        <f t="shared" si="35"/>
        <v>46966</v>
      </c>
      <c r="BH70" s="182">
        <f t="shared" si="35"/>
        <v>46997</v>
      </c>
      <c r="BI70" s="182">
        <f t="shared" si="35"/>
        <v>47027</v>
      </c>
      <c r="BJ70" s="182">
        <f t="shared" si="35"/>
        <v>47058</v>
      </c>
      <c r="BK70" s="182">
        <f t="shared" si="35"/>
        <v>47088</v>
      </c>
      <c r="BL70" s="182">
        <f t="shared" si="35"/>
        <v>47119</v>
      </c>
      <c r="BM70" s="182">
        <f t="shared" si="35"/>
        <v>47150</v>
      </c>
      <c r="BN70" s="182">
        <f t="shared" si="35"/>
        <v>47178</v>
      </c>
      <c r="BO70" s="182">
        <f t="shared" si="35"/>
        <v>47209</v>
      </c>
      <c r="BP70" s="182">
        <f t="shared" si="35"/>
        <v>47239</v>
      </c>
      <c r="BQ70" s="182">
        <f t="shared" si="35"/>
        <v>47270</v>
      </c>
      <c r="BR70" s="182">
        <f t="shared" si="35"/>
        <v>47300</v>
      </c>
      <c r="BS70" s="182">
        <f t="shared" si="35"/>
        <v>47331</v>
      </c>
      <c r="BT70" s="182">
        <f t="shared" si="35"/>
        <v>47362</v>
      </c>
      <c r="BU70" s="182">
        <f t="shared" si="35"/>
        <v>47392</v>
      </c>
      <c r="BV70" s="182">
        <f t="shared" si="35"/>
        <v>47423</v>
      </c>
      <c r="BW70" s="182">
        <f t="shared" si="35"/>
        <v>47453</v>
      </c>
      <c r="BX70" s="182">
        <f t="shared" si="35"/>
        <v>47484</v>
      </c>
      <c r="BY70" s="182">
        <f t="shared" si="35"/>
        <v>47515</v>
      </c>
      <c r="BZ70" s="182">
        <f t="shared" si="35"/>
        <v>47543</v>
      </c>
      <c r="CA70" s="182">
        <f t="shared" si="35"/>
        <v>47574</v>
      </c>
      <c r="CB70" s="182">
        <f t="shared" si="35"/>
        <v>47604</v>
      </c>
      <c r="CC70" s="182">
        <f t="shared" si="35"/>
        <v>47635</v>
      </c>
      <c r="CD70" s="182">
        <f t="shared" si="35"/>
        <v>47665</v>
      </c>
      <c r="CE70" s="182">
        <f t="shared" si="35"/>
        <v>47696</v>
      </c>
      <c r="CF70" s="182">
        <f t="shared" si="35"/>
        <v>47727</v>
      </c>
      <c r="CG70" s="182">
        <f t="shared" si="35"/>
        <v>47757</v>
      </c>
      <c r="CH70" s="182">
        <f t="shared" si="35"/>
        <v>47788</v>
      </c>
      <c r="CI70" s="182">
        <f t="shared" si="35"/>
        <v>47818</v>
      </c>
      <c r="CJ70" s="182">
        <f t="shared" si="35"/>
        <v>47849</v>
      </c>
      <c r="CK70" s="182">
        <f t="shared" si="35"/>
        <v>47880</v>
      </c>
      <c r="CL70" s="182">
        <f t="shared" si="35"/>
        <v>47908</v>
      </c>
      <c r="CM70" s="182">
        <f t="shared" si="35"/>
        <v>47939</v>
      </c>
      <c r="CN70" s="182">
        <f t="shared" si="35"/>
        <v>47969</v>
      </c>
      <c r="CO70" s="182">
        <f t="shared" si="35"/>
        <v>48000</v>
      </c>
      <c r="CP70" s="182">
        <f t="shared" si="35"/>
        <v>48030</v>
      </c>
      <c r="CQ70" s="182">
        <f t="shared" si="35"/>
        <v>48061</v>
      </c>
      <c r="CR70" s="182">
        <f t="shared" si="35"/>
        <v>48092</v>
      </c>
      <c r="CS70" s="182">
        <f t="shared" si="35"/>
        <v>48122</v>
      </c>
      <c r="CT70" s="182">
        <f t="shared" si="35"/>
        <v>48153</v>
      </c>
      <c r="CU70" s="182">
        <f t="shared" si="35"/>
        <v>48183</v>
      </c>
      <c r="CV70" s="182">
        <f t="shared" si="35"/>
        <v>48214</v>
      </c>
      <c r="CW70" s="182">
        <f t="shared" si="35"/>
        <v>48245</v>
      </c>
      <c r="CX70" s="182">
        <f t="shared" si="35"/>
        <v>48274</v>
      </c>
      <c r="CY70" s="182">
        <f t="shared" si="35"/>
        <v>48305</v>
      </c>
      <c r="CZ70" s="182">
        <f t="shared" si="35"/>
        <v>48335</v>
      </c>
      <c r="DA70" s="182">
        <f t="shared" si="35"/>
        <v>48366</v>
      </c>
      <c r="DB70" s="182">
        <f t="shared" si="35"/>
        <v>48396</v>
      </c>
      <c r="DC70" s="182">
        <f t="shared" si="35"/>
        <v>48427</v>
      </c>
      <c r="DD70" s="182">
        <f t="shared" si="35"/>
        <v>48458</v>
      </c>
      <c r="DE70" s="182">
        <f t="shared" si="35"/>
        <v>48488</v>
      </c>
      <c r="DF70" s="182">
        <f t="shared" si="35"/>
        <v>48519</v>
      </c>
      <c r="DG70" s="182">
        <f t="shared" si="35"/>
        <v>48549</v>
      </c>
      <c r="DH70" s="182">
        <f t="shared" si="35"/>
        <v>48580</v>
      </c>
      <c r="DI70" s="182">
        <f t="shared" si="35"/>
        <v>48611</v>
      </c>
      <c r="DJ70" s="182">
        <f t="shared" si="35"/>
        <v>48639</v>
      </c>
      <c r="DK70" s="182">
        <f t="shared" si="35"/>
        <v>48670</v>
      </c>
      <c r="DL70" s="182">
        <f t="shared" si="35"/>
        <v>48700</v>
      </c>
      <c r="DM70" s="182">
        <f t="shared" si="35"/>
        <v>48731</v>
      </c>
      <c r="DN70" s="182">
        <f t="shared" si="35"/>
        <v>48761</v>
      </c>
      <c r="DO70" s="182">
        <f t="shared" si="35"/>
        <v>48792</v>
      </c>
      <c r="DP70" s="182">
        <f t="shared" si="35"/>
        <v>48823</v>
      </c>
      <c r="DQ70" s="182">
        <f t="shared" si="35"/>
        <v>48853</v>
      </c>
      <c r="DR70" s="182">
        <f t="shared" si="35"/>
        <v>48884</v>
      </c>
      <c r="DS70" s="182">
        <f t="shared" si="35"/>
        <v>48914</v>
      </c>
      <c r="DT70" s="182">
        <f t="shared" si="35"/>
        <v>48945</v>
      </c>
      <c r="DU70" s="182">
        <f t="shared" si="35"/>
        <v>48976</v>
      </c>
      <c r="DV70" s="182">
        <f t="shared" si="35"/>
        <v>49004</v>
      </c>
      <c r="DW70" s="182">
        <f t="shared" si="35"/>
        <v>49035</v>
      </c>
      <c r="DX70" s="182">
        <f t="shared" si="35"/>
        <v>49065</v>
      </c>
      <c r="DY70" s="182">
        <f t="shared" si="35"/>
        <v>49096</v>
      </c>
      <c r="DZ70" s="182">
        <f t="shared" si="35"/>
        <v>49126</v>
      </c>
      <c r="EA70" s="182">
        <f t="shared" si="35"/>
        <v>49157</v>
      </c>
      <c r="EB70" s="182">
        <f t="shared" si="35"/>
        <v>49188</v>
      </c>
      <c r="EC70" s="182">
        <f t="shared" si="35"/>
        <v>49218</v>
      </c>
      <c r="ED70" s="182">
        <f t="shared" si="35"/>
        <v>49249</v>
      </c>
      <c r="EE70" s="182">
        <f t="shared" si="35"/>
        <v>49279</v>
      </c>
      <c r="EF70" s="182">
        <f t="shared" si="35"/>
        <v>49310</v>
      </c>
      <c r="EG70" s="182">
        <f t="shared" si="35"/>
        <v>49341</v>
      </c>
      <c r="EH70" s="182">
        <f t="shared" si="35"/>
        <v>49369</v>
      </c>
      <c r="EI70" s="182">
        <f t="shared" si="35"/>
        <v>49400</v>
      </c>
      <c r="EJ70" s="182">
        <f t="shared" si="35"/>
        <v>49430</v>
      </c>
      <c r="EK70" s="182">
        <f t="shared" si="35"/>
        <v>49461</v>
      </c>
      <c r="EL70" s="182">
        <f t="shared" si="35"/>
        <v>49491</v>
      </c>
      <c r="EM70" s="182">
        <f t="shared" si="35"/>
        <v>49522</v>
      </c>
      <c r="EN70" s="182">
        <f t="shared" si="35"/>
        <v>49553</v>
      </c>
      <c r="EO70" s="182">
        <f t="shared" si="35"/>
        <v>49583</v>
      </c>
      <c r="EP70" s="182">
        <f t="shared" si="35"/>
        <v>49614</v>
      </c>
      <c r="EQ70" s="182">
        <f t="shared" si="35"/>
        <v>49644</v>
      </c>
      <c r="ER70" s="182">
        <f t="shared" si="35"/>
        <v>49675</v>
      </c>
      <c r="ES70" s="182">
        <f t="shared" si="35"/>
        <v>49706</v>
      </c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</row>
    <row r="71" ht="12.75" customHeight="1">
      <c r="A71" s="1"/>
      <c r="B71" s="214"/>
      <c r="C71" s="247"/>
      <c r="D71" s="248"/>
      <c r="E71" s="248"/>
      <c r="F71" s="248"/>
      <c r="G71" s="248"/>
      <c r="H71" s="248"/>
      <c r="I71" s="248"/>
      <c r="J71" s="248"/>
      <c r="K71" s="248"/>
      <c r="L71" s="249"/>
      <c r="M71" s="79"/>
      <c r="N71" s="79"/>
      <c r="O71" s="250"/>
      <c r="P71" s="251"/>
      <c r="Q71" s="252"/>
      <c r="R71" s="253"/>
      <c r="S71" s="254"/>
      <c r="T71" s="251"/>
      <c r="U71" s="252"/>
      <c r="V71" s="253"/>
      <c r="W71" s="254"/>
      <c r="X71" s="251"/>
      <c r="Y71" s="252"/>
      <c r="Z71" s="253"/>
      <c r="AA71" s="254"/>
      <c r="AB71" s="251"/>
      <c r="AC71" s="252"/>
      <c r="AD71" s="252"/>
      <c r="AE71" s="251"/>
      <c r="AF71" s="252"/>
      <c r="AG71" s="253"/>
      <c r="AH71" s="254"/>
      <c r="AI71" s="251"/>
      <c r="AJ71" s="252"/>
      <c r="AK71" s="253"/>
      <c r="AL71" s="254"/>
      <c r="AM71" s="251"/>
      <c r="AN71" s="252"/>
      <c r="AO71" s="253"/>
      <c r="AP71" s="254"/>
      <c r="AQ71" s="251"/>
      <c r="AR71" s="252"/>
      <c r="AS71" s="252"/>
      <c r="AT71" s="251"/>
      <c r="AU71" s="252"/>
      <c r="AV71" s="252"/>
      <c r="AW71" s="251"/>
      <c r="AX71" s="252"/>
      <c r="AY71" s="253"/>
      <c r="AZ71" s="254"/>
      <c r="BA71" s="251"/>
      <c r="BB71" s="252"/>
      <c r="BC71" s="253"/>
      <c r="BD71" s="254"/>
      <c r="BE71" s="251"/>
      <c r="BF71" s="252"/>
      <c r="BG71" s="251"/>
      <c r="BH71" s="252"/>
      <c r="BI71" s="252"/>
      <c r="BJ71" s="251"/>
      <c r="BK71" s="252"/>
      <c r="BL71" s="253"/>
      <c r="BM71" s="254"/>
      <c r="BN71" s="251"/>
      <c r="BO71" s="252"/>
      <c r="BP71" s="252"/>
      <c r="BQ71" s="252"/>
      <c r="BR71" s="252"/>
      <c r="BS71" s="252"/>
      <c r="BT71" s="252"/>
      <c r="BU71" s="252"/>
      <c r="BV71" s="252"/>
      <c r="BW71" s="252"/>
      <c r="BX71" s="252"/>
      <c r="BY71" s="252"/>
      <c r="BZ71" s="252"/>
      <c r="CA71" s="252"/>
      <c r="CB71" s="252"/>
      <c r="CC71" s="252"/>
      <c r="CD71" s="252"/>
      <c r="CE71" s="252"/>
      <c r="CF71" s="252"/>
      <c r="CG71" s="252"/>
      <c r="CH71" s="252"/>
      <c r="CI71" s="252"/>
      <c r="CJ71" s="252"/>
      <c r="CK71" s="252"/>
      <c r="CL71" s="252"/>
      <c r="CM71" s="252"/>
      <c r="CN71" s="252"/>
      <c r="CO71" s="252"/>
      <c r="CP71" s="252"/>
      <c r="CQ71" s="252"/>
      <c r="CR71" s="252"/>
      <c r="CS71" s="252"/>
      <c r="CT71" s="252"/>
      <c r="CU71" s="252"/>
      <c r="CV71" s="252"/>
      <c r="CW71" s="252"/>
      <c r="CX71" s="252"/>
      <c r="CY71" s="252"/>
      <c r="CZ71" s="252"/>
      <c r="DA71" s="252"/>
      <c r="DB71" s="252"/>
      <c r="DC71" s="252"/>
      <c r="DD71" s="252"/>
      <c r="DE71" s="252"/>
      <c r="DF71" s="252"/>
      <c r="DG71" s="252"/>
      <c r="DH71" s="252"/>
      <c r="DI71" s="252"/>
      <c r="DJ71" s="252"/>
      <c r="DK71" s="252"/>
      <c r="DL71" s="252"/>
      <c r="DM71" s="252"/>
      <c r="DN71" s="252"/>
      <c r="DO71" s="252"/>
      <c r="DP71" s="252"/>
      <c r="DQ71" s="252"/>
      <c r="DR71" s="252"/>
      <c r="DS71" s="252"/>
      <c r="DT71" s="252"/>
      <c r="DU71" s="252"/>
      <c r="DV71" s="252"/>
      <c r="DW71" s="252"/>
      <c r="DX71" s="252"/>
      <c r="DY71" s="252"/>
      <c r="DZ71" s="252"/>
      <c r="EA71" s="252"/>
      <c r="EB71" s="252"/>
      <c r="EC71" s="252"/>
      <c r="ED71" s="252"/>
      <c r="EE71" s="252"/>
      <c r="EF71" s="252"/>
      <c r="EG71" s="252"/>
      <c r="EH71" s="252"/>
      <c r="EI71" s="252"/>
      <c r="EJ71" s="252"/>
      <c r="EK71" s="252"/>
      <c r="EL71" s="252"/>
      <c r="EM71" s="252"/>
      <c r="EN71" s="252"/>
      <c r="EO71" s="252"/>
      <c r="EP71" s="252"/>
      <c r="EQ71" s="252"/>
      <c r="ER71" s="252"/>
      <c r="ES71" s="252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</row>
    <row r="72" ht="12.75" customHeight="1">
      <c r="A72" s="1"/>
      <c r="B72" s="255" t="s">
        <v>182</v>
      </c>
      <c r="C72" s="247"/>
      <c r="D72" s="248"/>
      <c r="E72" s="248"/>
      <c r="F72" s="248"/>
      <c r="G72" s="248"/>
      <c r="H72" s="248"/>
      <c r="I72" s="248"/>
      <c r="J72" s="248"/>
      <c r="K72" s="248"/>
      <c r="L72" s="249"/>
      <c r="M72" s="79"/>
      <c r="N72" s="79"/>
      <c r="O72" s="250"/>
      <c r="P72" s="251"/>
      <c r="Q72" s="252"/>
      <c r="R72" s="253"/>
      <c r="S72" s="254"/>
      <c r="T72" s="251"/>
      <c r="U72" s="252"/>
      <c r="V72" s="253"/>
      <c r="W72" s="254"/>
      <c r="X72" s="251"/>
      <c r="Y72" s="252"/>
      <c r="Z72" s="253"/>
      <c r="AA72" s="254"/>
      <c r="AB72" s="251"/>
      <c r="AC72" s="252"/>
      <c r="AD72" s="252"/>
      <c r="AE72" s="251"/>
      <c r="AF72" s="252"/>
      <c r="AG72" s="253"/>
      <c r="AH72" s="254"/>
      <c r="AI72" s="251"/>
      <c r="AJ72" s="252"/>
      <c r="AK72" s="253"/>
      <c r="AL72" s="254"/>
      <c r="AM72" s="251"/>
      <c r="AN72" s="252"/>
      <c r="AO72" s="253"/>
      <c r="AP72" s="254"/>
      <c r="AQ72" s="251"/>
      <c r="AR72" s="252"/>
      <c r="AS72" s="252"/>
      <c r="AT72" s="251"/>
      <c r="AU72" s="252"/>
      <c r="AV72" s="252"/>
      <c r="AW72" s="251"/>
      <c r="AX72" s="252"/>
      <c r="AY72" s="253"/>
      <c r="AZ72" s="254"/>
      <c r="BA72" s="251"/>
      <c r="BB72" s="252"/>
      <c r="BC72" s="253"/>
      <c r="BD72" s="254"/>
      <c r="BE72" s="251"/>
      <c r="BF72" s="252"/>
      <c r="BG72" s="251"/>
      <c r="BH72" s="252"/>
      <c r="BI72" s="252"/>
      <c r="BJ72" s="251"/>
      <c r="BK72" s="252"/>
      <c r="BL72" s="253"/>
      <c r="BM72" s="254"/>
      <c r="BN72" s="251"/>
      <c r="BO72" s="252"/>
      <c r="BP72" s="252"/>
      <c r="BQ72" s="252"/>
      <c r="BR72" s="252"/>
      <c r="BS72" s="252"/>
      <c r="BT72" s="252"/>
      <c r="BU72" s="252"/>
      <c r="BV72" s="252"/>
      <c r="BW72" s="252"/>
      <c r="BX72" s="252"/>
      <c r="BY72" s="252"/>
      <c r="BZ72" s="252"/>
      <c r="CA72" s="252"/>
      <c r="CB72" s="252"/>
      <c r="CC72" s="252"/>
      <c r="CD72" s="252"/>
      <c r="CE72" s="252"/>
      <c r="CF72" s="252"/>
      <c r="CG72" s="252"/>
      <c r="CH72" s="252"/>
      <c r="CI72" s="252"/>
      <c r="CJ72" s="252"/>
      <c r="CK72" s="252"/>
      <c r="CL72" s="252"/>
      <c r="CM72" s="252"/>
      <c r="CN72" s="252"/>
      <c r="CO72" s="252"/>
      <c r="CP72" s="252"/>
      <c r="CQ72" s="252"/>
      <c r="CR72" s="252"/>
      <c r="CS72" s="252"/>
      <c r="CT72" s="252"/>
      <c r="CU72" s="252"/>
      <c r="CV72" s="252"/>
      <c r="CW72" s="252"/>
      <c r="CX72" s="252"/>
      <c r="CY72" s="252"/>
      <c r="CZ72" s="252"/>
      <c r="DA72" s="252"/>
      <c r="DB72" s="252"/>
      <c r="DC72" s="252"/>
      <c r="DD72" s="252"/>
      <c r="DE72" s="252"/>
      <c r="DF72" s="252"/>
      <c r="DG72" s="252"/>
      <c r="DH72" s="252"/>
      <c r="DI72" s="252"/>
      <c r="DJ72" s="252"/>
      <c r="DK72" s="252"/>
      <c r="DL72" s="252"/>
      <c r="DM72" s="252"/>
      <c r="DN72" s="252"/>
      <c r="DO72" s="252"/>
      <c r="DP72" s="252"/>
      <c r="DQ72" s="252"/>
      <c r="DR72" s="252"/>
      <c r="DS72" s="252"/>
      <c r="DT72" s="252"/>
      <c r="DU72" s="252"/>
      <c r="DV72" s="252"/>
      <c r="DW72" s="252"/>
      <c r="DX72" s="252"/>
      <c r="DY72" s="252"/>
      <c r="DZ72" s="252"/>
      <c r="EA72" s="252"/>
      <c r="EB72" s="252"/>
      <c r="EC72" s="252"/>
      <c r="ED72" s="252"/>
      <c r="EE72" s="252"/>
      <c r="EF72" s="252"/>
      <c r="EG72" s="252"/>
      <c r="EH72" s="252"/>
      <c r="EI72" s="252"/>
      <c r="EJ72" s="252"/>
      <c r="EK72" s="252"/>
      <c r="EL72" s="252"/>
      <c r="EM72" s="252"/>
      <c r="EN72" s="252"/>
      <c r="EO72" s="252"/>
      <c r="EP72" s="252"/>
      <c r="EQ72" s="252"/>
      <c r="ER72" s="252"/>
      <c r="ES72" s="252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</row>
    <row r="73" ht="12.75" customHeight="1">
      <c r="A73" s="1"/>
      <c r="B73" s="214" t="str">
        <f t="shared" ref="B73:B82" si="38">IF(C35&gt;0,B35," ")</f>
        <v> </v>
      </c>
      <c r="C73" s="215">
        <f t="shared" ref="C73:L73" si="36">+INDEX($P73:$ES73,,MATCH(C$59,$P$70:$ES$70))</f>
        <v>0</v>
      </c>
      <c r="D73" s="215">
        <f t="shared" si="36"/>
        <v>0</v>
      </c>
      <c r="E73" s="215">
        <f t="shared" si="36"/>
        <v>0</v>
      </c>
      <c r="F73" s="215">
        <f t="shared" si="36"/>
        <v>0</v>
      </c>
      <c r="G73" s="215">
        <f t="shared" si="36"/>
        <v>0</v>
      </c>
      <c r="H73" s="215">
        <f t="shared" si="36"/>
        <v>0</v>
      </c>
      <c r="I73" s="215">
        <f t="shared" si="36"/>
        <v>0</v>
      </c>
      <c r="J73" s="215">
        <f t="shared" si="36"/>
        <v>0</v>
      </c>
      <c r="K73" s="215">
        <f t="shared" si="36"/>
        <v>0</v>
      </c>
      <c r="L73" s="216">
        <f t="shared" si="36"/>
        <v>0</v>
      </c>
      <c r="M73" s="256">
        <f>IFERROR(DATE(G35,F35,1),0)</f>
        <v>2</v>
      </c>
      <c r="N73" s="256">
        <f t="shared" ref="N73:N82" si="40">IFERROR(DATE(I35,H35,1),0)</f>
        <v>0</v>
      </c>
      <c r="O73" s="257">
        <f t="shared" ref="O73:O82" si="41">IFERROR(PMT($E35/12,$D35*12,$C35),0)</f>
        <v>0</v>
      </c>
      <c r="P73" s="258">
        <f t="shared" ref="P73:ES73" si="37">AND((O73&gt;0.1),OR(P$70&lt;$N73,$N73=0))*(O73+$O73+O73*$E35/12)+(P$70=$M73)*($C35+$O73+$C35*$E35/12)</f>
        <v>0</v>
      </c>
      <c r="Q73" s="258">
        <f t="shared" si="37"/>
        <v>0</v>
      </c>
      <c r="R73" s="258">
        <f t="shared" si="37"/>
        <v>0</v>
      </c>
      <c r="S73" s="258">
        <f t="shared" si="37"/>
        <v>0</v>
      </c>
      <c r="T73" s="258">
        <f t="shared" si="37"/>
        <v>0</v>
      </c>
      <c r="U73" s="258">
        <f t="shared" si="37"/>
        <v>0</v>
      </c>
      <c r="V73" s="258">
        <f t="shared" si="37"/>
        <v>0</v>
      </c>
      <c r="W73" s="258">
        <f t="shared" si="37"/>
        <v>0</v>
      </c>
      <c r="X73" s="258">
        <f t="shared" si="37"/>
        <v>0</v>
      </c>
      <c r="Y73" s="258">
        <f t="shared" si="37"/>
        <v>0</v>
      </c>
      <c r="Z73" s="258">
        <f t="shared" si="37"/>
        <v>0</v>
      </c>
      <c r="AA73" s="258">
        <f t="shared" si="37"/>
        <v>0</v>
      </c>
      <c r="AB73" s="258">
        <f t="shared" si="37"/>
        <v>0</v>
      </c>
      <c r="AC73" s="258">
        <f t="shared" si="37"/>
        <v>0</v>
      </c>
      <c r="AD73" s="258">
        <f t="shared" si="37"/>
        <v>0</v>
      </c>
      <c r="AE73" s="258">
        <f t="shared" si="37"/>
        <v>0</v>
      </c>
      <c r="AF73" s="258">
        <f t="shared" si="37"/>
        <v>0</v>
      </c>
      <c r="AG73" s="258">
        <f t="shared" si="37"/>
        <v>0</v>
      </c>
      <c r="AH73" s="258">
        <f t="shared" si="37"/>
        <v>0</v>
      </c>
      <c r="AI73" s="258">
        <f t="shared" si="37"/>
        <v>0</v>
      </c>
      <c r="AJ73" s="258">
        <f t="shared" si="37"/>
        <v>0</v>
      </c>
      <c r="AK73" s="258">
        <f t="shared" si="37"/>
        <v>0</v>
      </c>
      <c r="AL73" s="258">
        <f t="shared" si="37"/>
        <v>0</v>
      </c>
      <c r="AM73" s="258">
        <f t="shared" si="37"/>
        <v>0</v>
      </c>
      <c r="AN73" s="258">
        <f t="shared" si="37"/>
        <v>0</v>
      </c>
      <c r="AO73" s="258">
        <f t="shared" si="37"/>
        <v>0</v>
      </c>
      <c r="AP73" s="258">
        <f t="shared" si="37"/>
        <v>0</v>
      </c>
      <c r="AQ73" s="258">
        <f t="shared" si="37"/>
        <v>0</v>
      </c>
      <c r="AR73" s="258">
        <f t="shared" si="37"/>
        <v>0</v>
      </c>
      <c r="AS73" s="258">
        <f t="shared" si="37"/>
        <v>0</v>
      </c>
      <c r="AT73" s="258">
        <f t="shared" si="37"/>
        <v>0</v>
      </c>
      <c r="AU73" s="258">
        <f t="shared" si="37"/>
        <v>0</v>
      </c>
      <c r="AV73" s="258">
        <f t="shared" si="37"/>
        <v>0</v>
      </c>
      <c r="AW73" s="258">
        <f t="shared" si="37"/>
        <v>0</v>
      </c>
      <c r="AX73" s="258">
        <f t="shared" si="37"/>
        <v>0</v>
      </c>
      <c r="AY73" s="258">
        <f t="shared" si="37"/>
        <v>0</v>
      </c>
      <c r="AZ73" s="258">
        <f t="shared" si="37"/>
        <v>0</v>
      </c>
      <c r="BA73" s="258">
        <f t="shared" si="37"/>
        <v>0</v>
      </c>
      <c r="BB73" s="258">
        <f t="shared" si="37"/>
        <v>0</v>
      </c>
      <c r="BC73" s="258">
        <f t="shared" si="37"/>
        <v>0</v>
      </c>
      <c r="BD73" s="258">
        <f t="shared" si="37"/>
        <v>0</v>
      </c>
      <c r="BE73" s="258">
        <f t="shared" si="37"/>
        <v>0</v>
      </c>
      <c r="BF73" s="258">
        <f t="shared" si="37"/>
        <v>0</v>
      </c>
      <c r="BG73" s="258">
        <f t="shared" si="37"/>
        <v>0</v>
      </c>
      <c r="BH73" s="258">
        <f t="shared" si="37"/>
        <v>0</v>
      </c>
      <c r="BI73" s="258">
        <f t="shared" si="37"/>
        <v>0</v>
      </c>
      <c r="BJ73" s="258">
        <f t="shared" si="37"/>
        <v>0</v>
      </c>
      <c r="BK73" s="258">
        <f t="shared" si="37"/>
        <v>0</v>
      </c>
      <c r="BL73" s="258">
        <f t="shared" si="37"/>
        <v>0</v>
      </c>
      <c r="BM73" s="258">
        <f t="shared" si="37"/>
        <v>0</v>
      </c>
      <c r="BN73" s="258">
        <f t="shared" si="37"/>
        <v>0</v>
      </c>
      <c r="BO73" s="258">
        <f t="shared" si="37"/>
        <v>0</v>
      </c>
      <c r="BP73" s="258">
        <f t="shared" si="37"/>
        <v>0</v>
      </c>
      <c r="BQ73" s="258">
        <f t="shared" si="37"/>
        <v>0</v>
      </c>
      <c r="BR73" s="258">
        <f t="shared" si="37"/>
        <v>0</v>
      </c>
      <c r="BS73" s="258">
        <f t="shared" si="37"/>
        <v>0</v>
      </c>
      <c r="BT73" s="258">
        <f t="shared" si="37"/>
        <v>0</v>
      </c>
      <c r="BU73" s="258">
        <f t="shared" si="37"/>
        <v>0</v>
      </c>
      <c r="BV73" s="258">
        <f t="shared" si="37"/>
        <v>0</v>
      </c>
      <c r="BW73" s="258">
        <f t="shared" si="37"/>
        <v>0</v>
      </c>
      <c r="BX73" s="258">
        <f t="shared" si="37"/>
        <v>0</v>
      </c>
      <c r="BY73" s="258">
        <f t="shared" si="37"/>
        <v>0</v>
      </c>
      <c r="BZ73" s="258">
        <f t="shared" si="37"/>
        <v>0</v>
      </c>
      <c r="CA73" s="258">
        <f t="shared" si="37"/>
        <v>0</v>
      </c>
      <c r="CB73" s="258">
        <f t="shared" si="37"/>
        <v>0</v>
      </c>
      <c r="CC73" s="258">
        <f t="shared" si="37"/>
        <v>0</v>
      </c>
      <c r="CD73" s="258">
        <f t="shared" si="37"/>
        <v>0</v>
      </c>
      <c r="CE73" s="258">
        <f t="shared" si="37"/>
        <v>0</v>
      </c>
      <c r="CF73" s="258">
        <f t="shared" si="37"/>
        <v>0</v>
      </c>
      <c r="CG73" s="258">
        <f t="shared" si="37"/>
        <v>0</v>
      </c>
      <c r="CH73" s="258">
        <f t="shared" si="37"/>
        <v>0</v>
      </c>
      <c r="CI73" s="258">
        <f t="shared" si="37"/>
        <v>0</v>
      </c>
      <c r="CJ73" s="258">
        <f t="shared" si="37"/>
        <v>0</v>
      </c>
      <c r="CK73" s="258">
        <f t="shared" si="37"/>
        <v>0</v>
      </c>
      <c r="CL73" s="258">
        <f t="shared" si="37"/>
        <v>0</v>
      </c>
      <c r="CM73" s="258">
        <f t="shared" si="37"/>
        <v>0</v>
      </c>
      <c r="CN73" s="258">
        <f t="shared" si="37"/>
        <v>0</v>
      </c>
      <c r="CO73" s="258">
        <f t="shared" si="37"/>
        <v>0</v>
      </c>
      <c r="CP73" s="258">
        <f t="shared" si="37"/>
        <v>0</v>
      </c>
      <c r="CQ73" s="258">
        <f t="shared" si="37"/>
        <v>0</v>
      </c>
      <c r="CR73" s="258">
        <f t="shared" si="37"/>
        <v>0</v>
      </c>
      <c r="CS73" s="258">
        <f t="shared" si="37"/>
        <v>0</v>
      </c>
      <c r="CT73" s="258">
        <f t="shared" si="37"/>
        <v>0</v>
      </c>
      <c r="CU73" s="258">
        <f t="shared" si="37"/>
        <v>0</v>
      </c>
      <c r="CV73" s="258">
        <f t="shared" si="37"/>
        <v>0</v>
      </c>
      <c r="CW73" s="258">
        <f t="shared" si="37"/>
        <v>0</v>
      </c>
      <c r="CX73" s="258">
        <f t="shared" si="37"/>
        <v>0</v>
      </c>
      <c r="CY73" s="258">
        <f t="shared" si="37"/>
        <v>0</v>
      </c>
      <c r="CZ73" s="258">
        <f t="shared" si="37"/>
        <v>0</v>
      </c>
      <c r="DA73" s="258">
        <f t="shared" si="37"/>
        <v>0</v>
      </c>
      <c r="DB73" s="258">
        <f t="shared" si="37"/>
        <v>0</v>
      </c>
      <c r="DC73" s="258">
        <f t="shared" si="37"/>
        <v>0</v>
      </c>
      <c r="DD73" s="258">
        <f t="shared" si="37"/>
        <v>0</v>
      </c>
      <c r="DE73" s="258">
        <f t="shared" si="37"/>
        <v>0</v>
      </c>
      <c r="DF73" s="258">
        <f t="shared" si="37"/>
        <v>0</v>
      </c>
      <c r="DG73" s="258">
        <f t="shared" si="37"/>
        <v>0</v>
      </c>
      <c r="DH73" s="258">
        <f t="shared" si="37"/>
        <v>0</v>
      </c>
      <c r="DI73" s="258">
        <f t="shared" si="37"/>
        <v>0</v>
      </c>
      <c r="DJ73" s="258">
        <f t="shared" si="37"/>
        <v>0</v>
      </c>
      <c r="DK73" s="258">
        <f t="shared" si="37"/>
        <v>0</v>
      </c>
      <c r="DL73" s="258">
        <f t="shared" si="37"/>
        <v>0</v>
      </c>
      <c r="DM73" s="258">
        <f t="shared" si="37"/>
        <v>0</v>
      </c>
      <c r="DN73" s="258">
        <f t="shared" si="37"/>
        <v>0</v>
      </c>
      <c r="DO73" s="258">
        <f t="shared" si="37"/>
        <v>0</v>
      </c>
      <c r="DP73" s="258">
        <f t="shared" si="37"/>
        <v>0</v>
      </c>
      <c r="DQ73" s="258">
        <f t="shared" si="37"/>
        <v>0</v>
      </c>
      <c r="DR73" s="258">
        <f t="shared" si="37"/>
        <v>0</v>
      </c>
      <c r="DS73" s="258">
        <f t="shared" si="37"/>
        <v>0</v>
      </c>
      <c r="DT73" s="258">
        <f t="shared" si="37"/>
        <v>0</v>
      </c>
      <c r="DU73" s="258">
        <f t="shared" si="37"/>
        <v>0</v>
      </c>
      <c r="DV73" s="258">
        <f t="shared" si="37"/>
        <v>0</v>
      </c>
      <c r="DW73" s="258">
        <f t="shared" si="37"/>
        <v>0</v>
      </c>
      <c r="DX73" s="258">
        <f t="shared" si="37"/>
        <v>0</v>
      </c>
      <c r="DY73" s="258">
        <f t="shared" si="37"/>
        <v>0</v>
      </c>
      <c r="DZ73" s="258">
        <f t="shared" si="37"/>
        <v>0</v>
      </c>
      <c r="EA73" s="258">
        <f t="shared" si="37"/>
        <v>0</v>
      </c>
      <c r="EB73" s="258">
        <f t="shared" si="37"/>
        <v>0</v>
      </c>
      <c r="EC73" s="258">
        <f t="shared" si="37"/>
        <v>0</v>
      </c>
      <c r="ED73" s="258">
        <f t="shared" si="37"/>
        <v>0</v>
      </c>
      <c r="EE73" s="258">
        <f t="shared" si="37"/>
        <v>0</v>
      </c>
      <c r="EF73" s="258">
        <f t="shared" si="37"/>
        <v>0</v>
      </c>
      <c r="EG73" s="258">
        <f t="shared" si="37"/>
        <v>0</v>
      </c>
      <c r="EH73" s="258">
        <f t="shared" si="37"/>
        <v>0</v>
      </c>
      <c r="EI73" s="258">
        <f t="shared" si="37"/>
        <v>0</v>
      </c>
      <c r="EJ73" s="258">
        <f t="shared" si="37"/>
        <v>0</v>
      </c>
      <c r="EK73" s="258">
        <f t="shared" si="37"/>
        <v>0</v>
      </c>
      <c r="EL73" s="258">
        <f t="shared" si="37"/>
        <v>0</v>
      </c>
      <c r="EM73" s="258">
        <f t="shared" si="37"/>
        <v>0</v>
      </c>
      <c r="EN73" s="258">
        <f t="shared" si="37"/>
        <v>0</v>
      </c>
      <c r="EO73" s="258">
        <f t="shared" si="37"/>
        <v>0</v>
      </c>
      <c r="EP73" s="258">
        <f t="shared" si="37"/>
        <v>0</v>
      </c>
      <c r="EQ73" s="258">
        <f t="shared" si="37"/>
        <v>0</v>
      </c>
      <c r="ER73" s="258">
        <f t="shared" si="37"/>
        <v>0</v>
      </c>
      <c r="ES73" s="258">
        <f t="shared" si="37"/>
        <v>0</v>
      </c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</row>
    <row r="74" ht="12.75" customHeight="1">
      <c r="A74" s="1"/>
      <c r="B74" s="214" t="str">
        <f t="shared" si="38"/>
        <v> </v>
      </c>
      <c r="C74" s="215">
        <f t="shared" ref="C74:L74" si="39">+INDEX($P74:$ES74,,MATCH(C$59,$P$70:$ES$70))</f>
        <v>0</v>
      </c>
      <c r="D74" s="215">
        <f t="shared" si="39"/>
        <v>0</v>
      </c>
      <c r="E74" s="215">
        <f t="shared" si="39"/>
        <v>0</v>
      </c>
      <c r="F74" s="215">
        <f t="shared" si="39"/>
        <v>0</v>
      </c>
      <c r="G74" s="215">
        <f t="shared" si="39"/>
        <v>0</v>
      </c>
      <c r="H74" s="215">
        <f t="shared" si="39"/>
        <v>0</v>
      </c>
      <c r="I74" s="215">
        <f t="shared" si="39"/>
        <v>0</v>
      </c>
      <c r="J74" s="215">
        <f t="shared" si="39"/>
        <v>0</v>
      </c>
      <c r="K74" s="215">
        <f t="shared" si="39"/>
        <v>0</v>
      </c>
      <c r="L74" s="216">
        <f t="shared" si="39"/>
        <v>0</v>
      </c>
      <c r="M74" s="256">
        <f t="shared" ref="M74:M82" si="44">IF(C36&gt;0,DATE(G36,F36,1),0)</f>
        <v>0</v>
      </c>
      <c r="N74" s="256">
        <f t="shared" si="40"/>
        <v>0</v>
      </c>
      <c r="O74" s="257">
        <f t="shared" si="41"/>
        <v>0</v>
      </c>
      <c r="P74" s="258">
        <f t="shared" ref="P74:ES74" si="42">AND((O74&gt;0.1),OR(P$70&lt;$N74,$N74=0))*(O74+$O74+O74*$E36/12)+(P$70=$M74)*($C36+$O74+$C36*$E36/12)</f>
        <v>0</v>
      </c>
      <c r="Q74" s="258">
        <f t="shared" si="42"/>
        <v>0</v>
      </c>
      <c r="R74" s="258">
        <f t="shared" si="42"/>
        <v>0</v>
      </c>
      <c r="S74" s="258">
        <f t="shared" si="42"/>
        <v>0</v>
      </c>
      <c r="T74" s="258">
        <f t="shared" si="42"/>
        <v>0</v>
      </c>
      <c r="U74" s="258">
        <f t="shared" si="42"/>
        <v>0</v>
      </c>
      <c r="V74" s="258">
        <f t="shared" si="42"/>
        <v>0</v>
      </c>
      <c r="W74" s="258">
        <f t="shared" si="42"/>
        <v>0</v>
      </c>
      <c r="X74" s="258">
        <f t="shared" si="42"/>
        <v>0</v>
      </c>
      <c r="Y74" s="258">
        <f t="shared" si="42"/>
        <v>0</v>
      </c>
      <c r="Z74" s="258">
        <f t="shared" si="42"/>
        <v>0</v>
      </c>
      <c r="AA74" s="258">
        <f t="shared" si="42"/>
        <v>0</v>
      </c>
      <c r="AB74" s="258">
        <f t="shared" si="42"/>
        <v>0</v>
      </c>
      <c r="AC74" s="258">
        <f t="shared" si="42"/>
        <v>0</v>
      </c>
      <c r="AD74" s="258">
        <f t="shared" si="42"/>
        <v>0</v>
      </c>
      <c r="AE74" s="258">
        <f t="shared" si="42"/>
        <v>0</v>
      </c>
      <c r="AF74" s="258">
        <f t="shared" si="42"/>
        <v>0</v>
      </c>
      <c r="AG74" s="258">
        <f t="shared" si="42"/>
        <v>0</v>
      </c>
      <c r="AH74" s="258">
        <f t="shared" si="42"/>
        <v>0</v>
      </c>
      <c r="AI74" s="258">
        <f t="shared" si="42"/>
        <v>0</v>
      </c>
      <c r="AJ74" s="258">
        <f t="shared" si="42"/>
        <v>0</v>
      </c>
      <c r="AK74" s="258">
        <f t="shared" si="42"/>
        <v>0</v>
      </c>
      <c r="AL74" s="258">
        <f t="shared" si="42"/>
        <v>0</v>
      </c>
      <c r="AM74" s="258">
        <f t="shared" si="42"/>
        <v>0</v>
      </c>
      <c r="AN74" s="258">
        <f t="shared" si="42"/>
        <v>0</v>
      </c>
      <c r="AO74" s="258">
        <f t="shared" si="42"/>
        <v>0</v>
      </c>
      <c r="AP74" s="258">
        <f t="shared" si="42"/>
        <v>0</v>
      </c>
      <c r="AQ74" s="258">
        <f t="shared" si="42"/>
        <v>0</v>
      </c>
      <c r="AR74" s="258">
        <f t="shared" si="42"/>
        <v>0</v>
      </c>
      <c r="AS74" s="258">
        <f t="shared" si="42"/>
        <v>0</v>
      </c>
      <c r="AT74" s="258">
        <f t="shared" si="42"/>
        <v>0</v>
      </c>
      <c r="AU74" s="258">
        <f t="shared" si="42"/>
        <v>0</v>
      </c>
      <c r="AV74" s="258">
        <f t="shared" si="42"/>
        <v>0</v>
      </c>
      <c r="AW74" s="258">
        <f t="shared" si="42"/>
        <v>0</v>
      </c>
      <c r="AX74" s="258">
        <f t="shared" si="42"/>
        <v>0</v>
      </c>
      <c r="AY74" s="258">
        <f t="shared" si="42"/>
        <v>0</v>
      </c>
      <c r="AZ74" s="258">
        <f t="shared" si="42"/>
        <v>0</v>
      </c>
      <c r="BA74" s="258">
        <f t="shared" si="42"/>
        <v>0</v>
      </c>
      <c r="BB74" s="258">
        <f t="shared" si="42"/>
        <v>0</v>
      </c>
      <c r="BC74" s="258">
        <f t="shared" si="42"/>
        <v>0</v>
      </c>
      <c r="BD74" s="258">
        <f t="shared" si="42"/>
        <v>0</v>
      </c>
      <c r="BE74" s="258">
        <f t="shared" si="42"/>
        <v>0</v>
      </c>
      <c r="BF74" s="258">
        <f t="shared" si="42"/>
        <v>0</v>
      </c>
      <c r="BG74" s="258">
        <f t="shared" si="42"/>
        <v>0</v>
      </c>
      <c r="BH74" s="258">
        <f t="shared" si="42"/>
        <v>0</v>
      </c>
      <c r="BI74" s="258">
        <f t="shared" si="42"/>
        <v>0</v>
      </c>
      <c r="BJ74" s="258">
        <f t="shared" si="42"/>
        <v>0</v>
      </c>
      <c r="BK74" s="258">
        <f t="shared" si="42"/>
        <v>0</v>
      </c>
      <c r="BL74" s="258">
        <f t="shared" si="42"/>
        <v>0</v>
      </c>
      <c r="BM74" s="258">
        <f t="shared" si="42"/>
        <v>0</v>
      </c>
      <c r="BN74" s="258">
        <f t="shared" si="42"/>
        <v>0</v>
      </c>
      <c r="BO74" s="258">
        <f t="shared" si="42"/>
        <v>0</v>
      </c>
      <c r="BP74" s="258">
        <f t="shared" si="42"/>
        <v>0</v>
      </c>
      <c r="BQ74" s="258">
        <f t="shared" si="42"/>
        <v>0</v>
      </c>
      <c r="BR74" s="258">
        <f t="shared" si="42"/>
        <v>0</v>
      </c>
      <c r="BS74" s="258">
        <f t="shared" si="42"/>
        <v>0</v>
      </c>
      <c r="BT74" s="258">
        <f t="shared" si="42"/>
        <v>0</v>
      </c>
      <c r="BU74" s="258">
        <f t="shared" si="42"/>
        <v>0</v>
      </c>
      <c r="BV74" s="258">
        <f t="shared" si="42"/>
        <v>0</v>
      </c>
      <c r="BW74" s="258">
        <f t="shared" si="42"/>
        <v>0</v>
      </c>
      <c r="BX74" s="258">
        <f t="shared" si="42"/>
        <v>0</v>
      </c>
      <c r="BY74" s="258">
        <f t="shared" si="42"/>
        <v>0</v>
      </c>
      <c r="BZ74" s="258">
        <f t="shared" si="42"/>
        <v>0</v>
      </c>
      <c r="CA74" s="258">
        <f t="shared" si="42"/>
        <v>0</v>
      </c>
      <c r="CB74" s="258">
        <f t="shared" si="42"/>
        <v>0</v>
      </c>
      <c r="CC74" s="258">
        <f t="shared" si="42"/>
        <v>0</v>
      </c>
      <c r="CD74" s="258">
        <f t="shared" si="42"/>
        <v>0</v>
      </c>
      <c r="CE74" s="258">
        <f t="shared" si="42"/>
        <v>0</v>
      </c>
      <c r="CF74" s="258">
        <f t="shared" si="42"/>
        <v>0</v>
      </c>
      <c r="CG74" s="258">
        <f t="shared" si="42"/>
        <v>0</v>
      </c>
      <c r="CH74" s="258">
        <f t="shared" si="42"/>
        <v>0</v>
      </c>
      <c r="CI74" s="258">
        <f t="shared" si="42"/>
        <v>0</v>
      </c>
      <c r="CJ74" s="258">
        <f t="shared" si="42"/>
        <v>0</v>
      </c>
      <c r="CK74" s="258">
        <f t="shared" si="42"/>
        <v>0</v>
      </c>
      <c r="CL74" s="258">
        <f t="shared" si="42"/>
        <v>0</v>
      </c>
      <c r="CM74" s="258">
        <f t="shared" si="42"/>
        <v>0</v>
      </c>
      <c r="CN74" s="258">
        <f t="shared" si="42"/>
        <v>0</v>
      </c>
      <c r="CO74" s="258">
        <f t="shared" si="42"/>
        <v>0</v>
      </c>
      <c r="CP74" s="258">
        <f t="shared" si="42"/>
        <v>0</v>
      </c>
      <c r="CQ74" s="258">
        <f t="shared" si="42"/>
        <v>0</v>
      </c>
      <c r="CR74" s="258">
        <f t="shared" si="42"/>
        <v>0</v>
      </c>
      <c r="CS74" s="258">
        <f t="shared" si="42"/>
        <v>0</v>
      </c>
      <c r="CT74" s="258">
        <f t="shared" si="42"/>
        <v>0</v>
      </c>
      <c r="CU74" s="258">
        <f t="shared" si="42"/>
        <v>0</v>
      </c>
      <c r="CV74" s="258">
        <f t="shared" si="42"/>
        <v>0</v>
      </c>
      <c r="CW74" s="258">
        <f t="shared" si="42"/>
        <v>0</v>
      </c>
      <c r="CX74" s="258">
        <f t="shared" si="42"/>
        <v>0</v>
      </c>
      <c r="CY74" s="258">
        <f t="shared" si="42"/>
        <v>0</v>
      </c>
      <c r="CZ74" s="258">
        <f t="shared" si="42"/>
        <v>0</v>
      </c>
      <c r="DA74" s="258">
        <f t="shared" si="42"/>
        <v>0</v>
      </c>
      <c r="DB74" s="258">
        <f t="shared" si="42"/>
        <v>0</v>
      </c>
      <c r="DC74" s="258">
        <f t="shared" si="42"/>
        <v>0</v>
      </c>
      <c r="DD74" s="258">
        <f t="shared" si="42"/>
        <v>0</v>
      </c>
      <c r="DE74" s="258">
        <f t="shared" si="42"/>
        <v>0</v>
      </c>
      <c r="DF74" s="258">
        <f t="shared" si="42"/>
        <v>0</v>
      </c>
      <c r="DG74" s="258">
        <f t="shared" si="42"/>
        <v>0</v>
      </c>
      <c r="DH74" s="258">
        <f t="shared" si="42"/>
        <v>0</v>
      </c>
      <c r="DI74" s="258">
        <f t="shared" si="42"/>
        <v>0</v>
      </c>
      <c r="DJ74" s="258">
        <f t="shared" si="42"/>
        <v>0</v>
      </c>
      <c r="DK74" s="258">
        <f t="shared" si="42"/>
        <v>0</v>
      </c>
      <c r="DL74" s="258">
        <f t="shared" si="42"/>
        <v>0</v>
      </c>
      <c r="DM74" s="258">
        <f t="shared" si="42"/>
        <v>0</v>
      </c>
      <c r="DN74" s="258">
        <f t="shared" si="42"/>
        <v>0</v>
      </c>
      <c r="DO74" s="258">
        <f t="shared" si="42"/>
        <v>0</v>
      </c>
      <c r="DP74" s="258">
        <f t="shared" si="42"/>
        <v>0</v>
      </c>
      <c r="DQ74" s="258">
        <f t="shared" si="42"/>
        <v>0</v>
      </c>
      <c r="DR74" s="258">
        <f t="shared" si="42"/>
        <v>0</v>
      </c>
      <c r="DS74" s="258">
        <f t="shared" si="42"/>
        <v>0</v>
      </c>
      <c r="DT74" s="258">
        <f t="shared" si="42"/>
        <v>0</v>
      </c>
      <c r="DU74" s="258">
        <f t="shared" si="42"/>
        <v>0</v>
      </c>
      <c r="DV74" s="258">
        <f t="shared" si="42"/>
        <v>0</v>
      </c>
      <c r="DW74" s="258">
        <f t="shared" si="42"/>
        <v>0</v>
      </c>
      <c r="DX74" s="258">
        <f t="shared" si="42"/>
        <v>0</v>
      </c>
      <c r="DY74" s="258">
        <f t="shared" si="42"/>
        <v>0</v>
      </c>
      <c r="DZ74" s="258">
        <f t="shared" si="42"/>
        <v>0</v>
      </c>
      <c r="EA74" s="258">
        <f t="shared" si="42"/>
        <v>0</v>
      </c>
      <c r="EB74" s="258">
        <f t="shared" si="42"/>
        <v>0</v>
      </c>
      <c r="EC74" s="258">
        <f t="shared" si="42"/>
        <v>0</v>
      </c>
      <c r="ED74" s="258">
        <f t="shared" si="42"/>
        <v>0</v>
      </c>
      <c r="EE74" s="258">
        <f t="shared" si="42"/>
        <v>0</v>
      </c>
      <c r="EF74" s="258">
        <f t="shared" si="42"/>
        <v>0</v>
      </c>
      <c r="EG74" s="258">
        <f t="shared" si="42"/>
        <v>0</v>
      </c>
      <c r="EH74" s="258">
        <f t="shared" si="42"/>
        <v>0</v>
      </c>
      <c r="EI74" s="258">
        <f t="shared" si="42"/>
        <v>0</v>
      </c>
      <c r="EJ74" s="258">
        <f t="shared" si="42"/>
        <v>0</v>
      </c>
      <c r="EK74" s="258">
        <f t="shared" si="42"/>
        <v>0</v>
      </c>
      <c r="EL74" s="258">
        <f t="shared" si="42"/>
        <v>0</v>
      </c>
      <c r="EM74" s="258">
        <f t="shared" si="42"/>
        <v>0</v>
      </c>
      <c r="EN74" s="258">
        <f t="shared" si="42"/>
        <v>0</v>
      </c>
      <c r="EO74" s="258">
        <f t="shared" si="42"/>
        <v>0</v>
      </c>
      <c r="EP74" s="258">
        <f t="shared" si="42"/>
        <v>0</v>
      </c>
      <c r="EQ74" s="258">
        <f t="shared" si="42"/>
        <v>0</v>
      </c>
      <c r="ER74" s="258">
        <f t="shared" si="42"/>
        <v>0</v>
      </c>
      <c r="ES74" s="258">
        <f t="shared" si="42"/>
        <v>0</v>
      </c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</row>
    <row r="75" ht="12.75" customHeight="1">
      <c r="A75" s="1"/>
      <c r="B75" s="214" t="str">
        <f t="shared" si="38"/>
        <v> </v>
      </c>
      <c r="C75" s="215">
        <f t="shared" ref="C75:L75" si="43">+INDEX($P75:$ES75,,MATCH(C$59,$P$70:$ES$70))</f>
        <v>0</v>
      </c>
      <c r="D75" s="215">
        <f t="shared" si="43"/>
        <v>0</v>
      </c>
      <c r="E75" s="215">
        <f t="shared" si="43"/>
        <v>0</v>
      </c>
      <c r="F75" s="215">
        <f t="shared" si="43"/>
        <v>0</v>
      </c>
      <c r="G75" s="215">
        <f t="shared" si="43"/>
        <v>0</v>
      </c>
      <c r="H75" s="215">
        <f t="shared" si="43"/>
        <v>0</v>
      </c>
      <c r="I75" s="215">
        <f t="shared" si="43"/>
        <v>0</v>
      </c>
      <c r="J75" s="215">
        <f t="shared" si="43"/>
        <v>0</v>
      </c>
      <c r="K75" s="215">
        <f t="shared" si="43"/>
        <v>0</v>
      </c>
      <c r="L75" s="216">
        <f t="shared" si="43"/>
        <v>0</v>
      </c>
      <c r="M75" s="256">
        <f t="shared" si="44"/>
        <v>0</v>
      </c>
      <c r="N75" s="256">
        <f t="shared" si="40"/>
        <v>0</v>
      </c>
      <c r="O75" s="257">
        <f t="shared" si="41"/>
        <v>0</v>
      </c>
      <c r="P75" s="258">
        <f t="shared" ref="P75:ES75" si="45">AND((O75&gt;0.1),OR(P$70&lt;$N75,$N75=0))*(O75+$O75+O75*$E37/12)+(P$70=$M75)*($C37+$O75+$C37*$E37/12)</f>
        <v>0</v>
      </c>
      <c r="Q75" s="258">
        <f t="shared" si="45"/>
        <v>0</v>
      </c>
      <c r="R75" s="258">
        <f t="shared" si="45"/>
        <v>0</v>
      </c>
      <c r="S75" s="258">
        <f t="shared" si="45"/>
        <v>0</v>
      </c>
      <c r="T75" s="258">
        <f t="shared" si="45"/>
        <v>0</v>
      </c>
      <c r="U75" s="258">
        <f t="shared" si="45"/>
        <v>0</v>
      </c>
      <c r="V75" s="258">
        <f t="shared" si="45"/>
        <v>0</v>
      </c>
      <c r="W75" s="258">
        <f t="shared" si="45"/>
        <v>0</v>
      </c>
      <c r="X75" s="258">
        <f t="shared" si="45"/>
        <v>0</v>
      </c>
      <c r="Y75" s="258">
        <f t="shared" si="45"/>
        <v>0</v>
      </c>
      <c r="Z75" s="258">
        <f t="shared" si="45"/>
        <v>0</v>
      </c>
      <c r="AA75" s="258">
        <f t="shared" si="45"/>
        <v>0</v>
      </c>
      <c r="AB75" s="258">
        <f t="shared" si="45"/>
        <v>0</v>
      </c>
      <c r="AC75" s="258">
        <f t="shared" si="45"/>
        <v>0</v>
      </c>
      <c r="AD75" s="258">
        <f t="shared" si="45"/>
        <v>0</v>
      </c>
      <c r="AE75" s="258">
        <f t="shared" si="45"/>
        <v>0</v>
      </c>
      <c r="AF75" s="258">
        <f t="shared" si="45"/>
        <v>0</v>
      </c>
      <c r="AG75" s="258">
        <f t="shared" si="45"/>
        <v>0</v>
      </c>
      <c r="AH75" s="258">
        <f t="shared" si="45"/>
        <v>0</v>
      </c>
      <c r="AI75" s="258">
        <f t="shared" si="45"/>
        <v>0</v>
      </c>
      <c r="AJ75" s="258">
        <f t="shared" si="45"/>
        <v>0</v>
      </c>
      <c r="AK75" s="258">
        <f t="shared" si="45"/>
        <v>0</v>
      </c>
      <c r="AL75" s="258">
        <f t="shared" si="45"/>
        <v>0</v>
      </c>
      <c r="AM75" s="258">
        <f t="shared" si="45"/>
        <v>0</v>
      </c>
      <c r="AN75" s="258">
        <f t="shared" si="45"/>
        <v>0</v>
      </c>
      <c r="AO75" s="258">
        <f t="shared" si="45"/>
        <v>0</v>
      </c>
      <c r="AP75" s="258">
        <f t="shared" si="45"/>
        <v>0</v>
      </c>
      <c r="AQ75" s="258">
        <f t="shared" si="45"/>
        <v>0</v>
      </c>
      <c r="AR75" s="258">
        <f t="shared" si="45"/>
        <v>0</v>
      </c>
      <c r="AS75" s="258">
        <f t="shared" si="45"/>
        <v>0</v>
      </c>
      <c r="AT75" s="258">
        <f t="shared" si="45"/>
        <v>0</v>
      </c>
      <c r="AU75" s="258">
        <f t="shared" si="45"/>
        <v>0</v>
      </c>
      <c r="AV75" s="258">
        <f t="shared" si="45"/>
        <v>0</v>
      </c>
      <c r="AW75" s="258">
        <f t="shared" si="45"/>
        <v>0</v>
      </c>
      <c r="AX75" s="258">
        <f t="shared" si="45"/>
        <v>0</v>
      </c>
      <c r="AY75" s="258">
        <f t="shared" si="45"/>
        <v>0</v>
      </c>
      <c r="AZ75" s="258">
        <f t="shared" si="45"/>
        <v>0</v>
      </c>
      <c r="BA75" s="258">
        <f t="shared" si="45"/>
        <v>0</v>
      </c>
      <c r="BB75" s="258">
        <f t="shared" si="45"/>
        <v>0</v>
      </c>
      <c r="BC75" s="258">
        <f t="shared" si="45"/>
        <v>0</v>
      </c>
      <c r="BD75" s="258">
        <f t="shared" si="45"/>
        <v>0</v>
      </c>
      <c r="BE75" s="258">
        <f t="shared" si="45"/>
        <v>0</v>
      </c>
      <c r="BF75" s="258">
        <f t="shared" si="45"/>
        <v>0</v>
      </c>
      <c r="BG75" s="258">
        <f t="shared" si="45"/>
        <v>0</v>
      </c>
      <c r="BH75" s="258">
        <f t="shared" si="45"/>
        <v>0</v>
      </c>
      <c r="BI75" s="258">
        <f t="shared" si="45"/>
        <v>0</v>
      </c>
      <c r="BJ75" s="258">
        <f t="shared" si="45"/>
        <v>0</v>
      </c>
      <c r="BK75" s="258">
        <f t="shared" si="45"/>
        <v>0</v>
      </c>
      <c r="BL75" s="258">
        <f t="shared" si="45"/>
        <v>0</v>
      </c>
      <c r="BM75" s="258">
        <f t="shared" si="45"/>
        <v>0</v>
      </c>
      <c r="BN75" s="258">
        <f t="shared" si="45"/>
        <v>0</v>
      </c>
      <c r="BO75" s="258">
        <f t="shared" si="45"/>
        <v>0</v>
      </c>
      <c r="BP75" s="258">
        <f t="shared" si="45"/>
        <v>0</v>
      </c>
      <c r="BQ75" s="258">
        <f t="shared" si="45"/>
        <v>0</v>
      </c>
      <c r="BR75" s="258">
        <f t="shared" si="45"/>
        <v>0</v>
      </c>
      <c r="BS75" s="258">
        <f t="shared" si="45"/>
        <v>0</v>
      </c>
      <c r="BT75" s="258">
        <f t="shared" si="45"/>
        <v>0</v>
      </c>
      <c r="BU75" s="258">
        <f t="shared" si="45"/>
        <v>0</v>
      </c>
      <c r="BV75" s="258">
        <f t="shared" si="45"/>
        <v>0</v>
      </c>
      <c r="BW75" s="258">
        <f t="shared" si="45"/>
        <v>0</v>
      </c>
      <c r="BX75" s="258">
        <f t="shared" si="45"/>
        <v>0</v>
      </c>
      <c r="BY75" s="258">
        <f t="shared" si="45"/>
        <v>0</v>
      </c>
      <c r="BZ75" s="258">
        <f t="shared" si="45"/>
        <v>0</v>
      </c>
      <c r="CA75" s="258">
        <f t="shared" si="45"/>
        <v>0</v>
      </c>
      <c r="CB75" s="258">
        <f t="shared" si="45"/>
        <v>0</v>
      </c>
      <c r="CC75" s="258">
        <f t="shared" si="45"/>
        <v>0</v>
      </c>
      <c r="CD75" s="258">
        <f t="shared" si="45"/>
        <v>0</v>
      </c>
      <c r="CE75" s="258">
        <f t="shared" si="45"/>
        <v>0</v>
      </c>
      <c r="CF75" s="258">
        <f t="shared" si="45"/>
        <v>0</v>
      </c>
      <c r="CG75" s="258">
        <f t="shared" si="45"/>
        <v>0</v>
      </c>
      <c r="CH75" s="258">
        <f t="shared" si="45"/>
        <v>0</v>
      </c>
      <c r="CI75" s="258">
        <f t="shared" si="45"/>
        <v>0</v>
      </c>
      <c r="CJ75" s="258">
        <f t="shared" si="45"/>
        <v>0</v>
      </c>
      <c r="CK75" s="258">
        <f t="shared" si="45"/>
        <v>0</v>
      </c>
      <c r="CL75" s="258">
        <f t="shared" si="45"/>
        <v>0</v>
      </c>
      <c r="CM75" s="258">
        <f t="shared" si="45"/>
        <v>0</v>
      </c>
      <c r="CN75" s="258">
        <f t="shared" si="45"/>
        <v>0</v>
      </c>
      <c r="CO75" s="258">
        <f t="shared" si="45"/>
        <v>0</v>
      </c>
      <c r="CP75" s="258">
        <f t="shared" si="45"/>
        <v>0</v>
      </c>
      <c r="CQ75" s="258">
        <f t="shared" si="45"/>
        <v>0</v>
      </c>
      <c r="CR75" s="258">
        <f t="shared" si="45"/>
        <v>0</v>
      </c>
      <c r="CS75" s="258">
        <f t="shared" si="45"/>
        <v>0</v>
      </c>
      <c r="CT75" s="258">
        <f t="shared" si="45"/>
        <v>0</v>
      </c>
      <c r="CU75" s="258">
        <f t="shared" si="45"/>
        <v>0</v>
      </c>
      <c r="CV75" s="258">
        <f t="shared" si="45"/>
        <v>0</v>
      </c>
      <c r="CW75" s="258">
        <f t="shared" si="45"/>
        <v>0</v>
      </c>
      <c r="CX75" s="258">
        <f t="shared" si="45"/>
        <v>0</v>
      </c>
      <c r="CY75" s="258">
        <f t="shared" si="45"/>
        <v>0</v>
      </c>
      <c r="CZ75" s="258">
        <f t="shared" si="45"/>
        <v>0</v>
      </c>
      <c r="DA75" s="258">
        <f t="shared" si="45"/>
        <v>0</v>
      </c>
      <c r="DB75" s="258">
        <f t="shared" si="45"/>
        <v>0</v>
      </c>
      <c r="DC75" s="258">
        <f t="shared" si="45"/>
        <v>0</v>
      </c>
      <c r="DD75" s="258">
        <f t="shared" si="45"/>
        <v>0</v>
      </c>
      <c r="DE75" s="258">
        <f t="shared" si="45"/>
        <v>0</v>
      </c>
      <c r="DF75" s="258">
        <f t="shared" si="45"/>
        <v>0</v>
      </c>
      <c r="DG75" s="258">
        <f t="shared" si="45"/>
        <v>0</v>
      </c>
      <c r="DH75" s="258">
        <f t="shared" si="45"/>
        <v>0</v>
      </c>
      <c r="DI75" s="258">
        <f t="shared" si="45"/>
        <v>0</v>
      </c>
      <c r="DJ75" s="258">
        <f t="shared" si="45"/>
        <v>0</v>
      </c>
      <c r="DK75" s="258">
        <f t="shared" si="45"/>
        <v>0</v>
      </c>
      <c r="DL75" s="258">
        <f t="shared" si="45"/>
        <v>0</v>
      </c>
      <c r="DM75" s="258">
        <f t="shared" si="45"/>
        <v>0</v>
      </c>
      <c r="DN75" s="258">
        <f t="shared" si="45"/>
        <v>0</v>
      </c>
      <c r="DO75" s="258">
        <f t="shared" si="45"/>
        <v>0</v>
      </c>
      <c r="DP75" s="258">
        <f t="shared" si="45"/>
        <v>0</v>
      </c>
      <c r="DQ75" s="258">
        <f t="shared" si="45"/>
        <v>0</v>
      </c>
      <c r="DR75" s="258">
        <f t="shared" si="45"/>
        <v>0</v>
      </c>
      <c r="DS75" s="258">
        <f t="shared" si="45"/>
        <v>0</v>
      </c>
      <c r="DT75" s="258">
        <f t="shared" si="45"/>
        <v>0</v>
      </c>
      <c r="DU75" s="258">
        <f t="shared" si="45"/>
        <v>0</v>
      </c>
      <c r="DV75" s="258">
        <f t="shared" si="45"/>
        <v>0</v>
      </c>
      <c r="DW75" s="258">
        <f t="shared" si="45"/>
        <v>0</v>
      </c>
      <c r="DX75" s="258">
        <f t="shared" si="45"/>
        <v>0</v>
      </c>
      <c r="DY75" s="258">
        <f t="shared" si="45"/>
        <v>0</v>
      </c>
      <c r="DZ75" s="258">
        <f t="shared" si="45"/>
        <v>0</v>
      </c>
      <c r="EA75" s="258">
        <f t="shared" si="45"/>
        <v>0</v>
      </c>
      <c r="EB75" s="258">
        <f t="shared" si="45"/>
        <v>0</v>
      </c>
      <c r="EC75" s="258">
        <f t="shared" si="45"/>
        <v>0</v>
      </c>
      <c r="ED75" s="258">
        <f t="shared" si="45"/>
        <v>0</v>
      </c>
      <c r="EE75" s="258">
        <f t="shared" si="45"/>
        <v>0</v>
      </c>
      <c r="EF75" s="258">
        <f t="shared" si="45"/>
        <v>0</v>
      </c>
      <c r="EG75" s="258">
        <f t="shared" si="45"/>
        <v>0</v>
      </c>
      <c r="EH75" s="258">
        <f t="shared" si="45"/>
        <v>0</v>
      </c>
      <c r="EI75" s="258">
        <f t="shared" si="45"/>
        <v>0</v>
      </c>
      <c r="EJ75" s="258">
        <f t="shared" si="45"/>
        <v>0</v>
      </c>
      <c r="EK75" s="258">
        <f t="shared" si="45"/>
        <v>0</v>
      </c>
      <c r="EL75" s="258">
        <f t="shared" si="45"/>
        <v>0</v>
      </c>
      <c r="EM75" s="258">
        <f t="shared" si="45"/>
        <v>0</v>
      </c>
      <c r="EN75" s="258">
        <f t="shared" si="45"/>
        <v>0</v>
      </c>
      <c r="EO75" s="258">
        <f t="shared" si="45"/>
        <v>0</v>
      </c>
      <c r="EP75" s="258">
        <f t="shared" si="45"/>
        <v>0</v>
      </c>
      <c r="EQ75" s="258">
        <f t="shared" si="45"/>
        <v>0</v>
      </c>
      <c r="ER75" s="258">
        <f t="shared" si="45"/>
        <v>0</v>
      </c>
      <c r="ES75" s="258">
        <f t="shared" si="45"/>
        <v>0</v>
      </c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</row>
    <row r="76" ht="12.75" customHeight="1">
      <c r="A76" s="1"/>
      <c r="B76" s="214" t="str">
        <f t="shared" si="38"/>
        <v> </v>
      </c>
      <c r="C76" s="215">
        <f t="shared" ref="C76:L76" si="46">+INDEX($P76:$ES76,,MATCH(C$59,$P$70:$ES$70))</f>
        <v>0</v>
      </c>
      <c r="D76" s="215">
        <f t="shared" si="46"/>
        <v>0</v>
      </c>
      <c r="E76" s="215">
        <f t="shared" si="46"/>
        <v>0</v>
      </c>
      <c r="F76" s="215">
        <f t="shared" si="46"/>
        <v>0</v>
      </c>
      <c r="G76" s="215">
        <f t="shared" si="46"/>
        <v>0</v>
      </c>
      <c r="H76" s="215">
        <f t="shared" si="46"/>
        <v>0</v>
      </c>
      <c r="I76" s="215">
        <f t="shared" si="46"/>
        <v>0</v>
      </c>
      <c r="J76" s="215">
        <f t="shared" si="46"/>
        <v>0</v>
      </c>
      <c r="K76" s="215">
        <f t="shared" si="46"/>
        <v>0</v>
      </c>
      <c r="L76" s="216">
        <f t="shared" si="46"/>
        <v>0</v>
      </c>
      <c r="M76" s="256">
        <f t="shared" si="44"/>
        <v>0</v>
      </c>
      <c r="N76" s="256">
        <f t="shared" si="40"/>
        <v>0</v>
      </c>
      <c r="O76" s="257">
        <f t="shared" si="41"/>
        <v>0</v>
      </c>
      <c r="P76" s="258">
        <f t="shared" ref="P76:ES76" si="47">AND((O76&gt;0.1),OR(P$70&lt;$N76,$N76=0))*(O76+$O76+O76*$E38/12)+(P$70=$M76)*($C38+$O76+$C38*$E38/12)</f>
        <v>0</v>
      </c>
      <c r="Q76" s="258">
        <f t="shared" si="47"/>
        <v>0</v>
      </c>
      <c r="R76" s="258">
        <f t="shared" si="47"/>
        <v>0</v>
      </c>
      <c r="S76" s="258">
        <f t="shared" si="47"/>
        <v>0</v>
      </c>
      <c r="T76" s="258">
        <f t="shared" si="47"/>
        <v>0</v>
      </c>
      <c r="U76" s="258">
        <f t="shared" si="47"/>
        <v>0</v>
      </c>
      <c r="V76" s="258">
        <f t="shared" si="47"/>
        <v>0</v>
      </c>
      <c r="W76" s="258">
        <f t="shared" si="47"/>
        <v>0</v>
      </c>
      <c r="X76" s="258">
        <f t="shared" si="47"/>
        <v>0</v>
      </c>
      <c r="Y76" s="258">
        <f t="shared" si="47"/>
        <v>0</v>
      </c>
      <c r="Z76" s="258">
        <f t="shared" si="47"/>
        <v>0</v>
      </c>
      <c r="AA76" s="258">
        <f t="shared" si="47"/>
        <v>0</v>
      </c>
      <c r="AB76" s="258">
        <f t="shared" si="47"/>
        <v>0</v>
      </c>
      <c r="AC76" s="258">
        <f t="shared" si="47"/>
        <v>0</v>
      </c>
      <c r="AD76" s="258">
        <f t="shared" si="47"/>
        <v>0</v>
      </c>
      <c r="AE76" s="258">
        <f t="shared" si="47"/>
        <v>0</v>
      </c>
      <c r="AF76" s="258">
        <f t="shared" si="47"/>
        <v>0</v>
      </c>
      <c r="AG76" s="258">
        <f t="shared" si="47"/>
        <v>0</v>
      </c>
      <c r="AH76" s="258">
        <f t="shared" si="47"/>
        <v>0</v>
      </c>
      <c r="AI76" s="258">
        <f t="shared" si="47"/>
        <v>0</v>
      </c>
      <c r="AJ76" s="258">
        <f t="shared" si="47"/>
        <v>0</v>
      </c>
      <c r="AK76" s="258">
        <f t="shared" si="47"/>
        <v>0</v>
      </c>
      <c r="AL76" s="258">
        <f t="shared" si="47"/>
        <v>0</v>
      </c>
      <c r="AM76" s="258">
        <f t="shared" si="47"/>
        <v>0</v>
      </c>
      <c r="AN76" s="258">
        <f t="shared" si="47"/>
        <v>0</v>
      </c>
      <c r="AO76" s="258">
        <f t="shared" si="47"/>
        <v>0</v>
      </c>
      <c r="AP76" s="258">
        <f t="shared" si="47"/>
        <v>0</v>
      </c>
      <c r="AQ76" s="258">
        <f t="shared" si="47"/>
        <v>0</v>
      </c>
      <c r="AR76" s="258">
        <f t="shared" si="47"/>
        <v>0</v>
      </c>
      <c r="AS76" s="258">
        <f t="shared" si="47"/>
        <v>0</v>
      </c>
      <c r="AT76" s="258">
        <f t="shared" si="47"/>
        <v>0</v>
      </c>
      <c r="AU76" s="258">
        <f t="shared" si="47"/>
        <v>0</v>
      </c>
      <c r="AV76" s="258">
        <f t="shared" si="47"/>
        <v>0</v>
      </c>
      <c r="AW76" s="258">
        <f t="shared" si="47"/>
        <v>0</v>
      </c>
      <c r="AX76" s="258">
        <f t="shared" si="47"/>
        <v>0</v>
      </c>
      <c r="AY76" s="258">
        <f t="shared" si="47"/>
        <v>0</v>
      </c>
      <c r="AZ76" s="258">
        <f t="shared" si="47"/>
        <v>0</v>
      </c>
      <c r="BA76" s="258">
        <f t="shared" si="47"/>
        <v>0</v>
      </c>
      <c r="BB76" s="258">
        <f t="shared" si="47"/>
        <v>0</v>
      </c>
      <c r="BC76" s="258">
        <f t="shared" si="47"/>
        <v>0</v>
      </c>
      <c r="BD76" s="258">
        <f t="shared" si="47"/>
        <v>0</v>
      </c>
      <c r="BE76" s="258">
        <f t="shared" si="47"/>
        <v>0</v>
      </c>
      <c r="BF76" s="258">
        <f t="shared" si="47"/>
        <v>0</v>
      </c>
      <c r="BG76" s="258">
        <f t="shared" si="47"/>
        <v>0</v>
      </c>
      <c r="BH76" s="258">
        <f t="shared" si="47"/>
        <v>0</v>
      </c>
      <c r="BI76" s="258">
        <f t="shared" si="47"/>
        <v>0</v>
      </c>
      <c r="BJ76" s="258">
        <f t="shared" si="47"/>
        <v>0</v>
      </c>
      <c r="BK76" s="258">
        <f t="shared" si="47"/>
        <v>0</v>
      </c>
      <c r="BL76" s="258">
        <f t="shared" si="47"/>
        <v>0</v>
      </c>
      <c r="BM76" s="258">
        <f t="shared" si="47"/>
        <v>0</v>
      </c>
      <c r="BN76" s="258">
        <f t="shared" si="47"/>
        <v>0</v>
      </c>
      <c r="BO76" s="258">
        <f t="shared" si="47"/>
        <v>0</v>
      </c>
      <c r="BP76" s="258">
        <f t="shared" si="47"/>
        <v>0</v>
      </c>
      <c r="BQ76" s="258">
        <f t="shared" si="47"/>
        <v>0</v>
      </c>
      <c r="BR76" s="258">
        <f t="shared" si="47"/>
        <v>0</v>
      </c>
      <c r="BS76" s="258">
        <f t="shared" si="47"/>
        <v>0</v>
      </c>
      <c r="BT76" s="258">
        <f t="shared" si="47"/>
        <v>0</v>
      </c>
      <c r="BU76" s="258">
        <f t="shared" si="47"/>
        <v>0</v>
      </c>
      <c r="BV76" s="258">
        <f t="shared" si="47"/>
        <v>0</v>
      </c>
      <c r="BW76" s="258">
        <f t="shared" si="47"/>
        <v>0</v>
      </c>
      <c r="BX76" s="258">
        <f t="shared" si="47"/>
        <v>0</v>
      </c>
      <c r="BY76" s="258">
        <f t="shared" si="47"/>
        <v>0</v>
      </c>
      <c r="BZ76" s="258">
        <f t="shared" si="47"/>
        <v>0</v>
      </c>
      <c r="CA76" s="258">
        <f t="shared" si="47"/>
        <v>0</v>
      </c>
      <c r="CB76" s="258">
        <f t="shared" si="47"/>
        <v>0</v>
      </c>
      <c r="CC76" s="258">
        <f t="shared" si="47"/>
        <v>0</v>
      </c>
      <c r="CD76" s="258">
        <f t="shared" si="47"/>
        <v>0</v>
      </c>
      <c r="CE76" s="258">
        <f t="shared" si="47"/>
        <v>0</v>
      </c>
      <c r="CF76" s="258">
        <f t="shared" si="47"/>
        <v>0</v>
      </c>
      <c r="CG76" s="258">
        <f t="shared" si="47"/>
        <v>0</v>
      </c>
      <c r="CH76" s="258">
        <f t="shared" si="47"/>
        <v>0</v>
      </c>
      <c r="CI76" s="258">
        <f t="shared" si="47"/>
        <v>0</v>
      </c>
      <c r="CJ76" s="258">
        <f t="shared" si="47"/>
        <v>0</v>
      </c>
      <c r="CK76" s="258">
        <f t="shared" si="47"/>
        <v>0</v>
      </c>
      <c r="CL76" s="258">
        <f t="shared" si="47"/>
        <v>0</v>
      </c>
      <c r="CM76" s="258">
        <f t="shared" si="47"/>
        <v>0</v>
      </c>
      <c r="CN76" s="258">
        <f t="shared" si="47"/>
        <v>0</v>
      </c>
      <c r="CO76" s="258">
        <f t="shared" si="47"/>
        <v>0</v>
      </c>
      <c r="CP76" s="258">
        <f t="shared" si="47"/>
        <v>0</v>
      </c>
      <c r="CQ76" s="258">
        <f t="shared" si="47"/>
        <v>0</v>
      </c>
      <c r="CR76" s="258">
        <f t="shared" si="47"/>
        <v>0</v>
      </c>
      <c r="CS76" s="258">
        <f t="shared" si="47"/>
        <v>0</v>
      </c>
      <c r="CT76" s="258">
        <f t="shared" si="47"/>
        <v>0</v>
      </c>
      <c r="CU76" s="258">
        <f t="shared" si="47"/>
        <v>0</v>
      </c>
      <c r="CV76" s="258">
        <f t="shared" si="47"/>
        <v>0</v>
      </c>
      <c r="CW76" s="258">
        <f t="shared" si="47"/>
        <v>0</v>
      </c>
      <c r="CX76" s="258">
        <f t="shared" si="47"/>
        <v>0</v>
      </c>
      <c r="CY76" s="258">
        <f t="shared" si="47"/>
        <v>0</v>
      </c>
      <c r="CZ76" s="258">
        <f t="shared" si="47"/>
        <v>0</v>
      </c>
      <c r="DA76" s="258">
        <f t="shared" si="47"/>
        <v>0</v>
      </c>
      <c r="DB76" s="258">
        <f t="shared" si="47"/>
        <v>0</v>
      </c>
      <c r="DC76" s="258">
        <f t="shared" si="47"/>
        <v>0</v>
      </c>
      <c r="DD76" s="258">
        <f t="shared" si="47"/>
        <v>0</v>
      </c>
      <c r="DE76" s="258">
        <f t="shared" si="47"/>
        <v>0</v>
      </c>
      <c r="DF76" s="258">
        <f t="shared" si="47"/>
        <v>0</v>
      </c>
      <c r="DG76" s="258">
        <f t="shared" si="47"/>
        <v>0</v>
      </c>
      <c r="DH76" s="258">
        <f t="shared" si="47"/>
        <v>0</v>
      </c>
      <c r="DI76" s="258">
        <f t="shared" si="47"/>
        <v>0</v>
      </c>
      <c r="DJ76" s="258">
        <f t="shared" si="47"/>
        <v>0</v>
      </c>
      <c r="DK76" s="258">
        <f t="shared" si="47"/>
        <v>0</v>
      </c>
      <c r="DL76" s="258">
        <f t="shared" si="47"/>
        <v>0</v>
      </c>
      <c r="DM76" s="258">
        <f t="shared" si="47"/>
        <v>0</v>
      </c>
      <c r="DN76" s="258">
        <f t="shared" si="47"/>
        <v>0</v>
      </c>
      <c r="DO76" s="258">
        <f t="shared" si="47"/>
        <v>0</v>
      </c>
      <c r="DP76" s="258">
        <f t="shared" si="47"/>
        <v>0</v>
      </c>
      <c r="DQ76" s="258">
        <f t="shared" si="47"/>
        <v>0</v>
      </c>
      <c r="DR76" s="258">
        <f t="shared" si="47"/>
        <v>0</v>
      </c>
      <c r="DS76" s="258">
        <f t="shared" si="47"/>
        <v>0</v>
      </c>
      <c r="DT76" s="258">
        <f t="shared" si="47"/>
        <v>0</v>
      </c>
      <c r="DU76" s="258">
        <f t="shared" si="47"/>
        <v>0</v>
      </c>
      <c r="DV76" s="258">
        <f t="shared" si="47"/>
        <v>0</v>
      </c>
      <c r="DW76" s="258">
        <f t="shared" si="47"/>
        <v>0</v>
      </c>
      <c r="DX76" s="258">
        <f t="shared" si="47"/>
        <v>0</v>
      </c>
      <c r="DY76" s="258">
        <f t="shared" si="47"/>
        <v>0</v>
      </c>
      <c r="DZ76" s="258">
        <f t="shared" si="47"/>
        <v>0</v>
      </c>
      <c r="EA76" s="258">
        <f t="shared" si="47"/>
        <v>0</v>
      </c>
      <c r="EB76" s="258">
        <f t="shared" si="47"/>
        <v>0</v>
      </c>
      <c r="EC76" s="258">
        <f t="shared" si="47"/>
        <v>0</v>
      </c>
      <c r="ED76" s="258">
        <f t="shared" si="47"/>
        <v>0</v>
      </c>
      <c r="EE76" s="258">
        <f t="shared" si="47"/>
        <v>0</v>
      </c>
      <c r="EF76" s="258">
        <f t="shared" si="47"/>
        <v>0</v>
      </c>
      <c r="EG76" s="258">
        <f t="shared" si="47"/>
        <v>0</v>
      </c>
      <c r="EH76" s="258">
        <f t="shared" si="47"/>
        <v>0</v>
      </c>
      <c r="EI76" s="258">
        <f t="shared" si="47"/>
        <v>0</v>
      </c>
      <c r="EJ76" s="258">
        <f t="shared" si="47"/>
        <v>0</v>
      </c>
      <c r="EK76" s="258">
        <f t="shared" si="47"/>
        <v>0</v>
      </c>
      <c r="EL76" s="258">
        <f t="shared" si="47"/>
        <v>0</v>
      </c>
      <c r="EM76" s="258">
        <f t="shared" si="47"/>
        <v>0</v>
      </c>
      <c r="EN76" s="258">
        <f t="shared" si="47"/>
        <v>0</v>
      </c>
      <c r="EO76" s="258">
        <f t="shared" si="47"/>
        <v>0</v>
      </c>
      <c r="EP76" s="258">
        <f t="shared" si="47"/>
        <v>0</v>
      </c>
      <c r="EQ76" s="258">
        <f t="shared" si="47"/>
        <v>0</v>
      </c>
      <c r="ER76" s="258">
        <f t="shared" si="47"/>
        <v>0</v>
      </c>
      <c r="ES76" s="258">
        <f t="shared" si="47"/>
        <v>0</v>
      </c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</row>
    <row r="77" ht="12.75" customHeight="1">
      <c r="A77" s="1"/>
      <c r="B77" s="214" t="str">
        <f t="shared" si="38"/>
        <v> </v>
      </c>
      <c r="C77" s="215">
        <f t="shared" ref="C77:L77" si="48">+INDEX($P77:$ES77,,MATCH(C$59,$P$70:$ES$70))</f>
        <v>0</v>
      </c>
      <c r="D77" s="215">
        <f t="shared" si="48"/>
        <v>0</v>
      </c>
      <c r="E77" s="215">
        <f t="shared" si="48"/>
        <v>0</v>
      </c>
      <c r="F77" s="215">
        <f t="shared" si="48"/>
        <v>0</v>
      </c>
      <c r="G77" s="215">
        <f t="shared" si="48"/>
        <v>0</v>
      </c>
      <c r="H77" s="215">
        <f t="shared" si="48"/>
        <v>0</v>
      </c>
      <c r="I77" s="215">
        <f t="shared" si="48"/>
        <v>0</v>
      </c>
      <c r="J77" s="215">
        <f t="shared" si="48"/>
        <v>0</v>
      </c>
      <c r="K77" s="215">
        <f t="shared" si="48"/>
        <v>0</v>
      </c>
      <c r="L77" s="216">
        <f t="shared" si="48"/>
        <v>0</v>
      </c>
      <c r="M77" s="256">
        <f t="shared" si="44"/>
        <v>0</v>
      </c>
      <c r="N77" s="256">
        <f t="shared" si="40"/>
        <v>0</v>
      </c>
      <c r="O77" s="257">
        <f t="shared" si="41"/>
        <v>0</v>
      </c>
      <c r="P77" s="258">
        <f t="shared" ref="P77:ES77" si="49">AND((O77&gt;0.1),OR(P$70&lt;$N77,$N77=0))*(O77+$O77+O77*$E39/12)+(P$70=$M77)*($C39+$O77+$C39*$E39/12)</f>
        <v>0</v>
      </c>
      <c r="Q77" s="258">
        <f t="shared" si="49"/>
        <v>0</v>
      </c>
      <c r="R77" s="258">
        <f t="shared" si="49"/>
        <v>0</v>
      </c>
      <c r="S77" s="258">
        <f t="shared" si="49"/>
        <v>0</v>
      </c>
      <c r="T77" s="258">
        <f t="shared" si="49"/>
        <v>0</v>
      </c>
      <c r="U77" s="258">
        <f t="shared" si="49"/>
        <v>0</v>
      </c>
      <c r="V77" s="258">
        <f t="shared" si="49"/>
        <v>0</v>
      </c>
      <c r="W77" s="258">
        <f t="shared" si="49"/>
        <v>0</v>
      </c>
      <c r="X77" s="258">
        <f t="shared" si="49"/>
        <v>0</v>
      </c>
      <c r="Y77" s="258">
        <f t="shared" si="49"/>
        <v>0</v>
      </c>
      <c r="Z77" s="258">
        <f t="shared" si="49"/>
        <v>0</v>
      </c>
      <c r="AA77" s="258">
        <f t="shared" si="49"/>
        <v>0</v>
      </c>
      <c r="AB77" s="258">
        <f t="shared" si="49"/>
        <v>0</v>
      </c>
      <c r="AC77" s="258">
        <f t="shared" si="49"/>
        <v>0</v>
      </c>
      <c r="AD77" s="258">
        <f t="shared" si="49"/>
        <v>0</v>
      </c>
      <c r="AE77" s="258">
        <f t="shared" si="49"/>
        <v>0</v>
      </c>
      <c r="AF77" s="258">
        <f t="shared" si="49"/>
        <v>0</v>
      </c>
      <c r="AG77" s="258">
        <f t="shared" si="49"/>
        <v>0</v>
      </c>
      <c r="AH77" s="258">
        <f t="shared" si="49"/>
        <v>0</v>
      </c>
      <c r="AI77" s="258">
        <f t="shared" si="49"/>
        <v>0</v>
      </c>
      <c r="AJ77" s="258">
        <f t="shared" si="49"/>
        <v>0</v>
      </c>
      <c r="AK77" s="258">
        <f t="shared" si="49"/>
        <v>0</v>
      </c>
      <c r="AL77" s="258">
        <f t="shared" si="49"/>
        <v>0</v>
      </c>
      <c r="AM77" s="258">
        <f t="shared" si="49"/>
        <v>0</v>
      </c>
      <c r="AN77" s="258">
        <f t="shared" si="49"/>
        <v>0</v>
      </c>
      <c r="AO77" s="258">
        <f t="shared" si="49"/>
        <v>0</v>
      </c>
      <c r="AP77" s="258">
        <f t="shared" si="49"/>
        <v>0</v>
      </c>
      <c r="AQ77" s="258">
        <f t="shared" si="49"/>
        <v>0</v>
      </c>
      <c r="AR77" s="258">
        <f t="shared" si="49"/>
        <v>0</v>
      </c>
      <c r="AS77" s="258">
        <f t="shared" si="49"/>
        <v>0</v>
      </c>
      <c r="AT77" s="258">
        <f t="shared" si="49"/>
        <v>0</v>
      </c>
      <c r="AU77" s="258">
        <f t="shared" si="49"/>
        <v>0</v>
      </c>
      <c r="AV77" s="258">
        <f t="shared" si="49"/>
        <v>0</v>
      </c>
      <c r="AW77" s="258">
        <f t="shared" si="49"/>
        <v>0</v>
      </c>
      <c r="AX77" s="258">
        <f t="shared" si="49"/>
        <v>0</v>
      </c>
      <c r="AY77" s="258">
        <f t="shared" si="49"/>
        <v>0</v>
      </c>
      <c r="AZ77" s="258">
        <f t="shared" si="49"/>
        <v>0</v>
      </c>
      <c r="BA77" s="258">
        <f t="shared" si="49"/>
        <v>0</v>
      </c>
      <c r="BB77" s="258">
        <f t="shared" si="49"/>
        <v>0</v>
      </c>
      <c r="BC77" s="258">
        <f t="shared" si="49"/>
        <v>0</v>
      </c>
      <c r="BD77" s="258">
        <f t="shared" si="49"/>
        <v>0</v>
      </c>
      <c r="BE77" s="258">
        <f t="shared" si="49"/>
        <v>0</v>
      </c>
      <c r="BF77" s="258">
        <f t="shared" si="49"/>
        <v>0</v>
      </c>
      <c r="BG77" s="258">
        <f t="shared" si="49"/>
        <v>0</v>
      </c>
      <c r="BH77" s="258">
        <f t="shared" si="49"/>
        <v>0</v>
      </c>
      <c r="BI77" s="258">
        <f t="shared" si="49"/>
        <v>0</v>
      </c>
      <c r="BJ77" s="258">
        <f t="shared" si="49"/>
        <v>0</v>
      </c>
      <c r="BK77" s="258">
        <f t="shared" si="49"/>
        <v>0</v>
      </c>
      <c r="BL77" s="258">
        <f t="shared" si="49"/>
        <v>0</v>
      </c>
      <c r="BM77" s="258">
        <f t="shared" si="49"/>
        <v>0</v>
      </c>
      <c r="BN77" s="258">
        <f t="shared" si="49"/>
        <v>0</v>
      </c>
      <c r="BO77" s="258">
        <f t="shared" si="49"/>
        <v>0</v>
      </c>
      <c r="BP77" s="258">
        <f t="shared" si="49"/>
        <v>0</v>
      </c>
      <c r="BQ77" s="258">
        <f t="shared" si="49"/>
        <v>0</v>
      </c>
      <c r="BR77" s="258">
        <f t="shared" si="49"/>
        <v>0</v>
      </c>
      <c r="BS77" s="258">
        <f t="shared" si="49"/>
        <v>0</v>
      </c>
      <c r="BT77" s="258">
        <f t="shared" si="49"/>
        <v>0</v>
      </c>
      <c r="BU77" s="258">
        <f t="shared" si="49"/>
        <v>0</v>
      </c>
      <c r="BV77" s="258">
        <f t="shared" si="49"/>
        <v>0</v>
      </c>
      <c r="BW77" s="258">
        <f t="shared" si="49"/>
        <v>0</v>
      </c>
      <c r="BX77" s="258">
        <f t="shared" si="49"/>
        <v>0</v>
      </c>
      <c r="BY77" s="258">
        <f t="shared" si="49"/>
        <v>0</v>
      </c>
      <c r="BZ77" s="258">
        <f t="shared" si="49"/>
        <v>0</v>
      </c>
      <c r="CA77" s="258">
        <f t="shared" si="49"/>
        <v>0</v>
      </c>
      <c r="CB77" s="258">
        <f t="shared" si="49"/>
        <v>0</v>
      </c>
      <c r="CC77" s="258">
        <f t="shared" si="49"/>
        <v>0</v>
      </c>
      <c r="CD77" s="258">
        <f t="shared" si="49"/>
        <v>0</v>
      </c>
      <c r="CE77" s="258">
        <f t="shared" si="49"/>
        <v>0</v>
      </c>
      <c r="CF77" s="258">
        <f t="shared" si="49"/>
        <v>0</v>
      </c>
      <c r="CG77" s="258">
        <f t="shared" si="49"/>
        <v>0</v>
      </c>
      <c r="CH77" s="258">
        <f t="shared" si="49"/>
        <v>0</v>
      </c>
      <c r="CI77" s="258">
        <f t="shared" si="49"/>
        <v>0</v>
      </c>
      <c r="CJ77" s="258">
        <f t="shared" si="49"/>
        <v>0</v>
      </c>
      <c r="CK77" s="258">
        <f t="shared" si="49"/>
        <v>0</v>
      </c>
      <c r="CL77" s="258">
        <f t="shared" si="49"/>
        <v>0</v>
      </c>
      <c r="CM77" s="258">
        <f t="shared" si="49"/>
        <v>0</v>
      </c>
      <c r="CN77" s="258">
        <f t="shared" si="49"/>
        <v>0</v>
      </c>
      <c r="CO77" s="258">
        <f t="shared" si="49"/>
        <v>0</v>
      </c>
      <c r="CP77" s="258">
        <f t="shared" si="49"/>
        <v>0</v>
      </c>
      <c r="CQ77" s="258">
        <f t="shared" si="49"/>
        <v>0</v>
      </c>
      <c r="CR77" s="258">
        <f t="shared" si="49"/>
        <v>0</v>
      </c>
      <c r="CS77" s="258">
        <f t="shared" si="49"/>
        <v>0</v>
      </c>
      <c r="CT77" s="258">
        <f t="shared" si="49"/>
        <v>0</v>
      </c>
      <c r="CU77" s="258">
        <f t="shared" si="49"/>
        <v>0</v>
      </c>
      <c r="CV77" s="258">
        <f t="shared" si="49"/>
        <v>0</v>
      </c>
      <c r="CW77" s="258">
        <f t="shared" si="49"/>
        <v>0</v>
      </c>
      <c r="CX77" s="258">
        <f t="shared" si="49"/>
        <v>0</v>
      </c>
      <c r="CY77" s="258">
        <f t="shared" si="49"/>
        <v>0</v>
      </c>
      <c r="CZ77" s="258">
        <f t="shared" si="49"/>
        <v>0</v>
      </c>
      <c r="DA77" s="258">
        <f t="shared" si="49"/>
        <v>0</v>
      </c>
      <c r="DB77" s="258">
        <f t="shared" si="49"/>
        <v>0</v>
      </c>
      <c r="DC77" s="258">
        <f t="shared" si="49"/>
        <v>0</v>
      </c>
      <c r="DD77" s="258">
        <f t="shared" si="49"/>
        <v>0</v>
      </c>
      <c r="DE77" s="258">
        <f t="shared" si="49"/>
        <v>0</v>
      </c>
      <c r="DF77" s="258">
        <f t="shared" si="49"/>
        <v>0</v>
      </c>
      <c r="DG77" s="258">
        <f t="shared" si="49"/>
        <v>0</v>
      </c>
      <c r="DH77" s="258">
        <f t="shared" si="49"/>
        <v>0</v>
      </c>
      <c r="DI77" s="258">
        <f t="shared" si="49"/>
        <v>0</v>
      </c>
      <c r="DJ77" s="258">
        <f t="shared" si="49"/>
        <v>0</v>
      </c>
      <c r="DK77" s="258">
        <f t="shared" si="49"/>
        <v>0</v>
      </c>
      <c r="DL77" s="258">
        <f t="shared" si="49"/>
        <v>0</v>
      </c>
      <c r="DM77" s="258">
        <f t="shared" si="49"/>
        <v>0</v>
      </c>
      <c r="DN77" s="258">
        <f t="shared" si="49"/>
        <v>0</v>
      </c>
      <c r="DO77" s="258">
        <f t="shared" si="49"/>
        <v>0</v>
      </c>
      <c r="DP77" s="258">
        <f t="shared" si="49"/>
        <v>0</v>
      </c>
      <c r="DQ77" s="258">
        <f t="shared" si="49"/>
        <v>0</v>
      </c>
      <c r="DR77" s="258">
        <f t="shared" si="49"/>
        <v>0</v>
      </c>
      <c r="DS77" s="258">
        <f t="shared" si="49"/>
        <v>0</v>
      </c>
      <c r="DT77" s="258">
        <f t="shared" si="49"/>
        <v>0</v>
      </c>
      <c r="DU77" s="258">
        <f t="shared" si="49"/>
        <v>0</v>
      </c>
      <c r="DV77" s="258">
        <f t="shared" si="49"/>
        <v>0</v>
      </c>
      <c r="DW77" s="258">
        <f t="shared" si="49"/>
        <v>0</v>
      </c>
      <c r="DX77" s="258">
        <f t="shared" si="49"/>
        <v>0</v>
      </c>
      <c r="DY77" s="258">
        <f t="shared" si="49"/>
        <v>0</v>
      </c>
      <c r="DZ77" s="258">
        <f t="shared" si="49"/>
        <v>0</v>
      </c>
      <c r="EA77" s="258">
        <f t="shared" si="49"/>
        <v>0</v>
      </c>
      <c r="EB77" s="258">
        <f t="shared" si="49"/>
        <v>0</v>
      </c>
      <c r="EC77" s="258">
        <f t="shared" si="49"/>
        <v>0</v>
      </c>
      <c r="ED77" s="258">
        <f t="shared" si="49"/>
        <v>0</v>
      </c>
      <c r="EE77" s="258">
        <f t="shared" si="49"/>
        <v>0</v>
      </c>
      <c r="EF77" s="258">
        <f t="shared" si="49"/>
        <v>0</v>
      </c>
      <c r="EG77" s="258">
        <f t="shared" si="49"/>
        <v>0</v>
      </c>
      <c r="EH77" s="258">
        <f t="shared" si="49"/>
        <v>0</v>
      </c>
      <c r="EI77" s="258">
        <f t="shared" si="49"/>
        <v>0</v>
      </c>
      <c r="EJ77" s="258">
        <f t="shared" si="49"/>
        <v>0</v>
      </c>
      <c r="EK77" s="258">
        <f t="shared" si="49"/>
        <v>0</v>
      </c>
      <c r="EL77" s="258">
        <f t="shared" si="49"/>
        <v>0</v>
      </c>
      <c r="EM77" s="258">
        <f t="shared" si="49"/>
        <v>0</v>
      </c>
      <c r="EN77" s="258">
        <f t="shared" si="49"/>
        <v>0</v>
      </c>
      <c r="EO77" s="258">
        <f t="shared" si="49"/>
        <v>0</v>
      </c>
      <c r="EP77" s="258">
        <f t="shared" si="49"/>
        <v>0</v>
      </c>
      <c r="EQ77" s="258">
        <f t="shared" si="49"/>
        <v>0</v>
      </c>
      <c r="ER77" s="258">
        <f t="shared" si="49"/>
        <v>0</v>
      </c>
      <c r="ES77" s="258">
        <f t="shared" si="49"/>
        <v>0</v>
      </c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</row>
    <row r="78" ht="12.75" customHeight="1">
      <c r="A78" s="1"/>
      <c r="B78" s="214" t="str">
        <f t="shared" si="38"/>
        <v> </v>
      </c>
      <c r="C78" s="215">
        <f t="shared" ref="C78:L78" si="50">+INDEX($P78:$ES78,,MATCH(C$59,$P$70:$ES$70))</f>
        <v>0</v>
      </c>
      <c r="D78" s="215">
        <f t="shared" si="50"/>
        <v>0</v>
      </c>
      <c r="E78" s="215">
        <f t="shared" si="50"/>
        <v>0</v>
      </c>
      <c r="F78" s="215">
        <f t="shared" si="50"/>
        <v>0</v>
      </c>
      <c r="G78" s="215">
        <f t="shared" si="50"/>
        <v>0</v>
      </c>
      <c r="H78" s="215">
        <f t="shared" si="50"/>
        <v>0</v>
      </c>
      <c r="I78" s="215">
        <f t="shared" si="50"/>
        <v>0</v>
      </c>
      <c r="J78" s="215">
        <f t="shared" si="50"/>
        <v>0</v>
      </c>
      <c r="K78" s="215">
        <f t="shared" si="50"/>
        <v>0</v>
      </c>
      <c r="L78" s="216">
        <f t="shared" si="50"/>
        <v>0</v>
      </c>
      <c r="M78" s="256">
        <f t="shared" si="44"/>
        <v>0</v>
      </c>
      <c r="N78" s="256">
        <f t="shared" si="40"/>
        <v>0</v>
      </c>
      <c r="O78" s="257">
        <f t="shared" si="41"/>
        <v>0</v>
      </c>
      <c r="P78" s="258">
        <f t="shared" ref="P78:ES78" si="51">AND((O78&gt;0.1),OR(P$70&lt;$N78,$N78=0))*(O78+$O78+O78*$E40/12)+(P$70=$M78)*($C40+$O78+$C40*$E40/12)</f>
        <v>0</v>
      </c>
      <c r="Q78" s="258">
        <f t="shared" si="51"/>
        <v>0</v>
      </c>
      <c r="R78" s="258">
        <f t="shared" si="51"/>
        <v>0</v>
      </c>
      <c r="S78" s="258">
        <f t="shared" si="51"/>
        <v>0</v>
      </c>
      <c r="T78" s="258">
        <f t="shared" si="51"/>
        <v>0</v>
      </c>
      <c r="U78" s="258">
        <f t="shared" si="51"/>
        <v>0</v>
      </c>
      <c r="V78" s="258">
        <f t="shared" si="51"/>
        <v>0</v>
      </c>
      <c r="W78" s="258">
        <f t="shared" si="51"/>
        <v>0</v>
      </c>
      <c r="X78" s="258">
        <f t="shared" si="51"/>
        <v>0</v>
      </c>
      <c r="Y78" s="258">
        <f t="shared" si="51"/>
        <v>0</v>
      </c>
      <c r="Z78" s="258">
        <f t="shared" si="51"/>
        <v>0</v>
      </c>
      <c r="AA78" s="258">
        <f t="shared" si="51"/>
        <v>0</v>
      </c>
      <c r="AB78" s="258">
        <f t="shared" si="51"/>
        <v>0</v>
      </c>
      <c r="AC78" s="258">
        <f t="shared" si="51"/>
        <v>0</v>
      </c>
      <c r="AD78" s="258">
        <f t="shared" si="51"/>
        <v>0</v>
      </c>
      <c r="AE78" s="258">
        <f t="shared" si="51"/>
        <v>0</v>
      </c>
      <c r="AF78" s="258">
        <f t="shared" si="51"/>
        <v>0</v>
      </c>
      <c r="AG78" s="258">
        <f t="shared" si="51"/>
        <v>0</v>
      </c>
      <c r="AH78" s="258">
        <f t="shared" si="51"/>
        <v>0</v>
      </c>
      <c r="AI78" s="258">
        <f t="shared" si="51"/>
        <v>0</v>
      </c>
      <c r="AJ78" s="258">
        <f t="shared" si="51"/>
        <v>0</v>
      </c>
      <c r="AK78" s="258">
        <f t="shared" si="51"/>
        <v>0</v>
      </c>
      <c r="AL78" s="258">
        <f t="shared" si="51"/>
        <v>0</v>
      </c>
      <c r="AM78" s="258">
        <f t="shared" si="51"/>
        <v>0</v>
      </c>
      <c r="AN78" s="258">
        <f t="shared" si="51"/>
        <v>0</v>
      </c>
      <c r="AO78" s="258">
        <f t="shared" si="51"/>
        <v>0</v>
      </c>
      <c r="AP78" s="258">
        <f t="shared" si="51"/>
        <v>0</v>
      </c>
      <c r="AQ78" s="258">
        <f t="shared" si="51"/>
        <v>0</v>
      </c>
      <c r="AR78" s="258">
        <f t="shared" si="51"/>
        <v>0</v>
      </c>
      <c r="AS78" s="258">
        <f t="shared" si="51"/>
        <v>0</v>
      </c>
      <c r="AT78" s="258">
        <f t="shared" si="51"/>
        <v>0</v>
      </c>
      <c r="AU78" s="258">
        <f t="shared" si="51"/>
        <v>0</v>
      </c>
      <c r="AV78" s="258">
        <f t="shared" si="51"/>
        <v>0</v>
      </c>
      <c r="AW78" s="258">
        <f t="shared" si="51"/>
        <v>0</v>
      </c>
      <c r="AX78" s="258">
        <f t="shared" si="51"/>
        <v>0</v>
      </c>
      <c r="AY78" s="258">
        <f t="shared" si="51"/>
        <v>0</v>
      </c>
      <c r="AZ78" s="258">
        <f t="shared" si="51"/>
        <v>0</v>
      </c>
      <c r="BA78" s="258">
        <f t="shared" si="51"/>
        <v>0</v>
      </c>
      <c r="BB78" s="258">
        <f t="shared" si="51"/>
        <v>0</v>
      </c>
      <c r="BC78" s="258">
        <f t="shared" si="51"/>
        <v>0</v>
      </c>
      <c r="BD78" s="258">
        <f t="shared" si="51"/>
        <v>0</v>
      </c>
      <c r="BE78" s="258">
        <f t="shared" si="51"/>
        <v>0</v>
      </c>
      <c r="BF78" s="258">
        <f t="shared" si="51"/>
        <v>0</v>
      </c>
      <c r="BG78" s="258">
        <f t="shared" si="51"/>
        <v>0</v>
      </c>
      <c r="BH78" s="258">
        <f t="shared" si="51"/>
        <v>0</v>
      </c>
      <c r="BI78" s="258">
        <f t="shared" si="51"/>
        <v>0</v>
      </c>
      <c r="BJ78" s="258">
        <f t="shared" si="51"/>
        <v>0</v>
      </c>
      <c r="BK78" s="258">
        <f t="shared" si="51"/>
        <v>0</v>
      </c>
      <c r="BL78" s="258">
        <f t="shared" si="51"/>
        <v>0</v>
      </c>
      <c r="BM78" s="258">
        <f t="shared" si="51"/>
        <v>0</v>
      </c>
      <c r="BN78" s="258">
        <f t="shared" si="51"/>
        <v>0</v>
      </c>
      <c r="BO78" s="258">
        <f t="shared" si="51"/>
        <v>0</v>
      </c>
      <c r="BP78" s="258">
        <f t="shared" si="51"/>
        <v>0</v>
      </c>
      <c r="BQ78" s="258">
        <f t="shared" si="51"/>
        <v>0</v>
      </c>
      <c r="BR78" s="258">
        <f t="shared" si="51"/>
        <v>0</v>
      </c>
      <c r="BS78" s="258">
        <f t="shared" si="51"/>
        <v>0</v>
      </c>
      <c r="BT78" s="258">
        <f t="shared" si="51"/>
        <v>0</v>
      </c>
      <c r="BU78" s="258">
        <f t="shared" si="51"/>
        <v>0</v>
      </c>
      <c r="BV78" s="258">
        <f t="shared" si="51"/>
        <v>0</v>
      </c>
      <c r="BW78" s="258">
        <f t="shared" si="51"/>
        <v>0</v>
      </c>
      <c r="BX78" s="258">
        <f t="shared" si="51"/>
        <v>0</v>
      </c>
      <c r="BY78" s="258">
        <f t="shared" si="51"/>
        <v>0</v>
      </c>
      <c r="BZ78" s="258">
        <f t="shared" si="51"/>
        <v>0</v>
      </c>
      <c r="CA78" s="258">
        <f t="shared" si="51"/>
        <v>0</v>
      </c>
      <c r="CB78" s="258">
        <f t="shared" si="51"/>
        <v>0</v>
      </c>
      <c r="CC78" s="258">
        <f t="shared" si="51"/>
        <v>0</v>
      </c>
      <c r="CD78" s="258">
        <f t="shared" si="51"/>
        <v>0</v>
      </c>
      <c r="CE78" s="258">
        <f t="shared" si="51"/>
        <v>0</v>
      </c>
      <c r="CF78" s="258">
        <f t="shared" si="51"/>
        <v>0</v>
      </c>
      <c r="CG78" s="258">
        <f t="shared" si="51"/>
        <v>0</v>
      </c>
      <c r="CH78" s="258">
        <f t="shared" si="51"/>
        <v>0</v>
      </c>
      <c r="CI78" s="258">
        <f t="shared" si="51"/>
        <v>0</v>
      </c>
      <c r="CJ78" s="258">
        <f t="shared" si="51"/>
        <v>0</v>
      </c>
      <c r="CK78" s="258">
        <f t="shared" si="51"/>
        <v>0</v>
      </c>
      <c r="CL78" s="258">
        <f t="shared" si="51"/>
        <v>0</v>
      </c>
      <c r="CM78" s="258">
        <f t="shared" si="51"/>
        <v>0</v>
      </c>
      <c r="CN78" s="258">
        <f t="shared" si="51"/>
        <v>0</v>
      </c>
      <c r="CO78" s="258">
        <f t="shared" si="51"/>
        <v>0</v>
      </c>
      <c r="CP78" s="258">
        <f t="shared" si="51"/>
        <v>0</v>
      </c>
      <c r="CQ78" s="258">
        <f t="shared" si="51"/>
        <v>0</v>
      </c>
      <c r="CR78" s="258">
        <f t="shared" si="51"/>
        <v>0</v>
      </c>
      <c r="CS78" s="258">
        <f t="shared" si="51"/>
        <v>0</v>
      </c>
      <c r="CT78" s="258">
        <f t="shared" si="51"/>
        <v>0</v>
      </c>
      <c r="CU78" s="258">
        <f t="shared" si="51"/>
        <v>0</v>
      </c>
      <c r="CV78" s="258">
        <f t="shared" si="51"/>
        <v>0</v>
      </c>
      <c r="CW78" s="258">
        <f t="shared" si="51"/>
        <v>0</v>
      </c>
      <c r="CX78" s="258">
        <f t="shared" si="51"/>
        <v>0</v>
      </c>
      <c r="CY78" s="258">
        <f t="shared" si="51"/>
        <v>0</v>
      </c>
      <c r="CZ78" s="258">
        <f t="shared" si="51"/>
        <v>0</v>
      </c>
      <c r="DA78" s="258">
        <f t="shared" si="51"/>
        <v>0</v>
      </c>
      <c r="DB78" s="258">
        <f t="shared" si="51"/>
        <v>0</v>
      </c>
      <c r="DC78" s="258">
        <f t="shared" si="51"/>
        <v>0</v>
      </c>
      <c r="DD78" s="258">
        <f t="shared" si="51"/>
        <v>0</v>
      </c>
      <c r="DE78" s="258">
        <f t="shared" si="51"/>
        <v>0</v>
      </c>
      <c r="DF78" s="258">
        <f t="shared" si="51"/>
        <v>0</v>
      </c>
      <c r="DG78" s="258">
        <f t="shared" si="51"/>
        <v>0</v>
      </c>
      <c r="DH78" s="258">
        <f t="shared" si="51"/>
        <v>0</v>
      </c>
      <c r="DI78" s="258">
        <f t="shared" si="51"/>
        <v>0</v>
      </c>
      <c r="DJ78" s="258">
        <f t="shared" si="51"/>
        <v>0</v>
      </c>
      <c r="DK78" s="258">
        <f t="shared" si="51"/>
        <v>0</v>
      </c>
      <c r="DL78" s="258">
        <f t="shared" si="51"/>
        <v>0</v>
      </c>
      <c r="DM78" s="258">
        <f t="shared" si="51"/>
        <v>0</v>
      </c>
      <c r="DN78" s="258">
        <f t="shared" si="51"/>
        <v>0</v>
      </c>
      <c r="DO78" s="258">
        <f t="shared" si="51"/>
        <v>0</v>
      </c>
      <c r="DP78" s="258">
        <f t="shared" si="51"/>
        <v>0</v>
      </c>
      <c r="DQ78" s="258">
        <f t="shared" si="51"/>
        <v>0</v>
      </c>
      <c r="DR78" s="258">
        <f t="shared" si="51"/>
        <v>0</v>
      </c>
      <c r="DS78" s="258">
        <f t="shared" si="51"/>
        <v>0</v>
      </c>
      <c r="DT78" s="258">
        <f t="shared" si="51"/>
        <v>0</v>
      </c>
      <c r="DU78" s="258">
        <f t="shared" si="51"/>
        <v>0</v>
      </c>
      <c r="DV78" s="258">
        <f t="shared" si="51"/>
        <v>0</v>
      </c>
      <c r="DW78" s="258">
        <f t="shared" si="51"/>
        <v>0</v>
      </c>
      <c r="DX78" s="258">
        <f t="shared" si="51"/>
        <v>0</v>
      </c>
      <c r="DY78" s="258">
        <f t="shared" si="51"/>
        <v>0</v>
      </c>
      <c r="DZ78" s="258">
        <f t="shared" si="51"/>
        <v>0</v>
      </c>
      <c r="EA78" s="258">
        <f t="shared" si="51"/>
        <v>0</v>
      </c>
      <c r="EB78" s="258">
        <f t="shared" si="51"/>
        <v>0</v>
      </c>
      <c r="EC78" s="258">
        <f t="shared" si="51"/>
        <v>0</v>
      </c>
      <c r="ED78" s="258">
        <f t="shared" si="51"/>
        <v>0</v>
      </c>
      <c r="EE78" s="258">
        <f t="shared" si="51"/>
        <v>0</v>
      </c>
      <c r="EF78" s="258">
        <f t="shared" si="51"/>
        <v>0</v>
      </c>
      <c r="EG78" s="258">
        <f t="shared" si="51"/>
        <v>0</v>
      </c>
      <c r="EH78" s="258">
        <f t="shared" si="51"/>
        <v>0</v>
      </c>
      <c r="EI78" s="258">
        <f t="shared" si="51"/>
        <v>0</v>
      </c>
      <c r="EJ78" s="258">
        <f t="shared" si="51"/>
        <v>0</v>
      </c>
      <c r="EK78" s="258">
        <f t="shared" si="51"/>
        <v>0</v>
      </c>
      <c r="EL78" s="258">
        <f t="shared" si="51"/>
        <v>0</v>
      </c>
      <c r="EM78" s="258">
        <f t="shared" si="51"/>
        <v>0</v>
      </c>
      <c r="EN78" s="258">
        <f t="shared" si="51"/>
        <v>0</v>
      </c>
      <c r="EO78" s="258">
        <f t="shared" si="51"/>
        <v>0</v>
      </c>
      <c r="EP78" s="258">
        <f t="shared" si="51"/>
        <v>0</v>
      </c>
      <c r="EQ78" s="258">
        <f t="shared" si="51"/>
        <v>0</v>
      </c>
      <c r="ER78" s="258">
        <f t="shared" si="51"/>
        <v>0</v>
      </c>
      <c r="ES78" s="258">
        <f t="shared" si="51"/>
        <v>0</v>
      </c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</row>
    <row r="79" ht="12.75" customHeight="1">
      <c r="A79" s="1"/>
      <c r="B79" s="214" t="str">
        <f t="shared" si="38"/>
        <v> </v>
      </c>
      <c r="C79" s="215">
        <f t="shared" ref="C79:L79" si="52">+INDEX($P79:$ES79,,MATCH(C$59,$P$70:$ES$70))</f>
        <v>0</v>
      </c>
      <c r="D79" s="215">
        <f t="shared" si="52"/>
        <v>0</v>
      </c>
      <c r="E79" s="215">
        <f t="shared" si="52"/>
        <v>0</v>
      </c>
      <c r="F79" s="215">
        <f t="shared" si="52"/>
        <v>0</v>
      </c>
      <c r="G79" s="215">
        <f t="shared" si="52"/>
        <v>0</v>
      </c>
      <c r="H79" s="215">
        <f t="shared" si="52"/>
        <v>0</v>
      </c>
      <c r="I79" s="215">
        <f t="shared" si="52"/>
        <v>0</v>
      </c>
      <c r="J79" s="215">
        <f t="shared" si="52"/>
        <v>0</v>
      </c>
      <c r="K79" s="215">
        <f t="shared" si="52"/>
        <v>0</v>
      </c>
      <c r="L79" s="216">
        <f t="shared" si="52"/>
        <v>0</v>
      </c>
      <c r="M79" s="256">
        <f t="shared" si="44"/>
        <v>0</v>
      </c>
      <c r="N79" s="256">
        <f t="shared" si="40"/>
        <v>0</v>
      </c>
      <c r="O79" s="257">
        <f t="shared" si="41"/>
        <v>0</v>
      </c>
      <c r="P79" s="258">
        <f t="shared" ref="P79:ES79" si="53">AND((O79&gt;0.1),OR(P$70&lt;$N79,$N79=0))*(O79+$O79+O79*$E41/12)+(P$70=$M79)*($C41+$O79+$C41*$E41/12)</f>
        <v>0</v>
      </c>
      <c r="Q79" s="258">
        <f t="shared" si="53"/>
        <v>0</v>
      </c>
      <c r="R79" s="258">
        <f t="shared" si="53"/>
        <v>0</v>
      </c>
      <c r="S79" s="258">
        <f t="shared" si="53"/>
        <v>0</v>
      </c>
      <c r="T79" s="258">
        <f t="shared" si="53"/>
        <v>0</v>
      </c>
      <c r="U79" s="258">
        <f t="shared" si="53"/>
        <v>0</v>
      </c>
      <c r="V79" s="258">
        <f t="shared" si="53"/>
        <v>0</v>
      </c>
      <c r="W79" s="258">
        <f t="shared" si="53"/>
        <v>0</v>
      </c>
      <c r="X79" s="258">
        <f t="shared" si="53"/>
        <v>0</v>
      </c>
      <c r="Y79" s="258">
        <f t="shared" si="53"/>
        <v>0</v>
      </c>
      <c r="Z79" s="258">
        <f t="shared" si="53"/>
        <v>0</v>
      </c>
      <c r="AA79" s="258">
        <f t="shared" si="53"/>
        <v>0</v>
      </c>
      <c r="AB79" s="258">
        <f t="shared" si="53"/>
        <v>0</v>
      </c>
      <c r="AC79" s="258">
        <f t="shared" si="53"/>
        <v>0</v>
      </c>
      <c r="AD79" s="258">
        <f t="shared" si="53"/>
        <v>0</v>
      </c>
      <c r="AE79" s="258">
        <f t="shared" si="53"/>
        <v>0</v>
      </c>
      <c r="AF79" s="258">
        <f t="shared" si="53"/>
        <v>0</v>
      </c>
      <c r="AG79" s="258">
        <f t="shared" si="53"/>
        <v>0</v>
      </c>
      <c r="AH79" s="258">
        <f t="shared" si="53"/>
        <v>0</v>
      </c>
      <c r="AI79" s="258">
        <f t="shared" si="53"/>
        <v>0</v>
      </c>
      <c r="AJ79" s="258">
        <f t="shared" si="53"/>
        <v>0</v>
      </c>
      <c r="AK79" s="258">
        <f t="shared" si="53"/>
        <v>0</v>
      </c>
      <c r="AL79" s="258">
        <f t="shared" si="53"/>
        <v>0</v>
      </c>
      <c r="AM79" s="258">
        <f t="shared" si="53"/>
        <v>0</v>
      </c>
      <c r="AN79" s="258">
        <f t="shared" si="53"/>
        <v>0</v>
      </c>
      <c r="AO79" s="258">
        <f t="shared" si="53"/>
        <v>0</v>
      </c>
      <c r="AP79" s="258">
        <f t="shared" si="53"/>
        <v>0</v>
      </c>
      <c r="AQ79" s="258">
        <f t="shared" si="53"/>
        <v>0</v>
      </c>
      <c r="AR79" s="258">
        <f t="shared" si="53"/>
        <v>0</v>
      </c>
      <c r="AS79" s="258">
        <f t="shared" si="53"/>
        <v>0</v>
      </c>
      <c r="AT79" s="258">
        <f t="shared" si="53"/>
        <v>0</v>
      </c>
      <c r="AU79" s="258">
        <f t="shared" si="53"/>
        <v>0</v>
      </c>
      <c r="AV79" s="258">
        <f t="shared" si="53"/>
        <v>0</v>
      </c>
      <c r="AW79" s="258">
        <f t="shared" si="53"/>
        <v>0</v>
      </c>
      <c r="AX79" s="258">
        <f t="shared" si="53"/>
        <v>0</v>
      </c>
      <c r="AY79" s="258">
        <f t="shared" si="53"/>
        <v>0</v>
      </c>
      <c r="AZ79" s="258">
        <f t="shared" si="53"/>
        <v>0</v>
      </c>
      <c r="BA79" s="258">
        <f t="shared" si="53"/>
        <v>0</v>
      </c>
      <c r="BB79" s="258">
        <f t="shared" si="53"/>
        <v>0</v>
      </c>
      <c r="BC79" s="258">
        <f t="shared" si="53"/>
        <v>0</v>
      </c>
      <c r="BD79" s="258">
        <f t="shared" si="53"/>
        <v>0</v>
      </c>
      <c r="BE79" s="258">
        <f t="shared" si="53"/>
        <v>0</v>
      </c>
      <c r="BF79" s="258">
        <f t="shared" si="53"/>
        <v>0</v>
      </c>
      <c r="BG79" s="258">
        <f t="shared" si="53"/>
        <v>0</v>
      </c>
      <c r="BH79" s="258">
        <f t="shared" si="53"/>
        <v>0</v>
      </c>
      <c r="BI79" s="258">
        <f t="shared" si="53"/>
        <v>0</v>
      </c>
      <c r="BJ79" s="258">
        <f t="shared" si="53"/>
        <v>0</v>
      </c>
      <c r="BK79" s="258">
        <f t="shared" si="53"/>
        <v>0</v>
      </c>
      <c r="BL79" s="258">
        <f t="shared" si="53"/>
        <v>0</v>
      </c>
      <c r="BM79" s="258">
        <f t="shared" si="53"/>
        <v>0</v>
      </c>
      <c r="BN79" s="258">
        <f t="shared" si="53"/>
        <v>0</v>
      </c>
      <c r="BO79" s="258">
        <f t="shared" si="53"/>
        <v>0</v>
      </c>
      <c r="BP79" s="258">
        <f t="shared" si="53"/>
        <v>0</v>
      </c>
      <c r="BQ79" s="258">
        <f t="shared" si="53"/>
        <v>0</v>
      </c>
      <c r="BR79" s="258">
        <f t="shared" si="53"/>
        <v>0</v>
      </c>
      <c r="BS79" s="258">
        <f t="shared" si="53"/>
        <v>0</v>
      </c>
      <c r="BT79" s="258">
        <f t="shared" si="53"/>
        <v>0</v>
      </c>
      <c r="BU79" s="258">
        <f t="shared" si="53"/>
        <v>0</v>
      </c>
      <c r="BV79" s="258">
        <f t="shared" si="53"/>
        <v>0</v>
      </c>
      <c r="BW79" s="258">
        <f t="shared" si="53"/>
        <v>0</v>
      </c>
      <c r="BX79" s="258">
        <f t="shared" si="53"/>
        <v>0</v>
      </c>
      <c r="BY79" s="258">
        <f t="shared" si="53"/>
        <v>0</v>
      </c>
      <c r="BZ79" s="258">
        <f t="shared" si="53"/>
        <v>0</v>
      </c>
      <c r="CA79" s="258">
        <f t="shared" si="53"/>
        <v>0</v>
      </c>
      <c r="CB79" s="258">
        <f t="shared" si="53"/>
        <v>0</v>
      </c>
      <c r="CC79" s="258">
        <f t="shared" si="53"/>
        <v>0</v>
      </c>
      <c r="CD79" s="258">
        <f t="shared" si="53"/>
        <v>0</v>
      </c>
      <c r="CE79" s="258">
        <f t="shared" si="53"/>
        <v>0</v>
      </c>
      <c r="CF79" s="258">
        <f t="shared" si="53"/>
        <v>0</v>
      </c>
      <c r="CG79" s="258">
        <f t="shared" si="53"/>
        <v>0</v>
      </c>
      <c r="CH79" s="258">
        <f t="shared" si="53"/>
        <v>0</v>
      </c>
      <c r="CI79" s="258">
        <f t="shared" si="53"/>
        <v>0</v>
      </c>
      <c r="CJ79" s="258">
        <f t="shared" si="53"/>
        <v>0</v>
      </c>
      <c r="CK79" s="258">
        <f t="shared" si="53"/>
        <v>0</v>
      </c>
      <c r="CL79" s="258">
        <f t="shared" si="53"/>
        <v>0</v>
      </c>
      <c r="CM79" s="258">
        <f t="shared" si="53"/>
        <v>0</v>
      </c>
      <c r="CN79" s="258">
        <f t="shared" si="53"/>
        <v>0</v>
      </c>
      <c r="CO79" s="258">
        <f t="shared" si="53"/>
        <v>0</v>
      </c>
      <c r="CP79" s="258">
        <f t="shared" si="53"/>
        <v>0</v>
      </c>
      <c r="CQ79" s="258">
        <f t="shared" si="53"/>
        <v>0</v>
      </c>
      <c r="CR79" s="258">
        <f t="shared" si="53"/>
        <v>0</v>
      </c>
      <c r="CS79" s="258">
        <f t="shared" si="53"/>
        <v>0</v>
      </c>
      <c r="CT79" s="258">
        <f t="shared" si="53"/>
        <v>0</v>
      </c>
      <c r="CU79" s="258">
        <f t="shared" si="53"/>
        <v>0</v>
      </c>
      <c r="CV79" s="258">
        <f t="shared" si="53"/>
        <v>0</v>
      </c>
      <c r="CW79" s="258">
        <f t="shared" si="53"/>
        <v>0</v>
      </c>
      <c r="CX79" s="258">
        <f t="shared" si="53"/>
        <v>0</v>
      </c>
      <c r="CY79" s="258">
        <f t="shared" si="53"/>
        <v>0</v>
      </c>
      <c r="CZ79" s="258">
        <f t="shared" si="53"/>
        <v>0</v>
      </c>
      <c r="DA79" s="258">
        <f t="shared" si="53"/>
        <v>0</v>
      </c>
      <c r="DB79" s="258">
        <f t="shared" si="53"/>
        <v>0</v>
      </c>
      <c r="DC79" s="258">
        <f t="shared" si="53"/>
        <v>0</v>
      </c>
      <c r="DD79" s="258">
        <f t="shared" si="53"/>
        <v>0</v>
      </c>
      <c r="DE79" s="258">
        <f t="shared" si="53"/>
        <v>0</v>
      </c>
      <c r="DF79" s="258">
        <f t="shared" si="53"/>
        <v>0</v>
      </c>
      <c r="DG79" s="258">
        <f t="shared" si="53"/>
        <v>0</v>
      </c>
      <c r="DH79" s="258">
        <f t="shared" si="53"/>
        <v>0</v>
      </c>
      <c r="DI79" s="258">
        <f t="shared" si="53"/>
        <v>0</v>
      </c>
      <c r="DJ79" s="258">
        <f t="shared" si="53"/>
        <v>0</v>
      </c>
      <c r="DK79" s="258">
        <f t="shared" si="53"/>
        <v>0</v>
      </c>
      <c r="DL79" s="258">
        <f t="shared" si="53"/>
        <v>0</v>
      </c>
      <c r="DM79" s="258">
        <f t="shared" si="53"/>
        <v>0</v>
      </c>
      <c r="DN79" s="258">
        <f t="shared" si="53"/>
        <v>0</v>
      </c>
      <c r="DO79" s="258">
        <f t="shared" si="53"/>
        <v>0</v>
      </c>
      <c r="DP79" s="258">
        <f t="shared" si="53"/>
        <v>0</v>
      </c>
      <c r="DQ79" s="258">
        <f t="shared" si="53"/>
        <v>0</v>
      </c>
      <c r="DR79" s="258">
        <f t="shared" si="53"/>
        <v>0</v>
      </c>
      <c r="DS79" s="258">
        <f t="shared" si="53"/>
        <v>0</v>
      </c>
      <c r="DT79" s="258">
        <f t="shared" si="53"/>
        <v>0</v>
      </c>
      <c r="DU79" s="258">
        <f t="shared" si="53"/>
        <v>0</v>
      </c>
      <c r="DV79" s="258">
        <f t="shared" si="53"/>
        <v>0</v>
      </c>
      <c r="DW79" s="258">
        <f t="shared" si="53"/>
        <v>0</v>
      </c>
      <c r="DX79" s="258">
        <f t="shared" si="53"/>
        <v>0</v>
      </c>
      <c r="DY79" s="258">
        <f t="shared" si="53"/>
        <v>0</v>
      </c>
      <c r="DZ79" s="258">
        <f t="shared" si="53"/>
        <v>0</v>
      </c>
      <c r="EA79" s="258">
        <f t="shared" si="53"/>
        <v>0</v>
      </c>
      <c r="EB79" s="258">
        <f t="shared" si="53"/>
        <v>0</v>
      </c>
      <c r="EC79" s="258">
        <f t="shared" si="53"/>
        <v>0</v>
      </c>
      <c r="ED79" s="258">
        <f t="shared" si="53"/>
        <v>0</v>
      </c>
      <c r="EE79" s="258">
        <f t="shared" si="53"/>
        <v>0</v>
      </c>
      <c r="EF79" s="258">
        <f t="shared" si="53"/>
        <v>0</v>
      </c>
      <c r="EG79" s="258">
        <f t="shared" si="53"/>
        <v>0</v>
      </c>
      <c r="EH79" s="258">
        <f t="shared" si="53"/>
        <v>0</v>
      </c>
      <c r="EI79" s="258">
        <f t="shared" si="53"/>
        <v>0</v>
      </c>
      <c r="EJ79" s="258">
        <f t="shared" si="53"/>
        <v>0</v>
      </c>
      <c r="EK79" s="258">
        <f t="shared" si="53"/>
        <v>0</v>
      </c>
      <c r="EL79" s="258">
        <f t="shared" si="53"/>
        <v>0</v>
      </c>
      <c r="EM79" s="258">
        <f t="shared" si="53"/>
        <v>0</v>
      </c>
      <c r="EN79" s="258">
        <f t="shared" si="53"/>
        <v>0</v>
      </c>
      <c r="EO79" s="258">
        <f t="shared" si="53"/>
        <v>0</v>
      </c>
      <c r="EP79" s="258">
        <f t="shared" si="53"/>
        <v>0</v>
      </c>
      <c r="EQ79" s="258">
        <f t="shared" si="53"/>
        <v>0</v>
      </c>
      <c r="ER79" s="258">
        <f t="shared" si="53"/>
        <v>0</v>
      </c>
      <c r="ES79" s="258">
        <f t="shared" si="53"/>
        <v>0</v>
      </c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</row>
    <row r="80" ht="12.75" customHeight="1">
      <c r="A80" s="1"/>
      <c r="B80" s="214" t="str">
        <f t="shared" si="38"/>
        <v> </v>
      </c>
      <c r="C80" s="215">
        <f t="shared" ref="C80:L80" si="54">+INDEX($P80:$ES80,,MATCH(C$59,$P$70:$ES$70))</f>
        <v>0</v>
      </c>
      <c r="D80" s="215">
        <f t="shared" si="54"/>
        <v>0</v>
      </c>
      <c r="E80" s="215">
        <f t="shared" si="54"/>
        <v>0</v>
      </c>
      <c r="F80" s="215">
        <f t="shared" si="54"/>
        <v>0</v>
      </c>
      <c r="G80" s="215">
        <f t="shared" si="54"/>
        <v>0</v>
      </c>
      <c r="H80" s="215">
        <f t="shared" si="54"/>
        <v>0</v>
      </c>
      <c r="I80" s="215">
        <f t="shared" si="54"/>
        <v>0</v>
      </c>
      <c r="J80" s="215">
        <f t="shared" si="54"/>
        <v>0</v>
      </c>
      <c r="K80" s="215">
        <f t="shared" si="54"/>
        <v>0</v>
      </c>
      <c r="L80" s="216">
        <f t="shared" si="54"/>
        <v>0</v>
      </c>
      <c r="M80" s="256">
        <f t="shared" si="44"/>
        <v>0</v>
      </c>
      <c r="N80" s="256">
        <f t="shared" si="40"/>
        <v>0</v>
      </c>
      <c r="O80" s="257">
        <f t="shared" si="41"/>
        <v>0</v>
      </c>
      <c r="P80" s="258">
        <f t="shared" ref="P80:ES80" si="55">AND((O80&gt;0.1),OR(P$70&lt;$N80,$N80=0))*(O80+$O80+O80*$E42/12)+(P$70=$M80)*($C42+$O80+$C42*$E42/12)</f>
        <v>0</v>
      </c>
      <c r="Q80" s="258">
        <f t="shared" si="55"/>
        <v>0</v>
      </c>
      <c r="R80" s="258">
        <f t="shared" si="55"/>
        <v>0</v>
      </c>
      <c r="S80" s="258">
        <f t="shared" si="55"/>
        <v>0</v>
      </c>
      <c r="T80" s="258">
        <f t="shared" si="55"/>
        <v>0</v>
      </c>
      <c r="U80" s="258">
        <f t="shared" si="55"/>
        <v>0</v>
      </c>
      <c r="V80" s="258">
        <f t="shared" si="55"/>
        <v>0</v>
      </c>
      <c r="W80" s="258">
        <f t="shared" si="55"/>
        <v>0</v>
      </c>
      <c r="X80" s="258">
        <f t="shared" si="55"/>
        <v>0</v>
      </c>
      <c r="Y80" s="258">
        <f t="shared" si="55"/>
        <v>0</v>
      </c>
      <c r="Z80" s="258">
        <f t="shared" si="55"/>
        <v>0</v>
      </c>
      <c r="AA80" s="258">
        <f t="shared" si="55"/>
        <v>0</v>
      </c>
      <c r="AB80" s="258">
        <f t="shared" si="55"/>
        <v>0</v>
      </c>
      <c r="AC80" s="258">
        <f t="shared" si="55"/>
        <v>0</v>
      </c>
      <c r="AD80" s="258">
        <f t="shared" si="55"/>
        <v>0</v>
      </c>
      <c r="AE80" s="258">
        <f t="shared" si="55"/>
        <v>0</v>
      </c>
      <c r="AF80" s="258">
        <f t="shared" si="55"/>
        <v>0</v>
      </c>
      <c r="AG80" s="258">
        <f t="shared" si="55"/>
        <v>0</v>
      </c>
      <c r="AH80" s="258">
        <f t="shared" si="55"/>
        <v>0</v>
      </c>
      <c r="AI80" s="258">
        <f t="shared" si="55"/>
        <v>0</v>
      </c>
      <c r="AJ80" s="258">
        <f t="shared" si="55"/>
        <v>0</v>
      </c>
      <c r="AK80" s="258">
        <f t="shared" si="55"/>
        <v>0</v>
      </c>
      <c r="AL80" s="258">
        <f t="shared" si="55"/>
        <v>0</v>
      </c>
      <c r="AM80" s="258">
        <f t="shared" si="55"/>
        <v>0</v>
      </c>
      <c r="AN80" s="258">
        <f t="shared" si="55"/>
        <v>0</v>
      </c>
      <c r="AO80" s="258">
        <f t="shared" si="55"/>
        <v>0</v>
      </c>
      <c r="AP80" s="258">
        <f t="shared" si="55"/>
        <v>0</v>
      </c>
      <c r="AQ80" s="258">
        <f t="shared" si="55"/>
        <v>0</v>
      </c>
      <c r="AR80" s="258">
        <f t="shared" si="55"/>
        <v>0</v>
      </c>
      <c r="AS80" s="258">
        <f t="shared" si="55"/>
        <v>0</v>
      </c>
      <c r="AT80" s="258">
        <f t="shared" si="55"/>
        <v>0</v>
      </c>
      <c r="AU80" s="258">
        <f t="shared" si="55"/>
        <v>0</v>
      </c>
      <c r="AV80" s="258">
        <f t="shared" si="55"/>
        <v>0</v>
      </c>
      <c r="AW80" s="258">
        <f t="shared" si="55"/>
        <v>0</v>
      </c>
      <c r="AX80" s="258">
        <f t="shared" si="55"/>
        <v>0</v>
      </c>
      <c r="AY80" s="258">
        <f t="shared" si="55"/>
        <v>0</v>
      </c>
      <c r="AZ80" s="258">
        <f t="shared" si="55"/>
        <v>0</v>
      </c>
      <c r="BA80" s="258">
        <f t="shared" si="55"/>
        <v>0</v>
      </c>
      <c r="BB80" s="258">
        <f t="shared" si="55"/>
        <v>0</v>
      </c>
      <c r="BC80" s="258">
        <f t="shared" si="55"/>
        <v>0</v>
      </c>
      <c r="BD80" s="258">
        <f t="shared" si="55"/>
        <v>0</v>
      </c>
      <c r="BE80" s="258">
        <f t="shared" si="55"/>
        <v>0</v>
      </c>
      <c r="BF80" s="258">
        <f t="shared" si="55"/>
        <v>0</v>
      </c>
      <c r="BG80" s="258">
        <f t="shared" si="55"/>
        <v>0</v>
      </c>
      <c r="BH80" s="258">
        <f t="shared" si="55"/>
        <v>0</v>
      </c>
      <c r="BI80" s="258">
        <f t="shared" si="55"/>
        <v>0</v>
      </c>
      <c r="BJ80" s="258">
        <f t="shared" si="55"/>
        <v>0</v>
      </c>
      <c r="BK80" s="258">
        <f t="shared" si="55"/>
        <v>0</v>
      </c>
      <c r="BL80" s="258">
        <f t="shared" si="55"/>
        <v>0</v>
      </c>
      <c r="BM80" s="258">
        <f t="shared" si="55"/>
        <v>0</v>
      </c>
      <c r="BN80" s="258">
        <f t="shared" si="55"/>
        <v>0</v>
      </c>
      <c r="BO80" s="258">
        <f t="shared" si="55"/>
        <v>0</v>
      </c>
      <c r="BP80" s="258">
        <f t="shared" si="55"/>
        <v>0</v>
      </c>
      <c r="BQ80" s="258">
        <f t="shared" si="55"/>
        <v>0</v>
      </c>
      <c r="BR80" s="258">
        <f t="shared" si="55"/>
        <v>0</v>
      </c>
      <c r="BS80" s="258">
        <f t="shared" si="55"/>
        <v>0</v>
      </c>
      <c r="BT80" s="258">
        <f t="shared" si="55"/>
        <v>0</v>
      </c>
      <c r="BU80" s="258">
        <f t="shared" si="55"/>
        <v>0</v>
      </c>
      <c r="BV80" s="258">
        <f t="shared" si="55"/>
        <v>0</v>
      </c>
      <c r="BW80" s="258">
        <f t="shared" si="55"/>
        <v>0</v>
      </c>
      <c r="BX80" s="258">
        <f t="shared" si="55"/>
        <v>0</v>
      </c>
      <c r="BY80" s="258">
        <f t="shared" si="55"/>
        <v>0</v>
      </c>
      <c r="BZ80" s="258">
        <f t="shared" si="55"/>
        <v>0</v>
      </c>
      <c r="CA80" s="258">
        <f t="shared" si="55"/>
        <v>0</v>
      </c>
      <c r="CB80" s="258">
        <f t="shared" si="55"/>
        <v>0</v>
      </c>
      <c r="CC80" s="258">
        <f t="shared" si="55"/>
        <v>0</v>
      </c>
      <c r="CD80" s="258">
        <f t="shared" si="55"/>
        <v>0</v>
      </c>
      <c r="CE80" s="258">
        <f t="shared" si="55"/>
        <v>0</v>
      </c>
      <c r="CF80" s="258">
        <f t="shared" si="55"/>
        <v>0</v>
      </c>
      <c r="CG80" s="258">
        <f t="shared" si="55"/>
        <v>0</v>
      </c>
      <c r="CH80" s="258">
        <f t="shared" si="55"/>
        <v>0</v>
      </c>
      <c r="CI80" s="258">
        <f t="shared" si="55"/>
        <v>0</v>
      </c>
      <c r="CJ80" s="258">
        <f t="shared" si="55"/>
        <v>0</v>
      </c>
      <c r="CK80" s="258">
        <f t="shared" si="55"/>
        <v>0</v>
      </c>
      <c r="CL80" s="258">
        <f t="shared" si="55"/>
        <v>0</v>
      </c>
      <c r="CM80" s="258">
        <f t="shared" si="55"/>
        <v>0</v>
      </c>
      <c r="CN80" s="258">
        <f t="shared" si="55"/>
        <v>0</v>
      </c>
      <c r="CO80" s="258">
        <f t="shared" si="55"/>
        <v>0</v>
      </c>
      <c r="CP80" s="258">
        <f t="shared" si="55"/>
        <v>0</v>
      </c>
      <c r="CQ80" s="258">
        <f t="shared" si="55"/>
        <v>0</v>
      </c>
      <c r="CR80" s="258">
        <f t="shared" si="55"/>
        <v>0</v>
      </c>
      <c r="CS80" s="258">
        <f t="shared" si="55"/>
        <v>0</v>
      </c>
      <c r="CT80" s="258">
        <f t="shared" si="55"/>
        <v>0</v>
      </c>
      <c r="CU80" s="258">
        <f t="shared" si="55"/>
        <v>0</v>
      </c>
      <c r="CV80" s="258">
        <f t="shared" si="55"/>
        <v>0</v>
      </c>
      <c r="CW80" s="258">
        <f t="shared" si="55"/>
        <v>0</v>
      </c>
      <c r="CX80" s="258">
        <f t="shared" si="55"/>
        <v>0</v>
      </c>
      <c r="CY80" s="258">
        <f t="shared" si="55"/>
        <v>0</v>
      </c>
      <c r="CZ80" s="258">
        <f t="shared" si="55"/>
        <v>0</v>
      </c>
      <c r="DA80" s="258">
        <f t="shared" si="55"/>
        <v>0</v>
      </c>
      <c r="DB80" s="258">
        <f t="shared" si="55"/>
        <v>0</v>
      </c>
      <c r="DC80" s="258">
        <f t="shared" si="55"/>
        <v>0</v>
      </c>
      <c r="DD80" s="258">
        <f t="shared" si="55"/>
        <v>0</v>
      </c>
      <c r="DE80" s="258">
        <f t="shared" si="55"/>
        <v>0</v>
      </c>
      <c r="DF80" s="258">
        <f t="shared" si="55"/>
        <v>0</v>
      </c>
      <c r="DG80" s="258">
        <f t="shared" si="55"/>
        <v>0</v>
      </c>
      <c r="DH80" s="258">
        <f t="shared" si="55"/>
        <v>0</v>
      </c>
      <c r="DI80" s="258">
        <f t="shared" si="55"/>
        <v>0</v>
      </c>
      <c r="DJ80" s="258">
        <f t="shared" si="55"/>
        <v>0</v>
      </c>
      <c r="DK80" s="258">
        <f t="shared" si="55"/>
        <v>0</v>
      </c>
      <c r="DL80" s="258">
        <f t="shared" si="55"/>
        <v>0</v>
      </c>
      <c r="DM80" s="258">
        <f t="shared" si="55"/>
        <v>0</v>
      </c>
      <c r="DN80" s="258">
        <f t="shared" si="55"/>
        <v>0</v>
      </c>
      <c r="DO80" s="258">
        <f t="shared" si="55"/>
        <v>0</v>
      </c>
      <c r="DP80" s="258">
        <f t="shared" si="55"/>
        <v>0</v>
      </c>
      <c r="DQ80" s="258">
        <f t="shared" si="55"/>
        <v>0</v>
      </c>
      <c r="DR80" s="258">
        <f t="shared" si="55"/>
        <v>0</v>
      </c>
      <c r="DS80" s="258">
        <f t="shared" si="55"/>
        <v>0</v>
      </c>
      <c r="DT80" s="258">
        <f t="shared" si="55"/>
        <v>0</v>
      </c>
      <c r="DU80" s="258">
        <f t="shared" si="55"/>
        <v>0</v>
      </c>
      <c r="DV80" s="258">
        <f t="shared" si="55"/>
        <v>0</v>
      </c>
      <c r="DW80" s="258">
        <f t="shared" si="55"/>
        <v>0</v>
      </c>
      <c r="DX80" s="258">
        <f t="shared" si="55"/>
        <v>0</v>
      </c>
      <c r="DY80" s="258">
        <f t="shared" si="55"/>
        <v>0</v>
      </c>
      <c r="DZ80" s="258">
        <f t="shared" si="55"/>
        <v>0</v>
      </c>
      <c r="EA80" s="258">
        <f t="shared" si="55"/>
        <v>0</v>
      </c>
      <c r="EB80" s="258">
        <f t="shared" si="55"/>
        <v>0</v>
      </c>
      <c r="EC80" s="258">
        <f t="shared" si="55"/>
        <v>0</v>
      </c>
      <c r="ED80" s="258">
        <f t="shared" si="55"/>
        <v>0</v>
      </c>
      <c r="EE80" s="258">
        <f t="shared" si="55"/>
        <v>0</v>
      </c>
      <c r="EF80" s="258">
        <f t="shared" si="55"/>
        <v>0</v>
      </c>
      <c r="EG80" s="258">
        <f t="shared" si="55"/>
        <v>0</v>
      </c>
      <c r="EH80" s="258">
        <f t="shared" si="55"/>
        <v>0</v>
      </c>
      <c r="EI80" s="258">
        <f t="shared" si="55"/>
        <v>0</v>
      </c>
      <c r="EJ80" s="258">
        <f t="shared" si="55"/>
        <v>0</v>
      </c>
      <c r="EK80" s="258">
        <f t="shared" si="55"/>
        <v>0</v>
      </c>
      <c r="EL80" s="258">
        <f t="shared" si="55"/>
        <v>0</v>
      </c>
      <c r="EM80" s="258">
        <f t="shared" si="55"/>
        <v>0</v>
      </c>
      <c r="EN80" s="258">
        <f t="shared" si="55"/>
        <v>0</v>
      </c>
      <c r="EO80" s="258">
        <f t="shared" si="55"/>
        <v>0</v>
      </c>
      <c r="EP80" s="258">
        <f t="shared" si="55"/>
        <v>0</v>
      </c>
      <c r="EQ80" s="258">
        <f t="shared" si="55"/>
        <v>0</v>
      </c>
      <c r="ER80" s="258">
        <f t="shared" si="55"/>
        <v>0</v>
      </c>
      <c r="ES80" s="258">
        <f t="shared" si="55"/>
        <v>0</v>
      </c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</row>
    <row r="81" ht="12.75" customHeight="1">
      <c r="A81" s="1"/>
      <c r="B81" s="214" t="str">
        <f t="shared" si="38"/>
        <v> </v>
      </c>
      <c r="C81" s="215">
        <f t="shared" ref="C81:L81" si="56">+INDEX($P81:$ES81,,MATCH(C$59,$P$70:$ES$70))</f>
        <v>0</v>
      </c>
      <c r="D81" s="215">
        <f t="shared" si="56"/>
        <v>0</v>
      </c>
      <c r="E81" s="215">
        <f t="shared" si="56"/>
        <v>0</v>
      </c>
      <c r="F81" s="215">
        <f t="shared" si="56"/>
        <v>0</v>
      </c>
      <c r="G81" s="215">
        <f t="shared" si="56"/>
        <v>0</v>
      </c>
      <c r="H81" s="215">
        <f t="shared" si="56"/>
        <v>0</v>
      </c>
      <c r="I81" s="215">
        <f t="shared" si="56"/>
        <v>0</v>
      </c>
      <c r="J81" s="215">
        <f t="shared" si="56"/>
        <v>0</v>
      </c>
      <c r="K81" s="215">
        <f t="shared" si="56"/>
        <v>0</v>
      </c>
      <c r="L81" s="216">
        <f t="shared" si="56"/>
        <v>0</v>
      </c>
      <c r="M81" s="256">
        <f t="shared" si="44"/>
        <v>0</v>
      </c>
      <c r="N81" s="256">
        <f t="shared" si="40"/>
        <v>0</v>
      </c>
      <c r="O81" s="257">
        <f t="shared" si="41"/>
        <v>0</v>
      </c>
      <c r="P81" s="258">
        <f t="shared" ref="P81:ES81" si="57">AND((O81&gt;0.1),OR(P$70&lt;$N81,$N81=0))*(O81+$O81+O81*$E43/12)+(P$70=$M81)*($C43+$O81+$C43*$E43/12)</f>
        <v>0</v>
      </c>
      <c r="Q81" s="258">
        <f t="shared" si="57"/>
        <v>0</v>
      </c>
      <c r="R81" s="258">
        <f t="shared" si="57"/>
        <v>0</v>
      </c>
      <c r="S81" s="258">
        <f t="shared" si="57"/>
        <v>0</v>
      </c>
      <c r="T81" s="258">
        <f t="shared" si="57"/>
        <v>0</v>
      </c>
      <c r="U81" s="258">
        <f t="shared" si="57"/>
        <v>0</v>
      </c>
      <c r="V81" s="258">
        <f t="shared" si="57"/>
        <v>0</v>
      </c>
      <c r="W81" s="258">
        <f t="shared" si="57"/>
        <v>0</v>
      </c>
      <c r="X81" s="258">
        <f t="shared" si="57"/>
        <v>0</v>
      </c>
      <c r="Y81" s="258">
        <f t="shared" si="57"/>
        <v>0</v>
      </c>
      <c r="Z81" s="258">
        <f t="shared" si="57"/>
        <v>0</v>
      </c>
      <c r="AA81" s="258">
        <f t="shared" si="57"/>
        <v>0</v>
      </c>
      <c r="AB81" s="258">
        <f t="shared" si="57"/>
        <v>0</v>
      </c>
      <c r="AC81" s="258">
        <f t="shared" si="57"/>
        <v>0</v>
      </c>
      <c r="AD81" s="258">
        <f t="shared" si="57"/>
        <v>0</v>
      </c>
      <c r="AE81" s="258">
        <f t="shared" si="57"/>
        <v>0</v>
      </c>
      <c r="AF81" s="258">
        <f t="shared" si="57"/>
        <v>0</v>
      </c>
      <c r="AG81" s="258">
        <f t="shared" si="57"/>
        <v>0</v>
      </c>
      <c r="AH81" s="258">
        <f t="shared" si="57"/>
        <v>0</v>
      </c>
      <c r="AI81" s="258">
        <f t="shared" si="57"/>
        <v>0</v>
      </c>
      <c r="AJ81" s="258">
        <f t="shared" si="57"/>
        <v>0</v>
      </c>
      <c r="AK81" s="258">
        <f t="shared" si="57"/>
        <v>0</v>
      </c>
      <c r="AL81" s="258">
        <f t="shared" si="57"/>
        <v>0</v>
      </c>
      <c r="AM81" s="258">
        <f t="shared" si="57"/>
        <v>0</v>
      </c>
      <c r="AN81" s="258">
        <f t="shared" si="57"/>
        <v>0</v>
      </c>
      <c r="AO81" s="258">
        <f t="shared" si="57"/>
        <v>0</v>
      </c>
      <c r="AP81" s="258">
        <f t="shared" si="57"/>
        <v>0</v>
      </c>
      <c r="AQ81" s="258">
        <f t="shared" si="57"/>
        <v>0</v>
      </c>
      <c r="AR81" s="258">
        <f t="shared" si="57"/>
        <v>0</v>
      </c>
      <c r="AS81" s="258">
        <f t="shared" si="57"/>
        <v>0</v>
      </c>
      <c r="AT81" s="258">
        <f t="shared" si="57"/>
        <v>0</v>
      </c>
      <c r="AU81" s="258">
        <f t="shared" si="57"/>
        <v>0</v>
      </c>
      <c r="AV81" s="258">
        <f t="shared" si="57"/>
        <v>0</v>
      </c>
      <c r="AW81" s="258">
        <f t="shared" si="57"/>
        <v>0</v>
      </c>
      <c r="AX81" s="258">
        <f t="shared" si="57"/>
        <v>0</v>
      </c>
      <c r="AY81" s="258">
        <f t="shared" si="57"/>
        <v>0</v>
      </c>
      <c r="AZ81" s="258">
        <f t="shared" si="57"/>
        <v>0</v>
      </c>
      <c r="BA81" s="258">
        <f t="shared" si="57"/>
        <v>0</v>
      </c>
      <c r="BB81" s="258">
        <f t="shared" si="57"/>
        <v>0</v>
      </c>
      <c r="BC81" s="258">
        <f t="shared" si="57"/>
        <v>0</v>
      </c>
      <c r="BD81" s="258">
        <f t="shared" si="57"/>
        <v>0</v>
      </c>
      <c r="BE81" s="258">
        <f t="shared" si="57"/>
        <v>0</v>
      </c>
      <c r="BF81" s="258">
        <f t="shared" si="57"/>
        <v>0</v>
      </c>
      <c r="BG81" s="258">
        <f t="shared" si="57"/>
        <v>0</v>
      </c>
      <c r="BH81" s="258">
        <f t="shared" si="57"/>
        <v>0</v>
      </c>
      <c r="BI81" s="258">
        <f t="shared" si="57"/>
        <v>0</v>
      </c>
      <c r="BJ81" s="258">
        <f t="shared" si="57"/>
        <v>0</v>
      </c>
      <c r="BK81" s="258">
        <f t="shared" si="57"/>
        <v>0</v>
      </c>
      <c r="BL81" s="258">
        <f t="shared" si="57"/>
        <v>0</v>
      </c>
      <c r="BM81" s="258">
        <f t="shared" si="57"/>
        <v>0</v>
      </c>
      <c r="BN81" s="258">
        <f t="shared" si="57"/>
        <v>0</v>
      </c>
      <c r="BO81" s="258">
        <f t="shared" si="57"/>
        <v>0</v>
      </c>
      <c r="BP81" s="258">
        <f t="shared" si="57"/>
        <v>0</v>
      </c>
      <c r="BQ81" s="258">
        <f t="shared" si="57"/>
        <v>0</v>
      </c>
      <c r="BR81" s="258">
        <f t="shared" si="57"/>
        <v>0</v>
      </c>
      <c r="BS81" s="258">
        <f t="shared" si="57"/>
        <v>0</v>
      </c>
      <c r="BT81" s="258">
        <f t="shared" si="57"/>
        <v>0</v>
      </c>
      <c r="BU81" s="258">
        <f t="shared" si="57"/>
        <v>0</v>
      </c>
      <c r="BV81" s="258">
        <f t="shared" si="57"/>
        <v>0</v>
      </c>
      <c r="BW81" s="258">
        <f t="shared" si="57"/>
        <v>0</v>
      </c>
      <c r="BX81" s="258">
        <f t="shared" si="57"/>
        <v>0</v>
      </c>
      <c r="BY81" s="258">
        <f t="shared" si="57"/>
        <v>0</v>
      </c>
      <c r="BZ81" s="258">
        <f t="shared" si="57"/>
        <v>0</v>
      </c>
      <c r="CA81" s="258">
        <f t="shared" si="57"/>
        <v>0</v>
      </c>
      <c r="CB81" s="258">
        <f t="shared" si="57"/>
        <v>0</v>
      </c>
      <c r="CC81" s="258">
        <f t="shared" si="57"/>
        <v>0</v>
      </c>
      <c r="CD81" s="258">
        <f t="shared" si="57"/>
        <v>0</v>
      </c>
      <c r="CE81" s="258">
        <f t="shared" si="57"/>
        <v>0</v>
      </c>
      <c r="CF81" s="258">
        <f t="shared" si="57"/>
        <v>0</v>
      </c>
      <c r="CG81" s="258">
        <f t="shared" si="57"/>
        <v>0</v>
      </c>
      <c r="CH81" s="258">
        <f t="shared" si="57"/>
        <v>0</v>
      </c>
      <c r="CI81" s="258">
        <f t="shared" si="57"/>
        <v>0</v>
      </c>
      <c r="CJ81" s="258">
        <f t="shared" si="57"/>
        <v>0</v>
      </c>
      <c r="CK81" s="258">
        <f t="shared" si="57"/>
        <v>0</v>
      </c>
      <c r="CL81" s="258">
        <f t="shared" si="57"/>
        <v>0</v>
      </c>
      <c r="CM81" s="258">
        <f t="shared" si="57"/>
        <v>0</v>
      </c>
      <c r="CN81" s="258">
        <f t="shared" si="57"/>
        <v>0</v>
      </c>
      <c r="CO81" s="258">
        <f t="shared" si="57"/>
        <v>0</v>
      </c>
      <c r="CP81" s="258">
        <f t="shared" si="57"/>
        <v>0</v>
      </c>
      <c r="CQ81" s="258">
        <f t="shared" si="57"/>
        <v>0</v>
      </c>
      <c r="CR81" s="258">
        <f t="shared" si="57"/>
        <v>0</v>
      </c>
      <c r="CS81" s="258">
        <f t="shared" si="57"/>
        <v>0</v>
      </c>
      <c r="CT81" s="258">
        <f t="shared" si="57"/>
        <v>0</v>
      </c>
      <c r="CU81" s="258">
        <f t="shared" si="57"/>
        <v>0</v>
      </c>
      <c r="CV81" s="258">
        <f t="shared" si="57"/>
        <v>0</v>
      </c>
      <c r="CW81" s="258">
        <f t="shared" si="57"/>
        <v>0</v>
      </c>
      <c r="CX81" s="258">
        <f t="shared" si="57"/>
        <v>0</v>
      </c>
      <c r="CY81" s="258">
        <f t="shared" si="57"/>
        <v>0</v>
      </c>
      <c r="CZ81" s="258">
        <f t="shared" si="57"/>
        <v>0</v>
      </c>
      <c r="DA81" s="258">
        <f t="shared" si="57"/>
        <v>0</v>
      </c>
      <c r="DB81" s="258">
        <f t="shared" si="57"/>
        <v>0</v>
      </c>
      <c r="DC81" s="258">
        <f t="shared" si="57"/>
        <v>0</v>
      </c>
      <c r="DD81" s="258">
        <f t="shared" si="57"/>
        <v>0</v>
      </c>
      <c r="DE81" s="258">
        <f t="shared" si="57"/>
        <v>0</v>
      </c>
      <c r="DF81" s="258">
        <f t="shared" si="57"/>
        <v>0</v>
      </c>
      <c r="DG81" s="258">
        <f t="shared" si="57"/>
        <v>0</v>
      </c>
      <c r="DH81" s="258">
        <f t="shared" si="57"/>
        <v>0</v>
      </c>
      <c r="DI81" s="258">
        <f t="shared" si="57"/>
        <v>0</v>
      </c>
      <c r="DJ81" s="258">
        <f t="shared" si="57"/>
        <v>0</v>
      </c>
      <c r="DK81" s="258">
        <f t="shared" si="57"/>
        <v>0</v>
      </c>
      <c r="DL81" s="258">
        <f t="shared" si="57"/>
        <v>0</v>
      </c>
      <c r="DM81" s="258">
        <f t="shared" si="57"/>
        <v>0</v>
      </c>
      <c r="DN81" s="258">
        <f t="shared" si="57"/>
        <v>0</v>
      </c>
      <c r="DO81" s="258">
        <f t="shared" si="57"/>
        <v>0</v>
      </c>
      <c r="DP81" s="258">
        <f t="shared" si="57"/>
        <v>0</v>
      </c>
      <c r="DQ81" s="258">
        <f t="shared" si="57"/>
        <v>0</v>
      </c>
      <c r="DR81" s="258">
        <f t="shared" si="57"/>
        <v>0</v>
      </c>
      <c r="DS81" s="258">
        <f t="shared" si="57"/>
        <v>0</v>
      </c>
      <c r="DT81" s="258">
        <f t="shared" si="57"/>
        <v>0</v>
      </c>
      <c r="DU81" s="258">
        <f t="shared" si="57"/>
        <v>0</v>
      </c>
      <c r="DV81" s="258">
        <f t="shared" si="57"/>
        <v>0</v>
      </c>
      <c r="DW81" s="258">
        <f t="shared" si="57"/>
        <v>0</v>
      </c>
      <c r="DX81" s="258">
        <f t="shared" si="57"/>
        <v>0</v>
      </c>
      <c r="DY81" s="258">
        <f t="shared" si="57"/>
        <v>0</v>
      </c>
      <c r="DZ81" s="258">
        <f t="shared" si="57"/>
        <v>0</v>
      </c>
      <c r="EA81" s="258">
        <f t="shared" si="57"/>
        <v>0</v>
      </c>
      <c r="EB81" s="258">
        <f t="shared" si="57"/>
        <v>0</v>
      </c>
      <c r="EC81" s="258">
        <f t="shared" si="57"/>
        <v>0</v>
      </c>
      <c r="ED81" s="258">
        <f t="shared" si="57"/>
        <v>0</v>
      </c>
      <c r="EE81" s="258">
        <f t="shared" si="57"/>
        <v>0</v>
      </c>
      <c r="EF81" s="258">
        <f t="shared" si="57"/>
        <v>0</v>
      </c>
      <c r="EG81" s="258">
        <f t="shared" si="57"/>
        <v>0</v>
      </c>
      <c r="EH81" s="258">
        <f t="shared" si="57"/>
        <v>0</v>
      </c>
      <c r="EI81" s="258">
        <f t="shared" si="57"/>
        <v>0</v>
      </c>
      <c r="EJ81" s="258">
        <f t="shared" si="57"/>
        <v>0</v>
      </c>
      <c r="EK81" s="258">
        <f t="shared" si="57"/>
        <v>0</v>
      </c>
      <c r="EL81" s="258">
        <f t="shared" si="57"/>
        <v>0</v>
      </c>
      <c r="EM81" s="258">
        <f t="shared" si="57"/>
        <v>0</v>
      </c>
      <c r="EN81" s="258">
        <f t="shared" si="57"/>
        <v>0</v>
      </c>
      <c r="EO81" s="258">
        <f t="shared" si="57"/>
        <v>0</v>
      </c>
      <c r="EP81" s="258">
        <f t="shared" si="57"/>
        <v>0</v>
      </c>
      <c r="EQ81" s="258">
        <f t="shared" si="57"/>
        <v>0</v>
      </c>
      <c r="ER81" s="258">
        <f t="shared" si="57"/>
        <v>0</v>
      </c>
      <c r="ES81" s="258">
        <f t="shared" si="57"/>
        <v>0</v>
      </c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</row>
    <row r="82" ht="12.75" customHeight="1">
      <c r="A82" s="1"/>
      <c r="B82" s="214" t="str">
        <f t="shared" si="38"/>
        <v> </v>
      </c>
      <c r="C82" s="215">
        <f t="shared" ref="C82:L82" si="58">+INDEX($P82:$ES82,,MATCH(C$59,$P$70:$ES$70))</f>
        <v>0</v>
      </c>
      <c r="D82" s="215">
        <f t="shared" si="58"/>
        <v>0</v>
      </c>
      <c r="E82" s="215">
        <f t="shared" si="58"/>
        <v>0</v>
      </c>
      <c r="F82" s="215">
        <f t="shared" si="58"/>
        <v>0</v>
      </c>
      <c r="G82" s="215">
        <f t="shared" si="58"/>
        <v>0</v>
      </c>
      <c r="H82" s="215">
        <f t="shared" si="58"/>
        <v>0</v>
      </c>
      <c r="I82" s="215">
        <f t="shared" si="58"/>
        <v>0</v>
      </c>
      <c r="J82" s="215">
        <f t="shared" si="58"/>
        <v>0</v>
      </c>
      <c r="K82" s="215">
        <f t="shared" si="58"/>
        <v>0</v>
      </c>
      <c r="L82" s="216">
        <f t="shared" si="58"/>
        <v>0</v>
      </c>
      <c r="M82" s="256">
        <f t="shared" si="44"/>
        <v>0</v>
      </c>
      <c r="N82" s="256">
        <f t="shared" si="40"/>
        <v>0</v>
      </c>
      <c r="O82" s="257">
        <f t="shared" si="41"/>
        <v>0</v>
      </c>
      <c r="P82" s="258">
        <f t="shared" ref="P82:ES82" si="59">AND((O82&gt;0.1),OR(P$70&lt;$N82,$N82=0))*(O82+$O82+O82*$E44/12)+(P$70=$M82)*($C44+$O82+$C44*$E44/12)</f>
        <v>0</v>
      </c>
      <c r="Q82" s="258">
        <f t="shared" si="59"/>
        <v>0</v>
      </c>
      <c r="R82" s="258">
        <f t="shared" si="59"/>
        <v>0</v>
      </c>
      <c r="S82" s="258">
        <f t="shared" si="59"/>
        <v>0</v>
      </c>
      <c r="T82" s="258">
        <f t="shared" si="59"/>
        <v>0</v>
      </c>
      <c r="U82" s="258">
        <f t="shared" si="59"/>
        <v>0</v>
      </c>
      <c r="V82" s="258">
        <f t="shared" si="59"/>
        <v>0</v>
      </c>
      <c r="W82" s="258">
        <f t="shared" si="59"/>
        <v>0</v>
      </c>
      <c r="X82" s="258">
        <f t="shared" si="59"/>
        <v>0</v>
      </c>
      <c r="Y82" s="258">
        <f t="shared" si="59"/>
        <v>0</v>
      </c>
      <c r="Z82" s="258">
        <f t="shared" si="59"/>
        <v>0</v>
      </c>
      <c r="AA82" s="258">
        <f t="shared" si="59"/>
        <v>0</v>
      </c>
      <c r="AB82" s="258">
        <f t="shared" si="59"/>
        <v>0</v>
      </c>
      <c r="AC82" s="258">
        <f t="shared" si="59"/>
        <v>0</v>
      </c>
      <c r="AD82" s="258">
        <f t="shared" si="59"/>
        <v>0</v>
      </c>
      <c r="AE82" s="258">
        <f t="shared" si="59"/>
        <v>0</v>
      </c>
      <c r="AF82" s="258">
        <f t="shared" si="59"/>
        <v>0</v>
      </c>
      <c r="AG82" s="258">
        <f t="shared" si="59"/>
        <v>0</v>
      </c>
      <c r="AH82" s="258">
        <f t="shared" si="59"/>
        <v>0</v>
      </c>
      <c r="AI82" s="258">
        <f t="shared" si="59"/>
        <v>0</v>
      </c>
      <c r="AJ82" s="258">
        <f t="shared" si="59"/>
        <v>0</v>
      </c>
      <c r="AK82" s="258">
        <f t="shared" si="59"/>
        <v>0</v>
      </c>
      <c r="AL82" s="258">
        <f t="shared" si="59"/>
        <v>0</v>
      </c>
      <c r="AM82" s="258">
        <f t="shared" si="59"/>
        <v>0</v>
      </c>
      <c r="AN82" s="258">
        <f t="shared" si="59"/>
        <v>0</v>
      </c>
      <c r="AO82" s="258">
        <f t="shared" si="59"/>
        <v>0</v>
      </c>
      <c r="AP82" s="258">
        <f t="shared" si="59"/>
        <v>0</v>
      </c>
      <c r="AQ82" s="258">
        <f t="shared" si="59"/>
        <v>0</v>
      </c>
      <c r="AR82" s="258">
        <f t="shared" si="59"/>
        <v>0</v>
      </c>
      <c r="AS82" s="258">
        <f t="shared" si="59"/>
        <v>0</v>
      </c>
      <c r="AT82" s="258">
        <f t="shared" si="59"/>
        <v>0</v>
      </c>
      <c r="AU82" s="258">
        <f t="shared" si="59"/>
        <v>0</v>
      </c>
      <c r="AV82" s="258">
        <f t="shared" si="59"/>
        <v>0</v>
      </c>
      <c r="AW82" s="258">
        <f t="shared" si="59"/>
        <v>0</v>
      </c>
      <c r="AX82" s="258">
        <f t="shared" si="59"/>
        <v>0</v>
      </c>
      <c r="AY82" s="258">
        <f t="shared" si="59"/>
        <v>0</v>
      </c>
      <c r="AZ82" s="258">
        <f t="shared" si="59"/>
        <v>0</v>
      </c>
      <c r="BA82" s="258">
        <f t="shared" si="59"/>
        <v>0</v>
      </c>
      <c r="BB82" s="258">
        <f t="shared" si="59"/>
        <v>0</v>
      </c>
      <c r="BC82" s="258">
        <f t="shared" si="59"/>
        <v>0</v>
      </c>
      <c r="BD82" s="258">
        <f t="shared" si="59"/>
        <v>0</v>
      </c>
      <c r="BE82" s="258">
        <f t="shared" si="59"/>
        <v>0</v>
      </c>
      <c r="BF82" s="258">
        <f t="shared" si="59"/>
        <v>0</v>
      </c>
      <c r="BG82" s="258">
        <f t="shared" si="59"/>
        <v>0</v>
      </c>
      <c r="BH82" s="258">
        <f t="shared" si="59"/>
        <v>0</v>
      </c>
      <c r="BI82" s="258">
        <f t="shared" si="59"/>
        <v>0</v>
      </c>
      <c r="BJ82" s="258">
        <f t="shared" si="59"/>
        <v>0</v>
      </c>
      <c r="BK82" s="258">
        <f t="shared" si="59"/>
        <v>0</v>
      </c>
      <c r="BL82" s="258">
        <f t="shared" si="59"/>
        <v>0</v>
      </c>
      <c r="BM82" s="258">
        <f t="shared" si="59"/>
        <v>0</v>
      </c>
      <c r="BN82" s="258">
        <f t="shared" si="59"/>
        <v>0</v>
      </c>
      <c r="BO82" s="258">
        <f t="shared" si="59"/>
        <v>0</v>
      </c>
      <c r="BP82" s="258">
        <f t="shared" si="59"/>
        <v>0</v>
      </c>
      <c r="BQ82" s="258">
        <f t="shared" si="59"/>
        <v>0</v>
      </c>
      <c r="BR82" s="258">
        <f t="shared" si="59"/>
        <v>0</v>
      </c>
      <c r="BS82" s="258">
        <f t="shared" si="59"/>
        <v>0</v>
      </c>
      <c r="BT82" s="258">
        <f t="shared" si="59"/>
        <v>0</v>
      </c>
      <c r="BU82" s="258">
        <f t="shared" si="59"/>
        <v>0</v>
      </c>
      <c r="BV82" s="258">
        <f t="shared" si="59"/>
        <v>0</v>
      </c>
      <c r="BW82" s="258">
        <f t="shared" si="59"/>
        <v>0</v>
      </c>
      <c r="BX82" s="258">
        <f t="shared" si="59"/>
        <v>0</v>
      </c>
      <c r="BY82" s="258">
        <f t="shared" si="59"/>
        <v>0</v>
      </c>
      <c r="BZ82" s="258">
        <f t="shared" si="59"/>
        <v>0</v>
      </c>
      <c r="CA82" s="258">
        <f t="shared" si="59"/>
        <v>0</v>
      </c>
      <c r="CB82" s="258">
        <f t="shared" si="59"/>
        <v>0</v>
      </c>
      <c r="CC82" s="258">
        <f t="shared" si="59"/>
        <v>0</v>
      </c>
      <c r="CD82" s="258">
        <f t="shared" si="59"/>
        <v>0</v>
      </c>
      <c r="CE82" s="258">
        <f t="shared" si="59"/>
        <v>0</v>
      </c>
      <c r="CF82" s="258">
        <f t="shared" si="59"/>
        <v>0</v>
      </c>
      <c r="CG82" s="258">
        <f t="shared" si="59"/>
        <v>0</v>
      </c>
      <c r="CH82" s="258">
        <f t="shared" si="59"/>
        <v>0</v>
      </c>
      <c r="CI82" s="258">
        <f t="shared" si="59"/>
        <v>0</v>
      </c>
      <c r="CJ82" s="258">
        <f t="shared" si="59"/>
        <v>0</v>
      </c>
      <c r="CK82" s="258">
        <f t="shared" si="59"/>
        <v>0</v>
      </c>
      <c r="CL82" s="258">
        <f t="shared" si="59"/>
        <v>0</v>
      </c>
      <c r="CM82" s="258">
        <f t="shared" si="59"/>
        <v>0</v>
      </c>
      <c r="CN82" s="258">
        <f t="shared" si="59"/>
        <v>0</v>
      </c>
      <c r="CO82" s="258">
        <f t="shared" si="59"/>
        <v>0</v>
      </c>
      <c r="CP82" s="258">
        <f t="shared" si="59"/>
        <v>0</v>
      </c>
      <c r="CQ82" s="258">
        <f t="shared" si="59"/>
        <v>0</v>
      </c>
      <c r="CR82" s="258">
        <f t="shared" si="59"/>
        <v>0</v>
      </c>
      <c r="CS82" s="258">
        <f t="shared" si="59"/>
        <v>0</v>
      </c>
      <c r="CT82" s="258">
        <f t="shared" si="59"/>
        <v>0</v>
      </c>
      <c r="CU82" s="258">
        <f t="shared" si="59"/>
        <v>0</v>
      </c>
      <c r="CV82" s="258">
        <f t="shared" si="59"/>
        <v>0</v>
      </c>
      <c r="CW82" s="258">
        <f t="shared" si="59"/>
        <v>0</v>
      </c>
      <c r="CX82" s="258">
        <f t="shared" si="59"/>
        <v>0</v>
      </c>
      <c r="CY82" s="258">
        <f t="shared" si="59"/>
        <v>0</v>
      </c>
      <c r="CZ82" s="258">
        <f t="shared" si="59"/>
        <v>0</v>
      </c>
      <c r="DA82" s="258">
        <f t="shared" si="59"/>
        <v>0</v>
      </c>
      <c r="DB82" s="258">
        <f t="shared" si="59"/>
        <v>0</v>
      </c>
      <c r="DC82" s="258">
        <f t="shared" si="59"/>
        <v>0</v>
      </c>
      <c r="DD82" s="258">
        <f t="shared" si="59"/>
        <v>0</v>
      </c>
      <c r="DE82" s="258">
        <f t="shared" si="59"/>
        <v>0</v>
      </c>
      <c r="DF82" s="258">
        <f t="shared" si="59"/>
        <v>0</v>
      </c>
      <c r="DG82" s="258">
        <f t="shared" si="59"/>
        <v>0</v>
      </c>
      <c r="DH82" s="258">
        <f t="shared" si="59"/>
        <v>0</v>
      </c>
      <c r="DI82" s="258">
        <f t="shared" si="59"/>
        <v>0</v>
      </c>
      <c r="DJ82" s="258">
        <f t="shared" si="59"/>
        <v>0</v>
      </c>
      <c r="DK82" s="258">
        <f t="shared" si="59"/>
        <v>0</v>
      </c>
      <c r="DL82" s="258">
        <f t="shared" si="59"/>
        <v>0</v>
      </c>
      <c r="DM82" s="258">
        <f t="shared" si="59"/>
        <v>0</v>
      </c>
      <c r="DN82" s="258">
        <f t="shared" si="59"/>
        <v>0</v>
      </c>
      <c r="DO82" s="258">
        <f t="shared" si="59"/>
        <v>0</v>
      </c>
      <c r="DP82" s="258">
        <f t="shared" si="59"/>
        <v>0</v>
      </c>
      <c r="DQ82" s="258">
        <f t="shared" si="59"/>
        <v>0</v>
      </c>
      <c r="DR82" s="258">
        <f t="shared" si="59"/>
        <v>0</v>
      </c>
      <c r="DS82" s="258">
        <f t="shared" si="59"/>
        <v>0</v>
      </c>
      <c r="DT82" s="258">
        <f t="shared" si="59"/>
        <v>0</v>
      </c>
      <c r="DU82" s="258">
        <f t="shared" si="59"/>
        <v>0</v>
      </c>
      <c r="DV82" s="258">
        <f t="shared" si="59"/>
        <v>0</v>
      </c>
      <c r="DW82" s="258">
        <f t="shared" si="59"/>
        <v>0</v>
      </c>
      <c r="DX82" s="258">
        <f t="shared" si="59"/>
        <v>0</v>
      </c>
      <c r="DY82" s="258">
        <f t="shared" si="59"/>
        <v>0</v>
      </c>
      <c r="DZ82" s="258">
        <f t="shared" si="59"/>
        <v>0</v>
      </c>
      <c r="EA82" s="258">
        <f t="shared" si="59"/>
        <v>0</v>
      </c>
      <c r="EB82" s="258">
        <f t="shared" si="59"/>
        <v>0</v>
      </c>
      <c r="EC82" s="258">
        <f t="shared" si="59"/>
        <v>0</v>
      </c>
      <c r="ED82" s="258">
        <f t="shared" si="59"/>
        <v>0</v>
      </c>
      <c r="EE82" s="258">
        <f t="shared" si="59"/>
        <v>0</v>
      </c>
      <c r="EF82" s="258">
        <f t="shared" si="59"/>
        <v>0</v>
      </c>
      <c r="EG82" s="258">
        <f t="shared" si="59"/>
        <v>0</v>
      </c>
      <c r="EH82" s="258">
        <f t="shared" si="59"/>
        <v>0</v>
      </c>
      <c r="EI82" s="258">
        <f t="shared" si="59"/>
        <v>0</v>
      </c>
      <c r="EJ82" s="258">
        <f t="shared" si="59"/>
        <v>0</v>
      </c>
      <c r="EK82" s="258">
        <f t="shared" si="59"/>
        <v>0</v>
      </c>
      <c r="EL82" s="258">
        <f t="shared" si="59"/>
        <v>0</v>
      </c>
      <c r="EM82" s="258">
        <f t="shared" si="59"/>
        <v>0</v>
      </c>
      <c r="EN82" s="258">
        <f t="shared" si="59"/>
        <v>0</v>
      </c>
      <c r="EO82" s="258">
        <f t="shared" si="59"/>
        <v>0</v>
      </c>
      <c r="EP82" s="258">
        <f t="shared" si="59"/>
        <v>0</v>
      </c>
      <c r="EQ82" s="258">
        <f t="shared" si="59"/>
        <v>0</v>
      </c>
      <c r="ER82" s="258">
        <f t="shared" si="59"/>
        <v>0</v>
      </c>
      <c r="ES82" s="258">
        <f t="shared" si="59"/>
        <v>0</v>
      </c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</row>
    <row r="83" ht="12.75" customHeight="1">
      <c r="A83" s="1"/>
      <c r="B83" s="214"/>
      <c r="C83" s="215"/>
      <c r="D83" s="215"/>
      <c r="E83" s="215"/>
      <c r="F83" s="215"/>
      <c r="G83" s="215"/>
      <c r="H83" s="215"/>
      <c r="I83" s="215"/>
      <c r="J83" s="215"/>
      <c r="K83" s="215"/>
      <c r="L83" s="216"/>
      <c r="M83" s="256"/>
      <c r="N83" s="256"/>
      <c r="O83" s="257"/>
      <c r="P83" s="232"/>
      <c r="Q83" s="258"/>
      <c r="R83" s="258"/>
      <c r="S83" s="258"/>
      <c r="T83" s="258"/>
      <c r="U83" s="258"/>
      <c r="V83" s="258"/>
      <c r="W83" s="258"/>
      <c r="X83" s="258"/>
      <c r="Y83" s="258"/>
      <c r="Z83" s="258"/>
      <c r="AA83" s="258"/>
      <c r="AB83" s="258"/>
      <c r="AC83" s="258"/>
      <c r="AD83" s="258"/>
      <c r="AE83" s="258"/>
      <c r="AF83" s="258"/>
      <c r="AG83" s="258"/>
      <c r="AH83" s="258"/>
      <c r="AI83" s="258"/>
      <c r="AJ83" s="258"/>
      <c r="AK83" s="258"/>
      <c r="AL83" s="258"/>
      <c r="AM83" s="258"/>
      <c r="AN83" s="258"/>
      <c r="AO83" s="258"/>
      <c r="AP83" s="258"/>
      <c r="AQ83" s="258"/>
      <c r="AR83" s="258"/>
      <c r="AS83" s="258"/>
      <c r="AT83" s="258"/>
      <c r="AU83" s="258"/>
      <c r="AV83" s="258"/>
      <c r="AW83" s="258"/>
      <c r="AX83" s="258"/>
      <c r="AY83" s="258"/>
      <c r="AZ83" s="258"/>
      <c r="BA83" s="258"/>
      <c r="BB83" s="258"/>
      <c r="BC83" s="258"/>
      <c r="BD83" s="258"/>
      <c r="BE83" s="258"/>
      <c r="BF83" s="258"/>
      <c r="BG83" s="258"/>
      <c r="BH83" s="258"/>
      <c r="BI83" s="258"/>
      <c r="BJ83" s="258"/>
      <c r="BK83" s="258"/>
      <c r="BL83" s="258"/>
      <c r="BM83" s="258"/>
      <c r="BN83" s="258"/>
      <c r="BO83" s="258"/>
      <c r="BP83" s="258"/>
      <c r="BQ83" s="258"/>
      <c r="BR83" s="258"/>
      <c r="BS83" s="258"/>
      <c r="BT83" s="258"/>
      <c r="BU83" s="258"/>
      <c r="BV83" s="258"/>
      <c r="BW83" s="258"/>
      <c r="BX83" s="258"/>
      <c r="BY83" s="258"/>
      <c r="BZ83" s="258"/>
      <c r="CA83" s="258"/>
      <c r="CB83" s="258"/>
      <c r="CC83" s="258"/>
      <c r="CD83" s="258"/>
      <c r="CE83" s="258"/>
      <c r="CF83" s="258"/>
      <c r="CG83" s="258"/>
      <c r="CH83" s="258"/>
      <c r="CI83" s="258"/>
      <c r="CJ83" s="258"/>
      <c r="CK83" s="258"/>
      <c r="CL83" s="258"/>
      <c r="CM83" s="258"/>
      <c r="CN83" s="258"/>
      <c r="CO83" s="258"/>
      <c r="CP83" s="258"/>
      <c r="CQ83" s="258"/>
      <c r="CR83" s="258"/>
      <c r="CS83" s="258"/>
      <c r="CT83" s="258"/>
      <c r="CU83" s="258"/>
      <c r="CV83" s="258"/>
      <c r="CW83" s="258"/>
      <c r="CX83" s="258"/>
      <c r="CY83" s="258"/>
      <c r="CZ83" s="258"/>
      <c r="DA83" s="258"/>
      <c r="DB83" s="258"/>
      <c r="DC83" s="258"/>
      <c r="DD83" s="258"/>
      <c r="DE83" s="258"/>
      <c r="DF83" s="258"/>
      <c r="DG83" s="258"/>
      <c r="DH83" s="258"/>
      <c r="DI83" s="258"/>
      <c r="DJ83" s="258"/>
      <c r="DK83" s="258"/>
      <c r="DL83" s="258"/>
      <c r="DM83" s="258"/>
      <c r="DN83" s="258"/>
      <c r="DO83" s="258"/>
      <c r="DP83" s="258"/>
      <c r="DQ83" s="258"/>
      <c r="DR83" s="258"/>
      <c r="DS83" s="258"/>
      <c r="DT83" s="258"/>
      <c r="DU83" s="258"/>
      <c r="DV83" s="258"/>
      <c r="DW83" s="258"/>
      <c r="DX83" s="258"/>
      <c r="DY83" s="258"/>
      <c r="DZ83" s="258"/>
      <c r="EA83" s="258"/>
      <c r="EB83" s="258"/>
      <c r="EC83" s="258"/>
      <c r="ED83" s="258"/>
      <c r="EE83" s="258"/>
      <c r="EF83" s="258"/>
      <c r="EG83" s="258"/>
      <c r="EH83" s="258"/>
      <c r="EI83" s="258"/>
      <c r="EJ83" s="258"/>
      <c r="EK83" s="258"/>
      <c r="EL83" s="258"/>
      <c r="EM83" s="258"/>
      <c r="EN83" s="258"/>
      <c r="EO83" s="258"/>
      <c r="EP83" s="258"/>
      <c r="EQ83" s="258"/>
      <c r="ER83" s="258"/>
      <c r="ES83" s="258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</row>
    <row r="84" ht="12.75" customHeight="1">
      <c r="A84" s="1"/>
      <c r="B84" s="191" t="s">
        <v>183</v>
      </c>
      <c r="C84" s="220">
        <f t="shared" ref="C84:L84" si="60">SUM(C72:C82)</f>
        <v>0</v>
      </c>
      <c r="D84" s="220">
        <f t="shared" si="60"/>
        <v>0</v>
      </c>
      <c r="E84" s="220">
        <f t="shared" si="60"/>
        <v>0</v>
      </c>
      <c r="F84" s="220">
        <f t="shared" si="60"/>
        <v>0</v>
      </c>
      <c r="G84" s="220">
        <f t="shared" si="60"/>
        <v>0</v>
      </c>
      <c r="H84" s="220">
        <f t="shared" si="60"/>
        <v>0</v>
      </c>
      <c r="I84" s="220">
        <f t="shared" si="60"/>
        <v>0</v>
      </c>
      <c r="J84" s="220">
        <f t="shared" si="60"/>
        <v>0</v>
      </c>
      <c r="K84" s="220">
        <f t="shared" si="60"/>
        <v>0</v>
      </c>
      <c r="L84" s="239">
        <f t="shared" si="60"/>
        <v>0</v>
      </c>
      <c r="M84" s="80"/>
      <c r="N84" s="80"/>
      <c r="O84" s="259"/>
      <c r="P84" s="221">
        <f t="shared" ref="P84:ES84" si="61">SUM(P72:P82)</f>
        <v>0</v>
      </c>
      <c r="Q84" s="221">
        <f t="shared" si="61"/>
        <v>0</v>
      </c>
      <c r="R84" s="221">
        <f t="shared" si="61"/>
        <v>0</v>
      </c>
      <c r="S84" s="221">
        <f t="shared" si="61"/>
        <v>0</v>
      </c>
      <c r="T84" s="221">
        <f t="shared" si="61"/>
        <v>0</v>
      </c>
      <c r="U84" s="221">
        <f t="shared" si="61"/>
        <v>0</v>
      </c>
      <c r="V84" s="221">
        <f t="shared" si="61"/>
        <v>0</v>
      </c>
      <c r="W84" s="221">
        <f t="shared" si="61"/>
        <v>0</v>
      </c>
      <c r="X84" s="221">
        <f t="shared" si="61"/>
        <v>0</v>
      </c>
      <c r="Y84" s="221">
        <f t="shared" si="61"/>
        <v>0</v>
      </c>
      <c r="Z84" s="221">
        <f t="shared" si="61"/>
        <v>0</v>
      </c>
      <c r="AA84" s="221">
        <f t="shared" si="61"/>
        <v>0</v>
      </c>
      <c r="AB84" s="221">
        <f t="shared" si="61"/>
        <v>0</v>
      </c>
      <c r="AC84" s="221">
        <f t="shared" si="61"/>
        <v>0</v>
      </c>
      <c r="AD84" s="221">
        <f t="shared" si="61"/>
        <v>0</v>
      </c>
      <c r="AE84" s="221">
        <f t="shared" si="61"/>
        <v>0</v>
      </c>
      <c r="AF84" s="221">
        <f t="shared" si="61"/>
        <v>0</v>
      </c>
      <c r="AG84" s="221">
        <f t="shared" si="61"/>
        <v>0</v>
      </c>
      <c r="AH84" s="221">
        <f t="shared" si="61"/>
        <v>0</v>
      </c>
      <c r="AI84" s="221">
        <f t="shared" si="61"/>
        <v>0</v>
      </c>
      <c r="AJ84" s="221">
        <f t="shared" si="61"/>
        <v>0</v>
      </c>
      <c r="AK84" s="221">
        <f t="shared" si="61"/>
        <v>0</v>
      </c>
      <c r="AL84" s="221">
        <f t="shared" si="61"/>
        <v>0</v>
      </c>
      <c r="AM84" s="221">
        <f t="shared" si="61"/>
        <v>0</v>
      </c>
      <c r="AN84" s="221">
        <f t="shared" si="61"/>
        <v>0</v>
      </c>
      <c r="AO84" s="221">
        <f t="shared" si="61"/>
        <v>0</v>
      </c>
      <c r="AP84" s="221">
        <f t="shared" si="61"/>
        <v>0</v>
      </c>
      <c r="AQ84" s="221">
        <f t="shared" si="61"/>
        <v>0</v>
      </c>
      <c r="AR84" s="221">
        <f t="shared" si="61"/>
        <v>0</v>
      </c>
      <c r="AS84" s="221">
        <f t="shared" si="61"/>
        <v>0</v>
      </c>
      <c r="AT84" s="221">
        <f t="shared" si="61"/>
        <v>0</v>
      </c>
      <c r="AU84" s="221">
        <f t="shared" si="61"/>
        <v>0</v>
      </c>
      <c r="AV84" s="221">
        <f t="shared" si="61"/>
        <v>0</v>
      </c>
      <c r="AW84" s="221">
        <f t="shared" si="61"/>
        <v>0</v>
      </c>
      <c r="AX84" s="221">
        <f t="shared" si="61"/>
        <v>0</v>
      </c>
      <c r="AY84" s="221">
        <f t="shared" si="61"/>
        <v>0</v>
      </c>
      <c r="AZ84" s="221">
        <f t="shared" si="61"/>
        <v>0</v>
      </c>
      <c r="BA84" s="221">
        <f t="shared" si="61"/>
        <v>0</v>
      </c>
      <c r="BB84" s="221">
        <f t="shared" si="61"/>
        <v>0</v>
      </c>
      <c r="BC84" s="221">
        <f t="shared" si="61"/>
        <v>0</v>
      </c>
      <c r="BD84" s="221">
        <f t="shared" si="61"/>
        <v>0</v>
      </c>
      <c r="BE84" s="221">
        <f t="shared" si="61"/>
        <v>0</v>
      </c>
      <c r="BF84" s="221">
        <f t="shared" si="61"/>
        <v>0</v>
      </c>
      <c r="BG84" s="221">
        <f t="shared" si="61"/>
        <v>0</v>
      </c>
      <c r="BH84" s="221">
        <f t="shared" si="61"/>
        <v>0</v>
      </c>
      <c r="BI84" s="221">
        <f t="shared" si="61"/>
        <v>0</v>
      </c>
      <c r="BJ84" s="221">
        <f t="shared" si="61"/>
        <v>0</v>
      </c>
      <c r="BK84" s="221">
        <f t="shared" si="61"/>
        <v>0</v>
      </c>
      <c r="BL84" s="221">
        <f t="shared" si="61"/>
        <v>0</v>
      </c>
      <c r="BM84" s="221">
        <f t="shared" si="61"/>
        <v>0</v>
      </c>
      <c r="BN84" s="221">
        <f t="shared" si="61"/>
        <v>0</v>
      </c>
      <c r="BO84" s="221">
        <f t="shared" si="61"/>
        <v>0</v>
      </c>
      <c r="BP84" s="221">
        <f t="shared" si="61"/>
        <v>0</v>
      </c>
      <c r="BQ84" s="221">
        <f t="shared" si="61"/>
        <v>0</v>
      </c>
      <c r="BR84" s="221">
        <f t="shared" si="61"/>
        <v>0</v>
      </c>
      <c r="BS84" s="221">
        <f t="shared" si="61"/>
        <v>0</v>
      </c>
      <c r="BT84" s="221">
        <f t="shared" si="61"/>
        <v>0</v>
      </c>
      <c r="BU84" s="221">
        <f t="shared" si="61"/>
        <v>0</v>
      </c>
      <c r="BV84" s="221">
        <f t="shared" si="61"/>
        <v>0</v>
      </c>
      <c r="BW84" s="221">
        <f t="shared" si="61"/>
        <v>0</v>
      </c>
      <c r="BX84" s="221">
        <f t="shared" si="61"/>
        <v>0</v>
      </c>
      <c r="BY84" s="221">
        <f t="shared" si="61"/>
        <v>0</v>
      </c>
      <c r="BZ84" s="221">
        <f t="shared" si="61"/>
        <v>0</v>
      </c>
      <c r="CA84" s="221">
        <f t="shared" si="61"/>
        <v>0</v>
      </c>
      <c r="CB84" s="221">
        <f t="shared" si="61"/>
        <v>0</v>
      </c>
      <c r="CC84" s="221">
        <f t="shared" si="61"/>
        <v>0</v>
      </c>
      <c r="CD84" s="221">
        <f t="shared" si="61"/>
        <v>0</v>
      </c>
      <c r="CE84" s="221">
        <f t="shared" si="61"/>
        <v>0</v>
      </c>
      <c r="CF84" s="221">
        <f t="shared" si="61"/>
        <v>0</v>
      </c>
      <c r="CG84" s="221">
        <f t="shared" si="61"/>
        <v>0</v>
      </c>
      <c r="CH84" s="221">
        <f t="shared" si="61"/>
        <v>0</v>
      </c>
      <c r="CI84" s="221">
        <f t="shared" si="61"/>
        <v>0</v>
      </c>
      <c r="CJ84" s="221">
        <f t="shared" si="61"/>
        <v>0</v>
      </c>
      <c r="CK84" s="221">
        <f t="shared" si="61"/>
        <v>0</v>
      </c>
      <c r="CL84" s="221">
        <f t="shared" si="61"/>
        <v>0</v>
      </c>
      <c r="CM84" s="221">
        <f t="shared" si="61"/>
        <v>0</v>
      </c>
      <c r="CN84" s="221">
        <f t="shared" si="61"/>
        <v>0</v>
      </c>
      <c r="CO84" s="221">
        <f t="shared" si="61"/>
        <v>0</v>
      </c>
      <c r="CP84" s="221">
        <f t="shared" si="61"/>
        <v>0</v>
      </c>
      <c r="CQ84" s="221">
        <f t="shared" si="61"/>
        <v>0</v>
      </c>
      <c r="CR84" s="221">
        <f t="shared" si="61"/>
        <v>0</v>
      </c>
      <c r="CS84" s="221">
        <f t="shared" si="61"/>
        <v>0</v>
      </c>
      <c r="CT84" s="221">
        <f t="shared" si="61"/>
        <v>0</v>
      </c>
      <c r="CU84" s="221">
        <f t="shared" si="61"/>
        <v>0</v>
      </c>
      <c r="CV84" s="221">
        <f t="shared" si="61"/>
        <v>0</v>
      </c>
      <c r="CW84" s="221">
        <f t="shared" si="61"/>
        <v>0</v>
      </c>
      <c r="CX84" s="221">
        <f t="shared" si="61"/>
        <v>0</v>
      </c>
      <c r="CY84" s="221">
        <f t="shared" si="61"/>
        <v>0</v>
      </c>
      <c r="CZ84" s="221">
        <f t="shared" si="61"/>
        <v>0</v>
      </c>
      <c r="DA84" s="221">
        <f t="shared" si="61"/>
        <v>0</v>
      </c>
      <c r="DB84" s="221">
        <f t="shared" si="61"/>
        <v>0</v>
      </c>
      <c r="DC84" s="221">
        <f t="shared" si="61"/>
        <v>0</v>
      </c>
      <c r="DD84" s="221">
        <f t="shared" si="61"/>
        <v>0</v>
      </c>
      <c r="DE84" s="221">
        <f t="shared" si="61"/>
        <v>0</v>
      </c>
      <c r="DF84" s="221">
        <f t="shared" si="61"/>
        <v>0</v>
      </c>
      <c r="DG84" s="221">
        <f t="shared" si="61"/>
        <v>0</v>
      </c>
      <c r="DH84" s="221">
        <f t="shared" si="61"/>
        <v>0</v>
      </c>
      <c r="DI84" s="221">
        <f t="shared" si="61"/>
        <v>0</v>
      </c>
      <c r="DJ84" s="221">
        <f t="shared" si="61"/>
        <v>0</v>
      </c>
      <c r="DK84" s="221">
        <f t="shared" si="61"/>
        <v>0</v>
      </c>
      <c r="DL84" s="221">
        <f t="shared" si="61"/>
        <v>0</v>
      </c>
      <c r="DM84" s="221">
        <f t="shared" si="61"/>
        <v>0</v>
      </c>
      <c r="DN84" s="221">
        <f t="shared" si="61"/>
        <v>0</v>
      </c>
      <c r="DO84" s="221">
        <f t="shared" si="61"/>
        <v>0</v>
      </c>
      <c r="DP84" s="221">
        <f t="shared" si="61"/>
        <v>0</v>
      </c>
      <c r="DQ84" s="221">
        <f t="shared" si="61"/>
        <v>0</v>
      </c>
      <c r="DR84" s="221">
        <f t="shared" si="61"/>
        <v>0</v>
      </c>
      <c r="DS84" s="221">
        <f t="shared" si="61"/>
        <v>0</v>
      </c>
      <c r="DT84" s="221">
        <f t="shared" si="61"/>
        <v>0</v>
      </c>
      <c r="DU84" s="221">
        <f t="shared" si="61"/>
        <v>0</v>
      </c>
      <c r="DV84" s="221">
        <f t="shared" si="61"/>
        <v>0</v>
      </c>
      <c r="DW84" s="221">
        <f t="shared" si="61"/>
        <v>0</v>
      </c>
      <c r="DX84" s="221">
        <f t="shared" si="61"/>
        <v>0</v>
      </c>
      <c r="DY84" s="221">
        <f t="shared" si="61"/>
        <v>0</v>
      </c>
      <c r="DZ84" s="221">
        <f t="shared" si="61"/>
        <v>0</v>
      </c>
      <c r="EA84" s="221">
        <f t="shared" si="61"/>
        <v>0</v>
      </c>
      <c r="EB84" s="221">
        <f t="shared" si="61"/>
        <v>0</v>
      </c>
      <c r="EC84" s="221">
        <f t="shared" si="61"/>
        <v>0</v>
      </c>
      <c r="ED84" s="221">
        <f t="shared" si="61"/>
        <v>0</v>
      </c>
      <c r="EE84" s="221">
        <f t="shared" si="61"/>
        <v>0</v>
      </c>
      <c r="EF84" s="221">
        <f t="shared" si="61"/>
        <v>0</v>
      </c>
      <c r="EG84" s="221">
        <f t="shared" si="61"/>
        <v>0</v>
      </c>
      <c r="EH84" s="221">
        <f t="shared" si="61"/>
        <v>0</v>
      </c>
      <c r="EI84" s="221">
        <f t="shared" si="61"/>
        <v>0</v>
      </c>
      <c r="EJ84" s="221">
        <f t="shared" si="61"/>
        <v>0</v>
      </c>
      <c r="EK84" s="221">
        <f t="shared" si="61"/>
        <v>0</v>
      </c>
      <c r="EL84" s="221">
        <f t="shared" si="61"/>
        <v>0</v>
      </c>
      <c r="EM84" s="221">
        <f t="shared" si="61"/>
        <v>0</v>
      </c>
      <c r="EN84" s="221">
        <f t="shared" si="61"/>
        <v>0</v>
      </c>
      <c r="EO84" s="221">
        <f t="shared" si="61"/>
        <v>0</v>
      </c>
      <c r="EP84" s="221">
        <f t="shared" si="61"/>
        <v>0</v>
      </c>
      <c r="EQ84" s="221">
        <f t="shared" si="61"/>
        <v>0</v>
      </c>
      <c r="ER84" s="221">
        <f t="shared" si="61"/>
        <v>0</v>
      </c>
      <c r="ES84" s="221">
        <f t="shared" si="61"/>
        <v>0</v>
      </c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</row>
    <row r="85" ht="12.75" customHeight="1">
      <c r="A85" s="1"/>
      <c r="B85" s="225"/>
      <c r="C85" s="260"/>
      <c r="D85" s="260"/>
      <c r="E85" s="260"/>
      <c r="F85" s="260"/>
      <c r="G85" s="260"/>
      <c r="H85" s="260"/>
      <c r="I85" s="260"/>
      <c r="J85" s="260"/>
      <c r="K85" s="260"/>
      <c r="L85" s="261"/>
      <c r="M85" s="79"/>
      <c r="N85" s="79"/>
      <c r="O85" s="262"/>
      <c r="P85" s="263"/>
      <c r="Q85" s="263"/>
      <c r="R85" s="263"/>
      <c r="S85" s="263"/>
      <c r="T85" s="263"/>
      <c r="U85" s="263"/>
      <c r="V85" s="263"/>
      <c r="W85" s="263"/>
      <c r="X85" s="263"/>
      <c r="Y85" s="263"/>
      <c r="Z85" s="263"/>
      <c r="AA85" s="263"/>
      <c r="AB85" s="263"/>
      <c r="AC85" s="263"/>
      <c r="AD85" s="263"/>
      <c r="AE85" s="263"/>
      <c r="AF85" s="263"/>
      <c r="AG85" s="263"/>
      <c r="AH85" s="263"/>
      <c r="AI85" s="263"/>
      <c r="AJ85" s="263"/>
      <c r="AK85" s="263"/>
      <c r="AL85" s="263"/>
      <c r="AM85" s="263"/>
      <c r="AN85" s="263"/>
      <c r="AO85" s="263"/>
      <c r="AP85" s="263"/>
      <c r="AQ85" s="263"/>
      <c r="AR85" s="263"/>
      <c r="AS85" s="263"/>
      <c r="AT85" s="263"/>
      <c r="AU85" s="263"/>
      <c r="AV85" s="263"/>
      <c r="AW85" s="263"/>
      <c r="AX85" s="263"/>
      <c r="AY85" s="263"/>
      <c r="AZ85" s="263"/>
      <c r="BA85" s="263"/>
      <c r="BB85" s="263"/>
      <c r="BC85" s="263"/>
      <c r="BD85" s="263"/>
      <c r="BE85" s="263"/>
      <c r="BF85" s="263"/>
      <c r="BG85" s="263"/>
      <c r="BH85" s="263"/>
      <c r="BI85" s="263"/>
      <c r="BJ85" s="263"/>
      <c r="BK85" s="263"/>
      <c r="BL85" s="263"/>
      <c r="BM85" s="263"/>
      <c r="BN85" s="263"/>
      <c r="BO85" s="263"/>
      <c r="BP85" s="263"/>
      <c r="BQ85" s="263"/>
      <c r="BR85" s="263"/>
      <c r="BS85" s="263"/>
      <c r="BT85" s="263"/>
      <c r="BU85" s="263"/>
      <c r="BV85" s="263"/>
      <c r="BW85" s="263"/>
      <c r="BX85" s="263"/>
      <c r="BY85" s="263"/>
      <c r="BZ85" s="263"/>
      <c r="CA85" s="263"/>
      <c r="CB85" s="263"/>
      <c r="CC85" s="263"/>
      <c r="CD85" s="263"/>
      <c r="CE85" s="263"/>
      <c r="CF85" s="263"/>
      <c r="CG85" s="263"/>
      <c r="CH85" s="263"/>
      <c r="CI85" s="263"/>
      <c r="CJ85" s="263"/>
      <c r="CK85" s="263"/>
      <c r="CL85" s="263"/>
      <c r="CM85" s="263"/>
      <c r="CN85" s="263"/>
      <c r="CO85" s="263"/>
      <c r="CP85" s="263"/>
      <c r="CQ85" s="263"/>
      <c r="CR85" s="263"/>
      <c r="CS85" s="263"/>
      <c r="CT85" s="263"/>
      <c r="CU85" s="263"/>
      <c r="CV85" s="263"/>
      <c r="CW85" s="263"/>
      <c r="CX85" s="263"/>
      <c r="CY85" s="263"/>
      <c r="CZ85" s="263"/>
      <c r="DA85" s="263"/>
      <c r="DB85" s="263"/>
      <c r="DC85" s="263"/>
      <c r="DD85" s="263"/>
      <c r="DE85" s="263"/>
      <c r="DF85" s="263"/>
      <c r="DG85" s="263"/>
      <c r="DH85" s="263"/>
      <c r="DI85" s="263"/>
      <c r="DJ85" s="263"/>
      <c r="DK85" s="263"/>
      <c r="DL85" s="263"/>
      <c r="DM85" s="263"/>
      <c r="DN85" s="263"/>
      <c r="DO85" s="263"/>
      <c r="DP85" s="263"/>
      <c r="DQ85" s="263"/>
      <c r="DR85" s="263"/>
      <c r="DS85" s="263"/>
      <c r="DT85" s="263"/>
      <c r="DU85" s="263"/>
      <c r="DV85" s="263"/>
      <c r="DW85" s="263"/>
      <c r="DX85" s="263"/>
      <c r="DY85" s="263"/>
      <c r="DZ85" s="263"/>
      <c r="EA85" s="263"/>
      <c r="EB85" s="263"/>
      <c r="EC85" s="263"/>
      <c r="ED85" s="263"/>
      <c r="EE85" s="263"/>
      <c r="EF85" s="263"/>
      <c r="EG85" s="263"/>
      <c r="EH85" s="263"/>
      <c r="EI85" s="263"/>
      <c r="EJ85" s="263"/>
      <c r="EK85" s="263"/>
      <c r="EL85" s="263"/>
      <c r="EM85" s="263"/>
      <c r="EN85" s="263"/>
      <c r="EO85" s="263"/>
      <c r="EP85" s="263"/>
      <c r="EQ85" s="263"/>
      <c r="ER85" s="263"/>
      <c r="ES85" s="264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</row>
    <row r="86" ht="12.75" customHeight="1">
      <c r="A86" s="1"/>
      <c r="B86" s="214" t="s">
        <v>184</v>
      </c>
      <c r="C86" s="215">
        <f t="shared" ref="C86:L86" si="62">+INDEX($P86:$ES86,,MATCH(C$59,$P$70:$ES$70))</f>
        <v>0</v>
      </c>
      <c r="D86" s="215">
        <f t="shared" si="62"/>
        <v>0</v>
      </c>
      <c r="E86" s="215">
        <f t="shared" si="62"/>
        <v>0</v>
      </c>
      <c r="F86" s="215">
        <f t="shared" si="62"/>
        <v>0</v>
      </c>
      <c r="G86" s="215">
        <f t="shared" si="62"/>
        <v>0</v>
      </c>
      <c r="H86" s="215">
        <f t="shared" si="62"/>
        <v>0</v>
      </c>
      <c r="I86" s="215">
        <f t="shared" si="62"/>
        <v>0</v>
      </c>
      <c r="J86" s="215">
        <f t="shared" si="62"/>
        <v>0</v>
      </c>
      <c r="K86" s="215">
        <f t="shared" si="62"/>
        <v>0</v>
      </c>
      <c r="L86" s="216">
        <f t="shared" si="62"/>
        <v>0</v>
      </c>
      <c r="M86" s="256"/>
      <c r="N86" s="256"/>
      <c r="O86" s="257"/>
      <c r="P86" s="232">
        <f t="shared" ref="P86:ES86" si="63">+C27</f>
        <v>0</v>
      </c>
      <c r="Q86" s="258">
        <f t="shared" si="63"/>
        <v>0</v>
      </c>
      <c r="R86" s="258">
        <f t="shared" si="63"/>
        <v>0</v>
      </c>
      <c r="S86" s="258">
        <f t="shared" si="63"/>
        <v>0</v>
      </c>
      <c r="T86" s="258">
        <f t="shared" si="63"/>
        <v>0</v>
      </c>
      <c r="U86" s="258">
        <f t="shared" si="63"/>
        <v>0</v>
      </c>
      <c r="V86" s="258">
        <f t="shared" si="63"/>
        <v>0</v>
      </c>
      <c r="W86" s="258">
        <f t="shared" si="63"/>
        <v>0</v>
      </c>
      <c r="X86" s="258">
        <f t="shared" si="63"/>
        <v>0</v>
      </c>
      <c r="Y86" s="258">
        <f t="shared" si="63"/>
        <v>0</v>
      </c>
      <c r="Z86" s="258">
        <f t="shared" si="63"/>
        <v>0</v>
      </c>
      <c r="AA86" s="258">
        <f t="shared" si="63"/>
        <v>0</v>
      </c>
      <c r="AB86" s="258">
        <f t="shared" si="63"/>
        <v>0</v>
      </c>
      <c r="AC86" s="258">
        <f t="shared" si="63"/>
        <v>0</v>
      </c>
      <c r="AD86" s="258">
        <f t="shared" si="63"/>
        <v>0</v>
      </c>
      <c r="AE86" s="258">
        <f t="shared" si="63"/>
        <v>0</v>
      </c>
      <c r="AF86" s="258">
        <f t="shared" si="63"/>
        <v>0</v>
      </c>
      <c r="AG86" s="258">
        <f t="shared" si="63"/>
        <v>0</v>
      </c>
      <c r="AH86" s="258">
        <f t="shared" si="63"/>
        <v>0</v>
      </c>
      <c r="AI86" s="258">
        <f t="shared" si="63"/>
        <v>0</v>
      </c>
      <c r="AJ86" s="258">
        <f t="shared" si="63"/>
        <v>0</v>
      </c>
      <c r="AK86" s="258">
        <f t="shared" si="63"/>
        <v>0</v>
      </c>
      <c r="AL86" s="258">
        <f t="shared" si="63"/>
        <v>0</v>
      </c>
      <c r="AM86" s="258">
        <f t="shared" si="63"/>
        <v>0</v>
      </c>
      <c r="AN86" s="258">
        <f t="shared" si="63"/>
        <v>0</v>
      </c>
      <c r="AO86" s="258">
        <f t="shared" si="63"/>
        <v>0</v>
      </c>
      <c r="AP86" s="258">
        <f t="shared" si="63"/>
        <v>0</v>
      </c>
      <c r="AQ86" s="258">
        <f t="shared" si="63"/>
        <v>0</v>
      </c>
      <c r="AR86" s="258">
        <f t="shared" si="63"/>
        <v>0</v>
      </c>
      <c r="AS86" s="258">
        <f t="shared" si="63"/>
        <v>0</v>
      </c>
      <c r="AT86" s="258">
        <f t="shared" si="63"/>
        <v>0</v>
      </c>
      <c r="AU86" s="258">
        <f t="shared" si="63"/>
        <v>0</v>
      </c>
      <c r="AV86" s="258">
        <f t="shared" si="63"/>
        <v>0</v>
      </c>
      <c r="AW86" s="258">
        <f t="shared" si="63"/>
        <v>0</v>
      </c>
      <c r="AX86" s="258">
        <f t="shared" si="63"/>
        <v>0</v>
      </c>
      <c r="AY86" s="258">
        <f t="shared" si="63"/>
        <v>0</v>
      </c>
      <c r="AZ86" s="258">
        <f t="shared" si="63"/>
        <v>0</v>
      </c>
      <c r="BA86" s="258">
        <f t="shared" si="63"/>
        <v>0</v>
      </c>
      <c r="BB86" s="258">
        <f t="shared" si="63"/>
        <v>0</v>
      </c>
      <c r="BC86" s="258">
        <f t="shared" si="63"/>
        <v>0</v>
      </c>
      <c r="BD86" s="258">
        <f t="shared" si="63"/>
        <v>0</v>
      </c>
      <c r="BE86" s="258">
        <f t="shared" si="63"/>
        <v>0</v>
      </c>
      <c r="BF86" s="258">
        <f t="shared" si="63"/>
        <v>0</v>
      </c>
      <c r="BG86" s="258">
        <f t="shared" si="63"/>
        <v>0</v>
      </c>
      <c r="BH86" s="258">
        <f t="shared" si="63"/>
        <v>0</v>
      </c>
      <c r="BI86" s="258">
        <f t="shared" si="63"/>
        <v>0</v>
      </c>
      <c r="BJ86" s="258">
        <f t="shared" si="63"/>
        <v>0</v>
      </c>
      <c r="BK86" s="258">
        <f t="shared" si="63"/>
        <v>0</v>
      </c>
      <c r="BL86" s="258">
        <f t="shared" si="63"/>
        <v>0</v>
      </c>
      <c r="BM86" s="258">
        <f t="shared" si="63"/>
        <v>0</v>
      </c>
      <c r="BN86" s="258">
        <f t="shared" si="63"/>
        <v>0</v>
      </c>
      <c r="BO86" s="258">
        <f t="shared" si="63"/>
        <v>0</v>
      </c>
      <c r="BP86" s="258">
        <f t="shared" si="63"/>
        <v>0</v>
      </c>
      <c r="BQ86" s="258">
        <f t="shared" si="63"/>
        <v>0</v>
      </c>
      <c r="BR86" s="258">
        <f t="shared" si="63"/>
        <v>0</v>
      </c>
      <c r="BS86" s="258">
        <f t="shared" si="63"/>
        <v>0</v>
      </c>
      <c r="BT86" s="258">
        <f t="shared" si="63"/>
        <v>0</v>
      </c>
      <c r="BU86" s="258">
        <f t="shared" si="63"/>
        <v>0</v>
      </c>
      <c r="BV86" s="258">
        <f t="shared" si="63"/>
        <v>0</v>
      </c>
      <c r="BW86" s="258">
        <f t="shared" si="63"/>
        <v>0</v>
      </c>
      <c r="BX86" s="258">
        <f t="shared" si="63"/>
        <v>0</v>
      </c>
      <c r="BY86" s="258">
        <f t="shared" si="63"/>
        <v>0</v>
      </c>
      <c r="BZ86" s="258">
        <f t="shared" si="63"/>
        <v>0</v>
      </c>
      <c r="CA86" s="258">
        <f t="shared" si="63"/>
        <v>0</v>
      </c>
      <c r="CB86" s="258">
        <f t="shared" si="63"/>
        <v>0</v>
      </c>
      <c r="CC86" s="258">
        <f t="shared" si="63"/>
        <v>0</v>
      </c>
      <c r="CD86" s="258">
        <f t="shared" si="63"/>
        <v>0</v>
      </c>
      <c r="CE86" s="258">
        <f t="shared" si="63"/>
        <v>0</v>
      </c>
      <c r="CF86" s="258">
        <f t="shared" si="63"/>
        <v>0</v>
      </c>
      <c r="CG86" s="258">
        <f t="shared" si="63"/>
        <v>0</v>
      </c>
      <c r="CH86" s="258">
        <f t="shared" si="63"/>
        <v>0</v>
      </c>
      <c r="CI86" s="258">
        <f t="shared" si="63"/>
        <v>0</v>
      </c>
      <c r="CJ86" s="258">
        <f t="shared" si="63"/>
        <v>0</v>
      </c>
      <c r="CK86" s="258">
        <f t="shared" si="63"/>
        <v>0</v>
      </c>
      <c r="CL86" s="258">
        <f t="shared" si="63"/>
        <v>0</v>
      </c>
      <c r="CM86" s="258">
        <f t="shared" si="63"/>
        <v>0</v>
      </c>
      <c r="CN86" s="258">
        <f t="shared" si="63"/>
        <v>0</v>
      </c>
      <c r="CO86" s="258">
        <f t="shared" si="63"/>
        <v>0</v>
      </c>
      <c r="CP86" s="258">
        <f t="shared" si="63"/>
        <v>0</v>
      </c>
      <c r="CQ86" s="258">
        <f t="shared" si="63"/>
        <v>0</v>
      </c>
      <c r="CR86" s="258">
        <f t="shared" si="63"/>
        <v>0</v>
      </c>
      <c r="CS86" s="258">
        <f t="shared" si="63"/>
        <v>0</v>
      </c>
      <c r="CT86" s="258">
        <f t="shared" si="63"/>
        <v>0</v>
      </c>
      <c r="CU86" s="258">
        <f t="shared" si="63"/>
        <v>0</v>
      </c>
      <c r="CV86" s="258">
        <f t="shared" si="63"/>
        <v>0</v>
      </c>
      <c r="CW86" s="258">
        <f t="shared" si="63"/>
        <v>0</v>
      </c>
      <c r="CX86" s="258">
        <f t="shared" si="63"/>
        <v>0</v>
      </c>
      <c r="CY86" s="258">
        <f t="shared" si="63"/>
        <v>0</v>
      </c>
      <c r="CZ86" s="258">
        <f t="shared" si="63"/>
        <v>0</v>
      </c>
      <c r="DA86" s="258">
        <f t="shared" si="63"/>
        <v>0</v>
      </c>
      <c r="DB86" s="258">
        <f t="shared" si="63"/>
        <v>0</v>
      </c>
      <c r="DC86" s="258">
        <f t="shared" si="63"/>
        <v>0</v>
      </c>
      <c r="DD86" s="258">
        <f t="shared" si="63"/>
        <v>0</v>
      </c>
      <c r="DE86" s="258">
        <f t="shared" si="63"/>
        <v>0</v>
      </c>
      <c r="DF86" s="258">
        <f t="shared" si="63"/>
        <v>0</v>
      </c>
      <c r="DG86" s="258">
        <f t="shared" si="63"/>
        <v>0</v>
      </c>
      <c r="DH86" s="258">
        <f t="shared" si="63"/>
        <v>0</v>
      </c>
      <c r="DI86" s="258">
        <f t="shared" si="63"/>
        <v>0</v>
      </c>
      <c r="DJ86" s="258">
        <f t="shared" si="63"/>
        <v>0</v>
      </c>
      <c r="DK86" s="258">
        <f t="shared" si="63"/>
        <v>0</v>
      </c>
      <c r="DL86" s="258">
        <f t="shared" si="63"/>
        <v>0</v>
      </c>
      <c r="DM86" s="258">
        <f t="shared" si="63"/>
        <v>0</v>
      </c>
      <c r="DN86" s="258">
        <f t="shared" si="63"/>
        <v>0</v>
      </c>
      <c r="DO86" s="258">
        <f t="shared" si="63"/>
        <v>0</v>
      </c>
      <c r="DP86" s="258">
        <f t="shared" si="63"/>
        <v>0</v>
      </c>
      <c r="DQ86" s="258">
        <f t="shared" si="63"/>
        <v>0</v>
      </c>
      <c r="DR86" s="258">
        <f t="shared" si="63"/>
        <v>0</v>
      </c>
      <c r="DS86" s="258">
        <f t="shared" si="63"/>
        <v>0</v>
      </c>
      <c r="DT86" s="258">
        <f t="shared" si="63"/>
        <v>0</v>
      </c>
      <c r="DU86" s="258">
        <f t="shared" si="63"/>
        <v>0</v>
      </c>
      <c r="DV86" s="258">
        <f t="shared" si="63"/>
        <v>0</v>
      </c>
      <c r="DW86" s="258">
        <f t="shared" si="63"/>
        <v>0</v>
      </c>
      <c r="DX86" s="258">
        <f t="shared" si="63"/>
        <v>0</v>
      </c>
      <c r="DY86" s="258">
        <f t="shared" si="63"/>
        <v>0</v>
      </c>
      <c r="DZ86" s="258">
        <f t="shared" si="63"/>
        <v>0</v>
      </c>
      <c r="EA86" s="258">
        <f t="shared" si="63"/>
        <v>0</v>
      </c>
      <c r="EB86" s="258">
        <f t="shared" si="63"/>
        <v>0</v>
      </c>
      <c r="EC86" s="258">
        <f t="shared" si="63"/>
        <v>0</v>
      </c>
      <c r="ED86" s="258">
        <f t="shared" si="63"/>
        <v>0</v>
      </c>
      <c r="EE86" s="258">
        <f t="shared" si="63"/>
        <v>0</v>
      </c>
      <c r="EF86" s="258">
        <f t="shared" si="63"/>
        <v>0</v>
      </c>
      <c r="EG86" s="258">
        <f t="shared" si="63"/>
        <v>0</v>
      </c>
      <c r="EH86" s="258">
        <f t="shared" si="63"/>
        <v>0</v>
      </c>
      <c r="EI86" s="258">
        <f t="shared" si="63"/>
        <v>0</v>
      </c>
      <c r="EJ86" s="258">
        <f t="shared" si="63"/>
        <v>0</v>
      </c>
      <c r="EK86" s="258">
        <f t="shared" si="63"/>
        <v>0</v>
      </c>
      <c r="EL86" s="258">
        <f t="shared" si="63"/>
        <v>0</v>
      </c>
      <c r="EM86" s="258" t="str">
        <f t="shared" si="63"/>
        <v/>
      </c>
      <c r="EN86" s="258" t="str">
        <f t="shared" si="63"/>
        <v/>
      </c>
      <c r="EO86" s="258" t="str">
        <f t="shared" si="63"/>
        <v/>
      </c>
      <c r="EP86" s="258" t="str">
        <f t="shared" si="63"/>
        <v/>
      </c>
      <c r="EQ86" s="258" t="str">
        <f t="shared" si="63"/>
        <v/>
      </c>
      <c r="ER86" s="258" t="str">
        <f t="shared" si="63"/>
        <v/>
      </c>
      <c r="ES86" s="265" t="str">
        <f t="shared" si="63"/>
        <v/>
      </c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</row>
    <row r="87" ht="12.75" customHeight="1">
      <c r="A87" s="1"/>
      <c r="B87" s="214" t="s">
        <v>185</v>
      </c>
      <c r="C87" s="215">
        <f t="shared" ref="C87:L87" si="64">+INDEX($P87:$ES87,,MATCH(C$59,$P$60:$ES$60))</f>
        <v>0</v>
      </c>
      <c r="D87" s="215">
        <f t="shared" si="64"/>
        <v>0</v>
      </c>
      <c r="E87" s="215">
        <f t="shared" si="64"/>
        <v>0</v>
      </c>
      <c r="F87" s="215">
        <f t="shared" si="64"/>
        <v>0</v>
      </c>
      <c r="G87" s="215">
        <f t="shared" si="64"/>
        <v>0</v>
      </c>
      <c r="H87" s="215">
        <f t="shared" si="64"/>
        <v>0</v>
      </c>
      <c r="I87" s="215">
        <f t="shared" si="64"/>
        <v>0</v>
      </c>
      <c r="J87" s="215">
        <f t="shared" si="64"/>
        <v>0</v>
      </c>
      <c r="K87" s="215">
        <f t="shared" si="64"/>
        <v>0</v>
      </c>
      <c r="L87" s="216">
        <f t="shared" si="64"/>
        <v>0</v>
      </c>
      <c r="M87" s="256"/>
      <c r="N87" s="256"/>
      <c r="O87" s="257"/>
      <c r="P87" s="258">
        <f t="shared" ref="P87:ES87" si="65">+SUM(P122:P241)</f>
        <v>0</v>
      </c>
      <c r="Q87" s="258">
        <f t="shared" si="65"/>
        <v>0</v>
      </c>
      <c r="R87" s="258">
        <f t="shared" si="65"/>
        <v>0</v>
      </c>
      <c r="S87" s="258">
        <f t="shared" si="65"/>
        <v>0</v>
      </c>
      <c r="T87" s="258">
        <f t="shared" si="65"/>
        <v>0</v>
      </c>
      <c r="U87" s="258">
        <f t="shared" si="65"/>
        <v>0</v>
      </c>
      <c r="V87" s="258">
        <f t="shared" si="65"/>
        <v>0</v>
      </c>
      <c r="W87" s="258">
        <f t="shared" si="65"/>
        <v>0</v>
      </c>
      <c r="X87" s="258">
        <f t="shared" si="65"/>
        <v>0</v>
      </c>
      <c r="Y87" s="258">
        <f t="shared" si="65"/>
        <v>0</v>
      </c>
      <c r="Z87" s="258">
        <f t="shared" si="65"/>
        <v>0</v>
      </c>
      <c r="AA87" s="258">
        <f t="shared" si="65"/>
        <v>0</v>
      </c>
      <c r="AB87" s="258">
        <f t="shared" si="65"/>
        <v>0</v>
      </c>
      <c r="AC87" s="258">
        <f t="shared" si="65"/>
        <v>0</v>
      </c>
      <c r="AD87" s="258">
        <f t="shared" si="65"/>
        <v>0</v>
      </c>
      <c r="AE87" s="258">
        <f t="shared" si="65"/>
        <v>0</v>
      </c>
      <c r="AF87" s="258">
        <f t="shared" si="65"/>
        <v>0</v>
      </c>
      <c r="AG87" s="258">
        <f t="shared" si="65"/>
        <v>0</v>
      </c>
      <c r="AH87" s="258">
        <f t="shared" si="65"/>
        <v>0</v>
      </c>
      <c r="AI87" s="258">
        <f t="shared" si="65"/>
        <v>0</v>
      </c>
      <c r="AJ87" s="258">
        <f t="shared" si="65"/>
        <v>0</v>
      </c>
      <c r="AK87" s="258">
        <f t="shared" si="65"/>
        <v>0</v>
      </c>
      <c r="AL87" s="258">
        <f t="shared" si="65"/>
        <v>0</v>
      </c>
      <c r="AM87" s="258">
        <f t="shared" si="65"/>
        <v>0</v>
      </c>
      <c r="AN87" s="258">
        <f t="shared" si="65"/>
        <v>0</v>
      </c>
      <c r="AO87" s="258">
        <f t="shared" si="65"/>
        <v>0</v>
      </c>
      <c r="AP87" s="258">
        <f t="shared" si="65"/>
        <v>0</v>
      </c>
      <c r="AQ87" s="258">
        <f t="shared" si="65"/>
        <v>0</v>
      </c>
      <c r="AR87" s="258">
        <f t="shared" si="65"/>
        <v>0</v>
      </c>
      <c r="AS87" s="258">
        <f t="shared" si="65"/>
        <v>0</v>
      </c>
      <c r="AT87" s="258">
        <f t="shared" si="65"/>
        <v>0</v>
      </c>
      <c r="AU87" s="258">
        <f t="shared" si="65"/>
        <v>0</v>
      </c>
      <c r="AV87" s="258">
        <f t="shared" si="65"/>
        <v>0</v>
      </c>
      <c r="AW87" s="258">
        <f t="shared" si="65"/>
        <v>0</v>
      </c>
      <c r="AX87" s="258">
        <f t="shared" si="65"/>
        <v>0</v>
      </c>
      <c r="AY87" s="258">
        <f t="shared" si="65"/>
        <v>0</v>
      </c>
      <c r="AZ87" s="258">
        <f t="shared" si="65"/>
        <v>0</v>
      </c>
      <c r="BA87" s="258">
        <f t="shared" si="65"/>
        <v>0</v>
      </c>
      <c r="BB87" s="258">
        <f t="shared" si="65"/>
        <v>0</v>
      </c>
      <c r="BC87" s="258">
        <f t="shared" si="65"/>
        <v>0</v>
      </c>
      <c r="BD87" s="258">
        <f t="shared" si="65"/>
        <v>0</v>
      </c>
      <c r="BE87" s="258">
        <f t="shared" si="65"/>
        <v>0</v>
      </c>
      <c r="BF87" s="258">
        <f t="shared" si="65"/>
        <v>0</v>
      </c>
      <c r="BG87" s="258">
        <f t="shared" si="65"/>
        <v>0</v>
      </c>
      <c r="BH87" s="258">
        <f t="shared" si="65"/>
        <v>0</v>
      </c>
      <c r="BI87" s="258">
        <f t="shared" si="65"/>
        <v>0</v>
      </c>
      <c r="BJ87" s="258">
        <f t="shared" si="65"/>
        <v>0</v>
      </c>
      <c r="BK87" s="258">
        <f t="shared" si="65"/>
        <v>0</v>
      </c>
      <c r="BL87" s="258">
        <f t="shared" si="65"/>
        <v>0</v>
      </c>
      <c r="BM87" s="258">
        <f t="shared" si="65"/>
        <v>0</v>
      </c>
      <c r="BN87" s="258">
        <f t="shared" si="65"/>
        <v>0</v>
      </c>
      <c r="BO87" s="258">
        <f t="shared" si="65"/>
        <v>0</v>
      </c>
      <c r="BP87" s="258">
        <f t="shared" si="65"/>
        <v>0</v>
      </c>
      <c r="BQ87" s="258">
        <f t="shared" si="65"/>
        <v>0</v>
      </c>
      <c r="BR87" s="258">
        <f t="shared" si="65"/>
        <v>0</v>
      </c>
      <c r="BS87" s="258">
        <f t="shared" si="65"/>
        <v>0</v>
      </c>
      <c r="BT87" s="258">
        <f t="shared" si="65"/>
        <v>0</v>
      </c>
      <c r="BU87" s="258">
        <f t="shared" si="65"/>
        <v>0</v>
      </c>
      <c r="BV87" s="258">
        <f t="shared" si="65"/>
        <v>0</v>
      </c>
      <c r="BW87" s="258">
        <f t="shared" si="65"/>
        <v>0</v>
      </c>
      <c r="BX87" s="258">
        <f t="shared" si="65"/>
        <v>0</v>
      </c>
      <c r="BY87" s="258">
        <f t="shared" si="65"/>
        <v>0</v>
      </c>
      <c r="BZ87" s="258">
        <f t="shared" si="65"/>
        <v>0</v>
      </c>
      <c r="CA87" s="258">
        <f t="shared" si="65"/>
        <v>0</v>
      </c>
      <c r="CB87" s="258">
        <f t="shared" si="65"/>
        <v>0</v>
      </c>
      <c r="CC87" s="258">
        <f t="shared" si="65"/>
        <v>0</v>
      </c>
      <c r="CD87" s="258">
        <f t="shared" si="65"/>
        <v>0</v>
      </c>
      <c r="CE87" s="258">
        <f t="shared" si="65"/>
        <v>0</v>
      </c>
      <c r="CF87" s="258">
        <f t="shared" si="65"/>
        <v>0</v>
      </c>
      <c r="CG87" s="258">
        <f t="shared" si="65"/>
        <v>0</v>
      </c>
      <c r="CH87" s="258">
        <f t="shared" si="65"/>
        <v>0</v>
      </c>
      <c r="CI87" s="258">
        <f t="shared" si="65"/>
        <v>0</v>
      </c>
      <c r="CJ87" s="258">
        <f t="shared" si="65"/>
        <v>0</v>
      </c>
      <c r="CK87" s="258">
        <f t="shared" si="65"/>
        <v>0</v>
      </c>
      <c r="CL87" s="258">
        <f t="shared" si="65"/>
        <v>0</v>
      </c>
      <c r="CM87" s="258">
        <f t="shared" si="65"/>
        <v>0</v>
      </c>
      <c r="CN87" s="258">
        <f t="shared" si="65"/>
        <v>0</v>
      </c>
      <c r="CO87" s="258">
        <f t="shared" si="65"/>
        <v>0</v>
      </c>
      <c r="CP87" s="258">
        <f t="shared" si="65"/>
        <v>0</v>
      </c>
      <c r="CQ87" s="258">
        <f t="shared" si="65"/>
        <v>0</v>
      </c>
      <c r="CR87" s="258">
        <f t="shared" si="65"/>
        <v>0</v>
      </c>
      <c r="CS87" s="258">
        <f t="shared" si="65"/>
        <v>0</v>
      </c>
      <c r="CT87" s="258">
        <f t="shared" si="65"/>
        <v>0</v>
      </c>
      <c r="CU87" s="258">
        <f t="shared" si="65"/>
        <v>0</v>
      </c>
      <c r="CV87" s="258">
        <f t="shared" si="65"/>
        <v>0</v>
      </c>
      <c r="CW87" s="258">
        <f t="shared" si="65"/>
        <v>0</v>
      </c>
      <c r="CX87" s="258">
        <f t="shared" si="65"/>
        <v>0</v>
      </c>
      <c r="CY87" s="258">
        <f t="shared" si="65"/>
        <v>0</v>
      </c>
      <c r="CZ87" s="258">
        <f t="shared" si="65"/>
        <v>0</v>
      </c>
      <c r="DA87" s="258">
        <f t="shared" si="65"/>
        <v>0</v>
      </c>
      <c r="DB87" s="258">
        <f t="shared" si="65"/>
        <v>0</v>
      </c>
      <c r="DC87" s="258">
        <f t="shared" si="65"/>
        <v>0</v>
      </c>
      <c r="DD87" s="258">
        <f t="shared" si="65"/>
        <v>0</v>
      </c>
      <c r="DE87" s="258">
        <f t="shared" si="65"/>
        <v>0</v>
      </c>
      <c r="DF87" s="258">
        <f t="shared" si="65"/>
        <v>0</v>
      </c>
      <c r="DG87" s="258">
        <f t="shared" si="65"/>
        <v>0</v>
      </c>
      <c r="DH87" s="258">
        <f t="shared" si="65"/>
        <v>0</v>
      </c>
      <c r="DI87" s="258">
        <f t="shared" si="65"/>
        <v>0</v>
      </c>
      <c r="DJ87" s="258">
        <f t="shared" si="65"/>
        <v>0</v>
      </c>
      <c r="DK87" s="258">
        <f t="shared" si="65"/>
        <v>0</v>
      </c>
      <c r="DL87" s="258">
        <f t="shared" si="65"/>
        <v>0</v>
      </c>
      <c r="DM87" s="258">
        <f t="shared" si="65"/>
        <v>0</v>
      </c>
      <c r="DN87" s="258">
        <f t="shared" si="65"/>
        <v>0</v>
      </c>
      <c r="DO87" s="258">
        <f t="shared" si="65"/>
        <v>0</v>
      </c>
      <c r="DP87" s="258">
        <f t="shared" si="65"/>
        <v>0</v>
      </c>
      <c r="DQ87" s="258">
        <f t="shared" si="65"/>
        <v>0</v>
      </c>
      <c r="DR87" s="258">
        <f t="shared" si="65"/>
        <v>0</v>
      </c>
      <c r="DS87" s="258">
        <f t="shared" si="65"/>
        <v>0</v>
      </c>
      <c r="DT87" s="258">
        <f t="shared" si="65"/>
        <v>0</v>
      </c>
      <c r="DU87" s="258">
        <f t="shared" si="65"/>
        <v>0</v>
      </c>
      <c r="DV87" s="258">
        <f t="shared" si="65"/>
        <v>0</v>
      </c>
      <c r="DW87" s="258">
        <f t="shared" si="65"/>
        <v>0</v>
      </c>
      <c r="DX87" s="258">
        <f t="shared" si="65"/>
        <v>0</v>
      </c>
      <c r="DY87" s="258">
        <f t="shared" si="65"/>
        <v>0</v>
      </c>
      <c r="DZ87" s="258">
        <f t="shared" si="65"/>
        <v>0</v>
      </c>
      <c r="EA87" s="258">
        <f t="shared" si="65"/>
        <v>0</v>
      </c>
      <c r="EB87" s="258">
        <f t="shared" si="65"/>
        <v>0</v>
      </c>
      <c r="EC87" s="258">
        <f t="shared" si="65"/>
        <v>0</v>
      </c>
      <c r="ED87" s="258">
        <f t="shared" si="65"/>
        <v>0</v>
      </c>
      <c r="EE87" s="258">
        <f t="shared" si="65"/>
        <v>0</v>
      </c>
      <c r="EF87" s="258">
        <f t="shared" si="65"/>
        <v>0</v>
      </c>
      <c r="EG87" s="258">
        <f t="shared" si="65"/>
        <v>0</v>
      </c>
      <c r="EH87" s="258">
        <f t="shared" si="65"/>
        <v>0</v>
      </c>
      <c r="EI87" s="258">
        <f t="shared" si="65"/>
        <v>0</v>
      </c>
      <c r="EJ87" s="258">
        <f t="shared" si="65"/>
        <v>0</v>
      </c>
      <c r="EK87" s="258">
        <f t="shared" si="65"/>
        <v>0</v>
      </c>
      <c r="EL87" s="258">
        <f t="shared" si="65"/>
        <v>0</v>
      </c>
      <c r="EM87" s="258">
        <f t="shared" si="65"/>
        <v>0</v>
      </c>
      <c r="EN87" s="258">
        <f t="shared" si="65"/>
        <v>0</v>
      </c>
      <c r="EO87" s="258">
        <f t="shared" si="65"/>
        <v>0</v>
      </c>
      <c r="EP87" s="258">
        <f t="shared" si="65"/>
        <v>0</v>
      </c>
      <c r="EQ87" s="258">
        <f t="shared" si="65"/>
        <v>0</v>
      </c>
      <c r="ER87" s="258">
        <f t="shared" si="65"/>
        <v>0</v>
      </c>
      <c r="ES87" s="266">
        <f t="shared" si="65"/>
        <v>0</v>
      </c>
      <c r="ET87" s="75"/>
      <c r="EU87" s="75"/>
      <c r="EV87" s="75"/>
      <c r="EW87" s="75"/>
      <c r="EX87" s="75"/>
      <c r="EY87" s="75"/>
      <c r="EZ87" s="75"/>
      <c r="FA87" s="75"/>
      <c r="FB87" s="75"/>
      <c r="FC87" s="75"/>
      <c r="FD87" s="75"/>
      <c r="FE87" s="75"/>
      <c r="FF87" s="75"/>
      <c r="FG87" s="75"/>
      <c r="FH87" s="75"/>
      <c r="FI87" s="75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</row>
    <row r="88" ht="12.75" customHeight="1">
      <c r="A88" s="1"/>
      <c r="B88" s="214"/>
      <c r="C88" s="215"/>
      <c r="D88" s="215"/>
      <c r="E88" s="215"/>
      <c r="F88" s="215"/>
      <c r="G88" s="215"/>
      <c r="H88" s="215"/>
      <c r="I88" s="215"/>
      <c r="J88" s="215"/>
      <c r="K88" s="215"/>
      <c r="L88" s="216"/>
      <c r="M88" s="79"/>
      <c r="N88" s="79"/>
      <c r="O88" s="257"/>
      <c r="P88" s="232"/>
      <c r="Q88" s="258"/>
      <c r="R88" s="267"/>
      <c r="S88" s="232"/>
      <c r="T88" s="232"/>
      <c r="U88" s="258"/>
      <c r="V88" s="267"/>
      <c r="W88" s="232"/>
      <c r="X88" s="232"/>
      <c r="Y88" s="258"/>
      <c r="Z88" s="267"/>
      <c r="AA88" s="232"/>
      <c r="AB88" s="232"/>
      <c r="AC88" s="258"/>
      <c r="AD88" s="258"/>
      <c r="AE88" s="232"/>
      <c r="AF88" s="258"/>
      <c r="AG88" s="267"/>
      <c r="AH88" s="232"/>
      <c r="AI88" s="232"/>
      <c r="AJ88" s="258"/>
      <c r="AK88" s="267"/>
      <c r="AL88" s="232"/>
      <c r="AM88" s="232"/>
      <c r="AN88" s="258"/>
      <c r="AO88" s="267"/>
      <c r="AP88" s="232"/>
      <c r="AQ88" s="232"/>
      <c r="AR88" s="258"/>
      <c r="AS88" s="258"/>
      <c r="AT88" s="232"/>
      <c r="AU88" s="258"/>
      <c r="AV88" s="258"/>
      <c r="AW88" s="232"/>
      <c r="AX88" s="258"/>
      <c r="AY88" s="267"/>
      <c r="AZ88" s="232"/>
      <c r="BA88" s="232"/>
      <c r="BB88" s="258"/>
      <c r="BC88" s="267"/>
      <c r="BD88" s="232"/>
      <c r="BE88" s="232"/>
      <c r="BF88" s="258"/>
      <c r="BG88" s="232"/>
      <c r="BH88" s="258"/>
      <c r="BI88" s="258"/>
      <c r="BJ88" s="232"/>
      <c r="BK88" s="258"/>
      <c r="BL88" s="267"/>
      <c r="BM88" s="232"/>
      <c r="BN88" s="232"/>
      <c r="BO88" s="258"/>
      <c r="BP88" s="267"/>
      <c r="BQ88" s="267"/>
      <c r="BR88" s="267"/>
      <c r="BS88" s="267"/>
      <c r="BT88" s="267"/>
      <c r="BU88" s="267"/>
      <c r="BV88" s="267"/>
      <c r="BW88" s="267"/>
      <c r="BX88" s="267"/>
      <c r="BY88" s="267"/>
      <c r="BZ88" s="267"/>
      <c r="CA88" s="267"/>
      <c r="CB88" s="267"/>
      <c r="CC88" s="267"/>
      <c r="CD88" s="267"/>
      <c r="CE88" s="267"/>
      <c r="CF88" s="267"/>
      <c r="CG88" s="267"/>
      <c r="CH88" s="267"/>
      <c r="CI88" s="267"/>
      <c r="CJ88" s="267"/>
      <c r="CK88" s="267"/>
      <c r="CL88" s="267"/>
      <c r="CM88" s="267"/>
      <c r="CN88" s="267"/>
      <c r="CO88" s="267"/>
      <c r="CP88" s="267"/>
      <c r="CQ88" s="267"/>
      <c r="CR88" s="267"/>
      <c r="CS88" s="267"/>
      <c r="CT88" s="267"/>
      <c r="CU88" s="267"/>
      <c r="CV88" s="267"/>
      <c r="CW88" s="267"/>
      <c r="CX88" s="267"/>
      <c r="CY88" s="267"/>
      <c r="CZ88" s="267"/>
      <c r="DA88" s="267"/>
      <c r="DB88" s="267"/>
      <c r="DC88" s="267"/>
      <c r="DD88" s="267"/>
      <c r="DE88" s="267"/>
      <c r="DF88" s="267"/>
      <c r="DG88" s="267"/>
      <c r="DH88" s="267"/>
      <c r="DI88" s="267"/>
      <c r="DJ88" s="267"/>
      <c r="DK88" s="267"/>
      <c r="DL88" s="267"/>
      <c r="DM88" s="267"/>
      <c r="DN88" s="267"/>
      <c r="DO88" s="267"/>
      <c r="DP88" s="267"/>
      <c r="DQ88" s="267"/>
      <c r="DR88" s="267"/>
      <c r="DS88" s="267"/>
      <c r="DT88" s="267"/>
      <c r="DU88" s="267"/>
      <c r="DV88" s="267"/>
      <c r="DW88" s="267"/>
      <c r="DX88" s="267"/>
      <c r="DY88" s="267"/>
      <c r="DZ88" s="267"/>
      <c r="EA88" s="267"/>
      <c r="EB88" s="267"/>
      <c r="EC88" s="267"/>
      <c r="ED88" s="267"/>
      <c r="EE88" s="267"/>
      <c r="EF88" s="267"/>
      <c r="EG88" s="267"/>
      <c r="EH88" s="267"/>
      <c r="EI88" s="267"/>
      <c r="EJ88" s="267"/>
      <c r="EK88" s="267"/>
      <c r="EL88" s="267"/>
      <c r="EM88" s="267"/>
      <c r="EN88" s="267"/>
      <c r="EO88" s="267"/>
      <c r="EP88" s="267"/>
      <c r="EQ88" s="267"/>
      <c r="ER88" s="267"/>
      <c r="ES88" s="268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</row>
    <row r="89" ht="12.75" customHeight="1">
      <c r="A89" s="1"/>
      <c r="B89" s="214" t="s">
        <v>186</v>
      </c>
      <c r="C89" s="215">
        <f t="shared" ref="C89:L89" si="66">+INDEX($P89:$ES89,,MATCH(C$59,$P$70:$ES$70))</f>
        <v>0</v>
      </c>
      <c r="D89" s="215">
        <f t="shared" si="66"/>
        <v>0</v>
      </c>
      <c r="E89" s="215">
        <f t="shared" si="66"/>
        <v>0</v>
      </c>
      <c r="F89" s="215">
        <f t="shared" si="66"/>
        <v>0</v>
      </c>
      <c r="G89" s="215">
        <f t="shared" si="66"/>
        <v>0</v>
      </c>
      <c r="H89" s="215">
        <f t="shared" si="66"/>
        <v>0</v>
      </c>
      <c r="I89" s="215">
        <f t="shared" si="66"/>
        <v>0</v>
      </c>
      <c r="J89" s="215">
        <f t="shared" si="66"/>
        <v>0</v>
      </c>
      <c r="K89" s="215">
        <f t="shared" si="66"/>
        <v>0</v>
      </c>
      <c r="L89" s="216">
        <f t="shared" si="66"/>
        <v>0</v>
      </c>
      <c r="M89" s="79"/>
      <c r="N89" s="79"/>
      <c r="O89" s="269"/>
      <c r="P89" s="270">
        <f t="shared" ref="P89:ES89" si="67">((P73-AB73)*(P73&gt;0)+(P74-AB74)*(P74&gt;0)+(P75-AB75)*(P75&gt;0)+(P76-AB76)*(P76&gt;0)+(P77-AB77)*(P77&gt;0)+(P78-AB78)*(P78&gt;0)+(P79-AB79)*(P79&gt;0)+(P80-AB80)*(P80&gt;0)+(P81-AB81)*(P81&gt;0)+(P82-AB82)*(P82&gt;0)+SUM(EX122:EX241))</f>
        <v>0</v>
      </c>
      <c r="Q89" s="270">
        <f t="shared" si="67"/>
        <v>0</v>
      </c>
      <c r="R89" s="270">
        <f t="shared" si="67"/>
        <v>0</v>
      </c>
      <c r="S89" s="270">
        <f t="shared" si="67"/>
        <v>0</v>
      </c>
      <c r="T89" s="270">
        <f t="shared" si="67"/>
        <v>0</v>
      </c>
      <c r="U89" s="270">
        <f t="shared" si="67"/>
        <v>0</v>
      </c>
      <c r="V89" s="270">
        <f t="shared" si="67"/>
        <v>0</v>
      </c>
      <c r="W89" s="270">
        <f t="shared" si="67"/>
        <v>0</v>
      </c>
      <c r="X89" s="270">
        <f t="shared" si="67"/>
        <v>0</v>
      </c>
      <c r="Y89" s="270">
        <f t="shared" si="67"/>
        <v>0</v>
      </c>
      <c r="Z89" s="270">
        <f t="shared" si="67"/>
        <v>0</v>
      </c>
      <c r="AA89" s="270">
        <f t="shared" si="67"/>
        <v>0</v>
      </c>
      <c r="AB89" s="270">
        <f t="shared" si="67"/>
        <v>0</v>
      </c>
      <c r="AC89" s="270">
        <f t="shared" si="67"/>
        <v>0</v>
      </c>
      <c r="AD89" s="270">
        <f t="shared" si="67"/>
        <v>0</v>
      </c>
      <c r="AE89" s="270">
        <f t="shared" si="67"/>
        <v>0</v>
      </c>
      <c r="AF89" s="270">
        <f t="shared" si="67"/>
        <v>0</v>
      </c>
      <c r="AG89" s="270">
        <f t="shared" si="67"/>
        <v>0</v>
      </c>
      <c r="AH89" s="270">
        <f t="shared" si="67"/>
        <v>0</v>
      </c>
      <c r="AI89" s="270">
        <f t="shared" si="67"/>
        <v>0</v>
      </c>
      <c r="AJ89" s="270">
        <f t="shared" si="67"/>
        <v>0</v>
      </c>
      <c r="AK89" s="270">
        <f t="shared" si="67"/>
        <v>0</v>
      </c>
      <c r="AL89" s="270">
        <f t="shared" si="67"/>
        <v>0</v>
      </c>
      <c r="AM89" s="270">
        <f t="shared" si="67"/>
        <v>0</v>
      </c>
      <c r="AN89" s="270">
        <f t="shared" si="67"/>
        <v>0</v>
      </c>
      <c r="AO89" s="270">
        <f t="shared" si="67"/>
        <v>0</v>
      </c>
      <c r="AP89" s="270">
        <f t="shared" si="67"/>
        <v>0</v>
      </c>
      <c r="AQ89" s="270">
        <f t="shared" si="67"/>
        <v>0</v>
      </c>
      <c r="AR89" s="270">
        <f t="shared" si="67"/>
        <v>0</v>
      </c>
      <c r="AS89" s="270">
        <f t="shared" si="67"/>
        <v>0</v>
      </c>
      <c r="AT89" s="270">
        <f t="shared" si="67"/>
        <v>0</v>
      </c>
      <c r="AU89" s="270">
        <f t="shared" si="67"/>
        <v>0</v>
      </c>
      <c r="AV89" s="270">
        <f t="shared" si="67"/>
        <v>0</v>
      </c>
      <c r="AW89" s="270">
        <f t="shared" si="67"/>
        <v>0</v>
      </c>
      <c r="AX89" s="270">
        <f t="shared" si="67"/>
        <v>0</v>
      </c>
      <c r="AY89" s="270">
        <f t="shared" si="67"/>
        <v>0</v>
      </c>
      <c r="AZ89" s="270">
        <f t="shared" si="67"/>
        <v>0</v>
      </c>
      <c r="BA89" s="270">
        <f t="shared" si="67"/>
        <v>0</v>
      </c>
      <c r="BB89" s="270">
        <f t="shared" si="67"/>
        <v>0</v>
      </c>
      <c r="BC89" s="270">
        <f t="shared" si="67"/>
        <v>0</v>
      </c>
      <c r="BD89" s="270">
        <f t="shared" si="67"/>
        <v>0</v>
      </c>
      <c r="BE89" s="270">
        <f t="shared" si="67"/>
        <v>0</v>
      </c>
      <c r="BF89" s="270">
        <f t="shared" si="67"/>
        <v>0</v>
      </c>
      <c r="BG89" s="270">
        <f t="shared" si="67"/>
        <v>0</v>
      </c>
      <c r="BH89" s="270">
        <f t="shared" si="67"/>
        <v>0</v>
      </c>
      <c r="BI89" s="270">
        <f t="shared" si="67"/>
        <v>0</v>
      </c>
      <c r="BJ89" s="270">
        <f t="shared" si="67"/>
        <v>0</v>
      </c>
      <c r="BK89" s="270">
        <f t="shared" si="67"/>
        <v>0</v>
      </c>
      <c r="BL89" s="270">
        <f t="shared" si="67"/>
        <v>0</v>
      </c>
      <c r="BM89" s="270">
        <f t="shared" si="67"/>
        <v>0</v>
      </c>
      <c r="BN89" s="270">
        <f t="shared" si="67"/>
        <v>0</v>
      </c>
      <c r="BO89" s="270">
        <f t="shared" si="67"/>
        <v>0</v>
      </c>
      <c r="BP89" s="270">
        <f t="shared" si="67"/>
        <v>0</v>
      </c>
      <c r="BQ89" s="270">
        <f t="shared" si="67"/>
        <v>0</v>
      </c>
      <c r="BR89" s="270">
        <f t="shared" si="67"/>
        <v>0</v>
      </c>
      <c r="BS89" s="270">
        <f t="shared" si="67"/>
        <v>0</v>
      </c>
      <c r="BT89" s="270">
        <f t="shared" si="67"/>
        <v>0</v>
      </c>
      <c r="BU89" s="270">
        <f t="shared" si="67"/>
        <v>0</v>
      </c>
      <c r="BV89" s="270">
        <f t="shared" si="67"/>
        <v>0</v>
      </c>
      <c r="BW89" s="270">
        <f t="shared" si="67"/>
        <v>0</v>
      </c>
      <c r="BX89" s="270">
        <f t="shared" si="67"/>
        <v>0</v>
      </c>
      <c r="BY89" s="270">
        <f t="shared" si="67"/>
        <v>0</v>
      </c>
      <c r="BZ89" s="270">
        <f t="shared" si="67"/>
        <v>0</v>
      </c>
      <c r="CA89" s="270">
        <f t="shared" si="67"/>
        <v>0</v>
      </c>
      <c r="CB89" s="270">
        <f t="shared" si="67"/>
        <v>0</v>
      </c>
      <c r="CC89" s="270">
        <f t="shared" si="67"/>
        <v>0</v>
      </c>
      <c r="CD89" s="270">
        <f t="shared" si="67"/>
        <v>0</v>
      </c>
      <c r="CE89" s="270">
        <f t="shared" si="67"/>
        <v>0</v>
      </c>
      <c r="CF89" s="270">
        <f t="shared" si="67"/>
        <v>0</v>
      </c>
      <c r="CG89" s="270">
        <f t="shared" si="67"/>
        <v>0</v>
      </c>
      <c r="CH89" s="270">
        <f t="shared" si="67"/>
        <v>0</v>
      </c>
      <c r="CI89" s="270">
        <f t="shared" si="67"/>
        <v>0</v>
      </c>
      <c r="CJ89" s="270">
        <f t="shared" si="67"/>
        <v>0</v>
      </c>
      <c r="CK89" s="270">
        <f t="shared" si="67"/>
        <v>0</v>
      </c>
      <c r="CL89" s="270">
        <f t="shared" si="67"/>
        <v>0</v>
      </c>
      <c r="CM89" s="270">
        <f t="shared" si="67"/>
        <v>0</v>
      </c>
      <c r="CN89" s="270">
        <f t="shared" si="67"/>
        <v>0</v>
      </c>
      <c r="CO89" s="270">
        <f t="shared" si="67"/>
        <v>0</v>
      </c>
      <c r="CP89" s="270">
        <f t="shared" si="67"/>
        <v>0</v>
      </c>
      <c r="CQ89" s="270">
        <f t="shared" si="67"/>
        <v>0</v>
      </c>
      <c r="CR89" s="270">
        <f t="shared" si="67"/>
        <v>0</v>
      </c>
      <c r="CS89" s="270">
        <f t="shared" si="67"/>
        <v>0</v>
      </c>
      <c r="CT89" s="270">
        <f t="shared" si="67"/>
        <v>0</v>
      </c>
      <c r="CU89" s="270">
        <f t="shared" si="67"/>
        <v>0</v>
      </c>
      <c r="CV89" s="270">
        <f t="shared" si="67"/>
        <v>0</v>
      </c>
      <c r="CW89" s="270">
        <f t="shared" si="67"/>
        <v>0</v>
      </c>
      <c r="CX89" s="270">
        <f t="shared" si="67"/>
        <v>0</v>
      </c>
      <c r="CY89" s="270">
        <f t="shared" si="67"/>
        <v>0</v>
      </c>
      <c r="CZ89" s="270">
        <f t="shared" si="67"/>
        <v>0</v>
      </c>
      <c r="DA89" s="270">
        <f t="shared" si="67"/>
        <v>0</v>
      </c>
      <c r="DB89" s="270">
        <f t="shared" si="67"/>
        <v>0</v>
      </c>
      <c r="DC89" s="270">
        <f t="shared" si="67"/>
        <v>0</v>
      </c>
      <c r="DD89" s="270">
        <f t="shared" si="67"/>
        <v>0</v>
      </c>
      <c r="DE89" s="270">
        <f t="shared" si="67"/>
        <v>0</v>
      </c>
      <c r="DF89" s="270">
        <f t="shared" si="67"/>
        <v>0</v>
      </c>
      <c r="DG89" s="270">
        <f t="shared" si="67"/>
        <v>0</v>
      </c>
      <c r="DH89" s="270">
        <f t="shared" si="67"/>
        <v>0</v>
      </c>
      <c r="DI89" s="270">
        <f t="shared" si="67"/>
        <v>0</v>
      </c>
      <c r="DJ89" s="270">
        <f t="shared" si="67"/>
        <v>0</v>
      </c>
      <c r="DK89" s="270">
        <f t="shared" si="67"/>
        <v>0</v>
      </c>
      <c r="DL89" s="270">
        <f t="shared" si="67"/>
        <v>0</v>
      </c>
      <c r="DM89" s="270">
        <f t="shared" si="67"/>
        <v>0</v>
      </c>
      <c r="DN89" s="270">
        <f t="shared" si="67"/>
        <v>0</v>
      </c>
      <c r="DO89" s="270">
        <f t="shared" si="67"/>
        <v>0</v>
      </c>
      <c r="DP89" s="270">
        <f t="shared" si="67"/>
        <v>0</v>
      </c>
      <c r="DQ89" s="270">
        <f t="shared" si="67"/>
        <v>0</v>
      </c>
      <c r="DR89" s="270">
        <f t="shared" si="67"/>
        <v>0</v>
      </c>
      <c r="DS89" s="270">
        <f t="shared" si="67"/>
        <v>0</v>
      </c>
      <c r="DT89" s="270">
        <f t="shared" si="67"/>
        <v>0</v>
      </c>
      <c r="DU89" s="270">
        <f t="shared" si="67"/>
        <v>0</v>
      </c>
      <c r="DV89" s="270">
        <f t="shared" si="67"/>
        <v>0</v>
      </c>
      <c r="DW89" s="270">
        <f t="shared" si="67"/>
        <v>0</v>
      </c>
      <c r="DX89" s="270">
        <f t="shared" si="67"/>
        <v>0</v>
      </c>
      <c r="DY89" s="270">
        <f t="shared" si="67"/>
        <v>0</v>
      </c>
      <c r="DZ89" s="270">
        <f t="shared" si="67"/>
        <v>0</v>
      </c>
      <c r="EA89" s="270">
        <f t="shared" si="67"/>
        <v>0</v>
      </c>
      <c r="EB89" s="270">
        <f t="shared" si="67"/>
        <v>0</v>
      </c>
      <c r="EC89" s="270">
        <f t="shared" si="67"/>
        <v>0</v>
      </c>
      <c r="ED89" s="270">
        <f t="shared" si="67"/>
        <v>0</v>
      </c>
      <c r="EE89" s="270">
        <f t="shared" si="67"/>
        <v>0</v>
      </c>
      <c r="EF89" s="270">
        <f t="shared" si="67"/>
        <v>0</v>
      </c>
      <c r="EG89" s="270">
        <f t="shared" si="67"/>
        <v>0</v>
      </c>
      <c r="EH89" s="270">
        <f t="shared" si="67"/>
        <v>0</v>
      </c>
      <c r="EI89" s="270">
        <f t="shared" si="67"/>
        <v>0</v>
      </c>
      <c r="EJ89" s="270">
        <f t="shared" si="67"/>
        <v>0</v>
      </c>
      <c r="EK89" s="270">
        <f t="shared" si="67"/>
        <v>0</v>
      </c>
      <c r="EL89" s="270">
        <f t="shared" si="67"/>
        <v>0</v>
      </c>
      <c r="EM89" s="270">
        <f t="shared" si="67"/>
        <v>0</v>
      </c>
      <c r="EN89" s="270">
        <f t="shared" si="67"/>
        <v>0</v>
      </c>
      <c r="EO89" s="270">
        <f t="shared" si="67"/>
        <v>0</v>
      </c>
      <c r="EP89" s="270">
        <f t="shared" si="67"/>
        <v>0</v>
      </c>
      <c r="EQ89" s="270">
        <f t="shared" si="67"/>
        <v>0</v>
      </c>
      <c r="ER89" s="270">
        <f t="shared" si="67"/>
        <v>0</v>
      </c>
      <c r="ES89" s="271">
        <f t="shared" si="67"/>
        <v>0</v>
      </c>
      <c r="ET89" s="272"/>
      <c r="EU89" s="272"/>
      <c r="EV89" s="272"/>
      <c r="EW89" s="272"/>
      <c r="EX89" s="272"/>
      <c r="EY89" s="272"/>
      <c r="EZ89" s="272"/>
      <c r="FA89" s="272"/>
      <c r="FB89" s="272"/>
      <c r="FC89" s="272"/>
      <c r="FD89" s="272"/>
      <c r="FE89" s="272"/>
      <c r="FF89" s="272"/>
      <c r="FG89" s="272"/>
      <c r="FH89" s="272"/>
      <c r="FI89" s="272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</row>
    <row r="90" ht="12.75" customHeight="1">
      <c r="A90" s="1"/>
      <c r="B90" s="235" t="s">
        <v>187</v>
      </c>
      <c r="C90" s="273">
        <f t="shared" ref="C90:L90" si="68">+INDEX($P90:$ES90,,MATCH(C$59,$P$70:$ES$70))</f>
        <v>0</v>
      </c>
      <c r="D90" s="273">
        <f t="shared" si="68"/>
        <v>0</v>
      </c>
      <c r="E90" s="273">
        <f t="shared" si="68"/>
        <v>0</v>
      </c>
      <c r="F90" s="273">
        <f t="shared" si="68"/>
        <v>0</v>
      </c>
      <c r="G90" s="273">
        <f t="shared" si="68"/>
        <v>0</v>
      </c>
      <c r="H90" s="273">
        <f t="shared" si="68"/>
        <v>0</v>
      </c>
      <c r="I90" s="273">
        <f t="shared" si="68"/>
        <v>0</v>
      </c>
      <c r="J90" s="273">
        <f t="shared" si="68"/>
        <v>0</v>
      </c>
      <c r="K90" s="273">
        <f t="shared" si="68"/>
        <v>0</v>
      </c>
      <c r="L90" s="273">
        <f t="shared" si="68"/>
        <v>0</v>
      </c>
      <c r="M90" s="79"/>
      <c r="N90" s="79"/>
      <c r="O90" s="274"/>
      <c r="P90" s="275">
        <f>IF(P70&gt;Actuals_through,(P84+P86+P87-P89))</f>
        <v>0</v>
      </c>
      <c r="Q90" s="275">
        <f>IF(Q70&gt;Actuals_through,(Q84+Q86+Q87-Q89))</f>
        <v>0</v>
      </c>
      <c r="R90" s="275">
        <f>IF(R70&gt;Actuals_through,(R84+R86+R87-R89))</f>
        <v>0</v>
      </c>
      <c r="S90" s="275">
        <f>IF(S70&gt;Actuals_through,(S84+S86+S87-S89))</f>
        <v>0</v>
      </c>
      <c r="T90" s="275">
        <f>IF(T70&gt;Actuals_through,(T84+T86+T87-T89))</f>
        <v>0</v>
      </c>
      <c r="U90" s="275">
        <f>IF(U70&gt;Actuals_through,(U84+U86+U87-U89))</f>
        <v>0</v>
      </c>
      <c r="V90" s="275">
        <f>IF(V70&gt;Actuals_through,(V84+V86+V87-V89))</f>
        <v>0</v>
      </c>
      <c r="W90" s="275">
        <f>IF(W70&gt;Actuals_through,(W84+W86+W87-W89))</f>
        <v>0</v>
      </c>
      <c r="X90" s="275">
        <f>IF(X70&gt;Actuals_through,(X84+X86+X87-X89))</f>
        <v>0</v>
      </c>
      <c r="Y90" s="275">
        <f>IF(Y70&gt;Actuals_through,(Y84+Y86+Y87-Y89))</f>
        <v>0</v>
      </c>
      <c r="Z90" s="275">
        <f>IF(Z70&gt;Actuals_through,(Z84+Z86+Z87-Z89))</f>
        <v>0</v>
      </c>
      <c r="AA90" s="275">
        <f>IF(AA70&gt;Actuals_through,(AA84+AA86+AA87-AA89))</f>
        <v>0</v>
      </c>
      <c r="AB90" s="275">
        <f>IF(AB70&gt;Actuals_through,(AB84+AB86+AB87-AB89))</f>
        <v>0</v>
      </c>
      <c r="AC90" s="275">
        <f>IF(AC70&gt;Actuals_through,(AC84+AC86+AC87-AC89))</f>
        <v>0</v>
      </c>
      <c r="AD90" s="275">
        <f>IF(AD70&gt;Actuals_through,(AD84+AD86+AD87-AD89))</f>
        <v>0</v>
      </c>
      <c r="AE90" s="275">
        <f>IF(AE70&gt;Actuals_through,(AE84+AE86+AE87-AE89))</f>
        <v>0</v>
      </c>
      <c r="AF90" s="275">
        <f>IF(AF70&gt;Actuals_through,(AF84+AF86+AF87-AF89))</f>
        <v>0</v>
      </c>
      <c r="AG90" s="275">
        <f>IF(AG70&gt;Actuals_through,(AG84+AG86+AG87-AG89))</f>
        <v>0</v>
      </c>
      <c r="AH90" s="275">
        <f>IF(AH70&gt;Actuals_through,(AH84+AH86+AH87-AH89))</f>
        <v>0</v>
      </c>
      <c r="AI90" s="275">
        <f>IF(AI70&gt;Actuals_through,(AI84+AI86+AI87-AI89))</f>
        <v>0</v>
      </c>
      <c r="AJ90" s="275">
        <f>IF(AJ70&gt;Actuals_through,(AJ84+AJ86+AJ87-AJ89))</f>
        <v>0</v>
      </c>
      <c r="AK90" s="275">
        <f>IF(AK70&gt;Actuals_through,(AK84+AK86+AK87-AK89))</f>
        <v>0</v>
      </c>
      <c r="AL90" s="275">
        <f>IF(AL70&gt;Actuals_through,(AL84+AL86+AL87-AL89))</f>
        <v>0</v>
      </c>
      <c r="AM90" s="275">
        <f>IF(AM70&gt;Actuals_through,(AM84+AM86+AM87-AM89))</f>
        <v>0</v>
      </c>
      <c r="AN90" s="275">
        <f>IF(AN70&gt;Actuals_through,(AN84+AN86+AN87-AN89))</f>
        <v>0</v>
      </c>
      <c r="AO90" s="275">
        <f>IF(AO70&gt;Actuals_through,(AO84+AO86+AO87-AO89))</f>
        <v>0</v>
      </c>
      <c r="AP90" s="275">
        <f>IF(AP70&gt;Actuals_through,(AP84+AP86+AP87-AP89))</f>
        <v>0</v>
      </c>
      <c r="AQ90" s="275">
        <f>IF(AQ70&gt;Actuals_through,(AQ84+AQ86+AQ87-AQ89))</f>
        <v>0</v>
      </c>
      <c r="AR90" s="275">
        <f>IF(AR70&gt;Actuals_through,(AR84+AR86+AR87-AR89))</f>
        <v>0</v>
      </c>
      <c r="AS90" s="275">
        <f>IF(AS70&gt;Actuals_through,(AS84+AS86+AS87-AS89))</f>
        <v>0</v>
      </c>
      <c r="AT90" s="275">
        <f>IF(AT70&gt;Actuals_through,(AT84+AT86+AT87-AT89))</f>
        <v>0</v>
      </c>
      <c r="AU90" s="275">
        <f>IF(AU70&gt;Actuals_through,(AU84+AU86+AU87-AU89))</f>
        <v>0</v>
      </c>
      <c r="AV90" s="275">
        <f>IF(AV70&gt;Actuals_through,(AV84+AV86+AV87-AV89))</f>
        <v>0</v>
      </c>
      <c r="AW90" s="275">
        <f>IF(AW70&gt;Actuals_through,(AW84+AW86+AW87-AW89))</f>
        <v>0</v>
      </c>
      <c r="AX90" s="275">
        <f>IF(AX70&gt;Actuals_through,(AX84+AX86+AX87-AX89))</f>
        <v>0</v>
      </c>
      <c r="AY90" s="275">
        <f>IF(AY70&gt;Actuals_through,(AY84+AY86+AY87-AY89))</f>
        <v>0</v>
      </c>
      <c r="AZ90" s="275">
        <f>IF(AZ70&gt;Actuals_through,(AZ84+AZ86+AZ87-AZ89))</f>
        <v>0</v>
      </c>
      <c r="BA90" s="275">
        <f>IF(BA70&gt;Actuals_through,(BA84+BA86+BA87-BA89))</f>
        <v>0</v>
      </c>
      <c r="BB90" s="275">
        <f>IF(BB70&gt;Actuals_through,(BB84+BB86+BB87-BB89))</f>
        <v>0</v>
      </c>
      <c r="BC90" s="275">
        <f>IF(BC70&gt;Actuals_through,(BC84+BC86+BC87-BC89))</f>
        <v>0</v>
      </c>
      <c r="BD90" s="275">
        <f>IF(BD70&gt;Actuals_through,(BD84+BD86+BD87-BD89))</f>
        <v>0</v>
      </c>
      <c r="BE90" s="275">
        <f>IF(BE70&gt;Actuals_through,(BE84+BE86+BE87-BE89))</f>
        <v>0</v>
      </c>
      <c r="BF90" s="275">
        <f>IF(BF70&gt;Actuals_through,(BF84+BF86+BF87-BF89))</f>
        <v>0</v>
      </c>
      <c r="BG90" s="275">
        <f>IF(BG70&gt;Actuals_through,(BG84+BG86+BG87-BG89))</f>
        <v>0</v>
      </c>
      <c r="BH90" s="275">
        <f>IF(BH70&gt;Actuals_through,(BH84+BH86+BH87-BH89))</f>
        <v>0</v>
      </c>
      <c r="BI90" s="275">
        <f>IF(BI70&gt;Actuals_through,(BI84+BI86+BI87-BI89))</f>
        <v>0</v>
      </c>
      <c r="BJ90" s="275">
        <f>IF(BJ70&gt;Actuals_through,(BJ84+BJ86+BJ87-BJ89))</f>
        <v>0</v>
      </c>
      <c r="BK90" s="275">
        <f>IF(BK70&gt;Actuals_through,(BK84+BK86+BK87-BK89))</f>
        <v>0</v>
      </c>
      <c r="BL90" s="275">
        <f>IF(BL70&gt;Actuals_through,(BL84+BL86+BL87-BL89))</f>
        <v>0</v>
      </c>
      <c r="BM90" s="275">
        <f>IF(BM70&gt;Actuals_through,(BM84+BM86+BM87-BM89))</f>
        <v>0</v>
      </c>
      <c r="BN90" s="275">
        <f>IF(BN70&gt;Actuals_through,(BN84+BN86+BN87-BN89))</f>
        <v>0</v>
      </c>
      <c r="BO90" s="275">
        <f>IF(BO70&gt;Actuals_through,(BO84+BO86+BO87-BO89))</f>
        <v>0</v>
      </c>
      <c r="BP90" s="275">
        <f>IF(BP70&gt;Actuals_through,(BP84+BP86+BP87-BP89))</f>
        <v>0</v>
      </c>
      <c r="BQ90" s="275">
        <f>IF(BQ70&gt;Actuals_through,(BQ84+BQ86+BQ87-BQ89))</f>
        <v>0</v>
      </c>
      <c r="BR90" s="275">
        <f>IF(BR70&gt;Actuals_through,(BR84+BR86+BR87-BR89))</f>
        <v>0</v>
      </c>
      <c r="BS90" s="275">
        <f>IF(BS70&gt;Actuals_through,(BS84+BS86+BS87-BS89))</f>
        <v>0</v>
      </c>
      <c r="BT90" s="275">
        <f>IF(BT70&gt;Actuals_through,(BT84+BT86+BT87-BT89))</f>
        <v>0</v>
      </c>
      <c r="BU90" s="275">
        <f>IF(BU70&gt;Actuals_through,(BU84+BU86+BU87-BU89))</f>
        <v>0</v>
      </c>
      <c r="BV90" s="275">
        <f>IF(BV70&gt;Actuals_through,(BV84+BV86+BV87-BV89))</f>
        <v>0</v>
      </c>
      <c r="BW90" s="275">
        <f>IF(BW70&gt;Actuals_through,(BW84+BW86+BW87-BW89))</f>
        <v>0</v>
      </c>
      <c r="BX90" s="275">
        <f>IF(BX70&gt;Actuals_through,(BX84+BX86+BX87-BX89))</f>
        <v>0</v>
      </c>
      <c r="BY90" s="275">
        <f>IF(BY70&gt;Actuals_through,(BY84+BY86+BY87-BY89))</f>
        <v>0</v>
      </c>
      <c r="BZ90" s="275">
        <f>IF(BZ70&gt;Actuals_through,(BZ84+BZ86+BZ87-BZ89))</f>
        <v>0</v>
      </c>
      <c r="CA90" s="275">
        <f>IF(CA70&gt;Actuals_through,(CA84+CA86+CA87-CA89))</f>
        <v>0</v>
      </c>
      <c r="CB90" s="275">
        <f>IF(CB70&gt;Actuals_through,(CB84+CB86+CB87-CB89))</f>
        <v>0</v>
      </c>
      <c r="CC90" s="275">
        <f>IF(CC70&gt;Actuals_through,(CC84+CC86+CC87-CC89))</f>
        <v>0</v>
      </c>
      <c r="CD90" s="275">
        <f>IF(CD70&gt;Actuals_through,(CD84+CD86+CD87-CD89))</f>
        <v>0</v>
      </c>
      <c r="CE90" s="275">
        <f>IF(CE70&gt;Actuals_through,(CE84+CE86+CE87-CE89))</f>
        <v>0</v>
      </c>
      <c r="CF90" s="275">
        <f>IF(CF70&gt;Actuals_through,(CF84+CF86+CF87-CF89))</f>
        <v>0</v>
      </c>
      <c r="CG90" s="275">
        <f>IF(CG70&gt;Actuals_through,(CG84+CG86+CG87-CG89))</f>
        <v>0</v>
      </c>
      <c r="CH90" s="275">
        <f>IF(CH70&gt;Actuals_through,(CH84+CH86+CH87-CH89))</f>
        <v>0</v>
      </c>
      <c r="CI90" s="275">
        <f>IF(CI70&gt;Actuals_through,(CI84+CI86+CI87-CI89))</f>
        <v>0</v>
      </c>
      <c r="CJ90" s="275">
        <f>IF(CJ70&gt;Actuals_through,(CJ84+CJ86+CJ87-CJ89))</f>
        <v>0</v>
      </c>
      <c r="CK90" s="275">
        <f>IF(CK70&gt;Actuals_through,(CK84+CK86+CK87-CK89))</f>
        <v>0</v>
      </c>
      <c r="CL90" s="275">
        <f>IF(CL70&gt;Actuals_through,(CL84+CL86+CL87-CL89))</f>
        <v>0</v>
      </c>
      <c r="CM90" s="275">
        <f>IF(CM70&gt;Actuals_through,(CM84+CM86+CM87-CM89))</f>
        <v>0</v>
      </c>
      <c r="CN90" s="275">
        <f>IF(CN70&gt;Actuals_through,(CN84+CN86+CN87-CN89))</f>
        <v>0</v>
      </c>
      <c r="CO90" s="275">
        <f>IF(CO70&gt;Actuals_through,(CO84+CO86+CO87-CO89))</f>
        <v>0</v>
      </c>
      <c r="CP90" s="275">
        <f>IF(CP70&gt;Actuals_through,(CP84+CP86+CP87-CP89))</f>
        <v>0</v>
      </c>
      <c r="CQ90" s="275">
        <f>IF(CQ70&gt;Actuals_through,(CQ84+CQ86+CQ87-CQ89))</f>
        <v>0</v>
      </c>
      <c r="CR90" s="275">
        <f>IF(CR70&gt;Actuals_through,(CR84+CR86+CR87-CR89))</f>
        <v>0</v>
      </c>
      <c r="CS90" s="275">
        <f>IF(CS70&gt;Actuals_through,(CS84+CS86+CS87-CS89))</f>
        <v>0</v>
      </c>
      <c r="CT90" s="275">
        <f>IF(CT70&gt;Actuals_through,(CT84+CT86+CT87-CT89))</f>
        <v>0</v>
      </c>
      <c r="CU90" s="275">
        <f>IF(CU70&gt;Actuals_through,(CU84+CU86+CU87-CU89))</f>
        <v>0</v>
      </c>
      <c r="CV90" s="275">
        <f>IF(CV70&gt;Actuals_through,(CV84+CV86+CV87-CV89))</f>
        <v>0</v>
      </c>
      <c r="CW90" s="275">
        <f>IF(CW70&gt;Actuals_through,(CW84+CW86+CW87-CW89))</f>
        <v>0</v>
      </c>
      <c r="CX90" s="275">
        <f>IF(CX70&gt;Actuals_through,(CX84+CX86+CX87-CX89))</f>
        <v>0</v>
      </c>
      <c r="CY90" s="275">
        <f>IF(CY70&gt;Actuals_through,(CY84+CY86+CY87-CY89))</f>
        <v>0</v>
      </c>
      <c r="CZ90" s="275">
        <f>IF(CZ70&gt;Actuals_through,(CZ84+CZ86+CZ87-CZ89))</f>
        <v>0</v>
      </c>
      <c r="DA90" s="275">
        <f>IF(DA70&gt;Actuals_through,(DA84+DA86+DA87-DA89))</f>
        <v>0</v>
      </c>
      <c r="DB90" s="275">
        <f>IF(DB70&gt;Actuals_through,(DB84+DB86+DB87-DB89))</f>
        <v>0</v>
      </c>
      <c r="DC90" s="275">
        <f>IF(DC70&gt;Actuals_through,(DC84+DC86+DC87-DC89))</f>
        <v>0</v>
      </c>
      <c r="DD90" s="275">
        <f>IF(DD70&gt;Actuals_through,(DD84+DD86+DD87-DD89))</f>
        <v>0</v>
      </c>
      <c r="DE90" s="275">
        <f>IF(DE70&gt;Actuals_through,(DE84+DE86+DE87-DE89))</f>
        <v>0</v>
      </c>
      <c r="DF90" s="275">
        <f>IF(DF70&gt;Actuals_through,(DF84+DF86+DF87-DF89))</f>
        <v>0</v>
      </c>
      <c r="DG90" s="275">
        <f>IF(DG70&gt;Actuals_through,(DG84+DG86+DG87-DG89))</f>
        <v>0</v>
      </c>
      <c r="DH90" s="275">
        <f>IF(DH70&gt;Actuals_through,(DH84+DH86+DH87-DH89))</f>
        <v>0</v>
      </c>
      <c r="DI90" s="275">
        <f>IF(DI70&gt;Actuals_through,(DI84+DI86+DI87-DI89))</f>
        <v>0</v>
      </c>
      <c r="DJ90" s="275">
        <f>IF(DJ70&gt;Actuals_through,(DJ84+DJ86+DJ87-DJ89))</f>
        <v>0</v>
      </c>
      <c r="DK90" s="275">
        <f>IF(DK70&gt;Actuals_through,(DK84+DK86+DK87-DK89))</f>
        <v>0</v>
      </c>
      <c r="DL90" s="275">
        <f>IF(DL70&gt;Actuals_through,(DL84+DL86+DL87-DL89))</f>
        <v>0</v>
      </c>
      <c r="DM90" s="275">
        <f>IF(DM70&gt;Actuals_through,(DM84+DM86+DM87-DM89))</f>
        <v>0</v>
      </c>
      <c r="DN90" s="275">
        <f>IF(DN70&gt;Actuals_through,(DN84+DN86+DN87-DN89))</f>
        <v>0</v>
      </c>
      <c r="DO90" s="275">
        <f>IF(DO70&gt;Actuals_through,(DO84+DO86+DO87-DO89))</f>
        <v>0</v>
      </c>
      <c r="DP90" s="275">
        <f>IF(DP70&gt;Actuals_through,(DP84+DP86+DP87-DP89))</f>
        <v>0</v>
      </c>
      <c r="DQ90" s="275">
        <f>IF(DQ70&gt;Actuals_through,(DQ84+DQ86+DQ87-DQ89))</f>
        <v>0</v>
      </c>
      <c r="DR90" s="275">
        <f>IF(DR70&gt;Actuals_through,(DR84+DR86+DR87-DR89))</f>
        <v>0</v>
      </c>
      <c r="DS90" s="275">
        <f>IF(DS70&gt;Actuals_through,(DS84+DS86+DS87-DS89))</f>
        <v>0</v>
      </c>
      <c r="DT90" s="275">
        <f>IF(DT70&gt;Actuals_through,(DT84+DT86+DT87-DT89))</f>
        <v>0</v>
      </c>
      <c r="DU90" s="275">
        <f>IF(DU70&gt;Actuals_through,(DU84+DU86+DU87-DU89))</f>
        <v>0</v>
      </c>
      <c r="DV90" s="275">
        <f>IF(DV70&gt;Actuals_through,(DV84+DV86+DV87-DV89))</f>
        <v>0</v>
      </c>
      <c r="DW90" s="275">
        <f>IF(DW70&gt;Actuals_through,(DW84+DW86+DW87-DW89))</f>
        <v>0</v>
      </c>
      <c r="DX90" s="275">
        <f>IF(DX70&gt;Actuals_through,(DX84+DX86+DX87-DX89))</f>
        <v>0</v>
      </c>
      <c r="DY90" s="275">
        <f>IF(DY70&gt;Actuals_through,(DY84+DY86+DY87-DY89))</f>
        <v>0</v>
      </c>
      <c r="DZ90" s="275">
        <f>IF(DZ70&gt;Actuals_through,(DZ84+DZ86+DZ87-DZ89))</f>
        <v>0</v>
      </c>
      <c r="EA90" s="275">
        <f>IF(EA70&gt;Actuals_through,(EA84+EA86+EA87-EA89))</f>
        <v>0</v>
      </c>
      <c r="EB90" s="275">
        <f>IF(EB70&gt;Actuals_through,(EB84+EB86+EB87-EB89))</f>
        <v>0</v>
      </c>
      <c r="EC90" s="275">
        <f>IF(EC70&gt;Actuals_through,(EC84+EC86+EC87-EC89))</f>
        <v>0</v>
      </c>
      <c r="ED90" s="275">
        <f>IF(ED70&gt;Actuals_through,(ED84+ED86+ED87-ED89))</f>
        <v>0</v>
      </c>
      <c r="EE90" s="275">
        <f>IF(EE70&gt;Actuals_through,(EE84+EE86+EE87-EE89))</f>
        <v>0</v>
      </c>
      <c r="EF90" s="275">
        <f>IF(EF70&gt;Actuals_through,(EF84+EF86+EF87-EF89))</f>
        <v>0</v>
      </c>
      <c r="EG90" s="275">
        <f>IF(EG70&gt;Actuals_through,(EG84+EG86+EG87-EG89))</f>
        <v>0</v>
      </c>
      <c r="EH90" s="275">
        <f>IF(EH70&gt;Actuals_through,(EH84+EH86+EH87-EH89))</f>
        <v>0</v>
      </c>
      <c r="EI90" s="275">
        <f>IF(EI70&gt;Actuals_through,(EI84+EI86+EI87-EI89))</f>
        <v>0</v>
      </c>
      <c r="EJ90" s="275">
        <f>IF(EJ70&gt;Actuals_through,(EJ84+EJ86+EJ87-EJ89))</f>
        <v>0</v>
      </c>
      <c r="EK90" s="275">
        <f>IF(EK70&gt;Actuals_through,(EK84+EK86+EK87-EK89))</f>
        <v>0</v>
      </c>
      <c r="EL90" s="275">
        <f>IF(EL70&gt;Actuals_through,(EL84+EL86+EL87-EL89))</f>
        <v>0</v>
      </c>
      <c r="EM90" s="275">
        <f>IF(EM70&gt;Actuals_through,(EM84+EM86+EM87-EM89))</f>
        <v>0</v>
      </c>
      <c r="EN90" s="275">
        <f>IF(EN70&gt;Actuals_through,(EN84+EN86+EN87-EN89))</f>
        <v>0</v>
      </c>
      <c r="EO90" s="275">
        <f>IF(EO70&gt;Actuals_through,(EO84+EO86+EO87-EO89))</f>
        <v>0</v>
      </c>
      <c r="EP90" s="275">
        <f>IF(EP70&gt;Actuals_through,(EP84+EP86+EP87-EP89))</f>
        <v>0</v>
      </c>
      <c r="EQ90" s="275">
        <f>IF(EQ70&gt;Actuals_through,(EQ84+EQ86+EQ87-EQ89))</f>
        <v>0</v>
      </c>
      <c r="ER90" s="275">
        <f>IF(ER70&gt;Actuals_through,(ER84+ER86+ER87-ER89))</f>
        <v>0</v>
      </c>
      <c r="ES90" s="275">
        <f>IF(ES70&gt;Actuals_through,(ES84+ES86+ES87-ES89))</f>
        <v>0</v>
      </c>
      <c r="ET90" s="275" t="b">
        <f>IF(ET70&gt;Actuals_through,(ET84+ET86+ET87-ET89))</f>
        <v>0</v>
      </c>
      <c r="EU90" s="275" t="b">
        <f>IF(EU70&gt;Actuals_through,(EU84+EU86+EU87-EU89))</f>
        <v>0</v>
      </c>
      <c r="EV90" s="275" t="b">
        <f>IF(EV70&gt;Actuals_through,(EV84+EV86+EV87-EV89))</f>
        <v>0</v>
      </c>
      <c r="EW90" s="275" t="b">
        <f>IF(EW70&gt;Actuals_through,(EW84+EW86+EW87-EW89))</f>
        <v>0</v>
      </c>
      <c r="EX90" s="275" t="b">
        <f>IF(EX70&gt;Actuals_through,(EX84+EX86+EX87-EX89))</f>
        <v>0</v>
      </c>
      <c r="EY90" s="275" t="b">
        <f>IF(EY70&gt;Actuals_through,(EY84+EY86+EY87-EY89))</f>
        <v>0</v>
      </c>
      <c r="EZ90" s="275" t="b">
        <f>IF(EZ70&gt;Actuals_through,(EZ84+EZ86+EZ87-EZ89))</f>
        <v>0</v>
      </c>
      <c r="FA90" s="275" t="b">
        <f>IF(FA70&gt;Actuals_through,(FA84+FA86+FA87-FA89))</f>
        <v>0</v>
      </c>
      <c r="FB90" s="275" t="b">
        <f>IF(FB70&gt;Actuals_through,(FB84+FB86+FB87-FB89))</f>
        <v>0</v>
      </c>
      <c r="FC90" s="275" t="b">
        <f>IF(FC70&gt;Actuals_through,(FC84+FC86+FC87-FC89))</f>
        <v>0</v>
      </c>
      <c r="FD90" s="275" t="b">
        <f>IF(FD70&gt;Actuals_through,(FD84+FD86+FD87-FD89))</f>
        <v>0</v>
      </c>
      <c r="FE90" s="275" t="b">
        <f>IF(FE70&gt;Actuals_through,(FE84+FE86+FE87-FE89))</f>
        <v>0</v>
      </c>
      <c r="FF90" s="275" t="b">
        <f>IF(FF70&gt;Actuals_through,(FF84+FF86+FF87-FF89))</f>
        <v>0</v>
      </c>
      <c r="FG90" s="275" t="b">
        <f>IF(FG70&gt;Actuals_through,(FG84+FG86+FG87-FG89))</f>
        <v>0</v>
      </c>
      <c r="FH90" s="275" t="b">
        <f>IF(FH70&gt;Actuals_through,(FH84+FH86+FH87-FH89))</f>
        <v>0</v>
      </c>
      <c r="FI90" s="275" t="b">
        <f>IF(FI70&gt;Actuals_through,(FI84+FI86+FI87-FI89))</f>
        <v>0</v>
      </c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</row>
    <row r="91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276"/>
      <c r="R91" s="277"/>
      <c r="S91" s="6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</row>
    <row r="92" ht="12.75" customHeight="1">
      <c r="A92" s="1"/>
      <c r="B92" s="181" t="s">
        <v>188</v>
      </c>
      <c r="C92" s="196">
        <f>+Starting_Year</f>
        <v>2025</v>
      </c>
      <c r="D92" s="197">
        <f t="shared" ref="D92:L92" si="69">C92+1</f>
        <v>2026</v>
      </c>
      <c r="E92" s="197">
        <f t="shared" si="69"/>
        <v>2027</v>
      </c>
      <c r="F92" s="197">
        <f t="shared" si="69"/>
        <v>2028</v>
      </c>
      <c r="G92" s="197">
        <f t="shared" si="69"/>
        <v>2029</v>
      </c>
      <c r="H92" s="197">
        <f t="shared" si="69"/>
        <v>2030</v>
      </c>
      <c r="I92" s="197">
        <f t="shared" si="69"/>
        <v>2031</v>
      </c>
      <c r="J92" s="197">
        <f t="shared" si="69"/>
        <v>2032</v>
      </c>
      <c r="K92" s="197">
        <f t="shared" si="69"/>
        <v>2033</v>
      </c>
      <c r="L92" s="198">
        <f t="shared" si="69"/>
        <v>2034</v>
      </c>
      <c r="M92" s="1"/>
      <c r="N92" s="1"/>
      <c r="O92" s="182" t="s">
        <v>181</v>
      </c>
      <c r="P92" s="182">
        <f>DATE(Starting_Year,1,1)</f>
        <v>45658</v>
      </c>
      <c r="Q92" s="182">
        <f t="shared" ref="Q92:ES92" si="70">+EDATE(P92,1)</f>
        <v>45689</v>
      </c>
      <c r="R92" s="182">
        <f t="shared" si="70"/>
        <v>45717</v>
      </c>
      <c r="S92" s="182">
        <f t="shared" si="70"/>
        <v>45748</v>
      </c>
      <c r="T92" s="182">
        <f t="shared" si="70"/>
        <v>45778</v>
      </c>
      <c r="U92" s="182">
        <f t="shared" si="70"/>
        <v>45809</v>
      </c>
      <c r="V92" s="182">
        <f t="shared" si="70"/>
        <v>45839</v>
      </c>
      <c r="W92" s="182">
        <f t="shared" si="70"/>
        <v>45870</v>
      </c>
      <c r="X92" s="182">
        <f t="shared" si="70"/>
        <v>45901</v>
      </c>
      <c r="Y92" s="182">
        <f t="shared" si="70"/>
        <v>45931</v>
      </c>
      <c r="Z92" s="182">
        <f t="shared" si="70"/>
        <v>45962</v>
      </c>
      <c r="AA92" s="182">
        <f t="shared" si="70"/>
        <v>45992</v>
      </c>
      <c r="AB92" s="182">
        <f t="shared" si="70"/>
        <v>46023</v>
      </c>
      <c r="AC92" s="182">
        <f t="shared" si="70"/>
        <v>46054</v>
      </c>
      <c r="AD92" s="182">
        <f t="shared" si="70"/>
        <v>46082</v>
      </c>
      <c r="AE92" s="182">
        <f t="shared" si="70"/>
        <v>46113</v>
      </c>
      <c r="AF92" s="182">
        <f t="shared" si="70"/>
        <v>46143</v>
      </c>
      <c r="AG92" s="182">
        <f t="shared" si="70"/>
        <v>46174</v>
      </c>
      <c r="AH92" s="182">
        <f t="shared" si="70"/>
        <v>46204</v>
      </c>
      <c r="AI92" s="182">
        <f t="shared" si="70"/>
        <v>46235</v>
      </c>
      <c r="AJ92" s="182">
        <f t="shared" si="70"/>
        <v>46266</v>
      </c>
      <c r="AK92" s="182">
        <f t="shared" si="70"/>
        <v>46296</v>
      </c>
      <c r="AL92" s="182">
        <f t="shared" si="70"/>
        <v>46327</v>
      </c>
      <c r="AM92" s="182">
        <f t="shared" si="70"/>
        <v>46357</v>
      </c>
      <c r="AN92" s="182">
        <f t="shared" si="70"/>
        <v>46388</v>
      </c>
      <c r="AO92" s="182">
        <f t="shared" si="70"/>
        <v>46419</v>
      </c>
      <c r="AP92" s="182">
        <f t="shared" si="70"/>
        <v>46447</v>
      </c>
      <c r="AQ92" s="182">
        <f t="shared" si="70"/>
        <v>46478</v>
      </c>
      <c r="AR92" s="182">
        <f t="shared" si="70"/>
        <v>46508</v>
      </c>
      <c r="AS92" s="182">
        <f t="shared" si="70"/>
        <v>46539</v>
      </c>
      <c r="AT92" s="182">
        <f t="shared" si="70"/>
        <v>46569</v>
      </c>
      <c r="AU92" s="182">
        <f t="shared" si="70"/>
        <v>46600</v>
      </c>
      <c r="AV92" s="182">
        <f t="shared" si="70"/>
        <v>46631</v>
      </c>
      <c r="AW92" s="182">
        <f t="shared" si="70"/>
        <v>46661</v>
      </c>
      <c r="AX92" s="182">
        <f t="shared" si="70"/>
        <v>46692</v>
      </c>
      <c r="AY92" s="182">
        <f t="shared" si="70"/>
        <v>46722</v>
      </c>
      <c r="AZ92" s="182">
        <f t="shared" si="70"/>
        <v>46753</v>
      </c>
      <c r="BA92" s="182">
        <f t="shared" si="70"/>
        <v>46784</v>
      </c>
      <c r="BB92" s="182">
        <f t="shared" si="70"/>
        <v>46813</v>
      </c>
      <c r="BC92" s="182">
        <f t="shared" si="70"/>
        <v>46844</v>
      </c>
      <c r="BD92" s="182">
        <f t="shared" si="70"/>
        <v>46874</v>
      </c>
      <c r="BE92" s="182">
        <f t="shared" si="70"/>
        <v>46905</v>
      </c>
      <c r="BF92" s="182">
        <f t="shared" si="70"/>
        <v>46935</v>
      </c>
      <c r="BG92" s="182">
        <f t="shared" si="70"/>
        <v>46966</v>
      </c>
      <c r="BH92" s="182">
        <f t="shared" si="70"/>
        <v>46997</v>
      </c>
      <c r="BI92" s="182">
        <f t="shared" si="70"/>
        <v>47027</v>
      </c>
      <c r="BJ92" s="182">
        <f t="shared" si="70"/>
        <v>47058</v>
      </c>
      <c r="BK92" s="182">
        <f t="shared" si="70"/>
        <v>47088</v>
      </c>
      <c r="BL92" s="182">
        <f t="shared" si="70"/>
        <v>47119</v>
      </c>
      <c r="BM92" s="182">
        <f t="shared" si="70"/>
        <v>47150</v>
      </c>
      <c r="BN92" s="182">
        <f t="shared" si="70"/>
        <v>47178</v>
      </c>
      <c r="BO92" s="182">
        <f t="shared" si="70"/>
        <v>47209</v>
      </c>
      <c r="BP92" s="182">
        <f t="shared" si="70"/>
        <v>47239</v>
      </c>
      <c r="BQ92" s="182">
        <f t="shared" si="70"/>
        <v>47270</v>
      </c>
      <c r="BR92" s="182">
        <f t="shared" si="70"/>
        <v>47300</v>
      </c>
      <c r="BS92" s="182">
        <f t="shared" si="70"/>
        <v>47331</v>
      </c>
      <c r="BT92" s="182">
        <f t="shared" si="70"/>
        <v>47362</v>
      </c>
      <c r="BU92" s="182">
        <f t="shared" si="70"/>
        <v>47392</v>
      </c>
      <c r="BV92" s="182">
        <f t="shared" si="70"/>
        <v>47423</v>
      </c>
      <c r="BW92" s="182">
        <f t="shared" si="70"/>
        <v>47453</v>
      </c>
      <c r="BX92" s="182">
        <f t="shared" si="70"/>
        <v>47484</v>
      </c>
      <c r="BY92" s="182">
        <f t="shared" si="70"/>
        <v>47515</v>
      </c>
      <c r="BZ92" s="182">
        <f t="shared" si="70"/>
        <v>47543</v>
      </c>
      <c r="CA92" s="182">
        <f t="shared" si="70"/>
        <v>47574</v>
      </c>
      <c r="CB92" s="182">
        <f t="shared" si="70"/>
        <v>47604</v>
      </c>
      <c r="CC92" s="182">
        <f t="shared" si="70"/>
        <v>47635</v>
      </c>
      <c r="CD92" s="182">
        <f t="shared" si="70"/>
        <v>47665</v>
      </c>
      <c r="CE92" s="182">
        <f t="shared" si="70"/>
        <v>47696</v>
      </c>
      <c r="CF92" s="182">
        <f t="shared" si="70"/>
        <v>47727</v>
      </c>
      <c r="CG92" s="182">
        <f t="shared" si="70"/>
        <v>47757</v>
      </c>
      <c r="CH92" s="182">
        <f t="shared" si="70"/>
        <v>47788</v>
      </c>
      <c r="CI92" s="182">
        <f t="shared" si="70"/>
        <v>47818</v>
      </c>
      <c r="CJ92" s="182">
        <f t="shared" si="70"/>
        <v>47849</v>
      </c>
      <c r="CK92" s="182">
        <f t="shared" si="70"/>
        <v>47880</v>
      </c>
      <c r="CL92" s="182">
        <f t="shared" si="70"/>
        <v>47908</v>
      </c>
      <c r="CM92" s="182">
        <f t="shared" si="70"/>
        <v>47939</v>
      </c>
      <c r="CN92" s="182">
        <f t="shared" si="70"/>
        <v>47969</v>
      </c>
      <c r="CO92" s="182">
        <f t="shared" si="70"/>
        <v>48000</v>
      </c>
      <c r="CP92" s="182">
        <f t="shared" si="70"/>
        <v>48030</v>
      </c>
      <c r="CQ92" s="182">
        <f t="shared" si="70"/>
        <v>48061</v>
      </c>
      <c r="CR92" s="182">
        <f t="shared" si="70"/>
        <v>48092</v>
      </c>
      <c r="CS92" s="182">
        <f t="shared" si="70"/>
        <v>48122</v>
      </c>
      <c r="CT92" s="182">
        <f t="shared" si="70"/>
        <v>48153</v>
      </c>
      <c r="CU92" s="182">
        <f t="shared" si="70"/>
        <v>48183</v>
      </c>
      <c r="CV92" s="182">
        <f t="shared" si="70"/>
        <v>48214</v>
      </c>
      <c r="CW92" s="182">
        <f t="shared" si="70"/>
        <v>48245</v>
      </c>
      <c r="CX92" s="182">
        <f t="shared" si="70"/>
        <v>48274</v>
      </c>
      <c r="CY92" s="182">
        <f t="shared" si="70"/>
        <v>48305</v>
      </c>
      <c r="CZ92" s="182">
        <f t="shared" si="70"/>
        <v>48335</v>
      </c>
      <c r="DA92" s="182">
        <f t="shared" si="70"/>
        <v>48366</v>
      </c>
      <c r="DB92" s="182">
        <f t="shared" si="70"/>
        <v>48396</v>
      </c>
      <c r="DC92" s="182">
        <f t="shared" si="70"/>
        <v>48427</v>
      </c>
      <c r="DD92" s="182">
        <f t="shared" si="70"/>
        <v>48458</v>
      </c>
      <c r="DE92" s="182">
        <f t="shared" si="70"/>
        <v>48488</v>
      </c>
      <c r="DF92" s="182">
        <f t="shared" si="70"/>
        <v>48519</v>
      </c>
      <c r="DG92" s="182">
        <f t="shared" si="70"/>
        <v>48549</v>
      </c>
      <c r="DH92" s="182">
        <f t="shared" si="70"/>
        <v>48580</v>
      </c>
      <c r="DI92" s="182">
        <f t="shared" si="70"/>
        <v>48611</v>
      </c>
      <c r="DJ92" s="182">
        <f t="shared" si="70"/>
        <v>48639</v>
      </c>
      <c r="DK92" s="182">
        <f t="shared" si="70"/>
        <v>48670</v>
      </c>
      <c r="DL92" s="182">
        <f t="shared" si="70"/>
        <v>48700</v>
      </c>
      <c r="DM92" s="182">
        <f t="shared" si="70"/>
        <v>48731</v>
      </c>
      <c r="DN92" s="182">
        <f t="shared" si="70"/>
        <v>48761</v>
      </c>
      <c r="DO92" s="182">
        <f t="shared" si="70"/>
        <v>48792</v>
      </c>
      <c r="DP92" s="182">
        <f t="shared" si="70"/>
        <v>48823</v>
      </c>
      <c r="DQ92" s="182">
        <f t="shared" si="70"/>
        <v>48853</v>
      </c>
      <c r="DR92" s="182">
        <f t="shared" si="70"/>
        <v>48884</v>
      </c>
      <c r="DS92" s="182">
        <f t="shared" si="70"/>
        <v>48914</v>
      </c>
      <c r="DT92" s="182">
        <f t="shared" si="70"/>
        <v>48945</v>
      </c>
      <c r="DU92" s="182">
        <f t="shared" si="70"/>
        <v>48976</v>
      </c>
      <c r="DV92" s="182">
        <f t="shared" si="70"/>
        <v>49004</v>
      </c>
      <c r="DW92" s="182">
        <f t="shared" si="70"/>
        <v>49035</v>
      </c>
      <c r="DX92" s="182">
        <f t="shared" si="70"/>
        <v>49065</v>
      </c>
      <c r="DY92" s="182">
        <f t="shared" si="70"/>
        <v>49096</v>
      </c>
      <c r="DZ92" s="182">
        <f t="shared" si="70"/>
        <v>49126</v>
      </c>
      <c r="EA92" s="182">
        <f t="shared" si="70"/>
        <v>49157</v>
      </c>
      <c r="EB92" s="182">
        <f t="shared" si="70"/>
        <v>49188</v>
      </c>
      <c r="EC92" s="182">
        <f t="shared" si="70"/>
        <v>49218</v>
      </c>
      <c r="ED92" s="182">
        <f t="shared" si="70"/>
        <v>49249</v>
      </c>
      <c r="EE92" s="182">
        <f t="shared" si="70"/>
        <v>49279</v>
      </c>
      <c r="EF92" s="182">
        <f t="shared" si="70"/>
        <v>49310</v>
      </c>
      <c r="EG92" s="182">
        <f t="shared" si="70"/>
        <v>49341</v>
      </c>
      <c r="EH92" s="182">
        <f t="shared" si="70"/>
        <v>49369</v>
      </c>
      <c r="EI92" s="182">
        <f t="shared" si="70"/>
        <v>49400</v>
      </c>
      <c r="EJ92" s="182">
        <f t="shared" si="70"/>
        <v>49430</v>
      </c>
      <c r="EK92" s="182">
        <f t="shared" si="70"/>
        <v>49461</v>
      </c>
      <c r="EL92" s="182">
        <f t="shared" si="70"/>
        <v>49491</v>
      </c>
      <c r="EM92" s="182">
        <f t="shared" si="70"/>
        <v>49522</v>
      </c>
      <c r="EN92" s="182">
        <f t="shared" si="70"/>
        <v>49553</v>
      </c>
      <c r="EO92" s="182">
        <f t="shared" si="70"/>
        <v>49583</v>
      </c>
      <c r="EP92" s="182">
        <f t="shared" si="70"/>
        <v>49614</v>
      </c>
      <c r="EQ92" s="182">
        <f t="shared" si="70"/>
        <v>49644</v>
      </c>
      <c r="ER92" s="182">
        <f t="shared" si="70"/>
        <v>49675</v>
      </c>
      <c r="ES92" s="182">
        <f t="shared" si="70"/>
        <v>49706</v>
      </c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</row>
    <row r="93" ht="12.75" customHeight="1">
      <c r="A93" s="1"/>
      <c r="B93" s="214"/>
      <c r="C93" s="278"/>
      <c r="D93" s="279"/>
      <c r="E93" s="279"/>
      <c r="F93" s="279"/>
      <c r="G93" s="279"/>
      <c r="H93" s="279"/>
      <c r="I93" s="279"/>
      <c r="J93" s="279"/>
      <c r="K93" s="279"/>
      <c r="L93" s="280"/>
      <c r="M93" s="1"/>
      <c r="N93" s="1"/>
      <c r="O93" s="281"/>
      <c r="P93" s="251"/>
      <c r="Q93" s="252"/>
      <c r="R93" s="253"/>
      <c r="S93" s="282"/>
      <c r="T93" s="251"/>
      <c r="U93" s="252"/>
      <c r="V93" s="253"/>
      <c r="W93" s="282"/>
      <c r="X93" s="251"/>
      <c r="Y93" s="252"/>
      <c r="Z93" s="253"/>
      <c r="AA93" s="282"/>
      <c r="AB93" s="251"/>
      <c r="AC93" s="252"/>
      <c r="AD93" s="252"/>
      <c r="AE93" s="251"/>
      <c r="AF93" s="252"/>
      <c r="AG93" s="253"/>
      <c r="AH93" s="282"/>
      <c r="AI93" s="251"/>
      <c r="AJ93" s="252"/>
      <c r="AK93" s="253"/>
      <c r="AL93" s="282"/>
      <c r="AM93" s="251"/>
      <c r="AN93" s="252"/>
      <c r="AO93" s="253"/>
      <c r="AP93" s="282"/>
      <c r="AQ93" s="251"/>
      <c r="AR93" s="252"/>
      <c r="AS93" s="252"/>
      <c r="AT93" s="251"/>
      <c r="AU93" s="252"/>
      <c r="AV93" s="252"/>
      <c r="AW93" s="251"/>
      <c r="AX93" s="252"/>
      <c r="AY93" s="253"/>
      <c r="AZ93" s="282"/>
      <c r="BA93" s="251"/>
      <c r="BB93" s="252"/>
      <c r="BC93" s="253"/>
      <c r="BD93" s="282"/>
      <c r="BE93" s="251"/>
      <c r="BF93" s="252"/>
      <c r="BG93" s="251"/>
      <c r="BH93" s="252"/>
      <c r="BI93" s="252"/>
      <c r="BJ93" s="251"/>
      <c r="BK93" s="252"/>
      <c r="BL93" s="253"/>
      <c r="BM93" s="282"/>
      <c r="BN93" s="251"/>
      <c r="BO93" s="252"/>
      <c r="BP93" s="253"/>
      <c r="BQ93" s="253"/>
      <c r="BR93" s="253"/>
      <c r="BS93" s="253"/>
      <c r="BT93" s="253"/>
      <c r="BU93" s="253"/>
      <c r="BV93" s="253"/>
      <c r="BW93" s="253"/>
      <c r="BX93" s="253"/>
      <c r="BY93" s="253"/>
      <c r="BZ93" s="253"/>
      <c r="CA93" s="253"/>
      <c r="CB93" s="253"/>
      <c r="CC93" s="253"/>
      <c r="CD93" s="253"/>
      <c r="CE93" s="253"/>
      <c r="CF93" s="253"/>
      <c r="CG93" s="253"/>
      <c r="CH93" s="253"/>
      <c r="CI93" s="253"/>
      <c r="CJ93" s="253"/>
      <c r="CK93" s="253"/>
      <c r="CL93" s="253"/>
      <c r="CM93" s="253"/>
      <c r="CN93" s="253"/>
      <c r="CO93" s="253"/>
      <c r="CP93" s="253"/>
      <c r="CQ93" s="253"/>
      <c r="CR93" s="253"/>
      <c r="CS93" s="253"/>
      <c r="CT93" s="253"/>
      <c r="CU93" s="253"/>
      <c r="CV93" s="253"/>
      <c r="CW93" s="253"/>
      <c r="CX93" s="253"/>
      <c r="CY93" s="253"/>
      <c r="CZ93" s="253"/>
      <c r="DA93" s="253"/>
      <c r="DB93" s="253"/>
      <c r="DC93" s="253"/>
      <c r="DD93" s="253"/>
      <c r="DE93" s="253"/>
      <c r="DF93" s="253"/>
      <c r="DG93" s="253"/>
      <c r="DH93" s="253"/>
      <c r="DI93" s="253"/>
      <c r="DJ93" s="253"/>
      <c r="DK93" s="253"/>
      <c r="DL93" s="253"/>
      <c r="DM93" s="253"/>
      <c r="DN93" s="253"/>
      <c r="DO93" s="253"/>
      <c r="DP93" s="253"/>
      <c r="DQ93" s="253"/>
      <c r="DR93" s="253"/>
      <c r="DS93" s="253"/>
      <c r="DT93" s="253"/>
      <c r="DU93" s="253"/>
      <c r="DV93" s="253"/>
      <c r="DW93" s="253"/>
      <c r="DX93" s="253"/>
      <c r="DY93" s="253"/>
      <c r="DZ93" s="253"/>
      <c r="EA93" s="253"/>
      <c r="EB93" s="253"/>
      <c r="EC93" s="253"/>
      <c r="ED93" s="253"/>
      <c r="EE93" s="253"/>
      <c r="EF93" s="253"/>
      <c r="EG93" s="253"/>
      <c r="EH93" s="253"/>
      <c r="EI93" s="253"/>
      <c r="EJ93" s="253"/>
      <c r="EK93" s="253"/>
      <c r="EL93" s="253"/>
      <c r="EM93" s="253"/>
      <c r="EN93" s="253"/>
      <c r="EO93" s="253"/>
      <c r="EP93" s="253"/>
      <c r="EQ93" s="253"/>
      <c r="ER93" s="253"/>
      <c r="ES93" s="253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</row>
    <row r="94" ht="12.75" customHeight="1">
      <c r="A94" s="1"/>
      <c r="B94" s="255" t="s">
        <v>189</v>
      </c>
      <c r="C94" s="278"/>
      <c r="D94" s="279"/>
      <c r="E94" s="279"/>
      <c r="F94" s="279"/>
      <c r="G94" s="279"/>
      <c r="H94" s="279"/>
      <c r="I94" s="279"/>
      <c r="J94" s="279"/>
      <c r="K94" s="279"/>
      <c r="L94" s="280"/>
      <c r="M94" s="1"/>
      <c r="N94" s="1"/>
      <c r="O94" s="281"/>
      <c r="P94" s="251"/>
      <c r="Q94" s="252"/>
      <c r="R94" s="253"/>
      <c r="S94" s="282"/>
      <c r="T94" s="251"/>
      <c r="U94" s="252"/>
      <c r="V94" s="253"/>
      <c r="W94" s="282"/>
      <c r="X94" s="251"/>
      <c r="Y94" s="252"/>
      <c r="Z94" s="253"/>
      <c r="AA94" s="282"/>
      <c r="AB94" s="251"/>
      <c r="AC94" s="252"/>
      <c r="AD94" s="252"/>
      <c r="AE94" s="251"/>
      <c r="AF94" s="252"/>
      <c r="AG94" s="253"/>
      <c r="AH94" s="282"/>
      <c r="AI94" s="251"/>
      <c r="AJ94" s="252"/>
      <c r="AK94" s="253"/>
      <c r="AL94" s="282"/>
      <c r="AM94" s="251"/>
      <c r="AN94" s="252"/>
      <c r="AO94" s="253"/>
      <c r="AP94" s="282"/>
      <c r="AQ94" s="251"/>
      <c r="AR94" s="252"/>
      <c r="AS94" s="252"/>
      <c r="AT94" s="251"/>
      <c r="AU94" s="252"/>
      <c r="AV94" s="252"/>
      <c r="AW94" s="251"/>
      <c r="AX94" s="252"/>
      <c r="AY94" s="253"/>
      <c r="AZ94" s="282"/>
      <c r="BA94" s="251"/>
      <c r="BB94" s="252"/>
      <c r="BC94" s="253"/>
      <c r="BD94" s="282"/>
      <c r="BE94" s="251"/>
      <c r="BF94" s="252"/>
      <c r="BG94" s="251"/>
      <c r="BH94" s="252"/>
      <c r="BI94" s="252"/>
      <c r="BJ94" s="251"/>
      <c r="BK94" s="252"/>
      <c r="BL94" s="253"/>
      <c r="BM94" s="282"/>
      <c r="BN94" s="251"/>
      <c r="BO94" s="252"/>
      <c r="BP94" s="253"/>
      <c r="BQ94" s="253"/>
      <c r="BR94" s="253"/>
      <c r="BS94" s="253"/>
      <c r="BT94" s="253"/>
      <c r="BU94" s="253"/>
      <c r="BV94" s="253"/>
      <c r="BW94" s="253"/>
      <c r="BX94" s="253"/>
      <c r="BY94" s="253"/>
      <c r="BZ94" s="253"/>
      <c r="CA94" s="253"/>
      <c r="CB94" s="253"/>
      <c r="CC94" s="253"/>
      <c r="CD94" s="253"/>
      <c r="CE94" s="253"/>
      <c r="CF94" s="253"/>
      <c r="CG94" s="253"/>
      <c r="CH94" s="253"/>
      <c r="CI94" s="253"/>
      <c r="CJ94" s="253"/>
      <c r="CK94" s="253"/>
      <c r="CL94" s="253"/>
      <c r="CM94" s="253"/>
      <c r="CN94" s="253"/>
      <c r="CO94" s="253"/>
      <c r="CP94" s="253"/>
      <c r="CQ94" s="253"/>
      <c r="CR94" s="253"/>
      <c r="CS94" s="253"/>
      <c r="CT94" s="253"/>
      <c r="CU94" s="253"/>
      <c r="CV94" s="253"/>
      <c r="CW94" s="253"/>
      <c r="CX94" s="253"/>
      <c r="CY94" s="253"/>
      <c r="CZ94" s="253"/>
      <c r="DA94" s="253"/>
      <c r="DB94" s="253"/>
      <c r="DC94" s="253"/>
      <c r="DD94" s="253"/>
      <c r="DE94" s="253"/>
      <c r="DF94" s="253"/>
      <c r="DG94" s="253"/>
      <c r="DH94" s="253"/>
      <c r="DI94" s="253"/>
      <c r="DJ94" s="253"/>
      <c r="DK94" s="253"/>
      <c r="DL94" s="253"/>
      <c r="DM94" s="253"/>
      <c r="DN94" s="253"/>
      <c r="DO94" s="253"/>
      <c r="DP94" s="253"/>
      <c r="DQ94" s="253"/>
      <c r="DR94" s="253"/>
      <c r="DS94" s="253"/>
      <c r="DT94" s="253"/>
      <c r="DU94" s="253"/>
      <c r="DV94" s="253"/>
      <c r="DW94" s="253"/>
      <c r="DX94" s="253"/>
      <c r="DY94" s="253"/>
      <c r="DZ94" s="253"/>
      <c r="EA94" s="253"/>
      <c r="EB94" s="253"/>
      <c r="EC94" s="253"/>
      <c r="ED94" s="253"/>
      <c r="EE94" s="253"/>
      <c r="EF94" s="253"/>
      <c r="EG94" s="253"/>
      <c r="EH94" s="253"/>
      <c r="EI94" s="253"/>
      <c r="EJ94" s="253"/>
      <c r="EK94" s="253"/>
      <c r="EL94" s="253"/>
      <c r="EM94" s="253"/>
      <c r="EN94" s="253"/>
      <c r="EO94" s="253"/>
      <c r="EP94" s="253"/>
      <c r="EQ94" s="253"/>
      <c r="ER94" s="253"/>
      <c r="ES94" s="253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</row>
    <row r="95" ht="12.75" customHeight="1">
      <c r="A95" s="1"/>
      <c r="B95" s="214" t="str">
        <f t="shared" ref="B95:B104" si="72">IF(C35&gt;0,B35," ")</f>
        <v> </v>
      </c>
      <c r="C95" s="215">
        <f t="shared" ref="C95:C104" si="73">+SUM(P95:AA95)</f>
        <v>0</v>
      </c>
      <c r="D95" s="215">
        <f t="shared" ref="D95:D104" si="74">+SUM(AB95:AM95)</f>
        <v>0</v>
      </c>
      <c r="E95" s="215">
        <f t="shared" ref="E95:E104" si="75">+SUM(AN95:AY95)</f>
        <v>0</v>
      </c>
      <c r="F95" s="215">
        <f t="shared" ref="F95:F104" si="76">+SUM(AZ95:BK95)</f>
        <v>0</v>
      </c>
      <c r="G95" s="215">
        <f t="shared" ref="G95:G104" si="77">+SUM(BL95:BW95)</f>
        <v>0</v>
      </c>
      <c r="H95" s="215">
        <f t="shared" ref="H95:H104" si="78">+SUM(BX95:CI95)</f>
        <v>0</v>
      </c>
      <c r="I95" s="215">
        <f t="shared" ref="I95:I104" si="79">+SUM(CJ95:CU95)</f>
        <v>0</v>
      </c>
      <c r="J95" s="215">
        <f t="shared" ref="J95:J104" si="80">+SUM(CV95:DG95)</f>
        <v>0</v>
      </c>
      <c r="K95" s="215">
        <f t="shared" ref="K95:K104" si="81">+SUM(DH95:DS95)</f>
        <v>0</v>
      </c>
      <c r="L95" s="216">
        <f t="shared" ref="L95:L104" si="82">+SUM(DT95:EE95)</f>
        <v>0</v>
      </c>
      <c r="M95" s="1"/>
      <c r="N95" s="1"/>
      <c r="O95" s="257">
        <f t="shared" ref="O95:O104" si="83">IF($D35&gt;0,PMT($E35/12,$D35*12,$C35),0)</f>
        <v>0</v>
      </c>
      <c r="P95" s="232">
        <f t="shared" ref="P95:ES95" si="71">($E35/12)*P73</f>
        <v>0</v>
      </c>
      <c r="Q95" s="232">
        <f t="shared" si="71"/>
        <v>0</v>
      </c>
      <c r="R95" s="232">
        <f t="shared" si="71"/>
        <v>0</v>
      </c>
      <c r="S95" s="232">
        <f t="shared" si="71"/>
        <v>0</v>
      </c>
      <c r="T95" s="232">
        <f t="shared" si="71"/>
        <v>0</v>
      </c>
      <c r="U95" s="232">
        <f t="shared" si="71"/>
        <v>0</v>
      </c>
      <c r="V95" s="232">
        <f t="shared" si="71"/>
        <v>0</v>
      </c>
      <c r="W95" s="232">
        <f t="shared" si="71"/>
        <v>0</v>
      </c>
      <c r="X95" s="232">
        <f t="shared" si="71"/>
        <v>0</v>
      </c>
      <c r="Y95" s="232">
        <f t="shared" si="71"/>
        <v>0</v>
      </c>
      <c r="Z95" s="232">
        <f t="shared" si="71"/>
        <v>0</v>
      </c>
      <c r="AA95" s="232">
        <f t="shared" si="71"/>
        <v>0</v>
      </c>
      <c r="AB95" s="232">
        <f t="shared" si="71"/>
        <v>0</v>
      </c>
      <c r="AC95" s="232">
        <f t="shared" si="71"/>
        <v>0</v>
      </c>
      <c r="AD95" s="232">
        <f t="shared" si="71"/>
        <v>0</v>
      </c>
      <c r="AE95" s="232">
        <f t="shared" si="71"/>
        <v>0</v>
      </c>
      <c r="AF95" s="232">
        <f t="shared" si="71"/>
        <v>0</v>
      </c>
      <c r="AG95" s="232">
        <f t="shared" si="71"/>
        <v>0</v>
      </c>
      <c r="AH95" s="232">
        <f t="shared" si="71"/>
        <v>0</v>
      </c>
      <c r="AI95" s="232">
        <f t="shared" si="71"/>
        <v>0</v>
      </c>
      <c r="AJ95" s="232">
        <f t="shared" si="71"/>
        <v>0</v>
      </c>
      <c r="AK95" s="232">
        <f t="shared" si="71"/>
        <v>0</v>
      </c>
      <c r="AL95" s="232">
        <f t="shared" si="71"/>
        <v>0</v>
      </c>
      <c r="AM95" s="232">
        <f t="shared" si="71"/>
        <v>0</v>
      </c>
      <c r="AN95" s="232">
        <f t="shared" si="71"/>
        <v>0</v>
      </c>
      <c r="AO95" s="232">
        <f t="shared" si="71"/>
        <v>0</v>
      </c>
      <c r="AP95" s="232">
        <f t="shared" si="71"/>
        <v>0</v>
      </c>
      <c r="AQ95" s="232">
        <f t="shared" si="71"/>
        <v>0</v>
      </c>
      <c r="AR95" s="232">
        <f t="shared" si="71"/>
        <v>0</v>
      </c>
      <c r="AS95" s="232">
        <f t="shared" si="71"/>
        <v>0</v>
      </c>
      <c r="AT95" s="232">
        <f t="shared" si="71"/>
        <v>0</v>
      </c>
      <c r="AU95" s="232">
        <f t="shared" si="71"/>
        <v>0</v>
      </c>
      <c r="AV95" s="232">
        <f t="shared" si="71"/>
        <v>0</v>
      </c>
      <c r="AW95" s="232">
        <f t="shared" si="71"/>
        <v>0</v>
      </c>
      <c r="AX95" s="232">
        <f t="shared" si="71"/>
        <v>0</v>
      </c>
      <c r="AY95" s="232">
        <f t="shared" si="71"/>
        <v>0</v>
      </c>
      <c r="AZ95" s="232">
        <f t="shared" si="71"/>
        <v>0</v>
      </c>
      <c r="BA95" s="232">
        <f t="shared" si="71"/>
        <v>0</v>
      </c>
      <c r="BB95" s="232">
        <f t="shared" si="71"/>
        <v>0</v>
      </c>
      <c r="BC95" s="232">
        <f t="shared" si="71"/>
        <v>0</v>
      </c>
      <c r="BD95" s="232">
        <f t="shared" si="71"/>
        <v>0</v>
      </c>
      <c r="BE95" s="232">
        <f t="shared" si="71"/>
        <v>0</v>
      </c>
      <c r="BF95" s="232">
        <f t="shared" si="71"/>
        <v>0</v>
      </c>
      <c r="BG95" s="232">
        <f t="shared" si="71"/>
        <v>0</v>
      </c>
      <c r="BH95" s="232">
        <f t="shared" si="71"/>
        <v>0</v>
      </c>
      <c r="BI95" s="232">
        <f t="shared" si="71"/>
        <v>0</v>
      </c>
      <c r="BJ95" s="232">
        <f t="shared" si="71"/>
        <v>0</v>
      </c>
      <c r="BK95" s="232">
        <f t="shared" si="71"/>
        <v>0</v>
      </c>
      <c r="BL95" s="232">
        <f t="shared" si="71"/>
        <v>0</v>
      </c>
      <c r="BM95" s="232">
        <f t="shared" si="71"/>
        <v>0</v>
      </c>
      <c r="BN95" s="232">
        <f t="shared" si="71"/>
        <v>0</v>
      </c>
      <c r="BO95" s="232">
        <f t="shared" si="71"/>
        <v>0</v>
      </c>
      <c r="BP95" s="232">
        <f t="shared" si="71"/>
        <v>0</v>
      </c>
      <c r="BQ95" s="232">
        <f t="shared" si="71"/>
        <v>0</v>
      </c>
      <c r="BR95" s="232">
        <f t="shared" si="71"/>
        <v>0</v>
      </c>
      <c r="BS95" s="232">
        <f t="shared" si="71"/>
        <v>0</v>
      </c>
      <c r="BT95" s="232">
        <f t="shared" si="71"/>
        <v>0</v>
      </c>
      <c r="BU95" s="232">
        <f t="shared" si="71"/>
        <v>0</v>
      </c>
      <c r="BV95" s="232">
        <f t="shared" si="71"/>
        <v>0</v>
      </c>
      <c r="BW95" s="232">
        <f t="shared" si="71"/>
        <v>0</v>
      </c>
      <c r="BX95" s="232">
        <f t="shared" si="71"/>
        <v>0</v>
      </c>
      <c r="BY95" s="232">
        <f t="shared" si="71"/>
        <v>0</v>
      </c>
      <c r="BZ95" s="232">
        <f t="shared" si="71"/>
        <v>0</v>
      </c>
      <c r="CA95" s="232">
        <f t="shared" si="71"/>
        <v>0</v>
      </c>
      <c r="CB95" s="232">
        <f t="shared" si="71"/>
        <v>0</v>
      </c>
      <c r="CC95" s="232">
        <f t="shared" si="71"/>
        <v>0</v>
      </c>
      <c r="CD95" s="232">
        <f t="shared" si="71"/>
        <v>0</v>
      </c>
      <c r="CE95" s="232">
        <f t="shared" si="71"/>
        <v>0</v>
      </c>
      <c r="CF95" s="232">
        <f t="shared" si="71"/>
        <v>0</v>
      </c>
      <c r="CG95" s="232">
        <f t="shared" si="71"/>
        <v>0</v>
      </c>
      <c r="CH95" s="232">
        <f t="shared" si="71"/>
        <v>0</v>
      </c>
      <c r="CI95" s="232">
        <f t="shared" si="71"/>
        <v>0</v>
      </c>
      <c r="CJ95" s="232">
        <f t="shared" si="71"/>
        <v>0</v>
      </c>
      <c r="CK95" s="232">
        <f t="shared" si="71"/>
        <v>0</v>
      </c>
      <c r="CL95" s="232">
        <f t="shared" si="71"/>
        <v>0</v>
      </c>
      <c r="CM95" s="232">
        <f t="shared" si="71"/>
        <v>0</v>
      </c>
      <c r="CN95" s="232">
        <f t="shared" si="71"/>
        <v>0</v>
      </c>
      <c r="CO95" s="232">
        <f t="shared" si="71"/>
        <v>0</v>
      </c>
      <c r="CP95" s="232">
        <f t="shared" si="71"/>
        <v>0</v>
      </c>
      <c r="CQ95" s="232">
        <f t="shared" si="71"/>
        <v>0</v>
      </c>
      <c r="CR95" s="232">
        <f t="shared" si="71"/>
        <v>0</v>
      </c>
      <c r="CS95" s="232">
        <f t="shared" si="71"/>
        <v>0</v>
      </c>
      <c r="CT95" s="232">
        <f t="shared" si="71"/>
        <v>0</v>
      </c>
      <c r="CU95" s="232">
        <f t="shared" si="71"/>
        <v>0</v>
      </c>
      <c r="CV95" s="232">
        <f t="shared" si="71"/>
        <v>0</v>
      </c>
      <c r="CW95" s="232">
        <f t="shared" si="71"/>
        <v>0</v>
      </c>
      <c r="CX95" s="232">
        <f t="shared" si="71"/>
        <v>0</v>
      </c>
      <c r="CY95" s="232">
        <f t="shared" si="71"/>
        <v>0</v>
      </c>
      <c r="CZ95" s="232">
        <f t="shared" si="71"/>
        <v>0</v>
      </c>
      <c r="DA95" s="232">
        <f t="shared" si="71"/>
        <v>0</v>
      </c>
      <c r="DB95" s="232">
        <f t="shared" si="71"/>
        <v>0</v>
      </c>
      <c r="DC95" s="232">
        <f t="shared" si="71"/>
        <v>0</v>
      </c>
      <c r="DD95" s="232">
        <f t="shared" si="71"/>
        <v>0</v>
      </c>
      <c r="DE95" s="232">
        <f t="shared" si="71"/>
        <v>0</v>
      </c>
      <c r="DF95" s="232">
        <f t="shared" si="71"/>
        <v>0</v>
      </c>
      <c r="DG95" s="232">
        <f t="shared" si="71"/>
        <v>0</v>
      </c>
      <c r="DH95" s="232">
        <f t="shared" si="71"/>
        <v>0</v>
      </c>
      <c r="DI95" s="232">
        <f t="shared" si="71"/>
        <v>0</v>
      </c>
      <c r="DJ95" s="232">
        <f t="shared" si="71"/>
        <v>0</v>
      </c>
      <c r="DK95" s="232">
        <f t="shared" si="71"/>
        <v>0</v>
      </c>
      <c r="DL95" s="232">
        <f t="shared" si="71"/>
        <v>0</v>
      </c>
      <c r="DM95" s="232">
        <f t="shared" si="71"/>
        <v>0</v>
      </c>
      <c r="DN95" s="232">
        <f t="shared" si="71"/>
        <v>0</v>
      </c>
      <c r="DO95" s="232">
        <f t="shared" si="71"/>
        <v>0</v>
      </c>
      <c r="DP95" s="232">
        <f t="shared" si="71"/>
        <v>0</v>
      </c>
      <c r="DQ95" s="232">
        <f t="shared" si="71"/>
        <v>0</v>
      </c>
      <c r="DR95" s="232">
        <f t="shared" si="71"/>
        <v>0</v>
      </c>
      <c r="DS95" s="232">
        <f t="shared" si="71"/>
        <v>0</v>
      </c>
      <c r="DT95" s="232">
        <f t="shared" si="71"/>
        <v>0</v>
      </c>
      <c r="DU95" s="232">
        <f t="shared" si="71"/>
        <v>0</v>
      </c>
      <c r="DV95" s="232">
        <f t="shared" si="71"/>
        <v>0</v>
      </c>
      <c r="DW95" s="232">
        <f t="shared" si="71"/>
        <v>0</v>
      </c>
      <c r="DX95" s="232">
        <f t="shared" si="71"/>
        <v>0</v>
      </c>
      <c r="DY95" s="232">
        <f t="shared" si="71"/>
        <v>0</v>
      </c>
      <c r="DZ95" s="232">
        <f t="shared" si="71"/>
        <v>0</v>
      </c>
      <c r="EA95" s="232">
        <f t="shared" si="71"/>
        <v>0</v>
      </c>
      <c r="EB95" s="232">
        <f t="shared" si="71"/>
        <v>0</v>
      </c>
      <c r="EC95" s="232">
        <f t="shared" si="71"/>
        <v>0</v>
      </c>
      <c r="ED95" s="232">
        <f t="shared" si="71"/>
        <v>0</v>
      </c>
      <c r="EE95" s="232">
        <f t="shared" si="71"/>
        <v>0</v>
      </c>
      <c r="EF95" s="232">
        <f t="shared" si="71"/>
        <v>0</v>
      </c>
      <c r="EG95" s="232">
        <f t="shared" si="71"/>
        <v>0</v>
      </c>
      <c r="EH95" s="232">
        <f t="shared" si="71"/>
        <v>0</v>
      </c>
      <c r="EI95" s="232">
        <f t="shared" si="71"/>
        <v>0</v>
      </c>
      <c r="EJ95" s="232">
        <f t="shared" si="71"/>
        <v>0</v>
      </c>
      <c r="EK95" s="232">
        <f t="shared" si="71"/>
        <v>0</v>
      </c>
      <c r="EL95" s="232">
        <f t="shared" si="71"/>
        <v>0</v>
      </c>
      <c r="EM95" s="232">
        <f t="shared" si="71"/>
        <v>0</v>
      </c>
      <c r="EN95" s="232">
        <f t="shared" si="71"/>
        <v>0</v>
      </c>
      <c r="EO95" s="232">
        <f t="shared" si="71"/>
        <v>0</v>
      </c>
      <c r="EP95" s="232">
        <f t="shared" si="71"/>
        <v>0</v>
      </c>
      <c r="EQ95" s="232">
        <f t="shared" si="71"/>
        <v>0</v>
      </c>
      <c r="ER95" s="232">
        <f t="shared" si="71"/>
        <v>0</v>
      </c>
      <c r="ES95" s="232">
        <f t="shared" si="71"/>
        <v>0</v>
      </c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</row>
    <row r="96" ht="12.75" customHeight="1">
      <c r="A96" s="1"/>
      <c r="B96" s="214" t="str">
        <f t="shared" si="72"/>
        <v> </v>
      </c>
      <c r="C96" s="215">
        <f t="shared" si="73"/>
        <v>0</v>
      </c>
      <c r="D96" s="215">
        <f t="shared" si="74"/>
        <v>0</v>
      </c>
      <c r="E96" s="215">
        <f t="shared" si="75"/>
        <v>0</v>
      </c>
      <c r="F96" s="215">
        <f t="shared" si="76"/>
        <v>0</v>
      </c>
      <c r="G96" s="215">
        <f t="shared" si="77"/>
        <v>0</v>
      </c>
      <c r="H96" s="215">
        <f t="shared" si="78"/>
        <v>0</v>
      </c>
      <c r="I96" s="215">
        <f t="shared" si="79"/>
        <v>0</v>
      </c>
      <c r="J96" s="215">
        <f t="shared" si="80"/>
        <v>0</v>
      </c>
      <c r="K96" s="215">
        <f t="shared" si="81"/>
        <v>0</v>
      </c>
      <c r="L96" s="216">
        <f t="shared" si="82"/>
        <v>0</v>
      </c>
      <c r="M96" s="1"/>
      <c r="N96" s="1"/>
      <c r="O96" s="257">
        <f t="shared" si="83"/>
        <v>0</v>
      </c>
      <c r="P96" s="232">
        <f t="shared" ref="P96:ES96" si="84">($E36/12)*P74</f>
        <v>0</v>
      </c>
      <c r="Q96" s="232">
        <f t="shared" si="84"/>
        <v>0</v>
      </c>
      <c r="R96" s="232">
        <f t="shared" si="84"/>
        <v>0</v>
      </c>
      <c r="S96" s="232">
        <f t="shared" si="84"/>
        <v>0</v>
      </c>
      <c r="T96" s="232">
        <f t="shared" si="84"/>
        <v>0</v>
      </c>
      <c r="U96" s="232">
        <f t="shared" si="84"/>
        <v>0</v>
      </c>
      <c r="V96" s="232">
        <f t="shared" si="84"/>
        <v>0</v>
      </c>
      <c r="W96" s="232">
        <f t="shared" si="84"/>
        <v>0</v>
      </c>
      <c r="X96" s="232">
        <f t="shared" si="84"/>
        <v>0</v>
      </c>
      <c r="Y96" s="232">
        <f t="shared" si="84"/>
        <v>0</v>
      </c>
      <c r="Z96" s="232">
        <f t="shared" si="84"/>
        <v>0</v>
      </c>
      <c r="AA96" s="232">
        <f t="shared" si="84"/>
        <v>0</v>
      </c>
      <c r="AB96" s="232">
        <f t="shared" si="84"/>
        <v>0</v>
      </c>
      <c r="AC96" s="232">
        <f t="shared" si="84"/>
        <v>0</v>
      </c>
      <c r="AD96" s="232">
        <f t="shared" si="84"/>
        <v>0</v>
      </c>
      <c r="AE96" s="232">
        <f t="shared" si="84"/>
        <v>0</v>
      </c>
      <c r="AF96" s="232">
        <f t="shared" si="84"/>
        <v>0</v>
      </c>
      <c r="AG96" s="232">
        <f t="shared" si="84"/>
        <v>0</v>
      </c>
      <c r="AH96" s="232">
        <f t="shared" si="84"/>
        <v>0</v>
      </c>
      <c r="AI96" s="232">
        <f t="shared" si="84"/>
        <v>0</v>
      </c>
      <c r="AJ96" s="232">
        <f t="shared" si="84"/>
        <v>0</v>
      </c>
      <c r="AK96" s="232">
        <f t="shared" si="84"/>
        <v>0</v>
      </c>
      <c r="AL96" s="232">
        <f t="shared" si="84"/>
        <v>0</v>
      </c>
      <c r="AM96" s="232">
        <f t="shared" si="84"/>
        <v>0</v>
      </c>
      <c r="AN96" s="232">
        <f t="shared" si="84"/>
        <v>0</v>
      </c>
      <c r="AO96" s="232">
        <f t="shared" si="84"/>
        <v>0</v>
      </c>
      <c r="AP96" s="232">
        <f t="shared" si="84"/>
        <v>0</v>
      </c>
      <c r="AQ96" s="232">
        <f t="shared" si="84"/>
        <v>0</v>
      </c>
      <c r="AR96" s="232">
        <f t="shared" si="84"/>
        <v>0</v>
      </c>
      <c r="AS96" s="232">
        <f t="shared" si="84"/>
        <v>0</v>
      </c>
      <c r="AT96" s="232">
        <f t="shared" si="84"/>
        <v>0</v>
      </c>
      <c r="AU96" s="232">
        <f t="shared" si="84"/>
        <v>0</v>
      </c>
      <c r="AV96" s="232">
        <f t="shared" si="84"/>
        <v>0</v>
      </c>
      <c r="AW96" s="232">
        <f t="shared" si="84"/>
        <v>0</v>
      </c>
      <c r="AX96" s="232">
        <f t="shared" si="84"/>
        <v>0</v>
      </c>
      <c r="AY96" s="232">
        <f t="shared" si="84"/>
        <v>0</v>
      </c>
      <c r="AZ96" s="232">
        <f t="shared" si="84"/>
        <v>0</v>
      </c>
      <c r="BA96" s="232">
        <f t="shared" si="84"/>
        <v>0</v>
      </c>
      <c r="BB96" s="232">
        <f t="shared" si="84"/>
        <v>0</v>
      </c>
      <c r="BC96" s="232">
        <f t="shared" si="84"/>
        <v>0</v>
      </c>
      <c r="BD96" s="232">
        <f t="shared" si="84"/>
        <v>0</v>
      </c>
      <c r="BE96" s="232">
        <f t="shared" si="84"/>
        <v>0</v>
      </c>
      <c r="BF96" s="232">
        <f t="shared" si="84"/>
        <v>0</v>
      </c>
      <c r="BG96" s="232">
        <f t="shared" si="84"/>
        <v>0</v>
      </c>
      <c r="BH96" s="232">
        <f t="shared" si="84"/>
        <v>0</v>
      </c>
      <c r="BI96" s="232">
        <f t="shared" si="84"/>
        <v>0</v>
      </c>
      <c r="BJ96" s="232">
        <f t="shared" si="84"/>
        <v>0</v>
      </c>
      <c r="BK96" s="232">
        <f t="shared" si="84"/>
        <v>0</v>
      </c>
      <c r="BL96" s="232">
        <f t="shared" si="84"/>
        <v>0</v>
      </c>
      <c r="BM96" s="232">
        <f t="shared" si="84"/>
        <v>0</v>
      </c>
      <c r="BN96" s="232">
        <f t="shared" si="84"/>
        <v>0</v>
      </c>
      <c r="BO96" s="232">
        <f t="shared" si="84"/>
        <v>0</v>
      </c>
      <c r="BP96" s="232">
        <f t="shared" si="84"/>
        <v>0</v>
      </c>
      <c r="BQ96" s="232">
        <f t="shared" si="84"/>
        <v>0</v>
      </c>
      <c r="BR96" s="232">
        <f t="shared" si="84"/>
        <v>0</v>
      </c>
      <c r="BS96" s="232">
        <f t="shared" si="84"/>
        <v>0</v>
      </c>
      <c r="BT96" s="232">
        <f t="shared" si="84"/>
        <v>0</v>
      </c>
      <c r="BU96" s="232">
        <f t="shared" si="84"/>
        <v>0</v>
      </c>
      <c r="BV96" s="232">
        <f t="shared" si="84"/>
        <v>0</v>
      </c>
      <c r="BW96" s="232">
        <f t="shared" si="84"/>
        <v>0</v>
      </c>
      <c r="BX96" s="232">
        <f t="shared" si="84"/>
        <v>0</v>
      </c>
      <c r="BY96" s="232">
        <f t="shared" si="84"/>
        <v>0</v>
      </c>
      <c r="BZ96" s="232">
        <f t="shared" si="84"/>
        <v>0</v>
      </c>
      <c r="CA96" s="232">
        <f t="shared" si="84"/>
        <v>0</v>
      </c>
      <c r="CB96" s="232">
        <f t="shared" si="84"/>
        <v>0</v>
      </c>
      <c r="CC96" s="232">
        <f t="shared" si="84"/>
        <v>0</v>
      </c>
      <c r="CD96" s="232">
        <f t="shared" si="84"/>
        <v>0</v>
      </c>
      <c r="CE96" s="232">
        <f t="shared" si="84"/>
        <v>0</v>
      </c>
      <c r="CF96" s="232">
        <f t="shared" si="84"/>
        <v>0</v>
      </c>
      <c r="CG96" s="232">
        <f t="shared" si="84"/>
        <v>0</v>
      </c>
      <c r="CH96" s="232">
        <f t="shared" si="84"/>
        <v>0</v>
      </c>
      <c r="CI96" s="232">
        <f t="shared" si="84"/>
        <v>0</v>
      </c>
      <c r="CJ96" s="232">
        <f t="shared" si="84"/>
        <v>0</v>
      </c>
      <c r="CK96" s="232">
        <f t="shared" si="84"/>
        <v>0</v>
      </c>
      <c r="CL96" s="232">
        <f t="shared" si="84"/>
        <v>0</v>
      </c>
      <c r="CM96" s="232">
        <f t="shared" si="84"/>
        <v>0</v>
      </c>
      <c r="CN96" s="232">
        <f t="shared" si="84"/>
        <v>0</v>
      </c>
      <c r="CO96" s="232">
        <f t="shared" si="84"/>
        <v>0</v>
      </c>
      <c r="CP96" s="232">
        <f t="shared" si="84"/>
        <v>0</v>
      </c>
      <c r="CQ96" s="232">
        <f t="shared" si="84"/>
        <v>0</v>
      </c>
      <c r="CR96" s="232">
        <f t="shared" si="84"/>
        <v>0</v>
      </c>
      <c r="CS96" s="232">
        <f t="shared" si="84"/>
        <v>0</v>
      </c>
      <c r="CT96" s="232">
        <f t="shared" si="84"/>
        <v>0</v>
      </c>
      <c r="CU96" s="232">
        <f t="shared" si="84"/>
        <v>0</v>
      </c>
      <c r="CV96" s="232">
        <f t="shared" si="84"/>
        <v>0</v>
      </c>
      <c r="CW96" s="232">
        <f t="shared" si="84"/>
        <v>0</v>
      </c>
      <c r="CX96" s="232">
        <f t="shared" si="84"/>
        <v>0</v>
      </c>
      <c r="CY96" s="232">
        <f t="shared" si="84"/>
        <v>0</v>
      </c>
      <c r="CZ96" s="232">
        <f t="shared" si="84"/>
        <v>0</v>
      </c>
      <c r="DA96" s="232">
        <f t="shared" si="84"/>
        <v>0</v>
      </c>
      <c r="DB96" s="232">
        <f t="shared" si="84"/>
        <v>0</v>
      </c>
      <c r="DC96" s="232">
        <f t="shared" si="84"/>
        <v>0</v>
      </c>
      <c r="DD96" s="232">
        <f t="shared" si="84"/>
        <v>0</v>
      </c>
      <c r="DE96" s="232">
        <f t="shared" si="84"/>
        <v>0</v>
      </c>
      <c r="DF96" s="232">
        <f t="shared" si="84"/>
        <v>0</v>
      </c>
      <c r="DG96" s="232">
        <f t="shared" si="84"/>
        <v>0</v>
      </c>
      <c r="DH96" s="232">
        <f t="shared" si="84"/>
        <v>0</v>
      </c>
      <c r="DI96" s="232">
        <f t="shared" si="84"/>
        <v>0</v>
      </c>
      <c r="DJ96" s="232">
        <f t="shared" si="84"/>
        <v>0</v>
      </c>
      <c r="DK96" s="232">
        <f t="shared" si="84"/>
        <v>0</v>
      </c>
      <c r="DL96" s="232">
        <f t="shared" si="84"/>
        <v>0</v>
      </c>
      <c r="DM96" s="232">
        <f t="shared" si="84"/>
        <v>0</v>
      </c>
      <c r="DN96" s="232">
        <f t="shared" si="84"/>
        <v>0</v>
      </c>
      <c r="DO96" s="232">
        <f t="shared" si="84"/>
        <v>0</v>
      </c>
      <c r="DP96" s="232">
        <f t="shared" si="84"/>
        <v>0</v>
      </c>
      <c r="DQ96" s="232">
        <f t="shared" si="84"/>
        <v>0</v>
      </c>
      <c r="DR96" s="232">
        <f t="shared" si="84"/>
        <v>0</v>
      </c>
      <c r="DS96" s="232">
        <f t="shared" si="84"/>
        <v>0</v>
      </c>
      <c r="DT96" s="232">
        <f t="shared" si="84"/>
        <v>0</v>
      </c>
      <c r="DU96" s="232">
        <f t="shared" si="84"/>
        <v>0</v>
      </c>
      <c r="DV96" s="232">
        <f t="shared" si="84"/>
        <v>0</v>
      </c>
      <c r="DW96" s="232">
        <f t="shared" si="84"/>
        <v>0</v>
      </c>
      <c r="DX96" s="232">
        <f t="shared" si="84"/>
        <v>0</v>
      </c>
      <c r="DY96" s="232">
        <f t="shared" si="84"/>
        <v>0</v>
      </c>
      <c r="DZ96" s="232">
        <f t="shared" si="84"/>
        <v>0</v>
      </c>
      <c r="EA96" s="232">
        <f t="shared" si="84"/>
        <v>0</v>
      </c>
      <c r="EB96" s="232">
        <f t="shared" si="84"/>
        <v>0</v>
      </c>
      <c r="EC96" s="232">
        <f t="shared" si="84"/>
        <v>0</v>
      </c>
      <c r="ED96" s="232">
        <f t="shared" si="84"/>
        <v>0</v>
      </c>
      <c r="EE96" s="232">
        <f t="shared" si="84"/>
        <v>0</v>
      </c>
      <c r="EF96" s="232">
        <f t="shared" si="84"/>
        <v>0</v>
      </c>
      <c r="EG96" s="232">
        <f t="shared" si="84"/>
        <v>0</v>
      </c>
      <c r="EH96" s="232">
        <f t="shared" si="84"/>
        <v>0</v>
      </c>
      <c r="EI96" s="232">
        <f t="shared" si="84"/>
        <v>0</v>
      </c>
      <c r="EJ96" s="232">
        <f t="shared" si="84"/>
        <v>0</v>
      </c>
      <c r="EK96" s="232">
        <f t="shared" si="84"/>
        <v>0</v>
      </c>
      <c r="EL96" s="232">
        <f t="shared" si="84"/>
        <v>0</v>
      </c>
      <c r="EM96" s="232">
        <f t="shared" si="84"/>
        <v>0</v>
      </c>
      <c r="EN96" s="232">
        <f t="shared" si="84"/>
        <v>0</v>
      </c>
      <c r="EO96" s="232">
        <f t="shared" si="84"/>
        <v>0</v>
      </c>
      <c r="EP96" s="232">
        <f t="shared" si="84"/>
        <v>0</v>
      </c>
      <c r="EQ96" s="232">
        <f t="shared" si="84"/>
        <v>0</v>
      </c>
      <c r="ER96" s="232">
        <f t="shared" si="84"/>
        <v>0</v>
      </c>
      <c r="ES96" s="232">
        <f t="shared" si="84"/>
        <v>0</v>
      </c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</row>
    <row r="97" ht="12.75" customHeight="1">
      <c r="A97" s="1"/>
      <c r="B97" s="214" t="str">
        <f t="shared" si="72"/>
        <v> </v>
      </c>
      <c r="C97" s="215">
        <f t="shared" si="73"/>
        <v>0</v>
      </c>
      <c r="D97" s="215">
        <f t="shared" si="74"/>
        <v>0</v>
      </c>
      <c r="E97" s="215">
        <f t="shared" si="75"/>
        <v>0</v>
      </c>
      <c r="F97" s="215">
        <f t="shared" si="76"/>
        <v>0</v>
      </c>
      <c r="G97" s="215">
        <f t="shared" si="77"/>
        <v>0</v>
      </c>
      <c r="H97" s="215">
        <f t="shared" si="78"/>
        <v>0</v>
      </c>
      <c r="I97" s="215">
        <f t="shared" si="79"/>
        <v>0</v>
      </c>
      <c r="J97" s="215">
        <f t="shared" si="80"/>
        <v>0</v>
      </c>
      <c r="K97" s="215">
        <f t="shared" si="81"/>
        <v>0</v>
      </c>
      <c r="L97" s="216">
        <f t="shared" si="82"/>
        <v>0</v>
      </c>
      <c r="M97" s="1"/>
      <c r="N97" s="1"/>
      <c r="O97" s="257">
        <f t="shared" si="83"/>
        <v>0</v>
      </c>
      <c r="P97" s="232">
        <f t="shared" ref="P97:ES97" si="85">($E37/12)*P75</f>
        <v>0</v>
      </c>
      <c r="Q97" s="232">
        <f t="shared" si="85"/>
        <v>0</v>
      </c>
      <c r="R97" s="232">
        <f t="shared" si="85"/>
        <v>0</v>
      </c>
      <c r="S97" s="232">
        <f t="shared" si="85"/>
        <v>0</v>
      </c>
      <c r="T97" s="232">
        <f t="shared" si="85"/>
        <v>0</v>
      </c>
      <c r="U97" s="232">
        <f t="shared" si="85"/>
        <v>0</v>
      </c>
      <c r="V97" s="232">
        <f t="shared" si="85"/>
        <v>0</v>
      </c>
      <c r="W97" s="232">
        <f t="shared" si="85"/>
        <v>0</v>
      </c>
      <c r="X97" s="232">
        <f t="shared" si="85"/>
        <v>0</v>
      </c>
      <c r="Y97" s="232">
        <f t="shared" si="85"/>
        <v>0</v>
      </c>
      <c r="Z97" s="232">
        <f t="shared" si="85"/>
        <v>0</v>
      </c>
      <c r="AA97" s="232">
        <f t="shared" si="85"/>
        <v>0</v>
      </c>
      <c r="AB97" s="232">
        <f t="shared" si="85"/>
        <v>0</v>
      </c>
      <c r="AC97" s="232">
        <f t="shared" si="85"/>
        <v>0</v>
      </c>
      <c r="AD97" s="232">
        <f t="shared" si="85"/>
        <v>0</v>
      </c>
      <c r="AE97" s="232">
        <f t="shared" si="85"/>
        <v>0</v>
      </c>
      <c r="AF97" s="232">
        <f t="shared" si="85"/>
        <v>0</v>
      </c>
      <c r="AG97" s="232">
        <f t="shared" si="85"/>
        <v>0</v>
      </c>
      <c r="AH97" s="232">
        <f t="shared" si="85"/>
        <v>0</v>
      </c>
      <c r="AI97" s="232">
        <f t="shared" si="85"/>
        <v>0</v>
      </c>
      <c r="AJ97" s="232">
        <f t="shared" si="85"/>
        <v>0</v>
      </c>
      <c r="AK97" s="232">
        <f t="shared" si="85"/>
        <v>0</v>
      </c>
      <c r="AL97" s="232">
        <f t="shared" si="85"/>
        <v>0</v>
      </c>
      <c r="AM97" s="232">
        <f t="shared" si="85"/>
        <v>0</v>
      </c>
      <c r="AN97" s="232">
        <f t="shared" si="85"/>
        <v>0</v>
      </c>
      <c r="AO97" s="232">
        <f t="shared" si="85"/>
        <v>0</v>
      </c>
      <c r="AP97" s="232">
        <f t="shared" si="85"/>
        <v>0</v>
      </c>
      <c r="AQ97" s="232">
        <f t="shared" si="85"/>
        <v>0</v>
      </c>
      <c r="AR97" s="232">
        <f t="shared" si="85"/>
        <v>0</v>
      </c>
      <c r="AS97" s="232">
        <f t="shared" si="85"/>
        <v>0</v>
      </c>
      <c r="AT97" s="232">
        <f t="shared" si="85"/>
        <v>0</v>
      </c>
      <c r="AU97" s="232">
        <f t="shared" si="85"/>
        <v>0</v>
      </c>
      <c r="AV97" s="232">
        <f t="shared" si="85"/>
        <v>0</v>
      </c>
      <c r="AW97" s="232">
        <f t="shared" si="85"/>
        <v>0</v>
      </c>
      <c r="AX97" s="232">
        <f t="shared" si="85"/>
        <v>0</v>
      </c>
      <c r="AY97" s="232">
        <f t="shared" si="85"/>
        <v>0</v>
      </c>
      <c r="AZ97" s="232">
        <f t="shared" si="85"/>
        <v>0</v>
      </c>
      <c r="BA97" s="232">
        <f t="shared" si="85"/>
        <v>0</v>
      </c>
      <c r="BB97" s="232">
        <f t="shared" si="85"/>
        <v>0</v>
      </c>
      <c r="BC97" s="232">
        <f t="shared" si="85"/>
        <v>0</v>
      </c>
      <c r="BD97" s="232">
        <f t="shared" si="85"/>
        <v>0</v>
      </c>
      <c r="BE97" s="232">
        <f t="shared" si="85"/>
        <v>0</v>
      </c>
      <c r="BF97" s="232">
        <f t="shared" si="85"/>
        <v>0</v>
      </c>
      <c r="BG97" s="232">
        <f t="shared" si="85"/>
        <v>0</v>
      </c>
      <c r="BH97" s="232">
        <f t="shared" si="85"/>
        <v>0</v>
      </c>
      <c r="BI97" s="232">
        <f t="shared" si="85"/>
        <v>0</v>
      </c>
      <c r="BJ97" s="232">
        <f t="shared" si="85"/>
        <v>0</v>
      </c>
      <c r="BK97" s="232">
        <f t="shared" si="85"/>
        <v>0</v>
      </c>
      <c r="BL97" s="232">
        <f t="shared" si="85"/>
        <v>0</v>
      </c>
      <c r="BM97" s="232">
        <f t="shared" si="85"/>
        <v>0</v>
      </c>
      <c r="BN97" s="232">
        <f t="shared" si="85"/>
        <v>0</v>
      </c>
      <c r="BO97" s="232">
        <f t="shared" si="85"/>
        <v>0</v>
      </c>
      <c r="BP97" s="232">
        <f t="shared" si="85"/>
        <v>0</v>
      </c>
      <c r="BQ97" s="232">
        <f t="shared" si="85"/>
        <v>0</v>
      </c>
      <c r="BR97" s="232">
        <f t="shared" si="85"/>
        <v>0</v>
      </c>
      <c r="BS97" s="232">
        <f t="shared" si="85"/>
        <v>0</v>
      </c>
      <c r="BT97" s="232">
        <f t="shared" si="85"/>
        <v>0</v>
      </c>
      <c r="BU97" s="232">
        <f t="shared" si="85"/>
        <v>0</v>
      </c>
      <c r="BV97" s="232">
        <f t="shared" si="85"/>
        <v>0</v>
      </c>
      <c r="BW97" s="232">
        <f t="shared" si="85"/>
        <v>0</v>
      </c>
      <c r="BX97" s="232">
        <f t="shared" si="85"/>
        <v>0</v>
      </c>
      <c r="BY97" s="232">
        <f t="shared" si="85"/>
        <v>0</v>
      </c>
      <c r="BZ97" s="232">
        <f t="shared" si="85"/>
        <v>0</v>
      </c>
      <c r="CA97" s="232">
        <f t="shared" si="85"/>
        <v>0</v>
      </c>
      <c r="CB97" s="232">
        <f t="shared" si="85"/>
        <v>0</v>
      </c>
      <c r="CC97" s="232">
        <f t="shared" si="85"/>
        <v>0</v>
      </c>
      <c r="CD97" s="232">
        <f t="shared" si="85"/>
        <v>0</v>
      </c>
      <c r="CE97" s="232">
        <f t="shared" si="85"/>
        <v>0</v>
      </c>
      <c r="CF97" s="232">
        <f t="shared" si="85"/>
        <v>0</v>
      </c>
      <c r="CG97" s="232">
        <f t="shared" si="85"/>
        <v>0</v>
      </c>
      <c r="CH97" s="232">
        <f t="shared" si="85"/>
        <v>0</v>
      </c>
      <c r="CI97" s="232">
        <f t="shared" si="85"/>
        <v>0</v>
      </c>
      <c r="CJ97" s="232">
        <f t="shared" si="85"/>
        <v>0</v>
      </c>
      <c r="CK97" s="232">
        <f t="shared" si="85"/>
        <v>0</v>
      </c>
      <c r="CL97" s="232">
        <f t="shared" si="85"/>
        <v>0</v>
      </c>
      <c r="CM97" s="232">
        <f t="shared" si="85"/>
        <v>0</v>
      </c>
      <c r="CN97" s="232">
        <f t="shared" si="85"/>
        <v>0</v>
      </c>
      <c r="CO97" s="232">
        <f t="shared" si="85"/>
        <v>0</v>
      </c>
      <c r="CP97" s="232">
        <f t="shared" si="85"/>
        <v>0</v>
      </c>
      <c r="CQ97" s="232">
        <f t="shared" si="85"/>
        <v>0</v>
      </c>
      <c r="CR97" s="232">
        <f t="shared" si="85"/>
        <v>0</v>
      </c>
      <c r="CS97" s="232">
        <f t="shared" si="85"/>
        <v>0</v>
      </c>
      <c r="CT97" s="232">
        <f t="shared" si="85"/>
        <v>0</v>
      </c>
      <c r="CU97" s="232">
        <f t="shared" si="85"/>
        <v>0</v>
      </c>
      <c r="CV97" s="232">
        <f t="shared" si="85"/>
        <v>0</v>
      </c>
      <c r="CW97" s="232">
        <f t="shared" si="85"/>
        <v>0</v>
      </c>
      <c r="CX97" s="232">
        <f t="shared" si="85"/>
        <v>0</v>
      </c>
      <c r="CY97" s="232">
        <f t="shared" si="85"/>
        <v>0</v>
      </c>
      <c r="CZ97" s="232">
        <f t="shared" si="85"/>
        <v>0</v>
      </c>
      <c r="DA97" s="232">
        <f t="shared" si="85"/>
        <v>0</v>
      </c>
      <c r="DB97" s="232">
        <f t="shared" si="85"/>
        <v>0</v>
      </c>
      <c r="DC97" s="232">
        <f t="shared" si="85"/>
        <v>0</v>
      </c>
      <c r="DD97" s="232">
        <f t="shared" si="85"/>
        <v>0</v>
      </c>
      <c r="DE97" s="232">
        <f t="shared" si="85"/>
        <v>0</v>
      </c>
      <c r="DF97" s="232">
        <f t="shared" si="85"/>
        <v>0</v>
      </c>
      <c r="DG97" s="232">
        <f t="shared" si="85"/>
        <v>0</v>
      </c>
      <c r="DH97" s="232">
        <f t="shared" si="85"/>
        <v>0</v>
      </c>
      <c r="DI97" s="232">
        <f t="shared" si="85"/>
        <v>0</v>
      </c>
      <c r="DJ97" s="232">
        <f t="shared" si="85"/>
        <v>0</v>
      </c>
      <c r="DK97" s="232">
        <f t="shared" si="85"/>
        <v>0</v>
      </c>
      <c r="DL97" s="232">
        <f t="shared" si="85"/>
        <v>0</v>
      </c>
      <c r="DM97" s="232">
        <f t="shared" si="85"/>
        <v>0</v>
      </c>
      <c r="DN97" s="232">
        <f t="shared" si="85"/>
        <v>0</v>
      </c>
      <c r="DO97" s="232">
        <f t="shared" si="85"/>
        <v>0</v>
      </c>
      <c r="DP97" s="232">
        <f t="shared" si="85"/>
        <v>0</v>
      </c>
      <c r="DQ97" s="232">
        <f t="shared" si="85"/>
        <v>0</v>
      </c>
      <c r="DR97" s="232">
        <f t="shared" si="85"/>
        <v>0</v>
      </c>
      <c r="DS97" s="232">
        <f t="shared" si="85"/>
        <v>0</v>
      </c>
      <c r="DT97" s="232">
        <f t="shared" si="85"/>
        <v>0</v>
      </c>
      <c r="DU97" s="232">
        <f t="shared" si="85"/>
        <v>0</v>
      </c>
      <c r="DV97" s="232">
        <f t="shared" si="85"/>
        <v>0</v>
      </c>
      <c r="DW97" s="232">
        <f t="shared" si="85"/>
        <v>0</v>
      </c>
      <c r="DX97" s="232">
        <f t="shared" si="85"/>
        <v>0</v>
      </c>
      <c r="DY97" s="232">
        <f t="shared" si="85"/>
        <v>0</v>
      </c>
      <c r="DZ97" s="232">
        <f t="shared" si="85"/>
        <v>0</v>
      </c>
      <c r="EA97" s="232">
        <f t="shared" si="85"/>
        <v>0</v>
      </c>
      <c r="EB97" s="232">
        <f t="shared" si="85"/>
        <v>0</v>
      </c>
      <c r="EC97" s="232">
        <f t="shared" si="85"/>
        <v>0</v>
      </c>
      <c r="ED97" s="232">
        <f t="shared" si="85"/>
        <v>0</v>
      </c>
      <c r="EE97" s="232">
        <f t="shared" si="85"/>
        <v>0</v>
      </c>
      <c r="EF97" s="232">
        <f t="shared" si="85"/>
        <v>0</v>
      </c>
      <c r="EG97" s="232">
        <f t="shared" si="85"/>
        <v>0</v>
      </c>
      <c r="EH97" s="232">
        <f t="shared" si="85"/>
        <v>0</v>
      </c>
      <c r="EI97" s="232">
        <f t="shared" si="85"/>
        <v>0</v>
      </c>
      <c r="EJ97" s="232">
        <f t="shared" si="85"/>
        <v>0</v>
      </c>
      <c r="EK97" s="232">
        <f t="shared" si="85"/>
        <v>0</v>
      </c>
      <c r="EL97" s="232">
        <f t="shared" si="85"/>
        <v>0</v>
      </c>
      <c r="EM97" s="232">
        <f t="shared" si="85"/>
        <v>0</v>
      </c>
      <c r="EN97" s="232">
        <f t="shared" si="85"/>
        <v>0</v>
      </c>
      <c r="EO97" s="232">
        <f t="shared" si="85"/>
        <v>0</v>
      </c>
      <c r="EP97" s="232">
        <f t="shared" si="85"/>
        <v>0</v>
      </c>
      <c r="EQ97" s="232">
        <f t="shared" si="85"/>
        <v>0</v>
      </c>
      <c r="ER97" s="232">
        <f t="shared" si="85"/>
        <v>0</v>
      </c>
      <c r="ES97" s="232">
        <f t="shared" si="85"/>
        <v>0</v>
      </c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</row>
    <row r="98" ht="12.75" customHeight="1">
      <c r="A98" s="1"/>
      <c r="B98" s="214" t="str">
        <f t="shared" si="72"/>
        <v> </v>
      </c>
      <c r="C98" s="215">
        <f t="shared" si="73"/>
        <v>0</v>
      </c>
      <c r="D98" s="215">
        <f t="shared" si="74"/>
        <v>0</v>
      </c>
      <c r="E98" s="215">
        <f t="shared" si="75"/>
        <v>0</v>
      </c>
      <c r="F98" s="215">
        <f t="shared" si="76"/>
        <v>0</v>
      </c>
      <c r="G98" s="215">
        <f t="shared" si="77"/>
        <v>0</v>
      </c>
      <c r="H98" s="215">
        <f t="shared" si="78"/>
        <v>0</v>
      </c>
      <c r="I98" s="215">
        <f t="shared" si="79"/>
        <v>0</v>
      </c>
      <c r="J98" s="215">
        <f t="shared" si="80"/>
        <v>0</v>
      </c>
      <c r="K98" s="215">
        <f t="shared" si="81"/>
        <v>0</v>
      </c>
      <c r="L98" s="216">
        <f t="shared" si="82"/>
        <v>0</v>
      </c>
      <c r="M98" s="1"/>
      <c r="N98" s="1"/>
      <c r="O98" s="257">
        <f t="shared" si="83"/>
        <v>0</v>
      </c>
      <c r="P98" s="232">
        <f t="shared" ref="P98:ES98" si="86">($E38/12)*P76</f>
        <v>0</v>
      </c>
      <c r="Q98" s="232">
        <f t="shared" si="86"/>
        <v>0</v>
      </c>
      <c r="R98" s="232">
        <f t="shared" si="86"/>
        <v>0</v>
      </c>
      <c r="S98" s="232">
        <f t="shared" si="86"/>
        <v>0</v>
      </c>
      <c r="T98" s="232">
        <f t="shared" si="86"/>
        <v>0</v>
      </c>
      <c r="U98" s="232">
        <f t="shared" si="86"/>
        <v>0</v>
      </c>
      <c r="V98" s="232">
        <f t="shared" si="86"/>
        <v>0</v>
      </c>
      <c r="W98" s="232">
        <f t="shared" si="86"/>
        <v>0</v>
      </c>
      <c r="X98" s="232">
        <f t="shared" si="86"/>
        <v>0</v>
      </c>
      <c r="Y98" s="232">
        <f t="shared" si="86"/>
        <v>0</v>
      </c>
      <c r="Z98" s="232">
        <f t="shared" si="86"/>
        <v>0</v>
      </c>
      <c r="AA98" s="232">
        <f t="shared" si="86"/>
        <v>0</v>
      </c>
      <c r="AB98" s="232">
        <f t="shared" si="86"/>
        <v>0</v>
      </c>
      <c r="AC98" s="232">
        <f t="shared" si="86"/>
        <v>0</v>
      </c>
      <c r="AD98" s="232">
        <f t="shared" si="86"/>
        <v>0</v>
      </c>
      <c r="AE98" s="232">
        <f t="shared" si="86"/>
        <v>0</v>
      </c>
      <c r="AF98" s="232">
        <f t="shared" si="86"/>
        <v>0</v>
      </c>
      <c r="AG98" s="232">
        <f t="shared" si="86"/>
        <v>0</v>
      </c>
      <c r="AH98" s="232">
        <f t="shared" si="86"/>
        <v>0</v>
      </c>
      <c r="AI98" s="232">
        <f t="shared" si="86"/>
        <v>0</v>
      </c>
      <c r="AJ98" s="232">
        <f t="shared" si="86"/>
        <v>0</v>
      </c>
      <c r="AK98" s="232">
        <f t="shared" si="86"/>
        <v>0</v>
      </c>
      <c r="AL98" s="232">
        <f t="shared" si="86"/>
        <v>0</v>
      </c>
      <c r="AM98" s="232">
        <f t="shared" si="86"/>
        <v>0</v>
      </c>
      <c r="AN98" s="232">
        <f t="shared" si="86"/>
        <v>0</v>
      </c>
      <c r="AO98" s="232">
        <f t="shared" si="86"/>
        <v>0</v>
      </c>
      <c r="AP98" s="232">
        <f t="shared" si="86"/>
        <v>0</v>
      </c>
      <c r="AQ98" s="232">
        <f t="shared" si="86"/>
        <v>0</v>
      </c>
      <c r="AR98" s="232">
        <f t="shared" si="86"/>
        <v>0</v>
      </c>
      <c r="AS98" s="232">
        <f t="shared" si="86"/>
        <v>0</v>
      </c>
      <c r="AT98" s="232">
        <f t="shared" si="86"/>
        <v>0</v>
      </c>
      <c r="AU98" s="232">
        <f t="shared" si="86"/>
        <v>0</v>
      </c>
      <c r="AV98" s="232">
        <f t="shared" si="86"/>
        <v>0</v>
      </c>
      <c r="AW98" s="232">
        <f t="shared" si="86"/>
        <v>0</v>
      </c>
      <c r="AX98" s="232">
        <f t="shared" si="86"/>
        <v>0</v>
      </c>
      <c r="AY98" s="232">
        <f t="shared" si="86"/>
        <v>0</v>
      </c>
      <c r="AZ98" s="232">
        <f t="shared" si="86"/>
        <v>0</v>
      </c>
      <c r="BA98" s="232">
        <f t="shared" si="86"/>
        <v>0</v>
      </c>
      <c r="BB98" s="232">
        <f t="shared" si="86"/>
        <v>0</v>
      </c>
      <c r="BC98" s="232">
        <f t="shared" si="86"/>
        <v>0</v>
      </c>
      <c r="BD98" s="232">
        <f t="shared" si="86"/>
        <v>0</v>
      </c>
      <c r="BE98" s="232">
        <f t="shared" si="86"/>
        <v>0</v>
      </c>
      <c r="BF98" s="232">
        <f t="shared" si="86"/>
        <v>0</v>
      </c>
      <c r="BG98" s="232">
        <f t="shared" si="86"/>
        <v>0</v>
      </c>
      <c r="BH98" s="232">
        <f t="shared" si="86"/>
        <v>0</v>
      </c>
      <c r="BI98" s="232">
        <f t="shared" si="86"/>
        <v>0</v>
      </c>
      <c r="BJ98" s="232">
        <f t="shared" si="86"/>
        <v>0</v>
      </c>
      <c r="BK98" s="232">
        <f t="shared" si="86"/>
        <v>0</v>
      </c>
      <c r="BL98" s="232">
        <f t="shared" si="86"/>
        <v>0</v>
      </c>
      <c r="BM98" s="232">
        <f t="shared" si="86"/>
        <v>0</v>
      </c>
      <c r="BN98" s="232">
        <f t="shared" si="86"/>
        <v>0</v>
      </c>
      <c r="BO98" s="232">
        <f t="shared" si="86"/>
        <v>0</v>
      </c>
      <c r="BP98" s="232">
        <f t="shared" si="86"/>
        <v>0</v>
      </c>
      <c r="BQ98" s="232">
        <f t="shared" si="86"/>
        <v>0</v>
      </c>
      <c r="BR98" s="232">
        <f t="shared" si="86"/>
        <v>0</v>
      </c>
      <c r="BS98" s="232">
        <f t="shared" si="86"/>
        <v>0</v>
      </c>
      <c r="BT98" s="232">
        <f t="shared" si="86"/>
        <v>0</v>
      </c>
      <c r="BU98" s="232">
        <f t="shared" si="86"/>
        <v>0</v>
      </c>
      <c r="BV98" s="232">
        <f t="shared" si="86"/>
        <v>0</v>
      </c>
      <c r="BW98" s="232">
        <f t="shared" si="86"/>
        <v>0</v>
      </c>
      <c r="BX98" s="232">
        <f t="shared" si="86"/>
        <v>0</v>
      </c>
      <c r="BY98" s="232">
        <f t="shared" si="86"/>
        <v>0</v>
      </c>
      <c r="BZ98" s="232">
        <f t="shared" si="86"/>
        <v>0</v>
      </c>
      <c r="CA98" s="232">
        <f t="shared" si="86"/>
        <v>0</v>
      </c>
      <c r="CB98" s="232">
        <f t="shared" si="86"/>
        <v>0</v>
      </c>
      <c r="CC98" s="232">
        <f t="shared" si="86"/>
        <v>0</v>
      </c>
      <c r="CD98" s="232">
        <f t="shared" si="86"/>
        <v>0</v>
      </c>
      <c r="CE98" s="232">
        <f t="shared" si="86"/>
        <v>0</v>
      </c>
      <c r="CF98" s="232">
        <f t="shared" si="86"/>
        <v>0</v>
      </c>
      <c r="CG98" s="232">
        <f t="shared" si="86"/>
        <v>0</v>
      </c>
      <c r="CH98" s="232">
        <f t="shared" si="86"/>
        <v>0</v>
      </c>
      <c r="CI98" s="232">
        <f t="shared" si="86"/>
        <v>0</v>
      </c>
      <c r="CJ98" s="232">
        <f t="shared" si="86"/>
        <v>0</v>
      </c>
      <c r="CK98" s="232">
        <f t="shared" si="86"/>
        <v>0</v>
      </c>
      <c r="CL98" s="232">
        <f t="shared" si="86"/>
        <v>0</v>
      </c>
      <c r="CM98" s="232">
        <f t="shared" si="86"/>
        <v>0</v>
      </c>
      <c r="CN98" s="232">
        <f t="shared" si="86"/>
        <v>0</v>
      </c>
      <c r="CO98" s="232">
        <f t="shared" si="86"/>
        <v>0</v>
      </c>
      <c r="CP98" s="232">
        <f t="shared" si="86"/>
        <v>0</v>
      </c>
      <c r="CQ98" s="232">
        <f t="shared" si="86"/>
        <v>0</v>
      </c>
      <c r="CR98" s="232">
        <f t="shared" si="86"/>
        <v>0</v>
      </c>
      <c r="CS98" s="232">
        <f t="shared" si="86"/>
        <v>0</v>
      </c>
      <c r="CT98" s="232">
        <f t="shared" si="86"/>
        <v>0</v>
      </c>
      <c r="CU98" s="232">
        <f t="shared" si="86"/>
        <v>0</v>
      </c>
      <c r="CV98" s="232">
        <f t="shared" si="86"/>
        <v>0</v>
      </c>
      <c r="CW98" s="232">
        <f t="shared" si="86"/>
        <v>0</v>
      </c>
      <c r="CX98" s="232">
        <f t="shared" si="86"/>
        <v>0</v>
      </c>
      <c r="CY98" s="232">
        <f t="shared" si="86"/>
        <v>0</v>
      </c>
      <c r="CZ98" s="232">
        <f t="shared" si="86"/>
        <v>0</v>
      </c>
      <c r="DA98" s="232">
        <f t="shared" si="86"/>
        <v>0</v>
      </c>
      <c r="DB98" s="232">
        <f t="shared" si="86"/>
        <v>0</v>
      </c>
      <c r="DC98" s="232">
        <f t="shared" si="86"/>
        <v>0</v>
      </c>
      <c r="DD98" s="232">
        <f t="shared" si="86"/>
        <v>0</v>
      </c>
      <c r="DE98" s="232">
        <f t="shared" si="86"/>
        <v>0</v>
      </c>
      <c r="DF98" s="232">
        <f t="shared" si="86"/>
        <v>0</v>
      </c>
      <c r="DG98" s="232">
        <f t="shared" si="86"/>
        <v>0</v>
      </c>
      <c r="DH98" s="232">
        <f t="shared" si="86"/>
        <v>0</v>
      </c>
      <c r="DI98" s="232">
        <f t="shared" si="86"/>
        <v>0</v>
      </c>
      <c r="DJ98" s="232">
        <f t="shared" si="86"/>
        <v>0</v>
      </c>
      <c r="DK98" s="232">
        <f t="shared" si="86"/>
        <v>0</v>
      </c>
      <c r="DL98" s="232">
        <f t="shared" si="86"/>
        <v>0</v>
      </c>
      <c r="DM98" s="232">
        <f t="shared" si="86"/>
        <v>0</v>
      </c>
      <c r="DN98" s="232">
        <f t="shared" si="86"/>
        <v>0</v>
      </c>
      <c r="DO98" s="232">
        <f t="shared" si="86"/>
        <v>0</v>
      </c>
      <c r="DP98" s="232">
        <f t="shared" si="86"/>
        <v>0</v>
      </c>
      <c r="DQ98" s="232">
        <f t="shared" si="86"/>
        <v>0</v>
      </c>
      <c r="DR98" s="232">
        <f t="shared" si="86"/>
        <v>0</v>
      </c>
      <c r="DS98" s="232">
        <f t="shared" si="86"/>
        <v>0</v>
      </c>
      <c r="DT98" s="232">
        <f t="shared" si="86"/>
        <v>0</v>
      </c>
      <c r="DU98" s="232">
        <f t="shared" si="86"/>
        <v>0</v>
      </c>
      <c r="DV98" s="232">
        <f t="shared" si="86"/>
        <v>0</v>
      </c>
      <c r="DW98" s="232">
        <f t="shared" si="86"/>
        <v>0</v>
      </c>
      <c r="DX98" s="232">
        <f t="shared" si="86"/>
        <v>0</v>
      </c>
      <c r="DY98" s="232">
        <f t="shared" si="86"/>
        <v>0</v>
      </c>
      <c r="DZ98" s="232">
        <f t="shared" si="86"/>
        <v>0</v>
      </c>
      <c r="EA98" s="232">
        <f t="shared" si="86"/>
        <v>0</v>
      </c>
      <c r="EB98" s="232">
        <f t="shared" si="86"/>
        <v>0</v>
      </c>
      <c r="EC98" s="232">
        <f t="shared" si="86"/>
        <v>0</v>
      </c>
      <c r="ED98" s="232">
        <f t="shared" si="86"/>
        <v>0</v>
      </c>
      <c r="EE98" s="232">
        <f t="shared" si="86"/>
        <v>0</v>
      </c>
      <c r="EF98" s="232">
        <f t="shared" si="86"/>
        <v>0</v>
      </c>
      <c r="EG98" s="232">
        <f t="shared" si="86"/>
        <v>0</v>
      </c>
      <c r="EH98" s="232">
        <f t="shared" si="86"/>
        <v>0</v>
      </c>
      <c r="EI98" s="232">
        <f t="shared" si="86"/>
        <v>0</v>
      </c>
      <c r="EJ98" s="232">
        <f t="shared" si="86"/>
        <v>0</v>
      </c>
      <c r="EK98" s="232">
        <f t="shared" si="86"/>
        <v>0</v>
      </c>
      <c r="EL98" s="232">
        <f t="shared" si="86"/>
        <v>0</v>
      </c>
      <c r="EM98" s="232">
        <f t="shared" si="86"/>
        <v>0</v>
      </c>
      <c r="EN98" s="232">
        <f t="shared" si="86"/>
        <v>0</v>
      </c>
      <c r="EO98" s="232">
        <f t="shared" si="86"/>
        <v>0</v>
      </c>
      <c r="EP98" s="232">
        <f t="shared" si="86"/>
        <v>0</v>
      </c>
      <c r="EQ98" s="232">
        <f t="shared" si="86"/>
        <v>0</v>
      </c>
      <c r="ER98" s="232">
        <f t="shared" si="86"/>
        <v>0</v>
      </c>
      <c r="ES98" s="232">
        <f t="shared" si="86"/>
        <v>0</v>
      </c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</row>
    <row r="99" ht="12.75" customHeight="1">
      <c r="A99" s="1"/>
      <c r="B99" s="214" t="str">
        <f t="shared" si="72"/>
        <v> </v>
      </c>
      <c r="C99" s="215">
        <f t="shared" si="73"/>
        <v>0</v>
      </c>
      <c r="D99" s="215">
        <f t="shared" si="74"/>
        <v>0</v>
      </c>
      <c r="E99" s="215">
        <f t="shared" si="75"/>
        <v>0</v>
      </c>
      <c r="F99" s="215">
        <f t="shared" si="76"/>
        <v>0</v>
      </c>
      <c r="G99" s="215">
        <f t="shared" si="77"/>
        <v>0</v>
      </c>
      <c r="H99" s="215">
        <f t="shared" si="78"/>
        <v>0</v>
      </c>
      <c r="I99" s="215">
        <f t="shared" si="79"/>
        <v>0</v>
      </c>
      <c r="J99" s="215">
        <f t="shared" si="80"/>
        <v>0</v>
      </c>
      <c r="K99" s="215">
        <f t="shared" si="81"/>
        <v>0</v>
      </c>
      <c r="L99" s="216">
        <f t="shared" si="82"/>
        <v>0</v>
      </c>
      <c r="M99" s="1"/>
      <c r="N99" s="1"/>
      <c r="O99" s="257">
        <f t="shared" si="83"/>
        <v>0</v>
      </c>
      <c r="P99" s="232">
        <f t="shared" ref="P99:ES99" si="87">($E39/12)*P77</f>
        <v>0</v>
      </c>
      <c r="Q99" s="232">
        <f t="shared" si="87"/>
        <v>0</v>
      </c>
      <c r="R99" s="232">
        <f t="shared" si="87"/>
        <v>0</v>
      </c>
      <c r="S99" s="232">
        <f t="shared" si="87"/>
        <v>0</v>
      </c>
      <c r="T99" s="232">
        <f t="shared" si="87"/>
        <v>0</v>
      </c>
      <c r="U99" s="232">
        <f t="shared" si="87"/>
        <v>0</v>
      </c>
      <c r="V99" s="232">
        <f t="shared" si="87"/>
        <v>0</v>
      </c>
      <c r="W99" s="232">
        <f t="shared" si="87"/>
        <v>0</v>
      </c>
      <c r="X99" s="232">
        <f t="shared" si="87"/>
        <v>0</v>
      </c>
      <c r="Y99" s="232">
        <f t="shared" si="87"/>
        <v>0</v>
      </c>
      <c r="Z99" s="232">
        <f t="shared" si="87"/>
        <v>0</v>
      </c>
      <c r="AA99" s="232">
        <f t="shared" si="87"/>
        <v>0</v>
      </c>
      <c r="AB99" s="232">
        <f t="shared" si="87"/>
        <v>0</v>
      </c>
      <c r="AC99" s="232">
        <f t="shared" si="87"/>
        <v>0</v>
      </c>
      <c r="AD99" s="232">
        <f t="shared" si="87"/>
        <v>0</v>
      </c>
      <c r="AE99" s="232">
        <f t="shared" si="87"/>
        <v>0</v>
      </c>
      <c r="AF99" s="232">
        <f t="shared" si="87"/>
        <v>0</v>
      </c>
      <c r="AG99" s="232">
        <f t="shared" si="87"/>
        <v>0</v>
      </c>
      <c r="AH99" s="232">
        <f t="shared" si="87"/>
        <v>0</v>
      </c>
      <c r="AI99" s="232">
        <f t="shared" si="87"/>
        <v>0</v>
      </c>
      <c r="AJ99" s="232">
        <f t="shared" si="87"/>
        <v>0</v>
      </c>
      <c r="AK99" s="232">
        <f t="shared" si="87"/>
        <v>0</v>
      </c>
      <c r="AL99" s="232">
        <f t="shared" si="87"/>
        <v>0</v>
      </c>
      <c r="AM99" s="232">
        <f t="shared" si="87"/>
        <v>0</v>
      </c>
      <c r="AN99" s="232">
        <f t="shared" si="87"/>
        <v>0</v>
      </c>
      <c r="AO99" s="232">
        <f t="shared" si="87"/>
        <v>0</v>
      </c>
      <c r="AP99" s="232">
        <f t="shared" si="87"/>
        <v>0</v>
      </c>
      <c r="AQ99" s="232">
        <f t="shared" si="87"/>
        <v>0</v>
      </c>
      <c r="AR99" s="232">
        <f t="shared" si="87"/>
        <v>0</v>
      </c>
      <c r="AS99" s="232">
        <f t="shared" si="87"/>
        <v>0</v>
      </c>
      <c r="AT99" s="232">
        <f t="shared" si="87"/>
        <v>0</v>
      </c>
      <c r="AU99" s="232">
        <f t="shared" si="87"/>
        <v>0</v>
      </c>
      <c r="AV99" s="232">
        <f t="shared" si="87"/>
        <v>0</v>
      </c>
      <c r="AW99" s="232">
        <f t="shared" si="87"/>
        <v>0</v>
      </c>
      <c r="AX99" s="232">
        <f t="shared" si="87"/>
        <v>0</v>
      </c>
      <c r="AY99" s="232">
        <f t="shared" si="87"/>
        <v>0</v>
      </c>
      <c r="AZ99" s="232">
        <f t="shared" si="87"/>
        <v>0</v>
      </c>
      <c r="BA99" s="232">
        <f t="shared" si="87"/>
        <v>0</v>
      </c>
      <c r="BB99" s="232">
        <f t="shared" si="87"/>
        <v>0</v>
      </c>
      <c r="BC99" s="232">
        <f t="shared" si="87"/>
        <v>0</v>
      </c>
      <c r="BD99" s="232">
        <f t="shared" si="87"/>
        <v>0</v>
      </c>
      <c r="BE99" s="232">
        <f t="shared" si="87"/>
        <v>0</v>
      </c>
      <c r="BF99" s="232">
        <f t="shared" si="87"/>
        <v>0</v>
      </c>
      <c r="BG99" s="232">
        <f t="shared" si="87"/>
        <v>0</v>
      </c>
      <c r="BH99" s="232">
        <f t="shared" si="87"/>
        <v>0</v>
      </c>
      <c r="BI99" s="232">
        <f t="shared" si="87"/>
        <v>0</v>
      </c>
      <c r="BJ99" s="232">
        <f t="shared" si="87"/>
        <v>0</v>
      </c>
      <c r="BK99" s="232">
        <f t="shared" si="87"/>
        <v>0</v>
      </c>
      <c r="BL99" s="232">
        <f t="shared" si="87"/>
        <v>0</v>
      </c>
      <c r="BM99" s="232">
        <f t="shared" si="87"/>
        <v>0</v>
      </c>
      <c r="BN99" s="232">
        <f t="shared" si="87"/>
        <v>0</v>
      </c>
      <c r="BO99" s="232">
        <f t="shared" si="87"/>
        <v>0</v>
      </c>
      <c r="BP99" s="232">
        <f t="shared" si="87"/>
        <v>0</v>
      </c>
      <c r="BQ99" s="232">
        <f t="shared" si="87"/>
        <v>0</v>
      </c>
      <c r="BR99" s="232">
        <f t="shared" si="87"/>
        <v>0</v>
      </c>
      <c r="BS99" s="232">
        <f t="shared" si="87"/>
        <v>0</v>
      </c>
      <c r="BT99" s="232">
        <f t="shared" si="87"/>
        <v>0</v>
      </c>
      <c r="BU99" s="232">
        <f t="shared" si="87"/>
        <v>0</v>
      </c>
      <c r="BV99" s="232">
        <f t="shared" si="87"/>
        <v>0</v>
      </c>
      <c r="BW99" s="232">
        <f t="shared" si="87"/>
        <v>0</v>
      </c>
      <c r="BX99" s="232">
        <f t="shared" si="87"/>
        <v>0</v>
      </c>
      <c r="BY99" s="232">
        <f t="shared" si="87"/>
        <v>0</v>
      </c>
      <c r="BZ99" s="232">
        <f t="shared" si="87"/>
        <v>0</v>
      </c>
      <c r="CA99" s="232">
        <f t="shared" si="87"/>
        <v>0</v>
      </c>
      <c r="CB99" s="232">
        <f t="shared" si="87"/>
        <v>0</v>
      </c>
      <c r="CC99" s="232">
        <f t="shared" si="87"/>
        <v>0</v>
      </c>
      <c r="CD99" s="232">
        <f t="shared" si="87"/>
        <v>0</v>
      </c>
      <c r="CE99" s="232">
        <f t="shared" si="87"/>
        <v>0</v>
      </c>
      <c r="CF99" s="232">
        <f t="shared" si="87"/>
        <v>0</v>
      </c>
      <c r="CG99" s="232">
        <f t="shared" si="87"/>
        <v>0</v>
      </c>
      <c r="CH99" s="232">
        <f t="shared" si="87"/>
        <v>0</v>
      </c>
      <c r="CI99" s="232">
        <f t="shared" si="87"/>
        <v>0</v>
      </c>
      <c r="CJ99" s="232">
        <f t="shared" si="87"/>
        <v>0</v>
      </c>
      <c r="CK99" s="232">
        <f t="shared" si="87"/>
        <v>0</v>
      </c>
      <c r="CL99" s="232">
        <f t="shared" si="87"/>
        <v>0</v>
      </c>
      <c r="CM99" s="232">
        <f t="shared" si="87"/>
        <v>0</v>
      </c>
      <c r="CN99" s="232">
        <f t="shared" si="87"/>
        <v>0</v>
      </c>
      <c r="CO99" s="232">
        <f t="shared" si="87"/>
        <v>0</v>
      </c>
      <c r="CP99" s="232">
        <f t="shared" si="87"/>
        <v>0</v>
      </c>
      <c r="CQ99" s="232">
        <f t="shared" si="87"/>
        <v>0</v>
      </c>
      <c r="CR99" s="232">
        <f t="shared" si="87"/>
        <v>0</v>
      </c>
      <c r="CS99" s="232">
        <f t="shared" si="87"/>
        <v>0</v>
      </c>
      <c r="CT99" s="232">
        <f t="shared" si="87"/>
        <v>0</v>
      </c>
      <c r="CU99" s="232">
        <f t="shared" si="87"/>
        <v>0</v>
      </c>
      <c r="CV99" s="232">
        <f t="shared" si="87"/>
        <v>0</v>
      </c>
      <c r="CW99" s="232">
        <f t="shared" si="87"/>
        <v>0</v>
      </c>
      <c r="CX99" s="232">
        <f t="shared" si="87"/>
        <v>0</v>
      </c>
      <c r="CY99" s="232">
        <f t="shared" si="87"/>
        <v>0</v>
      </c>
      <c r="CZ99" s="232">
        <f t="shared" si="87"/>
        <v>0</v>
      </c>
      <c r="DA99" s="232">
        <f t="shared" si="87"/>
        <v>0</v>
      </c>
      <c r="DB99" s="232">
        <f t="shared" si="87"/>
        <v>0</v>
      </c>
      <c r="DC99" s="232">
        <f t="shared" si="87"/>
        <v>0</v>
      </c>
      <c r="DD99" s="232">
        <f t="shared" si="87"/>
        <v>0</v>
      </c>
      <c r="DE99" s="232">
        <f t="shared" si="87"/>
        <v>0</v>
      </c>
      <c r="DF99" s="232">
        <f t="shared" si="87"/>
        <v>0</v>
      </c>
      <c r="DG99" s="232">
        <f t="shared" si="87"/>
        <v>0</v>
      </c>
      <c r="DH99" s="232">
        <f t="shared" si="87"/>
        <v>0</v>
      </c>
      <c r="DI99" s="232">
        <f t="shared" si="87"/>
        <v>0</v>
      </c>
      <c r="DJ99" s="232">
        <f t="shared" si="87"/>
        <v>0</v>
      </c>
      <c r="DK99" s="232">
        <f t="shared" si="87"/>
        <v>0</v>
      </c>
      <c r="DL99" s="232">
        <f t="shared" si="87"/>
        <v>0</v>
      </c>
      <c r="DM99" s="232">
        <f t="shared" si="87"/>
        <v>0</v>
      </c>
      <c r="DN99" s="232">
        <f t="shared" si="87"/>
        <v>0</v>
      </c>
      <c r="DO99" s="232">
        <f t="shared" si="87"/>
        <v>0</v>
      </c>
      <c r="DP99" s="232">
        <f t="shared" si="87"/>
        <v>0</v>
      </c>
      <c r="DQ99" s="232">
        <f t="shared" si="87"/>
        <v>0</v>
      </c>
      <c r="DR99" s="232">
        <f t="shared" si="87"/>
        <v>0</v>
      </c>
      <c r="DS99" s="232">
        <f t="shared" si="87"/>
        <v>0</v>
      </c>
      <c r="DT99" s="232">
        <f t="shared" si="87"/>
        <v>0</v>
      </c>
      <c r="DU99" s="232">
        <f t="shared" si="87"/>
        <v>0</v>
      </c>
      <c r="DV99" s="232">
        <f t="shared" si="87"/>
        <v>0</v>
      </c>
      <c r="DW99" s="232">
        <f t="shared" si="87"/>
        <v>0</v>
      </c>
      <c r="DX99" s="232">
        <f t="shared" si="87"/>
        <v>0</v>
      </c>
      <c r="DY99" s="232">
        <f t="shared" si="87"/>
        <v>0</v>
      </c>
      <c r="DZ99" s="232">
        <f t="shared" si="87"/>
        <v>0</v>
      </c>
      <c r="EA99" s="232">
        <f t="shared" si="87"/>
        <v>0</v>
      </c>
      <c r="EB99" s="232">
        <f t="shared" si="87"/>
        <v>0</v>
      </c>
      <c r="EC99" s="232">
        <f t="shared" si="87"/>
        <v>0</v>
      </c>
      <c r="ED99" s="232">
        <f t="shared" si="87"/>
        <v>0</v>
      </c>
      <c r="EE99" s="232">
        <f t="shared" si="87"/>
        <v>0</v>
      </c>
      <c r="EF99" s="232">
        <f t="shared" si="87"/>
        <v>0</v>
      </c>
      <c r="EG99" s="232">
        <f t="shared" si="87"/>
        <v>0</v>
      </c>
      <c r="EH99" s="232">
        <f t="shared" si="87"/>
        <v>0</v>
      </c>
      <c r="EI99" s="232">
        <f t="shared" si="87"/>
        <v>0</v>
      </c>
      <c r="EJ99" s="232">
        <f t="shared" si="87"/>
        <v>0</v>
      </c>
      <c r="EK99" s="232">
        <f t="shared" si="87"/>
        <v>0</v>
      </c>
      <c r="EL99" s="232">
        <f t="shared" si="87"/>
        <v>0</v>
      </c>
      <c r="EM99" s="232">
        <f t="shared" si="87"/>
        <v>0</v>
      </c>
      <c r="EN99" s="232">
        <f t="shared" si="87"/>
        <v>0</v>
      </c>
      <c r="EO99" s="232">
        <f t="shared" si="87"/>
        <v>0</v>
      </c>
      <c r="EP99" s="232">
        <f t="shared" si="87"/>
        <v>0</v>
      </c>
      <c r="EQ99" s="232">
        <f t="shared" si="87"/>
        <v>0</v>
      </c>
      <c r="ER99" s="232">
        <f t="shared" si="87"/>
        <v>0</v>
      </c>
      <c r="ES99" s="232">
        <f t="shared" si="87"/>
        <v>0</v>
      </c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</row>
    <row r="100" ht="12.75" customHeight="1">
      <c r="A100" s="1"/>
      <c r="B100" s="214" t="str">
        <f t="shared" si="72"/>
        <v> </v>
      </c>
      <c r="C100" s="215">
        <f t="shared" si="73"/>
        <v>0</v>
      </c>
      <c r="D100" s="215">
        <f t="shared" si="74"/>
        <v>0</v>
      </c>
      <c r="E100" s="215">
        <f t="shared" si="75"/>
        <v>0</v>
      </c>
      <c r="F100" s="215">
        <f t="shared" si="76"/>
        <v>0</v>
      </c>
      <c r="G100" s="215">
        <f t="shared" si="77"/>
        <v>0</v>
      </c>
      <c r="H100" s="215">
        <f t="shared" si="78"/>
        <v>0</v>
      </c>
      <c r="I100" s="215">
        <f t="shared" si="79"/>
        <v>0</v>
      </c>
      <c r="J100" s="215">
        <f t="shared" si="80"/>
        <v>0</v>
      </c>
      <c r="K100" s="215">
        <f t="shared" si="81"/>
        <v>0</v>
      </c>
      <c r="L100" s="216">
        <f t="shared" si="82"/>
        <v>0</v>
      </c>
      <c r="M100" s="1"/>
      <c r="N100" s="1"/>
      <c r="O100" s="257">
        <f t="shared" si="83"/>
        <v>0</v>
      </c>
      <c r="P100" s="232">
        <f t="shared" ref="P100:ES100" si="88">($E40/12)*P78</f>
        <v>0</v>
      </c>
      <c r="Q100" s="232">
        <f t="shared" si="88"/>
        <v>0</v>
      </c>
      <c r="R100" s="232">
        <f t="shared" si="88"/>
        <v>0</v>
      </c>
      <c r="S100" s="232">
        <f t="shared" si="88"/>
        <v>0</v>
      </c>
      <c r="T100" s="232">
        <f t="shared" si="88"/>
        <v>0</v>
      </c>
      <c r="U100" s="232">
        <f t="shared" si="88"/>
        <v>0</v>
      </c>
      <c r="V100" s="232">
        <f t="shared" si="88"/>
        <v>0</v>
      </c>
      <c r="W100" s="232">
        <f t="shared" si="88"/>
        <v>0</v>
      </c>
      <c r="X100" s="232">
        <f t="shared" si="88"/>
        <v>0</v>
      </c>
      <c r="Y100" s="232">
        <f t="shared" si="88"/>
        <v>0</v>
      </c>
      <c r="Z100" s="232">
        <f t="shared" si="88"/>
        <v>0</v>
      </c>
      <c r="AA100" s="232">
        <f t="shared" si="88"/>
        <v>0</v>
      </c>
      <c r="AB100" s="232">
        <f t="shared" si="88"/>
        <v>0</v>
      </c>
      <c r="AC100" s="232">
        <f t="shared" si="88"/>
        <v>0</v>
      </c>
      <c r="AD100" s="232">
        <f t="shared" si="88"/>
        <v>0</v>
      </c>
      <c r="AE100" s="232">
        <f t="shared" si="88"/>
        <v>0</v>
      </c>
      <c r="AF100" s="232">
        <f t="shared" si="88"/>
        <v>0</v>
      </c>
      <c r="AG100" s="232">
        <f t="shared" si="88"/>
        <v>0</v>
      </c>
      <c r="AH100" s="232">
        <f t="shared" si="88"/>
        <v>0</v>
      </c>
      <c r="AI100" s="232">
        <f t="shared" si="88"/>
        <v>0</v>
      </c>
      <c r="AJ100" s="232">
        <f t="shared" si="88"/>
        <v>0</v>
      </c>
      <c r="AK100" s="232">
        <f t="shared" si="88"/>
        <v>0</v>
      </c>
      <c r="AL100" s="232">
        <f t="shared" si="88"/>
        <v>0</v>
      </c>
      <c r="AM100" s="232">
        <f t="shared" si="88"/>
        <v>0</v>
      </c>
      <c r="AN100" s="232">
        <f t="shared" si="88"/>
        <v>0</v>
      </c>
      <c r="AO100" s="232">
        <f t="shared" si="88"/>
        <v>0</v>
      </c>
      <c r="AP100" s="232">
        <f t="shared" si="88"/>
        <v>0</v>
      </c>
      <c r="AQ100" s="232">
        <f t="shared" si="88"/>
        <v>0</v>
      </c>
      <c r="AR100" s="232">
        <f t="shared" si="88"/>
        <v>0</v>
      </c>
      <c r="AS100" s="232">
        <f t="shared" si="88"/>
        <v>0</v>
      </c>
      <c r="AT100" s="232">
        <f t="shared" si="88"/>
        <v>0</v>
      </c>
      <c r="AU100" s="232">
        <f t="shared" si="88"/>
        <v>0</v>
      </c>
      <c r="AV100" s="232">
        <f t="shared" si="88"/>
        <v>0</v>
      </c>
      <c r="AW100" s="232">
        <f t="shared" si="88"/>
        <v>0</v>
      </c>
      <c r="AX100" s="232">
        <f t="shared" si="88"/>
        <v>0</v>
      </c>
      <c r="AY100" s="232">
        <f t="shared" si="88"/>
        <v>0</v>
      </c>
      <c r="AZ100" s="232">
        <f t="shared" si="88"/>
        <v>0</v>
      </c>
      <c r="BA100" s="232">
        <f t="shared" si="88"/>
        <v>0</v>
      </c>
      <c r="BB100" s="232">
        <f t="shared" si="88"/>
        <v>0</v>
      </c>
      <c r="BC100" s="232">
        <f t="shared" si="88"/>
        <v>0</v>
      </c>
      <c r="BD100" s="232">
        <f t="shared" si="88"/>
        <v>0</v>
      </c>
      <c r="BE100" s="232">
        <f t="shared" si="88"/>
        <v>0</v>
      </c>
      <c r="BF100" s="232">
        <f t="shared" si="88"/>
        <v>0</v>
      </c>
      <c r="BG100" s="232">
        <f t="shared" si="88"/>
        <v>0</v>
      </c>
      <c r="BH100" s="232">
        <f t="shared" si="88"/>
        <v>0</v>
      </c>
      <c r="BI100" s="232">
        <f t="shared" si="88"/>
        <v>0</v>
      </c>
      <c r="BJ100" s="232">
        <f t="shared" si="88"/>
        <v>0</v>
      </c>
      <c r="BK100" s="232">
        <f t="shared" si="88"/>
        <v>0</v>
      </c>
      <c r="BL100" s="232">
        <f t="shared" si="88"/>
        <v>0</v>
      </c>
      <c r="BM100" s="232">
        <f t="shared" si="88"/>
        <v>0</v>
      </c>
      <c r="BN100" s="232">
        <f t="shared" si="88"/>
        <v>0</v>
      </c>
      <c r="BO100" s="232">
        <f t="shared" si="88"/>
        <v>0</v>
      </c>
      <c r="BP100" s="232">
        <f t="shared" si="88"/>
        <v>0</v>
      </c>
      <c r="BQ100" s="232">
        <f t="shared" si="88"/>
        <v>0</v>
      </c>
      <c r="BR100" s="232">
        <f t="shared" si="88"/>
        <v>0</v>
      </c>
      <c r="BS100" s="232">
        <f t="shared" si="88"/>
        <v>0</v>
      </c>
      <c r="BT100" s="232">
        <f t="shared" si="88"/>
        <v>0</v>
      </c>
      <c r="BU100" s="232">
        <f t="shared" si="88"/>
        <v>0</v>
      </c>
      <c r="BV100" s="232">
        <f t="shared" si="88"/>
        <v>0</v>
      </c>
      <c r="BW100" s="232">
        <f t="shared" si="88"/>
        <v>0</v>
      </c>
      <c r="BX100" s="232">
        <f t="shared" si="88"/>
        <v>0</v>
      </c>
      <c r="BY100" s="232">
        <f t="shared" si="88"/>
        <v>0</v>
      </c>
      <c r="BZ100" s="232">
        <f t="shared" si="88"/>
        <v>0</v>
      </c>
      <c r="CA100" s="232">
        <f t="shared" si="88"/>
        <v>0</v>
      </c>
      <c r="CB100" s="232">
        <f t="shared" si="88"/>
        <v>0</v>
      </c>
      <c r="CC100" s="232">
        <f t="shared" si="88"/>
        <v>0</v>
      </c>
      <c r="CD100" s="232">
        <f t="shared" si="88"/>
        <v>0</v>
      </c>
      <c r="CE100" s="232">
        <f t="shared" si="88"/>
        <v>0</v>
      </c>
      <c r="CF100" s="232">
        <f t="shared" si="88"/>
        <v>0</v>
      </c>
      <c r="CG100" s="232">
        <f t="shared" si="88"/>
        <v>0</v>
      </c>
      <c r="CH100" s="232">
        <f t="shared" si="88"/>
        <v>0</v>
      </c>
      <c r="CI100" s="232">
        <f t="shared" si="88"/>
        <v>0</v>
      </c>
      <c r="CJ100" s="232">
        <f t="shared" si="88"/>
        <v>0</v>
      </c>
      <c r="CK100" s="232">
        <f t="shared" si="88"/>
        <v>0</v>
      </c>
      <c r="CL100" s="232">
        <f t="shared" si="88"/>
        <v>0</v>
      </c>
      <c r="CM100" s="232">
        <f t="shared" si="88"/>
        <v>0</v>
      </c>
      <c r="CN100" s="232">
        <f t="shared" si="88"/>
        <v>0</v>
      </c>
      <c r="CO100" s="232">
        <f t="shared" si="88"/>
        <v>0</v>
      </c>
      <c r="CP100" s="232">
        <f t="shared" si="88"/>
        <v>0</v>
      </c>
      <c r="CQ100" s="232">
        <f t="shared" si="88"/>
        <v>0</v>
      </c>
      <c r="CR100" s="232">
        <f t="shared" si="88"/>
        <v>0</v>
      </c>
      <c r="CS100" s="232">
        <f t="shared" si="88"/>
        <v>0</v>
      </c>
      <c r="CT100" s="232">
        <f t="shared" si="88"/>
        <v>0</v>
      </c>
      <c r="CU100" s="232">
        <f t="shared" si="88"/>
        <v>0</v>
      </c>
      <c r="CV100" s="232">
        <f t="shared" si="88"/>
        <v>0</v>
      </c>
      <c r="CW100" s="232">
        <f t="shared" si="88"/>
        <v>0</v>
      </c>
      <c r="CX100" s="232">
        <f t="shared" si="88"/>
        <v>0</v>
      </c>
      <c r="CY100" s="232">
        <f t="shared" si="88"/>
        <v>0</v>
      </c>
      <c r="CZ100" s="232">
        <f t="shared" si="88"/>
        <v>0</v>
      </c>
      <c r="DA100" s="232">
        <f t="shared" si="88"/>
        <v>0</v>
      </c>
      <c r="DB100" s="232">
        <f t="shared" si="88"/>
        <v>0</v>
      </c>
      <c r="DC100" s="232">
        <f t="shared" si="88"/>
        <v>0</v>
      </c>
      <c r="DD100" s="232">
        <f t="shared" si="88"/>
        <v>0</v>
      </c>
      <c r="DE100" s="232">
        <f t="shared" si="88"/>
        <v>0</v>
      </c>
      <c r="DF100" s="232">
        <f t="shared" si="88"/>
        <v>0</v>
      </c>
      <c r="DG100" s="232">
        <f t="shared" si="88"/>
        <v>0</v>
      </c>
      <c r="DH100" s="232">
        <f t="shared" si="88"/>
        <v>0</v>
      </c>
      <c r="DI100" s="232">
        <f t="shared" si="88"/>
        <v>0</v>
      </c>
      <c r="DJ100" s="232">
        <f t="shared" si="88"/>
        <v>0</v>
      </c>
      <c r="DK100" s="232">
        <f t="shared" si="88"/>
        <v>0</v>
      </c>
      <c r="DL100" s="232">
        <f t="shared" si="88"/>
        <v>0</v>
      </c>
      <c r="DM100" s="232">
        <f t="shared" si="88"/>
        <v>0</v>
      </c>
      <c r="DN100" s="232">
        <f t="shared" si="88"/>
        <v>0</v>
      </c>
      <c r="DO100" s="232">
        <f t="shared" si="88"/>
        <v>0</v>
      </c>
      <c r="DP100" s="232">
        <f t="shared" si="88"/>
        <v>0</v>
      </c>
      <c r="DQ100" s="232">
        <f t="shared" si="88"/>
        <v>0</v>
      </c>
      <c r="DR100" s="232">
        <f t="shared" si="88"/>
        <v>0</v>
      </c>
      <c r="DS100" s="232">
        <f t="shared" si="88"/>
        <v>0</v>
      </c>
      <c r="DT100" s="232">
        <f t="shared" si="88"/>
        <v>0</v>
      </c>
      <c r="DU100" s="232">
        <f t="shared" si="88"/>
        <v>0</v>
      </c>
      <c r="DV100" s="232">
        <f t="shared" si="88"/>
        <v>0</v>
      </c>
      <c r="DW100" s="232">
        <f t="shared" si="88"/>
        <v>0</v>
      </c>
      <c r="DX100" s="232">
        <f t="shared" si="88"/>
        <v>0</v>
      </c>
      <c r="DY100" s="232">
        <f t="shared" si="88"/>
        <v>0</v>
      </c>
      <c r="DZ100" s="232">
        <f t="shared" si="88"/>
        <v>0</v>
      </c>
      <c r="EA100" s="232">
        <f t="shared" si="88"/>
        <v>0</v>
      </c>
      <c r="EB100" s="232">
        <f t="shared" si="88"/>
        <v>0</v>
      </c>
      <c r="EC100" s="232">
        <f t="shared" si="88"/>
        <v>0</v>
      </c>
      <c r="ED100" s="232">
        <f t="shared" si="88"/>
        <v>0</v>
      </c>
      <c r="EE100" s="232">
        <f t="shared" si="88"/>
        <v>0</v>
      </c>
      <c r="EF100" s="232">
        <f t="shared" si="88"/>
        <v>0</v>
      </c>
      <c r="EG100" s="232">
        <f t="shared" si="88"/>
        <v>0</v>
      </c>
      <c r="EH100" s="232">
        <f t="shared" si="88"/>
        <v>0</v>
      </c>
      <c r="EI100" s="232">
        <f t="shared" si="88"/>
        <v>0</v>
      </c>
      <c r="EJ100" s="232">
        <f t="shared" si="88"/>
        <v>0</v>
      </c>
      <c r="EK100" s="232">
        <f t="shared" si="88"/>
        <v>0</v>
      </c>
      <c r="EL100" s="232">
        <f t="shared" si="88"/>
        <v>0</v>
      </c>
      <c r="EM100" s="232">
        <f t="shared" si="88"/>
        <v>0</v>
      </c>
      <c r="EN100" s="232">
        <f t="shared" si="88"/>
        <v>0</v>
      </c>
      <c r="EO100" s="232">
        <f t="shared" si="88"/>
        <v>0</v>
      </c>
      <c r="EP100" s="232">
        <f t="shared" si="88"/>
        <v>0</v>
      </c>
      <c r="EQ100" s="232">
        <f t="shared" si="88"/>
        <v>0</v>
      </c>
      <c r="ER100" s="232">
        <f t="shared" si="88"/>
        <v>0</v>
      </c>
      <c r="ES100" s="232">
        <f t="shared" si="88"/>
        <v>0</v>
      </c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</row>
    <row r="101" ht="12.75" customHeight="1">
      <c r="A101" s="1"/>
      <c r="B101" s="214" t="str">
        <f t="shared" si="72"/>
        <v> </v>
      </c>
      <c r="C101" s="215">
        <f t="shared" si="73"/>
        <v>0</v>
      </c>
      <c r="D101" s="215">
        <f t="shared" si="74"/>
        <v>0</v>
      </c>
      <c r="E101" s="215">
        <f t="shared" si="75"/>
        <v>0</v>
      </c>
      <c r="F101" s="215">
        <f t="shared" si="76"/>
        <v>0</v>
      </c>
      <c r="G101" s="215">
        <f t="shared" si="77"/>
        <v>0</v>
      </c>
      <c r="H101" s="215">
        <f t="shared" si="78"/>
        <v>0</v>
      </c>
      <c r="I101" s="215">
        <f t="shared" si="79"/>
        <v>0</v>
      </c>
      <c r="J101" s="215">
        <f t="shared" si="80"/>
        <v>0</v>
      </c>
      <c r="K101" s="215">
        <f t="shared" si="81"/>
        <v>0</v>
      </c>
      <c r="L101" s="216">
        <f t="shared" si="82"/>
        <v>0</v>
      </c>
      <c r="M101" s="1"/>
      <c r="N101" s="1"/>
      <c r="O101" s="257">
        <f t="shared" si="83"/>
        <v>0</v>
      </c>
      <c r="P101" s="232">
        <f t="shared" ref="P101:ES101" si="89">($E41/12)*P79</f>
        <v>0</v>
      </c>
      <c r="Q101" s="232">
        <f t="shared" si="89"/>
        <v>0</v>
      </c>
      <c r="R101" s="232">
        <f t="shared" si="89"/>
        <v>0</v>
      </c>
      <c r="S101" s="232">
        <f t="shared" si="89"/>
        <v>0</v>
      </c>
      <c r="T101" s="232">
        <f t="shared" si="89"/>
        <v>0</v>
      </c>
      <c r="U101" s="232">
        <f t="shared" si="89"/>
        <v>0</v>
      </c>
      <c r="V101" s="232">
        <f t="shared" si="89"/>
        <v>0</v>
      </c>
      <c r="W101" s="232">
        <f t="shared" si="89"/>
        <v>0</v>
      </c>
      <c r="X101" s="232">
        <f t="shared" si="89"/>
        <v>0</v>
      </c>
      <c r="Y101" s="232">
        <f t="shared" si="89"/>
        <v>0</v>
      </c>
      <c r="Z101" s="232">
        <f t="shared" si="89"/>
        <v>0</v>
      </c>
      <c r="AA101" s="232">
        <f t="shared" si="89"/>
        <v>0</v>
      </c>
      <c r="AB101" s="232">
        <f t="shared" si="89"/>
        <v>0</v>
      </c>
      <c r="AC101" s="232">
        <f t="shared" si="89"/>
        <v>0</v>
      </c>
      <c r="AD101" s="232">
        <f t="shared" si="89"/>
        <v>0</v>
      </c>
      <c r="AE101" s="232">
        <f t="shared" si="89"/>
        <v>0</v>
      </c>
      <c r="AF101" s="232">
        <f t="shared" si="89"/>
        <v>0</v>
      </c>
      <c r="AG101" s="232">
        <f t="shared" si="89"/>
        <v>0</v>
      </c>
      <c r="AH101" s="232">
        <f t="shared" si="89"/>
        <v>0</v>
      </c>
      <c r="AI101" s="232">
        <f t="shared" si="89"/>
        <v>0</v>
      </c>
      <c r="AJ101" s="232">
        <f t="shared" si="89"/>
        <v>0</v>
      </c>
      <c r="AK101" s="232">
        <f t="shared" si="89"/>
        <v>0</v>
      </c>
      <c r="AL101" s="232">
        <f t="shared" si="89"/>
        <v>0</v>
      </c>
      <c r="AM101" s="232">
        <f t="shared" si="89"/>
        <v>0</v>
      </c>
      <c r="AN101" s="232">
        <f t="shared" si="89"/>
        <v>0</v>
      </c>
      <c r="AO101" s="232">
        <f t="shared" si="89"/>
        <v>0</v>
      </c>
      <c r="AP101" s="232">
        <f t="shared" si="89"/>
        <v>0</v>
      </c>
      <c r="AQ101" s="232">
        <f t="shared" si="89"/>
        <v>0</v>
      </c>
      <c r="AR101" s="232">
        <f t="shared" si="89"/>
        <v>0</v>
      </c>
      <c r="AS101" s="232">
        <f t="shared" si="89"/>
        <v>0</v>
      </c>
      <c r="AT101" s="232">
        <f t="shared" si="89"/>
        <v>0</v>
      </c>
      <c r="AU101" s="232">
        <f t="shared" si="89"/>
        <v>0</v>
      </c>
      <c r="AV101" s="232">
        <f t="shared" si="89"/>
        <v>0</v>
      </c>
      <c r="AW101" s="232">
        <f t="shared" si="89"/>
        <v>0</v>
      </c>
      <c r="AX101" s="232">
        <f t="shared" si="89"/>
        <v>0</v>
      </c>
      <c r="AY101" s="232">
        <f t="shared" si="89"/>
        <v>0</v>
      </c>
      <c r="AZ101" s="232">
        <f t="shared" si="89"/>
        <v>0</v>
      </c>
      <c r="BA101" s="232">
        <f t="shared" si="89"/>
        <v>0</v>
      </c>
      <c r="BB101" s="232">
        <f t="shared" si="89"/>
        <v>0</v>
      </c>
      <c r="BC101" s="232">
        <f t="shared" si="89"/>
        <v>0</v>
      </c>
      <c r="BD101" s="232">
        <f t="shared" si="89"/>
        <v>0</v>
      </c>
      <c r="BE101" s="232">
        <f t="shared" si="89"/>
        <v>0</v>
      </c>
      <c r="BF101" s="232">
        <f t="shared" si="89"/>
        <v>0</v>
      </c>
      <c r="BG101" s="232">
        <f t="shared" si="89"/>
        <v>0</v>
      </c>
      <c r="BH101" s="232">
        <f t="shared" si="89"/>
        <v>0</v>
      </c>
      <c r="BI101" s="232">
        <f t="shared" si="89"/>
        <v>0</v>
      </c>
      <c r="BJ101" s="232">
        <f t="shared" si="89"/>
        <v>0</v>
      </c>
      <c r="BK101" s="232">
        <f t="shared" si="89"/>
        <v>0</v>
      </c>
      <c r="BL101" s="232">
        <f t="shared" si="89"/>
        <v>0</v>
      </c>
      <c r="BM101" s="232">
        <f t="shared" si="89"/>
        <v>0</v>
      </c>
      <c r="BN101" s="232">
        <f t="shared" si="89"/>
        <v>0</v>
      </c>
      <c r="BO101" s="232">
        <f t="shared" si="89"/>
        <v>0</v>
      </c>
      <c r="BP101" s="232">
        <f t="shared" si="89"/>
        <v>0</v>
      </c>
      <c r="BQ101" s="232">
        <f t="shared" si="89"/>
        <v>0</v>
      </c>
      <c r="BR101" s="232">
        <f t="shared" si="89"/>
        <v>0</v>
      </c>
      <c r="BS101" s="232">
        <f t="shared" si="89"/>
        <v>0</v>
      </c>
      <c r="BT101" s="232">
        <f t="shared" si="89"/>
        <v>0</v>
      </c>
      <c r="BU101" s="232">
        <f t="shared" si="89"/>
        <v>0</v>
      </c>
      <c r="BV101" s="232">
        <f t="shared" si="89"/>
        <v>0</v>
      </c>
      <c r="BW101" s="232">
        <f t="shared" si="89"/>
        <v>0</v>
      </c>
      <c r="BX101" s="232">
        <f t="shared" si="89"/>
        <v>0</v>
      </c>
      <c r="BY101" s="232">
        <f t="shared" si="89"/>
        <v>0</v>
      </c>
      <c r="BZ101" s="232">
        <f t="shared" si="89"/>
        <v>0</v>
      </c>
      <c r="CA101" s="232">
        <f t="shared" si="89"/>
        <v>0</v>
      </c>
      <c r="CB101" s="232">
        <f t="shared" si="89"/>
        <v>0</v>
      </c>
      <c r="CC101" s="232">
        <f t="shared" si="89"/>
        <v>0</v>
      </c>
      <c r="CD101" s="232">
        <f t="shared" si="89"/>
        <v>0</v>
      </c>
      <c r="CE101" s="232">
        <f t="shared" si="89"/>
        <v>0</v>
      </c>
      <c r="CF101" s="232">
        <f t="shared" si="89"/>
        <v>0</v>
      </c>
      <c r="CG101" s="232">
        <f t="shared" si="89"/>
        <v>0</v>
      </c>
      <c r="CH101" s="232">
        <f t="shared" si="89"/>
        <v>0</v>
      </c>
      <c r="CI101" s="232">
        <f t="shared" si="89"/>
        <v>0</v>
      </c>
      <c r="CJ101" s="232">
        <f t="shared" si="89"/>
        <v>0</v>
      </c>
      <c r="CK101" s="232">
        <f t="shared" si="89"/>
        <v>0</v>
      </c>
      <c r="CL101" s="232">
        <f t="shared" si="89"/>
        <v>0</v>
      </c>
      <c r="CM101" s="232">
        <f t="shared" si="89"/>
        <v>0</v>
      </c>
      <c r="CN101" s="232">
        <f t="shared" si="89"/>
        <v>0</v>
      </c>
      <c r="CO101" s="232">
        <f t="shared" si="89"/>
        <v>0</v>
      </c>
      <c r="CP101" s="232">
        <f t="shared" si="89"/>
        <v>0</v>
      </c>
      <c r="CQ101" s="232">
        <f t="shared" si="89"/>
        <v>0</v>
      </c>
      <c r="CR101" s="232">
        <f t="shared" si="89"/>
        <v>0</v>
      </c>
      <c r="CS101" s="232">
        <f t="shared" si="89"/>
        <v>0</v>
      </c>
      <c r="CT101" s="232">
        <f t="shared" si="89"/>
        <v>0</v>
      </c>
      <c r="CU101" s="232">
        <f t="shared" si="89"/>
        <v>0</v>
      </c>
      <c r="CV101" s="232">
        <f t="shared" si="89"/>
        <v>0</v>
      </c>
      <c r="CW101" s="232">
        <f t="shared" si="89"/>
        <v>0</v>
      </c>
      <c r="CX101" s="232">
        <f t="shared" si="89"/>
        <v>0</v>
      </c>
      <c r="CY101" s="232">
        <f t="shared" si="89"/>
        <v>0</v>
      </c>
      <c r="CZ101" s="232">
        <f t="shared" si="89"/>
        <v>0</v>
      </c>
      <c r="DA101" s="232">
        <f t="shared" si="89"/>
        <v>0</v>
      </c>
      <c r="DB101" s="232">
        <f t="shared" si="89"/>
        <v>0</v>
      </c>
      <c r="DC101" s="232">
        <f t="shared" si="89"/>
        <v>0</v>
      </c>
      <c r="DD101" s="232">
        <f t="shared" si="89"/>
        <v>0</v>
      </c>
      <c r="DE101" s="232">
        <f t="shared" si="89"/>
        <v>0</v>
      </c>
      <c r="DF101" s="232">
        <f t="shared" si="89"/>
        <v>0</v>
      </c>
      <c r="DG101" s="232">
        <f t="shared" si="89"/>
        <v>0</v>
      </c>
      <c r="DH101" s="232">
        <f t="shared" si="89"/>
        <v>0</v>
      </c>
      <c r="DI101" s="232">
        <f t="shared" si="89"/>
        <v>0</v>
      </c>
      <c r="DJ101" s="232">
        <f t="shared" si="89"/>
        <v>0</v>
      </c>
      <c r="DK101" s="232">
        <f t="shared" si="89"/>
        <v>0</v>
      </c>
      <c r="DL101" s="232">
        <f t="shared" si="89"/>
        <v>0</v>
      </c>
      <c r="DM101" s="232">
        <f t="shared" si="89"/>
        <v>0</v>
      </c>
      <c r="DN101" s="232">
        <f t="shared" si="89"/>
        <v>0</v>
      </c>
      <c r="DO101" s="232">
        <f t="shared" si="89"/>
        <v>0</v>
      </c>
      <c r="DP101" s="232">
        <f t="shared" si="89"/>
        <v>0</v>
      </c>
      <c r="DQ101" s="232">
        <f t="shared" si="89"/>
        <v>0</v>
      </c>
      <c r="DR101" s="232">
        <f t="shared" si="89"/>
        <v>0</v>
      </c>
      <c r="DS101" s="232">
        <f t="shared" si="89"/>
        <v>0</v>
      </c>
      <c r="DT101" s="232">
        <f t="shared" si="89"/>
        <v>0</v>
      </c>
      <c r="DU101" s="232">
        <f t="shared" si="89"/>
        <v>0</v>
      </c>
      <c r="DV101" s="232">
        <f t="shared" si="89"/>
        <v>0</v>
      </c>
      <c r="DW101" s="232">
        <f t="shared" si="89"/>
        <v>0</v>
      </c>
      <c r="DX101" s="232">
        <f t="shared" si="89"/>
        <v>0</v>
      </c>
      <c r="DY101" s="232">
        <f t="shared" si="89"/>
        <v>0</v>
      </c>
      <c r="DZ101" s="232">
        <f t="shared" si="89"/>
        <v>0</v>
      </c>
      <c r="EA101" s="232">
        <f t="shared" si="89"/>
        <v>0</v>
      </c>
      <c r="EB101" s="232">
        <f t="shared" si="89"/>
        <v>0</v>
      </c>
      <c r="EC101" s="232">
        <f t="shared" si="89"/>
        <v>0</v>
      </c>
      <c r="ED101" s="232">
        <f t="shared" si="89"/>
        <v>0</v>
      </c>
      <c r="EE101" s="232">
        <f t="shared" si="89"/>
        <v>0</v>
      </c>
      <c r="EF101" s="232">
        <f t="shared" si="89"/>
        <v>0</v>
      </c>
      <c r="EG101" s="232">
        <f t="shared" si="89"/>
        <v>0</v>
      </c>
      <c r="EH101" s="232">
        <f t="shared" si="89"/>
        <v>0</v>
      </c>
      <c r="EI101" s="232">
        <f t="shared" si="89"/>
        <v>0</v>
      </c>
      <c r="EJ101" s="232">
        <f t="shared" si="89"/>
        <v>0</v>
      </c>
      <c r="EK101" s="232">
        <f t="shared" si="89"/>
        <v>0</v>
      </c>
      <c r="EL101" s="232">
        <f t="shared" si="89"/>
        <v>0</v>
      </c>
      <c r="EM101" s="232">
        <f t="shared" si="89"/>
        <v>0</v>
      </c>
      <c r="EN101" s="232">
        <f t="shared" si="89"/>
        <v>0</v>
      </c>
      <c r="EO101" s="232">
        <f t="shared" si="89"/>
        <v>0</v>
      </c>
      <c r="EP101" s="232">
        <f t="shared" si="89"/>
        <v>0</v>
      </c>
      <c r="EQ101" s="232">
        <f t="shared" si="89"/>
        <v>0</v>
      </c>
      <c r="ER101" s="232">
        <f t="shared" si="89"/>
        <v>0</v>
      </c>
      <c r="ES101" s="232">
        <f t="shared" si="89"/>
        <v>0</v>
      </c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</row>
    <row r="102" ht="12.75" customHeight="1">
      <c r="A102" s="1"/>
      <c r="B102" s="214" t="str">
        <f t="shared" si="72"/>
        <v> </v>
      </c>
      <c r="C102" s="215">
        <f t="shared" si="73"/>
        <v>0</v>
      </c>
      <c r="D102" s="215">
        <f t="shared" si="74"/>
        <v>0</v>
      </c>
      <c r="E102" s="215">
        <f t="shared" si="75"/>
        <v>0</v>
      </c>
      <c r="F102" s="215">
        <f t="shared" si="76"/>
        <v>0</v>
      </c>
      <c r="G102" s="215">
        <f t="shared" si="77"/>
        <v>0</v>
      </c>
      <c r="H102" s="215">
        <f t="shared" si="78"/>
        <v>0</v>
      </c>
      <c r="I102" s="215">
        <f t="shared" si="79"/>
        <v>0</v>
      </c>
      <c r="J102" s="215">
        <f t="shared" si="80"/>
        <v>0</v>
      </c>
      <c r="K102" s="215">
        <f t="shared" si="81"/>
        <v>0</v>
      </c>
      <c r="L102" s="216">
        <f t="shared" si="82"/>
        <v>0</v>
      </c>
      <c r="M102" s="1"/>
      <c r="N102" s="1"/>
      <c r="O102" s="257">
        <f t="shared" si="83"/>
        <v>0</v>
      </c>
      <c r="P102" s="232">
        <f t="shared" ref="P102:ES102" si="90">($E42/12)*P80</f>
        <v>0</v>
      </c>
      <c r="Q102" s="232">
        <f t="shared" si="90"/>
        <v>0</v>
      </c>
      <c r="R102" s="232">
        <f t="shared" si="90"/>
        <v>0</v>
      </c>
      <c r="S102" s="232">
        <f t="shared" si="90"/>
        <v>0</v>
      </c>
      <c r="T102" s="232">
        <f t="shared" si="90"/>
        <v>0</v>
      </c>
      <c r="U102" s="232">
        <f t="shared" si="90"/>
        <v>0</v>
      </c>
      <c r="V102" s="232">
        <f t="shared" si="90"/>
        <v>0</v>
      </c>
      <c r="W102" s="232">
        <f t="shared" si="90"/>
        <v>0</v>
      </c>
      <c r="X102" s="232">
        <f t="shared" si="90"/>
        <v>0</v>
      </c>
      <c r="Y102" s="232">
        <f t="shared" si="90"/>
        <v>0</v>
      </c>
      <c r="Z102" s="232">
        <f t="shared" si="90"/>
        <v>0</v>
      </c>
      <c r="AA102" s="232">
        <f t="shared" si="90"/>
        <v>0</v>
      </c>
      <c r="AB102" s="232">
        <f t="shared" si="90"/>
        <v>0</v>
      </c>
      <c r="AC102" s="232">
        <f t="shared" si="90"/>
        <v>0</v>
      </c>
      <c r="AD102" s="232">
        <f t="shared" si="90"/>
        <v>0</v>
      </c>
      <c r="AE102" s="232">
        <f t="shared" si="90"/>
        <v>0</v>
      </c>
      <c r="AF102" s="232">
        <f t="shared" si="90"/>
        <v>0</v>
      </c>
      <c r="AG102" s="232">
        <f t="shared" si="90"/>
        <v>0</v>
      </c>
      <c r="AH102" s="232">
        <f t="shared" si="90"/>
        <v>0</v>
      </c>
      <c r="AI102" s="232">
        <f t="shared" si="90"/>
        <v>0</v>
      </c>
      <c r="AJ102" s="232">
        <f t="shared" si="90"/>
        <v>0</v>
      </c>
      <c r="AK102" s="232">
        <f t="shared" si="90"/>
        <v>0</v>
      </c>
      <c r="AL102" s="232">
        <f t="shared" si="90"/>
        <v>0</v>
      </c>
      <c r="AM102" s="232">
        <f t="shared" si="90"/>
        <v>0</v>
      </c>
      <c r="AN102" s="232">
        <f t="shared" si="90"/>
        <v>0</v>
      </c>
      <c r="AO102" s="232">
        <f t="shared" si="90"/>
        <v>0</v>
      </c>
      <c r="AP102" s="232">
        <f t="shared" si="90"/>
        <v>0</v>
      </c>
      <c r="AQ102" s="232">
        <f t="shared" si="90"/>
        <v>0</v>
      </c>
      <c r="AR102" s="232">
        <f t="shared" si="90"/>
        <v>0</v>
      </c>
      <c r="AS102" s="232">
        <f t="shared" si="90"/>
        <v>0</v>
      </c>
      <c r="AT102" s="232">
        <f t="shared" si="90"/>
        <v>0</v>
      </c>
      <c r="AU102" s="232">
        <f t="shared" si="90"/>
        <v>0</v>
      </c>
      <c r="AV102" s="232">
        <f t="shared" si="90"/>
        <v>0</v>
      </c>
      <c r="AW102" s="232">
        <f t="shared" si="90"/>
        <v>0</v>
      </c>
      <c r="AX102" s="232">
        <f t="shared" si="90"/>
        <v>0</v>
      </c>
      <c r="AY102" s="232">
        <f t="shared" si="90"/>
        <v>0</v>
      </c>
      <c r="AZ102" s="232">
        <f t="shared" si="90"/>
        <v>0</v>
      </c>
      <c r="BA102" s="232">
        <f t="shared" si="90"/>
        <v>0</v>
      </c>
      <c r="BB102" s="232">
        <f t="shared" si="90"/>
        <v>0</v>
      </c>
      <c r="BC102" s="232">
        <f t="shared" si="90"/>
        <v>0</v>
      </c>
      <c r="BD102" s="232">
        <f t="shared" si="90"/>
        <v>0</v>
      </c>
      <c r="BE102" s="232">
        <f t="shared" si="90"/>
        <v>0</v>
      </c>
      <c r="BF102" s="232">
        <f t="shared" si="90"/>
        <v>0</v>
      </c>
      <c r="BG102" s="232">
        <f t="shared" si="90"/>
        <v>0</v>
      </c>
      <c r="BH102" s="232">
        <f t="shared" si="90"/>
        <v>0</v>
      </c>
      <c r="BI102" s="232">
        <f t="shared" si="90"/>
        <v>0</v>
      </c>
      <c r="BJ102" s="232">
        <f t="shared" si="90"/>
        <v>0</v>
      </c>
      <c r="BK102" s="232">
        <f t="shared" si="90"/>
        <v>0</v>
      </c>
      <c r="BL102" s="232">
        <f t="shared" si="90"/>
        <v>0</v>
      </c>
      <c r="BM102" s="232">
        <f t="shared" si="90"/>
        <v>0</v>
      </c>
      <c r="BN102" s="232">
        <f t="shared" si="90"/>
        <v>0</v>
      </c>
      <c r="BO102" s="232">
        <f t="shared" si="90"/>
        <v>0</v>
      </c>
      <c r="BP102" s="232">
        <f t="shared" si="90"/>
        <v>0</v>
      </c>
      <c r="BQ102" s="232">
        <f t="shared" si="90"/>
        <v>0</v>
      </c>
      <c r="BR102" s="232">
        <f t="shared" si="90"/>
        <v>0</v>
      </c>
      <c r="BS102" s="232">
        <f t="shared" si="90"/>
        <v>0</v>
      </c>
      <c r="BT102" s="232">
        <f t="shared" si="90"/>
        <v>0</v>
      </c>
      <c r="BU102" s="232">
        <f t="shared" si="90"/>
        <v>0</v>
      </c>
      <c r="BV102" s="232">
        <f t="shared" si="90"/>
        <v>0</v>
      </c>
      <c r="BW102" s="232">
        <f t="shared" si="90"/>
        <v>0</v>
      </c>
      <c r="BX102" s="232">
        <f t="shared" si="90"/>
        <v>0</v>
      </c>
      <c r="BY102" s="232">
        <f t="shared" si="90"/>
        <v>0</v>
      </c>
      <c r="BZ102" s="232">
        <f t="shared" si="90"/>
        <v>0</v>
      </c>
      <c r="CA102" s="232">
        <f t="shared" si="90"/>
        <v>0</v>
      </c>
      <c r="CB102" s="232">
        <f t="shared" si="90"/>
        <v>0</v>
      </c>
      <c r="CC102" s="232">
        <f t="shared" si="90"/>
        <v>0</v>
      </c>
      <c r="CD102" s="232">
        <f t="shared" si="90"/>
        <v>0</v>
      </c>
      <c r="CE102" s="232">
        <f t="shared" si="90"/>
        <v>0</v>
      </c>
      <c r="CF102" s="232">
        <f t="shared" si="90"/>
        <v>0</v>
      </c>
      <c r="CG102" s="232">
        <f t="shared" si="90"/>
        <v>0</v>
      </c>
      <c r="CH102" s="232">
        <f t="shared" si="90"/>
        <v>0</v>
      </c>
      <c r="CI102" s="232">
        <f t="shared" si="90"/>
        <v>0</v>
      </c>
      <c r="CJ102" s="232">
        <f t="shared" si="90"/>
        <v>0</v>
      </c>
      <c r="CK102" s="232">
        <f t="shared" si="90"/>
        <v>0</v>
      </c>
      <c r="CL102" s="232">
        <f t="shared" si="90"/>
        <v>0</v>
      </c>
      <c r="CM102" s="232">
        <f t="shared" si="90"/>
        <v>0</v>
      </c>
      <c r="CN102" s="232">
        <f t="shared" si="90"/>
        <v>0</v>
      </c>
      <c r="CO102" s="232">
        <f t="shared" si="90"/>
        <v>0</v>
      </c>
      <c r="CP102" s="232">
        <f t="shared" si="90"/>
        <v>0</v>
      </c>
      <c r="CQ102" s="232">
        <f t="shared" si="90"/>
        <v>0</v>
      </c>
      <c r="CR102" s="232">
        <f t="shared" si="90"/>
        <v>0</v>
      </c>
      <c r="CS102" s="232">
        <f t="shared" si="90"/>
        <v>0</v>
      </c>
      <c r="CT102" s="232">
        <f t="shared" si="90"/>
        <v>0</v>
      </c>
      <c r="CU102" s="232">
        <f t="shared" si="90"/>
        <v>0</v>
      </c>
      <c r="CV102" s="232">
        <f t="shared" si="90"/>
        <v>0</v>
      </c>
      <c r="CW102" s="232">
        <f t="shared" si="90"/>
        <v>0</v>
      </c>
      <c r="CX102" s="232">
        <f t="shared" si="90"/>
        <v>0</v>
      </c>
      <c r="CY102" s="232">
        <f t="shared" si="90"/>
        <v>0</v>
      </c>
      <c r="CZ102" s="232">
        <f t="shared" si="90"/>
        <v>0</v>
      </c>
      <c r="DA102" s="232">
        <f t="shared" si="90"/>
        <v>0</v>
      </c>
      <c r="DB102" s="232">
        <f t="shared" si="90"/>
        <v>0</v>
      </c>
      <c r="DC102" s="232">
        <f t="shared" si="90"/>
        <v>0</v>
      </c>
      <c r="DD102" s="232">
        <f t="shared" si="90"/>
        <v>0</v>
      </c>
      <c r="DE102" s="232">
        <f t="shared" si="90"/>
        <v>0</v>
      </c>
      <c r="DF102" s="232">
        <f t="shared" si="90"/>
        <v>0</v>
      </c>
      <c r="DG102" s="232">
        <f t="shared" si="90"/>
        <v>0</v>
      </c>
      <c r="DH102" s="232">
        <f t="shared" si="90"/>
        <v>0</v>
      </c>
      <c r="DI102" s="232">
        <f t="shared" si="90"/>
        <v>0</v>
      </c>
      <c r="DJ102" s="232">
        <f t="shared" si="90"/>
        <v>0</v>
      </c>
      <c r="DK102" s="232">
        <f t="shared" si="90"/>
        <v>0</v>
      </c>
      <c r="DL102" s="232">
        <f t="shared" si="90"/>
        <v>0</v>
      </c>
      <c r="DM102" s="232">
        <f t="shared" si="90"/>
        <v>0</v>
      </c>
      <c r="DN102" s="232">
        <f t="shared" si="90"/>
        <v>0</v>
      </c>
      <c r="DO102" s="232">
        <f t="shared" si="90"/>
        <v>0</v>
      </c>
      <c r="DP102" s="232">
        <f t="shared" si="90"/>
        <v>0</v>
      </c>
      <c r="DQ102" s="232">
        <f t="shared" si="90"/>
        <v>0</v>
      </c>
      <c r="DR102" s="232">
        <f t="shared" si="90"/>
        <v>0</v>
      </c>
      <c r="DS102" s="232">
        <f t="shared" si="90"/>
        <v>0</v>
      </c>
      <c r="DT102" s="232">
        <f t="shared" si="90"/>
        <v>0</v>
      </c>
      <c r="DU102" s="232">
        <f t="shared" si="90"/>
        <v>0</v>
      </c>
      <c r="DV102" s="232">
        <f t="shared" si="90"/>
        <v>0</v>
      </c>
      <c r="DW102" s="232">
        <f t="shared" si="90"/>
        <v>0</v>
      </c>
      <c r="DX102" s="232">
        <f t="shared" si="90"/>
        <v>0</v>
      </c>
      <c r="DY102" s="232">
        <f t="shared" si="90"/>
        <v>0</v>
      </c>
      <c r="DZ102" s="232">
        <f t="shared" si="90"/>
        <v>0</v>
      </c>
      <c r="EA102" s="232">
        <f t="shared" si="90"/>
        <v>0</v>
      </c>
      <c r="EB102" s="232">
        <f t="shared" si="90"/>
        <v>0</v>
      </c>
      <c r="EC102" s="232">
        <f t="shared" si="90"/>
        <v>0</v>
      </c>
      <c r="ED102" s="232">
        <f t="shared" si="90"/>
        <v>0</v>
      </c>
      <c r="EE102" s="232">
        <f t="shared" si="90"/>
        <v>0</v>
      </c>
      <c r="EF102" s="232">
        <f t="shared" si="90"/>
        <v>0</v>
      </c>
      <c r="EG102" s="232">
        <f t="shared" si="90"/>
        <v>0</v>
      </c>
      <c r="EH102" s="232">
        <f t="shared" si="90"/>
        <v>0</v>
      </c>
      <c r="EI102" s="232">
        <f t="shared" si="90"/>
        <v>0</v>
      </c>
      <c r="EJ102" s="232">
        <f t="shared" si="90"/>
        <v>0</v>
      </c>
      <c r="EK102" s="232">
        <f t="shared" si="90"/>
        <v>0</v>
      </c>
      <c r="EL102" s="232">
        <f t="shared" si="90"/>
        <v>0</v>
      </c>
      <c r="EM102" s="232">
        <f t="shared" si="90"/>
        <v>0</v>
      </c>
      <c r="EN102" s="232">
        <f t="shared" si="90"/>
        <v>0</v>
      </c>
      <c r="EO102" s="232">
        <f t="shared" si="90"/>
        <v>0</v>
      </c>
      <c r="EP102" s="232">
        <f t="shared" si="90"/>
        <v>0</v>
      </c>
      <c r="EQ102" s="232">
        <f t="shared" si="90"/>
        <v>0</v>
      </c>
      <c r="ER102" s="232">
        <f t="shared" si="90"/>
        <v>0</v>
      </c>
      <c r="ES102" s="232">
        <f t="shared" si="90"/>
        <v>0</v>
      </c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</row>
    <row r="103" ht="12.75" customHeight="1">
      <c r="A103" s="1"/>
      <c r="B103" s="214" t="str">
        <f t="shared" si="72"/>
        <v> </v>
      </c>
      <c r="C103" s="215">
        <f t="shared" si="73"/>
        <v>0</v>
      </c>
      <c r="D103" s="215">
        <f t="shared" si="74"/>
        <v>0</v>
      </c>
      <c r="E103" s="215">
        <f t="shared" si="75"/>
        <v>0</v>
      </c>
      <c r="F103" s="215">
        <f t="shared" si="76"/>
        <v>0</v>
      </c>
      <c r="G103" s="215">
        <f t="shared" si="77"/>
        <v>0</v>
      </c>
      <c r="H103" s="215">
        <f t="shared" si="78"/>
        <v>0</v>
      </c>
      <c r="I103" s="215">
        <f t="shared" si="79"/>
        <v>0</v>
      </c>
      <c r="J103" s="215">
        <f t="shared" si="80"/>
        <v>0</v>
      </c>
      <c r="K103" s="215">
        <f t="shared" si="81"/>
        <v>0</v>
      </c>
      <c r="L103" s="216">
        <f t="shared" si="82"/>
        <v>0</v>
      </c>
      <c r="M103" s="1"/>
      <c r="N103" s="1"/>
      <c r="O103" s="257">
        <f t="shared" si="83"/>
        <v>0</v>
      </c>
      <c r="P103" s="232">
        <f t="shared" ref="P103:ES103" si="91">($E43/12)*P81</f>
        <v>0</v>
      </c>
      <c r="Q103" s="232">
        <f t="shared" si="91"/>
        <v>0</v>
      </c>
      <c r="R103" s="232">
        <f t="shared" si="91"/>
        <v>0</v>
      </c>
      <c r="S103" s="232">
        <f t="shared" si="91"/>
        <v>0</v>
      </c>
      <c r="T103" s="232">
        <f t="shared" si="91"/>
        <v>0</v>
      </c>
      <c r="U103" s="232">
        <f t="shared" si="91"/>
        <v>0</v>
      </c>
      <c r="V103" s="232">
        <f t="shared" si="91"/>
        <v>0</v>
      </c>
      <c r="W103" s="232">
        <f t="shared" si="91"/>
        <v>0</v>
      </c>
      <c r="X103" s="232">
        <f t="shared" si="91"/>
        <v>0</v>
      </c>
      <c r="Y103" s="232">
        <f t="shared" si="91"/>
        <v>0</v>
      </c>
      <c r="Z103" s="232">
        <f t="shared" si="91"/>
        <v>0</v>
      </c>
      <c r="AA103" s="232">
        <f t="shared" si="91"/>
        <v>0</v>
      </c>
      <c r="AB103" s="232">
        <f t="shared" si="91"/>
        <v>0</v>
      </c>
      <c r="AC103" s="232">
        <f t="shared" si="91"/>
        <v>0</v>
      </c>
      <c r="AD103" s="232">
        <f t="shared" si="91"/>
        <v>0</v>
      </c>
      <c r="AE103" s="232">
        <f t="shared" si="91"/>
        <v>0</v>
      </c>
      <c r="AF103" s="232">
        <f t="shared" si="91"/>
        <v>0</v>
      </c>
      <c r="AG103" s="232">
        <f t="shared" si="91"/>
        <v>0</v>
      </c>
      <c r="AH103" s="232">
        <f t="shared" si="91"/>
        <v>0</v>
      </c>
      <c r="AI103" s="232">
        <f t="shared" si="91"/>
        <v>0</v>
      </c>
      <c r="AJ103" s="232">
        <f t="shared" si="91"/>
        <v>0</v>
      </c>
      <c r="AK103" s="232">
        <f t="shared" si="91"/>
        <v>0</v>
      </c>
      <c r="AL103" s="232">
        <f t="shared" si="91"/>
        <v>0</v>
      </c>
      <c r="AM103" s="232">
        <f t="shared" si="91"/>
        <v>0</v>
      </c>
      <c r="AN103" s="232">
        <f t="shared" si="91"/>
        <v>0</v>
      </c>
      <c r="AO103" s="232">
        <f t="shared" si="91"/>
        <v>0</v>
      </c>
      <c r="AP103" s="232">
        <f t="shared" si="91"/>
        <v>0</v>
      </c>
      <c r="AQ103" s="232">
        <f t="shared" si="91"/>
        <v>0</v>
      </c>
      <c r="AR103" s="232">
        <f t="shared" si="91"/>
        <v>0</v>
      </c>
      <c r="AS103" s="232">
        <f t="shared" si="91"/>
        <v>0</v>
      </c>
      <c r="AT103" s="232">
        <f t="shared" si="91"/>
        <v>0</v>
      </c>
      <c r="AU103" s="232">
        <f t="shared" si="91"/>
        <v>0</v>
      </c>
      <c r="AV103" s="232">
        <f t="shared" si="91"/>
        <v>0</v>
      </c>
      <c r="AW103" s="232">
        <f t="shared" si="91"/>
        <v>0</v>
      </c>
      <c r="AX103" s="232">
        <f t="shared" si="91"/>
        <v>0</v>
      </c>
      <c r="AY103" s="232">
        <f t="shared" si="91"/>
        <v>0</v>
      </c>
      <c r="AZ103" s="232">
        <f t="shared" si="91"/>
        <v>0</v>
      </c>
      <c r="BA103" s="232">
        <f t="shared" si="91"/>
        <v>0</v>
      </c>
      <c r="BB103" s="232">
        <f t="shared" si="91"/>
        <v>0</v>
      </c>
      <c r="BC103" s="232">
        <f t="shared" si="91"/>
        <v>0</v>
      </c>
      <c r="BD103" s="232">
        <f t="shared" si="91"/>
        <v>0</v>
      </c>
      <c r="BE103" s="232">
        <f t="shared" si="91"/>
        <v>0</v>
      </c>
      <c r="BF103" s="232">
        <f t="shared" si="91"/>
        <v>0</v>
      </c>
      <c r="BG103" s="232">
        <f t="shared" si="91"/>
        <v>0</v>
      </c>
      <c r="BH103" s="232">
        <f t="shared" si="91"/>
        <v>0</v>
      </c>
      <c r="BI103" s="232">
        <f t="shared" si="91"/>
        <v>0</v>
      </c>
      <c r="BJ103" s="232">
        <f t="shared" si="91"/>
        <v>0</v>
      </c>
      <c r="BK103" s="232">
        <f t="shared" si="91"/>
        <v>0</v>
      </c>
      <c r="BL103" s="232">
        <f t="shared" si="91"/>
        <v>0</v>
      </c>
      <c r="BM103" s="232">
        <f t="shared" si="91"/>
        <v>0</v>
      </c>
      <c r="BN103" s="232">
        <f t="shared" si="91"/>
        <v>0</v>
      </c>
      <c r="BO103" s="232">
        <f t="shared" si="91"/>
        <v>0</v>
      </c>
      <c r="BP103" s="232">
        <f t="shared" si="91"/>
        <v>0</v>
      </c>
      <c r="BQ103" s="232">
        <f t="shared" si="91"/>
        <v>0</v>
      </c>
      <c r="BR103" s="232">
        <f t="shared" si="91"/>
        <v>0</v>
      </c>
      <c r="BS103" s="232">
        <f t="shared" si="91"/>
        <v>0</v>
      </c>
      <c r="BT103" s="232">
        <f t="shared" si="91"/>
        <v>0</v>
      </c>
      <c r="BU103" s="232">
        <f t="shared" si="91"/>
        <v>0</v>
      </c>
      <c r="BV103" s="232">
        <f t="shared" si="91"/>
        <v>0</v>
      </c>
      <c r="BW103" s="232">
        <f t="shared" si="91"/>
        <v>0</v>
      </c>
      <c r="BX103" s="232">
        <f t="shared" si="91"/>
        <v>0</v>
      </c>
      <c r="BY103" s="232">
        <f t="shared" si="91"/>
        <v>0</v>
      </c>
      <c r="BZ103" s="232">
        <f t="shared" si="91"/>
        <v>0</v>
      </c>
      <c r="CA103" s="232">
        <f t="shared" si="91"/>
        <v>0</v>
      </c>
      <c r="CB103" s="232">
        <f t="shared" si="91"/>
        <v>0</v>
      </c>
      <c r="CC103" s="232">
        <f t="shared" si="91"/>
        <v>0</v>
      </c>
      <c r="CD103" s="232">
        <f t="shared" si="91"/>
        <v>0</v>
      </c>
      <c r="CE103" s="232">
        <f t="shared" si="91"/>
        <v>0</v>
      </c>
      <c r="CF103" s="232">
        <f t="shared" si="91"/>
        <v>0</v>
      </c>
      <c r="CG103" s="232">
        <f t="shared" si="91"/>
        <v>0</v>
      </c>
      <c r="CH103" s="232">
        <f t="shared" si="91"/>
        <v>0</v>
      </c>
      <c r="CI103" s="232">
        <f t="shared" si="91"/>
        <v>0</v>
      </c>
      <c r="CJ103" s="232">
        <f t="shared" si="91"/>
        <v>0</v>
      </c>
      <c r="CK103" s="232">
        <f t="shared" si="91"/>
        <v>0</v>
      </c>
      <c r="CL103" s="232">
        <f t="shared" si="91"/>
        <v>0</v>
      </c>
      <c r="CM103" s="232">
        <f t="shared" si="91"/>
        <v>0</v>
      </c>
      <c r="CN103" s="232">
        <f t="shared" si="91"/>
        <v>0</v>
      </c>
      <c r="CO103" s="232">
        <f t="shared" si="91"/>
        <v>0</v>
      </c>
      <c r="CP103" s="232">
        <f t="shared" si="91"/>
        <v>0</v>
      </c>
      <c r="CQ103" s="232">
        <f t="shared" si="91"/>
        <v>0</v>
      </c>
      <c r="CR103" s="232">
        <f t="shared" si="91"/>
        <v>0</v>
      </c>
      <c r="CS103" s="232">
        <f t="shared" si="91"/>
        <v>0</v>
      </c>
      <c r="CT103" s="232">
        <f t="shared" si="91"/>
        <v>0</v>
      </c>
      <c r="CU103" s="232">
        <f t="shared" si="91"/>
        <v>0</v>
      </c>
      <c r="CV103" s="232">
        <f t="shared" si="91"/>
        <v>0</v>
      </c>
      <c r="CW103" s="232">
        <f t="shared" si="91"/>
        <v>0</v>
      </c>
      <c r="CX103" s="232">
        <f t="shared" si="91"/>
        <v>0</v>
      </c>
      <c r="CY103" s="232">
        <f t="shared" si="91"/>
        <v>0</v>
      </c>
      <c r="CZ103" s="232">
        <f t="shared" si="91"/>
        <v>0</v>
      </c>
      <c r="DA103" s="232">
        <f t="shared" si="91"/>
        <v>0</v>
      </c>
      <c r="DB103" s="232">
        <f t="shared" si="91"/>
        <v>0</v>
      </c>
      <c r="DC103" s="232">
        <f t="shared" si="91"/>
        <v>0</v>
      </c>
      <c r="DD103" s="232">
        <f t="shared" si="91"/>
        <v>0</v>
      </c>
      <c r="DE103" s="232">
        <f t="shared" si="91"/>
        <v>0</v>
      </c>
      <c r="DF103" s="232">
        <f t="shared" si="91"/>
        <v>0</v>
      </c>
      <c r="DG103" s="232">
        <f t="shared" si="91"/>
        <v>0</v>
      </c>
      <c r="DH103" s="232">
        <f t="shared" si="91"/>
        <v>0</v>
      </c>
      <c r="DI103" s="232">
        <f t="shared" si="91"/>
        <v>0</v>
      </c>
      <c r="DJ103" s="232">
        <f t="shared" si="91"/>
        <v>0</v>
      </c>
      <c r="DK103" s="232">
        <f t="shared" si="91"/>
        <v>0</v>
      </c>
      <c r="DL103" s="232">
        <f t="shared" si="91"/>
        <v>0</v>
      </c>
      <c r="DM103" s="232">
        <f t="shared" si="91"/>
        <v>0</v>
      </c>
      <c r="DN103" s="232">
        <f t="shared" si="91"/>
        <v>0</v>
      </c>
      <c r="DO103" s="232">
        <f t="shared" si="91"/>
        <v>0</v>
      </c>
      <c r="DP103" s="232">
        <f t="shared" si="91"/>
        <v>0</v>
      </c>
      <c r="DQ103" s="232">
        <f t="shared" si="91"/>
        <v>0</v>
      </c>
      <c r="DR103" s="232">
        <f t="shared" si="91"/>
        <v>0</v>
      </c>
      <c r="DS103" s="232">
        <f t="shared" si="91"/>
        <v>0</v>
      </c>
      <c r="DT103" s="232">
        <f t="shared" si="91"/>
        <v>0</v>
      </c>
      <c r="DU103" s="232">
        <f t="shared" si="91"/>
        <v>0</v>
      </c>
      <c r="DV103" s="232">
        <f t="shared" si="91"/>
        <v>0</v>
      </c>
      <c r="DW103" s="232">
        <f t="shared" si="91"/>
        <v>0</v>
      </c>
      <c r="DX103" s="232">
        <f t="shared" si="91"/>
        <v>0</v>
      </c>
      <c r="DY103" s="232">
        <f t="shared" si="91"/>
        <v>0</v>
      </c>
      <c r="DZ103" s="232">
        <f t="shared" si="91"/>
        <v>0</v>
      </c>
      <c r="EA103" s="232">
        <f t="shared" si="91"/>
        <v>0</v>
      </c>
      <c r="EB103" s="232">
        <f t="shared" si="91"/>
        <v>0</v>
      </c>
      <c r="EC103" s="232">
        <f t="shared" si="91"/>
        <v>0</v>
      </c>
      <c r="ED103" s="232">
        <f t="shared" si="91"/>
        <v>0</v>
      </c>
      <c r="EE103" s="232">
        <f t="shared" si="91"/>
        <v>0</v>
      </c>
      <c r="EF103" s="232">
        <f t="shared" si="91"/>
        <v>0</v>
      </c>
      <c r="EG103" s="232">
        <f t="shared" si="91"/>
        <v>0</v>
      </c>
      <c r="EH103" s="232">
        <f t="shared" si="91"/>
        <v>0</v>
      </c>
      <c r="EI103" s="232">
        <f t="shared" si="91"/>
        <v>0</v>
      </c>
      <c r="EJ103" s="232">
        <f t="shared" si="91"/>
        <v>0</v>
      </c>
      <c r="EK103" s="232">
        <f t="shared" si="91"/>
        <v>0</v>
      </c>
      <c r="EL103" s="232">
        <f t="shared" si="91"/>
        <v>0</v>
      </c>
      <c r="EM103" s="232">
        <f t="shared" si="91"/>
        <v>0</v>
      </c>
      <c r="EN103" s="232">
        <f t="shared" si="91"/>
        <v>0</v>
      </c>
      <c r="EO103" s="232">
        <f t="shared" si="91"/>
        <v>0</v>
      </c>
      <c r="EP103" s="232">
        <f t="shared" si="91"/>
        <v>0</v>
      </c>
      <c r="EQ103" s="232">
        <f t="shared" si="91"/>
        <v>0</v>
      </c>
      <c r="ER103" s="232">
        <f t="shared" si="91"/>
        <v>0</v>
      </c>
      <c r="ES103" s="232">
        <f t="shared" si="91"/>
        <v>0</v>
      </c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</row>
    <row r="104" ht="12.75" customHeight="1">
      <c r="A104" s="1"/>
      <c r="B104" s="214" t="str">
        <f t="shared" si="72"/>
        <v> </v>
      </c>
      <c r="C104" s="215">
        <f t="shared" si="73"/>
        <v>0</v>
      </c>
      <c r="D104" s="215">
        <f t="shared" si="74"/>
        <v>0</v>
      </c>
      <c r="E104" s="215">
        <f t="shared" si="75"/>
        <v>0</v>
      </c>
      <c r="F104" s="215">
        <f t="shared" si="76"/>
        <v>0</v>
      </c>
      <c r="G104" s="215">
        <f t="shared" si="77"/>
        <v>0</v>
      </c>
      <c r="H104" s="215">
        <f t="shared" si="78"/>
        <v>0</v>
      </c>
      <c r="I104" s="215">
        <f t="shared" si="79"/>
        <v>0</v>
      </c>
      <c r="J104" s="215">
        <f t="shared" si="80"/>
        <v>0</v>
      </c>
      <c r="K104" s="215">
        <f t="shared" si="81"/>
        <v>0</v>
      </c>
      <c r="L104" s="216">
        <f t="shared" si="82"/>
        <v>0</v>
      </c>
      <c r="M104" s="1"/>
      <c r="N104" s="1"/>
      <c r="O104" s="257">
        <f t="shared" si="83"/>
        <v>0</v>
      </c>
      <c r="P104" s="232">
        <f t="shared" ref="P104:ES104" si="92">($E44/12)*P82</f>
        <v>0</v>
      </c>
      <c r="Q104" s="232">
        <f t="shared" si="92"/>
        <v>0</v>
      </c>
      <c r="R104" s="232">
        <f t="shared" si="92"/>
        <v>0</v>
      </c>
      <c r="S104" s="232">
        <f t="shared" si="92"/>
        <v>0</v>
      </c>
      <c r="T104" s="232">
        <f t="shared" si="92"/>
        <v>0</v>
      </c>
      <c r="U104" s="232">
        <f t="shared" si="92"/>
        <v>0</v>
      </c>
      <c r="V104" s="232">
        <f t="shared" si="92"/>
        <v>0</v>
      </c>
      <c r="W104" s="232">
        <f t="shared" si="92"/>
        <v>0</v>
      </c>
      <c r="X104" s="232">
        <f t="shared" si="92"/>
        <v>0</v>
      </c>
      <c r="Y104" s="232">
        <f t="shared" si="92"/>
        <v>0</v>
      </c>
      <c r="Z104" s="232">
        <f t="shared" si="92"/>
        <v>0</v>
      </c>
      <c r="AA104" s="232">
        <f t="shared" si="92"/>
        <v>0</v>
      </c>
      <c r="AB104" s="232">
        <f t="shared" si="92"/>
        <v>0</v>
      </c>
      <c r="AC104" s="232">
        <f t="shared" si="92"/>
        <v>0</v>
      </c>
      <c r="AD104" s="232">
        <f t="shared" si="92"/>
        <v>0</v>
      </c>
      <c r="AE104" s="232">
        <f t="shared" si="92"/>
        <v>0</v>
      </c>
      <c r="AF104" s="232">
        <f t="shared" si="92"/>
        <v>0</v>
      </c>
      <c r="AG104" s="232">
        <f t="shared" si="92"/>
        <v>0</v>
      </c>
      <c r="AH104" s="232">
        <f t="shared" si="92"/>
        <v>0</v>
      </c>
      <c r="AI104" s="232">
        <f t="shared" si="92"/>
        <v>0</v>
      </c>
      <c r="AJ104" s="232">
        <f t="shared" si="92"/>
        <v>0</v>
      </c>
      <c r="AK104" s="232">
        <f t="shared" si="92"/>
        <v>0</v>
      </c>
      <c r="AL104" s="232">
        <f t="shared" si="92"/>
        <v>0</v>
      </c>
      <c r="AM104" s="232">
        <f t="shared" si="92"/>
        <v>0</v>
      </c>
      <c r="AN104" s="232">
        <f t="shared" si="92"/>
        <v>0</v>
      </c>
      <c r="AO104" s="232">
        <f t="shared" si="92"/>
        <v>0</v>
      </c>
      <c r="AP104" s="232">
        <f t="shared" si="92"/>
        <v>0</v>
      </c>
      <c r="AQ104" s="232">
        <f t="shared" si="92"/>
        <v>0</v>
      </c>
      <c r="AR104" s="232">
        <f t="shared" si="92"/>
        <v>0</v>
      </c>
      <c r="AS104" s="232">
        <f t="shared" si="92"/>
        <v>0</v>
      </c>
      <c r="AT104" s="232">
        <f t="shared" si="92"/>
        <v>0</v>
      </c>
      <c r="AU104" s="232">
        <f t="shared" si="92"/>
        <v>0</v>
      </c>
      <c r="AV104" s="232">
        <f t="shared" si="92"/>
        <v>0</v>
      </c>
      <c r="AW104" s="232">
        <f t="shared" si="92"/>
        <v>0</v>
      </c>
      <c r="AX104" s="232">
        <f t="shared" si="92"/>
        <v>0</v>
      </c>
      <c r="AY104" s="232">
        <f t="shared" si="92"/>
        <v>0</v>
      </c>
      <c r="AZ104" s="232">
        <f t="shared" si="92"/>
        <v>0</v>
      </c>
      <c r="BA104" s="232">
        <f t="shared" si="92"/>
        <v>0</v>
      </c>
      <c r="BB104" s="232">
        <f t="shared" si="92"/>
        <v>0</v>
      </c>
      <c r="BC104" s="232">
        <f t="shared" si="92"/>
        <v>0</v>
      </c>
      <c r="BD104" s="232">
        <f t="shared" si="92"/>
        <v>0</v>
      </c>
      <c r="BE104" s="232">
        <f t="shared" si="92"/>
        <v>0</v>
      </c>
      <c r="BF104" s="232">
        <f t="shared" si="92"/>
        <v>0</v>
      </c>
      <c r="BG104" s="232">
        <f t="shared" si="92"/>
        <v>0</v>
      </c>
      <c r="BH104" s="232">
        <f t="shared" si="92"/>
        <v>0</v>
      </c>
      <c r="BI104" s="232">
        <f t="shared" si="92"/>
        <v>0</v>
      </c>
      <c r="BJ104" s="232">
        <f t="shared" si="92"/>
        <v>0</v>
      </c>
      <c r="BK104" s="232">
        <f t="shared" si="92"/>
        <v>0</v>
      </c>
      <c r="BL104" s="232">
        <f t="shared" si="92"/>
        <v>0</v>
      </c>
      <c r="BM104" s="232">
        <f t="shared" si="92"/>
        <v>0</v>
      </c>
      <c r="BN104" s="232">
        <f t="shared" si="92"/>
        <v>0</v>
      </c>
      <c r="BO104" s="232">
        <f t="shared" si="92"/>
        <v>0</v>
      </c>
      <c r="BP104" s="232">
        <f t="shared" si="92"/>
        <v>0</v>
      </c>
      <c r="BQ104" s="232">
        <f t="shared" si="92"/>
        <v>0</v>
      </c>
      <c r="BR104" s="232">
        <f t="shared" si="92"/>
        <v>0</v>
      </c>
      <c r="BS104" s="232">
        <f t="shared" si="92"/>
        <v>0</v>
      </c>
      <c r="BT104" s="232">
        <f t="shared" si="92"/>
        <v>0</v>
      </c>
      <c r="BU104" s="232">
        <f t="shared" si="92"/>
        <v>0</v>
      </c>
      <c r="BV104" s="232">
        <f t="shared" si="92"/>
        <v>0</v>
      </c>
      <c r="BW104" s="232">
        <f t="shared" si="92"/>
        <v>0</v>
      </c>
      <c r="BX104" s="232">
        <f t="shared" si="92"/>
        <v>0</v>
      </c>
      <c r="BY104" s="232">
        <f t="shared" si="92"/>
        <v>0</v>
      </c>
      <c r="BZ104" s="232">
        <f t="shared" si="92"/>
        <v>0</v>
      </c>
      <c r="CA104" s="232">
        <f t="shared" si="92"/>
        <v>0</v>
      </c>
      <c r="CB104" s="232">
        <f t="shared" si="92"/>
        <v>0</v>
      </c>
      <c r="CC104" s="232">
        <f t="shared" si="92"/>
        <v>0</v>
      </c>
      <c r="CD104" s="232">
        <f t="shared" si="92"/>
        <v>0</v>
      </c>
      <c r="CE104" s="232">
        <f t="shared" si="92"/>
        <v>0</v>
      </c>
      <c r="CF104" s="232">
        <f t="shared" si="92"/>
        <v>0</v>
      </c>
      <c r="CG104" s="232">
        <f t="shared" si="92"/>
        <v>0</v>
      </c>
      <c r="CH104" s="232">
        <f t="shared" si="92"/>
        <v>0</v>
      </c>
      <c r="CI104" s="232">
        <f t="shared" si="92"/>
        <v>0</v>
      </c>
      <c r="CJ104" s="232">
        <f t="shared" si="92"/>
        <v>0</v>
      </c>
      <c r="CK104" s="232">
        <f t="shared" si="92"/>
        <v>0</v>
      </c>
      <c r="CL104" s="232">
        <f t="shared" si="92"/>
        <v>0</v>
      </c>
      <c r="CM104" s="232">
        <f t="shared" si="92"/>
        <v>0</v>
      </c>
      <c r="CN104" s="232">
        <f t="shared" si="92"/>
        <v>0</v>
      </c>
      <c r="CO104" s="232">
        <f t="shared" si="92"/>
        <v>0</v>
      </c>
      <c r="CP104" s="232">
        <f t="shared" si="92"/>
        <v>0</v>
      </c>
      <c r="CQ104" s="232">
        <f t="shared" si="92"/>
        <v>0</v>
      </c>
      <c r="CR104" s="232">
        <f t="shared" si="92"/>
        <v>0</v>
      </c>
      <c r="CS104" s="232">
        <f t="shared" si="92"/>
        <v>0</v>
      </c>
      <c r="CT104" s="232">
        <f t="shared" si="92"/>
        <v>0</v>
      </c>
      <c r="CU104" s="232">
        <f t="shared" si="92"/>
        <v>0</v>
      </c>
      <c r="CV104" s="232">
        <f t="shared" si="92"/>
        <v>0</v>
      </c>
      <c r="CW104" s="232">
        <f t="shared" si="92"/>
        <v>0</v>
      </c>
      <c r="CX104" s="232">
        <f t="shared" si="92"/>
        <v>0</v>
      </c>
      <c r="CY104" s="232">
        <f t="shared" si="92"/>
        <v>0</v>
      </c>
      <c r="CZ104" s="232">
        <f t="shared" si="92"/>
        <v>0</v>
      </c>
      <c r="DA104" s="232">
        <f t="shared" si="92"/>
        <v>0</v>
      </c>
      <c r="DB104" s="232">
        <f t="shared" si="92"/>
        <v>0</v>
      </c>
      <c r="DC104" s="232">
        <f t="shared" si="92"/>
        <v>0</v>
      </c>
      <c r="DD104" s="232">
        <f t="shared" si="92"/>
        <v>0</v>
      </c>
      <c r="DE104" s="232">
        <f t="shared" si="92"/>
        <v>0</v>
      </c>
      <c r="DF104" s="232">
        <f t="shared" si="92"/>
        <v>0</v>
      </c>
      <c r="DG104" s="232">
        <f t="shared" si="92"/>
        <v>0</v>
      </c>
      <c r="DH104" s="232">
        <f t="shared" si="92"/>
        <v>0</v>
      </c>
      <c r="DI104" s="232">
        <f t="shared" si="92"/>
        <v>0</v>
      </c>
      <c r="DJ104" s="232">
        <f t="shared" si="92"/>
        <v>0</v>
      </c>
      <c r="DK104" s="232">
        <f t="shared" si="92"/>
        <v>0</v>
      </c>
      <c r="DL104" s="232">
        <f t="shared" si="92"/>
        <v>0</v>
      </c>
      <c r="DM104" s="232">
        <f t="shared" si="92"/>
        <v>0</v>
      </c>
      <c r="DN104" s="232">
        <f t="shared" si="92"/>
        <v>0</v>
      </c>
      <c r="DO104" s="232">
        <f t="shared" si="92"/>
        <v>0</v>
      </c>
      <c r="DP104" s="232">
        <f t="shared" si="92"/>
        <v>0</v>
      </c>
      <c r="DQ104" s="232">
        <f t="shared" si="92"/>
        <v>0</v>
      </c>
      <c r="DR104" s="232">
        <f t="shared" si="92"/>
        <v>0</v>
      </c>
      <c r="DS104" s="232">
        <f t="shared" si="92"/>
        <v>0</v>
      </c>
      <c r="DT104" s="232">
        <f t="shared" si="92"/>
        <v>0</v>
      </c>
      <c r="DU104" s="232">
        <f t="shared" si="92"/>
        <v>0</v>
      </c>
      <c r="DV104" s="232">
        <f t="shared" si="92"/>
        <v>0</v>
      </c>
      <c r="DW104" s="232">
        <f t="shared" si="92"/>
        <v>0</v>
      </c>
      <c r="DX104" s="232">
        <f t="shared" si="92"/>
        <v>0</v>
      </c>
      <c r="DY104" s="232">
        <f t="shared" si="92"/>
        <v>0</v>
      </c>
      <c r="DZ104" s="232">
        <f t="shared" si="92"/>
        <v>0</v>
      </c>
      <c r="EA104" s="232">
        <f t="shared" si="92"/>
        <v>0</v>
      </c>
      <c r="EB104" s="232">
        <f t="shared" si="92"/>
        <v>0</v>
      </c>
      <c r="EC104" s="232">
        <f t="shared" si="92"/>
        <v>0</v>
      </c>
      <c r="ED104" s="232">
        <f t="shared" si="92"/>
        <v>0</v>
      </c>
      <c r="EE104" s="232">
        <f t="shared" si="92"/>
        <v>0</v>
      </c>
      <c r="EF104" s="232">
        <f t="shared" si="92"/>
        <v>0</v>
      </c>
      <c r="EG104" s="232">
        <f t="shared" si="92"/>
        <v>0</v>
      </c>
      <c r="EH104" s="232">
        <f t="shared" si="92"/>
        <v>0</v>
      </c>
      <c r="EI104" s="232">
        <f t="shared" si="92"/>
        <v>0</v>
      </c>
      <c r="EJ104" s="232">
        <f t="shared" si="92"/>
        <v>0</v>
      </c>
      <c r="EK104" s="232">
        <f t="shared" si="92"/>
        <v>0</v>
      </c>
      <c r="EL104" s="232">
        <f t="shared" si="92"/>
        <v>0</v>
      </c>
      <c r="EM104" s="232">
        <f t="shared" si="92"/>
        <v>0</v>
      </c>
      <c r="EN104" s="232">
        <f t="shared" si="92"/>
        <v>0</v>
      </c>
      <c r="EO104" s="232">
        <f t="shared" si="92"/>
        <v>0</v>
      </c>
      <c r="EP104" s="232">
        <f t="shared" si="92"/>
        <v>0</v>
      </c>
      <c r="EQ104" s="232">
        <f t="shared" si="92"/>
        <v>0</v>
      </c>
      <c r="ER104" s="232">
        <f t="shared" si="92"/>
        <v>0</v>
      </c>
      <c r="ES104" s="232">
        <f t="shared" si="92"/>
        <v>0</v>
      </c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</row>
    <row r="105" ht="12.75" customHeight="1">
      <c r="A105" s="1"/>
      <c r="B105" s="214" t="s">
        <v>78</v>
      </c>
      <c r="C105" s="247"/>
      <c r="D105" s="247"/>
      <c r="E105" s="247"/>
      <c r="F105" s="247"/>
      <c r="G105" s="247"/>
      <c r="H105" s="247"/>
      <c r="I105" s="247"/>
      <c r="J105" s="247"/>
      <c r="K105" s="247"/>
      <c r="L105" s="283"/>
      <c r="M105" s="1"/>
      <c r="N105" s="1"/>
      <c r="O105" s="284"/>
      <c r="P105" s="285"/>
      <c r="Q105" s="286"/>
      <c r="R105" s="287"/>
      <c r="S105" s="286"/>
      <c r="T105" s="285"/>
      <c r="U105" s="286"/>
      <c r="V105" s="287"/>
      <c r="W105" s="286"/>
      <c r="X105" s="285"/>
      <c r="Y105" s="286"/>
      <c r="Z105" s="287"/>
      <c r="AA105" s="286"/>
      <c r="AB105" s="285"/>
      <c r="AC105" s="286"/>
      <c r="AD105" s="286"/>
      <c r="AE105" s="285"/>
      <c r="AF105" s="286"/>
      <c r="AG105" s="287"/>
      <c r="AH105" s="286"/>
      <c r="AI105" s="285"/>
      <c r="AJ105" s="286"/>
      <c r="AK105" s="287"/>
      <c r="AL105" s="286"/>
      <c r="AM105" s="285"/>
      <c r="AN105" s="286"/>
      <c r="AO105" s="287"/>
      <c r="AP105" s="286"/>
      <c r="AQ105" s="285"/>
      <c r="AR105" s="286"/>
      <c r="AS105" s="286"/>
      <c r="AT105" s="285"/>
      <c r="AU105" s="286"/>
      <c r="AV105" s="286"/>
      <c r="AW105" s="285"/>
      <c r="AX105" s="286"/>
      <c r="AY105" s="287"/>
      <c r="AZ105" s="286"/>
      <c r="BA105" s="285"/>
      <c r="BB105" s="286"/>
      <c r="BC105" s="287"/>
      <c r="BD105" s="286"/>
      <c r="BE105" s="285"/>
      <c r="BF105" s="286"/>
      <c r="BG105" s="285"/>
      <c r="BH105" s="286"/>
      <c r="BI105" s="286"/>
      <c r="BJ105" s="285"/>
      <c r="BK105" s="286"/>
      <c r="BL105" s="287"/>
      <c r="BM105" s="286"/>
      <c r="BN105" s="285"/>
      <c r="BO105" s="286"/>
      <c r="BP105" s="287"/>
      <c r="BQ105" s="287"/>
      <c r="BR105" s="287"/>
      <c r="BS105" s="287"/>
      <c r="BT105" s="287"/>
      <c r="BU105" s="287"/>
      <c r="BV105" s="287"/>
      <c r="BW105" s="287"/>
      <c r="BX105" s="287"/>
      <c r="BY105" s="287"/>
      <c r="BZ105" s="287"/>
      <c r="CA105" s="287"/>
      <c r="CB105" s="287"/>
      <c r="CC105" s="287"/>
      <c r="CD105" s="287"/>
      <c r="CE105" s="287"/>
      <c r="CF105" s="287"/>
      <c r="CG105" s="287"/>
      <c r="CH105" s="287"/>
      <c r="CI105" s="287"/>
      <c r="CJ105" s="287"/>
      <c r="CK105" s="287"/>
      <c r="CL105" s="287"/>
      <c r="CM105" s="287"/>
      <c r="CN105" s="287"/>
      <c r="CO105" s="287"/>
      <c r="CP105" s="287"/>
      <c r="CQ105" s="287"/>
      <c r="CR105" s="287"/>
      <c r="CS105" s="287"/>
      <c r="CT105" s="287"/>
      <c r="CU105" s="287"/>
      <c r="CV105" s="287"/>
      <c r="CW105" s="287"/>
      <c r="CX105" s="287"/>
      <c r="CY105" s="287"/>
      <c r="CZ105" s="287"/>
      <c r="DA105" s="287"/>
      <c r="DB105" s="287"/>
      <c r="DC105" s="287"/>
      <c r="DD105" s="287"/>
      <c r="DE105" s="287"/>
      <c r="DF105" s="287"/>
      <c r="DG105" s="287"/>
      <c r="DH105" s="287"/>
      <c r="DI105" s="287"/>
      <c r="DJ105" s="287"/>
      <c r="DK105" s="287"/>
      <c r="DL105" s="287"/>
      <c r="DM105" s="287"/>
      <c r="DN105" s="287"/>
      <c r="DO105" s="287"/>
      <c r="DP105" s="287"/>
      <c r="DQ105" s="287"/>
      <c r="DR105" s="287"/>
      <c r="DS105" s="287"/>
      <c r="DT105" s="287"/>
      <c r="DU105" s="287"/>
      <c r="DV105" s="287"/>
      <c r="DW105" s="287"/>
      <c r="DX105" s="287"/>
      <c r="DY105" s="287"/>
      <c r="DZ105" s="287"/>
      <c r="EA105" s="287"/>
      <c r="EB105" s="287"/>
      <c r="EC105" s="287"/>
      <c r="ED105" s="287"/>
      <c r="EE105" s="287"/>
      <c r="EF105" s="287"/>
      <c r="EG105" s="287"/>
      <c r="EH105" s="287"/>
      <c r="EI105" s="287"/>
      <c r="EJ105" s="287"/>
      <c r="EK105" s="287"/>
      <c r="EL105" s="287"/>
      <c r="EM105" s="287"/>
      <c r="EN105" s="287"/>
      <c r="EO105" s="287"/>
      <c r="EP105" s="287"/>
      <c r="EQ105" s="287"/>
      <c r="ER105" s="287"/>
      <c r="ES105" s="287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</row>
    <row r="106" ht="12.75" customHeight="1">
      <c r="A106" s="1"/>
      <c r="B106" s="191" t="s">
        <v>190</v>
      </c>
      <c r="C106" s="220">
        <f t="shared" ref="C106:L106" si="93">SUM(C95:C105)</f>
        <v>0</v>
      </c>
      <c r="D106" s="220">
        <f t="shared" si="93"/>
        <v>0</v>
      </c>
      <c r="E106" s="220">
        <f t="shared" si="93"/>
        <v>0</v>
      </c>
      <c r="F106" s="220">
        <f t="shared" si="93"/>
        <v>0</v>
      </c>
      <c r="G106" s="220">
        <f t="shared" si="93"/>
        <v>0</v>
      </c>
      <c r="H106" s="220">
        <f t="shared" si="93"/>
        <v>0</v>
      </c>
      <c r="I106" s="220">
        <f t="shared" si="93"/>
        <v>0</v>
      </c>
      <c r="J106" s="220">
        <f t="shared" si="93"/>
        <v>0</v>
      </c>
      <c r="K106" s="220">
        <f t="shared" si="93"/>
        <v>0</v>
      </c>
      <c r="L106" s="239">
        <f t="shared" si="93"/>
        <v>0</v>
      </c>
      <c r="M106" s="1"/>
      <c r="N106" s="1"/>
      <c r="O106" s="288"/>
      <c r="P106" s="221">
        <f t="shared" ref="P106:ES106" si="94">SUM(P95:P105)</f>
        <v>0</v>
      </c>
      <c r="Q106" s="221">
        <f t="shared" si="94"/>
        <v>0</v>
      </c>
      <c r="R106" s="221">
        <f t="shared" si="94"/>
        <v>0</v>
      </c>
      <c r="S106" s="221">
        <f t="shared" si="94"/>
        <v>0</v>
      </c>
      <c r="T106" s="221">
        <f t="shared" si="94"/>
        <v>0</v>
      </c>
      <c r="U106" s="221">
        <f t="shared" si="94"/>
        <v>0</v>
      </c>
      <c r="V106" s="221">
        <f t="shared" si="94"/>
        <v>0</v>
      </c>
      <c r="W106" s="221">
        <f t="shared" si="94"/>
        <v>0</v>
      </c>
      <c r="X106" s="221">
        <f t="shared" si="94"/>
        <v>0</v>
      </c>
      <c r="Y106" s="221">
        <f t="shared" si="94"/>
        <v>0</v>
      </c>
      <c r="Z106" s="221">
        <f t="shared" si="94"/>
        <v>0</v>
      </c>
      <c r="AA106" s="221">
        <f t="shared" si="94"/>
        <v>0</v>
      </c>
      <c r="AB106" s="221">
        <f t="shared" si="94"/>
        <v>0</v>
      </c>
      <c r="AC106" s="221">
        <f t="shared" si="94"/>
        <v>0</v>
      </c>
      <c r="AD106" s="221">
        <f t="shared" si="94"/>
        <v>0</v>
      </c>
      <c r="AE106" s="221">
        <f t="shared" si="94"/>
        <v>0</v>
      </c>
      <c r="AF106" s="221">
        <f t="shared" si="94"/>
        <v>0</v>
      </c>
      <c r="AG106" s="221">
        <f t="shared" si="94"/>
        <v>0</v>
      </c>
      <c r="AH106" s="221">
        <f t="shared" si="94"/>
        <v>0</v>
      </c>
      <c r="AI106" s="221">
        <f t="shared" si="94"/>
        <v>0</v>
      </c>
      <c r="AJ106" s="221">
        <f t="shared" si="94"/>
        <v>0</v>
      </c>
      <c r="AK106" s="221">
        <f t="shared" si="94"/>
        <v>0</v>
      </c>
      <c r="AL106" s="221">
        <f t="shared" si="94"/>
        <v>0</v>
      </c>
      <c r="AM106" s="221">
        <f t="shared" si="94"/>
        <v>0</v>
      </c>
      <c r="AN106" s="221">
        <f t="shared" si="94"/>
        <v>0</v>
      </c>
      <c r="AO106" s="221">
        <f t="shared" si="94"/>
        <v>0</v>
      </c>
      <c r="AP106" s="221">
        <f t="shared" si="94"/>
        <v>0</v>
      </c>
      <c r="AQ106" s="221">
        <f t="shared" si="94"/>
        <v>0</v>
      </c>
      <c r="AR106" s="221">
        <f t="shared" si="94"/>
        <v>0</v>
      </c>
      <c r="AS106" s="221">
        <f t="shared" si="94"/>
        <v>0</v>
      </c>
      <c r="AT106" s="221">
        <f t="shared" si="94"/>
        <v>0</v>
      </c>
      <c r="AU106" s="221">
        <f t="shared" si="94"/>
        <v>0</v>
      </c>
      <c r="AV106" s="221">
        <f t="shared" si="94"/>
        <v>0</v>
      </c>
      <c r="AW106" s="221">
        <f t="shared" si="94"/>
        <v>0</v>
      </c>
      <c r="AX106" s="221">
        <f t="shared" si="94"/>
        <v>0</v>
      </c>
      <c r="AY106" s="221">
        <f t="shared" si="94"/>
        <v>0</v>
      </c>
      <c r="AZ106" s="221">
        <f t="shared" si="94"/>
        <v>0</v>
      </c>
      <c r="BA106" s="221">
        <f t="shared" si="94"/>
        <v>0</v>
      </c>
      <c r="BB106" s="221">
        <f t="shared" si="94"/>
        <v>0</v>
      </c>
      <c r="BC106" s="221">
        <f t="shared" si="94"/>
        <v>0</v>
      </c>
      <c r="BD106" s="221">
        <f t="shared" si="94"/>
        <v>0</v>
      </c>
      <c r="BE106" s="221">
        <f t="shared" si="94"/>
        <v>0</v>
      </c>
      <c r="BF106" s="221">
        <f t="shared" si="94"/>
        <v>0</v>
      </c>
      <c r="BG106" s="221">
        <f t="shared" si="94"/>
        <v>0</v>
      </c>
      <c r="BH106" s="221">
        <f t="shared" si="94"/>
        <v>0</v>
      </c>
      <c r="BI106" s="221">
        <f t="shared" si="94"/>
        <v>0</v>
      </c>
      <c r="BJ106" s="221">
        <f t="shared" si="94"/>
        <v>0</v>
      </c>
      <c r="BK106" s="221">
        <f t="shared" si="94"/>
        <v>0</v>
      </c>
      <c r="BL106" s="221">
        <f t="shared" si="94"/>
        <v>0</v>
      </c>
      <c r="BM106" s="221">
        <f t="shared" si="94"/>
        <v>0</v>
      </c>
      <c r="BN106" s="221">
        <f t="shared" si="94"/>
        <v>0</v>
      </c>
      <c r="BO106" s="221">
        <f t="shared" si="94"/>
        <v>0</v>
      </c>
      <c r="BP106" s="221">
        <f t="shared" si="94"/>
        <v>0</v>
      </c>
      <c r="BQ106" s="221">
        <f t="shared" si="94"/>
        <v>0</v>
      </c>
      <c r="BR106" s="221">
        <f t="shared" si="94"/>
        <v>0</v>
      </c>
      <c r="BS106" s="221">
        <f t="shared" si="94"/>
        <v>0</v>
      </c>
      <c r="BT106" s="221">
        <f t="shared" si="94"/>
        <v>0</v>
      </c>
      <c r="BU106" s="221">
        <f t="shared" si="94"/>
        <v>0</v>
      </c>
      <c r="BV106" s="221">
        <f t="shared" si="94"/>
        <v>0</v>
      </c>
      <c r="BW106" s="221">
        <f t="shared" si="94"/>
        <v>0</v>
      </c>
      <c r="BX106" s="221">
        <f t="shared" si="94"/>
        <v>0</v>
      </c>
      <c r="BY106" s="221">
        <f t="shared" si="94"/>
        <v>0</v>
      </c>
      <c r="BZ106" s="221">
        <f t="shared" si="94"/>
        <v>0</v>
      </c>
      <c r="CA106" s="221">
        <f t="shared" si="94"/>
        <v>0</v>
      </c>
      <c r="CB106" s="221">
        <f t="shared" si="94"/>
        <v>0</v>
      </c>
      <c r="CC106" s="221">
        <f t="shared" si="94"/>
        <v>0</v>
      </c>
      <c r="CD106" s="221">
        <f t="shared" si="94"/>
        <v>0</v>
      </c>
      <c r="CE106" s="221">
        <f t="shared" si="94"/>
        <v>0</v>
      </c>
      <c r="CF106" s="221">
        <f t="shared" si="94"/>
        <v>0</v>
      </c>
      <c r="CG106" s="221">
        <f t="shared" si="94"/>
        <v>0</v>
      </c>
      <c r="CH106" s="221">
        <f t="shared" si="94"/>
        <v>0</v>
      </c>
      <c r="CI106" s="221">
        <f t="shared" si="94"/>
        <v>0</v>
      </c>
      <c r="CJ106" s="221">
        <f t="shared" si="94"/>
        <v>0</v>
      </c>
      <c r="CK106" s="221">
        <f t="shared" si="94"/>
        <v>0</v>
      </c>
      <c r="CL106" s="221">
        <f t="shared" si="94"/>
        <v>0</v>
      </c>
      <c r="CM106" s="221">
        <f t="shared" si="94"/>
        <v>0</v>
      </c>
      <c r="CN106" s="221">
        <f t="shared" si="94"/>
        <v>0</v>
      </c>
      <c r="CO106" s="221">
        <f t="shared" si="94"/>
        <v>0</v>
      </c>
      <c r="CP106" s="221">
        <f t="shared" si="94"/>
        <v>0</v>
      </c>
      <c r="CQ106" s="221">
        <f t="shared" si="94"/>
        <v>0</v>
      </c>
      <c r="CR106" s="221">
        <f t="shared" si="94"/>
        <v>0</v>
      </c>
      <c r="CS106" s="221">
        <f t="shared" si="94"/>
        <v>0</v>
      </c>
      <c r="CT106" s="221">
        <f t="shared" si="94"/>
        <v>0</v>
      </c>
      <c r="CU106" s="221">
        <f t="shared" si="94"/>
        <v>0</v>
      </c>
      <c r="CV106" s="221">
        <f t="shared" si="94"/>
        <v>0</v>
      </c>
      <c r="CW106" s="221">
        <f t="shared" si="94"/>
        <v>0</v>
      </c>
      <c r="CX106" s="221">
        <f t="shared" si="94"/>
        <v>0</v>
      </c>
      <c r="CY106" s="221">
        <f t="shared" si="94"/>
        <v>0</v>
      </c>
      <c r="CZ106" s="221">
        <f t="shared" si="94"/>
        <v>0</v>
      </c>
      <c r="DA106" s="221">
        <f t="shared" si="94"/>
        <v>0</v>
      </c>
      <c r="DB106" s="221">
        <f t="shared" si="94"/>
        <v>0</v>
      </c>
      <c r="DC106" s="221">
        <f t="shared" si="94"/>
        <v>0</v>
      </c>
      <c r="DD106" s="221">
        <f t="shared" si="94"/>
        <v>0</v>
      </c>
      <c r="DE106" s="221">
        <f t="shared" si="94"/>
        <v>0</v>
      </c>
      <c r="DF106" s="221">
        <f t="shared" si="94"/>
        <v>0</v>
      </c>
      <c r="DG106" s="221">
        <f t="shared" si="94"/>
        <v>0</v>
      </c>
      <c r="DH106" s="221">
        <f t="shared" si="94"/>
        <v>0</v>
      </c>
      <c r="DI106" s="221">
        <f t="shared" si="94"/>
        <v>0</v>
      </c>
      <c r="DJ106" s="221">
        <f t="shared" si="94"/>
        <v>0</v>
      </c>
      <c r="DK106" s="221">
        <f t="shared" si="94"/>
        <v>0</v>
      </c>
      <c r="DL106" s="221">
        <f t="shared" si="94"/>
        <v>0</v>
      </c>
      <c r="DM106" s="221">
        <f t="shared" si="94"/>
        <v>0</v>
      </c>
      <c r="DN106" s="221">
        <f t="shared" si="94"/>
        <v>0</v>
      </c>
      <c r="DO106" s="221">
        <f t="shared" si="94"/>
        <v>0</v>
      </c>
      <c r="DP106" s="221">
        <f t="shared" si="94"/>
        <v>0</v>
      </c>
      <c r="DQ106" s="221">
        <f t="shared" si="94"/>
        <v>0</v>
      </c>
      <c r="DR106" s="221">
        <f t="shared" si="94"/>
        <v>0</v>
      </c>
      <c r="DS106" s="221">
        <f t="shared" si="94"/>
        <v>0</v>
      </c>
      <c r="DT106" s="221">
        <f t="shared" si="94"/>
        <v>0</v>
      </c>
      <c r="DU106" s="221">
        <f t="shared" si="94"/>
        <v>0</v>
      </c>
      <c r="DV106" s="221">
        <f t="shared" si="94"/>
        <v>0</v>
      </c>
      <c r="DW106" s="221">
        <f t="shared" si="94"/>
        <v>0</v>
      </c>
      <c r="DX106" s="221">
        <f t="shared" si="94"/>
        <v>0</v>
      </c>
      <c r="DY106" s="221">
        <f t="shared" si="94"/>
        <v>0</v>
      </c>
      <c r="DZ106" s="221">
        <f t="shared" si="94"/>
        <v>0</v>
      </c>
      <c r="EA106" s="221">
        <f t="shared" si="94"/>
        <v>0</v>
      </c>
      <c r="EB106" s="221">
        <f t="shared" si="94"/>
        <v>0</v>
      </c>
      <c r="EC106" s="221">
        <f t="shared" si="94"/>
        <v>0</v>
      </c>
      <c r="ED106" s="221">
        <f t="shared" si="94"/>
        <v>0</v>
      </c>
      <c r="EE106" s="221">
        <f t="shared" si="94"/>
        <v>0</v>
      </c>
      <c r="EF106" s="221">
        <f t="shared" si="94"/>
        <v>0</v>
      </c>
      <c r="EG106" s="221">
        <f t="shared" si="94"/>
        <v>0</v>
      </c>
      <c r="EH106" s="221">
        <f t="shared" si="94"/>
        <v>0</v>
      </c>
      <c r="EI106" s="221">
        <f t="shared" si="94"/>
        <v>0</v>
      </c>
      <c r="EJ106" s="221">
        <f t="shared" si="94"/>
        <v>0</v>
      </c>
      <c r="EK106" s="221">
        <f t="shared" si="94"/>
        <v>0</v>
      </c>
      <c r="EL106" s="221">
        <f t="shared" si="94"/>
        <v>0</v>
      </c>
      <c r="EM106" s="221">
        <f t="shared" si="94"/>
        <v>0</v>
      </c>
      <c r="EN106" s="221">
        <f t="shared" si="94"/>
        <v>0</v>
      </c>
      <c r="EO106" s="221">
        <f t="shared" si="94"/>
        <v>0</v>
      </c>
      <c r="EP106" s="221">
        <f t="shared" si="94"/>
        <v>0</v>
      </c>
      <c r="EQ106" s="221">
        <f t="shared" si="94"/>
        <v>0</v>
      </c>
      <c r="ER106" s="221">
        <f t="shared" si="94"/>
        <v>0</v>
      </c>
      <c r="ES106" s="221">
        <f t="shared" si="94"/>
        <v>0</v>
      </c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276"/>
      <c r="R107" s="277"/>
      <c r="S107" s="6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</row>
    <row r="108" ht="12.75" customHeight="1">
      <c r="A108" s="1"/>
      <c r="B108" s="181" t="s">
        <v>191</v>
      </c>
      <c r="C108" s="196">
        <f>+Starting_Year</f>
        <v>2025</v>
      </c>
      <c r="D108" s="197">
        <f t="shared" ref="D108:L108" si="95">C108+1</f>
        <v>2026</v>
      </c>
      <c r="E108" s="197">
        <f t="shared" si="95"/>
        <v>2027</v>
      </c>
      <c r="F108" s="197">
        <f t="shared" si="95"/>
        <v>2028</v>
      </c>
      <c r="G108" s="197">
        <f t="shared" si="95"/>
        <v>2029</v>
      </c>
      <c r="H108" s="197">
        <f t="shared" si="95"/>
        <v>2030</v>
      </c>
      <c r="I108" s="197">
        <f t="shared" si="95"/>
        <v>2031</v>
      </c>
      <c r="J108" s="197">
        <f t="shared" si="95"/>
        <v>2032</v>
      </c>
      <c r="K108" s="197">
        <f t="shared" si="95"/>
        <v>2033</v>
      </c>
      <c r="L108" s="198">
        <f t="shared" si="95"/>
        <v>2034</v>
      </c>
      <c r="M108" s="1"/>
      <c r="N108" s="1"/>
      <c r="O108" s="182"/>
      <c r="P108" s="182">
        <f>DATE(Starting_Year,1,1)</f>
        <v>45658</v>
      </c>
      <c r="Q108" s="182">
        <f t="shared" ref="Q108:ES108" si="96">+EDATE(P108,1)</f>
        <v>45689</v>
      </c>
      <c r="R108" s="182">
        <f t="shared" si="96"/>
        <v>45717</v>
      </c>
      <c r="S108" s="182">
        <f t="shared" si="96"/>
        <v>45748</v>
      </c>
      <c r="T108" s="182">
        <f t="shared" si="96"/>
        <v>45778</v>
      </c>
      <c r="U108" s="182">
        <f t="shared" si="96"/>
        <v>45809</v>
      </c>
      <c r="V108" s="182">
        <f t="shared" si="96"/>
        <v>45839</v>
      </c>
      <c r="W108" s="182">
        <f t="shared" si="96"/>
        <v>45870</v>
      </c>
      <c r="X108" s="182">
        <f t="shared" si="96"/>
        <v>45901</v>
      </c>
      <c r="Y108" s="182">
        <f t="shared" si="96"/>
        <v>45931</v>
      </c>
      <c r="Z108" s="182">
        <f t="shared" si="96"/>
        <v>45962</v>
      </c>
      <c r="AA108" s="182">
        <f t="shared" si="96"/>
        <v>45992</v>
      </c>
      <c r="AB108" s="182">
        <f t="shared" si="96"/>
        <v>46023</v>
      </c>
      <c r="AC108" s="182">
        <f t="shared" si="96"/>
        <v>46054</v>
      </c>
      <c r="AD108" s="182">
        <f t="shared" si="96"/>
        <v>46082</v>
      </c>
      <c r="AE108" s="182">
        <f t="shared" si="96"/>
        <v>46113</v>
      </c>
      <c r="AF108" s="182">
        <f t="shared" si="96"/>
        <v>46143</v>
      </c>
      <c r="AG108" s="182">
        <f t="shared" si="96"/>
        <v>46174</v>
      </c>
      <c r="AH108" s="182">
        <f t="shared" si="96"/>
        <v>46204</v>
      </c>
      <c r="AI108" s="182">
        <f t="shared" si="96"/>
        <v>46235</v>
      </c>
      <c r="AJ108" s="182">
        <f t="shared" si="96"/>
        <v>46266</v>
      </c>
      <c r="AK108" s="182">
        <f t="shared" si="96"/>
        <v>46296</v>
      </c>
      <c r="AL108" s="182">
        <f t="shared" si="96"/>
        <v>46327</v>
      </c>
      <c r="AM108" s="182">
        <f t="shared" si="96"/>
        <v>46357</v>
      </c>
      <c r="AN108" s="182">
        <f t="shared" si="96"/>
        <v>46388</v>
      </c>
      <c r="AO108" s="182">
        <f t="shared" si="96"/>
        <v>46419</v>
      </c>
      <c r="AP108" s="182">
        <f t="shared" si="96"/>
        <v>46447</v>
      </c>
      <c r="AQ108" s="182">
        <f t="shared" si="96"/>
        <v>46478</v>
      </c>
      <c r="AR108" s="182">
        <f t="shared" si="96"/>
        <v>46508</v>
      </c>
      <c r="AS108" s="182">
        <f t="shared" si="96"/>
        <v>46539</v>
      </c>
      <c r="AT108" s="182">
        <f t="shared" si="96"/>
        <v>46569</v>
      </c>
      <c r="AU108" s="182">
        <f t="shared" si="96"/>
        <v>46600</v>
      </c>
      <c r="AV108" s="182">
        <f t="shared" si="96"/>
        <v>46631</v>
      </c>
      <c r="AW108" s="182">
        <f t="shared" si="96"/>
        <v>46661</v>
      </c>
      <c r="AX108" s="182">
        <f t="shared" si="96"/>
        <v>46692</v>
      </c>
      <c r="AY108" s="182">
        <f t="shared" si="96"/>
        <v>46722</v>
      </c>
      <c r="AZ108" s="182">
        <f t="shared" si="96"/>
        <v>46753</v>
      </c>
      <c r="BA108" s="182">
        <f t="shared" si="96"/>
        <v>46784</v>
      </c>
      <c r="BB108" s="182">
        <f t="shared" si="96"/>
        <v>46813</v>
      </c>
      <c r="BC108" s="182">
        <f t="shared" si="96"/>
        <v>46844</v>
      </c>
      <c r="BD108" s="182">
        <f t="shared" si="96"/>
        <v>46874</v>
      </c>
      <c r="BE108" s="182">
        <f t="shared" si="96"/>
        <v>46905</v>
      </c>
      <c r="BF108" s="182">
        <f t="shared" si="96"/>
        <v>46935</v>
      </c>
      <c r="BG108" s="182">
        <f t="shared" si="96"/>
        <v>46966</v>
      </c>
      <c r="BH108" s="182">
        <f t="shared" si="96"/>
        <v>46997</v>
      </c>
      <c r="BI108" s="182">
        <f t="shared" si="96"/>
        <v>47027</v>
      </c>
      <c r="BJ108" s="182">
        <f t="shared" si="96"/>
        <v>47058</v>
      </c>
      <c r="BK108" s="182">
        <f t="shared" si="96"/>
        <v>47088</v>
      </c>
      <c r="BL108" s="182">
        <f t="shared" si="96"/>
        <v>47119</v>
      </c>
      <c r="BM108" s="182">
        <f t="shared" si="96"/>
        <v>47150</v>
      </c>
      <c r="BN108" s="182">
        <f t="shared" si="96"/>
        <v>47178</v>
      </c>
      <c r="BO108" s="182">
        <f t="shared" si="96"/>
        <v>47209</v>
      </c>
      <c r="BP108" s="182">
        <f t="shared" si="96"/>
        <v>47239</v>
      </c>
      <c r="BQ108" s="182">
        <f t="shared" si="96"/>
        <v>47270</v>
      </c>
      <c r="BR108" s="182">
        <f t="shared" si="96"/>
        <v>47300</v>
      </c>
      <c r="BS108" s="182">
        <f t="shared" si="96"/>
        <v>47331</v>
      </c>
      <c r="BT108" s="182">
        <f t="shared" si="96"/>
        <v>47362</v>
      </c>
      <c r="BU108" s="182">
        <f t="shared" si="96"/>
        <v>47392</v>
      </c>
      <c r="BV108" s="182">
        <f t="shared" si="96"/>
        <v>47423</v>
      </c>
      <c r="BW108" s="182">
        <f t="shared" si="96"/>
        <v>47453</v>
      </c>
      <c r="BX108" s="182">
        <f t="shared" si="96"/>
        <v>47484</v>
      </c>
      <c r="BY108" s="182">
        <f t="shared" si="96"/>
        <v>47515</v>
      </c>
      <c r="BZ108" s="182">
        <f t="shared" si="96"/>
        <v>47543</v>
      </c>
      <c r="CA108" s="182">
        <f t="shared" si="96"/>
        <v>47574</v>
      </c>
      <c r="CB108" s="182">
        <f t="shared" si="96"/>
        <v>47604</v>
      </c>
      <c r="CC108" s="182">
        <f t="shared" si="96"/>
        <v>47635</v>
      </c>
      <c r="CD108" s="182">
        <f t="shared" si="96"/>
        <v>47665</v>
      </c>
      <c r="CE108" s="182">
        <f t="shared" si="96"/>
        <v>47696</v>
      </c>
      <c r="CF108" s="182">
        <f t="shared" si="96"/>
        <v>47727</v>
      </c>
      <c r="CG108" s="182">
        <f t="shared" si="96"/>
        <v>47757</v>
      </c>
      <c r="CH108" s="182">
        <f t="shared" si="96"/>
        <v>47788</v>
      </c>
      <c r="CI108" s="182">
        <f t="shared" si="96"/>
        <v>47818</v>
      </c>
      <c r="CJ108" s="182">
        <f t="shared" si="96"/>
        <v>47849</v>
      </c>
      <c r="CK108" s="182">
        <f t="shared" si="96"/>
        <v>47880</v>
      </c>
      <c r="CL108" s="182">
        <f t="shared" si="96"/>
        <v>47908</v>
      </c>
      <c r="CM108" s="182">
        <f t="shared" si="96"/>
        <v>47939</v>
      </c>
      <c r="CN108" s="182">
        <f t="shared" si="96"/>
        <v>47969</v>
      </c>
      <c r="CO108" s="182">
        <f t="shared" si="96"/>
        <v>48000</v>
      </c>
      <c r="CP108" s="182">
        <f t="shared" si="96"/>
        <v>48030</v>
      </c>
      <c r="CQ108" s="182">
        <f t="shared" si="96"/>
        <v>48061</v>
      </c>
      <c r="CR108" s="182">
        <f t="shared" si="96"/>
        <v>48092</v>
      </c>
      <c r="CS108" s="182">
        <f t="shared" si="96"/>
        <v>48122</v>
      </c>
      <c r="CT108" s="182">
        <f t="shared" si="96"/>
        <v>48153</v>
      </c>
      <c r="CU108" s="182">
        <f t="shared" si="96"/>
        <v>48183</v>
      </c>
      <c r="CV108" s="182">
        <f t="shared" si="96"/>
        <v>48214</v>
      </c>
      <c r="CW108" s="182">
        <f t="shared" si="96"/>
        <v>48245</v>
      </c>
      <c r="CX108" s="182">
        <f t="shared" si="96"/>
        <v>48274</v>
      </c>
      <c r="CY108" s="182">
        <f t="shared" si="96"/>
        <v>48305</v>
      </c>
      <c r="CZ108" s="182">
        <f t="shared" si="96"/>
        <v>48335</v>
      </c>
      <c r="DA108" s="182">
        <f t="shared" si="96"/>
        <v>48366</v>
      </c>
      <c r="DB108" s="182">
        <f t="shared" si="96"/>
        <v>48396</v>
      </c>
      <c r="DC108" s="182">
        <f t="shared" si="96"/>
        <v>48427</v>
      </c>
      <c r="DD108" s="182">
        <f t="shared" si="96"/>
        <v>48458</v>
      </c>
      <c r="DE108" s="182">
        <f t="shared" si="96"/>
        <v>48488</v>
      </c>
      <c r="DF108" s="182">
        <f t="shared" si="96"/>
        <v>48519</v>
      </c>
      <c r="DG108" s="182">
        <f t="shared" si="96"/>
        <v>48549</v>
      </c>
      <c r="DH108" s="182">
        <f t="shared" si="96"/>
        <v>48580</v>
      </c>
      <c r="DI108" s="182">
        <f t="shared" si="96"/>
        <v>48611</v>
      </c>
      <c r="DJ108" s="182">
        <f t="shared" si="96"/>
        <v>48639</v>
      </c>
      <c r="DK108" s="182">
        <f t="shared" si="96"/>
        <v>48670</v>
      </c>
      <c r="DL108" s="182">
        <f t="shared" si="96"/>
        <v>48700</v>
      </c>
      <c r="DM108" s="182">
        <f t="shared" si="96"/>
        <v>48731</v>
      </c>
      <c r="DN108" s="182">
        <f t="shared" si="96"/>
        <v>48761</v>
      </c>
      <c r="DO108" s="182">
        <f t="shared" si="96"/>
        <v>48792</v>
      </c>
      <c r="DP108" s="182">
        <f t="shared" si="96"/>
        <v>48823</v>
      </c>
      <c r="DQ108" s="182">
        <f t="shared" si="96"/>
        <v>48853</v>
      </c>
      <c r="DR108" s="182">
        <f t="shared" si="96"/>
        <v>48884</v>
      </c>
      <c r="DS108" s="182">
        <f t="shared" si="96"/>
        <v>48914</v>
      </c>
      <c r="DT108" s="182">
        <f t="shared" si="96"/>
        <v>48945</v>
      </c>
      <c r="DU108" s="182">
        <f t="shared" si="96"/>
        <v>48976</v>
      </c>
      <c r="DV108" s="182">
        <f t="shared" si="96"/>
        <v>49004</v>
      </c>
      <c r="DW108" s="182">
        <f t="shared" si="96"/>
        <v>49035</v>
      </c>
      <c r="DX108" s="182">
        <f t="shared" si="96"/>
        <v>49065</v>
      </c>
      <c r="DY108" s="182">
        <f t="shared" si="96"/>
        <v>49096</v>
      </c>
      <c r="DZ108" s="182">
        <f t="shared" si="96"/>
        <v>49126</v>
      </c>
      <c r="EA108" s="182">
        <f t="shared" si="96"/>
        <v>49157</v>
      </c>
      <c r="EB108" s="182">
        <f t="shared" si="96"/>
        <v>49188</v>
      </c>
      <c r="EC108" s="182">
        <f t="shared" si="96"/>
        <v>49218</v>
      </c>
      <c r="ED108" s="182">
        <f t="shared" si="96"/>
        <v>49249</v>
      </c>
      <c r="EE108" s="182">
        <f t="shared" si="96"/>
        <v>49279</v>
      </c>
      <c r="EF108" s="182">
        <f t="shared" si="96"/>
        <v>49310</v>
      </c>
      <c r="EG108" s="182">
        <f t="shared" si="96"/>
        <v>49341</v>
      </c>
      <c r="EH108" s="182">
        <f t="shared" si="96"/>
        <v>49369</v>
      </c>
      <c r="EI108" s="182">
        <f t="shared" si="96"/>
        <v>49400</v>
      </c>
      <c r="EJ108" s="182">
        <f t="shared" si="96"/>
        <v>49430</v>
      </c>
      <c r="EK108" s="182">
        <f t="shared" si="96"/>
        <v>49461</v>
      </c>
      <c r="EL108" s="182">
        <f t="shared" si="96"/>
        <v>49491</v>
      </c>
      <c r="EM108" s="182">
        <f t="shared" si="96"/>
        <v>49522</v>
      </c>
      <c r="EN108" s="182">
        <f t="shared" si="96"/>
        <v>49553</v>
      </c>
      <c r="EO108" s="182">
        <f t="shared" si="96"/>
        <v>49583</v>
      </c>
      <c r="EP108" s="182">
        <f t="shared" si="96"/>
        <v>49614</v>
      </c>
      <c r="EQ108" s="182">
        <f t="shared" si="96"/>
        <v>49644</v>
      </c>
      <c r="ER108" s="182">
        <f t="shared" si="96"/>
        <v>49675</v>
      </c>
      <c r="ES108" s="182">
        <f t="shared" si="96"/>
        <v>49706</v>
      </c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</row>
    <row r="109" ht="12.75" customHeight="1">
      <c r="A109" s="1"/>
      <c r="B109" s="214" t="s">
        <v>78</v>
      </c>
      <c r="C109" s="278"/>
      <c r="D109" s="278"/>
      <c r="E109" s="278"/>
      <c r="F109" s="278"/>
      <c r="G109" s="278"/>
      <c r="H109" s="278"/>
      <c r="I109" s="278"/>
      <c r="J109" s="278"/>
      <c r="K109" s="278"/>
      <c r="L109" s="278"/>
      <c r="M109" s="1"/>
      <c r="N109" s="1"/>
      <c r="O109" s="284"/>
      <c r="P109" s="285"/>
      <c r="Q109" s="286"/>
      <c r="R109" s="287"/>
      <c r="S109" s="286"/>
      <c r="T109" s="285"/>
      <c r="U109" s="286"/>
      <c r="V109" s="287"/>
      <c r="W109" s="286"/>
      <c r="X109" s="285"/>
      <c r="Y109" s="286"/>
      <c r="Z109" s="287"/>
      <c r="AA109" s="286"/>
      <c r="AB109" s="285"/>
      <c r="AC109" s="286"/>
      <c r="AD109" s="286"/>
      <c r="AE109" s="285"/>
      <c r="AF109" s="286"/>
      <c r="AG109" s="287"/>
      <c r="AH109" s="286"/>
      <c r="AI109" s="285"/>
      <c r="AJ109" s="286"/>
      <c r="AK109" s="287"/>
      <c r="AL109" s="286"/>
      <c r="AM109" s="285"/>
      <c r="AN109" s="286"/>
      <c r="AO109" s="287"/>
      <c r="AP109" s="286"/>
      <c r="AQ109" s="285"/>
      <c r="AR109" s="286"/>
      <c r="AS109" s="286"/>
      <c r="AT109" s="285"/>
      <c r="AU109" s="286"/>
      <c r="AV109" s="286"/>
      <c r="AW109" s="285"/>
      <c r="AX109" s="286"/>
      <c r="AY109" s="287"/>
      <c r="AZ109" s="286"/>
      <c r="BA109" s="285"/>
      <c r="BB109" s="286"/>
      <c r="BC109" s="287"/>
      <c r="BD109" s="286"/>
      <c r="BE109" s="285"/>
      <c r="BF109" s="286"/>
      <c r="BG109" s="285"/>
      <c r="BH109" s="286"/>
      <c r="BI109" s="286"/>
      <c r="BJ109" s="285"/>
      <c r="BK109" s="286"/>
      <c r="BL109" s="287"/>
      <c r="BM109" s="286"/>
      <c r="BN109" s="285"/>
      <c r="BO109" s="286"/>
      <c r="BP109" s="287"/>
      <c r="BQ109" s="287"/>
      <c r="BR109" s="287"/>
      <c r="BS109" s="287"/>
      <c r="BT109" s="287"/>
      <c r="BU109" s="287"/>
      <c r="BV109" s="287"/>
      <c r="BW109" s="287"/>
      <c r="BX109" s="287"/>
      <c r="BY109" s="287"/>
      <c r="BZ109" s="287"/>
      <c r="CA109" s="287"/>
      <c r="CB109" s="287"/>
      <c r="CC109" s="287"/>
      <c r="CD109" s="287"/>
      <c r="CE109" s="287"/>
      <c r="CF109" s="287"/>
      <c r="CG109" s="287"/>
      <c r="CH109" s="287"/>
      <c r="CI109" s="287"/>
      <c r="CJ109" s="287"/>
      <c r="CK109" s="287"/>
      <c r="CL109" s="287"/>
      <c r="CM109" s="287"/>
      <c r="CN109" s="287"/>
      <c r="CO109" s="287"/>
      <c r="CP109" s="287"/>
      <c r="CQ109" s="287"/>
      <c r="CR109" s="287"/>
      <c r="CS109" s="287"/>
      <c r="CT109" s="287"/>
      <c r="CU109" s="287"/>
      <c r="CV109" s="287"/>
      <c r="CW109" s="287"/>
      <c r="CX109" s="287"/>
      <c r="CY109" s="287"/>
      <c r="CZ109" s="287"/>
      <c r="DA109" s="287"/>
      <c r="DB109" s="287"/>
      <c r="DC109" s="287"/>
      <c r="DD109" s="287"/>
      <c r="DE109" s="287"/>
      <c r="DF109" s="287"/>
      <c r="DG109" s="287"/>
      <c r="DH109" s="287"/>
      <c r="DI109" s="287"/>
      <c r="DJ109" s="287"/>
      <c r="DK109" s="287"/>
      <c r="DL109" s="287"/>
      <c r="DM109" s="287"/>
      <c r="DN109" s="287"/>
      <c r="DO109" s="287"/>
      <c r="DP109" s="287"/>
      <c r="DQ109" s="287"/>
      <c r="DR109" s="287"/>
      <c r="DS109" s="287"/>
      <c r="DT109" s="287"/>
      <c r="DU109" s="287"/>
      <c r="DV109" s="287"/>
      <c r="DW109" s="287"/>
      <c r="DX109" s="287"/>
      <c r="DY109" s="287"/>
      <c r="DZ109" s="287"/>
      <c r="EA109" s="287"/>
      <c r="EB109" s="287"/>
      <c r="EC109" s="287"/>
      <c r="ED109" s="287"/>
      <c r="EE109" s="287"/>
      <c r="EF109" s="287"/>
      <c r="EG109" s="287"/>
      <c r="EH109" s="287"/>
      <c r="EI109" s="287"/>
      <c r="EJ109" s="287"/>
      <c r="EK109" s="287"/>
      <c r="EL109" s="287"/>
      <c r="EM109" s="287"/>
      <c r="EN109" s="287"/>
      <c r="EO109" s="287"/>
      <c r="EP109" s="287"/>
      <c r="EQ109" s="287"/>
      <c r="ER109" s="287"/>
      <c r="ES109" s="287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</row>
    <row r="110" ht="12.75" customHeight="1">
      <c r="A110" s="1"/>
      <c r="B110" s="191" t="s">
        <v>191</v>
      </c>
      <c r="C110" s="220">
        <f t="shared" ref="C110:L110" si="97">+SUMIF($P$69:$ES$69,C$108,$P110:$ES110)</f>
        <v>0</v>
      </c>
      <c r="D110" s="220">
        <f t="shared" si="97"/>
        <v>0</v>
      </c>
      <c r="E110" s="220">
        <f t="shared" si="97"/>
        <v>0</v>
      </c>
      <c r="F110" s="220">
        <f t="shared" si="97"/>
        <v>0</v>
      </c>
      <c r="G110" s="220">
        <f t="shared" si="97"/>
        <v>0</v>
      </c>
      <c r="H110" s="220">
        <f t="shared" si="97"/>
        <v>0</v>
      </c>
      <c r="I110" s="220">
        <f t="shared" si="97"/>
        <v>0</v>
      </c>
      <c r="J110" s="220">
        <f t="shared" si="97"/>
        <v>0</v>
      </c>
      <c r="K110" s="220">
        <f t="shared" si="97"/>
        <v>0</v>
      </c>
      <c r="L110" s="220">
        <f t="shared" si="97"/>
        <v>0</v>
      </c>
      <c r="M110" s="1"/>
      <c r="N110" s="1"/>
      <c r="O110" s="288"/>
      <c r="P110" s="221">
        <f>(P86*Interest_Rate_LT/12)</f>
        <v>0</v>
      </c>
      <c r="Q110" s="221">
        <f>(Q86*Interest_Rate_LT/12)</f>
        <v>0</v>
      </c>
      <c r="R110" s="221">
        <f>(R86*Interest_Rate_LT/12)</f>
        <v>0</v>
      </c>
      <c r="S110" s="221">
        <f>(S86*Interest_Rate_LT/12)</f>
        <v>0</v>
      </c>
      <c r="T110" s="221">
        <f>(T86*Interest_Rate_LT/12)</f>
        <v>0</v>
      </c>
      <c r="U110" s="221">
        <f>(U86*Interest_Rate_LT/12)</f>
        <v>0</v>
      </c>
      <c r="V110" s="221">
        <f>(V86*Interest_Rate_LT/12)</f>
        <v>0</v>
      </c>
      <c r="W110" s="221">
        <f>(W86*Interest_Rate_LT/12)</f>
        <v>0</v>
      </c>
      <c r="X110" s="221">
        <f>(X86*Interest_Rate_LT/12)</f>
        <v>0</v>
      </c>
      <c r="Y110" s="221">
        <f>(Y86*Interest_Rate_LT/12)</f>
        <v>0</v>
      </c>
      <c r="Z110" s="221">
        <f>(Z86*Interest_Rate_LT/12)</f>
        <v>0</v>
      </c>
      <c r="AA110" s="221">
        <f>(AA86*Interest_Rate_LT/12)</f>
        <v>0</v>
      </c>
      <c r="AB110" s="221">
        <f>(AB86*Interest_Rate_LT/12)</f>
        <v>0</v>
      </c>
      <c r="AC110" s="221">
        <f>(AC86*Interest_Rate_LT/12)</f>
        <v>0</v>
      </c>
      <c r="AD110" s="221">
        <f>(AD86*Interest_Rate_LT/12)</f>
        <v>0</v>
      </c>
      <c r="AE110" s="221">
        <f>(AE86*Interest_Rate_LT/12)</f>
        <v>0</v>
      </c>
      <c r="AF110" s="221">
        <f>(AF86*Interest_Rate_LT/12)</f>
        <v>0</v>
      </c>
      <c r="AG110" s="221">
        <f>(AG86*Interest_Rate_LT/12)</f>
        <v>0</v>
      </c>
      <c r="AH110" s="221">
        <f>(AH86*Interest_Rate_LT/12)</f>
        <v>0</v>
      </c>
      <c r="AI110" s="221">
        <f>(AI86*Interest_Rate_LT/12)</f>
        <v>0</v>
      </c>
      <c r="AJ110" s="221">
        <f>(AJ86*Interest_Rate_LT/12)</f>
        <v>0</v>
      </c>
      <c r="AK110" s="221">
        <f>(AK86*Interest_Rate_LT/12)</f>
        <v>0</v>
      </c>
      <c r="AL110" s="221">
        <f>(AL86*Interest_Rate_LT/12)</f>
        <v>0</v>
      </c>
      <c r="AM110" s="221">
        <f>(AM86*Interest_Rate_LT/12)</f>
        <v>0</v>
      </c>
      <c r="AN110" s="221">
        <f>(AN86*Interest_Rate_LT/12)</f>
        <v>0</v>
      </c>
      <c r="AO110" s="221">
        <f>(AO86*Interest_Rate_LT/12)</f>
        <v>0</v>
      </c>
      <c r="AP110" s="221">
        <f>(AP86*Interest_Rate_LT/12)</f>
        <v>0</v>
      </c>
      <c r="AQ110" s="221">
        <f>(AQ86*Interest_Rate_LT/12)</f>
        <v>0</v>
      </c>
      <c r="AR110" s="221">
        <f>(AR86*Interest_Rate_LT/12)</f>
        <v>0</v>
      </c>
      <c r="AS110" s="221">
        <f>(AS86*Interest_Rate_LT/12)</f>
        <v>0</v>
      </c>
      <c r="AT110" s="221">
        <f>(AT86*Interest_Rate_LT/12)</f>
        <v>0</v>
      </c>
      <c r="AU110" s="221">
        <f>(AU86*Interest_Rate_LT/12)</f>
        <v>0</v>
      </c>
      <c r="AV110" s="221">
        <f>(AV86*Interest_Rate_LT/12)</f>
        <v>0</v>
      </c>
      <c r="AW110" s="221">
        <f>(AW86*Interest_Rate_LT/12)</f>
        <v>0</v>
      </c>
      <c r="AX110" s="221">
        <f>(AX86*Interest_Rate_LT/12)</f>
        <v>0</v>
      </c>
      <c r="AY110" s="221">
        <f>(AY86*Interest_Rate_LT/12)</f>
        <v>0</v>
      </c>
      <c r="AZ110" s="221">
        <f>(AZ86*Interest_Rate_LT/12)</f>
        <v>0</v>
      </c>
      <c r="BA110" s="221">
        <f>(BA86*Interest_Rate_LT/12)</f>
        <v>0</v>
      </c>
      <c r="BB110" s="221">
        <f>(BB86*Interest_Rate_LT/12)</f>
        <v>0</v>
      </c>
      <c r="BC110" s="221">
        <f>(BC86*Interest_Rate_LT/12)</f>
        <v>0</v>
      </c>
      <c r="BD110" s="221">
        <f>(BD86*Interest_Rate_LT/12)</f>
        <v>0</v>
      </c>
      <c r="BE110" s="221">
        <f>(BE86*Interest_Rate_LT/12)</f>
        <v>0</v>
      </c>
      <c r="BF110" s="221">
        <f>(BF86*Interest_Rate_LT/12)</f>
        <v>0</v>
      </c>
      <c r="BG110" s="221">
        <f>(BG86*Interest_Rate_LT/12)</f>
        <v>0</v>
      </c>
      <c r="BH110" s="221">
        <f>(BH86*Interest_Rate_LT/12)</f>
        <v>0</v>
      </c>
      <c r="BI110" s="221">
        <f>(BI86*Interest_Rate_LT/12)</f>
        <v>0</v>
      </c>
      <c r="BJ110" s="221">
        <f>(BJ86*Interest_Rate_LT/12)</f>
        <v>0</v>
      </c>
      <c r="BK110" s="221">
        <f>(BK86*Interest_Rate_LT/12)</f>
        <v>0</v>
      </c>
      <c r="BL110" s="221">
        <f>(BL86*Interest_Rate_LT/12)</f>
        <v>0</v>
      </c>
      <c r="BM110" s="221">
        <f>(BM86*Interest_Rate_LT/12)</f>
        <v>0</v>
      </c>
      <c r="BN110" s="221">
        <f>(BN86*Interest_Rate_LT/12)</f>
        <v>0</v>
      </c>
      <c r="BO110" s="221">
        <f>(BO86*Interest_Rate_LT/12)</f>
        <v>0</v>
      </c>
      <c r="BP110" s="221">
        <f>(BP86*Interest_Rate_LT/12)</f>
        <v>0</v>
      </c>
      <c r="BQ110" s="221">
        <f>(BQ86*Interest_Rate_LT/12)</f>
        <v>0</v>
      </c>
      <c r="BR110" s="221">
        <f>(BR86*Interest_Rate_LT/12)</f>
        <v>0</v>
      </c>
      <c r="BS110" s="221">
        <f>(BS86*Interest_Rate_LT/12)</f>
        <v>0</v>
      </c>
      <c r="BT110" s="221">
        <f>(BT86*Interest_Rate_LT/12)</f>
        <v>0</v>
      </c>
      <c r="BU110" s="221">
        <f>(BU86*Interest_Rate_LT/12)</f>
        <v>0</v>
      </c>
      <c r="BV110" s="221">
        <f>(BV86*Interest_Rate_LT/12)</f>
        <v>0</v>
      </c>
      <c r="BW110" s="221">
        <f>(BW86*Interest_Rate_LT/12)</f>
        <v>0</v>
      </c>
      <c r="BX110" s="221">
        <f>(BX86*Interest_Rate_LT/12)</f>
        <v>0</v>
      </c>
      <c r="BY110" s="221">
        <f>(BY86*Interest_Rate_LT/12)</f>
        <v>0</v>
      </c>
      <c r="BZ110" s="221">
        <f>(BZ86*Interest_Rate_LT/12)</f>
        <v>0</v>
      </c>
      <c r="CA110" s="221">
        <f>(CA86*Interest_Rate_LT/12)</f>
        <v>0</v>
      </c>
      <c r="CB110" s="221">
        <f>(CB86*Interest_Rate_LT/12)</f>
        <v>0</v>
      </c>
      <c r="CC110" s="221">
        <f>(CC86*Interest_Rate_LT/12)</f>
        <v>0</v>
      </c>
      <c r="CD110" s="221">
        <f>(CD86*Interest_Rate_LT/12)</f>
        <v>0</v>
      </c>
      <c r="CE110" s="221">
        <f>(CE86*Interest_Rate_LT/12)</f>
        <v>0</v>
      </c>
      <c r="CF110" s="221">
        <f>(CF86*Interest_Rate_LT/12)</f>
        <v>0</v>
      </c>
      <c r="CG110" s="221">
        <f>(CG86*Interest_Rate_LT/12)</f>
        <v>0</v>
      </c>
      <c r="CH110" s="221">
        <f>(CH86*Interest_Rate_LT/12)</f>
        <v>0</v>
      </c>
      <c r="CI110" s="221">
        <f>(CI86*Interest_Rate_LT/12)</f>
        <v>0</v>
      </c>
      <c r="CJ110" s="221">
        <f>(CJ86*Interest_Rate_LT/12)</f>
        <v>0</v>
      </c>
      <c r="CK110" s="221">
        <f>(CK86*Interest_Rate_LT/12)</f>
        <v>0</v>
      </c>
      <c r="CL110" s="221">
        <f>(CL86*Interest_Rate_LT/12)</f>
        <v>0</v>
      </c>
      <c r="CM110" s="221">
        <f>(CM86*Interest_Rate_LT/12)</f>
        <v>0</v>
      </c>
      <c r="CN110" s="221">
        <f>(CN86*Interest_Rate_LT/12)</f>
        <v>0</v>
      </c>
      <c r="CO110" s="221">
        <f>(CO86*Interest_Rate_LT/12)</f>
        <v>0</v>
      </c>
      <c r="CP110" s="221">
        <f>(CP86*Interest_Rate_LT/12)</f>
        <v>0</v>
      </c>
      <c r="CQ110" s="221">
        <f>(CQ86*Interest_Rate_LT/12)</f>
        <v>0</v>
      </c>
      <c r="CR110" s="221">
        <f>(CR86*Interest_Rate_LT/12)</f>
        <v>0</v>
      </c>
      <c r="CS110" s="221">
        <f>(CS86*Interest_Rate_LT/12)</f>
        <v>0</v>
      </c>
      <c r="CT110" s="221">
        <f>(CT86*Interest_Rate_LT/12)</f>
        <v>0</v>
      </c>
      <c r="CU110" s="221">
        <f>(CU86*Interest_Rate_LT/12)</f>
        <v>0</v>
      </c>
      <c r="CV110" s="221">
        <f>(CV86*Interest_Rate_LT/12)</f>
        <v>0</v>
      </c>
      <c r="CW110" s="221">
        <f>(CW86*Interest_Rate_LT/12)</f>
        <v>0</v>
      </c>
      <c r="CX110" s="221">
        <f>(CX86*Interest_Rate_LT/12)</f>
        <v>0</v>
      </c>
      <c r="CY110" s="221">
        <f>(CY86*Interest_Rate_LT/12)</f>
        <v>0</v>
      </c>
      <c r="CZ110" s="221">
        <f>(CZ86*Interest_Rate_LT/12)</f>
        <v>0</v>
      </c>
      <c r="DA110" s="221">
        <f>(DA86*Interest_Rate_LT/12)</f>
        <v>0</v>
      </c>
      <c r="DB110" s="221">
        <f>(DB86*Interest_Rate_LT/12)</f>
        <v>0</v>
      </c>
      <c r="DC110" s="221">
        <f>(DC86*Interest_Rate_LT/12)</f>
        <v>0</v>
      </c>
      <c r="DD110" s="221">
        <f>(DD86*Interest_Rate_LT/12)</f>
        <v>0</v>
      </c>
      <c r="DE110" s="221">
        <f>(DE86*Interest_Rate_LT/12)</f>
        <v>0</v>
      </c>
      <c r="DF110" s="221">
        <f>(DF86*Interest_Rate_LT/12)</f>
        <v>0</v>
      </c>
      <c r="DG110" s="221">
        <f>(DG86*Interest_Rate_LT/12)</f>
        <v>0</v>
      </c>
      <c r="DH110" s="221">
        <f>(DH86*Interest_Rate_LT/12)</f>
        <v>0</v>
      </c>
      <c r="DI110" s="221">
        <f>(DI86*Interest_Rate_LT/12)</f>
        <v>0</v>
      </c>
      <c r="DJ110" s="221">
        <f>(DJ86*Interest_Rate_LT/12)</f>
        <v>0</v>
      </c>
      <c r="DK110" s="221">
        <f>(DK86*Interest_Rate_LT/12)</f>
        <v>0</v>
      </c>
      <c r="DL110" s="221">
        <f>(DL86*Interest_Rate_LT/12)</f>
        <v>0</v>
      </c>
      <c r="DM110" s="221">
        <f>(DM86*Interest_Rate_LT/12)</f>
        <v>0</v>
      </c>
      <c r="DN110" s="221">
        <f>(DN86*Interest_Rate_LT/12)</f>
        <v>0</v>
      </c>
      <c r="DO110" s="221">
        <f>(DO86*Interest_Rate_LT/12)</f>
        <v>0</v>
      </c>
      <c r="DP110" s="221">
        <f>(DP86*Interest_Rate_LT/12)</f>
        <v>0</v>
      </c>
      <c r="DQ110" s="221">
        <f>(DQ86*Interest_Rate_LT/12)</f>
        <v>0</v>
      </c>
      <c r="DR110" s="221">
        <f>(DR86*Interest_Rate_LT/12)</f>
        <v>0</v>
      </c>
      <c r="DS110" s="221">
        <f>(DS86*Interest_Rate_LT/12)</f>
        <v>0</v>
      </c>
      <c r="DT110" s="221">
        <f>(DT86*Interest_Rate_LT/12)</f>
        <v>0</v>
      </c>
      <c r="DU110" s="221">
        <f>(DU86*Interest_Rate_LT/12)</f>
        <v>0</v>
      </c>
      <c r="DV110" s="221">
        <f>(DV86*Interest_Rate_LT/12)</f>
        <v>0</v>
      </c>
      <c r="DW110" s="221">
        <f>(DW86*Interest_Rate_LT/12)</f>
        <v>0</v>
      </c>
      <c r="DX110" s="221">
        <f>(DX86*Interest_Rate_LT/12)</f>
        <v>0</v>
      </c>
      <c r="DY110" s="221">
        <f>(DY86*Interest_Rate_LT/12)</f>
        <v>0</v>
      </c>
      <c r="DZ110" s="221">
        <f>(DZ86*Interest_Rate_LT/12)</f>
        <v>0</v>
      </c>
      <c r="EA110" s="221">
        <f>(EA86*Interest_Rate_LT/12)</f>
        <v>0</v>
      </c>
      <c r="EB110" s="221">
        <f>(EB86*Interest_Rate_LT/12)</f>
        <v>0</v>
      </c>
      <c r="EC110" s="221">
        <f>(EC86*Interest_Rate_LT/12)</f>
        <v>0</v>
      </c>
      <c r="ED110" s="221">
        <f>(ED86*Interest_Rate_LT/12)</f>
        <v>0</v>
      </c>
      <c r="EE110" s="221">
        <f>(EE86*Interest_Rate_LT/12)</f>
        <v>0</v>
      </c>
      <c r="EF110" s="221">
        <f>(EF86*Interest_Rate_LT/12)</f>
        <v>0</v>
      </c>
      <c r="EG110" s="221">
        <f>(EG86*Interest_Rate_LT/12)</f>
        <v>0</v>
      </c>
      <c r="EH110" s="221">
        <f>(EH86*Interest_Rate_LT/12)</f>
        <v>0</v>
      </c>
      <c r="EI110" s="221">
        <f>(EI86*Interest_Rate_LT/12)</f>
        <v>0</v>
      </c>
      <c r="EJ110" s="221">
        <f>(EJ86*Interest_Rate_LT/12)</f>
        <v>0</v>
      </c>
      <c r="EK110" s="221">
        <f>(EK86*Interest_Rate_LT/12)</f>
        <v>0</v>
      </c>
      <c r="EL110" s="221">
        <f>(EL86*Interest_Rate_LT/12)</f>
        <v>0</v>
      </c>
      <c r="EM110" s="221">
        <f>(EM86*Interest_Rate_LT/12)</f>
        <v>0</v>
      </c>
      <c r="EN110" s="221">
        <f>(EN86*Interest_Rate_LT/12)</f>
        <v>0</v>
      </c>
      <c r="EO110" s="221">
        <f>(EO86*Interest_Rate_LT/12)</f>
        <v>0</v>
      </c>
      <c r="EP110" s="221">
        <f>(EP86*Interest_Rate_LT/12)</f>
        <v>0</v>
      </c>
      <c r="EQ110" s="221">
        <f>(EQ86*Interest_Rate_LT/12)</f>
        <v>0</v>
      </c>
      <c r="ER110" s="221">
        <f>(ER86*Interest_Rate_LT/12)</f>
        <v>0</v>
      </c>
      <c r="ES110" s="221">
        <f>(ES86*Interest_Rate_LT/12)</f>
        <v>0</v>
      </c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276"/>
      <c r="R111" s="277"/>
      <c r="S111" s="6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</row>
    <row r="112" ht="12.75" customHeight="1">
      <c r="A112" s="1"/>
      <c r="B112" s="181" t="s">
        <v>192</v>
      </c>
      <c r="C112" s="196">
        <f>+Starting_Year</f>
        <v>2025</v>
      </c>
      <c r="D112" s="197">
        <f t="shared" ref="D112:L112" si="98">C112+1</f>
        <v>2026</v>
      </c>
      <c r="E112" s="197">
        <f t="shared" si="98"/>
        <v>2027</v>
      </c>
      <c r="F112" s="197">
        <f t="shared" si="98"/>
        <v>2028</v>
      </c>
      <c r="G112" s="197">
        <f t="shared" si="98"/>
        <v>2029</v>
      </c>
      <c r="H112" s="197">
        <f t="shared" si="98"/>
        <v>2030</v>
      </c>
      <c r="I112" s="197">
        <f t="shared" si="98"/>
        <v>2031</v>
      </c>
      <c r="J112" s="197">
        <f t="shared" si="98"/>
        <v>2032</v>
      </c>
      <c r="K112" s="197">
        <f t="shared" si="98"/>
        <v>2033</v>
      </c>
      <c r="L112" s="198">
        <f t="shared" si="98"/>
        <v>2034</v>
      </c>
      <c r="M112" s="1"/>
      <c r="N112" s="1"/>
      <c r="O112" s="182" t="s">
        <v>181</v>
      </c>
      <c r="P112" s="182">
        <f>DATE(Starting_Year,1,1)</f>
        <v>45658</v>
      </c>
      <c r="Q112" s="182">
        <f t="shared" ref="Q112:ES112" si="99">+EDATE(P112,1)</f>
        <v>45689</v>
      </c>
      <c r="R112" s="182">
        <f t="shared" si="99"/>
        <v>45717</v>
      </c>
      <c r="S112" s="182">
        <f t="shared" si="99"/>
        <v>45748</v>
      </c>
      <c r="T112" s="182">
        <f t="shared" si="99"/>
        <v>45778</v>
      </c>
      <c r="U112" s="182">
        <f t="shared" si="99"/>
        <v>45809</v>
      </c>
      <c r="V112" s="182">
        <f t="shared" si="99"/>
        <v>45839</v>
      </c>
      <c r="W112" s="182">
        <f t="shared" si="99"/>
        <v>45870</v>
      </c>
      <c r="X112" s="182">
        <f t="shared" si="99"/>
        <v>45901</v>
      </c>
      <c r="Y112" s="182">
        <f t="shared" si="99"/>
        <v>45931</v>
      </c>
      <c r="Z112" s="182">
        <f t="shared" si="99"/>
        <v>45962</v>
      </c>
      <c r="AA112" s="182">
        <f t="shared" si="99"/>
        <v>45992</v>
      </c>
      <c r="AB112" s="182">
        <f t="shared" si="99"/>
        <v>46023</v>
      </c>
      <c r="AC112" s="182">
        <f t="shared" si="99"/>
        <v>46054</v>
      </c>
      <c r="AD112" s="182">
        <f t="shared" si="99"/>
        <v>46082</v>
      </c>
      <c r="AE112" s="182">
        <f t="shared" si="99"/>
        <v>46113</v>
      </c>
      <c r="AF112" s="182">
        <f t="shared" si="99"/>
        <v>46143</v>
      </c>
      <c r="AG112" s="182">
        <f t="shared" si="99"/>
        <v>46174</v>
      </c>
      <c r="AH112" s="182">
        <f t="shared" si="99"/>
        <v>46204</v>
      </c>
      <c r="AI112" s="182">
        <f t="shared" si="99"/>
        <v>46235</v>
      </c>
      <c r="AJ112" s="182">
        <f t="shared" si="99"/>
        <v>46266</v>
      </c>
      <c r="AK112" s="182">
        <f t="shared" si="99"/>
        <v>46296</v>
      </c>
      <c r="AL112" s="182">
        <f t="shared" si="99"/>
        <v>46327</v>
      </c>
      <c r="AM112" s="182">
        <f t="shared" si="99"/>
        <v>46357</v>
      </c>
      <c r="AN112" s="182">
        <f t="shared" si="99"/>
        <v>46388</v>
      </c>
      <c r="AO112" s="182">
        <f t="shared" si="99"/>
        <v>46419</v>
      </c>
      <c r="AP112" s="182">
        <f t="shared" si="99"/>
        <v>46447</v>
      </c>
      <c r="AQ112" s="182">
        <f t="shared" si="99"/>
        <v>46478</v>
      </c>
      <c r="AR112" s="182">
        <f t="shared" si="99"/>
        <v>46508</v>
      </c>
      <c r="AS112" s="182">
        <f t="shared" si="99"/>
        <v>46539</v>
      </c>
      <c r="AT112" s="182">
        <f t="shared" si="99"/>
        <v>46569</v>
      </c>
      <c r="AU112" s="182">
        <f t="shared" si="99"/>
        <v>46600</v>
      </c>
      <c r="AV112" s="182">
        <f t="shared" si="99"/>
        <v>46631</v>
      </c>
      <c r="AW112" s="182">
        <f t="shared" si="99"/>
        <v>46661</v>
      </c>
      <c r="AX112" s="182">
        <f t="shared" si="99"/>
        <v>46692</v>
      </c>
      <c r="AY112" s="182">
        <f t="shared" si="99"/>
        <v>46722</v>
      </c>
      <c r="AZ112" s="182">
        <f t="shared" si="99"/>
        <v>46753</v>
      </c>
      <c r="BA112" s="182">
        <f t="shared" si="99"/>
        <v>46784</v>
      </c>
      <c r="BB112" s="182">
        <f t="shared" si="99"/>
        <v>46813</v>
      </c>
      <c r="BC112" s="182">
        <f t="shared" si="99"/>
        <v>46844</v>
      </c>
      <c r="BD112" s="182">
        <f t="shared" si="99"/>
        <v>46874</v>
      </c>
      <c r="BE112" s="182">
        <f t="shared" si="99"/>
        <v>46905</v>
      </c>
      <c r="BF112" s="182">
        <f t="shared" si="99"/>
        <v>46935</v>
      </c>
      <c r="BG112" s="182">
        <f t="shared" si="99"/>
        <v>46966</v>
      </c>
      <c r="BH112" s="182">
        <f t="shared" si="99"/>
        <v>46997</v>
      </c>
      <c r="BI112" s="182">
        <f t="shared" si="99"/>
        <v>47027</v>
      </c>
      <c r="BJ112" s="182">
        <f t="shared" si="99"/>
        <v>47058</v>
      </c>
      <c r="BK112" s="182">
        <f t="shared" si="99"/>
        <v>47088</v>
      </c>
      <c r="BL112" s="182">
        <f t="shared" si="99"/>
        <v>47119</v>
      </c>
      <c r="BM112" s="182">
        <f t="shared" si="99"/>
        <v>47150</v>
      </c>
      <c r="BN112" s="182">
        <f t="shared" si="99"/>
        <v>47178</v>
      </c>
      <c r="BO112" s="182">
        <f t="shared" si="99"/>
        <v>47209</v>
      </c>
      <c r="BP112" s="182">
        <f t="shared" si="99"/>
        <v>47239</v>
      </c>
      <c r="BQ112" s="182">
        <f t="shared" si="99"/>
        <v>47270</v>
      </c>
      <c r="BR112" s="182">
        <f t="shared" si="99"/>
        <v>47300</v>
      </c>
      <c r="BS112" s="182">
        <f t="shared" si="99"/>
        <v>47331</v>
      </c>
      <c r="BT112" s="182">
        <f t="shared" si="99"/>
        <v>47362</v>
      </c>
      <c r="BU112" s="182">
        <f t="shared" si="99"/>
        <v>47392</v>
      </c>
      <c r="BV112" s="182">
        <f t="shared" si="99"/>
        <v>47423</v>
      </c>
      <c r="BW112" s="182">
        <f t="shared" si="99"/>
        <v>47453</v>
      </c>
      <c r="BX112" s="182">
        <f t="shared" si="99"/>
        <v>47484</v>
      </c>
      <c r="BY112" s="182">
        <f t="shared" si="99"/>
        <v>47515</v>
      </c>
      <c r="BZ112" s="182">
        <f t="shared" si="99"/>
        <v>47543</v>
      </c>
      <c r="CA112" s="182">
        <f t="shared" si="99"/>
        <v>47574</v>
      </c>
      <c r="CB112" s="182">
        <f t="shared" si="99"/>
        <v>47604</v>
      </c>
      <c r="CC112" s="182">
        <f t="shared" si="99"/>
        <v>47635</v>
      </c>
      <c r="CD112" s="182">
        <f t="shared" si="99"/>
        <v>47665</v>
      </c>
      <c r="CE112" s="182">
        <f t="shared" si="99"/>
        <v>47696</v>
      </c>
      <c r="CF112" s="182">
        <f t="shared" si="99"/>
        <v>47727</v>
      </c>
      <c r="CG112" s="182">
        <f t="shared" si="99"/>
        <v>47757</v>
      </c>
      <c r="CH112" s="182">
        <f t="shared" si="99"/>
        <v>47788</v>
      </c>
      <c r="CI112" s="182">
        <f t="shared" si="99"/>
        <v>47818</v>
      </c>
      <c r="CJ112" s="182">
        <f t="shared" si="99"/>
        <v>47849</v>
      </c>
      <c r="CK112" s="182">
        <f t="shared" si="99"/>
        <v>47880</v>
      </c>
      <c r="CL112" s="182">
        <f t="shared" si="99"/>
        <v>47908</v>
      </c>
      <c r="CM112" s="182">
        <f t="shared" si="99"/>
        <v>47939</v>
      </c>
      <c r="CN112" s="182">
        <f t="shared" si="99"/>
        <v>47969</v>
      </c>
      <c r="CO112" s="182">
        <f t="shared" si="99"/>
        <v>48000</v>
      </c>
      <c r="CP112" s="182">
        <f t="shared" si="99"/>
        <v>48030</v>
      </c>
      <c r="CQ112" s="182">
        <f t="shared" si="99"/>
        <v>48061</v>
      </c>
      <c r="CR112" s="182">
        <f t="shared" si="99"/>
        <v>48092</v>
      </c>
      <c r="CS112" s="182">
        <f t="shared" si="99"/>
        <v>48122</v>
      </c>
      <c r="CT112" s="182">
        <f t="shared" si="99"/>
        <v>48153</v>
      </c>
      <c r="CU112" s="182">
        <f t="shared" si="99"/>
        <v>48183</v>
      </c>
      <c r="CV112" s="182">
        <f t="shared" si="99"/>
        <v>48214</v>
      </c>
      <c r="CW112" s="182">
        <f t="shared" si="99"/>
        <v>48245</v>
      </c>
      <c r="CX112" s="182">
        <f t="shared" si="99"/>
        <v>48274</v>
      </c>
      <c r="CY112" s="182">
        <f t="shared" si="99"/>
        <v>48305</v>
      </c>
      <c r="CZ112" s="182">
        <f t="shared" si="99"/>
        <v>48335</v>
      </c>
      <c r="DA112" s="182">
        <f t="shared" si="99"/>
        <v>48366</v>
      </c>
      <c r="DB112" s="182">
        <f t="shared" si="99"/>
        <v>48396</v>
      </c>
      <c r="DC112" s="182">
        <f t="shared" si="99"/>
        <v>48427</v>
      </c>
      <c r="DD112" s="182">
        <f t="shared" si="99"/>
        <v>48458</v>
      </c>
      <c r="DE112" s="182">
        <f t="shared" si="99"/>
        <v>48488</v>
      </c>
      <c r="DF112" s="182">
        <f t="shared" si="99"/>
        <v>48519</v>
      </c>
      <c r="DG112" s="182">
        <f t="shared" si="99"/>
        <v>48549</v>
      </c>
      <c r="DH112" s="182">
        <f t="shared" si="99"/>
        <v>48580</v>
      </c>
      <c r="DI112" s="182">
        <f t="shared" si="99"/>
        <v>48611</v>
      </c>
      <c r="DJ112" s="182">
        <f t="shared" si="99"/>
        <v>48639</v>
      </c>
      <c r="DK112" s="182">
        <f t="shared" si="99"/>
        <v>48670</v>
      </c>
      <c r="DL112" s="182">
        <f t="shared" si="99"/>
        <v>48700</v>
      </c>
      <c r="DM112" s="182">
        <f t="shared" si="99"/>
        <v>48731</v>
      </c>
      <c r="DN112" s="182">
        <f t="shared" si="99"/>
        <v>48761</v>
      </c>
      <c r="DO112" s="182">
        <f t="shared" si="99"/>
        <v>48792</v>
      </c>
      <c r="DP112" s="182">
        <f t="shared" si="99"/>
        <v>48823</v>
      </c>
      <c r="DQ112" s="182">
        <f t="shared" si="99"/>
        <v>48853</v>
      </c>
      <c r="DR112" s="182">
        <f t="shared" si="99"/>
        <v>48884</v>
      </c>
      <c r="DS112" s="182">
        <f t="shared" si="99"/>
        <v>48914</v>
      </c>
      <c r="DT112" s="182">
        <f t="shared" si="99"/>
        <v>48945</v>
      </c>
      <c r="DU112" s="182">
        <f t="shared" si="99"/>
        <v>48976</v>
      </c>
      <c r="DV112" s="182">
        <f t="shared" si="99"/>
        <v>49004</v>
      </c>
      <c r="DW112" s="182">
        <f t="shared" si="99"/>
        <v>49035</v>
      </c>
      <c r="DX112" s="182">
        <f t="shared" si="99"/>
        <v>49065</v>
      </c>
      <c r="DY112" s="182">
        <f t="shared" si="99"/>
        <v>49096</v>
      </c>
      <c r="DZ112" s="182">
        <f t="shared" si="99"/>
        <v>49126</v>
      </c>
      <c r="EA112" s="182">
        <f t="shared" si="99"/>
        <v>49157</v>
      </c>
      <c r="EB112" s="182">
        <f t="shared" si="99"/>
        <v>49188</v>
      </c>
      <c r="EC112" s="182">
        <f t="shared" si="99"/>
        <v>49218</v>
      </c>
      <c r="ED112" s="182">
        <f t="shared" si="99"/>
        <v>49249</v>
      </c>
      <c r="EE112" s="182">
        <f t="shared" si="99"/>
        <v>49279</v>
      </c>
      <c r="EF112" s="182">
        <f t="shared" si="99"/>
        <v>49310</v>
      </c>
      <c r="EG112" s="182">
        <f t="shared" si="99"/>
        <v>49341</v>
      </c>
      <c r="EH112" s="182">
        <f t="shared" si="99"/>
        <v>49369</v>
      </c>
      <c r="EI112" s="182">
        <f t="shared" si="99"/>
        <v>49400</v>
      </c>
      <c r="EJ112" s="182">
        <f t="shared" si="99"/>
        <v>49430</v>
      </c>
      <c r="EK112" s="182">
        <f t="shared" si="99"/>
        <v>49461</v>
      </c>
      <c r="EL112" s="182">
        <f t="shared" si="99"/>
        <v>49491</v>
      </c>
      <c r="EM112" s="182">
        <f t="shared" si="99"/>
        <v>49522</v>
      </c>
      <c r="EN112" s="182">
        <f t="shared" si="99"/>
        <v>49553</v>
      </c>
      <c r="EO112" s="182">
        <f t="shared" si="99"/>
        <v>49583</v>
      </c>
      <c r="EP112" s="182">
        <f t="shared" si="99"/>
        <v>49614</v>
      </c>
      <c r="EQ112" s="182">
        <f t="shared" si="99"/>
        <v>49644</v>
      </c>
      <c r="ER112" s="182">
        <f t="shared" si="99"/>
        <v>49675</v>
      </c>
      <c r="ES112" s="182">
        <f t="shared" si="99"/>
        <v>49706</v>
      </c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</row>
    <row r="113" ht="12.75" customHeight="1">
      <c r="A113" s="1"/>
      <c r="B113" s="214" t="s">
        <v>78</v>
      </c>
      <c r="C113" s="278"/>
      <c r="D113" s="278"/>
      <c r="E113" s="278"/>
      <c r="F113" s="278"/>
      <c r="G113" s="278"/>
      <c r="H113" s="278"/>
      <c r="I113" s="278"/>
      <c r="J113" s="278"/>
      <c r="K113" s="278"/>
      <c r="L113" s="278"/>
      <c r="M113" s="1"/>
      <c r="N113" s="1"/>
      <c r="O113" s="284"/>
      <c r="P113" s="285"/>
      <c r="Q113" s="286"/>
      <c r="R113" s="287"/>
      <c r="S113" s="286"/>
      <c r="T113" s="285"/>
      <c r="U113" s="286"/>
      <c r="V113" s="287"/>
      <c r="W113" s="286"/>
      <c r="X113" s="285"/>
      <c r="Y113" s="286"/>
      <c r="Z113" s="287"/>
      <c r="AA113" s="286"/>
      <c r="AB113" s="285"/>
      <c r="AC113" s="286"/>
      <c r="AD113" s="286"/>
      <c r="AE113" s="285"/>
      <c r="AF113" s="286"/>
      <c r="AG113" s="287"/>
      <c r="AH113" s="286"/>
      <c r="AI113" s="285"/>
      <c r="AJ113" s="286"/>
      <c r="AK113" s="287"/>
      <c r="AL113" s="286"/>
      <c r="AM113" s="285"/>
      <c r="AN113" s="286"/>
      <c r="AO113" s="287"/>
      <c r="AP113" s="286"/>
      <c r="AQ113" s="285"/>
      <c r="AR113" s="286"/>
      <c r="AS113" s="286"/>
      <c r="AT113" s="285"/>
      <c r="AU113" s="286"/>
      <c r="AV113" s="286"/>
      <c r="AW113" s="285"/>
      <c r="AX113" s="286"/>
      <c r="AY113" s="287"/>
      <c r="AZ113" s="286"/>
      <c r="BA113" s="285"/>
      <c r="BB113" s="286"/>
      <c r="BC113" s="287"/>
      <c r="BD113" s="286"/>
      <c r="BE113" s="285"/>
      <c r="BF113" s="286"/>
      <c r="BG113" s="285"/>
      <c r="BH113" s="286"/>
      <c r="BI113" s="286"/>
      <c r="BJ113" s="285"/>
      <c r="BK113" s="286"/>
      <c r="BL113" s="287"/>
      <c r="BM113" s="286"/>
      <c r="BN113" s="285"/>
      <c r="BO113" s="286"/>
      <c r="BP113" s="287"/>
      <c r="BQ113" s="287"/>
      <c r="BR113" s="287"/>
      <c r="BS113" s="287"/>
      <c r="BT113" s="287"/>
      <c r="BU113" s="287"/>
      <c r="BV113" s="287"/>
      <c r="BW113" s="287"/>
      <c r="BX113" s="287"/>
      <c r="BY113" s="287"/>
      <c r="BZ113" s="287"/>
      <c r="CA113" s="287"/>
      <c r="CB113" s="287"/>
      <c r="CC113" s="287"/>
      <c r="CD113" s="287"/>
      <c r="CE113" s="287"/>
      <c r="CF113" s="287"/>
      <c r="CG113" s="287"/>
      <c r="CH113" s="287"/>
      <c r="CI113" s="287"/>
      <c r="CJ113" s="287"/>
      <c r="CK113" s="287"/>
      <c r="CL113" s="287"/>
      <c r="CM113" s="287"/>
      <c r="CN113" s="287"/>
      <c r="CO113" s="287"/>
      <c r="CP113" s="287"/>
      <c r="CQ113" s="287"/>
      <c r="CR113" s="287"/>
      <c r="CS113" s="287"/>
      <c r="CT113" s="287"/>
      <c r="CU113" s="287"/>
      <c r="CV113" s="287"/>
      <c r="CW113" s="287"/>
      <c r="CX113" s="287"/>
      <c r="CY113" s="287"/>
      <c r="CZ113" s="287"/>
      <c r="DA113" s="287"/>
      <c r="DB113" s="287"/>
      <c r="DC113" s="287"/>
      <c r="DD113" s="287"/>
      <c r="DE113" s="287"/>
      <c r="DF113" s="287"/>
      <c r="DG113" s="287"/>
      <c r="DH113" s="287"/>
      <c r="DI113" s="287"/>
      <c r="DJ113" s="287"/>
      <c r="DK113" s="287"/>
      <c r="DL113" s="287"/>
      <c r="DM113" s="287"/>
      <c r="DN113" s="287"/>
      <c r="DO113" s="287"/>
      <c r="DP113" s="287"/>
      <c r="DQ113" s="287"/>
      <c r="DR113" s="287"/>
      <c r="DS113" s="287"/>
      <c r="DT113" s="287"/>
      <c r="DU113" s="287"/>
      <c r="DV113" s="287"/>
      <c r="DW113" s="287"/>
      <c r="DX113" s="287"/>
      <c r="DY113" s="287"/>
      <c r="DZ113" s="287"/>
      <c r="EA113" s="287"/>
      <c r="EB113" s="287"/>
      <c r="EC113" s="287"/>
      <c r="ED113" s="287"/>
      <c r="EE113" s="287"/>
      <c r="EF113" s="287"/>
      <c r="EG113" s="287"/>
      <c r="EH113" s="287"/>
      <c r="EI113" s="287"/>
      <c r="EJ113" s="287"/>
      <c r="EK113" s="287"/>
      <c r="EL113" s="287"/>
      <c r="EM113" s="287"/>
      <c r="EN113" s="287"/>
      <c r="EO113" s="287"/>
      <c r="EP113" s="287"/>
      <c r="EQ113" s="287"/>
      <c r="ER113" s="287"/>
      <c r="ES113" s="287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</row>
    <row r="114" ht="12.75" customHeight="1">
      <c r="A114" s="1"/>
      <c r="B114" s="191" t="s">
        <v>193</v>
      </c>
      <c r="C114" s="220">
        <f t="shared" ref="C114:L114" si="100">+SUMIF($P$69:$ES$69,C$108,$P99:$ES99)</f>
        <v>0</v>
      </c>
      <c r="D114" s="220">
        <f t="shared" si="100"/>
        <v>0</v>
      </c>
      <c r="E114" s="220">
        <f t="shared" si="100"/>
        <v>0</v>
      </c>
      <c r="F114" s="220">
        <f t="shared" si="100"/>
        <v>0</v>
      </c>
      <c r="G114" s="220">
        <f t="shared" si="100"/>
        <v>0</v>
      </c>
      <c r="H114" s="220">
        <f t="shared" si="100"/>
        <v>0</v>
      </c>
      <c r="I114" s="220">
        <f t="shared" si="100"/>
        <v>0</v>
      </c>
      <c r="J114" s="220">
        <f t="shared" si="100"/>
        <v>0</v>
      </c>
      <c r="K114" s="220">
        <f t="shared" si="100"/>
        <v>0</v>
      </c>
      <c r="L114" s="220">
        <f t="shared" si="100"/>
        <v>0</v>
      </c>
      <c r="M114" s="1"/>
      <c r="N114" s="1"/>
      <c r="O114" s="288"/>
      <c r="P114" s="221"/>
      <c r="Q114" s="221"/>
      <c r="R114" s="221"/>
      <c r="S114" s="221"/>
      <c r="T114" s="221"/>
      <c r="U114" s="221"/>
      <c r="V114" s="221"/>
      <c r="W114" s="221"/>
      <c r="X114" s="221"/>
      <c r="Y114" s="221"/>
      <c r="Z114" s="221"/>
      <c r="AA114" s="221"/>
      <c r="AB114" s="221"/>
      <c r="AC114" s="221"/>
      <c r="AD114" s="221"/>
      <c r="AE114" s="221"/>
      <c r="AF114" s="221"/>
      <c r="AG114" s="221"/>
      <c r="AH114" s="221"/>
      <c r="AI114" s="221"/>
      <c r="AJ114" s="221"/>
      <c r="AK114" s="221"/>
      <c r="AL114" s="221"/>
      <c r="AM114" s="221"/>
      <c r="AN114" s="221"/>
      <c r="AO114" s="221"/>
      <c r="AP114" s="221"/>
      <c r="AQ114" s="221"/>
      <c r="AR114" s="221"/>
      <c r="AS114" s="221"/>
      <c r="AT114" s="221"/>
      <c r="AU114" s="221"/>
      <c r="AV114" s="221"/>
      <c r="AW114" s="221"/>
      <c r="AX114" s="221"/>
      <c r="AY114" s="221"/>
      <c r="AZ114" s="221"/>
      <c r="BA114" s="221"/>
      <c r="BB114" s="221"/>
      <c r="BC114" s="221"/>
      <c r="BD114" s="221"/>
      <c r="BE114" s="221"/>
      <c r="BF114" s="221"/>
      <c r="BG114" s="221"/>
      <c r="BH114" s="221"/>
      <c r="BI114" s="221"/>
      <c r="BJ114" s="221"/>
      <c r="BK114" s="221"/>
      <c r="BL114" s="221"/>
      <c r="BM114" s="221"/>
      <c r="BN114" s="221"/>
      <c r="BO114" s="221"/>
      <c r="BP114" s="221"/>
      <c r="BQ114" s="221"/>
      <c r="BR114" s="221"/>
      <c r="BS114" s="221"/>
      <c r="BT114" s="221"/>
      <c r="BU114" s="221"/>
      <c r="BV114" s="221"/>
      <c r="BW114" s="221"/>
      <c r="BX114" s="221"/>
      <c r="BY114" s="221"/>
      <c r="BZ114" s="221"/>
      <c r="CA114" s="221"/>
      <c r="CB114" s="221"/>
      <c r="CC114" s="221"/>
      <c r="CD114" s="221"/>
      <c r="CE114" s="221"/>
      <c r="CF114" s="221"/>
      <c r="CG114" s="221"/>
      <c r="CH114" s="221"/>
      <c r="CI114" s="221"/>
      <c r="CJ114" s="221"/>
      <c r="CK114" s="221"/>
      <c r="CL114" s="221"/>
      <c r="CM114" s="221"/>
      <c r="CN114" s="221"/>
      <c r="CO114" s="221"/>
      <c r="CP114" s="221"/>
      <c r="CQ114" s="221"/>
      <c r="CR114" s="221"/>
      <c r="CS114" s="221"/>
      <c r="CT114" s="221"/>
      <c r="CU114" s="221"/>
      <c r="CV114" s="221"/>
      <c r="CW114" s="221"/>
      <c r="CX114" s="221"/>
      <c r="CY114" s="221"/>
      <c r="CZ114" s="221"/>
      <c r="DA114" s="221"/>
      <c r="DB114" s="221"/>
      <c r="DC114" s="221"/>
      <c r="DD114" s="221"/>
      <c r="DE114" s="221"/>
      <c r="DF114" s="221"/>
      <c r="DG114" s="221"/>
      <c r="DH114" s="221"/>
      <c r="DI114" s="221"/>
      <c r="DJ114" s="221"/>
      <c r="DK114" s="221"/>
      <c r="DL114" s="221"/>
      <c r="DM114" s="221"/>
      <c r="DN114" s="221"/>
      <c r="DO114" s="221"/>
      <c r="DP114" s="221"/>
      <c r="DQ114" s="221"/>
      <c r="DR114" s="221"/>
      <c r="DS114" s="221"/>
      <c r="DT114" s="221"/>
      <c r="DU114" s="221"/>
      <c r="DV114" s="221"/>
      <c r="DW114" s="221"/>
      <c r="DX114" s="221"/>
      <c r="DY114" s="221"/>
      <c r="DZ114" s="221"/>
      <c r="EA114" s="221"/>
      <c r="EB114" s="221"/>
      <c r="EC114" s="221"/>
      <c r="ED114" s="221"/>
      <c r="EE114" s="221"/>
      <c r="EF114" s="221"/>
      <c r="EG114" s="221"/>
      <c r="EH114" s="221"/>
      <c r="EI114" s="221"/>
      <c r="EJ114" s="221"/>
      <c r="EK114" s="221"/>
      <c r="EL114" s="221"/>
      <c r="EM114" s="221"/>
      <c r="EN114" s="221"/>
      <c r="EO114" s="221"/>
      <c r="EP114" s="221"/>
      <c r="EQ114" s="221"/>
      <c r="ER114" s="221"/>
      <c r="ES114" s="22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</row>
    <row r="115" ht="12.75" customHeight="1">
      <c r="A115" s="1"/>
      <c r="B115" s="1"/>
      <c r="C115" s="75"/>
      <c r="D115" s="75"/>
      <c r="E115" s="75"/>
      <c r="F115" s="75"/>
      <c r="G115" s="75"/>
      <c r="H115" s="75"/>
      <c r="I115" s="75"/>
      <c r="J115" s="75"/>
      <c r="K115" s="75"/>
      <c r="L115" s="75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</row>
    <row r="116" ht="12.75" customHeight="1">
      <c r="A116" s="1"/>
      <c r="B116" s="101" t="s">
        <v>194</v>
      </c>
      <c r="C116" s="75"/>
      <c r="D116" s="75"/>
      <c r="E116" s="75"/>
      <c r="F116" s="75"/>
      <c r="G116" s="75"/>
      <c r="H116" s="75"/>
      <c r="I116" s="75"/>
      <c r="J116" s="75"/>
      <c r="K116" s="75"/>
      <c r="L116" s="75"/>
      <c r="M116" s="1"/>
      <c r="N116" s="1"/>
      <c r="O116" s="1"/>
      <c r="P116" s="1">
        <f t="shared" ref="P116:EE116" si="101">1+O116</f>
        <v>1</v>
      </c>
      <c r="Q116" s="1">
        <f t="shared" si="101"/>
        <v>2</v>
      </c>
      <c r="R116" s="1">
        <f t="shared" si="101"/>
        <v>3</v>
      </c>
      <c r="S116" s="1">
        <f t="shared" si="101"/>
        <v>4</v>
      </c>
      <c r="T116" s="1">
        <f t="shared" si="101"/>
        <v>5</v>
      </c>
      <c r="U116" s="1">
        <f t="shared" si="101"/>
        <v>6</v>
      </c>
      <c r="V116" s="1">
        <f t="shared" si="101"/>
        <v>7</v>
      </c>
      <c r="W116" s="1">
        <f t="shared" si="101"/>
        <v>8</v>
      </c>
      <c r="X116" s="1">
        <f t="shared" si="101"/>
        <v>9</v>
      </c>
      <c r="Y116" s="1">
        <f t="shared" si="101"/>
        <v>10</v>
      </c>
      <c r="Z116" s="1">
        <f t="shared" si="101"/>
        <v>11</v>
      </c>
      <c r="AA116" s="1">
        <f t="shared" si="101"/>
        <v>12</v>
      </c>
      <c r="AB116" s="1">
        <f t="shared" si="101"/>
        <v>13</v>
      </c>
      <c r="AC116" s="1">
        <f t="shared" si="101"/>
        <v>14</v>
      </c>
      <c r="AD116" s="1">
        <f t="shared" si="101"/>
        <v>15</v>
      </c>
      <c r="AE116" s="1">
        <f t="shared" si="101"/>
        <v>16</v>
      </c>
      <c r="AF116" s="1">
        <f t="shared" si="101"/>
        <v>17</v>
      </c>
      <c r="AG116" s="1">
        <f t="shared" si="101"/>
        <v>18</v>
      </c>
      <c r="AH116" s="1">
        <f t="shared" si="101"/>
        <v>19</v>
      </c>
      <c r="AI116" s="1">
        <f t="shared" si="101"/>
        <v>20</v>
      </c>
      <c r="AJ116" s="1">
        <f t="shared" si="101"/>
        <v>21</v>
      </c>
      <c r="AK116" s="1">
        <f t="shared" si="101"/>
        <v>22</v>
      </c>
      <c r="AL116" s="1">
        <f t="shared" si="101"/>
        <v>23</v>
      </c>
      <c r="AM116" s="1">
        <f t="shared" si="101"/>
        <v>24</v>
      </c>
      <c r="AN116" s="1">
        <f t="shared" si="101"/>
        <v>25</v>
      </c>
      <c r="AO116" s="1">
        <f t="shared" si="101"/>
        <v>26</v>
      </c>
      <c r="AP116" s="1">
        <f t="shared" si="101"/>
        <v>27</v>
      </c>
      <c r="AQ116" s="1">
        <f t="shared" si="101"/>
        <v>28</v>
      </c>
      <c r="AR116" s="1">
        <f t="shared" si="101"/>
        <v>29</v>
      </c>
      <c r="AS116" s="1">
        <f t="shared" si="101"/>
        <v>30</v>
      </c>
      <c r="AT116" s="1">
        <f t="shared" si="101"/>
        <v>31</v>
      </c>
      <c r="AU116" s="1">
        <f t="shared" si="101"/>
        <v>32</v>
      </c>
      <c r="AV116" s="1">
        <f t="shared" si="101"/>
        <v>33</v>
      </c>
      <c r="AW116" s="1">
        <f t="shared" si="101"/>
        <v>34</v>
      </c>
      <c r="AX116" s="1">
        <f t="shared" si="101"/>
        <v>35</v>
      </c>
      <c r="AY116" s="1">
        <f t="shared" si="101"/>
        <v>36</v>
      </c>
      <c r="AZ116" s="1">
        <f t="shared" si="101"/>
        <v>37</v>
      </c>
      <c r="BA116" s="1">
        <f t="shared" si="101"/>
        <v>38</v>
      </c>
      <c r="BB116" s="1">
        <f t="shared" si="101"/>
        <v>39</v>
      </c>
      <c r="BC116" s="1">
        <f t="shared" si="101"/>
        <v>40</v>
      </c>
      <c r="BD116" s="1">
        <f t="shared" si="101"/>
        <v>41</v>
      </c>
      <c r="BE116" s="1">
        <f t="shared" si="101"/>
        <v>42</v>
      </c>
      <c r="BF116" s="1">
        <f t="shared" si="101"/>
        <v>43</v>
      </c>
      <c r="BG116" s="1">
        <f t="shared" si="101"/>
        <v>44</v>
      </c>
      <c r="BH116" s="1">
        <f t="shared" si="101"/>
        <v>45</v>
      </c>
      <c r="BI116" s="1">
        <f t="shared" si="101"/>
        <v>46</v>
      </c>
      <c r="BJ116" s="1">
        <f t="shared" si="101"/>
        <v>47</v>
      </c>
      <c r="BK116" s="1">
        <f t="shared" si="101"/>
        <v>48</v>
      </c>
      <c r="BL116" s="1">
        <f t="shared" si="101"/>
        <v>49</v>
      </c>
      <c r="BM116" s="1">
        <f t="shared" si="101"/>
        <v>50</v>
      </c>
      <c r="BN116" s="1">
        <f t="shared" si="101"/>
        <v>51</v>
      </c>
      <c r="BO116" s="1">
        <f t="shared" si="101"/>
        <v>52</v>
      </c>
      <c r="BP116" s="1">
        <f t="shared" si="101"/>
        <v>53</v>
      </c>
      <c r="BQ116" s="1">
        <f t="shared" si="101"/>
        <v>54</v>
      </c>
      <c r="BR116" s="1">
        <f t="shared" si="101"/>
        <v>55</v>
      </c>
      <c r="BS116" s="1">
        <f t="shared" si="101"/>
        <v>56</v>
      </c>
      <c r="BT116" s="1">
        <f t="shared" si="101"/>
        <v>57</v>
      </c>
      <c r="BU116" s="1">
        <f t="shared" si="101"/>
        <v>58</v>
      </c>
      <c r="BV116" s="1">
        <f t="shared" si="101"/>
        <v>59</v>
      </c>
      <c r="BW116" s="1">
        <f t="shared" si="101"/>
        <v>60</v>
      </c>
      <c r="BX116" s="1">
        <f t="shared" si="101"/>
        <v>61</v>
      </c>
      <c r="BY116" s="1">
        <f t="shared" si="101"/>
        <v>62</v>
      </c>
      <c r="BZ116" s="1">
        <f t="shared" si="101"/>
        <v>63</v>
      </c>
      <c r="CA116" s="1">
        <f t="shared" si="101"/>
        <v>64</v>
      </c>
      <c r="CB116" s="1">
        <f t="shared" si="101"/>
        <v>65</v>
      </c>
      <c r="CC116" s="1">
        <f t="shared" si="101"/>
        <v>66</v>
      </c>
      <c r="CD116" s="1">
        <f t="shared" si="101"/>
        <v>67</v>
      </c>
      <c r="CE116" s="1">
        <f t="shared" si="101"/>
        <v>68</v>
      </c>
      <c r="CF116" s="1">
        <f t="shared" si="101"/>
        <v>69</v>
      </c>
      <c r="CG116" s="1">
        <f t="shared" si="101"/>
        <v>70</v>
      </c>
      <c r="CH116" s="1">
        <f t="shared" si="101"/>
        <v>71</v>
      </c>
      <c r="CI116" s="1">
        <f t="shared" si="101"/>
        <v>72</v>
      </c>
      <c r="CJ116" s="1">
        <f t="shared" si="101"/>
        <v>73</v>
      </c>
      <c r="CK116" s="1">
        <f t="shared" si="101"/>
        <v>74</v>
      </c>
      <c r="CL116" s="1">
        <f t="shared" si="101"/>
        <v>75</v>
      </c>
      <c r="CM116" s="1">
        <f t="shared" si="101"/>
        <v>76</v>
      </c>
      <c r="CN116" s="1">
        <f t="shared" si="101"/>
        <v>77</v>
      </c>
      <c r="CO116" s="1">
        <f t="shared" si="101"/>
        <v>78</v>
      </c>
      <c r="CP116" s="1">
        <f t="shared" si="101"/>
        <v>79</v>
      </c>
      <c r="CQ116" s="1">
        <f t="shared" si="101"/>
        <v>80</v>
      </c>
      <c r="CR116" s="1">
        <f t="shared" si="101"/>
        <v>81</v>
      </c>
      <c r="CS116" s="1">
        <f t="shared" si="101"/>
        <v>82</v>
      </c>
      <c r="CT116" s="1">
        <f t="shared" si="101"/>
        <v>83</v>
      </c>
      <c r="CU116" s="1">
        <f t="shared" si="101"/>
        <v>84</v>
      </c>
      <c r="CV116" s="1">
        <f t="shared" si="101"/>
        <v>85</v>
      </c>
      <c r="CW116" s="1">
        <f t="shared" si="101"/>
        <v>86</v>
      </c>
      <c r="CX116" s="1">
        <f t="shared" si="101"/>
        <v>87</v>
      </c>
      <c r="CY116" s="1">
        <f t="shared" si="101"/>
        <v>88</v>
      </c>
      <c r="CZ116" s="1">
        <f t="shared" si="101"/>
        <v>89</v>
      </c>
      <c r="DA116" s="1">
        <f t="shared" si="101"/>
        <v>90</v>
      </c>
      <c r="DB116" s="1">
        <f t="shared" si="101"/>
        <v>91</v>
      </c>
      <c r="DC116" s="1">
        <f t="shared" si="101"/>
        <v>92</v>
      </c>
      <c r="DD116" s="1">
        <f t="shared" si="101"/>
        <v>93</v>
      </c>
      <c r="DE116" s="1">
        <f t="shared" si="101"/>
        <v>94</v>
      </c>
      <c r="DF116" s="1">
        <f t="shared" si="101"/>
        <v>95</v>
      </c>
      <c r="DG116" s="1">
        <f t="shared" si="101"/>
        <v>96</v>
      </c>
      <c r="DH116" s="1">
        <f t="shared" si="101"/>
        <v>97</v>
      </c>
      <c r="DI116" s="1">
        <f t="shared" si="101"/>
        <v>98</v>
      </c>
      <c r="DJ116" s="1">
        <f t="shared" si="101"/>
        <v>99</v>
      </c>
      <c r="DK116" s="1">
        <f t="shared" si="101"/>
        <v>100</v>
      </c>
      <c r="DL116" s="1">
        <f t="shared" si="101"/>
        <v>101</v>
      </c>
      <c r="DM116" s="1">
        <f t="shared" si="101"/>
        <v>102</v>
      </c>
      <c r="DN116" s="1">
        <f t="shared" si="101"/>
        <v>103</v>
      </c>
      <c r="DO116" s="1">
        <f t="shared" si="101"/>
        <v>104</v>
      </c>
      <c r="DP116" s="1">
        <f t="shared" si="101"/>
        <v>105</v>
      </c>
      <c r="DQ116" s="1">
        <f t="shared" si="101"/>
        <v>106</v>
      </c>
      <c r="DR116" s="1">
        <f t="shared" si="101"/>
        <v>107</v>
      </c>
      <c r="DS116" s="1">
        <f t="shared" si="101"/>
        <v>108</v>
      </c>
      <c r="DT116" s="1">
        <f t="shared" si="101"/>
        <v>109</v>
      </c>
      <c r="DU116" s="1">
        <f t="shared" si="101"/>
        <v>110</v>
      </c>
      <c r="DV116" s="1">
        <f t="shared" si="101"/>
        <v>111</v>
      </c>
      <c r="DW116" s="1">
        <f t="shared" si="101"/>
        <v>112</v>
      </c>
      <c r="DX116" s="1">
        <f t="shared" si="101"/>
        <v>113</v>
      </c>
      <c r="DY116" s="1">
        <f t="shared" si="101"/>
        <v>114</v>
      </c>
      <c r="DZ116" s="1">
        <f t="shared" si="101"/>
        <v>115</v>
      </c>
      <c r="EA116" s="1">
        <f t="shared" si="101"/>
        <v>116</v>
      </c>
      <c r="EB116" s="1">
        <f t="shared" si="101"/>
        <v>117</v>
      </c>
      <c r="EC116" s="1">
        <f t="shared" si="101"/>
        <v>118</v>
      </c>
      <c r="ED116" s="1">
        <f t="shared" si="101"/>
        <v>119</v>
      </c>
      <c r="EE116" s="1">
        <f t="shared" si="101"/>
        <v>120</v>
      </c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</row>
    <row r="117" ht="12.75" customHeight="1">
      <c r="A117" s="1"/>
      <c r="B117" s="191" t="s">
        <v>195</v>
      </c>
      <c r="C117" s="220">
        <f t="shared" ref="C117:L117" si="102">+SUMIF($P$69:$ES$69,C$108,$P117:$ES117)</f>
        <v>0</v>
      </c>
      <c r="D117" s="220">
        <f t="shared" si="102"/>
        <v>0</v>
      </c>
      <c r="E117" s="220">
        <f t="shared" si="102"/>
        <v>0</v>
      </c>
      <c r="F117" s="220">
        <f t="shared" si="102"/>
        <v>0</v>
      </c>
      <c r="G117" s="220">
        <f t="shared" si="102"/>
        <v>0</v>
      </c>
      <c r="H117" s="220">
        <f t="shared" si="102"/>
        <v>0</v>
      </c>
      <c r="I117" s="220">
        <f t="shared" si="102"/>
        <v>0</v>
      </c>
      <c r="J117" s="220">
        <f t="shared" si="102"/>
        <v>0</v>
      </c>
      <c r="K117" s="220">
        <f t="shared" si="102"/>
        <v>0</v>
      </c>
      <c r="L117" s="220">
        <f t="shared" si="102"/>
        <v>0</v>
      </c>
      <c r="M117" s="1"/>
      <c r="N117" s="1"/>
      <c r="O117" s="288"/>
      <c r="P117" s="221" t="str">
        <f t="shared" ref="P117:EE117" si="103">+INDEX($C$122:$C$241,MATCH(P$116,$A$122:$A$241))</f>
        <v/>
      </c>
      <c r="Q117" s="221" t="str">
        <f t="shared" si="103"/>
        <v/>
      </c>
      <c r="R117" s="221" t="str">
        <f t="shared" si="103"/>
        <v/>
      </c>
      <c r="S117" s="221" t="str">
        <f t="shared" si="103"/>
        <v/>
      </c>
      <c r="T117" s="221" t="str">
        <f t="shared" si="103"/>
        <v/>
      </c>
      <c r="U117" s="221" t="str">
        <f t="shared" si="103"/>
        <v/>
      </c>
      <c r="V117" s="221" t="str">
        <f t="shared" si="103"/>
        <v/>
      </c>
      <c r="W117" s="221" t="str">
        <f t="shared" si="103"/>
        <v/>
      </c>
      <c r="X117" s="221" t="str">
        <f t="shared" si="103"/>
        <v/>
      </c>
      <c r="Y117" s="221" t="str">
        <f t="shared" si="103"/>
        <v/>
      </c>
      <c r="Z117" s="221" t="str">
        <f t="shared" si="103"/>
        <v/>
      </c>
      <c r="AA117" s="221" t="str">
        <f t="shared" si="103"/>
        <v/>
      </c>
      <c r="AB117" s="221" t="str">
        <f t="shared" si="103"/>
        <v/>
      </c>
      <c r="AC117" s="221" t="str">
        <f t="shared" si="103"/>
        <v/>
      </c>
      <c r="AD117" s="221" t="str">
        <f t="shared" si="103"/>
        <v/>
      </c>
      <c r="AE117" s="221" t="str">
        <f t="shared" si="103"/>
        <v/>
      </c>
      <c r="AF117" s="221" t="str">
        <f t="shared" si="103"/>
        <v/>
      </c>
      <c r="AG117" s="221" t="str">
        <f t="shared" si="103"/>
        <v/>
      </c>
      <c r="AH117" s="221" t="str">
        <f t="shared" si="103"/>
        <v/>
      </c>
      <c r="AI117" s="221" t="str">
        <f t="shared" si="103"/>
        <v/>
      </c>
      <c r="AJ117" s="221" t="str">
        <f t="shared" si="103"/>
        <v/>
      </c>
      <c r="AK117" s="221" t="str">
        <f t="shared" si="103"/>
        <v/>
      </c>
      <c r="AL117" s="221" t="str">
        <f t="shared" si="103"/>
        <v/>
      </c>
      <c r="AM117" s="221" t="str">
        <f t="shared" si="103"/>
        <v/>
      </c>
      <c r="AN117" s="221" t="str">
        <f t="shared" si="103"/>
        <v/>
      </c>
      <c r="AO117" s="221" t="str">
        <f t="shared" si="103"/>
        <v/>
      </c>
      <c r="AP117" s="221" t="str">
        <f t="shared" si="103"/>
        <v/>
      </c>
      <c r="AQ117" s="221" t="str">
        <f t="shared" si="103"/>
        <v/>
      </c>
      <c r="AR117" s="221" t="str">
        <f t="shared" si="103"/>
        <v/>
      </c>
      <c r="AS117" s="221" t="str">
        <f t="shared" si="103"/>
        <v/>
      </c>
      <c r="AT117" s="221" t="str">
        <f t="shared" si="103"/>
        <v/>
      </c>
      <c r="AU117" s="221" t="str">
        <f t="shared" si="103"/>
        <v/>
      </c>
      <c r="AV117" s="221" t="str">
        <f t="shared" si="103"/>
        <v/>
      </c>
      <c r="AW117" s="221" t="str">
        <f t="shared" si="103"/>
        <v/>
      </c>
      <c r="AX117" s="221" t="str">
        <f t="shared" si="103"/>
        <v/>
      </c>
      <c r="AY117" s="221" t="str">
        <f t="shared" si="103"/>
        <v/>
      </c>
      <c r="AZ117" s="221" t="str">
        <f t="shared" si="103"/>
        <v/>
      </c>
      <c r="BA117" s="221" t="str">
        <f t="shared" si="103"/>
        <v/>
      </c>
      <c r="BB117" s="221" t="str">
        <f t="shared" si="103"/>
        <v/>
      </c>
      <c r="BC117" s="221" t="str">
        <f t="shared" si="103"/>
        <v/>
      </c>
      <c r="BD117" s="221" t="str">
        <f t="shared" si="103"/>
        <v/>
      </c>
      <c r="BE117" s="221" t="str">
        <f t="shared" si="103"/>
        <v/>
      </c>
      <c r="BF117" s="221" t="str">
        <f t="shared" si="103"/>
        <v/>
      </c>
      <c r="BG117" s="221" t="str">
        <f t="shared" si="103"/>
        <v/>
      </c>
      <c r="BH117" s="221" t="str">
        <f t="shared" si="103"/>
        <v/>
      </c>
      <c r="BI117" s="221" t="str">
        <f t="shared" si="103"/>
        <v/>
      </c>
      <c r="BJ117" s="221" t="str">
        <f t="shared" si="103"/>
        <v/>
      </c>
      <c r="BK117" s="221" t="str">
        <f t="shared" si="103"/>
        <v/>
      </c>
      <c r="BL117" s="221" t="str">
        <f t="shared" si="103"/>
        <v/>
      </c>
      <c r="BM117" s="221" t="str">
        <f t="shared" si="103"/>
        <v/>
      </c>
      <c r="BN117" s="221" t="str">
        <f t="shared" si="103"/>
        <v/>
      </c>
      <c r="BO117" s="221" t="str">
        <f t="shared" si="103"/>
        <v/>
      </c>
      <c r="BP117" s="221" t="str">
        <f t="shared" si="103"/>
        <v/>
      </c>
      <c r="BQ117" s="221" t="str">
        <f t="shared" si="103"/>
        <v/>
      </c>
      <c r="BR117" s="221" t="str">
        <f t="shared" si="103"/>
        <v/>
      </c>
      <c r="BS117" s="221" t="str">
        <f t="shared" si="103"/>
        <v/>
      </c>
      <c r="BT117" s="221" t="str">
        <f t="shared" si="103"/>
        <v/>
      </c>
      <c r="BU117" s="221" t="str">
        <f t="shared" si="103"/>
        <v/>
      </c>
      <c r="BV117" s="221" t="str">
        <f t="shared" si="103"/>
        <v/>
      </c>
      <c r="BW117" s="221" t="str">
        <f t="shared" si="103"/>
        <v/>
      </c>
      <c r="BX117" s="221" t="str">
        <f t="shared" si="103"/>
        <v/>
      </c>
      <c r="BY117" s="221" t="str">
        <f t="shared" si="103"/>
        <v/>
      </c>
      <c r="BZ117" s="221" t="str">
        <f t="shared" si="103"/>
        <v/>
      </c>
      <c r="CA117" s="221" t="str">
        <f t="shared" si="103"/>
        <v/>
      </c>
      <c r="CB117" s="221" t="str">
        <f t="shared" si="103"/>
        <v/>
      </c>
      <c r="CC117" s="221" t="str">
        <f t="shared" si="103"/>
        <v/>
      </c>
      <c r="CD117" s="221" t="str">
        <f t="shared" si="103"/>
        <v/>
      </c>
      <c r="CE117" s="221" t="str">
        <f t="shared" si="103"/>
        <v/>
      </c>
      <c r="CF117" s="221" t="str">
        <f t="shared" si="103"/>
        <v/>
      </c>
      <c r="CG117" s="221" t="str">
        <f t="shared" si="103"/>
        <v/>
      </c>
      <c r="CH117" s="221" t="str">
        <f t="shared" si="103"/>
        <v/>
      </c>
      <c r="CI117" s="221" t="str">
        <f t="shared" si="103"/>
        <v/>
      </c>
      <c r="CJ117" s="221" t="str">
        <f t="shared" si="103"/>
        <v/>
      </c>
      <c r="CK117" s="221" t="str">
        <f t="shared" si="103"/>
        <v/>
      </c>
      <c r="CL117" s="221" t="str">
        <f t="shared" si="103"/>
        <v/>
      </c>
      <c r="CM117" s="221" t="str">
        <f t="shared" si="103"/>
        <v/>
      </c>
      <c r="CN117" s="221" t="str">
        <f t="shared" si="103"/>
        <v/>
      </c>
      <c r="CO117" s="221" t="str">
        <f t="shared" si="103"/>
        <v/>
      </c>
      <c r="CP117" s="221" t="str">
        <f t="shared" si="103"/>
        <v/>
      </c>
      <c r="CQ117" s="221" t="str">
        <f t="shared" si="103"/>
        <v/>
      </c>
      <c r="CR117" s="221" t="str">
        <f t="shared" si="103"/>
        <v/>
      </c>
      <c r="CS117" s="221" t="str">
        <f t="shared" si="103"/>
        <v/>
      </c>
      <c r="CT117" s="221" t="str">
        <f t="shared" si="103"/>
        <v/>
      </c>
      <c r="CU117" s="221" t="str">
        <f t="shared" si="103"/>
        <v/>
      </c>
      <c r="CV117" s="221" t="str">
        <f t="shared" si="103"/>
        <v/>
      </c>
      <c r="CW117" s="221" t="str">
        <f t="shared" si="103"/>
        <v/>
      </c>
      <c r="CX117" s="221" t="str">
        <f t="shared" si="103"/>
        <v/>
      </c>
      <c r="CY117" s="221" t="str">
        <f t="shared" si="103"/>
        <v/>
      </c>
      <c r="CZ117" s="221" t="str">
        <f t="shared" si="103"/>
        <v/>
      </c>
      <c r="DA117" s="221" t="str">
        <f t="shared" si="103"/>
        <v/>
      </c>
      <c r="DB117" s="221" t="str">
        <f t="shared" si="103"/>
        <v/>
      </c>
      <c r="DC117" s="221" t="str">
        <f t="shared" si="103"/>
        <v/>
      </c>
      <c r="DD117" s="221" t="str">
        <f t="shared" si="103"/>
        <v/>
      </c>
      <c r="DE117" s="221" t="str">
        <f t="shared" si="103"/>
        <v/>
      </c>
      <c r="DF117" s="221" t="str">
        <f t="shared" si="103"/>
        <v/>
      </c>
      <c r="DG117" s="221" t="str">
        <f t="shared" si="103"/>
        <v/>
      </c>
      <c r="DH117" s="221" t="str">
        <f t="shared" si="103"/>
        <v/>
      </c>
      <c r="DI117" s="221" t="str">
        <f t="shared" si="103"/>
        <v/>
      </c>
      <c r="DJ117" s="221" t="str">
        <f t="shared" si="103"/>
        <v/>
      </c>
      <c r="DK117" s="221" t="str">
        <f t="shared" si="103"/>
        <v/>
      </c>
      <c r="DL117" s="221" t="str">
        <f t="shared" si="103"/>
        <v/>
      </c>
      <c r="DM117" s="221" t="str">
        <f t="shared" si="103"/>
        <v/>
      </c>
      <c r="DN117" s="221" t="str">
        <f t="shared" si="103"/>
        <v/>
      </c>
      <c r="DO117" s="221" t="str">
        <f t="shared" si="103"/>
        <v/>
      </c>
      <c r="DP117" s="221" t="str">
        <f t="shared" si="103"/>
        <v/>
      </c>
      <c r="DQ117" s="221" t="str">
        <f t="shared" si="103"/>
        <v/>
      </c>
      <c r="DR117" s="221" t="str">
        <f t="shared" si="103"/>
        <v/>
      </c>
      <c r="DS117" s="221" t="str">
        <f t="shared" si="103"/>
        <v/>
      </c>
      <c r="DT117" s="221" t="str">
        <f t="shared" si="103"/>
        <v/>
      </c>
      <c r="DU117" s="221" t="str">
        <f t="shared" si="103"/>
        <v/>
      </c>
      <c r="DV117" s="221" t="str">
        <f t="shared" si="103"/>
        <v/>
      </c>
      <c r="DW117" s="221" t="str">
        <f t="shared" si="103"/>
        <v/>
      </c>
      <c r="DX117" s="221" t="str">
        <f t="shared" si="103"/>
        <v/>
      </c>
      <c r="DY117" s="221" t="str">
        <f t="shared" si="103"/>
        <v/>
      </c>
      <c r="DZ117" s="221" t="str">
        <f t="shared" si="103"/>
        <v/>
      </c>
      <c r="EA117" s="221" t="str">
        <f t="shared" si="103"/>
        <v/>
      </c>
      <c r="EB117" s="221" t="str">
        <f t="shared" si="103"/>
        <v/>
      </c>
      <c r="EC117" s="221" t="str">
        <f t="shared" si="103"/>
        <v/>
      </c>
      <c r="ED117" s="221" t="str">
        <f t="shared" si="103"/>
        <v/>
      </c>
      <c r="EE117" s="221" t="str">
        <f t="shared" si="103"/>
        <v/>
      </c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</row>
    <row r="118" ht="12.75" customHeight="1">
      <c r="A118" s="1"/>
      <c r="B118" s="191" t="s">
        <v>196</v>
      </c>
      <c r="C118" s="220">
        <f t="shared" ref="C118:L118" si="104">+SUMIF($P$69:$ES$69,C$108,$P118:$ES118)</f>
        <v>0</v>
      </c>
      <c r="D118" s="220">
        <f t="shared" si="104"/>
        <v>0</v>
      </c>
      <c r="E118" s="220">
        <f t="shared" si="104"/>
        <v>0</v>
      </c>
      <c r="F118" s="220">
        <f t="shared" si="104"/>
        <v>0</v>
      </c>
      <c r="G118" s="220">
        <f t="shared" si="104"/>
        <v>0</v>
      </c>
      <c r="H118" s="220">
        <f t="shared" si="104"/>
        <v>0</v>
      </c>
      <c r="I118" s="220">
        <f t="shared" si="104"/>
        <v>0</v>
      </c>
      <c r="J118" s="220">
        <f t="shared" si="104"/>
        <v>0</v>
      </c>
      <c r="K118" s="220">
        <f t="shared" si="104"/>
        <v>0</v>
      </c>
      <c r="L118" s="220">
        <f t="shared" si="104"/>
        <v>0</v>
      </c>
      <c r="M118" s="178"/>
      <c r="N118" s="178"/>
      <c r="O118" s="288"/>
      <c r="P118" s="221">
        <f t="shared" ref="P118:ES118" si="105">+SUM(KH122:KH241)</f>
        <v>0</v>
      </c>
      <c r="Q118" s="221">
        <f t="shared" si="105"/>
        <v>0</v>
      </c>
      <c r="R118" s="221">
        <f t="shared" si="105"/>
        <v>0</v>
      </c>
      <c r="S118" s="221">
        <f t="shared" si="105"/>
        <v>0</v>
      </c>
      <c r="T118" s="221">
        <f t="shared" si="105"/>
        <v>0</v>
      </c>
      <c r="U118" s="221">
        <f t="shared" si="105"/>
        <v>0</v>
      </c>
      <c r="V118" s="221">
        <f t="shared" si="105"/>
        <v>0</v>
      </c>
      <c r="W118" s="221">
        <f t="shared" si="105"/>
        <v>0</v>
      </c>
      <c r="X118" s="221">
        <f t="shared" si="105"/>
        <v>0</v>
      </c>
      <c r="Y118" s="221">
        <f t="shared" si="105"/>
        <v>0</v>
      </c>
      <c r="Z118" s="221">
        <f t="shared" si="105"/>
        <v>0</v>
      </c>
      <c r="AA118" s="221">
        <f t="shared" si="105"/>
        <v>0</v>
      </c>
      <c r="AB118" s="221">
        <f t="shared" si="105"/>
        <v>0</v>
      </c>
      <c r="AC118" s="221">
        <f t="shared" si="105"/>
        <v>0</v>
      </c>
      <c r="AD118" s="221">
        <f t="shared" si="105"/>
        <v>0</v>
      </c>
      <c r="AE118" s="221">
        <f t="shared" si="105"/>
        <v>0</v>
      </c>
      <c r="AF118" s="221">
        <f t="shared" si="105"/>
        <v>0</v>
      </c>
      <c r="AG118" s="221">
        <f t="shared" si="105"/>
        <v>0</v>
      </c>
      <c r="AH118" s="221">
        <f t="shared" si="105"/>
        <v>0</v>
      </c>
      <c r="AI118" s="221">
        <f t="shared" si="105"/>
        <v>0</v>
      </c>
      <c r="AJ118" s="221">
        <f t="shared" si="105"/>
        <v>0</v>
      </c>
      <c r="AK118" s="221">
        <f t="shared" si="105"/>
        <v>0</v>
      </c>
      <c r="AL118" s="221">
        <f t="shared" si="105"/>
        <v>0</v>
      </c>
      <c r="AM118" s="221">
        <f t="shared" si="105"/>
        <v>0</v>
      </c>
      <c r="AN118" s="221">
        <f t="shared" si="105"/>
        <v>0</v>
      </c>
      <c r="AO118" s="221">
        <f t="shared" si="105"/>
        <v>0</v>
      </c>
      <c r="AP118" s="221">
        <f t="shared" si="105"/>
        <v>0</v>
      </c>
      <c r="AQ118" s="221">
        <f t="shared" si="105"/>
        <v>0</v>
      </c>
      <c r="AR118" s="221">
        <f t="shared" si="105"/>
        <v>0</v>
      </c>
      <c r="AS118" s="221">
        <f t="shared" si="105"/>
        <v>0</v>
      </c>
      <c r="AT118" s="221">
        <f t="shared" si="105"/>
        <v>0</v>
      </c>
      <c r="AU118" s="221">
        <f t="shared" si="105"/>
        <v>0</v>
      </c>
      <c r="AV118" s="221">
        <f t="shared" si="105"/>
        <v>0</v>
      </c>
      <c r="AW118" s="221">
        <f t="shared" si="105"/>
        <v>0</v>
      </c>
      <c r="AX118" s="221">
        <f t="shared" si="105"/>
        <v>0</v>
      </c>
      <c r="AY118" s="221">
        <f t="shared" si="105"/>
        <v>0</v>
      </c>
      <c r="AZ118" s="221">
        <f t="shared" si="105"/>
        <v>0</v>
      </c>
      <c r="BA118" s="221">
        <f t="shared" si="105"/>
        <v>0</v>
      </c>
      <c r="BB118" s="221">
        <f t="shared" si="105"/>
        <v>0</v>
      </c>
      <c r="BC118" s="221">
        <f t="shared" si="105"/>
        <v>0</v>
      </c>
      <c r="BD118" s="221">
        <f t="shared" si="105"/>
        <v>0</v>
      </c>
      <c r="BE118" s="221">
        <f t="shared" si="105"/>
        <v>0</v>
      </c>
      <c r="BF118" s="221">
        <f t="shared" si="105"/>
        <v>0</v>
      </c>
      <c r="BG118" s="221">
        <f t="shared" si="105"/>
        <v>0</v>
      </c>
      <c r="BH118" s="221">
        <f t="shared" si="105"/>
        <v>0</v>
      </c>
      <c r="BI118" s="221">
        <f t="shared" si="105"/>
        <v>0</v>
      </c>
      <c r="BJ118" s="221">
        <f t="shared" si="105"/>
        <v>0</v>
      </c>
      <c r="BK118" s="221">
        <f t="shared" si="105"/>
        <v>0</v>
      </c>
      <c r="BL118" s="221">
        <f t="shared" si="105"/>
        <v>0</v>
      </c>
      <c r="BM118" s="221">
        <f t="shared" si="105"/>
        <v>0</v>
      </c>
      <c r="BN118" s="221">
        <f t="shared" si="105"/>
        <v>0</v>
      </c>
      <c r="BO118" s="221">
        <f t="shared" si="105"/>
        <v>0</v>
      </c>
      <c r="BP118" s="221">
        <f t="shared" si="105"/>
        <v>0</v>
      </c>
      <c r="BQ118" s="221">
        <f t="shared" si="105"/>
        <v>0</v>
      </c>
      <c r="BR118" s="221">
        <f t="shared" si="105"/>
        <v>0</v>
      </c>
      <c r="BS118" s="221">
        <f t="shared" si="105"/>
        <v>0</v>
      </c>
      <c r="BT118" s="221">
        <f t="shared" si="105"/>
        <v>0</v>
      </c>
      <c r="BU118" s="221">
        <f t="shared" si="105"/>
        <v>0</v>
      </c>
      <c r="BV118" s="221">
        <f t="shared" si="105"/>
        <v>0</v>
      </c>
      <c r="BW118" s="221">
        <f t="shared" si="105"/>
        <v>0</v>
      </c>
      <c r="BX118" s="221">
        <f t="shared" si="105"/>
        <v>0</v>
      </c>
      <c r="BY118" s="221">
        <f t="shared" si="105"/>
        <v>0</v>
      </c>
      <c r="BZ118" s="221">
        <f t="shared" si="105"/>
        <v>0</v>
      </c>
      <c r="CA118" s="221">
        <f t="shared" si="105"/>
        <v>0</v>
      </c>
      <c r="CB118" s="221">
        <f t="shared" si="105"/>
        <v>0</v>
      </c>
      <c r="CC118" s="221">
        <f t="shared" si="105"/>
        <v>0</v>
      </c>
      <c r="CD118" s="221">
        <f t="shared" si="105"/>
        <v>0</v>
      </c>
      <c r="CE118" s="221">
        <f t="shared" si="105"/>
        <v>0</v>
      </c>
      <c r="CF118" s="221">
        <f t="shared" si="105"/>
        <v>0</v>
      </c>
      <c r="CG118" s="221">
        <f t="shared" si="105"/>
        <v>0</v>
      </c>
      <c r="CH118" s="221">
        <f t="shared" si="105"/>
        <v>0</v>
      </c>
      <c r="CI118" s="221">
        <f t="shared" si="105"/>
        <v>0</v>
      </c>
      <c r="CJ118" s="221">
        <f t="shared" si="105"/>
        <v>0</v>
      </c>
      <c r="CK118" s="221">
        <f t="shared" si="105"/>
        <v>0</v>
      </c>
      <c r="CL118" s="221">
        <f t="shared" si="105"/>
        <v>0</v>
      </c>
      <c r="CM118" s="221">
        <f t="shared" si="105"/>
        <v>0</v>
      </c>
      <c r="CN118" s="221">
        <f t="shared" si="105"/>
        <v>0</v>
      </c>
      <c r="CO118" s="221">
        <f t="shared" si="105"/>
        <v>0</v>
      </c>
      <c r="CP118" s="221">
        <f t="shared" si="105"/>
        <v>0</v>
      </c>
      <c r="CQ118" s="221">
        <f t="shared" si="105"/>
        <v>0</v>
      </c>
      <c r="CR118" s="221">
        <f t="shared" si="105"/>
        <v>0</v>
      </c>
      <c r="CS118" s="221">
        <f t="shared" si="105"/>
        <v>0</v>
      </c>
      <c r="CT118" s="221">
        <f t="shared" si="105"/>
        <v>0</v>
      </c>
      <c r="CU118" s="221">
        <f t="shared" si="105"/>
        <v>0</v>
      </c>
      <c r="CV118" s="221">
        <f t="shared" si="105"/>
        <v>0</v>
      </c>
      <c r="CW118" s="221">
        <f t="shared" si="105"/>
        <v>0</v>
      </c>
      <c r="CX118" s="221">
        <f t="shared" si="105"/>
        <v>0</v>
      </c>
      <c r="CY118" s="221">
        <f t="shared" si="105"/>
        <v>0</v>
      </c>
      <c r="CZ118" s="221">
        <f t="shared" si="105"/>
        <v>0</v>
      </c>
      <c r="DA118" s="221">
        <f t="shared" si="105"/>
        <v>0</v>
      </c>
      <c r="DB118" s="221">
        <f t="shared" si="105"/>
        <v>0</v>
      </c>
      <c r="DC118" s="221">
        <f t="shared" si="105"/>
        <v>0</v>
      </c>
      <c r="DD118" s="221">
        <f t="shared" si="105"/>
        <v>0</v>
      </c>
      <c r="DE118" s="221">
        <f t="shared" si="105"/>
        <v>0</v>
      </c>
      <c r="DF118" s="221">
        <f t="shared" si="105"/>
        <v>0</v>
      </c>
      <c r="DG118" s="221">
        <f t="shared" si="105"/>
        <v>0</v>
      </c>
      <c r="DH118" s="221">
        <f t="shared" si="105"/>
        <v>0</v>
      </c>
      <c r="DI118" s="221">
        <f t="shared" si="105"/>
        <v>0</v>
      </c>
      <c r="DJ118" s="221">
        <f t="shared" si="105"/>
        <v>0</v>
      </c>
      <c r="DK118" s="221">
        <f t="shared" si="105"/>
        <v>0</v>
      </c>
      <c r="DL118" s="221">
        <f t="shared" si="105"/>
        <v>0</v>
      </c>
      <c r="DM118" s="221">
        <f t="shared" si="105"/>
        <v>0</v>
      </c>
      <c r="DN118" s="221">
        <f t="shared" si="105"/>
        <v>0</v>
      </c>
      <c r="DO118" s="221">
        <f t="shared" si="105"/>
        <v>0</v>
      </c>
      <c r="DP118" s="221">
        <f t="shared" si="105"/>
        <v>0</v>
      </c>
      <c r="DQ118" s="221">
        <f t="shared" si="105"/>
        <v>0</v>
      </c>
      <c r="DR118" s="221">
        <f t="shared" si="105"/>
        <v>0</v>
      </c>
      <c r="DS118" s="221">
        <f t="shared" si="105"/>
        <v>0</v>
      </c>
      <c r="DT118" s="221">
        <f t="shared" si="105"/>
        <v>0</v>
      </c>
      <c r="DU118" s="221">
        <f t="shared" si="105"/>
        <v>0</v>
      </c>
      <c r="DV118" s="221">
        <f t="shared" si="105"/>
        <v>0</v>
      </c>
      <c r="DW118" s="221">
        <f t="shared" si="105"/>
        <v>0</v>
      </c>
      <c r="DX118" s="221">
        <f t="shared" si="105"/>
        <v>0</v>
      </c>
      <c r="DY118" s="221">
        <f t="shared" si="105"/>
        <v>0</v>
      </c>
      <c r="DZ118" s="221">
        <f t="shared" si="105"/>
        <v>0</v>
      </c>
      <c r="EA118" s="221">
        <f t="shared" si="105"/>
        <v>0</v>
      </c>
      <c r="EB118" s="221">
        <f t="shared" si="105"/>
        <v>0</v>
      </c>
      <c r="EC118" s="221">
        <f t="shared" si="105"/>
        <v>0</v>
      </c>
      <c r="ED118" s="221">
        <f t="shared" si="105"/>
        <v>0</v>
      </c>
      <c r="EE118" s="221">
        <f t="shared" si="105"/>
        <v>0</v>
      </c>
      <c r="EF118" s="221">
        <f t="shared" si="105"/>
        <v>0</v>
      </c>
      <c r="EG118" s="221">
        <f t="shared" si="105"/>
        <v>0</v>
      </c>
      <c r="EH118" s="221">
        <f t="shared" si="105"/>
        <v>0</v>
      </c>
      <c r="EI118" s="221">
        <f t="shared" si="105"/>
        <v>0</v>
      </c>
      <c r="EJ118" s="221">
        <f t="shared" si="105"/>
        <v>0</v>
      </c>
      <c r="EK118" s="221">
        <f t="shared" si="105"/>
        <v>0</v>
      </c>
      <c r="EL118" s="221">
        <f t="shared" si="105"/>
        <v>0</v>
      </c>
      <c r="EM118" s="221">
        <f t="shared" si="105"/>
        <v>0</v>
      </c>
      <c r="EN118" s="221">
        <f t="shared" si="105"/>
        <v>0</v>
      </c>
      <c r="EO118" s="221">
        <f t="shared" si="105"/>
        <v>0</v>
      </c>
      <c r="EP118" s="221">
        <f t="shared" si="105"/>
        <v>0</v>
      </c>
      <c r="EQ118" s="221">
        <f t="shared" si="105"/>
        <v>0</v>
      </c>
      <c r="ER118" s="221">
        <f t="shared" si="105"/>
        <v>0</v>
      </c>
      <c r="ES118" s="221">
        <f t="shared" si="105"/>
        <v>0</v>
      </c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289" t="s">
        <v>197</v>
      </c>
      <c r="EZ119" s="10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290" t="s">
        <v>198</v>
      </c>
      <c r="KI119" s="289"/>
      <c r="KJ119" s="10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</row>
    <row r="120" ht="12.75" customHeight="1">
      <c r="A120" s="101" t="s">
        <v>199</v>
      </c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291"/>
      <c r="EY120" s="291"/>
      <c r="EZ120" s="292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291"/>
      <c r="KI120" s="293"/>
      <c r="KJ120" s="292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</row>
    <row r="121" ht="13.5" customHeight="1">
      <c r="A121" s="1"/>
      <c r="B121" s="181" t="s">
        <v>200</v>
      </c>
      <c r="C121" s="196" t="s">
        <v>156</v>
      </c>
      <c r="D121" s="197" t="s">
        <v>157</v>
      </c>
      <c r="E121" s="197" t="s">
        <v>158</v>
      </c>
      <c r="F121" s="197" t="s">
        <v>159</v>
      </c>
      <c r="G121" s="197" t="s">
        <v>160</v>
      </c>
      <c r="H121" s="197" t="s">
        <v>161</v>
      </c>
      <c r="I121" s="198" t="s">
        <v>162</v>
      </c>
      <c r="J121" s="1"/>
      <c r="K121" s="1"/>
      <c r="L121" s="1"/>
      <c r="M121" s="182" t="s">
        <v>179</v>
      </c>
      <c r="N121" s="182" t="s">
        <v>180</v>
      </c>
      <c r="O121" s="182" t="s">
        <v>181</v>
      </c>
      <c r="P121" s="182">
        <f>DATE(Starting_Year,1,1)</f>
        <v>45658</v>
      </c>
      <c r="Q121" s="182">
        <f t="shared" ref="Q121:ES121" si="106">+EDATE(P121,1)</f>
        <v>45689</v>
      </c>
      <c r="R121" s="182">
        <f t="shared" si="106"/>
        <v>45717</v>
      </c>
      <c r="S121" s="182">
        <f t="shared" si="106"/>
        <v>45748</v>
      </c>
      <c r="T121" s="182">
        <f t="shared" si="106"/>
        <v>45778</v>
      </c>
      <c r="U121" s="182">
        <f t="shared" si="106"/>
        <v>45809</v>
      </c>
      <c r="V121" s="182">
        <f t="shared" si="106"/>
        <v>45839</v>
      </c>
      <c r="W121" s="182">
        <f t="shared" si="106"/>
        <v>45870</v>
      </c>
      <c r="X121" s="182">
        <f t="shared" si="106"/>
        <v>45901</v>
      </c>
      <c r="Y121" s="182">
        <f t="shared" si="106"/>
        <v>45931</v>
      </c>
      <c r="Z121" s="182">
        <f t="shared" si="106"/>
        <v>45962</v>
      </c>
      <c r="AA121" s="182">
        <f t="shared" si="106"/>
        <v>45992</v>
      </c>
      <c r="AB121" s="182">
        <f t="shared" si="106"/>
        <v>46023</v>
      </c>
      <c r="AC121" s="182">
        <f t="shared" si="106"/>
        <v>46054</v>
      </c>
      <c r="AD121" s="182">
        <f t="shared" si="106"/>
        <v>46082</v>
      </c>
      <c r="AE121" s="182">
        <f t="shared" si="106"/>
        <v>46113</v>
      </c>
      <c r="AF121" s="182">
        <f t="shared" si="106"/>
        <v>46143</v>
      </c>
      <c r="AG121" s="182">
        <f t="shared" si="106"/>
        <v>46174</v>
      </c>
      <c r="AH121" s="182">
        <f t="shared" si="106"/>
        <v>46204</v>
      </c>
      <c r="AI121" s="182">
        <f t="shared" si="106"/>
        <v>46235</v>
      </c>
      <c r="AJ121" s="182">
        <f t="shared" si="106"/>
        <v>46266</v>
      </c>
      <c r="AK121" s="182">
        <f t="shared" si="106"/>
        <v>46296</v>
      </c>
      <c r="AL121" s="182">
        <f t="shared" si="106"/>
        <v>46327</v>
      </c>
      <c r="AM121" s="182">
        <f t="shared" si="106"/>
        <v>46357</v>
      </c>
      <c r="AN121" s="182">
        <f t="shared" si="106"/>
        <v>46388</v>
      </c>
      <c r="AO121" s="182">
        <f t="shared" si="106"/>
        <v>46419</v>
      </c>
      <c r="AP121" s="182">
        <f t="shared" si="106"/>
        <v>46447</v>
      </c>
      <c r="AQ121" s="182">
        <f t="shared" si="106"/>
        <v>46478</v>
      </c>
      <c r="AR121" s="182">
        <f t="shared" si="106"/>
        <v>46508</v>
      </c>
      <c r="AS121" s="182">
        <f t="shared" si="106"/>
        <v>46539</v>
      </c>
      <c r="AT121" s="182">
        <f t="shared" si="106"/>
        <v>46569</v>
      </c>
      <c r="AU121" s="182">
        <f t="shared" si="106"/>
        <v>46600</v>
      </c>
      <c r="AV121" s="182">
        <f t="shared" si="106"/>
        <v>46631</v>
      </c>
      <c r="AW121" s="182">
        <f t="shared" si="106"/>
        <v>46661</v>
      </c>
      <c r="AX121" s="182">
        <f t="shared" si="106"/>
        <v>46692</v>
      </c>
      <c r="AY121" s="182">
        <f t="shared" si="106"/>
        <v>46722</v>
      </c>
      <c r="AZ121" s="182">
        <f t="shared" si="106"/>
        <v>46753</v>
      </c>
      <c r="BA121" s="182">
        <f t="shared" si="106"/>
        <v>46784</v>
      </c>
      <c r="BB121" s="182">
        <f t="shared" si="106"/>
        <v>46813</v>
      </c>
      <c r="BC121" s="182">
        <f t="shared" si="106"/>
        <v>46844</v>
      </c>
      <c r="BD121" s="182">
        <f t="shared" si="106"/>
        <v>46874</v>
      </c>
      <c r="BE121" s="182">
        <f t="shared" si="106"/>
        <v>46905</v>
      </c>
      <c r="BF121" s="182">
        <f t="shared" si="106"/>
        <v>46935</v>
      </c>
      <c r="BG121" s="182">
        <f t="shared" si="106"/>
        <v>46966</v>
      </c>
      <c r="BH121" s="182">
        <f t="shared" si="106"/>
        <v>46997</v>
      </c>
      <c r="BI121" s="182">
        <f t="shared" si="106"/>
        <v>47027</v>
      </c>
      <c r="BJ121" s="182">
        <f t="shared" si="106"/>
        <v>47058</v>
      </c>
      <c r="BK121" s="182">
        <f t="shared" si="106"/>
        <v>47088</v>
      </c>
      <c r="BL121" s="182">
        <f t="shared" si="106"/>
        <v>47119</v>
      </c>
      <c r="BM121" s="182">
        <f t="shared" si="106"/>
        <v>47150</v>
      </c>
      <c r="BN121" s="182">
        <f t="shared" si="106"/>
        <v>47178</v>
      </c>
      <c r="BO121" s="182">
        <f t="shared" si="106"/>
        <v>47209</v>
      </c>
      <c r="BP121" s="182">
        <f t="shared" si="106"/>
        <v>47239</v>
      </c>
      <c r="BQ121" s="182">
        <f t="shared" si="106"/>
        <v>47270</v>
      </c>
      <c r="BR121" s="182">
        <f t="shared" si="106"/>
        <v>47300</v>
      </c>
      <c r="BS121" s="182">
        <f t="shared" si="106"/>
        <v>47331</v>
      </c>
      <c r="BT121" s="182">
        <f t="shared" si="106"/>
        <v>47362</v>
      </c>
      <c r="BU121" s="182">
        <f t="shared" si="106"/>
        <v>47392</v>
      </c>
      <c r="BV121" s="182">
        <f t="shared" si="106"/>
        <v>47423</v>
      </c>
      <c r="BW121" s="182">
        <f t="shared" si="106"/>
        <v>47453</v>
      </c>
      <c r="BX121" s="182">
        <f t="shared" si="106"/>
        <v>47484</v>
      </c>
      <c r="BY121" s="182">
        <f t="shared" si="106"/>
        <v>47515</v>
      </c>
      <c r="BZ121" s="182">
        <f t="shared" si="106"/>
        <v>47543</v>
      </c>
      <c r="CA121" s="182">
        <f t="shared" si="106"/>
        <v>47574</v>
      </c>
      <c r="CB121" s="182">
        <f t="shared" si="106"/>
        <v>47604</v>
      </c>
      <c r="CC121" s="182">
        <f t="shared" si="106"/>
        <v>47635</v>
      </c>
      <c r="CD121" s="182">
        <f t="shared" si="106"/>
        <v>47665</v>
      </c>
      <c r="CE121" s="182">
        <f t="shared" si="106"/>
        <v>47696</v>
      </c>
      <c r="CF121" s="182">
        <f t="shared" si="106"/>
        <v>47727</v>
      </c>
      <c r="CG121" s="182">
        <f t="shared" si="106"/>
        <v>47757</v>
      </c>
      <c r="CH121" s="182">
        <f t="shared" si="106"/>
        <v>47788</v>
      </c>
      <c r="CI121" s="182">
        <f t="shared" si="106"/>
        <v>47818</v>
      </c>
      <c r="CJ121" s="182">
        <f t="shared" si="106"/>
        <v>47849</v>
      </c>
      <c r="CK121" s="182">
        <f t="shared" si="106"/>
        <v>47880</v>
      </c>
      <c r="CL121" s="182">
        <f t="shared" si="106"/>
        <v>47908</v>
      </c>
      <c r="CM121" s="182">
        <f t="shared" si="106"/>
        <v>47939</v>
      </c>
      <c r="CN121" s="182">
        <f t="shared" si="106"/>
        <v>47969</v>
      </c>
      <c r="CO121" s="182">
        <f t="shared" si="106"/>
        <v>48000</v>
      </c>
      <c r="CP121" s="182">
        <f t="shared" si="106"/>
        <v>48030</v>
      </c>
      <c r="CQ121" s="182">
        <f t="shared" si="106"/>
        <v>48061</v>
      </c>
      <c r="CR121" s="182">
        <f t="shared" si="106"/>
        <v>48092</v>
      </c>
      <c r="CS121" s="182">
        <f t="shared" si="106"/>
        <v>48122</v>
      </c>
      <c r="CT121" s="182">
        <f t="shared" si="106"/>
        <v>48153</v>
      </c>
      <c r="CU121" s="182">
        <f t="shared" si="106"/>
        <v>48183</v>
      </c>
      <c r="CV121" s="182">
        <f t="shared" si="106"/>
        <v>48214</v>
      </c>
      <c r="CW121" s="182">
        <f t="shared" si="106"/>
        <v>48245</v>
      </c>
      <c r="CX121" s="182">
        <f t="shared" si="106"/>
        <v>48274</v>
      </c>
      <c r="CY121" s="182">
        <f t="shared" si="106"/>
        <v>48305</v>
      </c>
      <c r="CZ121" s="182">
        <f t="shared" si="106"/>
        <v>48335</v>
      </c>
      <c r="DA121" s="182">
        <f t="shared" si="106"/>
        <v>48366</v>
      </c>
      <c r="DB121" s="182">
        <f t="shared" si="106"/>
        <v>48396</v>
      </c>
      <c r="DC121" s="182">
        <f t="shared" si="106"/>
        <v>48427</v>
      </c>
      <c r="DD121" s="182">
        <f t="shared" si="106"/>
        <v>48458</v>
      </c>
      <c r="DE121" s="182">
        <f t="shared" si="106"/>
        <v>48488</v>
      </c>
      <c r="DF121" s="182">
        <f t="shared" si="106"/>
        <v>48519</v>
      </c>
      <c r="DG121" s="182">
        <f t="shared" si="106"/>
        <v>48549</v>
      </c>
      <c r="DH121" s="182">
        <f t="shared" si="106"/>
        <v>48580</v>
      </c>
      <c r="DI121" s="182">
        <f t="shared" si="106"/>
        <v>48611</v>
      </c>
      <c r="DJ121" s="182">
        <f t="shared" si="106"/>
        <v>48639</v>
      </c>
      <c r="DK121" s="182">
        <f t="shared" si="106"/>
        <v>48670</v>
      </c>
      <c r="DL121" s="182">
        <f t="shared" si="106"/>
        <v>48700</v>
      </c>
      <c r="DM121" s="182">
        <f t="shared" si="106"/>
        <v>48731</v>
      </c>
      <c r="DN121" s="182">
        <f t="shared" si="106"/>
        <v>48761</v>
      </c>
      <c r="DO121" s="182">
        <f t="shared" si="106"/>
        <v>48792</v>
      </c>
      <c r="DP121" s="182">
        <f t="shared" si="106"/>
        <v>48823</v>
      </c>
      <c r="DQ121" s="182">
        <f t="shared" si="106"/>
        <v>48853</v>
      </c>
      <c r="DR121" s="182">
        <f t="shared" si="106"/>
        <v>48884</v>
      </c>
      <c r="DS121" s="182">
        <f t="shared" si="106"/>
        <v>48914</v>
      </c>
      <c r="DT121" s="182">
        <f t="shared" si="106"/>
        <v>48945</v>
      </c>
      <c r="DU121" s="182">
        <f t="shared" si="106"/>
        <v>48976</v>
      </c>
      <c r="DV121" s="182">
        <f t="shared" si="106"/>
        <v>49004</v>
      </c>
      <c r="DW121" s="182">
        <f t="shared" si="106"/>
        <v>49035</v>
      </c>
      <c r="DX121" s="182">
        <f t="shared" si="106"/>
        <v>49065</v>
      </c>
      <c r="DY121" s="182">
        <f t="shared" si="106"/>
        <v>49096</v>
      </c>
      <c r="DZ121" s="182">
        <f t="shared" si="106"/>
        <v>49126</v>
      </c>
      <c r="EA121" s="182">
        <f t="shared" si="106"/>
        <v>49157</v>
      </c>
      <c r="EB121" s="182">
        <f t="shared" si="106"/>
        <v>49188</v>
      </c>
      <c r="EC121" s="182">
        <f t="shared" si="106"/>
        <v>49218</v>
      </c>
      <c r="ED121" s="182">
        <f t="shared" si="106"/>
        <v>49249</v>
      </c>
      <c r="EE121" s="182">
        <f t="shared" si="106"/>
        <v>49279</v>
      </c>
      <c r="EF121" s="182">
        <f t="shared" si="106"/>
        <v>49310</v>
      </c>
      <c r="EG121" s="182">
        <f t="shared" si="106"/>
        <v>49341</v>
      </c>
      <c r="EH121" s="182">
        <f t="shared" si="106"/>
        <v>49369</v>
      </c>
      <c r="EI121" s="182">
        <f t="shared" si="106"/>
        <v>49400</v>
      </c>
      <c r="EJ121" s="182">
        <f t="shared" si="106"/>
        <v>49430</v>
      </c>
      <c r="EK121" s="182">
        <f t="shared" si="106"/>
        <v>49461</v>
      </c>
      <c r="EL121" s="182">
        <f t="shared" si="106"/>
        <v>49491</v>
      </c>
      <c r="EM121" s="182">
        <f t="shared" si="106"/>
        <v>49522</v>
      </c>
      <c r="EN121" s="182">
        <f t="shared" si="106"/>
        <v>49553</v>
      </c>
      <c r="EO121" s="182">
        <f t="shared" si="106"/>
        <v>49583</v>
      </c>
      <c r="EP121" s="182">
        <f t="shared" si="106"/>
        <v>49614</v>
      </c>
      <c r="EQ121" s="182">
        <f t="shared" si="106"/>
        <v>49644</v>
      </c>
      <c r="ER121" s="182">
        <f t="shared" si="106"/>
        <v>49675</v>
      </c>
      <c r="ES121" s="182">
        <f t="shared" si="106"/>
        <v>49706</v>
      </c>
      <c r="ET121" s="1"/>
      <c r="EU121" s="1"/>
      <c r="EV121" s="1"/>
      <c r="EW121" s="1"/>
      <c r="EX121" s="182">
        <f>DATE(Starting_Year,1,1)</f>
        <v>45658</v>
      </c>
      <c r="EY121" s="182">
        <f t="shared" ref="EY121:KE121" si="107">+EDATE(EX121,1)</f>
        <v>45689</v>
      </c>
      <c r="EZ121" s="182">
        <f t="shared" si="107"/>
        <v>45717</v>
      </c>
      <c r="FA121" s="182">
        <f t="shared" si="107"/>
        <v>45748</v>
      </c>
      <c r="FB121" s="182">
        <f t="shared" si="107"/>
        <v>45778</v>
      </c>
      <c r="FC121" s="182">
        <f t="shared" si="107"/>
        <v>45809</v>
      </c>
      <c r="FD121" s="182">
        <f t="shared" si="107"/>
        <v>45839</v>
      </c>
      <c r="FE121" s="182">
        <f t="shared" si="107"/>
        <v>45870</v>
      </c>
      <c r="FF121" s="182">
        <f t="shared" si="107"/>
        <v>45901</v>
      </c>
      <c r="FG121" s="182">
        <f t="shared" si="107"/>
        <v>45931</v>
      </c>
      <c r="FH121" s="182">
        <f t="shared" si="107"/>
        <v>45962</v>
      </c>
      <c r="FI121" s="182">
        <f t="shared" si="107"/>
        <v>45992</v>
      </c>
      <c r="FJ121" s="182">
        <f t="shared" si="107"/>
        <v>46023</v>
      </c>
      <c r="FK121" s="182">
        <f t="shared" si="107"/>
        <v>46054</v>
      </c>
      <c r="FL121" s="182">
        <f t="shared" si="107"/>
        <v>46082</v>
      </c>
      <c r="FM121" s="182">
        <f t="shared" si="107"/>
        <v>46113</v>
      </c>
      <c r="FN121" s="182">
        <f t="shared" si="107"/>
        <v>46143</v>
      </c>
      <c r="FO121" s="182">
        <f t="shared" si="107"/>
        <v>46174</v>
      </c>
      <c r="FP121" s="182">
        <f t="shared" si="107"/>
        <v>46204</v>
      </c>
      <c r="FQ121" s="182">
        <f t="shared" si="107"/>
        <v>46235</v>
      </c>
      <c r="FR121" s="182">
        <f t="shared" si="107"/>
        <v>46266</v>
      </c>
      <c r="FS121" s="182">
        <f t="shared" si="107"/>
        <v>46296</v>
      </c>
      <c r="FT121" s="182">
        <f t="shared" si="107"/>
        <v>46327</v>
      </c>
      <c r="FU121" s="182">
        <f t="shared" si="107"/>
        <v>46357</v>
      </c>
      <c r="FV121" s="182">
        <f t="shared" si="107"/>
        <v>46388</v>
      </c>
      <c r="FW121" s="182">
        <f t="shared" si="107"/>
        <v>46419</v>
      </c>
      <c r="FX121" s="182">
        <f t="shared" si="107"/>
        <v>46447</v>
      </c>
      <c r="FY121" s="182">
        <f t="shared" si="107"/>
        <v>46478</v>
      </c>
      <c r="FZ121" s="182">
        <f t="shared" si="107"/>
        <v>46508</v>
      </c>
      <c r="GA121" s="182">
        <f t="shared" si="107"/>
        <v>46539</v>
      </c>
      <c r="GB121" s="182">
        <f t="shared" si="107"/>
        <v>46569</v>
      </c>
      <c r="GC121" s="182">
        <f t="shared" si="107"/>
        <v>46600</v>
      </c>
      <c r="GD121" s="182">
        <f t="shared" si="107"/>
        <v>46631</v>
      </c>
      <c r="GE121" s="182">
        <f t="shared" si="107"/>
        <v>46661</v>
      </c>
      <c r="GF121" s="182">
        <f t="shared" si="107"/>
        <v>46692</v>
      </c>
      <c r="GG121" s="182">
        <f t="shared" si="107"/>
        <v>46722</v>
      </c>
      <c r="GH121" s="182">
        <f t="shared" si="107"/>
        <v>46753</v>
      </c>
      <c r="GI121" s="182">
        <f t="shared" si="107"/>
        <v>46784</v>
      </c>
      <c r="GJ121" s="182">
        <f t="shared" si="107"/>
        <v>46813</v>
      </c>
      <c r="GK121" s="182">
        <f t="shared" si="107"/>
        <v>46844</v>
      </c>
      <c r="GL121" s="182">
        <f t="shared" si="107"/>
        <v>46874</v>
      </c>
      <c r="GM121" s="182">
        <f t="shared" si="107"/>
        <v>46905</v>
      </c>
      <c r="GN121" s="182">
        <f t="shared" si="107"/>
        <v>46935</v>
      </c>
      <c r="GO121" s="182">
        <f t="shared" si="107"/>
        <v>46966</v>
      </c>
      <c r="GP121" s="182">
        <f t="shared" si="107"/>
        <v>46997</v>
      </c>
      <c r="GQ121" s="182">
        <f t="shared" si="107"/>
        <v>47027</v>
      </c>
      <c r="GR121" s="182">
        <f t="shared" si="107"/>
        <v>47058</v>
      </c>
      <c r="GS121" s="182">
        <f t="shared" si="107"/>
        <v>47088</v>
      </c>
      <c r="GT121" s="182">
        <f t="shared" si="107"/>
        <v>47119</v>
      </c>
      <c r="GU121" s="182">
        <f t="shared" si="107"/>
        <v>47150</v>
      </c>
      <c r="GV121" s="182">
        <f t="shared" si="107"/>
        <v>47178</v>
      </c>
      <c r="GW121" s="182">
        <f t="shared" si="107"/>
        <v>47209</v>
      </c>
      <c r="GX121" s="182">
        <f t="shared" si="107"/>
        <v>47239</v>
      </c>
      <c r="GY121" s="182">
        <f t="shared" si="107"/>
        <v>47270</v>
      </c>
      <c r="GZ121" s="182">
        <f t="shared" si="107"/>
        <v>47300</v>
      </c>
      <c r="HA121" s="182">
        <f t="shared" si="107"/>
        <v>47331</v>
      </c>
      <c r="HB121" s="182">
        <f t="shared" si="107"/>
        <v>47362</v>
      </c>
      <c r="HC121" s="182">
        <f t="shared" si="107"/>
        <v>47392</v>
      </c>
      <c r="HD121" s="182">
        <f t="shared" si="107"/>
        <v>47423</v>
      </c>
      <c r="HE121" s="182">
        <f t="shared" si="107"/>
        <v>47453</v>
      </c>
      <c r="HF121" s="182">
        <f t="shared" si="107"/>
        <v>47484</v>
      </c>
      <c r="HG121" s="182">
        <f t="shared" si="107"/>
        <v>47515</v>
      </c>
      <c r="HH121" s="182">
        <f t="shared" si="107"/>
        <v>47543</v>
      </c>
      <c r="HI121" s="182">
        <f t="shared" si="107"/>
        <v>47574</v>
      </c>
      <c r="HJ121" s="182">
        <f t="shared" si="107"/>
        <v>47604</v>
      </c>
      <c r="HK121" s="182">
        <f t="shared" si="107"/>
        <v>47635</v>
      </c>
      <c r="HL121" s="182">
        <f t="shared" si="107"/>
        <v>47665</v>
      </c>
      <c r="HM121" s="182">
        <f t="shared" si="107"/>
        <v>47696</v>
      </c>
      <c r="HN121" s="182">
        <f t="shared" si="107"/>
        <v>47727</v>
      </c>
      <c r="HO121" s="182">
        <f t="shared" si="107"/>
        <v>47757</v>
      </c>
      <c r="HP121" s="182">
        <f t="shared" si="107"/>
        <v>47788</v>
      </c>
      <c r="HQ121" s="182">
        <f t="shared" si="107"/>
        <v>47818</v>
      </c>
      <c r="HR121" s="182">
        <f t="shared" si="107"/>
        <v>47849</v>
      </c>
      <c r="HS121" s="182">
        <f t="shared" si="107"/>
        <v>47880</v>
      </c>
      <c r="HT121" s="182">
        <f t="shared" si="107"/>
        <v>47908</v>
      </c>
      <c r="HU121" s="182">
        <f t="shared" si="107"/>
        <v>47939</v>
      </c>
      <c r="HV121" s="182">
        <f t="shared" si="107"/>
        <v>47969</v>
      </c>
      <c r="HW121" s="182">
        <f t="shared" si="107"/>
        <v>48000</v>
      </c>
      <c r="HX121" s="182">
        <f t="shared" si="107"/>
        <v>48030</v>
      </c>
      <c r="HY121" s="182">
        <f t="shared" si="107"/>
        <v>48061</v>
      </c>
      <c r="HZ121" s="182">
        <f t="shared" si="107"/>
        <v>48092</v>
      </c>
      <c r="IA121" s="182">
        <f t="shared" si="107"/>
        <v>48122</v>
      </c>
      <c r="IB121" s="182">
        <f t="shared" si="107"/>
        <v>48153</v>
      </c>
      <c r="IC121" s="182">
        <f t="shared" si="107"/>
        <v>48183</v>
      </c>
      <c r="ID121" s="182">
        <f t="shared" si="107"/>
        <v>48214</v>
      </c>
      <c r="IE121" s="182">
        <f t="shared" si="107"/>
        <v>48245</v>
      </c>
      <c r="IF121" s="182">
        <f t="shared" si="107"/>
        <v>48274</v>
      </c>
      <c r="IG121" s="182">
        <f t="shared" si="107"/>
        <v>48305</v>
      </c>
      <c r="IH121" s="182">
        <f t="shared" si="107"/>
        <v>48335</v>
      </c>
      <c r="II121" s="182">
        <f t="shared" si="107"/>
        <v>48366</v>
      </c>
      <c r="IJ121" s="182">
        <f t="shared" si="107"/>
        <v>48396</v>
      </c>
      <c r="IK121" s="182">
        <f t="shared" si="107"/>
        <v>48427</v>
      </c>
      <c r="IL121" s="182">
        <f t="shared" si="107"/>
        <v>48458</v>
      </c>
      <c r="IM121" s="182">
        <f t="shared" si="107"/>
        <v>48488</v>
      </c>
      <c r="IN121" s="182">
        <f t="shared" si="107"/>
        <v>48519</v>
      </c>
      <c r="IO121" s="182">
        <f t="shared" si="107"/>
        <v>48549</v>
      </c>
      <c r="IP121" s="182">
        <f t="shared" si="107"/>
        <v>48580</v>
      </c>
      <c r="IQ121" s="182">
        <f t="shared" si="107"/>
        <v>48611</v>
      </c>
      <c r="IR121" s="182">
        <f t="shared" si="107"/>
        <v>48639</v>
      </c>
      <c r="IS121" s="182">
        <f t="shared" si="107"/>
        <v>48670</v>
      </c>
      <c r="IT121" s="182">
        <f t="shared" si="107"/>
        <v>48700</v>
      </c>
      <c r="IU121" s="182">
        <f t="shared" si="107"/>
        <v>48731</v>
      </c>
      <c r="IV121" s="182">
        <f t="shared" si="107"/>
        <v>48761</v>
      </c>
      <c r="IW121" s="182">
        <f t="shared" si="107"/>
        <v>48792</v>
      </c>
      <c r="IX121" s="182">
        <f t="shared" si="107"/>
        <v>48823</v>
      </c>
      <c r="IY121" s="182">
        <f t="shared" si="107"/>
        <v>48853</v>
      </c>
      <c r="IZ121" s="182">
        <f t="shared" si="107"/>
        <v>48884</v>
      </c>
      <c r="JA121" s="182">
        <f t="shared" si="107"/>
        <v>48914</v>
      </c>
      <c r="JB121" s="182">
        <f t="shared" si="107"/>
        <v>48945</v>
      </c>
      <c r="JC121" s="182">
        <f t="shared" si="107"/>
        <v>48976</v>
      </c>
      <c r="JD121" s="182">
        <f t="shared" si="107"/>
        <v>49004</v>
      </c>
      <c r="JE121" s="182">
        <f t="shared" si="107"/>
        <v>49035</v>
      </c>
      <c r="JF121" s="182">
        <f t="shared" si="107"/>
        <v>49065</v>
      </c>
      <c r="JG121" s="182">
        <f t="shared" si="107"/>
        <v>49096</v>
      </c>
      <c r="JH121" s="182">
        <f t="shared" si="107"/>
        <v>49126</v>
      </c>
      <c r="JI121" s="182">
        <f t="shared" si="107"/>
        <v>49157</v>
      </c>
      <c r="JJ121" s="182">
        <f t="shared" si="107"/>
        <v>49188</v>
      </c>
      <c r="JK121" s="182">
        <f t="shared" si="107"/>
        <v>49218</v>
      </c>
      <c r="JL121" s="182">
        <f t="shared" si="107"/>
        <v>49249</v>
      </c>
      <c r="JM121" s="182">
        <f t="shared" si="107"/>
        <v>49279</v>
      </c>
      <c r="JN121" s="182">
        <f t="shared" si="107"/>
        <v>49310</v>
      </c>
      <c r="JO121" s="182">
        <f t="shared" si="107"/>
        <v>49341</v>
      </c>
      <c r="JP121" s="182">
        <f t="shared" si="107"/>
        <v>49369</v>
      </c>
      <c r="JQ121" s="182">
        <f t="shared" si="107"/>
        <v>49400</v>
      </c>
      <c r="JR121" s="182">
        <f t="shared" si="107"/>
        <v>49430</v>
      </c>
      <c r="JS121" s="182">
        <f t="shared" si="107"/>
        <v>49461</v>
      </c>
      <c r="JT121" s="182">
        <f t="shared" si="107"/>
        <v>49491</v>
      </c>
      <c r="JU121" s="182">
        <f t="shared" si="107"/>
        <v>49522</v>
      </c>
      <c r="JV121" s="182">
        <f t="shared" si="107"/>
        <v>49553</v>
      </c>
      <c r="JW121" s="182">
        <f t="shared" si="107"/>
        <v>49583</v>
      </c>
      <c r="JX121" s="182">
        <f t="shared" si="107"/>
        <v>49614</v>
      </c>
      <c r="JY121" s="182">
        <f t="shared" si="107"/>
        <v>49644</v>
      </c>
      <c r="JZ121" s="182">
        <f t="shared" si="107"/>
        <v>49675</v>
      </c>
      <c r="KA121" s="182">
        <f t="shared" si="107"/>
        <v>49706</v>
      </c>
      <c r="KB121" s="182">
        <f t="shared" si="107"/>
        <v>49735</v>
      </c>
      <c r="KC121" s="182">
        <f t="shared" si="107"/>
        <v>49766</v>
      </c>
      <c r="KD121" s="182">
        <f t="shared" si="107"/>
        <v>49796</v>
      </c>
      <c r="KE121" s="182">
        <f t="shared" si="107"/>
        <v>49827</v>
      </c>
      <c r="KF121" s="1"/>
      <c r="KG121" s="1"/>
      <c r="KH121" s="182">
        <f>DATE(Starting_Year,1,1)</f>
        <v>45658</v>
      </c>
      <c r="KI121" s="182">
        <f t="shared" ref="KI121:OW121" si="108">+EDATE(KH121,1)</f>
        <v>45689</v>
      </c>
      <c r="KJ121" s="182">
        <f t="shared" si="108"/>
        <v>45717</v>
      </c>
      <c r="KK121" s="182">
        <f t="shared" si="108"/>
        <v>45748</v>
      </c>
      <c r="KL121" s="182">
        <f t="shared" si="108"/>
        <v>45778</v>
      </c>
      <c r="KM121" s="182">
        <f t="shared" si="108"/>
        <v>45809</v>
      </c>
      <c r="KN121" s="182">
        <f t="shared" si="108"/>
        <v>45839</v>
      </c>
      <c r="KO121" s="182">
        <f t="shared" si="108"/>
        <v>45870</v>
      </c>
      <c r="KP121" s="182">
        <f t="shared" si="108"/>
        <v>45901</v>
      </c>
      <c r="KQ121" s="182">
        <f t="shared" si="108"/>
        <v>45931</v>
      </c>
      <c r="KR121" s="182">
        <f t="shared" si="108"/>
        <v>45962</v>
      </c>
      <c r="KS121" s="182">
        <f t="shared" si="108"/>
        <v>45992</v>
      </c>
      <c r="KT121" s="182">
        <f t="shared" si="108"/>
        <v>46023</v>
      </c>
      <c r="KU121" s="182">
        <f t="shared" si="108"/>
        <v>46054</v>
      </c>
      <c r="KV121" s="182">
        <f t="shared" si="108"/>
        <v>46082</v>
      </c>
      <c r="KW121" s="182">
        <f t="shared" si="108"/>
        <v>46113</v>
      </c>
      <c r="KX121" s="182">
        <f t="shared" si="108"/>
        <v>46143</v>
      </c>
      <c r="KY121" s="182">
        <f t="shared" si="108"/>
        <v>46174</v>
      </c>
      <c r="KZ121" s="182">
        <f t="shared" si="108"/>
        <v>46204</v>
      </c>
      <c r="LA121" s="182">
        <f t="shared" si="108"/>
        <v>46235</v>
      </c>
      <c r="LB121" s="182">
        <f t="shared" si="108"/>
        <v>46266</v>
      </c>
      <c r="LC121" s="182">
        <f t="shared" si="108"/>
        <v>46296</v>
      </c>
      <c r="LD121" s="182">
        <f t="shared" si="108"/>
        <v>46327</v>
      </c>
      <c r="LE121" s="182">
        <f t="shared" si="108"/>
        <v>46357</v>
      </c>
      <c r="LF121" s="182">
        <f t="shared" si="108"/>
        <v>46388</v>
      </c>
      <c r="LG121" s="182">
        <f t="shared" si="108"/>
        <v>46419</v>
      </c>
      <c r="LH121" s="182">
        <f t="shared" si="108"/>
        <v>46447</v>
      </c>
      <c r="LI121" s="182">
        <f t="shared" si="108"/>
        <v>46478</v>
      </c>
      <c r="LJ121" s="182">
        <f t="shared" si="108"/>
        <v>46508</v>
      </c>
      <c r="LK121" s="182">
        <f t="shared" si="108"/>
        <v>46539</v>
      </c>
      <c r="LL121" s="182">
        <f t="shared" si="108"/>
        <v>46569</v>
      </c>
      <c r="LM121" s="182">
        <f t="shared" si="108"/>
        <v>46600</v>
      </c>
      <c r="LN121" s="182">
        <f t="shared" si="108"/>
        <v>46631</v>
      </c>
      <c r="LO121" s="182">
        <f t="shared" si="108"/>
        <v>46661</v>
      </c>
      <c r="LP121" s="182">
        <f t="shared" si="108"/>
        <v>46692</v>
      </c>
      <c r="LQ121" s="182">
        <f t="shared" si="108"/>
        <v>46722</v>
      </c>
      <c r="LR121" s="182">
        <f t="shared" si="108"/>
        <v>46753</v>
      </c>
      <c r="LS121" s="182">
        <f t="shared" si="108"/>
        <v>46784</v>
      </c>
      <c r="LT121" s="182">
        <f t="shared" si="108"/>
        <v>46813</v>
      </c>
      <c r="LU121" s="182">
        <f t="shared" si="108"/>
        <v>46844</v>
      </c>
      <c r="LV121" s="182">
        <f t="shared" si="108"/>
        <v>46874</v>
      </c>
      <c r="LW121" s="182">
        <f t="shared" si="108"/>
        <v>46905</v>
      </c>
      <c r="LX121" s="182">
        <f t="shared" si="108"/>
        <v>46935</v>
      </c>
      <c r="LY121" s="182">
        <f t="shared" si="108"/>
        <v>46966</v>
      </c>
      <c r="LZ121" s="182">
        <f t="shared" si="108"/>
        <v>46997</v>
      </c>
      <c r="MA121" s="182">
        <f t="shared" si="108"/>
        <v>47027</v>
      </c>
      <c r="MB121" s="182">
        <f t="shared" si="108"/>
        <v>47058</v>
      </c>
      <c r="MC121" s="182">
        <f t="shared" si="108"/>
        <v>47088</v>
      </c>
      <c r="MD121" s="182">
        <f t="shared" si="108"/>
        <v>47119</v>
      </c>
      <c r="ME121" s="182">
        <f t="shared" si="108"/>
        <v>47150</v>
      </c>
      <c r="MF121" s="182">
        <f t="shared" si="108"/>
        <v>47178</v>
      </c>
      <c r="MG121" s="182">
        <f t="shared" si="108"/>
        <v>47209</v>
      </c>
      <c r="MH121" s="182">
        <f t="shared" si="108"/>
        <v>47239</v>
      </c>
      <c r="MI121" s="182">
        <f t="shared" si="108"/>
        <v>47270</v>
      </c>
      <c r="MJ121" s="182">
        <f t="shared" si="108"/>
        <v>47300</v>
      </c>
      <c r="MK121" s="182">
        <f t="shared" si="108"/>
        <v>47331</v>
      </c>
      <c r="ML121" s="182">
        <f t="shared" si="108"/>
        <v>47362</v>
      </c>
      <c r="MM121" s="182">
        <f t="shared" si="108"/>
        <v>47392</v>
      </c>
      <c r="MN121" s="182">
        <f t="shared" si="108"/>
        <v>47423</v>
      </c>
      <c r="MO121" s="182">
        <f t="shared" si="108"/>
        <v>47453</v>
      </c>
      <c r="MP121" s="182">
        <f t="shared" si="108"/>
        <v>47484</v>
      </c>
      <c r="MQ121" s="182">
        <f t="shared" si="108"/>
        <v>47515</v>
      </c>
      <c r="MR121" s="182">
        <f t="shared" si="108"/>
        <v>47543</v>
      </c>
      <c r="MS121" s="182">
        <f t="shared" si="108"/>
        <v>47574</v>
      </c>
      <c r="MT121" s="182">
        <f t="shared" si="108"/>
        <v>47604</v>
      </c>
      <c r="MU121" s="182">
        <f t="shared" si="108"/>
        <v>47635</v>
      </c>
      <c r="MV121" s="182">
        <f t="shared" si="108"/>
        <v>47665</v>
      </c>
      <c r="MW121" s="182">
        <f t="shared" si="108"/>
        <v>47696</v>
      </c>
      <c r="MX121" s="182">
        <f t="shared" si="108"/>
        <v>47727</v>
      </c>
      <c r="MY121" s="182">
        <f t="shared" si="108"/>
        <v>47757</v>
      </c>
      <c r="MZ121" s="182">
        <f t="shared" si="108"/>
        <v>47788</v>
      </c>
      <c r="NA121" s="182">
        <f t="shared" si="108"/>
        <v>47818</v>
      </c>
      <c r="NB121" s="182">
        <f t="shared" si="108"/>
        <v>47849</v>
      </c>
      <c r="NC121" s="182">
        <f t="shared" si="108"/>
        <v>47880</v>
      </c>
      <c r="ND121" s="182">
        <f t="shared" si="108"/>
        <v>47908</v>
      </c>
      <c r="NE121" s="182">
        <f t="shared" si="108"/>
        <v>47939</v>
      </c>
      <c r="NF121" s="182">
        <f t="shared" si="108"/>
        <v>47969</v>
      </c>
      <c r="NG121" s="182">
        <f t="shared" si="108"/>
        <v>48000</v>
      </c>
      <c r="NH121" s="182">
        <f t="shared" si="108"/>
        <v>48030</v>
      </c>
      <c r="NI121" s="182">
        <f t="shared" si="108"/>
        <v>48061</v>
      </c>
      <c r="NJ121" s="182">
        <f t="shared" si="108"/>
        <v>48092</v>
      </c>
      <c r="NK121" s="182">
        <f t="shared" si="108"/>
        <v>48122</v>
      </c>
      <c r="NL121" s="182">
        <f t="shared" si="108"/>
        <v>48153</v>
      </c>
      <c r="NM121" s="182">
        <f t="shared" si="108"/>
        <v>48183</v>
      </c>
      <c r="NN121" s="182">
        <f t="shared" si="108"/>
        <v>48214</v>
      </c>
      <c r="NO121" s="182">
        <f t="shared" si="108"/>
        <v>48245</v>
      </c>
      <c r="NP121" s="182">
        <f t="shared" si="108"/>
        <v>48274</v>
      </c>
      <c r="NQ121" s="182">
        <f t="shared" si="108"/>
        <v>48305</v>
      </c>
      <c r="NR121" s="182">
        <f t="shared" si="108"/>
        <v>48335</v>
      </c>
      <c r="NS121" s="182">
        <f t="shared" si="108"/>
        <v>48366</v>
      </c>
      <c r="NT121" s="182">
        <f t="shared" si="108"/>
        <v>48396</v>
      </c>
      <c r="NU121" s="182">
        <f t="shared" si="108"/>
        <v>48427</v>
      </c>
      <c r="NV121" s="182">
        <f t="shared" si="108"/>
        <v>48458</v>
      </c>
      <c r="NW121" s="182">
        <f t="shared" si="108"/>
        <v>48488</v>
      </c>
      <c r="NX121" s="182">
        <f t="shared" si="108"/>
        <v>48519</v>
      </c>
      <c r="NY121" s="182">
        <f t="shared" si="108"/>
        <v>48549</v>
      </c>
      <c r="NZ121" s="182">
        <f t="shared" si="108"/>
        <v>48580</v>
      </c>
      <c r="OA121" s="182">
        <f t="shared" si="108"/>
        <v>48611</v>
      </c>
      <c r="OB121" s="182">
        <f t="shared" si="108"/>
        <v>48639</v>
      </c>
      <c r="OC121" s="182">
        <f t="shared" si="108"/>
        <v>48670</v>
      </c>
      <c r="OD121" s="182">
        <f t="shared" si="108"/>
        <v>48700</v>
      </c>
      <c r="OE121" s="182">
        <f t="shared" si="108"/>
        <v>48731</v>
      </c>
      <c r="OF121" s="182">
        <f t="shared" si="108"/>
        <v>48761</v>
      </c>
      <c r="OG121" s="182">
        <f t="shared" si="108"/>
        <v>48792</v>
      </c>
      <c r="OH121" s="182">
        <f t="shared" si="108"/>
        <v>48823</v>
      </c>
      <c r="OI121" s="182">
        <f t="shared" si="108"/>
        <v>48853</v>
      </c>
      <c r="OJ121" s="182">
        <f t="shared" si="108"/>
        <v>48884</v>
      </c>
      <c r="OK121" s="182">
        <f t="shared" si="108"/>
        <v>48914</v>
      </c>
      <c r="OL121" s="182">
        <f t="shared" si="108"/>
        <v>48945</v>
      </c>
      <c r="OM121" s="182">
        <f t="shared" si="108"/>
        <v>48976</v>
      </c>
      <c r="ON121" s="182">
        <f t="shared" si="108"/>
        <v>49004</v>
      </c>
      <c r="OO121" s="182">
        <f t="shared" si="108"/>
        <v>49035</v>
      </c>
      <c r="OP121" s="182">
        <f t="shared" si="108"/>
        <v>49065</v>
      </c>
      <c r="OQ121" s="182">
        <f t="shared" si="108"/>
        <v>49096</v>
      </c>
      <c r="OR121" s="182">
        <f t="shared" si="108"/>
        <v>49126</v>
      </c>
      <c r="OS121" s="182">
        <f t="shared" si="108"/>
        <v>49157</v>
      </c>
      <c r="OT121" s="182">
        <f t="shared" si="108"/>
        <v>49188</v>
      </c>
      <c r="OU121" s="182">
        <f t="shared" si="108"/>
        <v>49218</v>
      </c>
      <c r="OV121" s="182">
        <f t="shared" si="108"/>
        <v>49249</v>
      </c>
      <c r="OW121" s="182">
        <f t="shared" si="108"/>
        <v>49279</v>
      </c>
    </row>
    <row r="122" ht="12.75" customHeight="1">
      <c r="A122" s="79">
        <f t="shared" ref="A122:A241" si="111">+A121+1</f>
        <v>1</v>
      </c>
      <c r="B122" s="79" t="s">
        <v>201</v>
      </c>
      <c r="C122" s="80"/>
      <c r="D122" s="80" t="str">
        <f>Term_for_Equipment_Financing</f>
        <v/>
      </c>
      <c r="E122" s="294">
        <f>+Interest_Rate_LT</f>
        <v>0.05</v>
      </c>
      <c r="F122" s="295">
        <v>1.0</v>
      </c>
      <c r="G122" s="79">
        <f>+Starting_Year</f>
        <v>2025</v>
      </c>
      <c r="H122" s="296"/>
      <c r="I122" s="296"/>
      <c r="J122" s="297"/>
      <c r="K122" s="1"/>
      <c r="L122" s="1"/>
      <c r="M122" s="256">
        <f>IFERROR(DATE(G122,F122+1,1),0)</f>
        <v>45689</v>
      </c>
      <c r="N122" s="256">
        <f t="shared" ref="N122:N241" si="112">IFERROR(DATE(I122,H122,1),0)</f>
        <v>0</v>
      </c>
      <c r="O122" s="257">
        <f t="shared" ref="O122:O241" si="113">IFERROR(PMT($E122/12,$D122*12,$C122),0)</f>
        <v>0</v>
      </c>
      <c r="P122" s="258">
        <f t="shared" ref="P122:ES122" si="109">AND((O122&gt;0.1),OR(P$70&lt;$N122,$N122=0))*(O122+$O122+O122*$E122/12)+(P$70=$M122)*($C122+$O122+$C122*$E122/12)</f>
        <v>0</v>
      </c>
      <c r="Q122" s="258">
        <f t="shared" si="109"/>
        <v>0</v>
      </c>
      <c r="R122" s="258">
        <f t="shared" si="109"/>
        <v>0</v>
      </c>
      <c r="S122" s="258">
        <f t="shared" si="109"/>
        <v>0</v>
      </c>
      <c r="T122" s="258">
        <f t="shared" si="109"/>
        <v>0</v>
      </c>
      <c r="U122" s="258">
        <f t="shared" si="109"/>
        <v>0</v>
      </c>
      <c r="V122" s="258">
        <f t="shared" si="109"/>
        <v>0</v>
      </c>
      <c r="W122" s="258">
        <f t="shared" si="109"/>
        <v>0</v>
      </c>
      <c r="X122" s="258">
        <f t="shared" si="109"/>
        <v>0</v>
      </c>
      <c r="Y122" s="258">
        <f t="shared" si="109"/>
        <v>0</v>
      </c>
      <c r="Z122" s="258">
        <f t="shared" si="109"/>
        <v>0</v>
      </c>
      <c r="AA122" s="258">
        <f t="shared" si="109"/>
        <v>0</v>
      </c>
      <c r="AB122" s="258">
        <f t="shared" si="109"/>
        <v>0</v>
      </c>
      <c r="AC122" s="258">
        <f t="shared" si="109"/>
        <v>0</v>
      </c>
      <c r="AD122" s="258">
        <f t="shared" si="109"/>
        <v>0</v>
      </c>
      <c r="AE122" s="258">
        <f t="shared" si="109"/>
        <v>0</v>
      </c>
      <c r="AF122" s="258">
        <f t="shared" si="109"/>
        <v>0</v>
      </c>
      <c r="AG122" s="258">
        <f t="shared" si="109"/>
        <v>0</v>
      </c>
      <c r="AH122" s="258">
        <f t="shared" si="109"/>
        <v>0</v>
      </c>
      <c r="AI122" s="258">
        <f t="shared" si="109"/>
        <v>0</v>
      </c>
      <c r="AJ122" s="258">
        <f t="shared" si="109"/>
        <v>0</v>
      </c>
      <c r="AK122" s="258">
        <f t="shared" si="109"/>
        <v>0</v>
      </c>
      <c r="AL122" s="258">
        <f t="shared" si="109"/>
        <v>0</v>
      </c>
      <c r="AM122" s="258">
        <f t="shared" si="109"/>
        <v>0</v>
      </c>
      <c r="AN122" s="258">
        <f t="shared" si="109"/>
        <v>0</v>
      </c>
      <c r="AO122" s="258">
        <f t="shared" si="109"/>
        <v>0</v>
      </c>
      <c r="AP122" s="258">
        <f t="shared" si="109"/>
        <v>0</v>
      </c>
      <c r="AQ122" s="258">
        <f t="shared" si="109"/>
        <v>0</v>
      </c>
      <c r="AR122" s="258">
        <f t="shared" si="109"/>
        <v>0</v>
      </c>
      <c r="AS122" s="258">
        <f t="shared" si="109"/>
        <v>0</v>
      </c>
      <c r="AT122" s="258">
        <f t="shared" si="109"/>
        <v>0</v>
      </c>
      <c r="AU122" s="258">
        <f t="shared" si="109"/>
        <v>0</v>
      </c>
      <c r="AV122" s="258">
        <f t="shared" si="109"/>
        <v>0</v>
      </c>
      <c r="AW122" s="258">
        <f t="shared" si="109"/>
        <v>0</v>
      </c>
      <c r="AX122" s="258">
        <f t="shared" si="109"/>
        <v>0</v>
      </c>
      <c r="AY122" s="258">
        <f t="shared" si="109"/>
        <v>0</v>
      </c>
      <c r="AZ122" s="258">
        <f t="shared" si="109"/>
        <v>0</v>
      </c>
      <c r="BA122" s="258">
        <f t="shared" si="109"/>
        <v>0</v>
      </c>
      <c r="BB122" s="258">
        <f t="shared" si="109"/>
        <v>0</v>
      </c>
      <c r="BC122" s="258">
        <f t="shared" si="109"/>
        <v>0</v>
      </c>
      <c r="BD122" s="258">
        <f t="shared" si="109"/>
        <v>0</v>
      </c>
      <c r="BE122" s="258">
        <f t="shared" si="109"/>
        <v>0</v>
      </c>
      <c r="BF122" s="258">
        <f t="shared" si="109"/>
        <v>0</v>
      </c>
      <c r="BG122" s="258">
        <f t="shared" si="109"/>
        <v>0</v>
      </c>
      <c r="BH122" s="258">
        <f t="shared" si="109"/>
        <v>0</v>
      </c>
      <c r="BI122" s="258">
        <f t="shared" si="109"/>
        <v>0</v>
      </c>
      <c r="BJ122" s="258">
        <f t="shared" si="109"/>
        <v>0</v>
      </c>
      <c r="BK122" s="258">
        <f t="shared" si="109"/>
        <v>0</v>
      </c>
      <c r="BL122" s="258">
        <f t="shared" si="109"/>
        <v>0</v>
      </c>
      <c r="BM122" s="258">
        <f t="shared" si="109"/>
        <v>0</v>
      </c>
      <c r="BN122" s="258">
        <f t="shared" si="109"/>
        <v>0</v>
      </c>
      <c r="BO122" s="258">
        <f t="shared" si="109"/>
        <v>0</v>
      </c>
      <c r="BP122" s="258">
        <f t="shared" si="109"/>
        <v>0</v>
      </c>
      <c r="BQ122" s="258">
        <f t="shared" si="109"/>
        <v>0</v>
      </c>
      <c r="BR122" s="258">
        <f t="shared" si="109"/>
        <v>0</v>
      </c>
      <c r="BS122" s="258">
        <f t="shared" si="109"/>
        <v>0</v>
      </c>
      <c r="BT122" s="258">
        <f t="shared" si="109"/>
        <v>0</v>
      </c>
      <c r="BU122" s="258">
        <f t="shared" si="109"/>
        <v>0</v>
      </c>
      <c r="BV122" s="258">
        <f t="shared" si="109"/>
        <v>0</v>
      </c>
      <c r="BW122" s="258">
        <f t="shared" si="109"/>
        <v>0</v>
      </c>
      <c r="BX122" s="258">
        <f t="shared" si="109"/>
        <v>0</v>
      </c>
      <c r="BY122" s="258">
        <f t="shared" si="109"/>
        <v>0</v>
      </c>
      <c r="BZ122" s="258">
        <f t="shared" si="109"/>
        <v>0</v>
      </c>
      <c r="CA122" s="258">
        <f t="shared" si="109"/>
        <v>0</v>
      </c>
      <c r="CB122" s="258">
        <f t="shared" si="109"/>
        <v>0</v>
      </c>
      <c r="CC122" s="258">
        <f t="shared" si="109"/>
        <v>0</v>
      </c>
      <c r="CD122" s="258">
        <f t="shared" si="109"/>
        <v>0</v>
      </c>
      <c r="CE122" s="258">
        <f t="shared" si="109"/>
        <v>0</v>
      </c>
      <c r="CF122" s="258">
        <f t="shared" si="109"/>
        <v>0</v>
      </c>
      <c r="CG122" s="258">
        <f t="shared" si="109"/>
        <v>0</v>
      </c>
      <c r="CH122" s="258">
        <f t="shared" si="109"/>
        <v>0</v>
      </c>
      <c r="CI122" s="258">
        <f t="shared" si="109"/>
        <v>0</v>
      </c>
      <c r="CJ122" s="258">
        <f t="shared" si="109"/>
        <v>0</v>
      </c>
      <c r="CK122" s="258">
        <f t="shared" si="109"/>
        <v>0</v>
      </c>
      <c r="CL122" s="258">
        <f t="shared" si="109"/>
        <v>0</v>
      </c>
      <c r="CM122" s="258">
        <f t="shared" si="109"/>
        <v>0</v>
      </c>
      <c r="CN122" s="258">
        <f t="shared" si="109"/>
        <v>0</v>
      </c>
      <c r="CO122" s="258">
        <f t="shared" si="109"/>
        <v>0</v>
      </c>
      <c r="CP122" s="258">
        <f t="shared" si="109"/>
        <v>0</v>
      </c>
      <c r="CQ122" s="258">
        <f t="shared" si="109"/>
        <v>0</v>
      </c>
      <c r="CR122" s="258">
        <f t="shared" si="109"/>
        <v>0</v>
      </c>
      <c r="CS122" s="258">
        <f t="shared" si="109"/>
        <v>0</v>
      </c>
      <c r="CT122" s="258">
        <f t="shared" si="109"/>
        <v>0</v>
      </c>
      <c r="CU122" s="258">
        <f t="shared" si="109"/>
        <v>0</v>
      </c>
      <c r="CV122" s="258">
        <f t="shared" si="109"/>
        <v>0</v>
      </c>
      <c r="CW122" s="258">
        <f t="shared" si="109"/>
        <v>0</v>
      </c>
      <c r="CX122" s="258">
        <f t="shared" si="109"/>
        <v>0</v>
      </c>
      <c r="CY122" s="258">
        <f t="shared" si="109"/>
        <v>0</v>
      </c>
      <c r="CZ122" s="258">
        <f t="shared" si="109"/>
        <v>0</v>
      </c>
      <c r="DA122" s="258">
        <f t="shared" si="109"/>
        <v>0</v>
      </c>
      <c r="DB122" s="258">
        <f t="shared" si="109"/>
        <v>0</v>
      </c>
      <c r="DC122" s="258">
        <f t="shared" si="109"/>
        <v>0</v>
      </c>
      <c r="DD122" s="258">
        <f t="shared" si="109"/>
        <v>0</v>
      </c>
      <c r="DE122" s="258">
        <f t="shared" si="109"/>
        <v>0</v>
      </c>
      <c r="DF122" s="258">
        <f t="shared" si="109"/>
        <v>0</v>
      </c>
      <c r="DG122" s="258">
        <f t="shared" si="109"/>
        <v>0</v>
      </c>
      <c r="DH122" s="258">
        <f t="shared" si="109"/>
        <v>0</v>
      </c>
      <c r="DI122" s="258">
        <f t="shared" si="109"/>
        <v>0</v>
      </c>
      <c r="DJ122" s="258">
        <f t="shared" si="109"/>
        <v>0</v>
      </c>
      <c r="DK122" s="258">
        <f t="shared" si="109"/>
        <v>0</v>
      </c>
      <c r="DL122" s="258">
        <f t="shared" si="109"/>
        <v>0</v>
      </c>
      <c r="DM122" s="258">
        <f t="shared" si="109"/>
        <v>0</v>
      </c>
      <c r="DN122" s="258">
        <f t="shared" si="109"/>
        <v>0</v>
      </c>
      <c r="DO122" s="258">
        <f t="shared" si="109"/>
        <v>0</v>
      </c>
      <c r="DP122" s="258">
        <f t="shared" si="109"/>
        <v>0</v>
      </c>
      <c r="DQ122" s="258">
        <f t="shared" si="109"/>
        <v>0</v>
      </c>
      <c r="DR122" s="258">
        <f t="shared" si="109"/>
        <v>0</v>
      </c>
      <c r="DS122" s="258">
        <f t="shared" si="109"/>
        <v>0</v>
      </c>
      <c r="DT122" s="258">
        <f t="shared" si="109"/>
        <v>0</v>
      </c>
      <c r="DU122" s="258">
        <f t="shared" si="109"/>
        <v>0</v>
      </c>
      <c r="DV122" s="258">
        <f t="shared" si="109"/>
        <v>0</v>
      </c>
      <c r="DW122" s="258">
        <f t="shared" si="109"/>
        <v>0</v>
      </c>
      <c r="DX122" s="258">
        <f t="shared" si="109"/>
        <v>0</v>
      </c>
      <c r="DY122" s="258">
        <f t="shared" si="109"/>
        <v>0</v>
      </c>
      <c r="DZ122" s="258">
        <f t="shared" si="109"/>
        <v>0</v>
      </c>
      <c r="EA122" s="258">
        <f t="shared" si="109"/>
        <v>0</v>
      </c>
      <c r="EB122" s="258">
        <f t="shared" si="109"/>
        <v>0</v>
      </c>
      <c r="EC122" s="258">
        <f t="shared" si="109"/>
        <v>0</v>
      </c>
      <c r="ED122" s="258">
        <f t="shared" si="109"/>
        <v>0</v>
      </c>
      <c r="EE122" s="258">
        <f t="shared" si="109"/>
        <v>0</v>
      </c>
      <c r="EF122" s="258">
        <f t="shared" si="109"/>
        <v>0</v>
      </c>
      <c r="EG122" s="258">
        <f t="shared" si="109"/>
        <v>0</v>
      </c>
      <c r="EH122" s="258">
        <f t="shared" si="109"/>
        <v>0</v>
      </c>
      <c r="EI122" s="258">
        <f t="shared" si="109"/>
        <v>0</v>
      </c>
      <c r="EJ122" s="258">
        <f t="shared" si="109"/>
        <v>0</v>
      </c>
      <c r="EK122" s="258">
        <f t="shared" si="109"/>
        <v>0</v>
      </c>
      <c r="EL122" s="258">
        <f t="shared" si="109"/>
        <v>0</v>
      </c>
      <c r="EM122" s="258">
        <f t="shared" si="109"/>
        <v>0</v>
      </c>
      <c r="EN122" s="258">
        <f t="shared" si="109"/>
        <v>0</v>
      </c>
      <c r="EO122" s="258">
        <f t="shared" si="109"/>
        <v>0</v>
      </c>
      <c r="EP122" s="258">
        <f t="shared" si="109"/>
        <v>0</v>
      </c>
      <c r="EQ122" s="258">
        <f t="shared" si="109"/>
        <v>0</v>
      </c>
      <c r="ER122" s="258">
        <f t="shared" si="109"/>
        <v>0</v>
      </c>
      <c r="ES122" s="258">
        <f t="shared" si="109"/>
        <v>0</v>
      </c>
      <c r="ET122" s="1"/>
      <c r="EU122" s="1"/>
      <c r="EV122" s="1"/>
      <c r="EW122" s="1"/>
      <c r="EX122" s="80">
        <f t="shared" ref="EX122:KE122" si="110">(P122&gt;0)*(P122-AB122)</f>
        <v>0</v>
      </c>
      <c r="EY122" s="80">
        <f t="shared" si="110"/>
        <v>0</v>
      </c>
      <c r="EZ122" s="80">
        <f t="shared" si="110"/>
        <v>0</v>
      </c>
      <c r="FA122" s="80">
        <f t="shared" si="110"/>
        <v>0</v>
      </c>
      <c r="FB122" s="80">
        <f t="shared" si="110"/>
        <v>0</v>
      </c>
      <c r="FC122" s="80">
        <f t="shared" si="110"/>
        <v>0</v>
      </c>
      <c r="FD122" s="80">
        <f t="shared" si="110"/>
        <v>0</v>
      </c>
      <c r="FE122" s="80">
        <f t="shared" si="110"/>
        <v>0</v>
      </c>
      <c r="FF122" s="80">
        <f t="shared" si="110"/>
        <v>0</v>
      </c>
      <c r="FG122" s="80">
        <f t="shared" si="110"/>
        <v>0</v>
      </c>
      <c r="FH122" s="80">
        <f t="shared" si="110"/>
        <v>0</v>
      </c>
      <c r="FI122" s="80">
        <f t="shared" si="110"/>
        <v>0</v>
      </c>
      <c r="FJ122" s="80">
        <f t="shared" si="110"/>
        <v>0</v>
      </c>
      <c r="FK122" s="80">
        <f t="shared" si="110"/>
        <v>0</v>
      </c>
      <c r="FL122" s="80">
        <f t="shared" si="110"/>
        <v>0</v>
      </c>
      <c r="FM122" s="80">
        <f t="shared" si="110"/>
        <v>0</v>
      </c>
      <c r="FN122" s="80">
        <f t="shared" si="110"/>
        <v>0</v>
      </c>
      <c r="FO122" s="80">
        <f t="shared" si="110"/>
        <v>0</v>
      </c>
      <c r="FP122" s="80">
        <f t="shared" si="110"/>
        <v>0</v>
      </c>
      <c r="FQ122" s="80">
        <f t="shared" si="110"/>
        <v>0</v>
      </c>
      <c r="FR122" s="80">
        <f t="shared" si="110"/>
        <v>0</v>
      </c>
      <c r="FS122" s="80">
        <f t="shared" si="110"/>
        <v>0</v>
      </c>
      <c r="FT122" s="80">
        <f t="shared" si="110"/>
        <v>0</v>
      </c>
      <c r="FU122" s="80">
        <f t="shared" si="110"/>
        <v>0</v>
      </c>
      <c r="FV122" s="80">
        <f t="shared" si="110"/>
        <v>0</v>
      </c>
      <c r="FW122" s="80">
        <f t="shared" si="110"/>
        <v>0</v>
      </c>
      <c r="FX122" s="80">
        <f t="shared" si="110"/>
        <v>0</v>
      </c>
      <c r="FY122" s="80">
        <f t="shared" si="110"/>
        <v>0</v>
      </c>
      <c r="FZ122" s="80">
        <f t="shared" si="110"/>
        <v>0</v>
      </c>
      <c r="GA122" s="80">
        <f t="shared" si="110"/>
        <v>0</v>
      </c>
      <c r="GB122" s="80">
        <f t="shared" si="110"/>
        <v>0</v>
      </c>
      <c r="GC122" s="80">
        <f t="shared" si="110"/>
        <v>0</v>
      </c>
      <c r="GD122" s="80">
        <f t="shared" si="110"/>
        <v>0</v>
      </c>
      <c r="GE122" s="80">
        <f t="shared" si="110"/>
        <v>0</v>
      </c>
      <c r="GF122" s="80">
        <f t="shared" si="110"/>
        <v>0</v>
      </c>
      <c r="GG122" s="80">
        <f t="shared" si="110"/>
        <v>0</v>
      </c>
      <c r="GH122" s="80">
        <f t="shared" si="110"/>
        <v>0</v>
      </c>
      <c r="GI122" s="80">
        <f t="shared" si="110"/>
        <v>0</v>
      </c>
      <c r="GJ122" s="80">
        <f t="shared" si="110"/>
        <v>0</v>
      </c>
      <c r="GK122" s="80">
        <f t="shared" si="110"/>
        <v>0</v>
      </c>
      <c r="GL122" s="80">
        <f t="shared" si="110"/>
        <v>0</v>
      </c>
      <c r="GM122" s="80">
        <f t="shared" si="110"/>
        <v>0</v>
      </c>
      <c r="GN122" s="80">
        <f t="shared" si="110"/>
        <v>0</v>
      </c>
      <c r="GO122" s="80">
        <f t="shared" si="110"/>
        <v>0</v>
      </c>
      <c r="GP122" s="80">
        <f t="shared" si="110"/>
        <v>0</v>
      </c>
      <c r="GQ122" s="80">
        <f t="shared" si="110"/>
        <v>0</v>
      </c>
      <c r="GR122" s="80">
        <f t="shared" si="110"/>
        <v>0</v>
      </c>
      <c r="GS122" s="80">
        <f t="shared" si="110"/>
        <v>0</v>
      </c>
      <c r="GT122" s="80">
        <f t="shared" si="110"/>
        <v>0</v>
      </c>
      <c r="GU122" s="80">
        <f t="shared" si="110"/>
        <v>0</v>
      </c>
      <c r="GV122" s="80">
        <f t="shared" si="110"/>
        <v>0</v>
      </c>
      <c r="GW122" s="80">
        <f t="shared" si="110"/>
        <v>0</v>
      </c>
      <c r="GX122" s="80">
        <f t="shared" si="110"/>
        <v>0</v>
      </c>
      <c r="GY122" s="80">
        <f t="shared" si="110"/>
        <v>0</v>
      </c>
      <c r="GZ122" s="80">
        <f t="shared" si="110"/>
        <v>0</v>
      </c>
      <c r="HA122" s="80">
        <f t="shared" si="110"/>
        <v>0</v>
      </c>
      <c r="HB122" s="80">
        <f t="shared" si="110"/>
        <v>0</v>
      </c>
      <c r="HC122" s="80">
        <f t="shared" si="110"/>
        <v>0</v>
      </c>
      <c r="HD122" s="80">
        <f t="shared" si="110"/>
        <v>0</v>
      </c>
      <c r="HE122" s="80">
        <f t="shared" si="110"/>
        <v>0</v>
      </c>
      <c r="HF122" s="80">
        <f t="shared" si="110"/>
        <v>0</v>
      </c>
      <c r="HG122" s="80">
        <f t="shared" si="110"/>
        <v>0</v>
      </c>
      <c r="HH122" s="80">
        <f t="shared" si="110"/>
        <v>0</v>
      </c>
      <c r="HI122" s="80">
        <f t="shared" si="110"/>
        <v>0</v>
      </c>
      <c r="HJ122" s="80">
        <f t="shared" si="110"/>
        <v>0</v>
      </c>
      <c r="HK122" s="80">
        <f t="shared" si="110"/>
        <v>0</v>
      </c>
      <c r="HL122" s="80">
        <f t="shared" si="110"/>
        <v>0</v>
      </c>
      <c r="HM122" s="80">
        <f t="shared" si="110"/>
        <v>0</v>
      </c>
      <c r="HN122" s="80">
        <f t="shared" si="110"/>
        <v>0</v>
      </c>
      <c r="HO122" s="80">
        <f t="shared" si="110"/>
        <v>0</v>
      </c>
      <c r="HP122" s="80">
        <f t="shared" si="110"/>
        <v>0</v>
      </c>
      <c r="HQ122" s="80">
        <f t="shared" si="110"/>
        <v>0</v>
      </c>
      <c r="HR122" s="80">
        <f t="shared" si="110"/>
        <v>0</v>
      </c>
      <c r="HS122" s="80">
        <f t="shared" si="110"/>
        <v>0</v>
      </c>
      <c r="HT122" s="80">
        <f t="shared" si="110"/>
        <v>0</v>
      </c>
      <c r="HU122" s="80">
        <f t="shared" si="110"/>
        <v>0</v>
      </c>
      <c r="HV122" s="80">
        <f t="shared" si="110"/>
        <v>0</v>
      </c>
      <c r="HW122" s="80">
        <f t="shared" si="110"/>
        <v>0</v>
      </c>
      <c r="HX122" s="80">
        <f t="shared" si="110"/>
        <v>0</v>
      </c>
      <c r="HY122" s="80">
        <f t="shared" si="110"/>
        <v>0</v>
      </c>
      <c r="HZ122" s="80">
        <f t="shared" si="110"/>
        <v>0</v>
      </c>
      <c r="IA122" s="80">
        <f t="shared" si="110"/>
        <v>0</v>
      </c>
      <c r="IB122" s="80">
        <f t="shared" si="110"/>
        <v>0</v>
      </c>
      <c r="IC122" s="80">
        <f t="shared" si="110"/>
        <v>0</v>
      </c>
      <c r="ID122" s="80">
        <f t="shared" si="110"/>
        <v>0</v>
      </c>
      <c r="IE122" s="80">
        <f t="shared" si="110"/>
        <v>0</v>
      </c>
      <c r="IF122" s="80">
        <f t="shared" si="110"/>
        <v>0</v>
      </c>
      <c r="IG122" s="80">
        <f t="shared" si="110"/>
        <v>0</v>
      </c>
      <c r="IH122" s="80">
        <f t="shared" si="110"/>
        <v>0</v>
      </c>
      <c r="II122" s="80">
        <f t="shared" si="110"/>
        <v>0</v>
      </c>
      <c r="IJ122" s="80">
        <f t="shared" si="110"/>
        <v>0</v>
      </c>
      <c r="IK122" s="80">
        <f t="shared" si="110"/>
        <v>0</v>
      </c>
      <c r="IL122" s="80">
        <f t="shared" si="110"/>
        <v>0</v>
      </c>
      <c r="IM122" s="80">
        <f t="shared" si="110"/>
        <v>0</v>
      </c>
      <c r="IN122" s="80">
        <f t="shared" si="110"/>
        <v>0</v>
      </c>
      <c r="IO122" s="80">
        <f t="shared" si="110"/>
        <v>0</v>
      </c>
      <c r="IP122" s="80">
        <f t="shared" si="110"/>
        <v>0</v>
      </c>
      <c r="IQ122" s="80">
        <f t="shared" si="110"/>
        <v>0</v>
      </c>
      <c r="IR122" s="80">
        <f t="shared" si="110"/>
        <v>0</v>
      </c>
      <c r="IS122" s="80">
        <f t="shared" si="110"/>
        <v>0</v>
      </c>
      <c r="IT122" s="80">
        <f t="shared" si="110"/>
        <v>0</v>
      </c>
      <c r="IU122" s="80">
        <f t="shared" si="110"/>
        <v>0</v>
      </c>
      <c r="IV122" s="80">
        <f t="shared" si="110"/>
        <v>0</v>
      </c>
      <c r="IW122" s="80">
        <f t="shared" si="110"/>
        <v>0</v>
      </c>
      <c r="IX122" s="80">
        <f t="shared" si="110"/>
        <v>0</v>
      </c>
      <c r="IY122" s="80">
        <f t="shared" si="110"/>
        <v>0</v>
      </c>
      <c r="IZ122" s="80">
        <f t="shared" si="110"/>
        <v>0</v>
      </c>
      <c r="JA122" s="80">
        <f t="shared" si="110"/>
        <v>0</v>
      </c>
      <c r="JB122" s="80">
        <f t="shared" si="110"/>
        <v>0</v>
      </c>
      <c r="JC122" s="80">
        <f t="shared" si="110"/>
        <v>0</v>
      </c>
      <c r="JD122" s="80">
        <f t="shared" si="110"/>
        <v>0</v>
      </c>
      <c r="JE122" s="80">
        <f t="shared" si="110"/>
        <v>0</v>
      </c>
      <c r="JF122" s="80">
        <f t="shared" si="110"/>
        <v>0</v>
      </c>
      <c r="JG122" s="80">
        <f t="shared" si="110"/>
        <v>0</v>
      </c>
      <c r="JH122" s="80">
        <f t="shared" si="110"/>
        <v>0</v>
      </c>
      <c r="JI122" s="80">
        <f t="shared" si="110"/>
        <v>0</v>
      </c>
      <c r="JJ122" s="80">
        <f t="shared" si="110"/>
        <v>0</v>
      </c>
      <c r="JK122" s="80">
        <f t="shared" si="110"/>
        <v>0</v>
      </c>
      <c r="JL122" s="80">
        <f t="shared" si="110"/>
        <v>0</v>
      </c>
      <c r="JM122" s="80">
        <f t="shared" si="110"/>
        <v>0</v>
      </c>
      <c r="JN122" s="80">
        <f t="shared" si="110"/>
        <v>0</v>
      </c>
      <c r="JO122" s="80">
        <f t="shared" si="110"/>
        <v>0</v>
      </c>
      <c r="JP122" s="80">
        <f t="shared" si="110"/>
        <v>0</v>
      </c>
      <c r="JQ122" s="80">
        <f t="shared" si="110"/>
        <v>0</v>
      </c>
      <c r="JR122" s="80">
        <f t="shared" si="110"/>
        <v>0</v>
      </c>
      <c r="JS122" s="80">
        <f t="shared" si="110"/>
        <v>0</v>
      </c>
      <c r="JT122" s="80">
        <f t="shared" si="110"/>
        <v>0</v>
      </c>
      <c r="JU122" s="80">
        <f t="shared" si="110"/>
        <v>0</v>
      </c>
      <c r="JV122" s="80">
        <f t="shared" si="110"/>
        <v>0</v>
      </c>
      <c r="JW122" s="80">
        <f t="shared" si="110"/>
        <v>0</v>
      </c>
      <c r="JX122" s="80">
        <f t="shared" si="110"/>
        <v>0</v>
      </c>
      <c r="JY122" s="80">
        <f t="shared" si="110"/>
        <v>0</v>
      </c>
      <c r="JZ122" s="80">
        <f t="shared" si="110"/>
        <v>0</v>
      </c>
      <c r="KA122" s="80">
        <f t="shared" si="110"/>
        <v>0</v>
      </c>
      <c r="KB122" s="80">
        <f t="shared" si="110"/>
        <v>0</v>
      </c>
      <c r="KC122" s="80">
        <f t="shared" si="110"/>
        <v>0</v>
      </c>
      <c r="KD122" s="80">
        <f t="shared" si="110"/>
        <v>0</v>
      </c>
      <c r="KE122" s="80">
        <f t="shared" si="110"/>
        <v>0</v>
      </c>
      <c r="KF122" s="1"/>
      <c r="KG122" s="1"/>
      <c r="KH122" s="80">
        <f>+Interest_Rate_for_Equipment_Financing/12*P122</f>
        <v>0</v>
      </c>
      <c r="KI122" s="80">
        <f>+Interest_Rate_for_Equipment_Financing/12*Q122</f>
        <v>0</v>
      </c>
      <c r="KJ122" s="80">
        <f>+Interest_Rate_for_Equipment_Financing/12*R122</f>
        <v>0</v>
      </c>
      <c r="KK122" s="80">
        <f>+Interest_Rate_for_Equipment_Financing/12*S122</f>
        <v>0</v>
      </c>
      <c r="KL122" s="80">
        <f>+Interest_Rate_for_Equipment_Financing/12*T122</f>
        <v>0</v>
      </c>
      <c r="KM122" s="80">
        <f>+Interest_Rate_for_Equipment_Financing/12*U122</f>
        <v>0</v>
      </c>
      <c r="KN122" s="80">
        <f>+Interest_Rate_for_Equipment_Financing/12*V122</f>
        <v>0</v>
      </c>
      <c r="KO122" s="80">
        <f>+Interest_Rate_for_Equipment_Financing/12*W122</f>
        <v>0</v>
      </c>
      <c r="KP122" s="80">
        <f>+Interest_Rate_for_Equipment_Financing/12*X122</f>
        <v>0</v>
      </c>
      <c r="KQ122" s="80">
        <f>+Interest_Rate_for_Equipment_Financing/12*Y122</f>
        <v>0</v>
      </c>
      <c r="KR122" s="80">
        <f>+Interest_Rate_for_Equipment_Financing/12*Z122</f>
        <v>0</v>
      </c>
      <c r="KS122" s="80">
        <f>+Interest_Rate_for_Equipment_Financing/12*AA122</f>
        <v>0</v>
      </c>
      <c r="KT122" s="80">
        <f>+Interest_Rate_for_Equipment_Financing/12*AB122</f>
        <v>0</v>
      </c>
      <c r="KU122" s="80">
        <f>+Interest_Rate_for_Equipment_Financing/12*AC122</f>
        <v>0</v>
      </c>
      <c r="KV122" s="80">
        <f>+Interest_Rate_for_Equipment_Financing/12*AD122</f>
        <v>0</v>
      </c>
      <c r="KW122" s="80">
        <f>+Interest_Rate_for_Equipment_Financing/12*AE122</f>
        <v>0</v>
      </c>
      <c r="KX122" s="80">
        <f>+Interest_Rate_for_Equipment_Financing/12*AF122</f>
        <v>0</v>
      </c>
      <c r="KY122" s="80">
        <f>+Interest_Rate_for_Equipment_Financing/12*AG122</f>
        <v>0</v>
      </c>
      <c r="KZ122" s="80">
        <f>+Interest_Rate_for_Equipment_Financing/12*AH122</f>
        <v>0</v>
      </c>
      <c r="LA122" s="80">
        <f>+Interest_Rate_for_Equipment_Financing/12*AI122</f>
        <v>0</v>
      </c>
      <c r="LB122" s="80">
        <f>+Interest_Rate_for_Equipment_Financing/12*AJ122</f>
        <v>0</v>
      </c>
      <c r="LC122" s="80">
        <f>+Interest_Rate_for_Equipment_Financing/12*AK122</f>
        <v>0</v>
      </c>
      <c r="LD122" s="80">
        <f>+Interest_Rate_for_Equipment_Financing/12*AL122</f>
        <v>0</v>
      </c>
      <c r="LE122" s="80">
        <f>+Interest_Rate_for_Equipment_Financing/12*AM122</f>
        <v>0</v>
      </c>
      <c r="LF122" s="80">
        <f>+Interest_Rate_for_Equipment_Financing/12*AN122</f>
        <v>0</v>
      </c>
      <c r="LG122" s="80">
        <f>+Interest_Rate_for_Equipment_Financing/12*AO122</f>
        <v>0</v>
      </c>
      <c r="LH122" s="80">
        <f>+Interest_Rate_for_Equipment_Financing/12*AP122</f>
        <v>0</v>
      </c>
      <c r="LI122" s="80">
        <f>+Interest_Rate_for_Equipment_Financing/12*AQ122</f>
        <v>0</v>
      </c>
      <c r="LJ122" s="80">
        <f>+Interest_Rate_for_Equipment_Financing/12*AR122</f>
        <v>0</v>
      </c>
      <c r="LK122" s="80">
        <f>+Interest_Rate_for_Equipment_Financing/12*AS122</f>
        <v>0</v>
      </c>
      <c r="LL122" s="80">
        <f>+Interest_Rate_for_Equipment_Financing/12*AT122</f>
        <v>0</v>
      </c>
      <c r="LM122" s="80">
        <f>+Interest_Rate_for_Equipment_Financing/12*AU122</f>
        <v>0</v>
      </c>
      <c r="LN122" s="80">
        <f>+Interest_Rate_for_Equipment_Financing/12*AV122</f>
        <v>0</v>
      </c>
      <c r="LO122" s="80">
        <f>+Interest_Rate_for_Equipment_Financing/12*AW122</f>
        <v>0</v>
      </c>
      <c r="LP122" s="80">
        <f>+Interest_Rate_for_Equipment_Financing/12*AX122</f>
        <v>0</v>
      </c>
      <c r="LQ122" s="80">
        <f>+Interest_Rate_for_Equipment_Financing/12*AY122</f>
        <v>0</v>
      </c>
      <c r="LR122" s="80">
        <f>+Interest_Rate_for_Equipment_Financing/12*AZ122</f>
        <v>0</v>
      </c>
      <c r="LS122" s="80">
        <f>+Interest_Rate_for_Equipment_Financing/12*BA122</f>
        <v>0</v>
      </c>
      <c r="LT122" s="80">
        <f>+Interest_Rate_for_Equipment_Financing/12*BB122</f>
        <v>0</v>
      </c>
      <c r="LU122" s="80">
        <f>+Interest_Rate_for_Equipment_Financing/12*BC122</f>
        <v>0</v>
      </c>
      <c r="LV122" s="80">
        <f>+Interest_Rate_for_Equipment_Financing/12*BD122</f>
        <v>0</v>
      </c>
      <c r="LW122" s="80">
        <f>+Interest_Rate_for_Equipment_Financing/12*BE122</f>
        <v>0</v>
      </c>
      <c r="LX122" s="80">
        <f>+Interest_Rate_for_Equipment_Financing/12*BF122</f>
        <v>0</v>
      </c>
      <c r="LY122" s="80">
        <f>+Interest_Rate_for_Equipment_Financing/12*BG122</f>
        <v>0</v>
      </c>
      <c r="LZ122" s="80">
        <f>+Interest_Rate_for_Equipment_Financing/12*BH122</f>
        <v>0</v>
      </c>
      <c r="MA122" s="80">
        <f>+Interest_Rate_for_Equipment_Financing/12*BI122</f>
        <v>0</v>
      </c>
      <c r="MB122" s="80">
        <f>+Interest_Rate_for_Equipment_Financing/12*BJ122</f>
        <v>0</v>
      </c>
      <c r="MC122" s="80">
        <f>+Interest_Rate_for_Equipment_Financing/12*BK122</f>
        <v>0</v>
      </c>
      <c r="MD122" s="80">
        <f>+Interest_Rate_for_Equipment_Financing/12*BL122</f>
        <v>0</v>
      </c>
      <c r="ME122" s="80">
        <f>+Interest_Rate_for_Equipment_Financing/12*BM122</f>
        <v>0</v>
      </c>
      <c r="MF122" s="80">
        <f>+Interest_Rate_for_Equipment_Financing/12*BN122</f>
        <v>0</v>
      </c>
      <c r="MG122" s="80">
        <f>+Interest_Rate_for_Equipment_Financing/12*BO122</f>
        <v>0</v>
      </c>
      <c r="MH122" s="80">
        <f>+Interest_Rate_for_Equipment_Financing/12*BP122</f>
        <v>0</v>
      </c>
      <c r="MI122" s="80">
        <f>+Interest_Rate_for_Equipment_Financing/12*BQ122</f>
        <v>0</v>
      </c>
      <c r="MJ122" s="80">
        <f>+Interest_Rate_for_Equipment_Financing/12*BR122</f>
        <v>0</v>
      </c>
      <c r="MK122" s="80">
        <f>+Interest_Rate_for_Equipment_Financing/12*BS122</f>
        <v>0</v>
      </c>
      <c r="ML122" s="80">
        <f>+Interest_Rate_for_Equipment_Financing/12*BT122</f>
        <v>0</v>
      </c>
      <c r="MM122" s="80">
        <f>+Interest_Rate_for_Equipment_Financing/12*BU122</f>
        <v>0</v>
      </c>
      <c r="MN122" s="80">
        <f>+Interest_Rate_for_Equipment_Financing/12*BV122</f>
        <v>0</v>
      </c>
      <c r="MO122" s="80">
        <f>+Interest_Rate_for_Equipment_Financing/12*BW122</f>
        <v>0</v>
      </c>
      <c r="MP122" s="80">
        <f>+Interest_Rate_for_Equipment_Financing/12*BX122</f>
        <v>0</v>
      </c>
      <c r="MQ122" s="80">
        <f>+Interest_Rate_for_Equipment_Financing/12*BY122</f>
        <v>0</v>
      </c>
      <c r="MR122" s="80">
        <f>+Interest_Rate_for_Equipment_Financing/12*BZ122</f>
        <v>0</v>
      </c>
      <c r="MS122" s="80">
        <f>+Interest_Rate_for_Equipment_Financing/12*CA122</f>
        <v>0</v>
      </c>
      <c r="MT122" s="80">
        <f>+Interest_Rate_for_Equipment_Financing/12*CB122</f>
        <v>0</v>
      </c>
      <c r="MU122" s="80">
        <f>+Interest_Rate_for_Equipment_Financing/12*CC122</f>
        <v>0</v>
      </c>
      <c r="MV122" s="80">
        <f>+Interest_Rate_for_Equipment_Financing/12*CD122</f>
        <v>0</v>
      </c>
      <c r="MW122" s="80">
        <f>+Interest_Rate_for_Equipment_Financing/12*CE122</f>
        <v>0</v>
      </c>
      <c r="MX122" s="80">
        <f>+Interest_Rate_for_Equipment_Financing/12*CF122</f>
        <v>0</v>
      </c>
      <c r="MY122" s="80">
        <f>+Interest_Rate_for_Equipment_Financing/12*CG122</f>
        <v>0</v>
      </c>
      <c r="MZ122" s="80">
        <f>+Interest_Rate_for_Equipment_Financing/12*CH122</f>
        <v>0</v>
      </c>
      <c r="NA122" s="80">
        <f>+Interest_Rate_for_Equipment_Financing/12*CI122</f>
        <v>0</v>
      </c>
      <c r="NB122" s="80">
        <f>+Interest_Rate_for_Equipment_Financing/12*CJ122</f>
        <v>0</v>
      </c>
      <c r="NC122" s="80">
        <f>+Interest_Rate_for_Equipment_Financing/12*CK122</f>
        <v>0</v>
      </c>
      <c r="ND122" s="80">
        <f>+Interest_Rate_for_Equipment_Financing/12*CL122</f>
        <v>0</v>
      </c>
      <c r="NE122" s="80">
        <f>+Interest_Rate_for_Equipment_Financing/12*CM122</f>
        <v>0</v>
      </c>
      <c r="NF122" s="80">
        <f>+Interest_Rate_for_Equipment_Financing/12*CN122</f>
        <v>0</v>
      </c>
      <c r="NG122" s="80">
        <f>+Interest_Rate_for_Equipment_Financing/12*CO122</f>
        <v>0</v>
      </c>
      <c r="NH122" s="80">
        <f>+Interest_Rate_for_Equipment_Financing/12*CP122</f>
        <v>0</v>
      </c>
      <c r="NI122" s="80">
        <f>+Interest_Rate_for_Equipment_Financing/12*CQ122</f>
        <v>0</v>
      </c>
      <c r="NJ122" s="80">
        <f>+Interest_Rate_for_Equipment_Financing/12*CR122</f>
        <v>0</v>
      </c>
      <c r="NK122" s="80">
        <f>+Interest_Rate_for_Equipment_Financing/12*CS122</f>
        <v>0</v>
      </c>
      <c r="NL122" s="80">
        <f>+Interest_Rate_for_Equipment_Financing/12*CT122</f>
        <v>0</v>
      </c>
      <c r="NM122" s="80">
        <f>+Interest_Rate_for_Equipment_Financing/12*CU122</f>
        <v>0</v>
      </c>
      <c r="NN122" s="80">
        <f>+Interest_Rate_for_Equipment_Financing/12*CV122</f>
        <v>0</v>
      </c>
      <c r="NO122" s="80">
        <f>+Interest_Rate_for_Equipment_Financing/12*CW122</f>
        <v>0</v>
      </c>
      <c r="NP122" s="80">
        <f>+Interest_Rate_for_Equipment_Financing/12*CX122</f>
        <v>0</v>
      </c>
      <c r="NQ122" s="80">
        <f>+Interest_Rate_for_Equipment_Financing/12*CY122</f>
        <v>0</v>
      </c>
      <c r="NR122" s="80">
        <f>+Interest_Rate_for_Equipment_Financing/12*CZ122</f>
        <v>0</v>
      </c>
      <c r="NS122" s="80">
        <f>+Interest_Rate_for_Equipment_Financing/12*DA122</f>
        <v>0</v>
      </c>
      <c r="NT122" s="80">
        <f>+Interest_Rate_for_Equipment_Financing/12*DB122</f>
        <v>0</v>
      </c>
      <c r="NU122" s="80">
        <f>+Interest_Rate_for_Equipment_Financing/12*DC122</f>
        <v>0</v>
      </c>
      <c r="NV122" s="80">
        <f>+Interest_Rate_for_Equipment_Financing/12*DD122</f>
        <v>0</v>
      </c>
      <c r="NW122" s="80">
        <f>+Interest_Rate_for_Equipment_Financing/12*DE122</f>
        <v>0</v>
      </c>
      <c r="NX122" s="80">
        <f>+Interest_Rate_for_Equipment_Financing/12*DF122</f>
        <v>0</v>
      </c>
      <c r="NY122" s="80">
        <f>+Interest_Rate_for_Equipment_Financing/12*DG122</f>
        <v>0</v>
      </c>
      <c r="NZ122" s="80">
        <f>+Interest_Rate_for_Equipment_Financing/12*DH122</f>
        <v>0</v>
      </c>
      <c r="OA122" s="80">
        <f>+Interest_Rate_for_Equipment_Financing/12*DI122</f>
        <v>0</v>
      </c>
      <c r="OB122" s="80">
        <f>+Interest_Rate_for_Equipment_Financing/12*DJ122</f>
        <v>0</v>
      </c>
      <c r="OC122" s="80">
        <f>+Interest_Rate_for_Equipment_Financing/12*DK122</f>
        <v>0</v>
      </c>
      <c r="OD122" s="80">
        <f>+Interest_Rate_for_Equipment_Financing/12*DL122</f>
        <v>0</v>
      </c>
      <c r="OE122" s="80">
        <f>+Interest_Rate_for_Equipment_Financing/12*DM122</f>
        <v>0</v>
      </c>
      <c r="OF122" s="80">
        <f>+Interest_Rate_for_Equipment_Financing/12*DN122</f>
        <v>0</v>
      </c>
      <c r="OG122" s="80">
        <f>+Interest_Rate_for_Equipment_Financing/12*DO122</f>
        <v>0</v>
      </c>
      <c r="OH122" s="80">
        <f>+Interest_Rate_for_Equipment_Financing/12*DP122</f>
        <v>0</v>
      </c>
      <c r="OI122" s="80">
        <f>+Interest_Rate_for_Equipment_Financing/12*DQ122</f>
        <v>0</v>
      </c>
      <c r="OJ122" s="80">
        <f>+Interest_Rate_for_Equipment_Financing/12*DR122</f>
        <v>0</v>
      </c>
      <c r="OK122" s="80">
        <f>+Interest_Rate_for_Equipment_Financing/12*DS122</f>
        <v>0</v>
      </c>
      <c r="OL122" s="80">
        <f>+Interest_Rate_for_Equipment_Financing/12*DT122</f>
        <v>0</v>
      </c>
      <c r="OM122" s="80">
        <f>+Interest_Rate_for_Equipment_Financing/12*DU122</f>
        <v>0</v>
      </c>
      <c r="ON122" s="80">
        <f>+Interest_Rate_for_Equipment_Financing/12*DV122</f>
        <v>0</v>
      </c>
      <c r="OO122" s="80">
        <f>+Interest_Rate_for_Equipment_Financing/12*DW122</f>
        <v>0</v>
      </c>
      <c r="OP122" s="80">
        <f>+Interest_Rate_for_Equipment_Financing/12*DX122</f>
        <v>0</v>
      </c>
      <c r="OQ122" s="80">
        <f>+Interest_Rate_for_Equipment_Financing/12*DY122</f>
        <v>0</v>
      </c>
      <c r="OR122" s="80">
        <f>+Interest_Rate_for_Equipment_Financing/12*DZ122</f>
        <v>0</v>
      </c>
      <c r="OS122" s="80">
        <f>+Interest_Rate_for_Equipment_Financing/12*EA122</f>
        <v>0</v>
      </c>
      <c r="OT122" s="80">
        <f>+Interest_Rate_for_Equipment_Financing/12*EB122</f>
        <v>0</v>
      </c>
      <c r="OU122" s="80">
        <f>+Interest_Rate_for_Equipment_Financing/12*EC122</f>
        <v>0</v>
      </c>
      <c r="OV122" s="80">
        <f>+Interest_Rate_for_Equipment_Financing/12*ED122</f>
        <v>0</v>
      </c>
      <c r="OW122" s="80">
        <f>+Interest_Rate_for_Equipment_Financing/12*EE122</f>
        <v>0</v>
      </c>
    </row>
    <row r="123" ht="12.75" customHeight="1">
      <c r="A123" s="79">
        <f t="shared" si="111"/>
        <v>2</v>
      </c>
      <c r="B123" s="79" t="s">
        <v>202</v>
      </c>
      <c r="C123" s="80"/>
      <c r="D123" s="80" t="str">
        <f>Term_for_Equipment_Financing</f>
        <v/>
      </c>
      <c r="E123" s="294">
        <f>+Interest_Rate_LT</f>
        <v>0.05</v>
      </c>
      <c r="F123" s="295">
        <f t="shared" ref="F123:F133" si="116">+F122+1</f>
        <v>2</v>
      </c>
      <c r="G123" s="79">
        <f t="shared" ref="G123:G133" si="117">+G122</f>
        <v>2025</v>
      </c>
      <c r="H123" s="296"/>
      <c r="I123" s="296"/>
      <c r="J123" s="297"/>
      <c r="K123" s="1"/>
      <c r="L123" s="1"/>
      <c r="M123" s="256">
        <f t="shared" ref="M123:M241" si="118">IFERROR(DATE(G123,F123,1),0)</f>
        <v>45689</v>
      </c>
      <c r="N123" s="256">
        <f t="shared" si="112"/>
        <v>0</v>
      </c>
      <c r="O123" s="257">
        <f t="shared" si="113"/>
        <v>0</v>
      </c>
      <c r="P123" s="258">
        <f t="shared" ref="P123:ES123" si="114">AND((O123&gt;0.1),OR(P$70&lt;$N123,$N123=0))*(O123+$O123+O123*$E123/12)+(P$70=$M123)*($C123+$O123+$C123*$E123/12)</f>
        <v>0</v>
      </c>
      <c r="Q123" s="258">
        <f t="shared" si="114"/>
        <v>0</v>
      </c>
      <c r="R123" s="258">
        <f t="shared" si="114"/>
        <v>0</v>
      </c>
      <c r="S123" s="258">
        <f t="shared" si="114"/>
        <v>0</v>
      </c>
      <c r="T123" s="258">
        <f t="shared" si="114"/>
        <v>0</v>
      </c>
      <c r="U123" s="258">
        <f t="shared" si="114"/>
        <v>0</v>
      </c>
      <c r="V123" s="258">
        <f t="shared" si="114"/>
        <v>0</v>
      </c>
      <c r="W123" s="258">
        <f t="shared" si="114"/>
        <v>0</v>
      </c>
      <c r="X123" s="258">
        <f t="shared" si="114"/>
        <v>0</v>
      </c>
      <c r="Y123" s="258">
        <f t="shared" si="114"/>
        <v>0</v>
      </c>
      <c r="Z123" s="258">
        <f t="shared" si="114"/>
        <v>0</v>
      </c>
      <c r="AA123" s="258">
        <f t="shared" si="114"/>
        <v>0</v>
      </c>
      <c r="AB123" s="258">
        <f t="shared" si="114"/>
        <v>0</v>
      </c>
      <c r="AC123" s="258">
        <f t="shared" si="114"/>
        <v>0</v>
      </c>
      <c r="AD123" s="258">
        <f t="shared" si="114"/>
        <v>0</v>
      </c>
      <c r="AE123" s="258">
        <f t="shared" si="114"/>
        <v>0</v>
      </c>
      <c r="AF123" s="258">
        <f t="shared" si="114"/>
        <v>0</v>
      </c>
      <c r="AG123" s="258">
        <f t="shared" si="114"/>
        <v>0</v>
      </c>
      <c r="AH123" s="258">
        <f t="shared" si="114"/>
        <v>0</v>
      </c>
      <c r="AI123" s="258">
        <f t="shared" si="114"/>
        <v>0</v>
      </c>
      <c r="AJ123" s="258">
        <f t="shared" si="114"/>
        <v>0</v>
      </c>
      <c r="AK123" s="258">
        <f t="shared" si="114"/>
        <v>0</v>
      </c>
      <c r="AL123" s="258">
        <f t="shared" si="114"/>
        <v>0</v>
      </c>
      <c r="AM123" s="258">
        <f t="shared" si="114"/>
        <v>0</v>
      </c>
      <c r="AN123" s="258">
        <f t="shared" si="114"/>
        <v>0</v>
      </c>
      <c r="AO123" s="258">
        <f t="shared" si="114"/>
        <v>0</v>
      </c>
      <c r="AP123" s="258">
        <f t="shared" si="114"/>
        <v>0</v>
      </c>
      <c r="AQ123" s="258">
        <f t="shared" si="114"/>
        <v>0</v>
      </c>
      <c r="AR123" s="258">
        <f t="shared" si="114"/>
        <v>0</v>
      </c>
      <c r="AS123" s="258">
        <f t="shared" si="114"/>
        <v>0</v>
      </c>
      <c r="AT123" s="258">
        <f t="shared" si="114"/>
        <v>0</v>
      </c>
      <c r="AU123" s="258">
        <f t="shared" si="114"/>
        <v>0</v>
      </c>
      <c r="AV123" s="258">
        <f t="shared" si="114"/>
        <v>0</v>
      </c>
      <c r="AW123" s="258">
        <f t="shared" si="114"/>
        <v>0</v>
      </c>
      <c r="AX123" s="258">
        <f t="shared" si="114"/>
        <v>0</v>
      </c>
      <c r="AY123" s="258">
        <f t="shared" si="114"/>
        <v>0</v>
      </c>
      <c r="AZ123" s="258">
        <f t="shared" si="114"/>
        <v>0</v>
      </c>
      <c r="BA123" s="258">
        <f t="shared" si="114"/>
        <v>0</v>
      </c>
      <c r="BB123" s="258">
        <f t="shared" si="114"/>
        <v>0</v>
      </c>
      <c r="BC123" s="258">
        <f t="shared" si="114"/>
        <v>0</v>
      </c>
      <c r="BD123" s="258">
        <f t="shared" si="114"/>
        <v>0</v>
      </c>
      <c r="BE123" s="258">
        <f t="shared" si="114"/>
        <v>0</v>
      </c>
      <c r="BF123" s="258">
        <f t="shared" si="114"/>
        <v>0</v>
      </c>
      <c r="BG123" s="258">
        <f t="shared" si="114"/>
        <v>0</v>
      </c>
      <c r="BH123" s="258">
        <f t="shared" si="114"/>
        <v>0</v>
      </c>
      <c r="BI123" s="258">
        <f t="shared" si="114"/>
        <v>0</v>
      </c>
      <c r="BJ123" s="258">
        <f t="shared" si="114"/>
        <v>0</v>
      </c>
      <c r="BK123" s="258">
        <f t="shared" si="114"/>
        <v>0</v>
      </c>
      <c r="BL123" s="258">
        <f t="shared" si="114"/>
        <v>0</v>
      </c>
      <c r="BM123" s="258">
        <f t="shared" si="114"/>
        <v>0</v>
      </c>
      <c r="BN123" s="258">
        <f t="shared" si="114"/>
        <v>0</v>
      </c>
      <c r="BO123" s="258">
        <f t="shared" si="114"/>
        <v>0</v>
      </c>
      <c r="BP123" s="258">
        <f t="shared" si="114"/>
        <v>0</v>
      </c>
      <c r="BQ123" s="258">
        <f t="shared" si="114"/>
        <v>0</v>
      </c>
      <c r="BR123" s="258">
        <f t="shared" si="114"/>
        <v>0</v>
      </c>
      <c r="BS123" s="258">
        <f t="shared" si="114"/>
        <v>0</v>
      </c>
      <c r="BT123" s="258">
        <f t="shared" si="114"/>
        <v>0</v>
      </c>
      <c r="BU123" s="258">
        <f t="shared" si="114"/>
        <v>0</v>
      </c>
      <c r="BV123" s="258">
        <f t="shared" si="114"/>
        <v>0</v>
      </c>
      <c r="BW123" s="258">
        <f t="shared" si="114"/>
        <v>0</v>
      </c>
      <c r="BX123" s="258">
        <f t="shared" si="114"/>
        <v>0</v>
      </c>
      <c r="BY123" s="258">
        <f t="shared" si="114"/>
        <v>0</v>
      </c>
      <c r="BZ123" s="258">
        <f t="shared" si="114"/>
        <v>0</v>
      </c>
      <c r="CA123" s="258">
        <f t="shared" si="114"/>
        <v>0</v>
      </c>
      <c r="CB123" s="258">
        <f t="shared" si="114"/>
        <v>0</v>
      </c>
      <c r="CC123" s="258">
        <f t="shared" si="114"/>
        <v>0</v>
      </c>
      <c r="CD123" s="258">
        <f t="shared" si="114"/>
        <v>0</v>
      </c>
      <c r="CE123" s="258">
        <f t="shared" si="114"/>
        <v>0</v>
      </c>
      <c r="CF123" s="258">
        <f t="shared" si="114"/>
        <v>0</v>
      </c>
      <c r="CG123" s="258">
        <f t="shared" si="114"/>
        <v>0</v>
      </c>
      <c r="CH123" s="258">
        <f t="shared" si="114"/>
        <v>0</v>
      </c>
      <c r="CI123" s="258">
        <f t="shared" si="114"/>
        <v>0</v>
      </c>
      <c r="CJ123" s="258">
        <f t="shared" si="114"/>
        <v>0</v>
      </c>
      <c r="CK123" s="258">
        <f t="shared" si="114"/>
        <v>0</v>
      </c>
      <c r="CL123" s="258">
        <f t="shared" si="114"/>
        <v>0</v>
      </c>
      <c r="CM123" s="258">
        <f t="shared" si="114"/>
        <v>0</v>
      </c>
      <c r="CN123" s="258">
        <f t="shared" si="114"/>
        <v>0</v>
      </c>
      <c r="CO123" s="258">
        <f t="shared" si="114"/>
        <v>0</v>
      </c>
      <c r="CP123" s="258">
        <f t="shared" si="114"/>
        <v>0</v>
      </c>
      <c r="CQ123" s="258">
        <f t="shared" si="114"/>
        <v>0</v>
      </c>
      <c r="CR123" s="258">
        <f t="shared" si="114"/>
        <v>0</v>
      </c>
      <c r="CS123" s="258">
        <f t="shared" si="114"/>
        <v>0</v>
      </c>
      <c r="CT123" s="258">
        <f t="shared" si="114"/>
        <v>0</v>
      </c>
      <c r="CU123" s="258">
        <f t="shared" si="114"/>
        <v>0</v>
      </c>
      <c r="CV123" s="258">
        <f t="shared" si="114"/>
        <v>0</v>
      </c>
      <c r="CW123" s="258">
        <f t="shared" si="114"/>
        <v>0</v>
      </c>
      <c r="CX123" s="258">
        <f t="shared" si="114"/>
        <v>0</v>
      </c>
      <c r="CY123" s="258">
        <f t="shared" si="114"/>
        <v>0</v>
      </c>
      <c r="CZ123" s="258">
        <f t="shared" si="114"/>
        <v>0</v>
      </c>
      <c r="DA123" s="258">
        <f t="shared" si="114"/>
        <v>0</v>
      </c>
      <c r="DB123" s="258">
        <f t="shared" si="114"/>
        <v>0</v>
      </c>
      <c r="DC123" s="258">
        <f t="shared" si="114"/>
        <v>0</v>
      </c>
      <c r="DD123" s="258">
        <f t="shared" si="114"/>
        <v>0</v>
      </c>
      <c r="DE123" s="258">
        <f t="shared" si="114"/>
        <v>0</v>
      </c>
      <c r="DF123" s="258">
        <f t="shared" si="114"/>
        <v>0</v>
      </c>
      <c r="DG123" s="258">
        <f t="shared" si="114"/>
        <v>0</v>
      </c>
      <c r="DH123" s="258">
        <f t="shared" si="114"/>
        <v>0</v>
      </c>
      <c r="DI123" s="258">
        <f t="shared" si="114"/>
        <v>0</v>
      </c>
      <c r="DJ123" s="258">
        <f t="shared" si="114"/>
        <v>0</v>
      </c>
      <c r="DK123" s="258">
        <f t="shared" si="114"/>
        <v>0</v>
      </c>
      <c r="DL123" s="258">
        <f t="shared" si="114"/>
        <v>0</v>
      </c>
      <c r="DM123" s="258">
        <f t="shared" si="114"/>
        <v>0</v>
      </c>
      <c r="DN123" s="258">
        <f t="shared" si="114"/>
        <v>0</v>
      </c>
      <c r="DO123" s="258">
        <f t="shared" si="114"/>
        <v>0</v>
      </c>
      <c r="DP123" s="258">
        <f t="shared" si="114"/>
        <v>0</v>
      </c>
      <c r="DQ123" s="258">
        <f t="shared" si="114"/>
        <v>0</v>
      </c>
      <c r="DR123" s="258">
        <f t="shared" si="114"/>
        <v>0</v>
      </c>
      <c r="DS123" s="258">
        <f t="shared" si="114"/>
        <v>0</v>
      </c>
      <c r="DT123" s="258">
        <f t="shared" si="114"/>
        <v>0</v>
      </c>
      <c r="DU123" s="258">
        <f t="shared" si="114"/>
        <v>0</v>
      </c>
      <c r="DV123" s="258">
        <f t="shared" si="114"/>
        <v>0</v>
      </c>
      <c r="DW123" s="258">
        <f t="shared" si="114"/>
        <v>0</v>
      </c>
      <c r="DX123" s="258">
        <f t="shared" si="114"/>
        <v>0</v>
      </c>
      <c r="DY123" s="258">
        <f t="shared" si="114"/>
        <v>0</v>
      </c>
      <c r="DZ123" s="258">
        <f t="shared" si="114"/>
        <v>0</v>
      </c>
      <c r="EA123" s="258">
        <f t="shared" si="114"/>
        <v>0</v>
      </c>
      <c r="EB123" s="258">
        <f t="shared" si="114"/>
        <v>0</v>
      </c>
      <c r="EC123" s="258">
        <f t="shared" si="114"/>
        <v>0</v>
      </c>
      <c r="ED123" s="258">
        <f t="shared" si="114"/>
        <v>0</v>
      </c>
      <c r="EE123" s="258">
        <f t="shared" si="114"/>
        <v>0</v>
      </c>
      <c r="EF123" s="258">
        <f t="shared" si="114"/>
        <v>0</v>
      </c>
      <c r="EG123" s="258">
        <f t="shared" si="114"/>
        <v>0</v>
      </c>
      <c r="EH123" s="258">
        <f t="shared" si="114"/>
        <v>0</v>
      </c>
      <c r="EI123" s="258">
        <f t="shared" si="114"/>
        <v>0</v>
      </c>
      <c r="EJ123" s="258">
        <f t="shared" si="114"/>
        <v>0</v>
      </c>
      <c r="EK123" s="258">
        <f t="shared" si="114"/>
        <v>0</v>
      </c>
      <c r="EL123" s="258">
        <f t="shared" si="114"/>
        <v>0</v>
      </c>
      <c r="EM123" s="258">
        <f t="shared" si="114"/>
        <v>0</v>
      </c>
      <c r="EN123" s="258">
        <f t="shared" si="114"/>
        <v>0</v>
      </c>
      <c r="EO123" s="258">
        <f t="shared" si="114"/>
        <v>0</v>
      </c>
      <c r="EP123" s="258">
        <f t="shared" si="114"/>
        <v>0</v>
      </c>
      <c r="EQ123" s="258">
        <f t="shared" si="114"/>
        <v>0</v>
      </c>
      <c r="ER123" s="258">
        <f t="shared" si="114"/>
        <v>0</v>
      </c>
      <c r="ES123" s="258">
        <f t="shared" si="114"/>
        <v>0</v>
      </c>
      <c r="ET123" s="1"/>
      <c r="EU123" s="1"/>
      <c r="EV123" s="1"/>
      <c r="EW123" s="1"/>
      <c r="EX123" s="80">
        <f t="shared" ref="EX123:KE123" si="115">(P123&gt;0)*(P123-AB123)</f>
        <v>0</v>
      </c>
      <c r="EY123" s="80">
        <f t="shared" si="115"/>
        <v>0</v>
      </c>
      <c r="EZ123" s="80">
        <f t="shared" si="115"/>
        <v>0</v>
      </c>
      <c r="FA123" s="80">
        <f t="shared" si="115"/>
        <v>0</v>
      </c>
      <c r="FB123" s="80">
        <f t="shared" si="115"/>
        <v>0</v>
      </c>
      <c r="FC123" s="80">
        <f t="shared" si="115"/>
        <v>0</v>
      </c>
      <c r="FD123" s="80">
        <f t="shared" si="115"/>
        <v>0</v>
      </c>
      <c r="FE123" s="80">
        <f t="shared" si="115"/>
        <v>0</v>
      </c>
      <c r="FF123" s="80">
        <f t="shared" si="115"/>
        <v>0</v>
      </c>
      <c r="FG123" s="80">
        <f t="shared" si="115"/>
        <v>0</v>
      </c>
      <c r="FH123" s="80">
        <f t="shared" si="115"/>
        <v>0</v>
      </c>
      <c r="FI123" s="80">
        <f t="shared" si="115"/>
        <v>0</v>
      </c>
      <c r="FJ123" s="80">
        <f t="shared" si="115"/>
        <v>0</v>
      </c>
      <c r="FK123" s="80">
        <f t="shared" si="115"/>
        <v>0</v>
      </c>
      <c r="FL123" s="80">
        <f t="shared" si="115"/>
        <v>0</v>
      </c>
      <c r="FM123" s="80">
        <f t="shared" si="115"/>
        <v>0</v>
      </c>
      <c r="FN123" s="80">
        <f t="shared" si="115"/>
        <v>0</v>
      </c>
      <c r="FO123" s="80">
        <f t="shared" si="115"/>
        <v>0</v>
      </c>
      <c r="FP123" s="80">
        <f t="shared" si="115"/>
        <v>0</v>
      </c>
      <c r="FQ123" s="80">
        <f t="shared" si="115"/>
        <v>0</v>
      </c>
      <c r="FR123" s="80">
        <f t="shared" si="115"/>
        <v>0</v>
      </c>
      <c r="FS123" s="80">
        <f t="shared" si="115"/>
        <v>0</v>
      </c>
      <c r="FT123" s="80">
        <f t="shared" si="115"/>
        <v>0</v>
      </c>
      <c r="FU123" s="80">
        <f t="shared" si="115"/>
        <v>0</v>
      </c>
      <c r="FV123" s="80">
        <f t="shared" si="115"/>
        <v>0</v>
      </c>
      <c r="FW123" s="80">
        <f t="shared" si="115"/>
        <v>0</v>
      </c>
      <c r="FX123" s="80">
        <f t="shared" si="115"/>
        <v>0</v>
      </c>
      <c r="FY123" s="80">
        <f t="shared" si="115"/>
        <v>0</v>
      </c>
      <c r="FZ123" s="80">
        <f t="shared" si="115"/>
        <v>0</v>
      </c>
      <c r="GA123" s="80">
        <f t="shared" si="115"/>
        <v>0</v>
      </c>
      <c r="GB123" s="80">
        <f t="shared" si="115"/>
        <v>0</v>
      </c>
      <c r="GC123" s="80">
        <f t="shared" si="115"/>
        <v>0</v>
      </c>
      <c r="GD123" s="80">
        <f t="shared" si="115"/>
        <v>0</v>
      </c>
      <c r="GE123" s="80">
        <f t="shared" si="115"/>
        <v>0</v>
      </c>
      <c r="GF123" s="80">
        <f t="shared" si="115"/>
        <v>0</v>
      </c>
      <c r="GG123" s="80">
        <f t="shared" si="115"/>
        <v>0</v>
      </c>
      <c r="GH123" s="80">
        <f t="shared" si="115"/>
        <v>0</v>
      </c>
      <c r="GI123" s="80">
        <f t="shared" si="115"/>
        <v>0</v>
      </c>
      <c r="GJ123" s="80">
        <f t="shared" si="115"/>
        <v>0</v>
      </c>
      <c r="GK123" s="80">
        <f t="shared" si="115"/>
        <v>0</v>
      </c>
      <c r="GL123" s="80">
        <f t="shared" si="115"/>
        <v>0</v>
      </c>
      <c r="GM123" s="80">
        <f t="shared" si="115"/>
        <v>0</v>
      </c>
      <c r="GN123" s="80">
        <f t="shared" si="115"/>
        <v>0</v>
      </c>
      <c r="GO123" s="80">
        <f t="shared" si="115"/>
        <v>0</v>
      </c>
      <c r="GP123" s="80">
        <f t="shared" si="115"/>
        <v>0</v>
      </c>
      <c r="GQ123" s="80">
        <f t="shared" si="115"/>
        <v>0</v>
      </c>
      <c r="GR123" s="80">
        <f t="shared" si="115"/>
        <v>0</v>
      </c>
      <c r="GS123" s="80">
        <f t="shared" si="115"/>
        <v>0</v>
      </c>
      <c r="GT123" s="80">
        <f t="shared" si="115"/>
        <v>0</v>
      </c>
      <c r="GU123" s="80">
        <f t="shared" si="115"/>
        <v>0</v>
      </c>
      <c r="GV123" s="80">
        <f t="shared" si="115"/>
        <v>0</v>
      </c>
      <c r="GW123" s="80">
        <f t="shared" si="115"/>
        <v>0</v>
      </c>
      <c r="GX123" s="80">
        <f t="shared" si="115"/>
        <v>0</v>
      </c>
      <c r="GY123" s="80">
        <f t="shared" si="115"/>
        <v>0</v>
      </c>
      <c r="GZ123" s="80">
        <f t="shared" si="115"/>
        <v>0</v>
      </c>
      <c r="HA123" s="80">
        <f t="shared" si="115"/>
        <v>0</v>
      </c>
      <c r="HB123" s="80">
        <f t="shared" si="115"/>
        <v>0</v>
      </c>
      <c r="HC123" s="80">
        <f t="shared" si="115"/>
        <v>0</v>
      </c>
      <c r="HD123" s="80">
        <f t="shared" si="115"/>
        <v>0</v>
      </c>
      <c r="HE123" s="80">
        <f t="shared" si="115"/>
        <v>0</v>
      </c>
      <c r="HF123" s="80">
        <f t="shared" si="115"/>
        <v>0</v>
      </c>
      <c r="HG123" s="80">
        <f t="shared" si="115"/>
        <v>0</v>
      </c>
      <c r="HH123" s="80">
        <f t="shared" si="115"/>
        <v>0</v>
      </c>
      <c r="HI123" s="80">
        <f t="shared" si="115"/>
        <v>0</v>
      </c>
      <c r="HJ123" s="80">
        <f t="shared" si="115"/>
        <v>0</v>
      </c>
      <c r="HK123" s="80">
        <f t="shared" si="115"/>
        <v>0</v>
      </c>
      <c r="HL123" s="80">
        <f t="shared" si="115"/>
        <v>0</v>
      </c>
      <c r="HM123" s="80">
        <f t="shared" si="115"/>
        <v>0</v>
      </c>
      <c r="HN123" s="80">
        <f t="shared" si="115"/>
        <v>0</v>
      </c>
      <c r="HO123" s="80">
        <f t="shared" si="115"/>
        <v>0</v>
      </c>
      <c r="HP123" s="80">
        <f t="shared" si="115"/>
        <v>0</v>
      </c>
      <c r="HQ123" s="80">
        <f t="shared" si="115"/>
        <v>0</v>
      </c>
      <c r="HR123" s="80">
        <f t="shared" si="115"/>
        <v>0</v>
      </c>
      <c r="HS123" s="80">
        <f t="shared" si="115"/>
        <v>0</v>
      </c>
      <c r="HT123" s="80">
        <f t="shared" si="115"/>
        <v>0</v>
      </c>
      <c r="HU123" s="80">
        <f t="shared" si="115"/>
        <v>0</v>
      </c>
      <c r="HV123" s="80">
        <f t="shared" si="115"/>
        <v>0</v>
      </c>
      <c r="HW123" s="80">
        <f t="shared" si="115"/>
        <v>0</v>
      </c>
      <c r="HX123" s="80">
        <f t="shared" si="115"/>
        <v>0</v>
      </c>
      <c r="HY123" s="80">
        <f t="shared" si="115"/>
        <v>0</v>
      </c>
      <c r="HZ123" s="80">
        <f t="shared" si="115"/>
        <v>0</v>
      </c>
      <c r="IA123" s="80">
        <f t="shared" si="115"/>
        <v>0</v>
      </c>
      <c r="IB123" s="80">
        <f t="shared" si="115"/>
        <v>0</v>
      </c>
      <c r="IC123" s="80">
        <f t="shared" si="115"/>
        <v>0</v>
      </c>
      <c r="ID123" s="80">
        <f t="shared" si="115"/>
        <v>0</v>
      </c>
      <c r="IE123" s="80">
        <f t="shared" si="115"/>
        <v>0</v>
      </c>
      <c r="IF123" s="80">
        <f t="shared" si="115"/>
        <v>0</v>
      </c>
      <c r="IG123" s="80">
        <f t="shared" si="115"/>
        <v>0</v>
      </c>
      <c r="IH123" s="80">
        <f t="shared" si="115"/>
        <v>0</v>
      </c>
      <c r="II123" s="80">
        <f t="shared" si="115"/>
        <v>0</v>
      </c>
      <c r="IJ123" s="80">
        <f t="shared" si="115"/>
        <v>0</v>
      </c>
      <c r="IK123" s="80">
        <f t="shared" si="115"/>
        <v>0</v>
      </c>
      <c r="IL123" s="80">
        <f t="shared" si="115"/>
        <v>0</v>
      </c>
      <c r="IM123" s="80">
        <f t="shared" si="115"/>
        <v>0</v>
      </c>
      <c r="IN123" s="80">
        <f t="shared" si="115"/>
        <v>0</v>
      </c>
      <c r="IO123" s="80">
        <f t="shared" si="115"/>
        <v>0</v>
      </c>
      <c r="IP123" s="80">
        <f t="shared" si="115"/>
        <v>0</v>
      </c>
      <c r="IQ123" s="80">
        <f t="shared" si="115"/>
        <v>0</v>
      </c>
      <c r="IR123" s="80">
        <f t="shared" si="115"/>
        <v>0</v>
      </c>
      <c r="IS123" s="80">
        <f t="shared" si="115"/>
        <v>0</v>
      </c>
      <c r="IT123" s="80">
        <f t="shared" si="115"/>
        <v>0</v>
      </c>
      <c r="IU123" s="80">
        <f t="shared" si="115"/>
        <v>0</v>
      </c>
      <c r="IV123" s="80">
        <f t="shared" si="115"/>
        <v>0</v>
      </c>
      <c r="IW123" s="80">
        <f t="shared" si="115"/>
        <v>0</v>
      </c>
      <c r="IX123" s="80">
        <f t="shared" si="115"/>
        <v>0</v>
      </c>
      <c r="IY123" s="80">
        <f t="shared" si="115"/>
        <v>0</v>
      </c>
      <c r="IZ123" s="80">
        <f t="shared" si="115"/>
        <v>0</v>
      </c>
      <c r="JA123" s="80">
        <f t="shared" si="115"/>
        <v>0</v>
      </c>
      <c r="JB123" s="80">
        <f t="shared" si="115"/>
        <v>0</v>
      </c>
      <c r="JC123" s="80">
        <f t="shared" si="115"/>
        <v>0</v>
      </c>
      <c r="JD123" s="80">
        <f t="shared" si="115"/>
        <v>0</v>
      </c>
      <c r="JE123" s="80">
        <f t="shared" si="115"/>
        <v>0</v>
      </c>
      <c r="JF123" s="80">
        <f t="shared" si="115"/>
        <v>0</v>
      </c>
      <c r="JG123" s="80">
        <f t="shared" si="115"/>
        <v>0</v>
      </c>
      <c r="JH123" s="80">
        <f t="shared" si="115"/>
        <v>0</v>
      </c>
      <c r="JI123" s="80">
        <f t="shared" si="115"/>
        <v>0</v>
      </c>
      <c r="JJ123" s="80">
        <f t="shared" si="115"/>
        <v>0</v>
      </c>
      <c r="JK123" s="80">
        <f t="shared" si="115"/>
        <v>0</v>
      </c>
      <c r="JL123" s="80">
        <f t="shared" si="115"/>
        <v>0</v>
      </c>
      <c r="JM123" s="80">
        <f t="shared" si="115"/>
        <v>0</v>
      </c>
      <c r="JN123" s="80">
        <f t="shared" si="115"/>
        <v>0</v>
      </c>
      <c r="JO123" s="80">
        <f t="shared" si="115"/>
        <v>0</v>
      </c>
      <c r="JP123" s="80">
        <f t="shared" si="115"/>
        <v>0</v>
      </c>
      <c r="JQ123" s="80">
        <f t="shared" si="115"/>
        <v>0</v>
      </c>
      <c r="JR123" s="80">
        <f t="shared" si="115"/>
        <v>0</v>
      </c>
      <c r="JS123" s="80">
        <f t="shared" si="115"/>
        <v>0</v>
      </c>
      <c r="JT123" s="80">
        <f t="shared" si="115"/>
        <v>0</v>
      </c>
      <c r="JU123" s="80">
        <f t="shared" si="115"/>
        <v>0</v>
      </c>
      <c r="JV123" s="80">
        <f t="shared" si="115"/>
        <v>0</v>
      </c>
      <c r="JW123" s="80">
        <f t="shared" si="115"/>
        <v>0</v>
      </c>
      <c r="JX123" s="80">
        <f t="shared" si="115"/>
        <v>0</v>
      </c>
      <c r="JY123" s="80">
        <f t="shared" si="115"/>
        <v>0</v>
      </c>
      <c r="JZ123" s="80">
        <f t="shared" si="115"/>
        <v>0</v>
      </c>
      <c r="KA123" s="80">
        <f t="shared" si="115"/>
        <v>0</v>
      </c>
      <c r="KB123" s="80">
        <f t="shared" si="115"/>
        <v>0</v>
      </c>
      <c r="KC123" s="80">
        <f t="shared" si="115"/>
        <v>0</v>
      </c>
      <c r="KD123" s="80">
        <f t="shared" si="115"/>
        <v>0</v>
      </c>
      <c r="KE123" s="80">
        <f t="shared" si="115"/>
        <v>0</v>
      </c>
      <c r="KF123" s="1"/>
      <c r="KG123" s="1"/>
      <c r="KH123" s="80">
        <f>+Interest_Rate_for_Equipment_Financing/12*P123</f>
        <v>0</v>
      </c>
      <c r="KI123" s="80">
        <f>+Interest_Rate_for_Equipment_Financing/12*Q123</f>
        <v>0</v>
      </c>
      <c r="KJ123" s="80">
        <f>+Interest_Rate_for_Equipment_Financing/12*R123</f>
        <v>0</v>
      </c>
      <c r="KK123" s="80">
        <f>+Interest_Rate_for_Equipment_Financing/12*S123</f>
        <v>0</v>
      </c>
      <c r="KL123" s="80">
        <f>+Interest_Rate_for_Equipment_Financing/12*T123</f>
        <v>0</v>
      </c>
      <c r="KM123" s="80">
        <f>+Interest_Rate_for_Equipment_Financing/12*U123</f>
        <v>0</v>
      </c>
      <c r="KN123" s="80">
        <f>+Interest_Rate_for_Equipment_Financing/12*V123</f>
        <v>0</v>
      </c>
      <c r="KO123" s="80">
        <f>+Interest_Rate_for_Equipment_Financing/12*W123</f>
        <v>0</v>
      </c>
      <c r="KP123" s="80">
        <f>+Interest_Rate_for_Equipment_Financing/12*X123</f>
        <v>0</v>
      </c>
      <c r="KQ123" s="80">
        <f>+Interest_Rate_for_Equipment_Financing/12*Y123</f>
        <v>0</v>
      </c>
      <c r="KR123" s="80">
        <f>+Interest_Rate_for_Equipment_Financing/12*Z123</f>
        <v>0</v>
      </c>
      <c r="KS123" s="80">
        <f>+Interest_Rate_for_Equipment_Financing/12*AA123</f>
        <v>0</v>
      </c>
      <c r="KT123" s="80">
        <f>+Interest_Rate_for_Equipment_Financing/12*AB123</f>
        <v>0</v>
      </c>
      <c r="KU123" s="80">
        <f>+Interest_Rate_for_Equipment_Financing/12*AC123</f>
        <v>0</v>
      </c>
      <c r="KV123" s="80">
        <f>+Interest_Rate_for_Equipment_Financing/12*AD123</f>
        <v>0</v>
      </c>
      <c r="KW123" s="80">
        <f>+Interest_Rate_for_Equipment_Financing/12*AE123</f>
        <v>0</v>
      </c>
      <c r="KX123" s="80">
        <f>+Interest_Rate_for_Equipment_Financing/12*AF123</f>
        <v>0</v>
      </c>
      <c r="KY123" s="80">
        <f>+Interest_Rate_for_Equipment_Financing/12*AG123</f>
        <v>0</v>
      </c>
      <c r="KZ123" s="80">
        <f>+Interest_Rate_for_Equipment_Financing/12*AH123</f>
        <v>0</v>
      </c>
      <c r="LA123" s="80">
        <f>+Interest_Rate_for_Equipment_Financing/12*AI123</f>
        <v>0</v>
      </c>
      <c r="LB123" s="80">
        <f>+Interest_Rate_for_Equipment_Financing/12*AJ123</f>
        <v>0</v>
      </c>
      <c r="LC123" s="80">
        <f>+Interest_Rate_for_Equipment_Financing/12*AK123</f>
        <v>0</v>
      </c>
      <c r="LD123" s="80">
        <f>+Interest_Rate_for_Equipment_Financing/12*AL123</f>
        <v>0</v>
      </c>
      <c r="LE123" s="80">
        <f>+Interest_Rate_for_Equipment_Financing/12*AM123</f>
        <v>0</v>
      </c>
      <c r="LF123" s="80">
        <f>+Interest_Rate_for_Equipment_Financing/12*AN123</f>
        <v>0</v>
      </c>
      <c r="LG123" s="80">
        <f>+Interest_Rate_for_Equipment_Financing/12*AO123</f>
        <v>0</v>
      </c>
      <c r="LH123" s="80">
        <f>+Interest_Rate_for_Equipment_Financing/12*AP123</f>
        <v>0</v>
      </c>
      <c r="LI123" s="80">
        <f>+Interest_Rate_for_Equipment_Financing/12*AQ123</f>
        <v>0</v>
      </c>
      <c r="LJ123" s="80">
        <f>+Interest_Rate_for_Equipment_Financing/12*AR123</f>
        <v>0</v>
      </c>
      <c r="LK123" s="80">
        <f>+Interest_Rate_for_Equipment_Financing/12*AS123</f>
        <v>0</v>
      </c>
      <c r="LL123" s="80">
        <f>+Interest_Rate_for_Equipment_Financing/12*AT123</f>
        <v>0</v>
      </c>
      <c r="LM123" s="80">
        <f>+Interest_Rate_for_Equipment_Financing/12*AU123</f>
        <v>0</v>
      </c>
      <c r="LN123" s="80">
        <f>+Interest_Rate_for_Equipment_Financing/12*AV123</f>
        <v>0</v>
      </c>
      <c r="LO123" s="80">
        <f>+Interest_Rate_for_Equipment_Financing/12*AW123</f>
        <v>0</v>
      </c>
      <c r="LP123" s="80">
        <f>+Interest_Rate_for_Equipment_Financing/12*AX123</f>
        <v>0</v>
      </c>
      <c r="LQ123" s="80">
        <f>+Interest_Rate_for_Equipment_Financing/12*AY123</f>
        <v>0</v>
      </c>
      <c r="LR123" s="80">
        <f>+Interest_Rate_for_Equipment_Financing/12*AZ123</f>
        <v>0</v>
      </c>
      <c r="LS123" s="80">
        <f>+Interest_Rate_for_Equipment_Financing/12*BA123</f>
        <v>0</v>
      </c>
      <c r="LT123" s="80">
        <f>+Interest_Rate_for_Equipment_Financing/12*BB123</f>
        <v>0</v>
      </c>
      <c r="LU123" s="80">
        <f>+Interest_Rate_for_Equipment_Financing/12*BC123</f>
        <v>0</v>
      </c>
      <c r="LV123" s="80">
        <f>+Interest_Rate_for_Equipment_Financing/12*BD123</f>
        <v>0</v>
      </c>
      <c r="LW123" s="80">
        <f>+Interest_Rate_for_Equipment_Financing/12*BE123</f>
        <v>0</v>
      </c>
      <c r="LX123" s="80">
        <f>+Interest_Rate_for_Equipment_Financing/12*BF123</f>
        <v>0</v>
      </c>
      <c r="LY123" s="80">
        <f>+Interest_Rate_for_Equipment_Financing/12*BG123</f>
        <v>0</v>
      </c>
      <c r="LZ123" s="80">
        <f>+Interest_Rate_for_Equipment_Financing/12*BH123</f>
        <v>0</v>
      </c>
      <c r="MA123" s="80">
        <f>+Interest_Rate_for_Equipment_Financing/12*BI123</f>
        <v>0</v>
      </c>
      <c r="MB123" s="80">
        <f>+Interest_Rate_for_Equipment_Financing/12*BJ123</f>
        <v>0</v>
      </c>
      <c r="MC123" s="80">
        <f>+Interest_Rate_for_Equipment_Financing/12*BK123</f>
        <v>0</v>
      </c>
      <c r="MD123" s="80">
        <f>+Interest_Rate_for_Equipment_Financing/12*BL123</f>
        <v>0</v>
      </c>
      <c r="ME123" s="80">
        <f>+Interest_Rate_for_Equipment_Financing/12*BM123</f>
        <v>0</v>
      </c>
      <c r="MF123" s="80">
        <f>+Interest_Rate_for_Equipment_Financing/12*BN123</f>
        <v>0</v>
      </c>
      <c r="MG123" s="80">
        <f>+Interest_Rate_for_Equipment_Financing/12*BO123</f>
        <v>0</v>
      </c>
      <c r="MH123" s="80">
        <f>+Interest_Rate_for_Equipment_Financing/12*BP123</f>
        <v>0</v>
      </c>
      <c r="MI123" s="80">
        <f>+Interest_Rate_for_Equipment_Financing/12*BQ123</f>
        <v>0</v>
      </c>
      <c r="MJ123" s="80">
        <f>+Interest_Rate_for_Equipment_Financing/12*BR123</f>
        <v>0</v>
      </c>
      <c r="MK123" s="80">
        <f>+Interest_Rate_for_Equipment_Financing/12*BS123</f>
        <v>0</v>
      </c>
      <c r="ML123" s="80">
        <f>+Interest_Rate_for_Equipment_Financing/12*BT123</f>
        <v>0</v>
      </c>
      <c r="MM123" s="80">
        <f>+Interest_Rate_for_Equipment_Financing/12*BU123</f>
        <v>0</v>
      </c>
      <c r="MN123" s="80">
        <f>+Interest_Rate_for_Equipment_Financing/12*BV123</f>
        <v>0</v>
      </c>
      <c r="MO123" s="80">
        <f>+Interest_Rate_for_Equipment_Financing/12*BW123</f>
        <v>0</v>
      </c>
      <c r="MP123" s="80">
        <f>+Interest_Rate_for_Equipment_Financing/12*BX123</f>
        <v>0</v>
      </c>
      <c r="MQ123" s="80">
        <f>+Interest_Rate_for_Equipment_Financing/12*BY123</f>
        <v>0</v>
      </c>
      <c r="MR123" s="80">
        <f>+Interest_Rate_for_Equipment_Financing/12*BZ123</f>
        <v>0</v>
      </c>
      <c r="MS123" s="80">
        <f>+Interest_Rate_for_Equipment_Financing/12*CA123</f>
        <v>0</v>
      </c>
      <c r="MT123" s="80">
        <f>+Interest_Rate_for_Equipment_Financing/12*CB123</f>
        <v>0</v>
      </c>
      <c r="MU123" s="80">
        <f>+Interest_Rate_for_Equipment_Financing/12*CC123</f>
        <v>0</v>
      </c>
      <c r="MV123" s="80">
        <f>+Interest_Rate_for_Equipment_Financing/12*CD123</f>
        <v>0</v>
      </c>
      <c r="MW123" s="80">
        <f>+Interest_Rate_for_Equipment_Financing/12*CE123</f>
        <v>0</v>
      </c>
      <c r="MX123" s="80">
        <f>+Interest_Rate_for_Equipment_Financing/12*CF123</f>
        <v>0</v>
      </c>
      <c r="MY123" s="80">
        <f>+Interest_Rate_for_Equipment_Financing/12*CG123</f>
        <v>0</v>
      </c>
      <c r="MZ123" s="80">
        <f>+Interest_Rate_for_Equipment_Financing/12*CH123</f>
        <v>0</v>
      </c>
      <c r="NA123" s="80">
        <f>+Interest_Rate_for_Equipment_Financing/12*CI123</f>
        <v>0</v>
      </c>
      <c r="NB123" s="80">
        <f>+Interest_Rate_for_Equipment_Financing/12*CJ123</f>
        <v>0</v>
      </c>
      <c r="NC123" s="80">
        <f>+Interest_Rate_for_Equipment_Financing/12*CK123</f>
        <v>0</v>
      </c>
      <c r="ND123" s="80">
        <f>+Interest_Rate_for_Equipment_Financing/12*CL123</f>
        <v>0</v>
      </c>
      <c r="NE123" s="80">
        <f>+Interest_Rate_for_Equipment_Financing/12*CM123</f>
        <v>0</v>
      </c>
      <c r="NF123" s="80">
        <f>+Interest_Rate_for_Equipment_Financing/12*CN123</f>
        <v>0</v>
      </c>
      <c r="NG123" s="80">
        <f>+Interest_Rate_for_Equipment_Financing/12*CO123</f>
        <v>0</v>
      </c>
      <c r="NH123" s="80">
        <f>+Interest_Rate_for_Equipment_Financing/12*CP123</f>
        <v>0</v>
      </c>
      <c r="NI123" s="80">
        <f>+Interest_Rate_for_Equipment_Financing/12*CQ123</f>
        <v>0</v>
      </c>
      <c r="NJ123" s="80">
        <f>+Interest_Rate_for_Equipment_Financing/12*CR123</f>
        <v>0</v>
      </c>
      <c r="NK123" s="80">
        <f>+Interest_Rate_for_Equipment_Financing/12*CS123</f>
        <v>0</v>
      </c>
      <c r="NL123" s="80">
        <f>+Interest_Rate_for_Equipment_Financing/12*CT123</f>
        <v>0</v>
      </c>
      <c r="NM123" s="80">
        <f>+Interest_Rate_for_Equipment_Financing/12*CU123</f>
        <v>0</v>
      </c>
      <c r="NN123" s="80">
        <f>+Interest_Rate_for_Equipment_Financing/12*CV123</f>
        <v>0</v>
      </c>
      <c r="NO123" s="80">
        <f>+Interest_Rate_for_Equipment_Financing/12*CW123</f>
        <v>0</v>
      </c>
      <c r="NP123" s="80">
        <f>+Interest_Rate_for_Equipment_Financing/12*CX123</f>
        <v>0</v>
      </c>
      <c r="NQ123" s="80">
        <f>+Interest_Rate_for_Equipment_Financing/12*CY123</f>
        <v>0</v>
      </c>
      <c r="NR123" s="80">
        <f>+Interest_Rate_for_Equipment_Financing/12*CZ123</f>
        <v>0</v>
      </c>
      <c r="NS123" s="80">
        <f>+Interest_Rate_for_Equipment_Financing/12*DA123</f>
        <v>0</v>
      </c>
      <c r="NT123" s="80">
        <f>+Interest_Rate_for_Equipment_Financing/12*DB123</f>
        <v>0</v>
      </c>
      <c r="NU123" s="80">
        <f>+Interest_Rate_for_Equipment_Financing/12*DC123</f>
        <v>0</v>
      </c>
      <c r="NV123" s="80">
        <f>+Interest_Rate_for_Equipment_Financing/12*DD123</f>
        <v>0</v>
      </c>
      <c r="NW123" s="80">
        <f>+Interest_Rate_for_Equipment_Financing/12*DE123</f>
        <v>0</v>
      </c>
      <c r="NX123" s="80">
        <f>+Interest_Rate_for_Equipment_Financing/12*DF123</f>
        <v>0</v>
      </c>
      <c r="NY123" s="80">
        <f>+Interest_Rate_for_Equipment_Financing/12*DG123</f>
        <v>0</v>
      </c>
      <c r="NZ123" s="80">
        <f>+Interest_Rate_for_Equipment_Financing/12*DH123</f>
        <v>0</v>
      </c>
      <c r="OA123" s="80">
        <f>+Interest_Rate_for_Equipment_Financing/12*DI123</f>
        <v>0</v>
      </c>
      <c r="OB123" s="80">
        <f>+Interest_Rate_for_Equipment_Financing/12*DJ123</f>
        <v>0</v>
      </c>
      <c r="OC123" s="80">
        <f>+Interest_Rate_for_Equipment_Financing/12*DK123</f>
        <v>0</v>
      </c>
      <c r="OD123" s="80">
        <f>+Interest_Rate_for_Equipment_Financing/12*DL123</f>
        <v>0</v>
      </c>
      <c r="OE123" s="80">
        <f>+Interest_Rate_for_Equipment_Financing/12*DM123</f>
        <v>0</v>
      </c>
      <c r="OF123" s="80">
        <f>+Interest_Rate_for_Equipment_Financing/12*DN123</f>
        <v>0</v>
      </c>
      <c r="OG123" s="80">
        <f>+Interest_Rate_for_Equipment_Financing/12*DO123</f>
        <v>0</v>
      </c>
      <c r="OH123" s="80">
        <f>+Interest_Rate_for_Equipment_Financing/12*DP123</f>
        <v>0</v>
      </c>
      <c r="OI123" s="80">
        <f>+Interest_Rate_for_Equipment_Financing/12*DQ123</f>
        <v>0</v>
      </c>
      <c r="OJ123" s="80">
        <f>+Interest_Rate_for_Equipment_Financing/12*DR123</f>
        <v>0</v>
      </c>
      <c r="OK123" s="80">
        <f>+Interest_Rate_for_Equipment_Financing/12*DS123</f>
        <v>0</v>
      </c>
      <c r="OL123" s="80">
        <f>+Interest_Rate_for_Equipment_Financing/12*DT123</f>
        <v>0</v>
      </c>
      <c r="OM123" s="80">
        <f>+Interest_Rate_for_Equipment_Financing/12*DU123</f>
        <v>0</v>
      </c>
      <c r="ON123" s="80">
        <f>+Interest_Rate_for_Equipment_Financing/12*DV123</f>
        <v>0</v>
      </c>
      <c r="OO123" s="80">
        <f>+Interest_Rate_for_Equipment_Financing/12*DW123</f>
        <v>0</v>
      </c>
      <c r="OP123" s="80">
        <f>+Interest_Rate_for_Equipment_Financing/12*DX123</f>
        <v>0</v>
      </c>
      <c r="OQ123" s="80">
        <f>+Interest_Rate_for_Equipment_Financing/12*DY123</f>
        <v>0</v>
      </c>
      <c r="OR123" s="80">
        <f>+Interest_Rate_for_Equipment_Financing/12*DZ123</f>
        <v>0</v>
      </c>
      <c r="OS123" s="80">
        <f>+Interest_Rate_for_Equipment_Financing/12*EA123</f>
        <v>0</v>
      </c>
      <c r="OT123" s="80">
        <f>+Interest_Rate_for_Equipment_Financing/12*EB123</f>
        <v>0</v>
      </c>
      <c r="OU123" s="80">
        <f>+Interest_Rate_for_Equipment_Financing/12*EC123</f>
        <v>0</v>
      </c>
      <c r="OV123" s="80">
        <f>+Interest_Rate_for_Equipment_Financing/12*ED123</f>
        <v>0</v>
      </c>
      <c r="OW123" s="80">
        <f>+Interest_Rate_for_Equipment_Financing/12*EE123</f>
        <v>0</v>
      </c>
    </row>
    <row r="124" ht="12.75" customHeight="1">
      <c r="A124" s="79">
        <f t="shared" si="111"/>
        <v>3</v>
      </c>
      <c r="B124" s="79" t="s">
        <v>203</v>
      </c>
      <c r="C124" s="80"/>
      <c r="D124" s="80" t="str">
        <f>Term_for_Equipment_Financing</f>
        <v/>
      </c>
      <c r="E124" s="294">
        <f>+Interest_Rate_LT</f>
        <v>0.05</v>
      </c>
      <c r="F124" s="295">
        <f t="shared" si="116"/>
        <v>3</v>
      </c>
      <c r="G124" s="79">
        <f t="shared" si="117"/>
        <v>2025</v>
      </c>
      <c r="H124" s="296"/>
      <c r="I124" s="296"/>
      <c r="J124" s="297"/>
      <c r="K124" s="1"/>
      <c r="L124" s="1"/>
      <c r="M124" s="256">
        <f t="shared" si="118"/>
        <v>45717</v>
      </c>
      <c r="N124" s="256">
        <f t="shared" si="112"/>
        <v>0</v>
      </c>
      <c r="O124" s="257">
        <f t="shared" si="113"/>
        <v>0</v>
      </c>
      <c r="P124" s="258">
        <f t="shared" ref="P124:ES124" si="119">AND((O124&gt;0.1),OR(P$70&lt;$N124,$N124=0))*(O124+$O124+O124*$E124/12)+(P$70=$M124)*($C124+$O124+$C124*$E124/12)</f>
        <v>0</v>
      </c>
      <c r="Q124" s="258">
        <f t="shared" si="119"/>
        <v>0</v>
      </c>
      <c r="R124" s="258">
        <f t="shared" si="119"/>
        <v>0</v>
      </c>
      <c r="S124" s="258">
        <f t="shared" si="119"/>
        <v>0</v>
      </c>
      <c r="T124" s="258">
        <f t="shared" si="119"/>
        <v>0</v>
      </c>
      <c r="U124" s="258">
        <f t="shared" si="119"/>
        <v>0</v>
      </c>
      <c r="V124" s="258">
        <f t="shared" si="119"/>
        <v>0</v>
      </c>
      <c r="W124" s="258">
        <f t="shared" si="119"/>
        <v>0</v>
      </c>
      <c r="X124" s="258">
        <f t="shared" si="119"/>
        <v>0</v>
      </c>
      <c r="Y124" s="258">
        <f t="shared" si="119"/>
        <v>0</v>
      </c>
      <c r="Z124" s="258">
        <f t="shared" si="119"/>
        <v>0</v>
      </c>
      <c r="AA124" s="258">
        <f t="shared" si="119"/>
        <v>0</v>
      </c>
      <c r="AB124" s="258">
        <f t="shared" si="119"/>
        <v>0</v>
      </c>
      <c r="AC124" s="258">
        <f t="shared" si="119"/>
        <v>0</v>
      </c>
      <c r="AD124" s="258">
        <f t="shared" si="119"/>
        <v>0</v>
      </c>
      <c r="AE124" s="258">
        <f t="shared" si="119"/>
        <v>0</v>
      </c>
      <c r="AF124" s="258">
        <f t="shared" si="119"/>
        <v>0</v>
      </c>
      <c r="AG124" s="258">
        <f t="shared" si="119"/>
        <v>0</v>
      </c>
      <c r="AH124" s="258">
        <f t="shared" si="119"/>
        <v>0</v>
      </c>
      <c r="AI124" s="258">
        <f t="shared" si="119"/>
        <v>0</v>
      </c>
      <c r="AJ124" s="258">
        <f t="shared" si="119"/>
        <v>0</v>
      </c>
      <c r="AK124" s="258">
        <f t="shared" si="119"/>
        <v>0</v>
      </c>
      <c r="AL124" s="258">
        <f t="shared" si="119"/>
        <v>0</v>
      </c>
      <c r="AM124" s="258">
        <f t="shared" si="119"/>
        <v>0</v>
      </c>
      <c r="AN124" s="258">
        <f t="shared" si="119"/>
        <v>0</v>
      </c>
      <c r="AO124" s="258">
        <f t="shared" si="119"/>
        <v>0</v>
      </c>
      <c r="AP124" s="258">
        <f t="shared" si="119"/>
        <v>0</v>
      </c>
      <c r="AQ124" s="258">
        <f t="shared" si="119"/>
        <v>0</v>
      </c>
      <c r="AR124" s="258">
        <f t="shared" si="119"/>
        <v>0</v>
      </c>
      <c r="AS124" s="258">
        <f t="shared" si="119"/>
        <v>0</v>
      </c>
      <c r="AT124" s="258">
        <f t="shared" si="119"/>
        <v>0</v>
      </c>
      <c r="AU124" s="258">
        <f t="shared" si="119"/>
        <v>0</v>
      </c>
      <c r="AV124" s="258">
        <f t="shared" si="119"/>
        <v>0</v>
      </c>
      <c r="AW124" s="258">
        <f t="shared" si="119"/>
        <v>0</v>
      </c>
      <c r="AX124" s="258">
        <f t="shared" si="119"/>
        <v>0</v>
      </c>
      <c r="AY124" s="258">
        <f t="shared" si="119"/>
        <v>0</v>
      </c>
      <c r="AZ124" s="258">
        <f t="shared" si="119"/>
        <v>0</v>
      </c>
      <c r="BA124" s="258">
        <f t="shared" si="119"/>
        <v>0</v>
      </c>
      <c r="BB124" s="258">
        <f t="shared" si="119"/>
        <v>0</v>
      </c>
      <c r="BC124" s="258">
        <f t="shared" si="119"/>
        <v>0</v>
      </c>
      <c r="BD124" s="258">
        <f t="shared" si="119"/>
        <v>0</v>
      </c>
      <c r="BE124" s="258">
        <f t="shared" si="119"/>
        <v>0</v>
      </c>
      <c r="BF124" s="258">
        <f t="shared" si="119"/>
        <v>0</v>
      </c>
      <c r="BG124" s="258">
        <f t="shared" si="119"/>
        <v>0</v>
      </c>
      <c r="BH124" s="258">
        <f t="shared" si="119"/>
        <v>0</v>
      </c>
      <c r="BI124" s="258">
        <f t="shared" si="119"/>
        <v>0</v>
      </c>
      <c r="BJ124" s="258">
        <f t="shared" si="119"/>
        <v>0</v>
      </c>
      <c r="BK124" s="258">
        <f t="shared" si="119"/>
        <v>0</v>
      </c>
      <c r="BL124" s="258">
        <f t="shared" si="119"/>
        <v>0</v>
      </c>
      <c r="BM124" s="258">
        <f t="shared" si="119"/>
        <v>0</v>
      </c>
      <c r="BN124" s="258">
        <f t="shared" si="119"/>
        <v>0</v>
      </c>
      <c r="BO124" s="258">
        <f t="shared" si="119"/>
        <v>0</v>
      </c>
      <c r="BP124" s="258">
        <f t="shared" si="119"/>
        <v>0</v>
      </c>
      <c r="BQ124" s="258">
        <f t="shared" si="119"/>
        <v>0</v>
      </c>
      <c r="BR124" s="258">
        <f t="shared" si="119"/>
        <v>0</v>
      </c>
      <c r="BS124" s="258">
        <f t="shared" si="119"/>
        <v>0</v>
      </c>
      <c r="BT124" s="258">
        <f t="shared" si="119"/>
        <v>0</v>
      </c>
      <c r="BU124" s="258">
        <f t="shared" si="119"/>
        <v>0</v>
      </c>
      <c r="BV124" s="258">
        <f t="shared" si="119"/>
        <v>0</v>
      </c>
      <c r="BW124" s="258">
        <f t="shared" si="119"/>
        <v>0</v>
      </c>
      <c r="BX124" s="258">
        <f t="shared" si="119"/>
        <v>0</v>
      </c>
      <c r="BY124" s="258">
        <f t="shared" si="119"/>
        <v>0</v>
      </c>
      <c r="BZ124" s="258">
        <f t="shared" si="119"/>
        <v>0</v>
      </c>
      <c r="CA124" s="258">
        <f t="shared" si="119"/>
        <v>0</v>
      </c>
      <c r="CB124" s="258">
        <f t="shared" si="119"/>
        <v>0</v>
      </c>
      <c r="CC124" s="258">
        <f t="shared" si="119"/>
        <v>0</v>
      </c>
      <c r="CD124" s="258">
        <f t="shared" si="119"/>
        <v>0</v>
      </c>
      <c r="CE124" s="258">
        <f t="shared" si="119"/>
        <v>0</v>
      </c>
      <c r="CF124" s="258">
        <f t="shared" si="119"/>
        <v>0</v>
      </c>
      <c r="CG124" s="258">
        <f t="shared" si="119"/>
        <v>0</v>
      </c>
      <c r="CH124" s="258">
        <f t="shared" si="119"/>
        <v>0</v>
      </c>
      <c r="CI124" s="258">
        <f t="shared" si="119"/>
        <v>0</v>
      </c>
      <c r="CJ124" s="258">
        <f t="shared" si="119"/>
        <v>0</v>
      </c>
      <c r="CK124" s="258">
        <f t="shared" si="119"/>
        <v>0</v>
      </c>
      <c r="CL124" s="258">
        <f t="shared" si="119"/>
        <v>0</v>
      </c>
      <c r="CM124" s="258">
        <f t="shared" si="119"/>
        <v>0</v>
      </c>
      <c r="CN124" s="258">
        <f t="shared" si="119"/>
        <v>0</v>
      </c>
      <c r="CO124" s="258">
        <f t="shared" si="119"/>
        <v>0</v>
      </c>
      <c r="CP124" s="258">
        <f t="shared" si="119"/>
        <v>0</v>
      </c>
      <c r="CQ124" s="258">
        <f t="shared" si="119"/>
        <v>0</v>
      </c>
      <c r="CR124" s="258">
        <f t="shared" si="119"/>
        <v>0</v>
      </c>
      <c r="CS124" s="258">
        <f t="shared" si="119"/>
        <v>0</v>
      </c>
      <c r="CT124" s="258">
        <f t="shared" si="119"/>
        <v>0</v>
      </c>
      <c r="CU124" s="258">
        <f t="shared" si="119"/>
        <v>0</v>
      </c>
      <c r="CV124" s="258">
        <f t="shared" si="119"/>
        <v>0</v>
      </c>
      <c r="CW124" s="258">
        <f t="shared" si="119"/>
        <v>0</v>
      </c>
      <c r="CX124" s="258">
        <f t="shared" si="119"/>
        <v>0</v>
      </c>
      <c r="CY124" s="258">
        <f t="shared" si="119"/>
        <v>0</v>
      </c>
      <c r="CZ124" s="258">
        <f t="shared" si="119"/>
        <v>0</v>
      </c>
      <c r="DA124" s="258">
        <f t="shared" si="119"/>
        <v>0</v>
      </c>
      <c r="DB124" s="258">
        <f t="shared" si="119"/>
        <v>0</v>
      </c>
      <c r="DC124" s="258">
        <f t="shared" si="119"/>
        <v>0</v>
      </c>
      <c r="DD124" s="258">
        <f t="shared" si="119"/>
        <v>0</v>
      </c>
      <c r="DE124" s="258">
        <f t="shared" si="119"/>
        <v>0</v>
      </c>
      <c r="DF124" s="258">
        <f t="shared" si="119"/>
        <v>0</v>
      </c>
      <c r="DG124" s="258">
        <f t="shared" si="119"/>
        <v>0</v>
      </c>
      <c r="DH124" s="258">
        <f t="shared" si="119"/>
        <v>0</v>
      </c>
      <c r="DI124" s="258">
        <f t="shared" si="119"/>
        <v>0</v>
      </c>
      <c r="DJ124" s="258">
        <f t="shared" si="119"/>
        <v>0</v>
      </c>
      <c r="DK124" s="258">
        <f t="shared" si="119"/>
        <v>0</v>
      </c>
      <c r="DL124" s="258">
        <f t="shared" si="119"/>
        <v>0</v>
      </c>
      <c r="DM124" s="258">
        <f t="shared" si="119"/>
        <v>0</v>
      </c>
      <c r="DN124" s="258">
        <f t="shared" si="119"/>
        <v>0</v>
      </c>
      <c r="DO124" s="258">
        <f t="shared" si="119"/>
        <v>0</v>
      </c>
      <c r="DP124" s="258">
        <f t="shared" si="119"/>
        <v>0</v>
      </c>
      <c r="DQ124" s="258">
        <f t="shared" si="119"/>
        <v>0</v>
      </c>
      <c r="DR124" s="258">
        <f t="shared" si="119"/>
        <v>0</v>
      </c>
      <c r="DS124" s="258">
        <f t="shared" si="119"/>
        <v>0</v>
      </c>
      <c r="DT124" s="258">
        <f t="shared" si="119"/>
        <v>0</v>
      </c>
      <c r="DU124" s="258">
        <f t="shared" si="119"/>
        <v>0</v>
      </c>
      <c r="DV124" s="258">
        <f t="shared" si="119"/>
        <v>0</v>
      </c>
      <c r="DW124" s="258">
        <f t="shared" si="119"/>
        <v>0</v>
      </c>
      <c r="DX124" s="258">
        <f t="shared" si="119"/>
        <v>0</v>
      </c>
      <c r="DY124" s="258">
        <f t="shared" si="119"/>
        <v>0</v>
      </c>
      <c r="DZ124" s="258">
        <f t="shared" si="119"/>
        <v>0</v>
      </c>
      <c r="EA124" s="258">
        <f t="shared" si="119"/>
        <v>0</v>
      </c>
      <c r="EB124" s="258">
        <f t="shared" si="119"/>
        <v>0</v>
      </c>
      <c r="EC124" s="258">
        <f t="shared" si="119"/>
        <v>0</v>
      </c>
      <c r="ED124" s="258">
        <f t="shared" si="119"/>
        <v>0</v>
      </c>
      <c r="EE124" s="258">
        <f t="shared" si="119"/>
        <v>0</v>
      </c>
      <c r="EF124" s="258">
        <f t="shared" si="119"/>
        <v>0</v>
      </c>
      <c r="EG124" s="258">
        <f t="shared" si="119"/>
        <v>0</v>
      </c>
      <c r="EH124" s="258">
        <f t="shared" si="119"/>
        <v>0</v>
      </c>
      <c r="EI124" s="258">
        <f t="shared" si="119"/>
        <v>0</v>
      </c>
      <c r="EJ124" s="258">
        <f t="shared" si="119"/>
        <v>0</v>
      </c>
      <c r="EK124" s="258">
        <f t="shared" si="119"/>
        <v>0</v>
      </c>
      <c r="EL124" s="258">
        <f t="shared" si="119"/>
        <v>0</v>
      </c>
      <c r="EM124" s="258">
        <f t="shared" si="119"/>
        <v>0</v>
      </c>
      <c r="EN124" s="258">
        <f t="shared" si="119"/>
        <v>0</v>
      </c>
      <c r="EO124" s="258">
        <f t="shared" si="119"/>
        <v>0</v>
      </c>
      <c r="EP124" s="258">
        <f t="shared" si="119"/>
        <v>0</v>
      </c>
      <c r="EQ124" s="258">
        <f t="shared" si="119"/>
        <v>0</v>
      </c>
      <c r="ER124" s="258">
        <f t="shared" si="119"/>
        <v>0</v>
      </c>
      <c r="ES124" s="258">
        <f t="shared" si="119"/>
        <v>0</v>
      </c>
      <c r="ET124" s="1"/>
      <c r="EU124" s="1"/>
      <c r="EV124" s="1"/>
      <c r="EW124" s="1"/>
      <c r="EX124" s="80">
        <f t="shared" ref="EX124:KE124" si="120">(P124&gt;0)*(P124-AB124)</f>
        <v>0</v>
      </c>
      <c r="EY124" s="80">
        <f t="shared" si="120"/>
        <v>0</v>
      </c>
      <c r="EZ124" s="80">
        <f t="shared" si="120"/>
        <v>0</v>
      </c>
      <c r="FA124" s="80">
        <f t="shared" si="120"/>
        <v>0</v>
      </c>
      <c r="FB124" s="80">
        <f t="shared" si="120"/>
        <v>0</v>
      </c>
      <c r="FC124" s="80">
        <f t="shared" si="120"/>
        <v>0</v>
      </c>
      <c r="FD124" s="80">
        <f t="shared" si="120"/>
        <v>0</v>
      </c>
      <c r="FE124" s="80">
        <f t="shared" si="120"/>
        <v>0</v>
      </c>
      <c r="FF124" s="80">
        <f t="shared" si="120"/>
        <v>0</v>
      </c>
      <c r="FG124" s="80">
        <f t="shared" si="120"/>
        <v>0</v>
      </c>
      <c r="FH124" s="80">
        <f t="shared" si="120"/>
        <v>0</v>
      </c>
      <c r="FI124" s="80">
        <f t="shared" si="120"/>
        <v>0</v>
      </c>
      <c r="FJ124" s="80">
        <f t="shared" si="120"/>
        <v>0</v>
      </c>
      <c r="FK124" s="80">
        <f t="shared" si="120"/>
        <v>0</v>
      </c>
      <c r="FL124" s="80">
        <f t="shared" si="120"/>
        <v>0</v>
      </c>
      <c r="FM124" s="80">
        <f t="shared" si="120"/>
        <v>0</v>
      </c>
      <c r="FN124" s="80">
        <f t="shared" si="120"/>
        <v>0</v>
      </c>
      <c r="FO124" s="80">
        <f t="shared" si="120"/>
        <v>0</v>
      </c>
      <c r="FP124" s="80">
        <f t="shared" si="120"/>
        <v>0</v>
      </c>
      <c r="FQ124" s="80">
        <f t="shared" si="120"/>
        <v>0</v>
      </c>
      <c r="FR124" s="80">
        <f t="shared" si="120"/>
        <v>0</v>
      </c>
      <c r="FS124" s="80">
        <f t="shared" si="120"/>
        <v>0</v>
      </c>
      <c r="FT124" s="80">
        <f t="shared" si="120"/>
        <v>0</v>
      </c>
      <c r="FU124" s="80">
        <f t="shared" si="120"/>
        <v>0</v>
      </c>
      <c r="FV124" s="80">
        <f t="shared" si="120"/>
        <v>0</v>
      </c>
      <c r="FW124" s="80">
        <f t="shared" si="120"/>
        <v>0</v>
      </c>
      <c r="FX124" s="80">
        <f t="shared" si="120"/>
        <v>0</v>
      </c>
      <c r="FY124" s="80">
        <f t="shared" si="120"/>
        <v>0</v>
      </c>
      <c r="FZ124" s="80">
        <f t="shared" si="120"/>
        <v>0</v>
      </c>
      <c r="GA124" s="80">
        <f t="shared" si="120"/>
        <v>0</v>
      </c>
      <c r="GB124" s="80">
        <f t="shared" si="120"/>
        <v>0</v>
      </c>
      <c r="GC124" s="80">
        <f t="shared" si="120"/>
        <v>0</v>
      </c>
      <c r="GD124" s="80">
        <f t="shared" si="120"/>
        <v>0</v>
      </c>
      <c r="GE124" s="80">
        <f t="shared" si="120"/>
        <v>0</v>
      </c>
      <c r="GF124" s="80">
        <f t="shared" si="120"/>
        <v>0</v>
      </c>
      <c r="GG124" s="80">
        <f t="shared" si="120"/>
        <v>0</v>
      </c>
      <c r="GH124" s="80">
        <f t="shared" si="120"/>
        <v>0</v>
      </c>
      <c r="GI124" s="80">
        <f t="shared" si="120"/>
        <v>0</v>
      </c>
      <c r="GJ124" s="80">
        <f t="shared" si="120"/>
        <v>0</v>
      </c>
      <c r="GK124" s="80">
        <f t="shared" si="120"/>
        <v>0</v>
      </c>
      <c r="GL124" s="80">
        <f t="shared" si="120"/>
        <v>0</v>
      </c>
      <c r="GM124" s="80">
        <f t="shared" si="120"/>
        <v>0</v>
      </c>
      <c r="GN124" s="80">
        <f t="shared" si="120"/>
        <v>0</v>
      </c>
      <c r="GO124" s="80">
        <f t="shared" si="120"/>
        <v>0</v>
      </c>
      <c r="GP124" s="80">
        <f t="shared" si="120"/>
        <v>0</v>
      </c>
      <c r="GQ124" s="80">
        <f t="shared" si="120"/>
        <v>0</v>
      </c>
      <c r="GR124" s="80">
        <f t="shared" si="120"/>
        <v>0</v>
      </c>
      <c r="GS124" s="80">
        <f t="shared" si="120"/>
        <v>0</v>
      </c>
      <c r="GT124" s="80">
        <f t="shared" si="120"/>
        <v>0</v>
      </c>
      <c r="GU124" s="80">
        <f t="shared" si="120"/>
        <v>0</v>
      </c>
      <c r="GV124" s="80">
        <f t="shared" si="120"/>
        <v>0</v>
      </c>
      <c r="GW124" s="80">
        <f t="shared" si="120"/>
        <v>0</v>
      </c>
      <c r="GX124" s="80">
        <f t="shared" si="120"/>
        <v>0</v>
      </c>
      <c r="GY124" s="80">
        <f t="shared" si="120"/>
        <v>0</v>
      </c>
      <c r="GZ124" s="80">
        <f t="shared" si="120"/>
        <v>0</v>
      </c>
      <c r="HA124" s="80">
        <f t="shared" si="120"/>
        <v>0</v>
      </c>
      <c r="HB124" s="80">
        <f t="shared" si="120"/>
        <v>0</v>
      </c>
      <c r="HC124" s="80">
        <f t="shared" si="120"/>
        <v>0</v>
      </c>
      <c r="HD124" s="80">
        <f t="shared" si="120"/>
        <v>0</v>
      </c>
      <c r="HE124" s="80">
        <f t="shared" si="120"/>
        <v>0</v>
      </c>
      <c r="HF124" s="80">
        <f t="shared" si="120"/>
        <v>0</v>
      </c>
      <c r="HG124" s="80">
        <f t="shared" si="120"/>
        <v>0</v>
      </c>
      <c r="HH124" s="80">
        <f t="shared" si="120"/>
        <v>0</v>
      </c>
      <c r="HI124" s="80">
        <f t="shared" si="120"/>
        <v>0</v>
      </c>
      <c r="HJ124" s="80">
        <f t="shared" si="120"/>
        <v>0</v>
      </c>
      <c r="HK124" s="80">
        <f t="shared" si="120"/>
        <v>0</v>
      </c>
      <c r="HL124" s="80">
        <f t="shared" si="120"/>
        <v>0</v>
      </c>
      <c r="HM124" s="80">
        <f t="shared" si="120"/>
        <v>0</v>
      </c>
      <c r="HN124" s="80">
        <f t="shared" si="120"/>
        <v>0</v>
      </c>
      <c r="HO124" s="80">
        <f t="shared" si="120"/>
        <v>0</v>
      </c>
      <c r="HP124" s="80">
        <f t="shared" si="120"/>
        <v>0</v>
      </c>
      <c r="HQ124" s="80">
        <f t="shared" si="120"/>
        <v>0</v>
      </c>
      <c r="HR124" s="80">
        <f t="shared" si="120"/>
        <v>0</v>
      </c>
      <c r="HS124" s="80">
        <f t="shared" si="120"/>
        <v>0</v>
      </c>
      <c r="HT124" s="80">
        <f t="shared" si="120"/>
        <v>0</v>
      </c>
      <c r="HU124" s="80">
        <f t="shared" si="120"/>
        <v>0</v>
      </c>
      <c r="HV124" s="80">
        <f t="shared" si="120"/>
        <v>0</v>
      </c>
      <c r="HW124" s="80">
        <f t="shared" si="120"/>
        <v>0</v>
      </c>
      <c r="HX124" s="80">
        <f t="shared" si="120"/>
        <v>0</v>
      </c>
      <c r="HY124" s="80">
        <f t="shared" si="120"/>
        <v>0</v>
      </c>
      <c r="HZ124" s="80">
        <f t="shared" si="120"/>
        <v>0</v>
      </c>
      <c r="IA124" s="80">
        <f t="shared" si="120"/>
        <v>0</v>
      </c>
      <c r="IB124" s="80">
        <f t="shared" si="120"/>
        <v>0</v>
      </c>
      <c r="IC124" s="80">
        <f t="shared" si="120"/>
        <v>0</v>
      </c>
      <c r="ID124" s="80">
        <f t="shared" si="120"/>
        <v>0</v>
      </c>
      <c r="IE124" s="80">
        <f t="shared" si="120"/>
        <v>0</v>
      </c>
      <c r="IF124" s="80">
        <f t="shared" si="120"/>
        <v>0</v>
      </c>
      <c r="IG124" s="80">
        <f t="shared" si="120"/>
        <v>0</v>
      </c>
      <c r="IH124" s="80">
        <f t="shared" si="120"/>
        <v>0</v>
      </c>
      <c r="II124" s="80">
        <f t="shared" si="120"/>
        <v>0</v>
      </c>
      <c r="IJ124" s="80">
        <f t="shared" si="120"/>
        <v>0</v>
      </c>
      <c r="IK124" s="80">
        <f t="shared" si="120"/>
        <v>0</v>
      </c>
      <c r="IL124" s="80">
        <f t="shared" si="120"/>
        <v>0</v>
      </c>
      <c r="IM124" s="80">
        <f t="shared" si="120"/>
        <v>0</v>
      </c>
      <c r="IN124" s="80">
        <f t="shared" si="120"/>
        <v>0</v>
      </c>
      <c r="IO124" s="80">
        <f t="shared" si="120"/>
        <v>0</v>
      </c>
      <c r="IP124" s="80">
        <f t="shared" si="120"/>
        <v>0</v>
      </c>
      <c r="IQ124" s="80">
        <f t="shared" si="120"/>
        <v>0</v>
      </c>
      <c r="IR124" s="80">
        <f t="shared" si="120"/>
        <v>0</v>
      </c>
      <c r="IS124" s="80">
        <f t="shared" si="120"/>
        <v>0</v>
      </c>
      <c r="IT124" s="80">
        <f t="shared" si="120"/>
        <v>0</v>
      </c>
      <c r="IU124" s="80">
        <f t="shared" si="120"/>
        <v>0</v>
      </c>
      <c r="IV124" s="80">
        <f t="shared" si="120"/>
        <v>0</v>
      </c>
      <c r="IW124" s="80">
        <f t="shared" si="120"/>
        <v>0</v>
      </c>
      <c r="IX124" s="80">
        <f t="shared" si="120"/>
        <v>0</v>
      </c>
      <c r="IY124" s="80">
        <f t="shared" si="120"/>
        <v>0</v>
      </c>
      <c r="IZ124" s="80">
        <f t="shared" si="120"/>
        <v>0</v>
      </c>
      <c r="JA124" s="80">
        <f t="shared" si="120"/>
        <v>0</v>
      </c>
      <c r="JB124" s="80">
        <f t="shared" si="120"/>
        <v>0</v>
      </c>
      <c r="JC124" s="80">
        <f t="shared" si="120"/>
        <v>0</v>
      </c>
      <c r="JD124" s="80">
        <f t="shared" si="120"/>
        <v>0</v>
      </c>
      <c r="JE124" s="80">
        <f t="shared" si="120"/>
        <v>0</v>
      </c>
      <c r="JF124" s="80">
        <f t="shared" si="120"/>
        <v>0</v>
      </c>
      <c r="JG124" s="80">
        <f t="shared" si="120"/>
        <v>0</v>
      </c>
      <c r="JH124" s="80">
        <f t="shared" si="120"/>
        <v>0</v>
      </c>
      <c r="JI124" s="80">
        <f t="shared" si="120"/>
        <v>0</v>
      </c>
      <c r="JJ124" s="80">
        <f t="shared" si="120"/>
        <v>0</v>
      </c>
      <c r="JK124" s="80">
        <f t="shared" si="120"/>
        <v>0</v>
      </c>
      <c r="JL124" s="80">
        <f t="shared" si="120"/>
        <v>0</v>
      </c>
      <c r="JM124" s="80">
        <f t="shared" si="120"/>
        <v>0</v>
      </c>
      <c r="JN124" s="80">
        <f t="shared" si="120"/>
        <v>0</v>
      </c>
      <c r="JO124" s="80">
        <f t="shared" si="120"/>
        <v>0</v>
      </c>
      <c r="JP124" s="80">
        <f t="shared" si="120"/>
        <v>0</v>
      </c>
      <c r="JQ124" s="80">
        <f t="shared" si="120"/>
        <v>0</v>
      </c>
      <c r="JR124" s="80">
        <f t="shared" si="120"/>
        <v>0</v>
      </c>
      <c r="JS124" s="80">
        <f t="shared" si="120"/>
        <v>0</v>
      </c>
      <c r="JT124" s="80">
        <f t="shared" si="120"/>
        <v>0</v>
      </c>
      <c r="JU124" s="80">
        <f t="shared" si="120"/>
        <v>0</v>
      </c>
      <c r="JV124" s="80">
        <f t="shared" si="120"/>
        <v>0</v>
      </c>
      <c r="JW124" s="80">
        <f t="shared" si="120"/>
        <v>0</v>
      </c>
      <c r="JX124" s="80">
        <f t="shared" si="120"/>
        <v>0</v>
      </c>
      <c r="JY124" s="80">
        <f t="shared" si="120"/>
        <v>0</v>
      </c>
      <c r="JZ124" s="80">
        <f t="shared" si="120"/>
        <v>0</v>
      </c>
      <c r="KA124" s="80">
        <f t="shared" si="120"/>
        <v>0</v>
      </c>
      <c r="KB124" s="80">
        <f t="shared" si="120"/>
        <v>0</v>
      </c>
      <c r="KC124" s="80">
        <f t="shared" si="120"/>
        <v>0</v>
      </c>
      <c r="KD124" s="80">
        <f t="shared" si="120"/>
        <v>0</v>
      </c>
      <c r="KE124" s="80">
        <f t="shared" si="120"/>
        <v>0</v>
      </c>
      <c r="KF124" s="1"/>
      <c r="KG124" s="1"/>
      <c r="KH124" s="80">
        <f>+Interest_Rate_for_Equipment_Financing/12*P124</f>
        <v>0</v>
      </c>
      <c r="KI124" s="80">
        <f>+Interest_Rate_for_Equipment_Financing/12*Q124</f>
        <v>0</v>
      </c>
      <c r="KJ124" s="80">
        <f>+Interest_Rate_for_Equipment_Financing/12*R124</f>
        <v>0</v>
      </c>
      <c r="KK124" s="80">
        <f>+Interest_Rate_for_Equipment_Financing/12*S124</f>
        <v>0</v>
      </c>
      <c r="KL124" s="80">
        <f>+Interest_Rate_for_Equipment_Financing/12*T124</f>
        <v>0</v>
      </c>
      <c r="KM124" s="80">
        <f>+Interest_Rate_for_Equipment_Financing/12*U124</f>
        <v>0</v>
      </c>
      <c r="KN124" s="80">
        <f>+Interest_Rate_for_Equipment_Financing/12*V124</f>
        <v>0</v>
      </c>
      <c r="KO124" s="80">
        <f>+Interest_Rate_for_Equipment_Financing/12*W124</f>
        <v>0</v>
      </c>
      <c r="KP124" s="80">
        <f>+Interest_Rate_for_Equipment_Financing/12*X124</f>
        <v>0</v>
      </c>
      <c r="KQ124" s="80">
        <f>+Interest_Rate_for_Equipment_Financing/12*Y124</f>
        <v>0</v>
      </c>
      <c r="KR124" s="80">
        <f>+Interest_Rate_for_Equipment_Financing/12*Z124</f>
        <v>0</v>
      </c>
      <c r="KS124" s="80">
        <f>+Interest_Rate_for_Equipment_Financing/12*AA124</f>
        <v>0</v>
      </c>
      <c r="KT124" s="80">
        <f>+Interest_Rate_for_Equipment_Financing/12*AB124</f>
        <v>0</v>
      </c>
      <c r="KU124" s="80">
        <f>+Interest_Rate_for_Equipment_Financing/12*AC124</f>
        <v>0</v>
      </c>
      <c r="KV124" s="80">
        <f>+Interest_Rate_for_Equipment_Financing/12*AD124</f>
        <v>0</v>
      </c>
      <c r="KW124" s="80">
        <f>+Interest_Rate_for_Equipment_Financing/12*AE124</f>
        <v>0</v>
      </c>
      <c r="KX124" s="80">
        <f>+Interest_Rate_for_Equipment_Financing/12*AF124</f>
        <v>0</v>
      </c>
      <c r="KY124" s="80">
        <f>+Interest_Rate_for_Equipment_Financing/12*AG124</f>
        <v>0</v>
      </c>
      <c r="KZ124" s="80">
        <f>+Interest_Rate_for_Equipment_Financing/12*AH124</f>
        <v>0</v>
      </c>
      <c r="LA124" s="80">
        <f>+Interest_Rate_for_Equipment_Financing/12*AI124</f>
        <v>0</v>
      </c>
      <c r="LB124" s="80">
        <f>+Interest_Rate_for_Equipment_Financing/12*AJ124</f>
        <v>0</v>
      </c>
      <c r="LC124" s="80">
        <f>+Interest_Rate_for_Equipment_Financing/12*AK124</f>
        <v>0</v>
      </c>
      <c r="LD124" s="80">
        <f>+Interest_Rate_for_Equipment_Financing/12*AL124</f>
        <v>0</v>
      </c>
      <c r="LE124" s="80">
        <f>+Interest_Rate_for_Equipment_Financing/12*AM124</f>
        <v>0</v>
      </c>
      <c r="LF124" s="80">
        <f>+Interest_Rate_for_Equipment_Financing/12*AN124</f>
        <v>0</v>
      </c>
      <c r="LG124" s="80">
        <f>+Interest_Rate_for_Equipment_Financing/12*AO124</f>
        <v>0</v>
      </c>
      <c r="LH124" s="80">
        <f>+Interest_Rate_for_Equipment_Financing/12*AP124</f>
        <v>0</v>
      </c>
      <c r="LI124" s="80">
        <f>+Interest_Rate_for_Equipment_Financing/12*AQ124</f>
        <v>0</v>
      </c>
      <c r="LJ124" s="80">
        <f>+Interest_Rate_for_Equipment_Financing/12*AR124</f>
        <v>0</v>
      </c>
      <c r="LK124" s="80">
        <f>+Interest_Rate_for_Equipment_Financing/12*AS124</f>
        <v>0</v>
      </c>
      <c r="LL124" s="80">
        <f>+Interest_Rate_for_Equipment_Financing/12*AT124</f>
        <v>0</v>
      </c>
      <c r="LM124" s="80">
        <f>+Interest_Rate_for_Equipment_Financing/12*AU124</f>
        <v>0</v>
      </c>
      <c r="LN124" s="80">
        <f>+Interest_Rate_for_Equipment_Financing/12*AV124</f>
        <v>0</v>
      </c>
      <c r="LO124" s="80">
        <f>+Interest_Rate_for_Equipment_Financing/12*AW124</f>
        <v>0</v>
      </c>
      <c r="LP124" s="80">
        <f>+Interest_Rate_for_Equipment_Financing/12*AX124</f>
        <v>0</v>
      </c>
      <c r="LQ124" s="80">
        <f>+Interest_Rate_for_Equipment_Financing/12*AY124</f>
        <v>0</v>
      </c>
      <c r="LR124" s="80">
        <f>+Interest_Rate_for_Equipment_Financing/12*AZ124</f>
        <v>0</v>
      </c>
      <c r="LS124" s="80">
        <f>+Interest_Rate_for_Equipment_Financing/12*BA124</f>
        <v>0</v>
      </c>
      <c r="LT124" s="80">
        <f>+Interest_Rate_for_Equipment_Financing/12*BB124</f>
        <v>0</v>
      </c>
      <c r="LU124" s="80">
        <f>+Interest_Rate_for_Equipment_Financing/12*BC124</f>
        <v>0</v>
      </c>
      <c r="LV124" s="80">
        <f>+Interest_Rate_for_Equipment_Financing/12*BD124</f>
        <v>0</v>
      </c>
      <c r="LW124" s="80">
        <f>+Interest_Rate_for_Equipment_Financing/12*BE124</f>
        <v>0</v>
      </c>
      <c r="LX124" s="80">
        <f>+Interest_Rate_for_Equipment_Financing/12*BF124</f>
        <v>0</v>
      </c>
      <c r="LY124" s="80">
        <f>+Interest_Rate_for_Equipment_Financing/12*BG124</f>
        <v>0</v>
      </c>
      <c r="LZ124" s="80">
        <f>+Interest_Rate_for_Equipment_Financing/12*BH124</f>
        <v>0</v>
      </c>
      <c r="MA124" s="80">
        <f>+Interest_Rate_for_Equipment_Financing/12*BI124</f>
        <v>0</v>
      </c>
      <c r="MB124" s="80">
        <f>+Interest_Rate_for_Equipment_Financing/12*BJ124</f>
        <v>0</v>
      </c>
      <c r="MC124" s="80">
        <f>+Interest_Rate_for_Equipment_Financing/12*BK124</f>
        <v>0</v>
      </c>
      <c r="MD124" s="80">
        <f>+Interest_Rate_for_Equipment_Financing/12*BL124</f>
        <v>0</v>
      </c>
      <c r="ME124" s="80">
        <f>+Interest_Rate_for_Equipment_Financing/12*BM124</f>
        <v>0</v>
      </c>
      <c r="MF124" s="80">
        <f>+Interest_Rate_for_Equipment_Financing/12*BN124</f>
        <v>0</v>
      </c>
      <c r="MG124" s="80">
        <f>+Interest_Rate_for_Equipment_Financing/12*BO124</f>
        <v>0</v>
      </c>
      <c r="MH124" s="80">
        <f>+Interest_Rate_for_Equipment_Financing/12*BP124</f>
        <v>0</v>
      </c>
      <c r="MI124" s="80">
        <f>+Interest_Rate_for_Equipment_Financing/12*BQ124</f>
        <v>0</v>
      </c>
      <c r="MJ124" s="80">
        <f>+Interest_Rate_for_Equipment_Financing/12*BR124</f>
        <v>0</v>
      </c>
      <c r="MK124" s="80">
        <f>+Interest_Rate_for_Equipment_Financing/12*BS124</f>
        <v>0</v>
      </c>
      <c r="ML124" s="80">
        <f>+Interest_Rate_for_Equipment_Financing/12*BT124</f>
        <v>0</v>
      </c>
      <c r="MM124" s="80">
        <f>+Interest_Rate_for_Equipment_Financing/12*BU124</f>
        <v>0</v>
      </c>
      <c r="MN124" s="80">
        <f>+Interest_Rate_for_Equipment_Financing/12*BV124</f>
        <v>0</v>
      </c>
      <c r="MO124" s="80">
        <f>+Interest_Rate_for_Equipment_Financing/12*BW124</f>
        <v>0</v>
      </c>
      <c r="MP124" s="80">
        <f>+Interest_Rate_for_Equipment_Financing/12*BX124</f>
        <v>0</v>
      </c>
      <c r="MQ124" s="80">
        <f>+Interest_Rate_for_Equipment_Financing/12*BY124</f>
        <v>0</v>
      </c>
      <c r="MR124" s="80">
        <f>+Interest_Rate_for_Equipment_Financing/12*BZ124</f>
        <v>0</v>
      </c>
      <c r="MS124" s="80">
        <f>+Interest_Rate_for_Equipment_Financing/12*CA124</f>
        <v>0</v>
      </c>
      <c r="MT124" s="80">
        <f>+Interest_Rate_for_Equipment_Financing/12*CB124</f>
        <v>0</v>
      </c>
      <c r="MU124" s="80">
        <f>+Interest_Rate_for_Equipment_Financing/12*CC124</f>
        <v>0</v>
      </c>
      <c r="MV124" s="80">
        <f>+Interest_Rate_for_Equipment_Financing/12*CD124</f>
        <v>0</v>
      </c>
      <c r="MW124" s="80">
        <f>+Interest_Rate_for_Equipment_Financing/12*CE124</f>
        <v>0</v>
      </c>
      <c r="MX124" s="80">
        <f>+Interest_Rate_for_Equipment_Financing/12*CF124</f>
        <v>0</v>
      </c>
      <c r="MY124" s="80">
        <f>+Interest_Rate_for_Equipment_Financing/12*CG124</f>
        <v>0</v>
      </c>
      <c r="MZ124" s="80">
        <f>+Interest_Rate_for_Equipment_Financing/12*CH124</f>
        <v>0</v>
      </c>
      <c r="NA124" s="80">
        <f>+Interest_Rate_for_Equipment_Financing/12*CI124</f>
        <v>0</v>
      </c>
      <c r="NB124" s="80">
        <f>+Interest_Rate_for_Equipment_Financing/12*CJ124</f>
        <v>0</v>
      </c>
      <c r="NC124" s="80">
        <f>+Interest_Rate_for_Equipment_Financing/12*CK124</f>
        <v>0</v>
      </c>
      <c r="ND124" s="80">
        <f>+Interest_Rate_for_Equipment_Financing/12*CL124</f>
        <v>0</v>
      </c>
      <c r="NE124" s="80">
        <f>+Interest_Rate_for_Equipment_Financing/12*CM124</f>
        <v>0</v>
      </c>
      <c r="NF124" s="80">
        <f>+Interest_Rate_for_Equipment_Financing/12*CN124</f>
        <v>0</v>
      </c>
      <c r="NG124" s="80">
        <f>+Interest_Rate_for_Equipment_Financing/12*CO124</f>
        <v>0</v>
      </c>
      <c r="NH124" s="80">
        <f>+Interest_Rate_for_Equipment_Financing/12*CP124</f>
        <v>0</v>
      </c>
      <c r="NI124" s="80">
        <f>+Interest_Rate_for_Equipment_Financing/12*CQ124</f>
        <v>0</v>
      </c>
      <c r="NJ124" s="80">
        <f>+Interest_Rate_for_Equipment_Financing/12*CR124</f>
        <v>0</v>
      </c>
      <c r="NK124" s="80">
        <f>+Interest_Rate_for_Equipment_Financing/12*CS124</f>
        <v>0</v>
      </c>
      <c r="NL124" s="80">
        <f>+Interest_Rate_for_Equipment_Financing/12*CT124</f>
        <v>0</v>
      </c>
      <c r="NM124" s="80">
        <f>+Interest_Rate_for_Equipment_Financing/12*CU124</f>
        <v>0</v>
      </c>
      <c r="NN124" s="80">
        <f>+Interest_Rate_for_Equipment_Financing/12*CV124</f>
        <v>0</v>
      </c>
      <c r="NO124" s="80">
        <f>+Interest_Rate_for_Equipment_Financing/12*CW124</f>
        <v>0</v>
      </c>
      <c r="NP124" s="80">
        <f>+Interest_Rate_for_Equipment_Financing/12*CX124</f>
        <v>0</v>
      </c>
      <c r="NQ124" s="80">
        <f>+Interest_Rate_for_Equipment_Financing/12*CY124</f>
        <v>0</v>
      </c>
      <c r="NR124" s="80">
        <f>+Interest_Rate_for_Equipment_Financing/12*CZ124</f>
        <v>0</v>
      </c>
      <c r="NS124" s="80">
        <f>+Interest_Rate_for_Equipment_Financing/12*DA124</f>
        <v>0</v>
      </c>
      <c r="NT124" s="80">
        <f>+Interest_Rate_for_Equipment_Financing/12*DB124</f>
        <v>0</v>
      </c>
      <c r="NU124" s="80">
        <f>+Interest_Rate_for_Equipment_Financing/12*DC124</f>
        <v>0</v>
      </c>
      <c r="NV124" s="80">
        <f>+Interest_Rate_for_Equipment_Financing/12*DD124</f>
        <v>0</v>
      </c>
      <c r="NW124" s="80">
        <f>+Interest_Rate_for_Equipment_Financing/12*DE124</f>
        <v>0</v>
      </c>
      <c r="NX124" s="80">
        <f>+Interest_Rate_for_Equipment_Financing/12*DF124</f>
        <v>0</v>
      </c>
      <c r="NY124" s="80">
        <f>+Interest_Rate_for_Equipment_Financing/12*DG124</f>
        <v>0</v>
      </c>
      <c r="NZ124" s="80">
        <f>+Interest_Rate_for_Equipment_Financing/12*DH124</f>
        <v>0</v>
      </c>
      <c r="OA124" s="80">
        <f>+Interest_Rate_for_Equipment_Financing/12*DI124</f>
        <v>0</v>
      </c>
      <c r="OB124" s="80">
        <f>+Interest_Rate_for_Equipment_Financing/12*DJ124</f>
        <v>0</v>
      </c>
      <c r="OC124" s="80">
        <f>+Interest_Rate_for_Equipment_Financing/12*DK124</f>
        <v>0</v>
      </c>
      <c r="OD124" s="80">
        <f>+Interest_Rate_for_Equipment_Financing/12*DL124</f>
        <v>0</v>
      </c>
      <c r="OE124" s="80">
        <f>+Interest_Rate_for_Equipment_Financing/12*DM124</f>
        <v>0</v>
      </c>
      <c r="OF124" s="80">
        <f>+Interest_Rate_for_Equipment_Financing/12*DN124</f>
        <v>0</v>
      </c>
      <c r="OG124" s="80">
        <f>+Interest_Rate_for_Equipment_Financing/12*DO124</f>
        <v>0</v>
      </c>
      <c r="OH124" s="80">
        <f>+Interest_Rate_for_Equipment_Financing/12*DP124</f>
        <v>0</v>
      </c>
      <c r="OI124" s="80">
        <f>+Interest_Rate_for_Equipment_Financing/12*DQ124</f>
        <v>0</v>
      </c>
      <c r="OJ124" s="80">
        <f>+Interest_Rate_for_Equipment_Financing/12*DR124</f>
        <v>0</v>
      </c>
      <c r="OK124" s="80">
        <f>+Interest_Rate_for_Equipment_Financing/12*DS124</f>
        <v>0</v>
      </c>
      <c r="OL124" s="80">
        <f>+Interest_Rate_for_Equipment_Financing/12*DT124</f>
        <v>0</v>
      </c>
      <c r="OM124" s="80">
        <f>+Interest_Rate_for_Equipment_Financing/12*DU124</f>
        <v>0</v>
      </c>
      <c r="ON124" s="80">
        <f>+Interest_Rate_for_Equipment_Financing/12*DV124</f>
        <v>0</v>
      </c>
      <c r="OO124" s="80">
        <f>+Interest_Rate_for_Equipment_Financing/12*DW124</f>
        <v>0</v>
      </c>
      <c r="OP124" s="80">
        <f>+Interest_Rate_for_Equipment_Financing/12*DX124</f>
        <v>0</v>
      </c>
      <c r="OQ124" s="80">
        <f>+Interest_Rate_for_Equipment_Financing/12*DY124</f>
        <v>0</v>
      </c>
      <c r="OR124" s="80">
        <f>+Interest_Rate_for_Equipment_Financing/12*DZ124</f>
        <v>0</v>
      </c>
      <c r="OS124" s="80">
        <f>+Interest_Rate_for_Equipment_Financing/12*EA124</f>
        <v>0</v>
      </c>
      <c r="OT124" s="80">
        <f>+Interest_Rate_for_Equipment_Financing/12*EB124</f>
        <v>0</v>
      </c>
      <c r="OU124" s="80">
        <f>+Interest_Rate_for_Equipment_Financing/12*EC124</f>
        <v>0</v>
      </c>
      <c r="OV124" s="80">
        <f>+Interest_Rate_for_Equipment_Financing/12*ED124</f>
        <v>0</v>
      </c>
      <c r="OW124" s="80">
        <f>+Interest_Rate_for_Equipment_Financing/12*EE124</f>
        <v>0</v>
      </c>
    </row>
    <row r="125" ht="12.75" customHeight="1">
      <c r="A125" s="79">
        <f t="shared" si="111"/>
        <v>4</v>
      </c>
      <c r="B125" s="79" t="s">
        <v>204</v>
      </c>
      <c r="C125" s="80"/>
      <c r="D125" s="80" t="str">
        <f>Term_for_Equipment_Financing</f>
        <v/>
      </c>
      <c r="E125" s="294">
        <f>+Interest_Rate_LT</f>
        <v>0.05</v>
      </c>
      <c r="F125" s="295">
        <f t="shared" si="116"/>
        <v>4</v>
      </c>
      <c r="G125" s="79">
        <f t="shared" si="117"/>
        <v>2025</v>
      </c>
      <c r="H125" s="296"/>
      <c r="I125" s="296"/>
      <c r="J125" s="297"/>
      <c r="K125" s="1"/>
      <c r="L125" s="1"/>
      <c r="M125" s="256">
        <f t="shared" si="118"/>
        <v>45748</v>
      </c>
      <c r="N125" s="256">
        <f t="shared" si="112"/>
        <v>0</v>
      </c>
      <c r="O125" s="257">
        <f t="shared" si="113"/>
        <v>0</v>
      </c>
      <c r="P125" s="258">
        <f t="shared" ref="P125:ES125" si="121">AND((O125&gt;0.1),OR(P$70&lt;$N125,$N125=0))*(O125+$O125+O125*$E125/12)+(P$70=$M125)*($C125+$O125+$C125*$E125/12)</f>
        <v>0</v>
      </c>
      <c r="Q125" s="258">
        <f t="shared" si="121"/>
        <v>0</v>
      </c>
      <c r="R125" s="258">
        <f t="shared" si="121"/>
        <v>0</v>
      </c>
      <c r="S125" s="258">
        <f t="shared" si="121"/>
        <v>0</v>
      </c>
      <c r="T125" s="258">
        <f t="shared" si="121"/>
        <v>0</v>
      </c>
      <c r="U125" s="258">
        <f t="shared" si="121"/>
        <v>0</v>
      </c>
      <c r="V125" s="258">
        <f t="shared" si="121"/>
        <v>0</v>
      </c>
      <c r="W125" s="258">
        <f t="shared" si="121"/>
        <v>0</v>
      </c>
      <c r="X125" s="258">
        <f t="shared" si="121"/>
        <v>0</v>
      </c>
      <c r="Y125" s="258">
        <f t="shared" si="121"/>
        <v>0</v>
      </c>
      <c r="Z125" s="258">
        <f t="shared" si="121"/>
        <v>0</v>
      </c>
      <c r="AA125" s="258">
        <f t="shared" si="121"/>
        <v>0</v>
      </c>
      <c r="AB125" s="258">
        <f t="shared" si="121"/>
        <v>0</v>
      </c>
      <c r="AC125" s="258">
        <f t="shared" si="121"/>
        <v>0</v>
      </c>
      <c r="AD125" s="258">
        <f t="shared" si="121"/>
        <v>0</v>
      </c>
      <c r="AE125" s="258">
        <f t="shared" si="121"/>
        <v>0</v>
      </c>
      <c r="AF125" s="258">
        <f t="shared" si="121"/>
        <v>0</v>
      </c>
      <c r="AG125" s="258">
        <f t="shared" si="121"/>
        <v>0</v>
      </c>
      <c r="AH125" s="258">
        <f t="shared" si="121"/>
        <v>0</v>
      </c>
      <c r="AI125" s="258">
        <f t="shared" si="121"/>
        <v>0</v>
      </c>
      <c r="AJ125" s="258">
        <f t="shared" si="121"/>
        <v>0</v>
      </c>
      <c r="AK125" s="258">
        <f t="shared" si="121"/>
        <v>0</v>
      </c>
      <c r="AL125" s="258">
        <f t="shared" si="121"/>
        <v>0</v>
      </c>
      <c r="AM125" s="258">
        <f t="shared" si="121"/>
        <v>0</v>
      </c>
      <c r="AN125" s="258">
        <f t="shared" si="121"/>
        <v>0</v>
      </c>
      <c r="AO125" s="258">
        <f t="shared" si="121"/>
        <v>0</v>
      </c>
      <c r="AP125" s="258">
        <f t="shared" si="121"/>
        <v>0</v>
      </c>
      <c r="AQ125" s="258">
        <f t="shared" si="121"/>
        <v>0</v>
      </c>
      <c r="AR125" s="258">
        <f t="shared" si="121"/>
        <v>0</v>
      </c>
      <c r="AS125" s="258">
        <f t="shared" si="121"/>
        <v>0</v>
      </c>
      <c r="AT125" s="258">
        <f t="shared" si="121"/>
        <v>0</v>
      </c>
      <c r="AU125" s="258">
        <f t="shared" si="121"/>
        <v>0</v>
      </c>
      <c r="AV125" s="258">
        <f t="shared" si="121"/>
        <v>0</v>
      </c>
      <c r="AW125" s="258">
        <f t="shared" si="121"/>
        <v>0</v>
      </c>
      <c r="AX125" s="258">
        <f t="shared" si="121"/>
        <v>0</v>
      </c>
      <c r="AY125" s="258">
        <f t="shared" si="121"/>
        <v>0</v>
      </c>
      <c r="AZ125" s="258">
        <f t="shared" si="121"/>
        <v>0</v>
      </c>
      <c r="BA125" s="258">
        <f t="shared" si="121"/>
        <v>0</v>
      </c>
      <c r="BB125" s="258">
        <f t="shared" si="121"/>
        <v>0</v>
      </c>
      <c r="BC125" s="258">
        <f t="shared" si="121"/>
        <v>0</v>
      </c>
      <c r="BD125" s="258">
        <f t="shared" si="121"/>
        <v>0</v>
      </c>
      <c r="BE125" s="258">
        <f t="shared" si="121"/>
        <v>0</v>
      </c>
      <c r="BF125" s="258">
        <f t="shared" si="121"/>
        <v>0</v>
      </c>
      <c r="BG125" s="258">
        <f t="shared" si="121"/>
        <v>0</v>
      </c>
      <c r="BH125" s="258">
        <f t="shared" si="121"/>
        <v>0</v>
      </c>
      <c r="BI125" s="258">
        <f t="shared" si="121"/>
        <v>0</v>
      </c>
      <c r="BJ125" s="258">
        <f t="shared" si="121"/>
        <v>0</v>
      </c>
      <c r="BK125" s="258">
        <f t="shared" si="121"/>
        <v>0</v>
      </c>
      <c r="BL125" s="258">
        <f t="shared" si="121"/>
        <v>0</v>
      </c>
      <c r="BM125" s="258">
        <f t="shared" si="121"/>
        <v>0</v>
      </c>
      <c r="BN125" s="258">
        <f t="shared" si="121"/>
        <v>0</v>
      </c>
      <c r="BO125" s="258">
        <f t="shared" si="121"/>
        <v>0</v>
      </c>
      <c r="BP125" s="258">
        <f t="shared" si="121"/>
        <v>0</v>
      </c>
      <c r="BQ125" s="258">
        <f t="shared" si="121"/>
        <v>0</v>
      </c>
      <c r="BR125" s="258">
        <f t="shared" si="121"/>
        <v>0</v>
      </c>
      <c r="BS125" s="258">
        <f t="shared" si="121"/>
        <v>0</v>
      </c>
      <c r="BT125" s="258">
        <f t="shared" si="121"/>
        <v>0</v>
      </c>
      <c r="BU125" s="258">
        <f t="shared" si="121"/>
        <v>0</v>
      </c>
      <c r="BV125" s="258">
        <f t="shared" si="121"/>
        <v>0</v>
      </c>
      <c r="BW125" s="258">
        <f t="shared" si="121"/>
        <v>0</v>
      </c>
      <c r="BX125" s="258">
        <f t="shared" si="121"/>
        <v>0</v>
      </c>
      <c r="BY125" s="258">
        <f t="shared" si="121"/>
        <v>0</v>
      </c>
      <c r="BZ125" s="258">
        <f t="shared" si="121"/>
        <v>0</v>
      </c>
      <c r="CA125" s="258">
        <f t="shared" si="121"/>
        <v>0</v>
      </c>
      <c r="CB125" s="258">
        <f t="shared" si="121"/>
        <v>0</v>
      </c>
      <c r="CC125" s="258">
        <f t="shared" si="121"/>
        <v>0</v>
      </c>
      <c r="CD125" s="258">
        <f t="shared" si="121"/>
        <v>0</v>
      </c>
      <c r="CE125" s="258">
        <f t="shared" si="121"/>
        <v>0</v>
      </c>
      <c r="CF125" s="258">
        <f t="shared" si="121"/>
        <v>0</v>
      </c>
      <c r="CG125" s="258">
        <f t="shared" si="121"/>
        <v>0</v>
      </c>
      <c r="CH125" s="258">
        <f t="shared" si="121"/>
        <v>0</v>
      </c>
      <c r="CI125" s="258">
        <f t="shared" si="121"/>
        <v>0</v>
      </c>
      <c r="CJ125" s="258">
        <f t="shared" si="121"/>
        <v>0</v>
      </c>
      <c r="CK125" s="258">
        <f t="shared" si="121"/>
        <v>0</v>
      </c>
      <c r="CL125" s="258">
        <f t="shared" si="121"/>
        <v>0</v>
      </c>
      <c r="CM125" s="258">
        <f t="shared" si="121"/>
        <v>0</v>
      </c>
      <c r="CN125" s="258">
        <f t="shared" si="121"/>
        <v>0</v>
      </c>
      <c r="CO125" s="258">
        <f t="shared" si="121"/>
        <v>0</v>
      </c>
      <c r="CP125" s="258">
        <f t="shared" si="121"/>
        <v>0</v>
      </c>
      <c r="CQ125" s="258">
        <f t="shared" si="121"/>
        <v>0</v>
      </c>
      <c r="CR125" s="258">
        <f t="shared" si="121"/>
        <v>0</v>
      </c>
      <c r="CS125" s="258">
        <f t="shared" si="121"/>
        <v>0</v>
      </c>
      <c r="CT125" s="258">
        <f t="shared" si="121"/>
        <v>0</v>
      </c>
      <c r="CU125" s="258">
        <f t="shared" si="121"/>
        <v>0</v>
      </c>
      <c r="CV125" s="258">
        <f t="shared" si="121"/>
        <v>0</v>
      </c>
      <c r="CW125" s="258">
        <f t="shared" si="121"/>
        <v>0</v>
      </c>
      <c r="CX125" s="258">
        <f t="shared" si="121"/>
        <v>0</v>
      </c>
      <c r="CY125" s="258">
        <f t="shared" si="121"/>
        <v>0</v>
      </c>
      <c r="CZ125" s="258">
        <f t="shared" si="121"/>
        <v>0</v>
      </c>
      <c r="DA125" s="258">
        <f t="shared" si="121"/>
        <v>0</v>
      </c>
      <c r="DB125" s="258">
        <f t="shared" si="121"/>
        <v>0</v>
      </c>
      <c r="DC125" s="258">
        <f t="shared" si="121"/>
        <v>0</v>
      </c>
      <c r="DD125" s="258">
        <f t="shared" si="121"/>
        <v>0</v>
      </c>
      <c r="DE125" s="258">
        <f t="shared" si="121"/>
        <v>0</v>
      </c>
      <c r="DF125" s="258">
        <f t="shared" si="121"/>
        <v>0</v>
      </c>
      <c r="DG125" s="258">
        <f t="shared" si="121"/>
        <v>0</v>
      </c>
      <c r="DH125" s="258">
        <f t="shared" si="121"/>
        <v>0</v>
      </c>
      <c r="DI125" s="258">
        <f t="shared" si="121"/>
        <v>0</v>
      </c>
      <c r="DJ125" s="258">
        <f t="shared" si="121"/>
        <v>0</v>
      </c>
      <c r="DK125" s="258">
        <f t="shared" si="121"/>
        <v>0</v>
      </c>
      <c r="DL125" s="258">
        <f t="shared" si="121"/>
        <v>0</v>
      </c>
      <c r="DM125" s="258">
        <f t="shared" si="121"/>
        <v>0</v>
      </c>
      <c r="DN125" s="258">
        <f t="shared" si="121"/>
        <v>0</v>
      </c>
      <c r="DO125" s="258">
        <f t="shared" si="121"/>
        <v>0</v>
      </c>
      <c r="DP125" s="258">
        <f t="shared" si="121"/>
        <v>0</v>
      </c>
      <c r="DQ125" s="258">
        <f t="shared" si="121"/>
        <v>0</v>
      </c>
      <c r="DR125" s="258">
        <f t="shared" si="121"/>
        <v>0</v>
      </c>
      <c r="DS125" s="258">
        <f t="shared" si="121"/>
        <v>0</v>
      </c>
      <c r="DT125" s="258">
        <f t="shared" si="121"/>
        <v>0</v>
      </c>
      <c r="DU125" s="258">
        <f t="shared" si="121"/>
        <v>0</v>
      </c>
      <c r="DV125" s="258">
        <f t="shared" si="121"/>
        <v>0</v>
      </c>
      <c r="DW125" s="258">
        <f t="shared" si="121"/>
        <v>0</v>
      </c>
      <c r="DX125" s="258">
        <f t="shared" si="121"/>
        <v>0</v>
      </c>
      <c r="DY125" s="258">
        <f t="shared" si="121"/>
        <v>0</v>
      </c>
      <c r="DZ125" s="258">
        <f t="shared" si="121"/>
        <v>0</v>
      </c>
      <c r="EA125" s="258">
        <f t="shared" si="121"/>
        <v>0</v>
      </c>
      <c r="EB125" s="258">
        <f t="shared" si="121"/>
        <v>0</v>
      </c>
      <c r="EC125" s="258">
        <f t="shared" si="121"/>
        <v>0</v>
      </c>
      <c r="ED125" s="258">
        <f t="shared" si="121"/>
        <v>0</v>
      </c>
      <c r="EE125" s="258">
        <f t="shared" si="121"/>
        <v>0</v>
      </c>
      <c r="EF125" s="258">
        <f t="shared" si="121"/>
        <v>0</v>
      </c>
      <c r="EG125" s="258">
        <f t="shared" si="121"/>
        <v>0</v>
      </c>
      <c r="EH125" s="258">
        <f t="shared" si="121"/>
        <v>0</v>
      </c>
      <c r="EI125" s="258">
        <f t="shared" si="121"/>
        <v>0</v>
      </c>
      <c r="EJ125" s="258">
        <f t="shared" si="121"/>
        <v>0</v>
      </c>
      <c r="EK125" s="258">
        <f t="shared" si="121"/>
        <v>0</v>
      </c>
      <c r="EL125" s="258">
        <f t="shared" si="121"/>
        <v>0</v>
      </c>
      <c r="EM125" s="258">
        <f t="shared" si="121"/>
        <v>0</v>
      </c>
      <c r="EN125" s="258">
        <f t="shared" si="121"/>
        <v>0</v>
      </c>
      <c r="EO125" s="258">
        <f t="shared" si="121"/>
        <v>0</v>
      </c>
      <c r="EP125" s="258">
        <f t="shared" si="121"/>
        <v>0</v>
      </c>
      <c r="EQ125" s="258">
        <f t="shared" si="121"/>
        <v>0</v>
      </c>
      <c r="ER125" s="258">
        <f t="shared" si="121"/>
        <v>0</v>
      </c>
      <c r="ES125" s="258">
        <f t="shared" si="121"/>
        <v>0</v>
      </c>
      <c r="ET125" s="1"/>
      <c r="EU125" s="1"/>
      <c r="EV125" s="1"/>
      <c r="EW125" s="1"/>
      <c r="EX125" s="80">
        <f t="shared" ref="EX125:KE125" si="122">(P125&gt;0)*(P125-AB125)</f>
        <v>0</v>
      </c>
      <c r="EY125" s="80">
        <f t="shared" si="122"/>
        <v>0</v>
      </c>
      <c r="EZ125" s="80">
        <f t="shared" si="122"/>
        <v>0</v>
      </c>
      <c r="FA125" s="80">
        <f t="shared" si="122"/>
        <v>0</v>
      </c>
      <c r="FB125" s="80">
        <f t="shared" si="122"/>
        <v>0</v>
      </c>
      <c r="FC125" s="80">
        <f t="shared" si="122"/>
        <v>0</v>
      </c>
      <c r="FD125" s="80">
        <f t="shared" si="122"/>
        <v>0</v>
      </c>
      <c r="FE125" s="80">
        <f t="shared" si="122"/>
        <v>0</v>
      </c>
      <c r="FF125" s="80">
        <f t="shared" si="122"/>
        <v>0</v>
      </c>
      <c r="FG125" s="80">
        <f t="shared" si="122"/>
        <v>0</v>
      </c>
      <c r="FH125" s="80">
        <f t="shared" si="122"/>
        <v>0</v>
      </c>
      <c r="FI125" s="80">
        <f t="shared" si="122"/>
        <v>0</v>
      </c>
      <c r="FJ125" s="80">
        <f t="shared" si="122"/>
        <v>0</v>
      </c>
      <c r="FK125" s="80">
        <f t="shared" si="122"/>
        <v>0</v>
      </c>
      <c r="FL125" s="80">
        <f t="shared" si="122"/>
        <v>0</v>
      </c>
      <c r="FM125" s="80">
        <f t="shared" si="122"/>
        <v>0</v>
      </c>
      <c r="FN125" s="80">
        <f t="shared" si="122"/>
        <v>0</v>
      </c>
      <c r="FO125" s="80">
        <f t="shared" si="122"/>
        <v>0</v>
      </c>
      <c r="FP125" s="80">
        <f t="shared" si="122"/>
        <v>0</v>
      </c>
      <c r="FQ125" s="80">
        <f t="shared" si="122"/>
        <v>0</v>
      </c>
      <c r="FR125" s="80">
        <f t="shared" si="122"/>
        <v>0</v>
      </c>
      <c r="FS125" s="80">
        <f t="shared" si="122"/>
        <v>0</v>
      </c>
      <c r="FT125" s="80">
        <f t="shared" si="122"/>
        <v>0</v>
      </c>
      <c r="FU125" s="80">
        <f t="shared" si="122"/>
        <v>0</v>
      </c>
      <c r="FV125" s="80">
        <f t="shared" si="122"/>
        <v>0</v>
      </c>
      <c r="FW125" s="80">
        <f t="shared" si="122"/>
        <v>0</v>
      </c>
      <c r="FX125" s="80">
        <f t="shared" si="122"/>
        <v>0</v>
      </c>
      <c r="FY125" s="80">
        <f t="shared" si="122"/>
        <v>0</v>
      </c>
      <c r="FZ125" s="80">
        <f t="shared" si="122"/>
        <v>0</v>
      </c>
      <c r="GA125" s="80">
        <f t="shared" si="122"/>
        <v>0</v>
      </c>
      <c r="GB125" s="80">
        <f t="shared" si="122"/>
        <v>0</v>
      </c>
      <c r="GC125" s="80">
        <f t="shared" si="122"/>
        <v>0</v>
      </c>
      <c r="GD125" s="80">
        <f t="shared" si="122"/>
        <v>0</v>
      </c>
      <c r="GE125" s="80">
        <f t="shared" si="122"/>
        <v>0</v>
      </c>
      <c r="GF125" s="80">
        <f t="shared" si="122"/>
        <v>0</v>
      </c>
      <c r="GG125" s="80">
        <f t="shared" si="122"/>
        <v>0</v>
      </c>
      <c r="GH125" s="80">
        <f t="shared" si="122"/>
        <v>0</v>
      </c>
      <c r="GI125" s="80">
        <f t="shared" si="122"/>
        <v>0</v>
      </c>
      <c r="GJ125" s="80">
        <f t="shared" si="122"/>
        <v>0</v>
      </c>
      <c r="GK125" s="80">
        <f t="shared" si="122"/>
        <v>0</v>
      </c>
      <c r="GL125" s="80">
        <f t="shared" si="122"/>
        <v>0</v>
      </c>
      <c r="GM125" s="80">
        <f t="shared" si="122"/>
        <v>0</v>
      </c>
      <c r="GN125" s="80">
        <f t="shared" si="122"/>
        <v>0</v>
      </c>
      <c r="GO125" s="80">
        <f t="shared" si="122"/>
        <v>0</v>
      </c>
      <c r="GP125" s="80">
        <f t="shared" si="122"/>
        <v>0</v>
      </c>
      <c r="GQ125" s="80">
        <f t="shared" si="122"/>
        <v>0</v>
      </c>
      <c r="GR125" s="80">
        <f t="shared" si="122"/>
        <v>0</v>
      </c>
      <c r="GS125" s="80">
        <f t="shared" si="122"/>
        <v>0</v>
      </c>
      <c r="GT125" s="80">
        <f t="shared" si="122"/>
        <v>0</v>
      </c>
      <c r="GU125" s="80">
        <f t="shared" si="122"/>
        <v>0</v>
      </c>
      <c r="GV125" s="80">
        <f t="shared" si="122"/>
        <v>0</v>
      </c>
      <c r="GW125" s="80">
        <f t="shared" si="122"/>
        <v>0</v>
      </c>
      <c r="GX125" s="80">
        <f t="shared" si="122"/>
        <v>0</v>
      </c>
      <c r="GY125" s="80">
        <f t="shared" si="122"/>
        <v>0</v>
      </c>
      <c r="GZ125" s="80">
        <f t="shared" si="122"/>
        <v>0</v>
      </c>
      <c r="HA125" s="80">
        <f t="shared" si="122"/>
        <v>0</v>
      </c>
      <c r="HB125" s="80">
        <f t="shared" si="122"/>
        <v>0</v>
      </c>
      <c r="HC125" s="80">
        <f t="shared" si="122"/>
        <v>0</v>
      </c>
      <c r="HD125" s="80">
        <f t="shared" si="122"/>
        <v>0</v>
      </c>
      <c r="HE125" s="80">
        <f t="shared" si="122"/>
        <v>0</v>
      </c>
      <c r="HF125" s="80">
        <f t="shared" si="122"/>
        <v>0</v>
      </c>
      <c r="HG125" s="80">
        <f t="shared" si="122"/>
        <v>0</v>
      </c>
      <c r="HH125" s="80">
        <f t="shared" si="122"/>
        <v>0</v>
      </c>
      <c r="HI125" s="80">
        <f t="shared" si="122"/>
        <v>0</v>
      </c>
      <c r="HJ125" s="80">
        <f t="shared" si="122"/>
        <v>0</v>
      </c>
      <c r="HK125" s="80">
        <f t="shared" si="122"/>
        <v>0</v>
      </c>
      <c r="HL125" s="80">
        <f t="shared" si="122"/>
        <v>0</v>
      </c>
      <c r="HM125" s="80">
        <f t="shared" si="122"/>
        <v>0</v>
      </c>
      <c r="HN125" s="80">
        <f t="shared" si="122"/>
        <v>0</v>
      </c>
      <c r="HO125" s="80">
        <f t="shared" si="122"/>
        <v>0</v>
      </c>
      <c r="HP125" s="80">
        <f t="shared" si="122"/>
        <v>0</v>
      </c>
      <c r="HQ125" s="80">
        <f t="shared" si="122"/>
        <v>0</v>
      </c>
      <c r="HR125" s="80">
        <f t="shared" si="122"/>
        <v>0</v>
      </c>
      <c r="HS125" s="80">
        <f t="shared" si="122"/>
        <v>0</v>
      </c>
      <c r="HT125" s="80">
        <f t="shared" si="122"/>
        <v>0</v>
      </c>
      <c r="HU125" s="80">
        <f t="shared" si="122"/>
        <v>0</v>
      </c>
      <c r="HV125" s="80">
        <f t="shared" si="122"/>
        <v>0</v>
      </c>
      <c r="HW125" s="80">
        <f t="shared" si="122"/>
        <v>0</v>
      </c>
      <c r="HX125" s="80">
        <f t="shared" si="122"/>
        <v>0</v>
      </c>
      <c r="HY125" s="80">
        <f t="shared" si="122"/>
        <v>0</v>
      </c>
      <c r="HZ125" s="80">
        <f t="shared" si="122"/>
        <v>0</v>
      </c>
      <c r="IA125" s="80">
        <f t="shared" si="122"/>
        <v>0</v>
      </c>
      <c r="IB125" s="80">
        <f t="shared" si="122"/>
        <v>0</v>
      </c>
      <c r="IC125" s="80">
        <f t="shared" si="122"/>
        <v>0</v>
      </c>
      <c r="ID125" s="80">
        <f t="shared" si="122"/>
        <v>0</v>
      </c>
      <c r="IE125" s="80">
        <f t="shared" si="122"/>
        <v>0</v>
      </c>
      <c r="IF125" s="80">
        <f t="shared" si="122"/>
        <v>0</v>
      </c>
      <c r="IG125" s="80">
        <f t="shared" si="122"/>
        <v>0</v>
      </c>
      <c r="IH125" s="80">
        <f t="shared" si="122"/>
        <v>0</v>
      </c>
      <c r="II125" s="80">
        <f t="shared" si="122"/>
        <v>0</v>
      </c>
      <c r="IJ125" s="80">
        <f t="shared" si="122"/>
        <v>0</v>
      </c>
      <c r="IK125" s="80">
        <f t="shared" si="122"/>
        <v>0</v>
      </c>
      <c r="IL125" s="80">
        <f t="shared" si="122"/>
        <v>0</v>
      </c>
      <c r="IM125" s="80">
        <f t="shared" si="122"/>
        <v>0</v>
      </c>
      <c r="IN125" s="80">
        <f t="shared" si="122"/>
        <v>0</v>
      </c>
      <c r="IO125" s="80">
        <f t="shared" si="122"/>
        <v>0</v>
      </c>
      <c r="IP125" s="80">
        <f t="shared" si="122"/>
        <v>0</v>
      </c>
      <c r="IQ125" s="80">
        <f t="shared" si="122"/>
        <v>0</v>
      </c>
      <c r="IR125" s="80">
        <f t="shared" si="122"/>
        <v>0</v>
      </c>
      <c r="IS125" s="80">
        <f t="shared" si="122"/>
        <v>0</v>
      </c>
      <c r="IT125" s="80">
        <f t="shared" si="122"/>
        <v>0</v>
      </c>
      <c r="IU125" s="80">
        <f t="shared" si="122"/>
        <v>0</v>
      </c>
      <c r="IV125" s="80">
        <f t="shared" si="122"/>
        <v>0</v>
      </c>
      <c r="IW125" s="80">
        <f t="shared" si="122"/>
        <v>0</v>
      </c>
      <c r="IX125" s="80">
        <f t="shared" si="122"/>
        <v>0</v>
      </c>
      <c r="IY125" s="80">
        <f t="shared" si="122"/>
        <v>0</v>
      </c>
      <c r="IZ125" s="80">
        <f t="shared" si="122"/>
        <v>0</v>
      </c>
      <c r="JA125" s="80">
        <f t="shared" si="122"/>
        <v>0</v>
      </c>
      <c r="JB125" s="80">
        <f t="shared" si="122"/>
        <v>0</v>
      </c>
      <c r="JC125" s="80">
        <f t="shared" si="122"/>
        <v>0</v>
      </c>
      <c r="JD125" s="80">
        <f t="shared" si="122"/>
        <v>0</v>
      </c>
      <c r="JE125" s="80">
        <f t="shared" si="122"/>
        <v>0</v>
      </c>
      <c r="JF125" s="80">
        <f t="shared" si="122"/>
        <v>0</v>
      </c>
      <c r="JG125" s="80">
        <f t="shared" si="122"/>
        <v>0</v>
      </c>
      <c r="JH125" s="80">
        <f t="shared" si="122"/>
        <v>0</v>
      </c>
      <c r="JI125" s="80">
        <f t="shared" si="122"/>
        <v>0</v>
      </c>
      <c r="JJ125" s="80">
        <f t="shared" si="122"/>
        <v>0</v>
      </c>
      <c r="JK125" s="80">
        <f t="shared" si="122"/>
        <v>0</v>
      </c>
      <c r="JL125" s="80">
        <f t="shared" si="122"/>
        <v>0</v>
      </c>
      <c r="JM125" s="80">
        <f t="shared" si="122"/>
        <v>0</v>
      </c>
      <c r="JN125" s="80">
        <f t="shared" si="122"/>
        <v>0</v>
      </c>
      <c r="JO125" s="80">
        <f t="shared" si="122"/>
        <v>0</v>
      </c>
      <c r="JP125" s="80">
        <f t="shared" si="122"/>
        <v>0</v>
      </c>
      <c r="JQ125" s="80">
        <f t="shared" si="122"/>
        <v>0</v>
      </c>
      <c r="JR125" s="80">
        <f t="shared" si="122"/>
        <v>0</v>
      </c>
      <c r="JS125" s="80">
        <f t="shared" si="122"/>
        <v>0</v>
      </c>
      <c r="JT125" s="80">
        <f t="shared" si="122"/>
        <v>0</v>
      </c>
      <c r="JU125" s="80">
        <f t="shared" si="122"/>
        <v>0</v>
      </c>
      <c r="JV125" s="80">
        <f t="shared" si="122"/>
        <v>0</v>
      </c>
      <c r="JW125" s="80">
        <f t="shared" si="122"/>
        <v>0</v>
      </c>
      <c r="JX125" s="80">
        <f t="shared" si="122"/>
        <v>0</v>
      </c>
      <c r="JY125" s="80">
        <f t="shared" si="122"/>
        <v>0</v>
      </c>
      <c r="JZ125" s="80">
        <f t="shared" si="122"/>
        <v>0</v>
      </c>
      <c r="KA125" s="80">
        <f t="shared" si="122"/>
        <v>0</v>
      </c>
      <c r="KB125" s="80">
        <f t="shared" si="122"/>
        <v>0</v>
      </c>
      <c r="KC125" s="80">
        <f t="shared" si="122"/>
        <v>0</v>
      </c>
      <c r="KD125" s="80">
        <f t="shared" si="122"/>
        <v>0</v>
      </c>
      <c r="KE125" s="80">
        <f t="shared" si="122"/>
        <v>0</v>
      </c>
      <c r="KF125" s="1"/>
      <c r="KG125" s="1"/>
      <c r="KH125" s="80">
        <f>+Interest_Rate_for_Equipment_Financing/12*P125</f>
        <v>0</v>
      </c>
      <c r="KI125" s="80">
        <f>+Interest_Rate_for_Equipment_Financing/12*Q125</f>
        <v>0</v>
      </c>
      <c r="KJ125" s="80">
        <f>+Interest_Rate_for_Equipment_Financing/12*R125</f>
        <v>0</v>
      </c>
      <c r="KK125" s="80">
        <f>+Interest_Rate_for_Equipment_Financing/12*S125</f>
        <v>0</v>
      </c>
      <c r="KL125" s="80">
        <f>+Interest_Rate_for_Equipment_Financing/12*T125</f>
        <v>0</v>
      </c>
      <c r="KM125" s="80">
        <f>+Interest_Rate_for_Equipment_Financing/12*U125</f>
        <v>0</v>
      </c>
      <c r="KN125" s="80">
        <f>+Interest_Rate_for_Equipment_Financing/12*V125</f>
        <v>0</v>
      </c>
      <c r="KO125" s="80">
        <f>+Interest_Rate_for_Equipment_Financing/12*W125</f>
        <v>0</v>
      </c>
      <c r="KP125" s="80">
        <f>+Interest_Rate_for_Equipment_Financing/12*X125</f>
        <v>0</v>
      </c>
      <c r="KQ125" s="80">
        <f>+Interest_Rate_for_Equipment_Financing/12*Y125</f>
        <v>0</v>
      </c>
      <c r="KR125" s="80">
        <f>+Interest_Rate_for_Equipment_Financing/12*Z125</f>
        <v>0</v>
      </c>
      <c r="KS125" s="80">
        <f>+Interest_Rate_for_Equipment_Financing/12*AA125</f>
        <v>0</v>
      </c>
      <c r="KT125" s="80">
        <f>+Interest_Rate_for_Equipment_Financing/12*AB125</f>
        <v>0</v>
      </c>
      <c r="KU125" s="80">
        <f>+Interest_Rate_for_Equipment_Financing/12*AC125</f>
        <v>0</v>
      </c>
      <c r="KV125" s="80">
        <f>+Interest_Rate_for_Equipment_Financing/12*AD125</f>
        <v>0</v>
      </c>
      <c r="KW125" s="80">
        <f>+Interest_Rate_for_Equipment_Financing/12*AE125</f>
        <v>0</v>
      </c>
      <c r="KX125" s="80">
        <f>+Interest_Rate_for_Equipment_Financing/12*AF125</f>
        <v>0</v>
      </c>
      <c r="KY125" s="80">
        <f>+Interest_Rate_for_Equipment_Financing/12*AG125</f>
        <v>0</v>
      </c>
      <c r="KZ125" s="80">
        <f>+Interest_Rate_for_Equipment_Financing/12*AH125</f>
        <v>0</v>
      </c>
      <c r="LA125" s="80">
        <f>+Interest_Rate_for_Equipment_Financing/12*AI125</f>
        <v>0</v>
      </c>
      <c r="LB125" s="80">
        <f>+Interest_Rate_for_Equipment_Financing/12*AJ125</f>
        <v>0</v>
      </c>
      <c r="LC125" s="80">
        <f>+Interest_Rate_for_Equipment_Financing/12*AK125</f>
        <v>0</v>
      </c>
      <c r="LD125" s="80">
        <f>+Interest_Rate_for_Equipment_Financing/12*AL125</f>
        <v>0</v>
      </c>
      <c r="LE125" s="80">
        <f>+Interest_Rate_for_Equipment_Financing/12*AM125</f>
        <v>0</v>
      </c>
      <c r="LF125" s="80">
        <f>+Interest_Rate_for_Equipment_Financing/12*AN125</f>
        <v>0</v>
      </c>
      <c r="LG125" s="80">
        <f>+Interest_Rate_for_Equipment_Financing/12*AO125</f>
        <v>0</v>
      </c>
      <c r="LH125" s="80">
        <f>+Interest_Rate_for_Equipment_Financing/12*AP125</f>
        <v>0</v>
      </c>
      <c r="LI125" s="80">
        <f>+Interest_Rate_for_Equipment_Financing/12*AQ125</f>
        <v>0</v>
      </c>
      <c r="LJ125" s="80">
        <f>+Interest_Rate_for_Equipment_Financing/12*AR125</f>
        <v>0</v>
      </c>
      <c r="LK125" s="80">
        <f>+Interest_Rate_for_Equipment_Financing/12*AS125</f>
        <v>0</v>
      </c>
      <c r="LL125" s="80">
        <f>+Interest_Rate_for_Equipment_Financing/12*AT125</f>
        <v>0</v>
      </c>
      <c r="LM125" s="80">
        <f>+Interest_Rate_for_Equipment_Financing/12*AU125</f>
        <v>0</v>
      </c>
      <c r="LN125" s="80">
        <f>+Interest_Rate_for_Equipment_Financing/12*AV125</f>
        <v>0</v>
      </c>
      <c r="LO125" s="80">
        <f>+Interest_Rate_for_Equipment_Financing/12*AW125</f>
        <v>0</v>
      </c>
      <c r="LP125" s="80">
        <f>+Interest_Rate_for_Equipment_Financing/12*AX125</f>
        <v>0</v>
      </c>
      <c r="LQ125" s="80">
        <f>+Interest_Rate_for_Equipment_Financing/12*AY125</f>
        <v>0</v>
      </c>
      <c r="LR125" s="80">
        <f>+Interest_Rate_for_Equipment_Financing/12*AZ125</f>
        <v>0</v>
      </c>
      <c r="LS125" s="80">
        <f>+Interest_Rate_for_Equipment_Financing/12*BA125</f>
        <v>0</v>
      </c>
      <c r="LT125" s="80">
        <f>+Interest_Rate_for_Equipment_Financing/12*BB125</f>
        <v>0</v>
      </c>
      <c r="LU125" s="80">
        <f>+Interest_Rate_for_Equipment_Financing/12*BC125</f>
        <v>0</v>
      </c>
      <c r="LV125" s="80">
        <f>+Interest_Rate_for_Equipment_Financing/12*BD125</f>
        <v>0</v>
      </c>
      <c r="LW125" s="80">
        <f>+Interest_Rate_for_Equipment_Financing/12*BE125</f>
        <v>0</v>
      </c>
      <c r="LX125" s="80">
        <f>+Interest_Rate_for_Equipment_Financing/12*BF125</f>
        <v>0</v>
      </c>
      <c r="LY125" s="80">
        <f>+Interest_Rate_for_Equipment_Financing/12*BG125</f>
        <v>0</v>
      </c>
      <c r="LZ125" s="80">
        <f>+Interest_Rate_for_Equipment_Financing/12*BH125</f>
        <v>0</v>
      </c>
      <c r="MA125" s="80">
        <f>+Interest_Rate_for_Equipment_Financing/12*BI125</f>
        <v>0</v>
      </c>
      <c r="MB125" s="80">
        <f>+Interest_Rate_for_Equipment_Financing/12*BJ125</f>
        <v>0</v>
      </c>
      <c r="MC125" s="80">
        <f>+Interest_Rate_for_Equipment_Financing/12*BK125</f>
        <v>0</v>
      </c>
      <c r="MD125" s="80">
        <f>+Interest_Rate_for_Equipment_Financing/12*BL125</f>
        <v>0</v>
      </c>
      <c r="ME125" s="80">
        <f>+Interest_Rate_for_Equipment_Financing/12*BM125</f>
        <v>0</v>
      </c>
      <c r="MF125" s="80">
        <f>+Interest_Rate_for_Equipment_Financing/12*BN125</f>
        <v>0</v>
      </c>
      <c r="MG125" s="80">
        <f>+Interest_Rate_for_Equipment_Financing/12*BO125</f>
        <v>0</v>
      </c>
      <c r="MH125" s="80">
        <f>+Interest_Rate_for_Equipment_Financing/12*BP125</f>
        <v>0</v>
      </c>
      <c r="MI125" s="80">
        <f>+Interest_Rate_for_Equipment_Financing/12*BQ125</f>
        <v>0</v>
      </c>
      <c r="MJ125" s="80">
        <f>+Interest_Rate_for_Equipment_Financing/12*BR125</f>
        <v>0</v>
      </c>
      <c r="MK125" s="80">
        <f>+Interest_Rate_for_Equipment_Financing/12*BS125</f>
        <v>0</v>
      </c>
      <c r="ML125" s="80">
        <f>+Interest_Rate_for_Equipment_Financing/12*BT125</f>
        <v>0</v>
      </c>
      <c r="MM125" s="80">
        <f>+Interest_Rate_for_Equipment_Financing/12*BU125</f>
        <v>0</v>
      </c>
      <c r="MN125" s="80">
        <f>+Interest_Rate_for_Equipment_Financing/12*BV125</f>
        <v>0</v>
      </c>
      <c r="MO125" s="80">
        <f>+Interest_Rate_for_Equipment_Financing/12*BW125</f>
        <v>0</v>
      </c>
      <c r="MP125" s="80">
        <f>+Interest_Rate_for_Equipment_Financing/12*BX125</f>
        <v>0</v>
      </c>
      <c r="MQ125" s="80">
        <f>+Interest_Rate_for_Equipment_Financing/12*BY125</f>
        <v>0</v>
      </c>
      <c r="MR125" s="80">
        <f>+Interest_Rate_for_Equipment_Financing/12*BZ125</f>
        <v>0</v>
      </c>
      <c r="MS125" s="80">
        <f>+Interest_Rate_for_Equipment_Financing/12*CA125</f>
        <v>0</v>
      </c>
      <c r="MT125" s="80">
        <f>+Interest_Rate_for_Equipment_Financing/12*CB125</f>
        <v>0</v>
      </c>
      <c r="MU125" s="80">
        <f>+Interest_Rate_for_Equipment_Financing/12*CC125</f>
        <v>0</v>
      </c>
      <c r="MV125" s="80">
        <f>+Interest_Rate_for_Equipment_Financing/12*CD125</f>
        <v>0</v>
      </c>
      <c r="MW125" s="80">
        <f>+Interest_Rate_for_Equipment_Financing/12*CE125</f>
        <v>0</v>
      </c>
      <c r="MX125" s="80">
        <f>+Interest_Rate_for_Equipment_Financing/12*CF125</f>
        <v>0</v>
      </c>
      <c r="MY125" s="80">
        <f>+Interest_Rate_for_Equipment_Financing/12*CG125</f>
        <v>0</v>
      </c>
      <c r="MZ125" s="80">
        <f>+Interest_Rate_for_Equipment_Financing/12*CH125</f>
        <v>0</v>
      </c>
      <c r="NA125" s="80">
        <f>+Interest_Rate_for_Equipment_Financing/12*CI125</f>
        <v>0</v>
      </c>
      <c r="NB125" s="80">
        <f>+Interest_Rate_for_Equipment_Financing/12*CJ125</f>
        <v>0</v>
      </c>
      <c r="NC125" s="80">
        <f>+Interest_Rate_for_Equipment_Financing/12*CK125</f>
        <v>0</v>
      </c>
      <c r="ND125" s="80">
        <f>+Interest_Rate_for_Equipment_Financing/12*CL125</f>
        <v>0</v>
      </c>
      <c r="NE125" s="80">
        <f>+Interest_Rate_for_Equipment_Financing/12*CM125</f>
        <v>0</v>
      </c>
      <c r="NF125" s="80">
        <f>+Interest_Rate_for_Equipment_Financing/12*CN125</f>
        <v>0</v>
      </c>
      <c r="NG125" s="80">
        <f>+Interest_Rate_for_Equipment_Financing/12*CO125</f>
        <v>0</v>
      </c>
      <c r="NH125" s="80">
        <f>+Interest_Rate_for_Equipment_Financing/12*CP125</f>
        <v>0</v>
      </c>
      <c r="NI125" s="80">
        <f>+Interest_Rate_for_Equipment_Financing/12*CQ125</f>
        <v>0</v>
      </c>
      <c r="NJ125" s="80">
        <f>+Interest_Rate_for_Equipment_Financing/12*CR125</f>
        <v>0</v>
      </c>
      <c r="NK125" s="80">
        <f>+Interest_Rate_for_Equipment_Financing/12*CS125</f>
        <v>0</v>
      </c>
      <c r="NL125" s="80">
        <f>+Interest_Rate_for_Equipment_Financing/12*CT125</f>
        <v>0</v>
      </c>
      <c r="NM125" s="80">
        <f>+Interest_Rate_for_Equipment_Financing/12*CU125</f>
        <v>0</v>
      </c>
      <c r="NN125" s="80">
        <f>+Interest_Rate_for_Equipment_Financing/12*CV125</f>
        <v>0</v>
      </c>
      <c r="NO125" s="80">
        <f>+Interest_Rate_for_Equipment_Financing/12*CW125</f>
        <v>0</v>
      </c>
      <c r="NP125" s="80">
        <f>+Interest_Rate_for_Equipment_Financing/12*CX125</f>
        <v>0</v>
      </c>
      <c r="NQ125" s="80">
        <f>+Interest_Rate_for_Equipment_Financing/12*CY125</f>
        <v>0</v>
      </c>
      <c r="NR125" s="80">
        <f>+Interest_Rate_for_Equipment_Financing/12*CZ125</f>
        <v>0</v>
      </c>
      <c r="NS125" s="80">
        <f>+Interest_Rate_for_Equipment_Financing/12*DA125</f>
        <v>0</v>
      </c>
      <c r="NT125" s="80">
        <f>+Interest_Rate_for_Equipment_Financing/12*DB125</f>
        <v>0</v>
      </c>
      <c r="NU125" s="80">
        <f>+Interest_Rate_for_Equipment_Financing/12*DC125</f>
        <v>0</v>
      </c>
      <c r="NV125" s="80">
        <f>+Interest_Rate_for_Equipment_Financing/12*DD125</f>
        <v>0</v>
      </c>
      <c r="NW125" s="80">
        <f>+Interest_Rate_for_Equipment_Financing/12*DE125</f>
        <v>0</v>
      </c>
      <c r="NX125" s="80">
        <f>+Interest_Rate_for_Equipment_Financing/12*DF125</f>
        <v>0</v>
      </c>
      <c r="NY125" s="80">
        <f>+Interest_Rate_for_Equipment_Financing/12*DG125</f>
        <v>0</v>
      </c>
      <c r="NZ125" s="80">
        <f>+Interest_Rate_for_Equipment_Financing/12*DH125</f>
        <v>0</v>
      </c>
      <c r="OA125" s="80">
        <f>+Interest_Rate_for_Equipment_Financing/12*DI125</f>
        <v>0</v>
      </c>
      <c r="OB125" s="80">
        <f>+Interest_Rate_for_Equipment_Financing/12*DJ125</f>
        <v>0</v>
      </c>
      <c r="OC125" s="80">
        <f>+Interest_Rate_for_Equipment_Financing/12*DK125</f>
        <v>0</v>
      </c>
      <c r="OD125" s="80">
        <f>+Interest_Rate_for_Equipment_Financing/12*DL125</f>
        <v>0</v>
      </c>
      <c r="OE125" s="80">
        <f>+Interest_Rate_for_Equipment_Financing/12*DM125</f>
        <v>0</v>
      </c>
      <c r="OF125" s="80">
        <f>+Interest_Rate_for_Equipment_Financing/12*DN125</f>
        <v>0</v>
      </c>
      <c r="OG125" s="80">
        <f>+Interest_Rate_for_Equipment_Financing/12*DO125</f>
        <v>0</v>
      </c>
      <c r="OH125" s="80">
        <f>+Interest_Rate_for_Equipment_Financing/12*DP125</f>
        <v>0</v>
      </c>
      <c r="OI125" s="80">
        <f>+Interest_Rate_for_Equipment_Financing/12*DQ125</f>
        <v>0</v>
      </c>
      <c r="OJ125" s="80">
        <f>+Interest_Rate_for_Equipment_Financing/12*DR125</f>
        <v>0</v>
      </c>
      <c r="OK125" s="80">
        <f>+Interest_Rate_for_Equipment_Financing/12*DS125</f>
        <v>0</v>
      </c>
      <c r="OL125" s="80">
        <f>+Interest_Rate_for_Equipment_Financing/12*DT125</f>
        <v>0</v>
      </c>
      <c r="OM125" s="80">
        <f>+Interest_Rate_for_Equipment_Financing/12*DU125</f>
        <v>0</v>
      </c>
      <c r="ON125" s="80">
        <f>+Interest_Rate_for_Equipment_Financing/12*DV125</f>
        <v>0</v>
      </c>
      <c r="OO125" s="80">
        <f>+Interest_Rate_for_Equipment_Financing/12*DW125</f>
        <v>0</v>
      </c>
      <c r="OP125" s="80">
        <f>+Interest_Rate_for_Equipment_Financing/12*DX125</f>
        <v>0</v>
      </c>
      <c r="OQ125" s="80">
        <f>+Interest_Rate_for_Equipment_Financing/12*DY125</f>
        <v>0</v>
      </c>
      <c r="OR125" s="80">
        <f>+Interest_Rate_for_Equipment_Financing/12*DZ125</f>
        <v>0</v>
      </c>
      <c r="OS125" s="80">
        <f>+Interest_Rate_for_Equipment_Financing/12*EA125</f>
        <v>0</v>
      </c>
      <c r="OT125" s="80">
        <f>+Interest_Rate_for_Equipment_Financing/12*EB125</f>
        <v>0</v>
      </c>
      <c r="OU125" s="80">
        <f>+Interest_Rate_for_Equipment_Financing/12*EC125</f>
        <v>0</v>
      </c>
      <c r="OV125" s="80">
        <f>+Interest_Rate_for_Equipment_Financing/12*ED125</f>
        <v>0</v>
      </c>
      <c r="OW125" s="80">
        <f>+Interest_Rate_for_Equipment_Financing/12*EE125</f>
        <v>0</v>
      </c>
    </row>
    <row r="126" ht="12.75" customHeight="1">
      <c r="A126" s="79">
        <f t="shared" si="111"/>
        <v>5</v>
      </c>
      <c r="B126" s="79" t="s">
        <v>205</v>
      </c>
      <c r="C126" s="80"/>
      <c r="D126" s="80" t="str">
        <f>Term_for_Equipment_Financing</f>
        <v/>
      </c>
      <c r="E126" s="294">
        <f>+Interest_Rate_LT</f>
        <v>0.05</v>
      </c>
      <c r="F126" s="295">
        <f t="shared" si="116"/>
        <v>5</v>
      </c>
      <c r="G126" s="79">
        <f t="shared" si="117"/>
        <v>2025</v>
      </c>
      <c r="H126" s="296"/>
      <c r="I126" s="296"/>
      <c r="J126" s="297"/>
      <c r="K126" s="1"/>
      <c r="L126" s="1"/>
      <c r="M126" s="256">
        <f t="shared" si="118"/>
        <v>45778</v>
      </c>
      <c r="N126" s="256">
        <f t="shared" si="112"/>
        <v>0</v>
      </c>
      <c r="O126" s="257">
        <f t="shared" si="113"/>
        <v>0</v>
      </c>
      <c r="P126" s="258">
        <f t="shared" ref="P126:ES126" si="123">AND((O126&gt;0.1),OR(P$70&lt;$N126,$N126=0))*(O126+$O126+O126*$E126/12)+(P$70=$M126)*($C126+$O126+$C126*$E126/12)</f>
        <v>0</v>
      </c>
      <c r="Q126" s="258">
        <f t="shared" si="123"/>
        <v>0</v>
      </c>
      <c r="R126" s="258">
        <f t="shared" si="123"/>
        <v>0</v>
      </c>
      <c r="S126" s="258">
        <f t="shared" si="123"/>
        <v>0</v>
      </c>
      <c r="T126" s="258">
        <f t="shared" si="123"/>
        <v>0</v>
      </c>
      <c r="U126" s="258">
        <f t="shared" si="123"/>
        <v>0</v>
      </c>
      <c r="V126" s="258">
        <f t="shared" si="123"/>
        <v>0</v>
      </c>
      <c r="W126" s="258">
        <f t="shared" si="123"/>
        <v>0</v>
      </c>
      <c r="X126" s="258">
        <f t="shared" si="123"/>
        <v>0</v>
      </c>
      <c r="Y126" s="258">
        <f t="shared" si="123"/>
        <v>0</v>
      </c>
      <c r="Z126" s="258">
        <f t="shared" si="123"/>
        <v>0</v>
      </c>
      <c r="AA126" s="258">
        <f t="shared" si="123"/>
        <v>0</v>
      </c>
      <c r="AB126" s="258">
        <f t="shared" si="123"/>
        <v>0</v>
      </c>
      <c r="AC126" s="258">
        <f t="shared" si="123"/>
        <v>0</v>
      </c>
      <c r="AD126" s="258">
        <f t="shared" si="123"/>
        <v>0</v>
      </c>
      <c r="AE126" s="258">
        <f t="shared" si="123"/>
        <v>0</v>
      </c>
      <c r="AF126" s="258">
        <f t="shared" si="123"/>
        <v>0</v>
      </c>
      <c r="AG126" s="258">
        <f t="shared" si="123"/>
        <v>0</v>
      </c>
      <c r="AH126" s="258">
        <f t="shared" si="123"/>
        <v>0</v>
      </c>
      <c r="AI126" s="258">
        <f t="shared" si="123"/>
        <v>0</v>
      </c>
      <c r="AJ126" s="258">
        <f t="shared" si="123"/>
        <v>0</v>
      </c>
      <c r="AK126" s="258">
        <f t="shared" si="123"/>
        <v>0</v>
      </c>
      <c r="AL126" s="258">
        <f t="shared" si="123"/>
        <v>0</v>
      </c>
      <c r="AM126" s="258">
        <f t="shared" si="123"/>
        <v>0</v>
      </c>
      <c r="AN126" s="258">
        <f t="shared" si="123"/>
        <v>0</v>
      </c>
      <c r="AO126" s="258">
        <f t="shared" si="123"/>
        <v>0</v>
      </c>
      <c r="AP126" s="258">
        <f t="shared" si="123"/>
        <v>0</v>
      </c>
      <c r="AQ126" s="258">
        <f t="shared" si="123"/>
        <v>0</v>
      </c>
      <c r="AR126" s="258">
        <f t="shared" si="123"/>
        <v>0</v>
      </c>
      <c r="AS126" s="258">
        <f t="shared" si="123"/>
        <v>0</v>
      </c>
      <c r="AT126" s="258">
        <f t="shared" si="123"/>
        <v>0</v>
      </c>
      <c r="AU126" s="258">
        <f t="shared" si="123"/>
        <v>0</v>
      </c>
      <c r="AV126" s="258">
        <f t="shared" si="123"/>
        <v>0</v>
      </c>
      <c r="AW126" s="258">
        <f t="shared" si="123"/>
        <v>0</v>
      </c>
      <c r="AX126" s="258">
        <f t="shared" si="123"/>
        <v>0</v>
      </c>
      <c r="AY126" s="258">
        <f t="shared" si="123"/>
        <v>0</v>
      </c>
      <c r="AZ126" s="258">
        <f t="shared" si="123"/>
        <v>0</v>
      </c>
      <c r="BA126" s="258">
        <f t="shared" si="123"/>
        <v>0</v>
      </c>
      <c r="BB126" s="258">
        <f t="shared" si="123"/>
        <v>0</v>
      </c>
      <c r="BC126" s="258">
        <f t="shared" si="123"/>
        <v>0</v>
      </c>
      <c r="BD126" s="258">
        <f t="shared" si="123"/>
        <v>0</v>
      </c>
      <c r="BE126" s="258">
        <f t="shared" si="123"/>
        <v>0</v>
      </c>
      <c r="BF126" s="258">
        <f t="shared" si="123"/>
        <v>0</v>
      </c>
      <c r="BG126" s="258">
        <f t="shared" si="123"/>
        <v>0</v>
      </c>
      <c r="BH126" s="258">
        <f t="shared" si="123"/>
        <v>0</v>
      </c>
      <c r="BI126" s="258">
        <f t="shared" si="123"/>
        <v>0</v>
      </c>
      <c r="BJ126" s="258">
        <f t="shared" si="123"/>
        <v>0</v>
      </c>
      <c r="BK126" s="258">
        <f t="shared" si="123"/>
        <v>0</v>
      </c>
      <c r="BL126" s="258">
        <f t="shared" si="123"/>
        <v>0</v>
      </c>
      <c r="BM126" s="258">
        <f t="shared" si="123"/>
        <v>0</v>
      </c>
      <c r="BN126" s="258">
        <f t="shared" si="123"/>
        <v>0</v>
      </c>
      <c r="BO126" s="258">
        <f t="shared" si="123"/>
        <v>0</v>
      </c>
      <c r="BP126" s="258">
        <f t="shared" si="123"/>
        <v>0</v>
      </c>
      <c r="BQ126" s="258">
        <f t="shared" si="123"/>
        <v>0</v>
      </c>
      <c r="BR126" s="258">
        <f t="shared" si="123"/>
        <v>0</v>
      </c>
      <c r="BS126" s="258">
        <f t="shared" si="123"/>
        <v>0</v>
      </c>
      <c r="BT126" s="258">
        <f t="shared" si="123"/>
        <v>0</v>
      </c>
      <c r="BU126" s="258">
        <f t="shared" si="123"/>
        <v>0</v>
      </c>
      <c r="BV126" s="258">
        <f t="shared" si="123"/>
        <v>0</v>
      </c>
      <c r="BW126" s="258">
        <f t="shared" si="123"/>
        <v>0</v>
      </c>
      <c r="BX126" s="258">
        <f t="shared" si="123"/>
        <v>0</v>
      </c>
      <c r="BY126" s="258">
        <f t="shared" si="123"/>
        <v>0</v>
      </c>
      <c r="BZ126" s="258">
        <f t="shared" si="123"/>
        <v>0</v>
      </c>
      <c r="CA126" s="258">
        <f t="shared" si="123"/>
        <v>0</v>
      </c>
      <c r="CB126" s="258">
        <f t="shared" si="123"/>
        <v>0</v>
      </c>
      <c r="CC126" s="258">
        <f t="shared" si="123"/>
        <v>0</v>
      </c>
      <c r="CD126" s="258">
        <f t="shared" si="123"/>
        <v>0</v>
      </c>
      <c r="CE126" s="258">
        <f t="shared" si="123"/>
        <v>0</v>
      </c>
      <c r="CF126" s="258">
        <f t="shared" si="123"/>
        <v>0</v>
      </c>
      <c r="CG126" s="258">
        <f t="shared" si="123"/>
        <v>0</v>
      </c>
      <c r="CH126" s="258">
        <f t="shared" si="123"/>
        <v>0</v>
      </c>
      <c r="CI126" s="258">
        <f t="shared" si="123"/>
        <v>0</v>
      </c>
      <c r="CJ126" s="258">
        <f t="shared" si="123"/>
        <v>0</v>
      </c>
      <c r="CK126" s="258">
        <f t="shared" si="123"/>
        <v>0</v>
      </c>
      <c r="CL126" s="258">
        <f t="shared" si="123"/>
        <v>0</v>
      </c>
      <c r="CM126" s="258">
        <f t="shared" si="123"/>
        <v>0</v>
      </c>
      <c r="CN126" s="258">
        <f t="shared" si="123"/>
        <v>0</v>
      </c>
      <c r="CO126" s="258">
        <f t="shared" si="123"/>
        <v>0</v>
      </c>
      <c r="CP126" s="258">
        <f t="shared" si="123"/>
        <v>0</v>
      </c>
      <c r="CQ126" s="258">
        <f t="shared" si="123"/>
        <v>0</v>
      </c>
      <c r="CR126" s="258">
        <f t="shared" si="123"/>
        <v>0</v>
      </c>
      <c r="CS126" s="258">
        <f t="shared" si="123"/>
        <v>0</v>
      </c>
      <c r="CT126" s="258">
        <f t="shared" si="123"/>
        <v>0</v>
      </c>
      <c r="CU126" s="258">
        <f t="shared" si="123"/>
        <v>0</v>
      </c>
      <c r="CV126" s="258">
        <f t="shared" si="123"/>
        <v>0</v>
      </c>
      <c r="CW126" s="258">
        <f t="shared" si="123"/>
        <v>0</v>
      </c>
      <c r="CX126" s="258">
        <f t="shared" si="123"/>
        <v>0</v>
      </c>
      <c r="CY126" s="258">
        <f t="shared" si="123"/>
        <v>0</v>
      </c>
      <c r="CZ126" s="258">
        <f t="shared" si="123"/>
        <v>0</v>
      </c>
      <c r="DA126" s="258">
        <f t="shared" si="123"/>
        <v>0</v>
      </c>
      <c r="DB126" s="258">
        <f t="shared" si="123"/>
        <v>0</v>
      </c>
      <c r="DC126" s="258">
        <f t="shared" si="123"/>
        <v>0</v>
      </c>
      <c r="DD126" s="258">
        <f t="shared" si="123"/>
        <v>0</v>
      </c>
      <c r="DE126" s="258">
        <f t="shared" si="123"/>
        <v>0</v>
      </c>
      <c r="DF126" s="258">
        <f t="shared" si="123"/>
        <v>0</v>
      </c>
      <c r="DG126" s="258">
        <f t="shared" si="123"/>
        <v>0</v>
      </c>
      <c r="DH126" s="258">
        <f t="shared" si="123"/>
        <v>0</v>
      </c>
      <c r="DI126" s="258">
        <f t="shared" si="123"/>
        <v>0</v>
      </c>
      <c r="DJ126" s="258">
        <f t="shared" si="123"/>
        <v>0</v>
      </c>
      <c r="DK126" s="258">
        <f t="shared" si="123"/>
        <v>0</v>
      </c>
      <c r="DL126" s="258">
        <f t="shared" si="123"/>
        <v>0</v>
      </c>
      <c r="DM126" s="258">
        <f t="shared" si="123"/>
        <v>0</v>
      </c>
      <c r="DN126" s="258">
        <f t="shared" si="123"/>
        <v>0</v>
      </c>
      <c r="DO126" s="258">
        <f t="shared" si="123"/>
        <v>0</v>
      </c>
      <c r="DP126" s="258">
        <f t="shared" si="123"/>
        <v>0</v>
      </c>
      <c r="DQ126" s="258">
        <f t="shared" si="123"/>
        <v>0</v>
      </c>
      <c r="DR126" s="258">
        <f t="shared" si="123"/>
        <v>0</v>
      </c>
      <c r="DS126" s="258">
        <f t="shared" si="123"/>
        <v>0</v>
      </c>
      <c r="DT126" s="258">
        <f t="shared" si="123"/>
        <v>0</v>
      </c>
      <c r="DU126" s="258">
        <f t="shared" si="123"/>
        <v>0</v>
      </c>
      <c r="DV126" s="258">
        <f t="shared" si="123"/>
        <v>0</v>
      </c>
      <c r="DW126" s="258">
        <f t="shared" si="123"/>
        <v>0</v>
      </c>
      <c r="DX126" s="258">
        <f t="shared" si="123"/>
        <v>0</v>
      </c>
      <c r="DY126" s="258">
        <f t="shared" si="123"/>
        <v>0</v>
      </c>
      <c r="DZ126" s="258">
        <f t="shared" si="123"/>
        <v>0</v>
      </c>
      <c r="EA126" s="258">
        <f t="shared" si="123"/>
        <v>0</v>
      </c>
      <c r="EB126" s="258">
        <f t="shared" si="123"/>
        <v>0</v>
      </c>
      <c r="EC126" s="258">
        <f t="shared" si="123"/>
        <v>0</v>
      </c>
      <c r="ED126" s="258">
        <f t="shared" si="123"/>
        <v>0</v>
      </c>
      <c r="EE126" s="258">
        <f t="shared" si="123"/>
        <v>0</v>
      </c>
      <c r="EF126" s="258">
        <f t="shared" si="123"/>
        <v>0</v>
      </c>
      <c r="EG126" s="258">
        <f t="shared" si="123"/>
        <v>0</v>
      </c>
      <c r="EH126" s="258">
        <f t="shared" si="123"/>
        <v>0</v>
      </c>
      <c r="EI126" s="258">
        <f t="shared" si="123"/>
        <v>0</v>
      </c>
      <c r="EJ126" s="258">
        <f t="shared" si="123"/>
        <v>0</v>
      </c>
      <c r="EK126" s="258">
        <f t="shared" si="123"/>
        <v>0</v>
      </c>
      <c r="EL126" s="258">
        <f t="shared" si="123"/>
        <v>0</v>
      </c>
      <c r="EM126" s="258">
        <f t="shared" si="123"/>
        <v>0</v>
      </c>
      <c r="EN126" s="258">
        <f t="shared" si="123"/>
        <v>0</v>
      </c>
      <c r="EO126" s="258">
        <f t="shared" si="123"/>
        <v>0</v>
      </c>
      <c r="EP126" s="258">
        <f t="shared" si="123"/>
        <v>0</v>
      </c>
      <c r="EQ126" s="258">
        <f t="shared" si="123"/>
        <v>0</v>
      </c>
      <c r="ER126" s="258">
        <f t="shared" si="123"/>
        <v>0</v>
      </c>
      <c r="ES126" s="258">
        <f t="shared" si="123"/>
        <v>0</v>
      </c>
      <c r="ET126" s="1"/>
      <c r="EU126" s="1"/>
      <c r="EV126" s="1"/>
      <c r="EW126" s="1"/>
      <c r="EX126" s="80">
        <f t="shared" ref="EX126:KE126" si="124">(P126&gt;0)*(P126-AB126)</f>
        <v>0</v>
      </c>
      <c r="EY126" s="80">
        <f t="shared" si="124"/>
        <v>0</v>
      </c>
      <c r="EZ126" s="80">
        <f t="shared" si="124"/>
        <v>0</v>
      </c>
      <c r="FA126" s="80">
        <f t="shared" si="124"/>
        <v>0</v>
      </c>
      <c r="FB126" s="80">
        <f t="shared" si="124"/>
        <v>0</v>
      </c>
      <c r="FC126" s="80">
        <f t="shared" si="124"/>
        <v>0</v>
      </c>
      <c r="FD126" s="80">
        <f t="shared" si="124"/>
        <v>0</v>
      </c>
      <c r="FE126" s="80">
        <f t="shared" si="124"/>
        <v>0</v>
      </c>
      <c r="FF126" s="80">
        <f t="shared" si="124"/>
        <v>0</v>
      </c>
      <c r="FG126" s="80">
        <f t="shared" si="124"/>
        <v>0</v>
      </c>
      <c r="FH126" s="80">
        <f t="shared" si="124"/>
        <v>0</v>
      </c>
      <c r="FI126" s="80">
        <f t="shared" si="124"/>
        <v>0</v>
      </c>
      <c r="FJ126" s="80">
        <f t="shared" si="124"/>
        <v>0</v>
      </c>
      <c r="FK126" s="80">
        <f t="shared" si="124"/>
        <v>0</v>
      </c>
      <c r="FL126" s="80">
        <f t="shared" si="124"/>
        <v>0</v>
      </c>
      <c r="FM126" s="80">
        <f t="shared" si="124"/>
        <v>0</v>
      </c>
      <c r="FN126" s="80">
        <f t="shared" si="124"/>
        <v>0</v>
      </c>
      <c r="FO126" s="80">
        <f t="shared" si="124"/>
        <v>0</v>
      </c>
      <c r="FP126" s="80">
        <f t="shared" si="124"/>
        <v>0</v>
      </c>
      <c r="FQ126" s="80">
        <f t="shared" si="124"/>
        <v>0</v>
      </c>
      <c r="FR126" s="80">
        <f t="shared" si="124"/>
        <v>0</v>
      </c>
      <c r="FS126" s="80">
        <f t="shared" si="124"/>
        <v>0</v>
      </c>
      <c r="FT126" s="80">
        <f t="shared" si="124"/>
        <v>0</v>
      </c>
      <c r="FU126" s="80">
        <f t="shared" si="124"/>
        <v>0</v>
      </c>
      <c r="FV126" s="80">
        <f t="shared" si="124"/>
        <v>0</v>
      </c>
      <c r="FW126" s="80">
        <f t="shared" si="124"/>
        <v>0</v>
      </c>
      <c r="FX126" s="80">
        <f t="shared" si="124"/>
        <v>0</v>
      </c>
      <c r="FY126" s="80">
        <f t="shared" si="124"/>
        <v>0</v>
      </c>
      <c r="FZ126" s="80">
        <f t="shared" si="124"/>
        <v>0</v>
      </c>
      <c r="GA126" s="80">
        <f t="shared" si="124"/>
        <v>0</v>
      </c>
      <c r="GB126" s="80">
        <f t="shared" si="124"/>
        <v>0</v>
      </c>
      <c r="GC126" s="80">
        <f t="shared" si="124"/>
        <v>0</v>
      </c>
      <c r="GD126" s="80">
        <f t="shared" si="124"/>
        <v>0</v>
      </c>
      <c r="GE126" s="80">
        <f t="shared" si="124"/>
        <v>0</v>
      </c>
      <c r="GF126" s="80">
        <f t="shared" si="124"/>
        <v>0</v>
      </c>
      <c r="GG126" s="80">
        <f t="shared" si="124"/>
        <v>0</v>
      </c>
      <c r="GH126" s="80">
        <f t="shared" si="124"/>
        <v>0</v>
      </c>
      <c r="GI126" s="80">
        <f t="shared" si="124"/>
        <v>0</v>
      </c>
      <c r="GJ126" s="80">
        <f t="shared" si="124"/>
        <v>0</v>
      </c>
      <c r="GK126" s="80">
        <f t="shared" si="124"/>
        <v>0</v>
      </c>
      <c r="GL126" s="80">
        <f t="shared" si="124"/>
        <v>0</v>
      </c>
      <c r="GM126" s="80">
        <f t="shared" si="124"/>
        <v>0</v>
      </c>
      <c r="GN126" s="80">
        <f t="shared" si="124"/>
        <v>0</v>
      </c>
      <c r="GO126" s="80">
        <f t="shared" si="124"/>
        <v>0</v>
      </c>
      <c r="GP126" s="80">
        <f t="shared" si="124"/>
        <v>0</v>
      </c>
      <c r="GQ126" s="80">
        <f t="shared" si="124"/>
        <v>0</v>
      </c>
      <c r="GR126" s="80">
        <f t="shared" si="124"/>
        <v>0</v>
      </c>
      <c r="GS126" s="80">
        <f t="shared" si="124"/>
        <v>0</v>
      </c>
      <c r="GT126" s="80">
        <f t="shared" si="124"/>
        <v>0</v>
      </c>
      <c r="GU126" s="80">
        <f t="shared" si="124"/>
        <v>0</v>
      </c>
      <c r="GV126" s="80">
        <f t="shared" si="124"/>
        <v>0</v>
      </c>
      <c r="GW126" s="80">
        <f t="shared" si="124"/>
        <v>0</v>
      </c>
      <c r="GX126" s="80">
        <f t="shared" si="124"/>
        <v>0</v>
      </c>
      <c r="GY126" s="80">
        <f t="shared" si="124"/>
        <v>0</v>
      </c>
      <c r="GZ126" s="80">
        <f t="shared" si="124"/>
        <v>0</v>
      </c>
      <c r="HA126" s="80">
        <f t="shared" si="124"/>
        <v>0</v>
      </c>
      <c r="HB126" s="80">
        <f t="shared" si="124"/>
        <v>0</v>
      </c>
      <c r="HC126" s="80">
        <f t="shared" si="124"/>
        <v>0</v>
      </c>
      <c r="HD126" s="80">
        <f t="shared" si="124"/>
        <v>0</v>
      </c>
      <c r="HE126" s="80">
        <f t="shared" si="124"/>
        <v>0</v>
      </c>
      <c r="HF126" s="80">
        <f t="shared" si="124"/>
        <v>0</v>
      </c>
      <c r="HG126" s="80">
        <f t="shared" si="124"/>
        <v>0</v>
      </c>
      <c r="HH126" s="80">
        <f t="shared" si="124"/>
        <v>0</v>
      </c>
      <c r="HI126" s="80">
        <f t="shared" si="124"/>
        <v>0</v>
      </c>
      <c r="HJ126" s="80">
        <f t="shared" si="124"/>
        <v>0</v>
      </c>
      <c r="HK126" s="80">
        <f t="shared" si="124"/>
        <v>0</v>
      </c>
      <c r="HL126" s="80">
        <f t="shared" si="124"/>
        <v>0</v>
      </c>
      <c r="HM126" s="80">
        <f t="shared" si="124"/>
        <v>0</v>
      </c>
      <c r="HN126" s="80">
        <f t="shared" si="124"/>
        <v>0</v>
      </c>
      <c r="HO126" s="80">
        <f t="shared" si="124"/>
        <v>0</v>
      </c>
      <c r="HP126" s="80">
        <f t="shared" si="124"/>
        <v>0</v>
      </c>
      <c r="HQ126" s="80">
        <f t="shared" si="124"/>
        <v>0</v>
      </c>
      <c r="HR126" s="80">
        <f t="shared" si="124"/>
        <v>0</v>
      </c>
      <c r="HS126" s="80">
        <f t="shared" si="124"/>
        <v>0</v>
      </c>
      <c r="HT126" s="80">
        <f t="shared" si="124"/>
        <v>0</v>
      </c>
      <c r="HU126" s="80">
        <f t="shared" si="124"/>
        <v>0</v>
      </c>
      <c r="HV126" s="80">
        <f t="shared" si="124"/>
        <v>0</v>
      </c>
      <c r="HW126" s="80">
        <f t="shared" si="124"/>
        <v>0</v>
      </c>
      <c r="HX126" s="80">
        <f t="shared" si="124"/>
        <v>0</v>
      </c>
      <c r="HY126" s="80">
        <f t="shared" si="124"/>
        <v>0</v>
      </c>
      <c r="HZ126" s="80">
        <f t="shared" si="124"/>
        <v>0</v>
      </c>
      <c r="IA126" s="80">
        <f t="shared" si="124"/>
        <v>0</v>
      </c>
      <c r="IB126" s="80">
        <f t="shared" si="124"/>
        <v>0</v>
      </c>
      <c r="IC126" s="80">
        <f t="shared" si="124"/>
        <v>0</v>
      </c>
      <c r="ID126" s="80">
        <f t="shared" si="124"/>
        <v>0</v>
      </c>
      <c r="IE126" s="80">
        <f t="shared" si="124"/>
        <v>0</v>
      </c>
      <c r="IF126" s="80">
        <f t="shared" si="124"/>
        <v>0</v>
      </c>
      <c r="IG126" s="80">
        <f t="shared" si="124"/>
        <v>0</v>
      </c>
      <c r="IH126" s="80">
        <f t="shared" si="124"/>
        <v>0</v>
      </c>
      <c r="II126" s="80">
        <f t="shared" si="124"/>
        <v>0</v>
      </c>
      <c r="IJ126" s="80">
        <f t="shared" si="124"/>
        <v>0</v>
      </c>
      <c r="IK126" s="80">
        <f t="shared" si="124"/>
        <v>0</v>
      </c>
      <c r="IL126" s="80">
        <f t="shared" si="124"/>
        <v>0</v>
      </c>
      <c r="IM126" s="80">
        <f t="shared" si="124"/>
        <v>0</v>
      </c>
      <c r="IN126" s="80">
        <f t="shared" si="124"/>
        <v>0</v>
      </c>
      <c r="IO126" s="80">
        <f t="shared" si="124"/>
        <v>0</v>
      </c>
      <c r="IP126" s="80">
        <f t="shared" si="124"/>
        <v>0</v>
      </c>
      <c r="IQ126" s="80">
        <f t="shared" si="124"/>
        <v>0</v>
      </c>
      <c r="IR126" s="80">
        <f t="shared" si="124"/>
        <v>0</v>
      </c>
      <c r="IS126" s="80">
        <f t="shared" si="124"/>
        <v>0</v>
      </c>
      <c r="IT126" s="80">
        <f t="shared" si="124"/>
        <v>0</v>
      </c>
      <c r="IU126" s="80">
        <f t="shared" si="124"/>
        <v>0</v>
      </c>
      <c r="IV126" s="80">
        <f t="shared" si="124"/>
        <v>0</v>
      </c>
      <c r="IW126" s="80">
        <f t="shared" si="124"/>
        <v>0</v>
      </c>
      <c r="IX126" s="80">
        <f t="shared" si="124"/>
        <v>0</v>
      </c>
      <c r="IY126" s="80">
        <f t="shared" si="124"/>
        <v>0</v>
      </c>
      <c r="IZ126" s="80">
        <f t="shared" si="124"/>
        <v>0</v>
      </c>
      <c r="JA126" s="80">
        <f t="shared" si="124"/>
        <v>0</v>
      </c>
      <c r="JB126" s="80">
        <f t="shared" si="124"/>
        <v>0</v>
      </c>
      <c r="JC126" s="80">
        <f t="shared" si="124"/>
        <v>0</v>
      </c>
      <c r="JD126" s="80">
        <f t="shared" si="124"/>
        <v>0</v>
      </c>
      <c r="JE126" s="80">
        <f t="shared" si="124"/>
        <v>0</v>
      </c>
      <c r="JF126" s="80">
        <f t="shared" si="124"/>
        <v>0</v>
      </c>
      <c r="JG126" s="80">
        <f t="shared" si="124"/>
        <v>0</v>
      </c>
      <c r="JH126" s="80">
        <f t="shared" si="124"/>
        <v>0</v>
      </c>
      <c r="JI126" s="80">
        <f t="shared" si="124"/>
        <v>0</v>
      </c>
      <c r="JJ126" s="80">
        <f t="shared" si="124"/>
        <v>0</v>
      </c>
      <c r="JK126" s="80">
        <f t="shared" si="124"/>
        <v>0</v>
      </c>
      <c r="JL126" s="80">
        <f t="shared" si="124"/>
        <v>0</v>
      </c>
      <c r="JM126" s="80">
        <f t="shared" si="124"/>
        <v>0</v>
      </c>
      <c r="JN126" s="80">
        <f t="shared" si="124"/>
        <v>0</v>
      </c>
      <c r="JO126" s="80">
        <f t="shared" si="124"/>
        <v>0</v>
      </c>
      <c r="JP126" s="80">
        <f t="shared" si="124"/>
        <v>0</v>
      </c>
      <c r="JQ126" s="80">
        <f t="shared" si="124"/>
        <v>0</v>
      </c>
      <c r="JR126" s="80">
        <f t="shared" si="124"/>
        <v>0</v>
      </c>
      <c r="JS126" s="80">
        <f t="shared" si="124"/>
        <v>0</v>
      </c>
      <c r="JT126" s="80">
        <f t="shared" si="124"/>
        <v>0</v>
      </c>
      <c r="JU126" s="80">
        <f t="shared" si="124"/>
        <v>0</v>
      </c>
      <c r="JV126" s="80">
        <f t="shared" si="124"/>
        <v>0</v>
      </c>
      <c r="JW126" s="80">
        <f t="shared" si="124"/>
        <v>0</v>
      </c>
      <c r="JX126" s="80">
        <f t="shared" si="124"/>
        <v>0</v>
      </c>
      <c r="JY126" s="80">
        <f t="shared" si="124"/>
        <v>0</v>
      </c>
      <c r="JZ126" s="80">
        <f t="shared" si="124"/>
        <v>0</v>
      </c>
      <c r="KA126" s="80">
        <f t="shared" si="124"/>
        <v>0</v>
      </c>
      <c r="KB126" s="80">
        <f t="shared" si="124"/>
        <v>0</v>
      </c>
      <c r="KC126" s="80">
        <f t="shared" si="124"/>
        <v>0</v>
      </c>
      <c r="KD126" s="80">
        <f t="shared" si="124"/>
        <v>0</v>
      </c>
      <c r="KE126" s="80">
        <f t="shared" si="124"/>
        <v>0</v>
      </c>
      <c r="KF126" s="1"/>
      <c r="KG126" s="1"/>
      <c r="KH126" s="80">
        <f>+Interest_Rate_for_Equipment_Financing/12*P126</f>
        <v>0</v>
      </c>
      <c r="KI126" s="80">
        <f>+Interest_Rate_for_Equipment_Financing/12*Q126</f>
        <v>0</v>
      </c>
      <c r="KJ126" s="80">
        <f>+Interest_Rate_for_Equipment_Financing/12*R126</f>
        <v>0</v>
      </c>
      <c r="KK126" s="80">
        <f>+Interest_Rate_for_Equipment_Financing/12*S126</f>
        <v>0</v>
      </c>
      <c r="KL126" s="80">
        <f>+Interest_Rate_for_Equipment_Financing/12*T126</f>
        <v>0</v>
      </c>
      <c r="KM126" s="80">
        <f>+Interest_Rate_for_Equipment_Financing/12*U126</f>
        <v>0</v>
      </c>
      <c r="KN126" s="80">
        <f>+Interest_Rate_for_Equipment_Financing/12*V126</f>
        <v>0</v>
      </c>
      <c r="KO126" s="80">
        <f>+Interest_Rate_for_Equipment_Financing/12*W126</f>
        <v>0</v>
      </c>
      <c r="KP126" s="80">
        <f>+Interest_Rate_for_Equipment_Financing/12*X126</f>
        <v>0</v>
      </c>
      <c r="KQ126" s="80">
        <f>+Interest_Rate_for_Equipment_Financing/12*Y126</f>
        <v>0</v>
      </c>
      <c r="KR126" s="80">
        <f>+Interest_Rate_for_Equipment_Financing/12*Z126</f>
        <v>0</v>
      </c>
      <c r="KS126" s="80">
        <f>+Interest_Rate_for_Equipment_Financing/12*AA126</f>
        <v>0</v>
      </c>
      <c r="KT126" s="80">
        <f>+Interest_Rate_for_Equipment_Financing/12*AB126</f>
        <v>0</v>
      </c>
      <c r="KU126" s="80">
        <f>+Interest_Rate_for_Equipment_Financing/12*AC126</f>
        <v>0</v>
      </c>
      <c r="KV126" s="80">
        <f>+Interest_Rate_for_Equipment_Financing/12*AD126</f>
        <v>0</v>
      </c>
      <c r="KW126" s="80">
        <f>+Interest_Rate_for_Equipment_Financing/12*AE126</f>
        <v>0</v>
      </c>
      <c r="KX126" s="80">
        <f>+Interest_Rate_for_Equipment_Financing/12*AF126</f>
        <v>0</v>
      </c>
      <c r="KY126" s="80">
        <f>+Interest_Rate_for_Equipment_Financing/12*AG126</f>
        <v>0</v>
      </c>
      <c r="KZ126" s="80">
        <f>+Interest_Rate_for_Equipment_Financing/12*AH126</f>
        <v>0</v>
      </c>
      <c r="LA126" s="80">
        <f>+Interest_Rate_for_Equipment_Financing/12*AI126</f>
        <v>0</v>
      </c>
      <c r="LB126" s="80">
        <f>+Interest_Rate_for_Equipment_Financing/12*AJ126</f>
        <v>0</v>
      </c>
      <c r="LC126" s="80">
        <f>+Interest_Rate_for_Equipment_Financing/12*AK126</f>
        <v>0</v>
      </c>
      <c r="LD126" s="80">
        <f>+Interest_Rate_for_Equipment_Financing/12*AL126</f>
        <v>0</v>
      </c>
      <c r="LE126" s="80">
        <f>+Interest_Rate_for_Equipment_Financing/12*AM126</f>
        <v>0</v>
      </c>
      <c r="LF126" s="80">
        <f>+Interest_Rate_for_Equipment_Financing/12*AN126</f>
        <v>0</v>
      </c>
      <c r="LG126" s="80">
        <f>+Interest_Rate_for_Equipment_Financing/12*AO126</f>
        <v>0</v>
      </c>
      <c r="LH126" s="80">
        <f>+Interest_Rate_for_Equipment_Financing/12*AP126</f>
        <v>0</v>
      </c>
      <c r="LI126" s="80">
        <f>+Interest_Rate_for_Equipment_Financing/12*AQ126</f>
        <v>0</v>
      </c>
      <c r="LJ126" s="80">
        <f>+Interest_Rate_for_Equipment_Financing/12*AR126</f>
        <v>0</v>
      </c>
      <c r="LK126" s="80">
        <f>+Interest_Rate_for_Equipment_Financing/12*AS126</f>
        <v>0</v>
      </c>
      <c r="LL126" s="80">
        <f>+Interest_Rate_for_Equipment_Financing/12*AT126</f>
        <v>0</v>
      </c>
      <c r="LM126" s="80">
        <f>+Interest_Rate_for_Equipment_Financing/12*AU126</f>
        <v>0</v>
      </c>
      <c r="LN126" s="80">
        <f>+Interest_Rate_for_Equipment_Financing/12*AV126</f>
        <v>0</v>
      </c>
      <c r="LO126" s="80">
        <f>+Interest_Rate_for_Equipment_Financing/12*AW126</f>
        <v>0</v>
      </c>
      <c r="LP126" s="80">
        <f>+Interest_Rate_for_Equipment_Financing/12*AX126</f>
        <v>0</v>
      </c>
      <c r="LQ126" s="80">
        <f>+Interest_Rate_for_Equipment_Financing/12*AY126</f>
        <v>0</v>
      </c>
      <c r="LR126" s="80">
        <f>+Interest_Rate_for_Equipment_Financing/12*AZ126</f>
        <v>0</v>
      </c>
      <c r="LS126" s="80">
        <f>+Interest_Rate_for_Equipment_Financing/12*BA126</f>
        <v>0</v>
      </c>
      <c r="LT126" s="80">
        <f>+Interest_Rate_for_Equipment_Financing/12*BB126</f>
        <v>0</v>
      </c>
      <c r="LU126" s="80">
        <f>+Interest_Rate_for_Equipment_Financing/12*BC126</f>
        <v>0</v>
      </c>
      <c r="LV126" s="80">
        <f>+Interest_Rate_for_Equipment_Financing/12*BD126</f>
        <v>0</v>
      </c>
      <c r="LW126" s="80">
        <f>+Interest_Rate_for_Equipment_Financing/12*BE126</f>
        <v>0</v>
      </c>
      <c r="LX126" s="80">
        <f>+Interest_Rate_for_Equipment_Financing/12*BF126</f>
        <v>0</v>
      </c>
      <c r="LY126" s="80">
        <f>+Interest_Rate_for_Equipment_Financing/12*BG126</f>
        <v>0</v>
      </c>
      <c r="LZ126" s="80">
        <f>+Interest_Rate_for_Equipment_Financing/12*BH126</f>
        <v>0</v>
      </c>
      <c r="MA126" s="80">
        <f>+Interest_Rate_for_Equipment_Financing/12*BI126</f>
        <v>0</v>
      </c>
      <c r="MB126" s="80">
        <f>+Interest_Rate_for_Equipment_Financing/12*BJ126</f>
        <v>0</v>
      </c>
      <c r="MC126" s="80">
        <f>+Interest_Rate_for_Equipment_Financing/12*BK126</f>
        <v>0</v>
      </c>
      <c r="MD126" s="80">
        <f>+Interest_Rate_for_Equipment_Financing/12*BL126</f>
        <v>0</v>
      </c>
      <c r="ME126" s="80">
        <f>+Interest_Rate_for_Equipment_Financing/12*BM126</f>
        <v>0</v>
      </c>
      <c r="MF126" s="80">
        <f>+Interest_Rate_for_Equipment_Financing/12*BN126</f>
        <v>0</v>
      </c>
      <c r="MG126" s="80">
        <f>+Interest_Rate_for_Equipment_Financing/12*BO126</f>
        <v>0</v>
      </c>
      <c r="MH126" s="80">
        <f>+Interest_Rate_for_Equipment_Financing/12*BP126</f>
        <v>0</v>
      </c>
      <c r="MI126" s="80">
        <f>+Interest_Rate_for_Equipment_Financing/12*BQ126</f>
        <v>0</v>
      </c>
      <c r="MJ126" s="80">
        <f>+Interest_Rate_for_Equipment_Financing/12*BR126</f>
        <v>0</v>
      </c>
      <c r="MK126" s="80">
        <f>+Interest_Rate_for_Equipment_Financing/12*BS126</f>
        <v>0</v>
      </c>
      <c r="ML126" s="80">
        <f>+Interest_Rate_for_Equipment_Financing/12*BT126</f>
        <v>0</v>
      </c>
      <c r="MM126" s="80">
        <f>+Interest_Rate_for_Equipment_Financing/12*BU126</f>
        <v>0</v>
      </c>
      <c r="MN126" s="80">
        <f>+Interest_Rate_for_Equipment_Financing/12*BV126</f>
        <v>0</v>
      </c>
      <c r="MO126" s="80">
        <f>+Interest_Rate_for_Equipment_Financing/12*BW126</f>
        <v>0</v>
      </c>
      <c r="MP126" s="80">
        <f>+Interest_Rate_for_Equipment_Financing/12*BX126</f>
        <v>0</v>
      </c>
      <c r="MQ126" s="80">
        <f>+Interest_Rate_for_Equipment_Financing/12*BY126</f>
        <v>0</v>
      </c>
      <c r="MR126" s="80">
        <f>+Interest_Rate_for_Equipment_Financing/12*BZ126</f>
        <v>0</v>
      </c>
      <c r="MS126" s="80">
        <f>+Interest_Rate_for_Equipment_Financing/12*CA126</f>
        <v>0</v>
      </c>
      <c r="MT126" s="80">
        <f>+Interest_Rate_for_Equipment_Financing/12*CB126</f>
        <v>0</v>
      </c>
      <c r="MU126" s="80">
        <f>+Interest_Rate_for_Equipment_Financing/12*CC126</f>
        <v>0</v>
      </c>
      <c r="MV126" s="80">
        <f>+Interest_Rate_for_Equipment_Financing/12*CD126</f>
        <v>0</v>
      </c>
      <c r="MW126" s="80">
        <f>+Interest_Rate_for_Equipment_Financing/12*CE126</f>
        <v>0</v>
      </c>
      <c r="MX126" s="80">
        <f>+Interest_Rate_for_Equipment_Financing/12*CF126</f>
        <v>0</v>
      </c>
      <c r="MY126" s="80">
        <f>+Interest_Rate_for_Equipment_Financing/12*CG126</f>
        <v>0</v>
      </c>
      <c r="MZ126" s="80">
        <f>+Interest_Rate_for_Equipment_Financing/12*CH126</f>
        <v>0</v>
      </c>
      <c r="NA126" s="80">
        <f>+Interest_Rate_for_Equipment_Financing/12*CI126</f>
        <v>0</v>
      </c>
      <c r="NB126" s="80">
        <f>+Interest_Rate_for_Equipment_Financing/12*CJ126</f>
        <v>0</v>
      </c>
      <c r="NC126" s="80">
        <f>+Interest_Rate_for_Equipment_Financing/12*CK126</f>
        <v>0</v>
      </c>
      <c r="ND126" s="80">
        <f>+Interest_Rate_for_Equipment_Financing/12*CL126</f>
        <v>0</v>
      </c>
      <c r="NE126" s="80">
        <f>+Interest_Rate_for_Equipment_Financing/12*CM126</f>
        <v>0</v>
      </c>
      <c r="NF126" s="80">
        <f>+Interest_Rate_for_Equipment_Financing/12*CN126</f>
        <v>0</v>
      </c>
      <c r="NG126" s="80">
        <f>+Interest_Rate_for_Equipment_Financing/12*CO126</f>
        <v>0</v>
      </c>
      <c r="NH126" s="80">
        <f>+Interest_Rate_for_Equipment_Financing/12*CP126</f>
        <v>0</v>
      </c>
      <c r="NI126" s="80">
        <f>+Interest_Rate_for_Equipment_Financing/12*CQ126</f>
        <v>0</v>
      </c>
      <c r="NJ126" s="80">
        <f>+Interest_Rate_for_Equipment_Financing/12*CR126</f>
        <v>0</v>
      </c>
      <c r="NK126" s="80">
        <f>+Interest_Rate_for_Equipment_Financing/12*CS126</f>
        <v>0</v>
      </c>
      <c r="NL126" s="80">
        <f>+Interest_Rate_for_Equipment_Financing/12*CT126</f>
        <v>0</v>
      </c>
      <c r="NM126" s="80">
        <f>+Interest_Rate_for_Equipment_Financing/12*CU126</f>
        <v>0</v>
      </c>
      <c r="NN126" s="80">
        <f>+Interest_Rate_for_Equipment_Financing/12*CV126</f>
        <v>0</v>
      </c>
      <c r="NO126" s="80">
        <f>+Interest_Rate_for_Equipment_Financing/12*CW126</f>
        <v>0</v>
      </c>
      <c r="NP126" s="80">
        <f>+Interest_Rate_for_Equipment_Financing/12*CX126</f>
        <v>0</v>
      </c>
      <c r="NQ126" s="80">
        <f>+Interest_Rate_for_Equipment_Financing/12*CY126</f>
        <v>0</v>
      </c>
      <c r="NR126" s="80">
        <f>+Interest_Rate_for_Equipment_Financing/12*CZ126</f>
        <v>0</v>
      </c>
      <c r="NS126" s="80">
        <f>+Interest_Rate_for_Equipment_Financing/12*DA126</f>
        <v>0</v>
      </c>
      <c r="NT126" s="80">
        <f>+Interest_Rate_for_Equipment_Financing/12*DB126</f>
        <v>0</v>
      </c>
      <c r="NU126" s="80">
        <f>+Interest_Rate_for_Equipment_Financing/12*DC126</f>
        <v>0</v>
      </c>
      <c r="NV126" s="80">
        <f>+Interest_Rate_for_Equipment_Financing/12*DD126</f>
        <v>0</v>
      </c>
      <c r="NW126" s="80">
        <f>+Interest_Rate_for_Equipment_Financing/12*DE126</f>
        <v>0</v>
      </c>
      <c r="NX126" s="80">
        <f>+Interest_Rate_for_Equipment_Financing/12*DF126</f>
        <v>0</v>
      </c>
      <c r="NY126" s="80">
        <f>+Interest_Rate_for_Equipment_Financing/12*DG126</f>
        <v>0</v>
      </c>
      <c r="NZ126" s="80">
        <f>+Interest_Rate_for_Equipment_Financing/12*DH126</f>
        <v>0</v>
      </c>
      <c r="OA126" s="80">
        <f>+Interest_Rate_for_Equipment_Financing/12*DI126</f>
        <v>0</v>
      </c>
      <c r="OB126" s="80">
        <f>+Interest_Rate_for_Equipment_Financing/12*DJ126</f>
        <v>0</v>
      </c>
      <c r="OC126" s="80">
        <f>+Interest_Rate_for_Equipment_Financing/12*DK126</f>
        <v>0</v>
      </c>
      <c r="OD126" s="80">
        <f>+Interest_Rate_for_Equipment_Financing/12*DL126</f>
        <v>0</v>
      </c>
      <c r="OE126" s="80">
        <f>+Interest_Rate_for_Equipment_Financing/12*DM126</f>
        <v>0</v>
      </c>
      <c r="OF126" s="80">
        <f>+Interest_Rate_for_Equipment_Financing/12*DN126</f>
        <v>0</v>
      </c>
      <c r="OG126" s="80">
        <f>+Interest_Rate_for_Equipment_Financing/12*DO126</f>
        <v>0</v>
      </c>
      <c r="OH126" s="80">
        <f>+Interest_Rate_for_Equipment_Financing/12*DP126</f>
        <v>0</v>
      </c>
      <c r="OI126" s="80">
        <f>+Interest_Rate_for_Equipment_Financing/12*DQ126</f>
        <v>0</v>
      </c>
      <c r="OJ126" s="80">
        <f>+Interest_Rate_for_Equipment_Financing/12*DR126</f>
        <v>0</v>
      </c>
      <c r="OK126" s="80">
        <f>+Interest_Rate_for_Equipment_Financing/12*DS126</f>
        <v>0</v>
      </c>
      <c r="OL126" s="80">
        <f>+Interest_Rate_for_Equipment_Financing/12*DT126</f>
        <v>0</v>
      </c>
      <c r="OM126" s="80">
        <f>+Interest_Rate_for_Equipment_Financing/12*DU126</f>
        <v>0</v>
      </c>
      <c r="ON126" s="80">
        <f>+Interest_Rate_for_Equipment_Financing/12*DV126</f>
        <v>0</v>
      </c>
      <c r="OO126" s="80">
        <f>+Interest_Rate_for_Equipment_Financing/12*DW126</f>
        <v>0</v>
      </c>
      <c r="OP126" s="80">
        <f>+Interest_Rate_for_Equipment_Financing/12*DX126</f>
        <v>0</v>
      </c>
      <c r="OQ126" s="80">
        <f>+Interest_Rate_for_Equipment_Financing/12*DY126</f>
        <v>0</v>
      </c>
      <c r="OR126" s="80">
        <f>+Interest_Rate_for_Equipment_Financing/12*DZ126</f>
        <v>0</v>
      </c>
      <c r="OS126" s="80">
        <f>+Interest_Rate_for_Equipment_Financing/12*EA126</f>
        <v>0</v>
      </c>
      <c r="OT126" s="80">
        <f>+Interest_Rate_for_Equipment_Financing/12*EB126</f>
        <v>0</v>
      </c>
      <c r="OU126" s="80">
        <f>+Interest_Rate_for_Equipment_Financing/12*EC126</f>
        <v>0</v>
      </c>
      <c r="OV126" s="80">
        <f>+Interest_Rate_for_Equipment_Financing/12*ED126</f>
        <v>0</v>
      </c>
      <c r="OW126" s="80">
        <f>+Interest_Rate_for_Equipment_Financing/12*EE126</f>
        <v>0</v>
      </c>
    </row>
    <row r="127" ht="12.75" customHeight="1">
      <c r="A127" s="79">
        <f t="shared" si="111"/>
        <v>6</v>
      </c>
      <c r="B127" s="79" t="s">
        <v>206</v>
      </c>
      <c r="C127" s="80"/>
      <c r="D127" s="80" t="str">
        <f>Term_for_Equipment_Financing</f>
        <v/>
      </c>
      <c r="E127" s="294">
        <f>+Interest_Rate_LT</f>
        <v>0.05</v>
      </c>
      <c r="F127" s="295">
        <f t="shared" si="116"/>
        <v>6</v>
      </c>
      <c r="G127" s="79">
        <f t="shared" si="117"/>
        <v>2025</v>
      </c>
      <c r="H127" s="296"/>
      <c r="I127" s="296"/>
      <c r="J127" s="297"/>
      <c r="K127" s="1"/>
      <c r="L127" s="1"/>
      <c r="M127" s="256">
        <f t="shared" si="118"/>
        <v>45809</v>
      </c>
      <c r="N127" s="256">
        <f t="shared" si="112"/>
        <v>0</v>
      </c>
      <c r="O127" s="257">
        <f t="shared" si="113"/>
        <v>0</v>
      </c>
      <c r="P127" s="258">
        <f t="shared" ref="P127:ES127" si="125">AND((O127&gt;0.1),OR(P$70&lt;$N127,$N127=0))*(O127+$O127+O127*$E127/12)+(P$70=$M127)*($C127+$O127+$C127*$E127/12)</f>
        <v>0</v>
      </c>
      <c r="Q127" s="258">
        <f t="shared" si="125"/>
        <v>0</v>
      </c>
      <c r="R127" s="258">
        <f t="shared" si="125"/>
        <v>0</v>
      </c>
      <c r="S127" s="258">
        <f t="shared" si="125"/>
        <v>0</v>
      </c>
      <c r="T127" s="258">
        <f t="shared" si="125"/>
        <v>0</v>
      </c>
      <c r="U127" s="258">
        <f t="shared" si="125"/>
        <v>0</v>
      </c>
      <c r="V127" s="258">
        <f t="shared" si="125"/>
        <v>0</v>
      </c>
      <c r="W127" s="258">
        <f t="shared" si="125"/>
        <v>0</v>
      </c>
      <c r="X127" s="258">
        <f t="shared" si="125"/>
        <v>0</v>
      </c>
      <c r="Y127" s="258">
        <f t="shared" si="125"/>
        <v>0</v>
      </c>
      <c r="Z127" s="258">
        <f t="shared" si="125"/>
        <v>0</v>
      </c>
      <c r="AA127" s="258">
        <f t="shared" si="125"/>
        <v>0</v>
      </c>
      <c r="AB127" s="258">
        <f t="shared" si="125"/>
        <v>0</v>
      </c>
      <c r="AC127" s="258">
        <f t="shared" si="125"/>
        <v>0</v>
      </c>
      <c r="AD127" s="258">
        <f t="shared" si="125"/>
        <v>0</v>
      </c>
      <c r="AE127" s="258">
        <f t="shared" si="125"/>
        <v>0</v>
      </c>
      <c r="AF127" s="258">
        <f t="shared" si="125"/>
        <v>0</v>
      </c>
      <c r="AG127" s="258">
        <f t="shared" si="125"/>
        <v>0</v>
      </c>
      <c r="AH127" s="258">
        <f t="shared" si="125"/>
        <v>0</v>
      </c>
      <c r="AI127" s="258">
        <f t="shared" si="125"/>
        <v>0</v>
      </c>
      <c r="AJ127" s="258">
        <f t="shared" si="125"/>
        <v>0</v>
      </c>
      <c r="AK127" s="258">
        <f t="shared" si="125"/>
        <v>0</v>
      </c>
      <c r="AL127" s="258">
        <f t="shared" si="125"/>
        <v>0</v>
      </c>
      <c r="AM127" s="258">
        <f t="shared" si="125"/>
        <v>0</v>
      </c>
      <c r="AN127" s="258">
        <f t="shared" si="125"/>
        <v>0</v>
      </c>
      <c r="AO127" s="258">
        <f t="shared" si="125"/>
        <v>0</v>
      </c>
      <c r="AP127" s="258">
        <f t="shared" si="125"/>
        <v>0</v>
      </c>
      <c r="AQ127" s="258">
        <f t="shared" si="125"/>
        <v>0</v>
      </c>
      <c r="AR127" s="258">
        <f t="shared" si="125"/>
        <v>0</v>
      </c>
      <c r="AS127" s="258">
        <f t="shared" si="125"/>
        <v>0</v>
      </c>
      <c r="AT127" s="258">
        <f t="shared" si="125"/>
        <v>0</v>
      </c>
      <c r="AU127" s="258">
        <f t="shared" si="125"/>
        <v>0</v>
      </c>
      <c r="AV127" s="258">
        <f t="shared" si="125"/>
        <v>0</v>
      </c>
      <c r="AW127" s="258">
        <f t="shared" si="125"/>
        <v>0</v>
      </c>
      <c r="AX127" s="258">
        <f t="shared" si="125"/>
        <v>0</v>
      </c>
      <c r="AY127" s="258">
        <f t="shared" si="125"/>
        <v>0</v>
      </c>
      <c r="AZ127" s="258">
        <f t="shared" si="125"/>
        <v>0</v>
      </c>
      <c r="BA127" s="258">
        <f t="shared" si="125"/>
        <v>0</v>
      </c>
      <c r="BB127" s="258">
        <f t="shared" si="125"/>
        <v>0</v>
      </c>
      <c r="BC127" s="258">
        <f t="shared" si="125"/>
        <v>0</v>
      </c>
      <c r="BD127" s="258">
        <f t="shared" si="125"/>
        <v>0</v>
      </c>
      <c r="BE127" s="258">
        <f t="shared" si="125"/>
        <v>0</v>
      </c>
      <c r="BF127" s="258">
        <f t="shared" si="125"/>
        <v>0</v>
      </c>
      <c r="BG127" s="258">
        <f t="shared" si="125"/>
        <v>0</v>
      </c>
      <c r="BH127" s="258">
        <f t="shared" si="125"/>
        <v>0</v>
      </c>
      <c r="BI127" s="258">
        <f t="shared" si="125"/>
        <v>0</v>
      </c>
      <c r="BJ127" s="258">
        <f t="shared" si="125"/>
        <v>0</v>
      </c>
      <c r="BK127" s="258">
        <f t="shared" si="125"/>
        <v>0</v>
      </c>
      <c r="BL127" s="258">
        <f t="shared" si="125"/>
        <v>0</v>
      </c>
      <c r="BM127" s="258">
        <f t="shared" si="125"/>
        <v>0</v>
      </c>
      <c r="BN127" s="258">
        <f t="shared" si="125"/>
        <v>0</v>
      </c>
      <c r="BO127" s="258">
        <f t="shared" si="125"/>
        <v>0</v>
      </c>
      <c r="BP127" s="258">
        <f t="shared" si="125"/>
        <v>0</v>
      </c>
      <c r="BQ127" s="258">
        <f t="shared" si="125"/>
        <v>0</v>
      </c>
      <c r="BR127" s="258">
        <f t="shared" si="125"/>
        <v>0</v>
      </c>
      <c r="BS127" s="258">
        <f t="shared" si="125"/>
        <v>0</v>
      </c>
      <c r="BT127" s="258">
        <f t="shared" si="125"/>
        <v>0</v>
      </c>
      <c r="BU127" s="258">
        <f t="shared" si="125"/>
        <v>0</v>
      </c>
      <c r="BV127" s="258">
        <f t="shared" si="125"/>
        <v>0</v>
      </c>
      <c r="BW127" s="258">
        <f t="shared" si="125"/>
        <v>0</v>
      </c>
      <c r="BX127" s="258">
        <f t="shared" si="125"/>
        <v>0</v>
      </c>
      <c r="BY127" s="258">
        <f t="shared" si="125"/>
        <v>0</v>
      </c>
      <c r="BZ127" s="258">
        <f t="shared" si="125"/>
        <v>0</v>
      </c>
      <c r="CA127" s="258">
        <f t="shared" si="125"/>
        <v>0</v>
      </c>
      <c r="CB127" s="258">
        <f t="shared" si="125"/>
        <v>0</v>
      </c>
      <c r="CC127" s="258">
        <f t="shared" si="125"/>
        <v>0</v>
      </c>
      <c r="CD127" s="258">
        <f t="shared" si="125"/>
        <v>0</v>
      </c>
      <c r="CE127" s="258">
        <f t="shared" si="125"/>
        <v>0</v>
      </c>
      <c r="CF127" s="258">
        <f t="shared" si="125"/>
        <v>0</v>
      </c>
      <c r="CG127" s="258">
        <f t="shared" si="125"/>
        <v>0</v>
      </c>
      <c r="CH127" s="258">
        <f t="shared" si="125"/>
        <v>0</v>
      </c>
      <c r="CI127" s="258">
        <f t="shared" si="125"/>
        <v>0</v>
      </c>
      <c r="CJ127" s="258">
        <f t="shared" si="125"/>
        <v>0</v>
      </c>
      <c r="CK127" s="258">
        <f t="shared" si="125"/>
        <v>0</v>
      </c>
      <c r="CL127" s="258">
        <f t="shared" si="125"/>
        <v>0</v>
      </c>
      <c r="CM127" s="258">
        <f t="shared" si="125"/>
        <v>0</v>
      </c>
      <c r="CN127" s="258">
        <f t="shared" si="125"/>
        <v>0</v>
      </c>
      <c r="CO127" s="258">
        <f t="shared" si="125"/>
        <v>0</v>
      </c>
      <c r="CP127" s="258">
        <f t="shared" si="125"/>
        <v>0</v>
      </c>
      <c r="CQ127" s="258">
        <f t="shared" si="125"/>
        <v>0</v>
      </c>
      <c r="CR127" s="258">
        <f t="shared" si="125"/>
        <v>0</v>
      </c>
      <c r="CS127" s="258">
        <f t="shared" si="125"/>
        <v>0</v>
      </c>
      <c r="CT127" s="258">
        <f t="shared" si="125"/>
        <v>0</v>
      </c>
      <c r="CU127" s="258">
        <f t="shared" si="125"/>
        <v>0</v>
      </c>
      <c r="CV127" s="258">
        <f t="shared" si="125"/>
        <v>0</v>
      </c>
      <c r="CW127" s="258">
        <f t="shared" si="125"/>
        <v>0</v>
      </c>
      <c r="CX127" s="258">
        <f t="shared" si="125"/>
        <v>0</v>
      </c>
      <c r="CY127" s="258">
        <f t="shared" si="125"/>
        <v>0</v>
      </c>
      <c r="CZ127" s="258">
        <f t="shared" si="125"/>
        <v>0</v>
      </c>
      <c r="DA127" s="258">
        <f t="shared" si="125"/>
        <v>0</v>
      </c>
      <c r="DB127" s="258">
        <f t="shared" si="125"/>
        <v>0</v>
      </c>
      <c r="DC127" s="258">
        <f t="shared" si="125"/>
        <v>0</v>
      </c>
      <c r="DD127" s="258">
        <f t="shared" si="125"/>
        <v>0</v>
      </c>
      <c r="DE127" s="258">
        <f t="shared" si="125"/>
        <v>0</v>
      </c>
      <c r="DF127" s="258">
        <f t="shared" si="125"/>
        <v>0</v>
      </c>
      <c r="DG127" s="258">
        <f t="shared" si="125"/>
        <v>0</v>
      </c>
      <c r="DH127" s="258">
        <f t="shared" si="125"/>
        <v>0</v>
      </c>
      <c r="DI127" s="258">
        <f t="shared" si="125"/>
        <v>0</v>
      </c>
      <c r="DJ127" s="258">
        <f t="shared" si="125"/>
        <v>0</v>
      </c>
      <c r="DK127" s="258">
        <f t="shared" si="125"/>
        <v>0</v>
      </c>
      <c r="DL127" s="258">
        <f t="shared" si="125"/>
        <v>0</v>
      </c>
      <c r="DM127" s="258">
        <f t="shared" si="125"/>
        <v>0</v>
      </c>
      <c r="DN127" s="258">
        <f t="shared" si="125"/>
        <v>0</v>
      </c>
      <c r="DO127" s="258">
        <f t="shared" si="125"/>
        <v>0</v>
      </c>
      <c r="DP127" s="258">
        <f t="shared" si="125"/>
        <v>0</v>
      </c>
      <c r="DQ127" s="258">
        <f t="shared" si="125"/>
        <v>0</v>
      </c>
      <c r="DR127" s="258">
        <f t="shared" si="125"/>
        <v>0</v>
      </c>
      <c r="DS127" s="258">
        <f t="shared" si="125"/>
        <v>0</v>
      </c>
      <c r="DT127" s="258">
        <f t="shared" si="125"/>
        <v>0</v>
      </c>
      <c r="DU127" s="258">
        <f t="shared" si="125"/>
        <v>0</v>
      </c>
      <c r="DV127" s="258">
        <f t="shared" si="125"/>
        <v>0</v>
      </c>
      <c r="DW127" s="258">
        <f t="shared" si="125"/>
        <v>0</v>
      </c>
      <c r="DX127" s="258">
        <f t="shared" si="125"/>
        <v>0</v>
      </c>
      <c r="DY127" s="258">
        <f t="shared" si="125"/>
        <v>0</v>
      </c>
      <c r="DZ127" s="258">
        <f t="shared" si="125"/>
        <v>0</v>
      </c>
      <c r="EA127" s="258">
        <f t="shared" si="125"/>
        <v>0</v>
      </c>
      <c r="EB127" s="258">
        <f t="shared" si="125"/>
        <v>0</v>
      </c>
      <c r="EC127" s="258">
        <f t="shared" si="125"/>
        <v>0</v>
      </c>
      <c r="ED127" s="258">
        <f t="shared" si="125"/>
        <v>0</v>
      </c>
      <c r="EE127" s="258">
        <f t="shared" si="125"/>
        <v>0</v>
      </c>
      <c r="EF127" s="258">
        <f t="shared" si="125"/>
        <v>0</v>
      </c>
      <c r="EG127" s="258">
        <f t="shared" si="125"/>
        <v>0</v>
      </c>
      <c r="EH127" s="258">
        <f t="shared" si="125"/>
        <v>0</v>
      </c>
      <c r="EI127" s="258">
        <f t="shared" si="125"/>
        <v>0</v>
      </c>
      <c r="EJ127" s="258">
        <f t="shared" si="125"/>
        <v>0</v>
      </c>
      <c r="EK127" s="258">
        <f t="shared" si="125"/>
        <v>0</v>
      </c>
      <c r="EL127" s="258">
        <f t="shared" si="125"/>
        <v>0</v>
      </c>
      <c r="EM127" s="258">
        <f t="shared" si="125"/>
        <v>0</v>
      </c>
      <c r="EN127" s="258">
        <f t="shared" si="125"/>
        <v>0</v>
      </c>
      <c r="EO127" s="258">
        <f t="shared" si="125"/>
        <v>0</v>
      </c>
      <c r="EP127" s="258">
        <f t="shared" si="125"/>
        <v>0</v>
      </c>
      <c r="EQ127" s="258">
        <f t="shared" si="125"/>
        <v>0</v>
      </c>
      <c r="ER127" s="258">
        <f t="shared" si="125"/>
        <v>0</v>
      </c>
      <c r="ES127" s="258">
        <f t="shared" si="125"/>
        <v>0</v>
      </c>
      <c r="ET127" s="1"/>
      <c r="EU127" s="1"/>
      <c r="EV127" s="1"/>
      <c r="EW127" s="1"/>
      <c r="EX127" s="80">
        <f t="shared" ref="EX127:KE127" si="126">(P127&gt;0)*(P127-AB127)</f>
        <v>0</v>
      </c>
      <c r="EY127" s="80">
        <f t="shared" si="126"/>
        <v>0</v>
      </c>
      <c r="EZ127" s="80">
        <f t="shared" si="126"/>
        <v>0</v>
      </c>
      <c r="FA127" s="80">
        <f t="shared" si="126"/>
        <v>0</v>
      </c>
      <c r="FB127" s="80">
        <f t="shared" si="126"/>
        <v>0</v>
      </c>
      <c r="FC127" s="80">
        <f t="shared" si="126"/>
        <v>0</v>
      </c>
      <c r="FD127" s="80">
        <f t="shared" si="126"/>
        <v>0</v>
      </c>
      <c r="FE127" s="80">
        <f t="shared" si="126"/>
        <v>0</v>
      </c>
      <c r="FF127" s="80">
        <f t="shared" si="126"/>
        <v>0</v>
      </c>
      <c r="FG127" s="80">
        <f t="shared" si="126"/>
        <v>0</v>
      </c>
      <c r="FH127" s="80">
        <f t="shared" si="126"/>
        <v>0</v>
      </c>
      <c r="FI127" s="80">
        <f t="shared" si="126"/>
        <v>0</v>
      </c>
      <c r="FJ127" s="80">
        <f t="shared" si="126"/>
        <v>0</v>
      </c>
      <c r="FK127" s="80">
        <f t="shared" si="126"/>
        <v>0</v>
      </c>
      <c r="FL127" s="80">
        <f t="shared" si="126"/>
        <v>0</v>
      </c>
      <c r="FM127" s="80">
        <f t="shared" si="126"/>
        <v>0</v>
      </c>
      <c r="FN127" s="80">
        <f t="shared" si="126"/>
        <v>0</v>
      </c>
      <c r="FO127" s="80">
        <f t="shared" si="126"/>
        <v>0</v>
      </c>
      <c r="FP127" s="80">
        <f t="shared" si="126"/>
        <v>0</v>
      </c>
      <c r="FQ127" s="80">
        <f t="shared" si="126"/>
        <v>0</v>
      </c>
      <c r="FR127" s="80">
        <f t="shared" si="126"/>
        <v>0</v>
      </c>
      <c r="FS127" s="80">
        <f t="shared" si="126"/>
        <v>0</v>
      </c>
      <c r="FT127" s="80">
        <f t="shared" si="126"/>
        <v>0</v>
      </c>
      <c r="FU127" s="80">
        <f t="shared" si="126"/>
        <v>0</v>
      </c>
      <c r="FV127" s="80">
        <f t="shared" si="126"/>
        <v>0</v>
      </c>
      <c r="FW127" s="80">
        <f t="shared" si="126"/>
        <v>0</v>
      </c>
      <c r="FX127" s="80">
        <f t="shared" si="126"/>
        <v>0</v>
      </c>
      <c r="FY127" s="80">
        <f t="shared" si="126"/>
        <v>0</v>
      </c>
      <c r="FZ127" s="80">
        <f t="shared" si="126"/>
        <v>0</v>
      </c>
      <c r="GA127" s="80">
        <f t="shared" si="126"/>
        <v>0</v>
      </c>
      <c r="GB127" s="80">
        <f t="shared" si="126"/>
        <v>0</v>
      </c>
      <c r="GC127" s="80">
        <f t="shared" si="126"/>
        <v>0</v>
      </c>
      <c r="GD127" s="80">
        <f t="shared" si="126"/>
        <v>0</v>
      </c>
      <c r="GE127" s="80">
        <f t="shared" si="126"/>
        <v>0</v>
      </c>
      <c r="GF127" s="80">
        <f t="shared" si="126"/>
        <v>0</v>
      </c>
      <c r="GG127" s="80">
        <f t="shared" si="126"/>
        <v>0</v>
      </c>
      <c r="GH127" s="80">
        <f t="shared" si="126"/>
        <v>0</v>
      </c>
      <c r="GI127" s="80">
        <f t="shared" si="126"/>
        <v>0</v>
      </c>
      <c r="GJ127" s="80">
        <f t="shared" si="126"/>
        <v>0</v>
      </c>
      <c r="GK127" s="80">
        <f t="shared" si="126"/>
        <v>0</v>
      </c>
      <c r="GL127" s="80">
        <f t="shared" si="126"/>
        <v>0</v>
      </c>
      <c r="GM127" s="80">
        <f t="shared" si="126"/>
        <v>0</v>
      </c>
      <c r="GN127" s="80">
        <f t="shared" si="126"/>
        <v>0</v>
      </c>
      <c r="GO127" s="80">
        <f t="shared" si="126"/>
        <v>0</v>
      </c>
      <c r="GP127" s="80">
        <f t="shared" si="126"/>
        <v>0</v>
      </c>
      <c r="GQ127" s="80">
        <f t="shared" si="126"/>
        <v>0</v>
      </c>
      <c r="GR127" s="80">
        <f t="shared" si="126"/>
        <v>0</v>
      </c>
      <c r="GS127" s="80">
        <f t="shared" si="126"/>
        <v>0</v>
      </c>
      <c r="GT127" s="80">
        <f t="shared" si="126"/>
        <v>0</v>
      </c>
      <c r="GU127" s="80">
        <f t="shared" si="126"/>
        <v>0</v>
      </c>
      <c r="GV127" s="80">
        <f t="shared" si="126"/>
        <v>0</v>
      </c>
      <c r="GW127" s="80">
        <f t="shared" si="126"/>
        <v>0</v>
      </c>
      <c r="GX127" s="80">
        <f t="shared" si="126"/>
        <v>0</v>
      </c>
      <c r="GY127" s="80">
        <f t="shared" si="126"/>
        <v>0</v>
      </c>
      <c r="GZ127" s="80">
        <f t="shared" si="126"/>
        <v>0</v>
      </c>
      <c r="HA127" s="80">
        <f t="shared" si="126"/>
        <v>0</v>
      </c>
      <c r="HB127" s="80">
        <f t="shared" si="126"/>
        <v>0</v>
      </c>
      <c r="HC127" s="80">
        <f t="shared" si="126"/>
        <v>0</v>
      </c>
      <c r="HD127" s="80">
        <f t="shared" si="126"/>
        <v>0</v>
      </c>
      <c r="HE127" s="80">
        <f t="shared" si="126"/>
        <v>0</v>
      </c>
      <c r="HF127" s="80">
        <f t="shared" si="126"/>
        <v>0</v>
      </c>
      <c r="HG127" s="80">
        <f t="shared" si="126"/>
        <v>0</v>
      </c>
      <c r="HH127" s="80">
        <f t="shared" si="126"/>
        <v>0</v>
      </c>
      <c r="HI127" s="80">
        <f t="shared" si="126"/>
        <v>0</v>
      </c>
      <c r="HJ127" s="80">
        <f t="shared" si="126"/>
        <v>0</v>
      </c>
      <c r="HK127" s="80">
        <f t="shared" si="126"/>
        <v>0</v>
      </c>
      <c r="HL127" s="80">
        <f t="shared" si="126"/>
        <v>0</v>
      </c>
      <c r="HM127" s="80">
        <f t="shared" si="126"/>
        <v>0</v>
      </c>
      <c r="HN127" s="80">
        <f t="shared" si="126"/>
        <v>0</v>
      </c>
      <c r="HO127" s="80">
        <f t="shared" si="126"/>
        <v>0</v>
      </c>
      <c r="HP127" s="80">
        <f t="shared" si="126"/>
        <v>0</v>
      </c>
      <c r="HQ127" s="80">
        <f t="shared" si="126"/>
        <v>0</v>
      </c>
      <c r="HR127" s="80">
        <f t="shared" si="126"/>
        <v>0</v>
      </c>
      <c r="HS127" s="80">
        <f t="shared" si="126"/>
        <v>0</v>
      </c>
      <c r="HT127" s="80">
        <f t="shared" si="126"/>
        <v>0</v>
      </c>
      <c r="HU127" s="80">
        <f t="shared" si="126"/>
        <v>0</v>
      </c>
      <c r="HV127" s="80">
        <f t="shared" si="126"/>
        <v>0</v>
      </c>
      <c r="HW127" s="80">
        <f t="shared" si="126"/>
        <v>0</v>
      </c>
      <c r="HX127" s="80">
        <f t="shared" si="126"/>
        <v>0</v>
      </c>
      <c r="HY127" s="80">
        <f t="shared" si="126"/>
        <v>0</v>
      </c>
      <c r="HZ127" s="80">
        <f t="shared" si="126"/>
        <v>0</v>
      </c>
      <c r="IA127" s="80">
        <f t="shared" si="126"/>
        <v>0</v>
      </c>
      <c r="IB127" s="80">
        <f t="shared" si="126"/>
        <v>0</v>
      </c>
      <c r="IC127" s="80">
        <f t="shared" si="126"/>
        <v>0</v>
      </c>
      <c r="ID127" s="80">
        <f t="shared" si="126"/>
        <v>0</v>
      </c>
      <c r="IE127" s="80">
        <f t="shared" si="126"/>
        <v>0</v>
      </c>
      <c r="IF127" s="80">
        <f t="shared" si="126"/>
        <v>0</v>
      </c>
      <c r="IG127" s="80">
        <f t="shared" si="126"/>
        <v>0</v>
      </c>
      <c r="IH127" s="80">
        <f t="shared" si="126"/>
        <v>0</v>
      </c>
      <c r="II127" s="80">
        <f t="shared" si="126"/>
        <v>0</v>
      </c>
      <c r="IJ127" s="80">
        <f t="shared" si="126"/>
        <v>0</v>
      </c>
      <c r="IK127" s="80">
        <f t="shared" si="126"/>
        <v>0</v>
      </c>
      <c r="IL127" s="80">
        <f t="shared" si="126"/>
        <v>0</v>
      </c>
      <c r="IM127" s="80">
        <f t="shared" si="126"/>
        <v>0</v>
      </c>
      <c r="IN127" s="80">
        <f t="shared" si="126"/>
        <v>0</v>
      </c>
      <c r="IO127" s="80">
        <f t="shared" si="126"/>
        <v>0</v>
      </c>
      <c r="IP127" s="80">
        <f t="shared" si="126"/>
        <v>0</v>
      </c>
      <c r="IQ127" s="80">
        <f t="shared" si="126"/>
        <v>0</v>
      </c>
      <c r="IR127" s="80">
        <f t="shared" si="126"/>
        <v>0</v>
      </c>
      <c r="IS127" s="80">
        <f t="shared" si="126"/>
        <v>0</v>
      </c>
      <c r="IT127" s="80">
        <f t="shared" si="126"/>
        <v>0</v>
      </c>
      <c r="IU127" s="80">
        <f t="shared" si="126"/>
        <v>0</v>
      </c>
      <c r="IV127" s="80">
        <f t="shared" si="126"/>
        <v>0</v>
      </c>
      <c r="IW127" s="80">
        <f t="shared" si="126"/>
        <v>0</v>
      </c>
      <c r="IX127" s="80">
        <f t="shared" si="126"/>
        <v>0</v>
      </c>
      <c r="IY127" s="80">
        <f t="shared" si="126"/>
        <v>0</v>
      </c>
      <c r="IZ127" s="80">
        <f t="shared" si="126"/>
        <v>0</v>
      </c>
      <c r="JA127" s="80">
        <f t="shared" si="126"/>
        <v>0</v>
      </c>
      <c r="JB127" s="80">
        <f t="shared" si="126"/>
        <v>0</v>
      </c>
      <c r="JC127" s="80">
        <f t="shared" si="126"/>
        <v>0</v>
      </c>
      <c r="JD127" s="80">
        <f t="shared" si="126"/>
        <v>0</v>
      </c>
      <c r="JE127" s="80">
        <f t="shared" si="126"/>
        <v>0</v>
      </c>
      <c r="JF127" s="80">
        <f t="shared" si="126"/>
        <v>0</v>
      </c>
      <c r="JG127" s="80">
        <f t="shared" si="126"/>
        <v>0</v>
      </c>
      <c r="JH127" s="80">
        <f t="shared" si="126"/>
        <v>0</v>
      </c>
      <c r="JI127" s="80">
        <f t="shared" si="126"/>
        <v>0</v>
      </c>
      <c r="JJ127" s="80">
        <f t="shared" si="126"/>
        <v>0</v>
      </c>
      <c r="JK127" s="80">
        <f t="shared" si="126"/>
        <v>0</v>
      </c>
      <c r="JL127" s="80">
        <f t="shared" si="126"/>
        <v>0</v>
      </c>
      <c r="JM127" s="80">
        <f t="shared" si="126"/>
        <v>0</v>
      </c>
      <c r="JN127" s="80">
        <f t="shared" si="126"/>
        <v>0</v>
      </c>
      <c r="JO127" s="80">
        <f t="shared" si="126"/>
        <v>0</v>
      </c>
      <c r="JP127" s="80">
        <f t="shared" si="126"/>
        <v>0</v>
      </c>
      <c r="JQ127" s="80">
        <f t="shared" si="126"/>
        <v>0</v>
      </c>
      <c r="JR127" s="80">
        <f t="shared" si="126"/>
        <v>0</v>
      </c>
      <c r="JS127" s="80">
        <f t="shared" si="126"/>
        <v>0</v>
      </c>
      <c r="JT127" s="80">
        <f t="shared" si="126"/>
        <v>0</v>
      </c>
      <c r="JU127" s="80">
        <f t="shared" si="126"/>
        <v>0</v>
      </c>
      <c r="JV127" s="80">
        <f t="shared" si="126"/>
        <v>0</v>
      </c>
      <c r="JW127" s="80">
        <f t="shared" si="126"/>
        <v>0</v>
      </c>
      <c r="JX127" s="80">
        <f t="shared" si="126"/>
        <v>0</v>
      </c>
      <c r="JY127" s="80">
        <f t="shared" si="126"/>
        <v>0</v>
      </c>
      <c r="JZ127" s="80">
        <f t="shared" si="126"/>
        <v>0</v>
      </c>
      <c r="KA127" s="80">
        <f t="shared" si="126"/>
        <v>0</v>
      </c>
      <c r="KB127" s="80">
        <f t="shared" si="126"/>
        <v>0</v>
      </c>
      <c r="KC127" s="80">
        <f t="shared" si="126"/>
        <v>0</v>
      </c>
      <c r="KD127" s="80">
        <f t="shared" si="126"/>
        <v>0</v>
      </c>
      <c r="KE127" s="80">
        <f t="shared" si="126"/>
        <v>0</v>
      </c>
      <c r="KF127" s="1"/>
      <c r="KG127" s="1"/>
      <c r="KH127" s="80">
        <f>+Interest_Rate_for_Equipment_Financing/12*P127</f>
        <v>0</v>
      </c>
      <c r="KI127" s="80">
        <f>+Interest_Rate_for_Equipment_Financing/12*Q127</f>
        <v>0</v>
      </c>
      <c r="KJ127" s="80">
        <f>+Interest_Rate_for_Equipment_Financing/12*R127</f>
        <v>0</v>
      </c>
      <c r="KK127" s="80">
        <f>+Interest_Rate_for_Equipment_Financing/12*S127</f>
        <v>0</v>
      </c>
      <c r="KL127" s="80">
        <f>+Interest_Rate_for_Equipment_Financing/12*T127</f>
        <v>0</v>
      </c>
      <c r="KM127" s="80">
        <f>+Interest_Rate_for_Equipment_Financing/12*U127</f>
        <v>0</v>
      </c>
      <c r="KN127" s="80">
        <f>+Interest_Rate_for_Equipment_Financing/12*V127</f>
        <v>0</v>
      </c>
      <c r="KO127" s="80">
        <f>+Interest_Rate_for_Equipment_Financing/12*W127</f>
        <v>0</v>
      </c>
      <c r="KP127" s="80">
        <f>+Interest_Rate_for_Equipment_Financing/12*X127</f>
        <v>0</v>
      </c>
      <c r="KQ127" s="80">
        <f>+Interest_Rate_for_Equipment_Financing/12*Y127</f>
        <v>0</v>
      </c>
      <c r="KR127" s="80">
        <f>+Interest_Rate_for_Equipment_Financing/12*Z127</f>
        <v>0</v>
      </c>
      <c r="KS127" s="80">
        <f>+Interest_Rate_for_Equipment_Financing/12*AA127</f>
        <v>0</v>
      </c>
      <c r="KT127" s="80">
        <f>+Interest_Rate_for_Equipment_Financing/12*AB127</f>
        <v>0</v>
      </c>
      <c r="KU127" s="80">
        <f>+Interest_Rate_for_Equipment_Financing/12*AC127</f>
        <v>0</v>
      </c>
      <c r="KV127" s="80">
        <f>+Interest_Rate_for_Equipment_Financing/12*AD127</f>
        <v>0</v>
      </c>
      <c r="KW127" s="80">
        <f>+Interest_Rate_for_Equipment_Financing/12*AE127</f>
        <v>0</v>
      </c>
      <c r="KX127" s="80">
        <f>+Interest_Rate_for_Equipment_Financing/12*AF127</f>
        <v>0</v>
      </c>
      <c r="KY127" s="80">
        <f>+Interest_Rate_for_Equipment_Financing/12*AG127</f>
        <v>0</v>
      </c>
      <c r="KZ127" s="80">
        <f>+Interest_Rate_for_Equipment_Financing/12*AH127</f>
        <v>0</v>
      </c>
      <c r="LA127" s="80">
        <f>+Interest_Rate_for_Equipment_Financing/12*AI127</f>
        <v>0</v>
      </c>
      <c r="LB127" s="80">
        <f>+Interest_Rate_for_Equipment_Financing/12*AJ127</f>
        <v>0</v>
      </c>
      <c r="LC127" s="80">
        <f>+Interest_Rate_for_Equipment_Financing/12*AK127</f>
        <v>0</v>
      </c>
      <c r="LD127" s="80">
        <f>+Interest_Rate_for_Equipment_Financing/12*AL127</f>
        <v>0</v>
      </c>
      <c r="LE127" s="80">
        <f>+Interest_Rate_for_Equipment_Financing/12*AM127</f>
        <v>0</v>
      </c>
      <c r="LF127" s="80">
        <f>+Interest_Rate_for_Equipment_Financing/12*AN127</f>
        <v>0</v>
      </c>
      <c r="LG127" s="80">
        <f>+Interest_Rate_for_Equipment_Financing/12*AO127</f>
        <v>0</v>
      </c>
      <c r="LH127" s="80">
        <f>+Interest_Rate_for_Equipment_Financing/12*AP127</f>
        <v>0</v>
      </c>
      <c r="LI127" s="80">
        <f>+Interest_Rate_for_Equipment_Financing/12*AQ127</f>
        <v>0</v>
      </c>
      <c r="LJ127" s="80">
        <f>+Interest_Rate_for_Equipment_Financing/12*AR127</f>
        <v>0</v>
      </c>
      <c r="LK127" s="80">
        <f>+Interest_Rate_for_Equipment_Financing/12*AS127</f>
        <v>0</v>
      </c>
      <c r="LL127" s="80">
        <f>+Interest_Rate_for_Equipment_Financing/12*AT127</f>
        <v>0</v>
      </c>
      <c r="LM127" s="80">
        <f>+Interest_Rate_for_Equipment_Financing/12*AU127</f>
        <v>0</v>
      </c>
      <c r="LN127" s="80">
        <f>+Interest_Rate_for_Equipment_Financing/12*AV127</f>
        <v>0</v>
      </c>
      <c r="LO127" s="80">
        <f>+Interest_Rate_for_Equipment_Financing/12*AW127</f>
        <v>0</v>
      </c>
      <c r="LP127" s="80">
        <f>+Interest_Rate_for_Equipment_Financing/12*AX127</f>
        <v>0</v>
      </c>
      <c r="LQ127" s="80">
        <f>+Interest_Rate_for_Equipment_Financing/12*AY127</f>
        <v>0</v>
      </c>
      <c r="LR127" s="80">
        <f>+Interest_Rate_for_Equipment_Financing/12*AZ127</f>
        <v>0</v>
      </c>
      <c r="LS127" s="80">
        <f>+Interest_Rate_for_Equipment_Financing/12*BA127</f>
        <v>0</v>
      </c>
      <c r="LT127" s="80">
        <f>+Interest_Rate_for_Equipment_Financing/12*BB127</f>
        <v>0</v>
      </c>
      <c r="LU127" s="80">
        <f>+Interest_Rate_for_Equipment_Financing/12*BC127</f>
        <v>0</v>
      </c>
      <c r="LV127" s="80">
        <f>+Interest_Rate_for_Equipment_Financing/12*BD127</f>
        <v>0</v>
      </c>
      <c r="LW127" s="80">
        <f>+Interest_Rate_for_Equipment_Financing/12*BE127</f>
        <v>0</v>
      </c>
      <c r="LX127" s="80">
        <f>+Interest_Rate_for_Equipment_Financing/12*BF127</f>
        <v>0</v>
      </c>
      <c r="LY127" s="80">
        <f>+Interest_Rate_for_Equipment_Financing/12*BG127</f>
        <v>0</v>
      </c>
      <c r="LZ127" s="80">
        <f>+Interest_Rate_for_Equipment_Financing/12*BH127</f>
        <v>0</v>
      </c>
      <c r="MA127" s="80">
        <f>+Interest_Rate_for_Equipment_Financing/12*BI127</f>
        <v>0</v>
      </c>
      <c r="MB127" s="80">
        <f>+Interest_Rate_for_Equipment_Financing/12*BJ127</f>
        <v>0</v>
      </c>
      <c r="MC127" s="80">
        <f>+Interest_Rate_for_Equipment_Financing/12*BK127</f>
        <v>0</v>
      </c>
      <c r="MD127" s="80">
        <f>+Interest_Rate_for_Equipment_Financing/12*BL127</f>
        <v>0</v>
      </c>
      <c r="ME127" s="80">
        <f>+Interest_Rate_for_Equipment_Financing/12*BM127</f>
        <v>0</v>
      </c>
      <c r="MF127" s="80">
        <f>+Interest_Rate_for_Equipment_Financing/12*BN127</f>
        <v>0</v>
      </c>
      <c r="MG127" s="80">
        <f>+Interest_Rate_for_Equipment_Financing/12*BO127</f>
        <v>0</v>
      </c>
      <c r="MH127" s="80">
        <f>+Interest_Rate_for_Equipment_Financing/12*BP127</f>
        <v>0</v>
      </c>
      <c r="MI127" s="80">
        <f>+Interest_Rate_for_Equipment_Financing/12*BQ127</f>
        <v>0</v>
      </c>
      <c r="MJ127" s="80">
        <f>+Interest_Rate_for_Equipment_Financing/12*BR127</f>
        <v>0</v>
      </c>
      <c r="MK127" s="80">
        <f>+Interest_Rate_for_Equipment_Financing/12*BS127</f>
        <v>0</v>
      </c>
      <c r="ML127" s="80">
        <f>+Interest_Rate_for_Equipment_Financing/12*BT127</f>
        <v>0</v>
      </c>
      <c r="MM127" s="80">
        <f>+Interest_Rate_for_Equipment_Financing/12*BU127</f>
        <v>0</v>
      </c>
      <c r="MN127" s="80">
        <f>+Interest_Rate_for_Equipment_Financing/12*BV127</f>
        <v>0</v>
      </c>
      <c r="MO127" s="80">
        <f>+Interest_Rate_for_Equipment_Financing/12*BW127</f>
        <v>0</v>
      </c>
      <c r="MP127" s="80">
        <f>+Interest_Rate_for_Equipment_Financing/12*BX127</f>
        <v>0</v>
      </c>
      <c r="MQ127" s="80">
        <f>+Interest_Rate_for_Equipment_Financing/12*BY127</f>
        <v>0</v>
      </c>
      <c r="MR127" s="80">
        <f>+Interest_Rate_for_Equipment_Financing/12*BZ127</f>
        <v>0</v>
      </c>
      <c r="MS127" s="80">
        <f>+Interest_Rate_for_Equipment_Financing/12*CA127</f>
        <v>0</v>
      </c>
      <c r="MT127" s="80">
        <f>+Interest_Rate_for_Equipment_Financing/12*CB127</f>
        <v>0</v>
      </c>
      <c r="MU127" s="80">
        <f>+Interest_Rate_for_Equipment_Financing/12*CC127</f>
        <v>0</v>
      </c>
      <c r="MV127" s="80">
        <f>+Interest_Rate_for_Equipment_Financing/12*CD127</f>
        <v>0</v>
      </c>
      <c r="MW127" s="80">
        <f>+Interest_Rate_for_Equipment_Financing/12*CE127</f>
        <v>0</v>
      </c>
      <c r="MX127" s="80">
        <f>+Interest_Rate_for_Equipment_Financing/12*CF127</f>
        <v>0</v>
      </c>
      <c r="MY127" s="80">
        <f>+Interest_Rate_for_Equipment_Financing/12*CG127</f>
        <v>0</v>
      </c>
      <c r="MZ127" s="80">
        <f>+Interest_Rate_for_Equipment_Financing/12*CH127</f>
        <v>0</v>
      </c>
      <c r="NA127" s="80">
        <f>+Interest_Rate_for_Equipment_Financing/12*CI127</f>
        <v>0</v>
      </c>
      <c r="NB127" s="80">
        <f>+Interest_Rate_for_Equipment_Financing/12*CJ127</f>
        <v>0</v>
      </c>
      <c r="NC127" s="80">
        <f>+Interest_Rate_for_Equipment_Financing/12*CK127</f>
        <v>0</v>
      </c>
      <c r="ND127" s="80">
        <f>+Interest_Rate_for_Equipment_Financing/12*CL127</f>
        <v>0</v>
      </c>
      <c r="NE127" s="80">
        <f>+Interest_Rate_for_Equipment_Financing/12*CM127</f>
        <v>0</v>
      </c>
      <c r="NF127" s="80">
        <f>+Interest_Rate_for_Equipment_Financing/12*CN127</f>
        <v>0</v>
      </c>
      <c r="NG127" s="80">
        <f>+Interest_Rate_for_Equipment_Financing/12*CO127</f>
        <v>0</v>
      </c>
      <c r="NH127" s="80">
        <f>+Interest_Rate_for_Equipment_Financing/12*CP127</f>
        <v>0</v>
      </c>
      <c r="NI127" s="80">
        <f>+Interest_Rate_for_Equipment_Financing/12*CQ127</f>
        <v>0</v>
      </c>
      <c r="NJ127" s="80">
        <f>+Interest_Rate_for_Equipment_Financing/12*CR127</f>
        <v>0</v>
      </c>
      <c r="NK127" s="80">
        <f>+Interest_Rate_for_Equipment_Financing/12*CS127</f>
        <v>0</v>
      </c>
      <c r="NL127" s="80">
        <f>+Interest_Rate_for_Equipment_Financing/12*CT127</f>
        <v>0</v>
      </c>
      <c r="NM127" s="80">
        <f>+Interest_Rate_for_Equipment_Financing/12*CU127</f>
        <v>0</v>
      </c>
      <c r="NN127" s="80">
        <f>+Interest_Rate_for_Equipment_Financing/12*CV127</f>
        <v>0</v>
      </c>
      <c r="NO127" s="80">
        <f>+Interest_Rate_for_Equipment_Financing/12*CW127</f>
        <v>0</v>
      </c>
      <c r="NP127" s="80">
        <f>+Interest_Rate_for_Equipment_Financing/12*CX127</f>
        <v>0</v>
      </c>
      <c r="NQ127" s="80">
        <f>+Interest_Rate_for_Equipment_Financing/12*CY127</f>
        <v>0</v>
      </c>
      <c r="NR127" s="80">
        <f>+Interest_Rate_for_Equipment_Financing/12*CZ127</f>
        <v>0</v>
      </c>
      <c r="NS127" s="80">
        <f>+Interest_Rate_for_Equipment_Financing/12*DA127</f>
        <v>0</v>
      </c>
      <c r="NT127" s="80">
        <f>+Interest_Rate_for_Equipment_Financing/12*DB127</f>
        <v>0</v>
      </c>
      <c r="NU127" s="80">
        <f>+Interest_Rate_for_Equipment_Financing/12*DC127</f>
        <v>0</v>
      </c>
      <c r="NV127" s="80">
        <f>+Interest_Rate_for_Equipment_Financing/12*DD127</f>
        <v>0</v>
      </c>
      <c r="NW127" s="80">
        <f>+Interest_Rate_for_Equipment_Financing/12*DE127</f>
        <v>0</v>
      </c>
      <c r="NX127" s="80">
        <f>+Interest_Rate_for_Equipment_Financing/12*DF127</f>
        <v>0</v>
      </c>
      <c r="NY127" s="80">
        <f>+Interest_Rate_for_Equipment_Financing/12*DG127</f>
        <v>0</v>
      </c>
      <c r="NZ127" s="80">
        <f>+Interest_Rate_for_Equipment_Financing/12*DH127</f>
        <v>0</v>
      </c>
      <c r="OA127" s="80">
        <f>+Interest_Rate_for_Equipment_Financing/12*DI127</f>
        <v>0</v>
      </c>
      <c r="OB127" s="80">
        <f>+Interest_Rate_for_Equipment_Financing/12*DJ127</f>
        <v>0</v>
      </c>
      <c r="OC127" s="80">
        <f>+Interest_Rate_for_Equipment_Financing/12*DK127</f>
        <v>0</v>
      </c>
      <c r="OD127" s="80">
        <f>+Interest_Rate_for_Equipment_Financing/12*DL127</f>
        <v>0</v>
      </c>
      <c r="OE127" s="80">
        <f>+Interest_Rate_for_Equipment_Financing/12*DM127</f>
        <v>0</v>
      </c>
      <c r="OF127" s="80">
        <f>+Interest_Rate_for_Equipment_Financing/12*DN127</f>
        <v>0</v>
      </c>
      <c r="OG127" s="80">
        <f>+Interest_Rate_for_Equipment_Financing/12*DO127</f>
        <v>0</v>
      </c>
      <c r="OH127" s="80">
        <f>+Interest_Rate_for_Equipment_Financing/12*DP127</f>
        <v>0</v>
      </c>
      <c r="OI127" s="80">
        <f>+Interest_Rate_for_Equipment_Financing/12*DQ127</f>
        <v>0</v>
      </c>
      <c r="OJ127" s="80">
        <f>+Interest_Rate_for_Equipment_Financing/12*DR127</f>
        <v>0</v>
      </c>
      <c r="OK127" s="80">
        <f>+Interest_Rate_for_Equipment_Financing/12*DS127</f>
        <v>0</v>
      </c>
      <c r="OL127" s="80">
        <f>+Interest_Rate_for_Equipment_Financing/12*DT127</f>
        <v>0</v>
      </c>
      <c r="OM127" s="80">
        <f>+Interest_Rate_for_Equipment_Financing/12*DU127</f>
        <v>0</v>
      </c>
      <c r="ON127" s="80">
        <f>+Interest_Rate_for_Equipment_Financing/12*DV127</f>
        <v>0</v>
      </c>
      <c r="OO127" s="80">
        <f>+Interest_Rate_for_Equipment_Financing/12*DW127</f>
        <v>0</v>
      </c>
      <c r="OP127" s="80">
        <f>+Interest_Rate_for_Equipment_Financing/12*DX127</f>
        <v>0</v>
      </c>
      <c r="OQ127" s="80">
        <f>+Interest_Rate_for_Equipment_Financing/12*DY127</f>
        <v>0</v>
      </c>
      <c r="OR127" s="80">
        <f>+Interest_Rate_for_Equipment_Financing/12*DZ127</f>
        <v>0</v>
      </c>
      <c r="OS127" s="80">
        <f>+Interest_Rate_for_Equipment_Financing/12*EA127</f>
        <v>0</v>
      </c>
      <c r="OT127" s="80">
        <f>+Interest_Rate_for_Equipment_Financing/12*EB127</f>
        <v>0</v>
      </c>
      <c r="OU127" s="80">
        <f>+Interest_Rate_for_Equipment_Financing/12*EC127</f>
        <v>0</v>
      </c>
      <c r="OV127" s="80">
        <f>+Interest_Rate_for_Equipment_Financing/12*ED127</f>
        <v>0</v>
      </c>
      <c r="OW127" s="80">
        <f>+Interest_Rate_for_Equipment_Financing/12*EE127</f>
        <v>0</v>
      </c>
    </row>
    <row r="128" ht="12.75" customHeight="1">
      <c r="A128" s="79">
        <f t="shared" si="111"/>
        <v>7</v>
      </c>
      <c r="B128" s="79" t="s">
        <v>207</v>
      </c>
      <c r="C128" s="80"/>
      <c r="D128" s="80" t="str">
        <f>Term_for_Equipment_Financing</f>
        <v/>
      </c>
      <c r="E128" s="294">
        <f>+Interest_Rate_LT</f>
        <v>0.05</v>
      </c>
      <c r="F128" s="295">
        <f t="shared" si="116"/>
        <v>7</v>
      </c>
      <c r="G128" s="79">
        <f t="shared" si="117"/>
        <v>2025</v>
      </c>
      <c r="H128" s="296"/>
      <c r="I128" s="296"/>
      <c r="J128" s="297"/>
      <c r="K128" s="1"/>
      <c r="L128" s="1"/>
      <c r="M128" s="256">
        <f t="shared" si="118"/>
        <v>45839</v>
      </c>
      <c r="N128" s="256">
        <f t="shared" si="112"/>
        <v>0</v>
      </c>
      <c r="O128" s="257">
        <f t="shared" si="113"/>
        <v>0</v>
      </c>
      <c r="P128" s="258">
        <f t="shared" ref="P128:ES128" si="127">AND((O128&gt;0.1),OR(P$70&lt;$N128,$N128=0))*(O128+$O128+O128*$E128/12)+(P$70=$M128)*($C128+$O128+$C128*$E128/12)</f>
        <v>0</v>
      </c>
      <c r="Q128" s="258">
        <f t="shared" si="127"/>
        <v>0</v>
      </c>
      <c r="R128" s="258">
        <f t="shared" si="127"/>
        <v>0</v>
      </c>
      <c r="S128" s="258">
        <f t="shared" si="127"/>
        <v>0</v>
      </c>
      <c r="T128" s="258">
        <f t="shared" si="127"/>
        <v>0</v>
      </c>
      <c r="U128" s="258">
        <f t="shared" si="127"/>
        <v>0</v>
      </c>
      <c r="V128" s="258">
        <f t="shared" si="127"/>
        <v>0</v>
      </c>
      <c r="W128" s="258">
        <f t="shared" si="127"/>
        <v>0</v>
      </c>
      <c r="X128" s="258">
        <f t="shared" si="127"/>
        <v>0</v>
      </c>
      <c r="Y128" s="258">
        <f t="shared" si="127"/>
        <v>0</v>
      </c>
      <c r="Z128" s="258">
        <f t="shared" si="127"/>
        <v>0</v>
      </c>
      <c r="AA128" s="258">
        <f t="shared" si="127"/>
        <v>0</v>
      </c>
      <c r="AB128" s="258">
        <f t="shared" si="127"/>
        <v>0</v>
      </c>
      <c r="AC128" s="258">
        <f t="shared" si="127"/>
        <v>0</v>
      </c>
      <c r="AD128" s="258">
        <f t="shared" si="127"/>
        <v>0</v>
      </c>
      <c r="AE128" s="258">
        <f t="shared" si="127"/>
        <v>0</v>
      </c>
      <c r="AF128" s="258">
        <f t="shared" si="127"/>
        <v>0</v>
      </c>
      <c r="AG128" s="258">
        <f t="shared" si="127"/>
        <v>0</v>
      </c>
      <c r="AH128" s="258">
        <f t="shared" si="127"/>
        <v>0</v>
      </c>
      <c r="AI128" s="258">
        <f t="shared" si="127"/>
        <v>0</v>
      </c>
      <c r="AJ128" s="258">
        <f t="shared" si="127"/>
        <v>0</v>
      </c>
      <c r="AK128" s="258">
        <f t="shared" si="127"/>
        <v>0</v>
      </c>
      <c r="AL128" s="258">
        <f t="shared" si="127"/>
        <v>0</v>
      </c>
      <c r="AM128" s="258">
        <f t="shared" si="127"/>
        <v>0</v>
      </c>
      <c r="AN128" s="258">
        <f t="shared" si="127"/>
        <v>0</v>
      </c>
      <c r="AO128" s="258">
        <f t="shared" si="127"/>
        <v>0</v>
      </c>
      <c r="AP128" s="258">
        <f t="shared" si="127"/>
        <v>0</v>
      </c>
      <c r="AQ128" s="258">
        <f t="shared" si="127"/>
        <v>0</v>
      </c>
      <c r="AR128" s="258">
        <f t="shared" si="127"/>
        <v>0</v>
      </c>
      <c r="AS128" s="258">
        <f t="shared" si="127"/>
        <v>0</v>
      </c>
      <c r="AT128" s="258">
        <f t="shared" si="127"/>
        <v>0</v>
      </c>
      <c r="AU128" s="258">
        <f t="shared" si="127"/>
        <v>0</v>
      </c>
      <c r="AV128" s="258">
        <f t="shared" si="127"/>
        <v>0</v>
      </c>
      <c r="AW128" s="258">
        <f t="shared" si="127"/>
        <v>0</v>
      </c>
      <c r="AX128" s="258">
        <f t="shared" si="127"/>
        <v>0</v>
      </c>
      <c r="AY128" s="258">
        <f t="shared" si="127"/>
        <v>0</v>
      </c>
      <c r="AZ128" s="258">
        <f t="shared" si="127"/>
        <v>0</v>
      </c>
      <c r="BA128" s="258">
        <f t="shared" si="127"/>
        <v>0</v>
      </c>
      <c r="BB128" s="258">
        <f t="shared" si="127"/>
        <v>0</v>
      </c>
      <c r="BC128" s="258">
        <f t="shared" si="127"/>
        <v>0</v>
      </c>
      <c r="BD128" s="258">
        <f t="shared" si="127"/>
        <v>0</v>
      </c>
      <c r="BE128" s="258">
        <f t="shared" si="127"/>
        <v>0</v>
      </c>
      <c r="BF128" s="258">
        <f t="shared" si="127"/>
        <v>0</v>
      </c>
      <c r="BG128" s="258">
        <f t="shared" si="127"/>
        <v>0</v>
      </c>
      <c r="BH128" s="258">
        <f t="shared" si="127"/>
        <v>0</v>
      </c>
      <c r="BI128" s="258">
        <f t="shared" si="127"/>
        <v>0</v>
      </c>
      <c r="BJ128" s="258">
        <f t="shared" si="127"/>
        <v>0</v>
      </c>
      <c r="BK128" s="258">
        <f t="shared" si="127"/>
        <v>0</v>
      </c>
      <c r="BL128" s="258">
        <f t="shared" si="127"/>
        <v>0</v>
      </c>
      <c r="BM128" s="258">
        <f t="shared" si="127"/>
        <v>0</v>
      </c>
      <c r="BN128" s="258">
        <f t="shared" si="127"/>
        <v>0</v>
      </c>
      <c r="BO128" s="258">
        <f t="shared" si="127"/>
        <v>0</v>
      </c>
      <c r="BP128" s="258">
        <f t="shared" si="127"/>
        <v>0</v>
      </c>
      <c r="BQ128" s="258">
        <f t="shared" si="127"/>
        <v>0</v>
      </c>
      <c r="BR128" s="258">
        <f t="shared" si="127"/>
        <v>0</v>
      </c>
      <c r="BS128" s="258">
        <f t="shared" si="127"/>
        <v>0</v>
      </c>
      <c r="BT128" s="258">
        <f t="shared" si="127"/>
        <v>0</v>
      </c>
      <c r="BU128" s="258">
        <f t="shared" si="127"/>
        <v>0</v>
      </c>
      <c r="BV128" s="258">
        <f t="shared" si="127"/>
        <v>0</v>
      </c>
      <c r="BW128" s="258">
        <f t="shared" si="127"/>
        <v>0</v>
      </c>
      <c r="BX128" s="258">
        <f t="shared" si="127"/>
        <v>0</v>
      </c>
      <c r="BY128" s="258">
        <f t="shared" si="127"/>
        <v>0</v>
      </c>
      <c r="BZ128" s="258">
        <f t="shared" si="127"/>
        <v>0</v>
      </c>
      <c r="CA128" s="258">
        <f t="shared" si="127"/>
        <v>0</v>
      </c>
      <c r="CB128" s="258">
        <f t="shared" si="127"/>
        <v>0</v>
      </c>
      <c r="CC128" s="258">
        <f t="shared" si="127"/>
        <v>0</v>
      </c>
      <c r="CD128" s="258">
        <f t="shared" si="127"/>
        <v>0</v>
      </c>
      <c r="CE128" s="258">
        <f t="shared" si="127"/>
        <v>0</v>
      </c>
      <c r="CF128" s="258">
        <f t="shared" si="127"/>
        <v>0</v>
      </c>
      <c r="CG128" s="258">
        <f t="shared" si="127"/>
        <v>0</v>
      </c>
      <c r="CH128" s="258">
        <f t="shared" si="127"/>
        <v>0</v>
      </c>
      <c r="CI128" s="258">
        <f t="shared" si="127"/>
        <v>0</v>
      </c>
      <c r="CJ128" s="258">
        <f t="shared" si="127"/>
        <v>0</v>
      </c>
      <c r="CK128" s="258">
        <f t="shared" si="127"/>
        <v>0</v>
      </c>
      <c r="CL128" s="258">
        <f t="shared" si="127"/>
        <v>0</v>
      </c>
      <c r="CM128" s="258">
        <f t="shared" si="127"/>
        <v>0</v>
      </c>
      <c r="CN128" s="258">
        <f t="shared" si="127"/>
        <v>0</v>
      </c>
      <c r="CO128" s="258">
        <f t="shared" si="127"/>
        <v>0</v>
      </c>
      <c r="CP128" s="258">
        <f t="shared" si="127"/>
        <v>0</v>
      </c>
      <c r="CQ128" s="258">
        <f t="shared" si="127"/>
        <v>0</v>
      </c>
      <c r="CR128" s="258">
        <f t="shared" si="127"/>
        <v>0</v>
      </c>
      <c r="CS128" s="258">
        <f t="shared" si="127"/>
        <v>0</v>
      </c>
      <c r="CT128" s="258">
        <f t="shared" si="127"/>
        <v>0</v>
      </c>
      <c r="CU128" s="258">
        <f t="shared" si="127"/>
        <v>0</v>
      </c>
      <c r="CV128" s="258">
        <f t="shared" si="127"/>
        <v>0</v>
      </c>
      <c r="CW128" s="258">
        <f t="shared" si="127"/>
        <v>0</v>
      </c>
      <c r="CX128" s="258">
        <f t="shared" si="127"/>
        <v>0</v>
      </c>
      <c r="CY128" s="258">
        <f t="shared" si="127"/>
        <v>0</v>
      </c>
      <c r="CZ128" s="258">
        <f t="shared" si="127"/>
        <v>0</v>
      </c>
      <c r="DA128" s="258">
        <f t="shared" si="127"/>
        <v>0</v>
      </c>
      <c r="DB128" s="258">
        <f t="shared" si="127"/>
        <v>0</v>
      </c>
      <c r="DC128" s="258">
        <f t="shared" si="127"/>
        <v>0</v>
      </c>
      <c r="DD128" s="258">
        <f t="shared" si="127"/>
        <v>0</v>
      </c>
      <c r="DE128" s="258">
        <f t="shared" si="127"/>
        <v>0</v>
      </c>
      <c r="DF128" s="258">
        <f t="shared" si="127"/>
        <v>0</v>
      </c>
      <c r="DG128" s="258">
        <f t="shared" si="127"/>
        <v>0</v>
      </c>
      <c r="DH128" s="258">
        <f t="shared" si="127"/>
        <v>0</v>
      </c>
      <c r="DI128" s="258">
        <f t="shared" si="127"/>
        <v>0</v>
      </c>
      <c r="DJ128" s="258">
        <f t="shared" si="127"/>
        <v>0</v>
      </c>
      <c r="DK128" s="258">
        <f t="shared" si="127"/>
        <v>0</v>
      </c>
      <c r="DL128" s="258">
        <f t="shared" si="127"/>
        <v>0</v>
      </c>
      <c r="DM128" s="258">
        <f t="shared" si="127"/>
        <v>0</v>
      </c>
      <c r="DN128" s="258">
        <f t="shared" si="127"/>
        <v>0</v>
      </c>
      <c r="DO128" s="258">
        <f t="shared" si="127"/>
        <v>0</v>
      </c>
      <c r="DP128" s="258">
        <f t="shared" si="127"/>
        <v>0</v>
      </c>
      <c r="DQ128" s="258">
        <f t="shared" si="127"/>
        <v>0</v>
      </c>
      <c r="DR128" s="258">
        <f t="shared" si="127"/>
        <v>0</v>
      </c>
      <c r="DS128" s="258">
        <f t="shared" si="127"/>
        <v>0</v>
      </c>
      <c r="DT128" s="258">
        <f t="shared" si="127"/>
        <v>0</v>
      </c>
      <c r="DU128" s="258">
        <f t="shared" si="127"/>
        <v>0</v>
      </c>
      <c r="DV128" s="258">
        <f t="shared" si="127"/>
        <v>0</v>
      </c>
      <c r="DW128" s="258">
        <f t="shared" si="127"/>
        <v>0</v>
      </c>
      <c r="DX128" s="258">
        <f t="shared" si="127"/>
        <v>0</v>
      </c>
      <c r="DY128" s="258">
        <f t="shared" si="127"/>
        <v>0</v>
      </c>
      <c r="DZ128" s="258">
        <f t="shared" si="127"/>
        <v>0</v>
      </c>
      <c r="EA128" s="258">
        <f t="shared" si="127"/>
        <v>0</v>
      </c>
      <c r="EB128" s="258">
        <f t="shared" si="127"/>
        <v>0</v>
      </c>
      <c r="EC128" s="258">
        <f t="shared" si="127"/>
        <v>0</v>
      </c>
      <c r="ED128" s="258">
        <f t="shared" si="127"/>
        <v>0</v>
      </c>
      <c r="EE128" s="258">
        <f t="shared" si="127"/>
        <v>0</v>
      </c>
      <c r="EF128" s="258">
        <f t="shared" si="127"/>
        <v>0</v>
      </c>
      <c r="EG128" s="258">
        <f t="shared" si="127"/>
        <v>0</v>
      </c>
      <c r="EH128" s="258">
        <f t="shared" si="127"/>
        <v>0</v>
      </c>
      <c r="EI128" s="258">
        <f t="shared" si="127"/>
        <v>0</v>
      </c>
      <c r="EJ128" s="258">
        <f t="shared" si="127"/>
        <v>0</v>
      </c>
      <c r="EK128" s="258">
        <f t="shared" si="127"/>
        <v>0</v>
      </c>
      <c r="EL128" s="258">
        <f t="shared" si="127"/>
        <v>0</v>
      </c>
      <c r="EM128" s="258">
        <f t="shared" si="127"/>
        <v>0</v>
      </c>
      <c r="EN128" s="258">
        <f t="shared" si="127"/>
        <v>0</v>
      </c>
      <c r="EO128" s="258">
        <f t="shared" si="127"/>
        <v>0</v>
      </c>
      <c r="EP128" s="258">
        <f t="shared" si="127"/>
        <v>0</v>
      </c>
      <c r="EQ128" s="258">
        <f t="shared" si="127"/>
        <v>0</v>
      </c>
      <c r="ER128" s="258">
        <f t="shared" si="127"/>
        <v>0</v>
      </c>
      <c r="ES128" s="258">
        <f t="shared" si="127"/>
        <v>0</v>
      </c>
      <c r="ET128" s="1"/>
      <c r="EU128" s="1"/>
      <c r="EV128" s="1"/>
      <c r="EW128" s="1"/>
      <c r="EX128" s="80">
        <f t="shared" ref="EX128:KE128" si="128">(P128&gt;0)*(P128-AB128)</f>
        <v>0</v>
      </c>
      <c r="EY128" s="80">
        <f t="shared" si="128"/>
        <v>0</v>
      </c>
      <c r="EZ128" s="80">
        <f t="shared" si="128"/>
        <v>0</v>
      </c>
      <c r="FA128" s="80">
        <f t="shared" si="128"/>
        <v>0</v>
      </c>
      <c r="FB128" s="80">
        <f t="shared" si="128"/>
        <v>0</v>
      </c>
      <c r="FC128" s="80">
        <f t="shared" si="128"/>
        <v>0</v>
      </c>
      <c r="FD128" s="80">
        <f t="shared" si="128"/>
        <v>0</v>
      </c>
      <c r="FE128" s="80">
        <f t="shared" si="128"/>
        <v>0</v>
      </c>
      <c r="FF128" s="80">
        <f t="shared" si="128"/>
        <v>0</v>
      </c>
      <c r="FG128" s="80">
        <f t="shared" si="128"/>
        <v>0</v>
      </c>
      <c r="FH128" s="80">
        <f t="shared" si="128"/>
        <v>0</v>
      </c>
      <c r="FI128" s="80">
        <f t="shared" si="128"/>
        <v>0</v>
      </c>
      <c r="FJ128" s="80">
        <f t="shared" si="128"/>
        <v>0</v>
      </c>
      <c r="FK128" s="80">
        <f t="shared" si="128"/>
        <v>0</v>
      </c>
      <c r="FL128" s="80">
        <f t="shared" si="128"/>
        <v>0</v>
      </c>
      <c r="FM128" s="80">
        <f t="shared" si="128"/>
        <v>0</v>
      </c>
      <c r="FN128" s="80">
        <f t="shared" si="128"/>
        <v>0</v>
      </c>
      <c r="FO128" s="80">
        <f t="shared" si="128"/>
        <v>0</v>
      </c>
      <c r="FP128" s="80">
        <f t="shared" si="128"/>
        <v>0</v>
      </c>
      <c r="FQ128" s="80">
        <f t="shared" si="128"/>
        <v>0</v>
      </c>
      <c r="FR128" s="80">
        <f t="shared" si="128"/>
        <v>0</v>
      </c>
      <c r="FS128" s="80">
        <f t="shared" si="128"/>
        <v>0</v>
      </c>
      <c r="FT128" s="80">
        <f t="shared" si="128"/>
        <v>0</v>
      </c>
      <c r="FU128" s="80">
        <f t="shared" si="128"/>
        <v>0</v>
      </c>
      <c r="FV128" s="80">
        <f t="shared" si="128"/>
        <v>0</v>
      </c>
      <c r="FW128" s="80">
        <f t="shared" si="128"/>
        <v>0</v>
      </c>
      <c r="FX128" s="80">
        <f t="shared" si="128"/>
        <v>0</v>
      </c>
      <c r="FY128" s="80">
        <f t="shared" si="128"/>
        <v>0</v>
      </c>
      <c r="FZ128" s="80">
        <f t="shared" si="128"/>
        <v>0</v>
      </c>
      <c r="GA128" s="80">
        <f t="shared" si="128"/>
        <v>0</v>
      </c>
      <c r="GB128" s="80">
        <f t="shared" si="128"/>
        <v>0</v>
      </c>
      <c r="GC128" s="80">
        <f t="shared" si="128"/>
        <v>0</v>
      </c>
      <c r="GD128" s="80">
        <f t="shared" si="128"/>
        <v>0</v>
      </c>
      <c r="GE128" s="80">
        <f t="shared" si="128"/>
        <v>0</v>
      </c>
      <c r="GF128" s="80">
        <f t="shared" si="128"/>
        <v>0</v>
      </c>
      <c r="GG128" s="80">
        <f t="shared" si="128"/>
        <v>0</v>
      </c>
      <c r="GH128" s="80">
        <f t="shared" si="128"/>
        <v>0</v>
      </c>
      <c r="GI128" s="80">
        <f t="shared" si="128"/>
        <v>0</v>
      </c>
      <c r="GJ128" s="80">
        <f t="shared" si="128"/>
        <v>0</v>
      </c>
      <c r="GK128" s="80">
        <f t="shared" si="128"/>
        <v>0</v>
      </c>
      <c r="GL128" s="80">
        <f t="shared" si="128"/>
        <v>0</v>
      </c>
      <c r="GM128" s="80">
        <f t="shared" si="128"/>
        <v>0</v>
      </c>
      <c r="GN128" s="80">
        <f t="shared" si="128"/>
        <v>0</v>
      </c>
      <c r="GO128" s="80">
        <f t="shared" si="128"/>
        <v>0</v>
      </c>
      <c r="GP128" s="80">
        <f t="shared" si="128"/>
        <v>0</v>
      </c>
      <c r="GQ128" s="80">
        <f t="shared" si="128"/>
        <v>0</v>
      </c>
      <c r="GR128" s="80">
        <f t="shared" si="128"/>
        <v>0</v>
      </c>
      <c r="GS128" s="80">
        <f t="shared" si="128"/>
        <v>0</v>
      </c>
      <c r="GT128" s="80">
        <f t="shared" si="128"/>
        <v>0</v>
      </c>
      <c r="GU128" s="80">
        <f t="shared" si="128"/>
        <v>0</v>
      </c>
      <c r="GV128" s="80">
        <f t="shared" si="128"/>
        <v>0</v>
      </c>
      <c r="GW128" s="80">
        <f t="shared" si="128"/>
        <v>0</v>
      </c>
      <c r="GX128" s="80">
        <f t="shared" si="128"/>
        <v>0</v>
      </c>
      <c r="GY128" s="80">
        <f t="shared" si="128"/>
        <v>0</v>
      </c>
      <c r="GZ128" s="80">
        <f t="shared" si="128"/>
        <v>0</v>
      </c>
      <c r="HA128" s="80">
        <f t="shared" si="128"/>
        <v>0</v>
      </c>
      <c r="HB128" s="80">
        <f t="shared" si="128"/>
        <v>0</v>
      </c>
      <c r="HC128" s="80">
        <f t="shared" si="128"/>
        <v>0</v>
      </c>
      <c r="HD128" s="80">
        <f t="shared" si="128"/>
        <v>0</v>
      </c>
      <c r="HE128" s="80">
        <f t="shared" si="128"/>
        <v>0</v>
      </c>
      <c r="HF128" s="80">
        <f t="shared" si="128"/>
        <v>0</v>
      </c>
      <c r="HG128" s="80">
        <f t="shared" si="128"/>
        <v>0</v>
      </c>
      <c r="HH128" s="80">
        <f t="shared" si="128"/>
        <v>0</v>
      </c>
      <c r="HI128" s="80">
        <f t="shared" si="128"/>
        <v>0</v>
      </c>
      <c r="HJ128" s="80">
        <f t="shared" si="128"/>
        <v>0</v>
      </c>
      <c r="HK128" s="80">
        <f t="shared" si="128"/>
        <v>0</v>
      </c>
      <c r="HL128" s="80">
        <f t="shared" si="128"/>
        <v>0</v>
      </c>
      <c r="HM128" s="80">
        <f t="shared" si="128"/>
        <v>0</v>
      </c>
      <c r="HN128" s="80">
        <f t="shared" si="128"/>
        <v>0</v>
      </c>
      <c r="HO128" s="80">
        <f t="shared" si="128"/>
        <v>0</v>
      </c>
      <c r="HP128" s="80">
        <f t="shared" si="128"/>
        <v>0</v>
      </c>
      <c r="HQ128" s="80">
        <f t="shared" si="128"/>
        <v>0</v>
      </c>
      <c r="HR128" s="80">
        <f t="shared" si="128"/>
        <v>0</v>
      </c>
      <c r="HS128" s="80">
        <f t="shared" si="128"/>
        <v>0</v>
      </c>
      <c r="HT128" s="80">
        <f t="shared" si="128"/>
        <v>0</v>
      </c>
      <c r="HU128" s="80">
        <f t="shared" si="128"/>
        <v>0</v>
      </c>
      <c r="HV128" s="80">
        <f t="shared" si="128"/>
        <v>0</v>
      </c>
      <c r="HW128" s="80">
        <f t="shared" si="128"/>
        <v>0</v>
      </c>
      <c r="HX128" s="80">
        <f t="shared" si="128"/>
        <v>0</v>
      </c>
      <c r="HY128" s="80">
        <f t="shared" si="128"/>
        <v>0</v>
      </c>
      <c r="HZ128" s="80">
        <f t="shared" si="128"/>
        <v>0</v>
      </c>
      <c r="IA128" s="80">
        <f t="shared" si="128"/>
        <v>0</v>
      </c>
      <c r="IB128" s="80">
        <f t="shared" si="128"/>
        <v>0</v>
      </c>
      <c r="IC128" s="80">
        <f t="shared" si="128"/>
        <v>0</v>
      </c>
      <c r="ID128" s="80">
        <f t="shared" si="128"/>
        <v>0</v>
      </c>
      <c r="IE128" s="80">
        <f t="shared" si="128"/>
        <v>0</v>
      </c>
      <c r="IF128" s="80">
        <f t="shared" si="128"/>
        <v>0</v>
      </c>
      <c r="IG128" s="80">
        <f t="shared" si="128"/>
        <v>0</v>
      </c>
      <c r="IH128" s="80">
        <f t="shared" si="128"/>
        <v>0</v>
      </c>
      <c r="II128" s="80">
        <f t="shared" si="128"/>
        <v>0</v>
      </c>
      <c r="IJ128" s="80">
        <f t="shared" si="128"/>
        <v>0</v>
      </c>
      <c r="IK128" s="80">
        <f t="shared" si="128"/>
        <v>0</v>
      </c>
      <c r="IL128" s="80">
        <f t="shared" si="128"/>
        <v>0</v>
      </c>
      <c r="IM128" s="80">
        <f t="shared" si="128"/>
        <v>0</v>
      </c>
      <c r="IN128" s="80">
        <f t="shared" si="128"/>
        <v>0</v>
      </c>
      <c r="IO128" s="80">
        <f t="shared" si="128"/>
        <v>0</v>
      </c>
      <c r="IP128" s="80">
        <f t="shared" si="128"/>
        <v>0</v>
      </c>
      <c r="IQ128" s="80">
        <f t="shared" si="128"/>
        <v>0</v>
      </c>
      <c r="IR128" s="80">
        <f t="shared" si="128"/>
        <v>0</v>
      </c>
      <c r="IS128" s="80">
        <f t="shared" si="128"/>
        <v>0</v>
      </c>
      <c r="IT128" s="80">
        <f t="shared" si="128"/>
        <v>0</v>
      </c>
      <c r="IU128" s="80">
        <f t="shared" si="128"/>
        <v>0</v>
      </c>
      <c r="IV128" s="80">
        <f t="shared" si="128"/>
        <v>0</v>
      </c>
      <c r="IW128" s="80">
        <f t="shared" si="128"/>
        <v>0</v>
      </c>
      <c r="IX128" s="80">
        <f t="shared" si="128"/>
        <v>0</v>
      </c>
      <c r="IY128" s="80">
        <f t="shared" si="128"/>
        <v>0</v>
      </c>
      <c r="IZ128" s="80">
        <f t="shared" si="128"/>
        <v>0</v>
      </c>
      <c r="JA128" s="80">
        <f t="shared" si="128"/>
        <v>0</v>
      </c>
      <c r="JB128" s="80">
        <f t="shared" si="128"/>
        <v>0</v>
      </c>
      <c r="JC128" s="80">
        <f t="shared" si="128"/>
        <v>0</v>
      </c>
      <c r="JD128" s="80">
        <f t="shared" si="128"/>
        <v>0</v>
      </c>
      <c r="JE128" s="80">
        <f t="shared" si="128"/>
        <v>0</v>
      </c>
      <c r="JF128" s="80">
        <f t="shared" si="128"/>
        <v>0</v>
      </c>
      <c r="JG128" s="80">
        <f t="shared" si="128"/>
        <v>0</v>
      </c>
      <c r="JH128" s="80">
        <f t="shared" si="128"/>
        <v>0</v>
      </c>
      <c r="JI128" s="80">
        <f t="shared" si="128"/>
        <v>0</v>
      </c>
      <c r="JJ128" s="80">
        <f t="shared" si="128"/>
        <v>0</v>
      </c>
      <c r="JK128" s="80">
        <f t="shared" si="128"/>
        <v>0</v>
      </c>
      <c r="JL128" s="80">
        <f t="shared" si="128"/>
        <v>0</v>
      </c>
      <c r="JM128" s="80">
        <f t="shared" si="128"/>
        <v>0</v>
      </c>
      <c r="JN128" s="80">
        <f t="shared" si="128"/>
        <v>0</v>
      </c>
      <c r="JO128" s="80">
        <f t="shared" si="128"/>
        <v>0</v>
      </c>
      <c r="JP128" s="80">
        <f t="shared" si="128"/>
        <v>0</v>
      </c>
      <c r="JQ128" s="80">
        <f t="shared" si="128"/>
        <v>0</v>
      </c>
      <c r="JR128" s="80">
        <f t="shared" si="128"/>
        <v>0</v>
      </c>
      <c r="JS128" s="80">
        <f t="shared" si="128"/>
        <v>0</v>
      </c>
      <c r="JT128" s="80">
        <f t="shared" si="128"/>
        <v>0</v>
      </c>
      <c r="JU128" s="80">
        <f t="shared" si="128"/>
        <v>0</v>
      </c>
      <c r="JV128" s="80">
        <f t="shared" si="128"/>
        <v>0</v>
      </c>
      <c r="JW128" s="80">
        <f t="shared" si="128"/>
        <v>0</v>
      </c>
      <c r="JX128" s="80">
        <f t="shared" si="128"/>
        <v>0</v>
      </c>
      <c r="JY128" s="80">
        <f t="shared" si="128"/>
        <v>0</v>
      </c>
      <c r="JZ128" s="80">
        <f t="shared" si="128"/>
        <v>0</v>
      </c>
      <c r="KA128" s="80">
        <f t="shared" si="128"/>
        <v>0</v>
      </c>
      <c r="KB128" s="80">
        <f t="shared" si="128"/>
        <v>0</v>
      </c>
      <c r="KC128" s="80">
        <f t="shared" si="128"/>
        <v>0</v>
      </c>
      <c r="KD128" s="80">
        <f t="shared" si="128"/>
        <v>0</v>
      </c>
      <c r="KE128" s="80">
        <f t="shared" si="128"/>
        <v>0</v>
      </c>
      <c r="KF128" s="1"/>
      <c r="KG128" s="1"/>
      <c r="KH128" s="80">
        <f>+Interest_Rate_for_Equipment_Financing/12*P128</f>
        <v>0</v>
      </c>
      <c r="KI128" s="80">
        <f>+Interest_Rate_for_Equipment_Financing/12*Q128</f>
        <v>0</v>
      </c>
      <c r="KJ128" s="80">
        <f>+Interest_Rate_for_Equipment_Financing/12*R128</f>
        <v>0</v>
      </c>
      <c r="KK128" s="80">
        <f>+Interest_Rate_for_Equipment_Financing/12*S128</f>
        <v>0</v>
      </c>
      <c r="KL128" s="80">
        <f>+Interest_Rate_for_Equipment_Financing/12*T128</f>
        <v>0</v>
      </c>
      <c r="KM128" s="80">
        <f>+Interest_Rate_for_Equipment_Financing/12*U128</f>
        <v>0</v>
      </c>
      <c r="KN128" s="80">
        <f>+Interest_Rate_for_Equipment_Financing/12*V128</f>
        <v>0</v>
      </c>
      <c r="KO128" s="80">
        <f>+Interest_Rate_for_Equipment_Financing/12*W128</f>
        <v>0</v>
      </c>
      <c r="KP128" s="80">
        <f>+Interest_Rate_for_Equipment_Financing/12*X128</f>
        <v>0</v>
      </c>
      <c r="KQ128" s="80">
        <f>+Interest_Rate_for_Equipment_Financing/12*Y128</f>
        <v>0</v>
      </c>
      <c r="KR128" s="80">
        <f>+Interest_Rate_for_Equipment_Financing/12*Z128</f>
        <v>0</v>
      </c>
      <c r="KS128" s="80">
        <f>+Interest_Rate_for_Equipment_Financing/12*AA128</f>
        <v>0</v>
      </c>
      <c r="KT128" s="80">
        <f>+Interest_Rate_for_Equipment_Financing/12*AB128</f>
        <v>0</v>
      </c>
      <c r="KU128" s="80">
        <f>+Interest_Rate_for_Equipment_Financing/12*AC128</f>
        <v>0</v>
      </c>
      <c r="KV128" s="80">
        <f>+Interest_Rate_for_Equipment_Financing/12*AD128</f>
        <v>0</v>
      </c>
      <c r="KW128" s="80">
        <f>+Interest_Rate_for_Equipment_Financing/12*AE128</f>
        <v>0</v>
      </c>
      <c r="KX128" s="80">
        <f>+Interest_Rate_for_Equipment_Financing/12*AF128</f>
        <v>0</v>
      </c>
      <c r="KY128" s="80">
        <f>+Interest_Rate_for_Equipment_Financing/12*AG128</f>
        <v>0</v>
      </c>
      <c r="KZ128" s="80">
        <f>+Interest_Rate_for_Equipment_Financing/12*AH128</f>
        <v>0</v>
      </c>
      <c r="LA128" s="80">
        <f>+Interest_Rate_for_Equipment_Financing/12*AI128</f>
        <v>0</v>
      </c>
      <c r="LB128" s="80">
        <f>+Interest_Rate_for_Equipment_Financing/12*AJ128</f>
        <v>0</v>
      </c>
      <c r="LC128" s="80">
        <f>+Interest_Rate_for_Equipment_Financing/12*AK128</f>
        <v>0</v>
      </c>
      <c r="LD128" s="80">
        <f>+Interest_Rate_for_Equipment_Financing/12*AL128</f>
        <v>0</v>
      </c>
      <c r="LE128" s="80">
        <f>+Interest_Rate_for_Equipment_Financing/12*AM128</f>
        <v>0</v>
      </c>
      <c r="LF128" s="80">
        <f>+Interest_Rate_for_Equipment_Financing/12*AN128</f>
        <v>0</v>
      </c>
      <c r="LG128" s="80">
        <f>+Interest_Rate_for_Equipment_Financing/12*AO128</f>
        <v>0</v>
      </c>
      <c r="LH128" s="80">
        <f>+Interest_Rate_for_Equipment_Financing/12*AP128</f>
        <v>0</v>
      </c>
      <c r="LI128" s="80">
        <f>+Interest_Rate_for_Equipment_Financing/12*AQ128</f>
        <v>0</v>
      </c>
      <c r="LJ128" s="80">
        <f>+Interest_Rate_for_Equipment_Financing/12*AR128</f>
        <v>0</v>
      </c>
      <c r="LK128" s="80">
        <f>+Interest_Rate_for_Equipment_Financing/12*AS128</f>
        <v>0</v>
      </c>
      <c r="LL128" s="80">
        <f>+Interest_Rate_for_Equipment_Financing/12*AT128</f>
        <v>0</v>
      </c>
      <c r="LM128" s="80">
        <f>+Interest_Rate_for_Equipment_Financing/12*AU128</f>
        <v>0</v>
      </c>
      <c r="LN128" s="80">
        <f>+Interest_Rate_for_Equipment_Financing/12*AV128</f>
        <v>0</v>
      </c>
      <c r="LO128" s="80">
        <f>+Interest_Rate_for_Equipment_Financing/12*AW128</f>
        <v>0</v>
      </c>
      <c r="LP128" s="80">
        <f>+Interest_Rate_for_Equipment_Financing/12*AX128</f>
        <v>0</v>
      </c>
      <c r="LQ128" s="80">
        <f>+Interest_Rate_for_Equipment_Financing/12*AY128</f>
        <v>0</v>
      </c>
      <c r="LR128" s="80">
        <f>+Interest_Rate_for_Equipment_Financing/12*AZ128</f>
        <v>0</v>
      </c>
      <c r="LS128" s="80">
        <f>+Interest_Rate_for_Equipment_Financing/12*BA128</f>
        <v>0</v>
      </c>
      <c r="LT128" s="80">
        <f>+Interest_Rate_for_Equipment_Financing/12*BB128</f>
        <v>0</v>
      </c>
      <c r="LU128" s="80">
        <f>+Interest_Rate_for_Equipment_Financing/12*BC128</f>
        <v>0</v>
      </c>
      <c r="LV128" s="80">
        <f>+Interest_Rate_for_Equipment_Financing/12*BD128</f>
        <v>0</v>
      </c>
      <c r="LW128" s="80">
        <f>+Interest_Rate_for_Equipment_Financing/12*BE128</f>
        <v>0</v>
      </c>
      <c r="LX128" s="80">
        <f>+Interest_Rate_for_Equipment_Financing/12*BF128</f>
        <v>0</v>
      </c>
      <c r="LY128" s="80">
        <f>+Interest_Rate_for_Equipment_Financing/12*BG128</f>
        <v>0</v>
      </c>
      <c r="LZ128" s="80">
        <f>+Interest_Rate_for_Equipment_Financing/12*BH128</f>
        <v>0</v>
      </c>
      <c r="MA128" s="80">
        <f>+Interest_Rate_for_Equipment_Financing/12*BI128</f>
        <v>0</v>
      </c>
      <c r="MB128" s="80">
        <f>+Interest_Rate_for_Equipment_Financing/12*BJ128</f>
        <v>0</v>
      </c>
      <c r="MC128" s="80">
        <f>+Interest_Rate_for_Equipment_Financing/12*BK128</f>
        <v>0</v>
      </c>
      <c r="MD128" s="80">
        <f>+Interest_Rate_for_Equipment_Financing/12*BL128</f>
        <v>0</v>
      </c>
      <c r="ME128" s="80">
        <f>+Interest_Rate_for_Equipment_Financing/12*BM128</f>
        <v>0</v>
      </c>
      <c r="MF128" s="80">
        <f>+Interest_Rate_for_Equipment_Financing/12*BN128</f>
        <v>0</v>
      </c>
      <c r="MG128" s="80">
        <f>+Interest_Rate_for_Equipment_Financing/12*BO128</f>
        <v>0</v>
      </c>
      <c r="MH128" s="80">
        <f>+Interest_Rate_for_Equipment_Financing/12*BP128</f>
        <v>0</v>
      </c>
      <c r="MI128" s="80">
        <f>+Interest_Rate_for_Equipment_Financing/12*BQ128</f>
        <v>0</v>
      </c>
      <c r="MJ128" s="80">
        <f>+Interest_Rate_for_Equipment_Financing/12*BR128</f>
        <v>0</v>
      </c>
      <c r="MK128" s="80">
        <f>+Interest_Rate_for_Equipment_Financing/12*BS128</f>
        <v>0</v>
      </c>
      <c r="ML128" s="80">
        <f>+Interest_Rate_for_Equipment_Financing/12*BT128</f>
        <v>0</v>
      </c>
      <c r="MM128" s="80">
        <f>+Interest_Rate_for_Equipment_Financing/12*BU128</f>
        <v>0</v>
      </c>
      <c r="MN128" s="80">
        <f>+Interest_Rate_for_Equipment_Financing/12*BV128</f>
        <v>0</v>
      </c>
      <c r="MO128" s="80">
        <f>+Interest_Rate_for_Equipment_Financing/12*BW128</f>
        <v>0</v>
      </c>
      <c r="MP128" s="80">
        <f>+Interest_Rate_for_Equipment_Financing/12*BX128</f>
        <v>0</v>
      </c>
      <c r="MQ128" s="80">
        <f>+Interest_Rate_for_Equipment_Financing/12*BY128</f>
        <v>0</v>
      </c>
      <c r="MR128" s="80">
        <f>+Interest_Rate_for_Equipment_Financing/12*BZ128</f>
        <v>0</v>
      </c>
      <c r="MS128" s="80">
        <f>+Interest_Rate_for_Equipment_Financing/12*CA128</f>
        <v>0</v>
      </c>
      <c r="MT128" s="80">
        <f>+Interest_Rate_for_Equipment_Financing/12*CB128</f>
        <v>0</v>
      </c>
      <c r="MU128" s="80">
        <f>+Interest_Rate_for_Equipment_Financing/12*CC128</f>
        <v>0</v>
      </c>
      <c r="MV128" s="80">
        <f>+Interest_Rate_for_Equipment_Financing/12*CD128</f>
        <v>0</v>
      </c>
      <c r="MW128" s="80">
        <f>+Interest_Rate_for_Equipment_Financing/12*CE128</f>
        <v>0</v>
      </c>
      <c r="MX128" s="80">
        <f>+Interest_Rate_for_Equipment_Financing/12*CF128</f>
        <v>0</v>
      </c>
      <c r="MY128" s="80">
        <f>+Interest_Rate_for_Equipment_Financing/12*CG128</f>
        <v>0</v>
      </c>
      <c r="MZ128" s="80">
        <f>+Interest_Rate_for_Equipment_Financing/12*CH128</f>
        <v>0</v>
      </c>
      <c r="NA128" s="80">
        <f>+Interest_Rate_for_Equipment_Financing/12*CI128</f>
        <v>0</v>
      </c>
      <c r="NB128" s="80">
        <f>+Interest_Rate_for_Equipment_Financing/12*CJ128</f>
        <v>0</v>
      </c>
      <c r="NC128" s="80">
        <f>+Interest_Rate_for_Equipment_Financing/12*CK128</f>
        <v>0</v>
      </c>
      <c r="ND128" s="80">
        <f>+Interest_Rate_for_Equipment_Financing/12*CL128</f>
        <v>0</v>
      </c>
      <c r="NE128" s="80">
        <f>+Interest_Rate_for_Equipment_Financing/12*CM128</f>
        <v>0</v>
      </c>
      <c r="NF128" s="80">
        <f>+Interest_Rate_for_Equipment_Financing/12*CN128</f>
        <v>0</v>
      </c>
      <c r="NG128" s="80">
        <f>+Interest_Rate_for_Equipment_Financing/12*CO128</f>
        <v>0</v>
      </c>
      <c r="NH128" s="80">
        <f>+Interest_Rate_for_Equipment_Financing/12*CP128</f>
        <v>0</v>
      </c>
      <c r="NI128" s="80">
        <f>+Interest_Rate_for_Equipment_Financing/12*CQ128</f>
        <v>0</v>
      </c>
      <c r="NJ128" s="80">
        <f>+Interest_Rate_for_Equipment_Financing/12*CR128</f>
        <v>0</v>
      </c>
      <c r="NK128" s="80">
        <f>+Interest_Rate_for_Equipment_Financing/12*CS128</f>
        <v>0</v>
      </c>
      <c r="NL128" s="80">
        <f>+Interest_Rate_for_Equipment_Financing/12*CT128</f>
        <v>0</v>
      </c>
      <c r="NM128" s="80">
        <f>+Interest_Rate_for_Equipment_Financing/12*CU128</f>
        <v>0</v>
      </c>
      <c r="NN128" s="80">
        <f>+Interest_Rate_for_Equipment_Financing/12*CV128</f>
        <v>0</v>
      </c>
      <c r="NO128" s="80">
        <f>+Interest_Rate_for_Equipment_Financing/12*CW128</f>
        <v>0</v>
      </c>
      <c r="NP128" s="80">
        <f>+Interest_Rate_for_Equipment_Financing/12*CX128</f>
        <v>0</v>
      </c>
      <c r="NQ128" s="80">
        <f>+Interest_Rate_for_Equipment_Financing/12*CY128</f>
        <v>0</v>
      </c>
      <c r="NR128" s="80">
        <f>+Interest_Rate_for_Equipment_Financing/12*CZ128</f>
        <v>0</v>
      </c>
      <c r="NS128" s="80">
        <f>+Interest_Rate_for_Equipment_Financing/12*DA128</f>
        <v>0</v>
      </c>
      <c r="NT128" s="80">
        <f>+Interest_Rate_for_Equipment_Financing/12*DB128</f>
        <v>0</v>
      </c>
      <c r="NU128" s="80">
        <f>+Interest_Rate_for_Equipment_Financing/12*DC128</f>
        <v>0</v>
      </c>
      <c r="NV128" s="80">
        <f>+Interest_Rate_for_Equipment_Financing/12*DD128</f>
        <v>0</v>
      </c>
      <c r="NW128" s="80">
        <f>+Interest_Rate_for_Equipment_Financing/12*DE128</f>
        <v>0</v>
      </c>
      <c r="NX128" s="80">
        <f>+Interest_Rate_for_Equipment_Financing/12*DF128</f>
        <v>0</v>
      </c>
      <c r="NY128" s="80">
        <f>+Interest_Rate_for_Equipment_Financing/12*DG128</f>
        <v>0</v>
      </c>
      <c r="NZ128" s="80">
        <f>+Interest_Rate_for_Equipment_Financing/12*DH128</f>
        <v>0</v>
      </c>
      <c r="OA128" s="80">
        <f>+Interest_Rate_for_Equipment_Financing/12*DI128</f>
        <v>0</v>
      </c>
      <c r="OB128" s="80">
        <f>+Interest_Rate_for_Equipment_Financing/12*DJ128</f>
        <v>0</v>
      </c>
      <c r="OC128" s="80">
        <f>+Interest_Rate_for_Equipment_Financing/12*DK128</f>
        <v>0</v>
      </c>
      <c r="OD128" s="80">
        <f>+Interest_Rate_for_Equipment_Financing/12*DL128</f>
        <v>0</v>
      </c>
      <c r="OE128" s="80">
        <f>+Interest_Rate_for_Equipment_Financing/12*DM128</f>
        <v>0</v>
      </c>
      <c r="OF128" s="80">
        <f>+Interest_Rate_for_Equipment_Financing/12*DN128</f>
        <v>0</v>
      </c>
      <c r="OG128" s="80">
        <f>+Interest_Rate_for_Equipment_Financing/12*DO128</f>
        <v>0</v>
      </c>
      <c r="OH128" s="80">
        <f>+Interest_Rate_for_Equipment_Financing/12*DP128</f>
        <v>0</v>
      </c>
      <c r="OI128" s="80">
        <f>+Interest_Rate_for_Equipment_Financing/12*DQ128</f>
        <v>0</v>
      </c>
      <c r="OJ128" s="80">
        <f>+Interest_Rate_for_Equipment_Financing/12*DR128</f>
        <v>0</v>
      </c>
      <c r="OK128" s="80">
        <f>+Interest_Rate_for_Equipment_Financing/12*DS128</f>
        <v>0</v>
      </c>
      <c r="OL128" s="80">
        <f>+Interest_Rate_for_Equipment_Financing/12*DT128</f>
        <v>0</v>
      </c>
      <c r="OM128" s="80">
        <f>+Interest_Rate_for_Equipment_Financing/12*DU128</f>
        <v>0</v>
      </c>
      <c r="ON128" s="80">
        <f>+Interest_Rate_for_Equipment_Financing/12*DV128</f>
        <v>0</v>
      </c>
      <c r="OO128" s="80">
        <f>+Interest_Rate_for_Equipment_Financing/12*DW128</f>
        <v>0</v>
      </c>
      <c r="OP128" s="80">
        <f>+Interest_Rate_for_Equipment_Financing/12*DX128</f>
        <v>0</v>
      </c>
      <c r="OQ128" s="80">
        <f>+Interest_Rate_for_Equipment_Financing/12*DY128</f>
        <v>0</v>
      </c>
      <c r="OR128" s="80">
        <f>+Interest_Rate_for_Equipment_Financing/12*DZ128</f>
        <v>0</v>
      </c>
      <c r="OS128" s="80">
        <f>+Interest_Rate_for_Equipment_Financing/12*EA128</f>
        <v>0</v>
      </c>
      <c r="OT128" s="80">
        <f>+Interest_Rate_for_Equipment_Financing/12*EB128</f>
        <v>0</v>
      </c>
      <c r="OU128" s="80">
        <f>+Interest_Rate_for_Equipment_Financing/12*EC128</f>
        <v>0</v>
      </c>
      <c r="OV128" s="80">
        <f>+Interest_Rate_for_Equipment_Financing/12*ED128</f>
        <v>0</v>
      </c>
      <c r="OW128" s="80">
        <f>+Interest_Rate_for_Equipment_Financing/12*EE128</f>
        <v>0</v>
      </c>
    </row>
    <row r="129" ht="12.75" customHeight="1">
      <c r="A129" s="79">
        <f t="shared" si="111"/>
        <v>8</v>
      </c>
      <c r="B129" s="79" t="s">
        <v>208</v>
      </c>
      <c r="C129" s="80"/>
      <c r="D129" s="80" t="str">
        <f>Term_for_Equipment_Financing</f>
        <v/>
      </c>
      <c r="E129" s="294">
        <f>+Interest_Rate_LT</f>
        <v>0.05</v>
      </c>
      <c r="F129" s="295">
        <f t="shared" si="116"/>
        <v>8</v>
      </c>
      <c r="G129" s="79">
        <f t="shared" si="117"/>
        <v>2025</v>
      </c>
      <c r="H129" s="296"/>
      <c r="I129" s="296"/>
      <c r="J129" s="297"/>
      <c r="K129" s="1"/>
      <c r="L129" s="1"/>
      <c r="M129" s="256">
        <f t="shared" si="118"/>
        <v>45870</v>
      </c>
      <c r="N129" s="256">
        <f t="shared" si="112"/>
        <v>0</v>
      </c>
      <c r="O129" s="257">
        <f t="shared" si="113"/>
        <v>0</v>
      </c>
      <c r="P129" s="258">
        <f t="shared" ref="P129:ES129" si="129">AND((O129&gt;0.1),OR(P$70&lt;$N129,$N129=0))*(O129+$O129+O129*$E129/12)+(P$70=$M129)*($C129+$O129+$C129*$E129/12)</f>
        <v>0</v>
      </c>
      <c r="Q129" s="258">
        <f t="shared" si="129"/>
        <v>0</v>
      </c>
      <c r="R129" s="258">
        <f t="shared" si="129"/>
        <v>0</v>
      </c>
      <c r="S129" s="258">
        <f t="shared" si="129"/>
        <v>0</v>
      </c>
      <c r="T129" s="258">
        <f t="shared" si="129"/>
        <v>0</v>
      </c>
      <c r="U129" s="258">
        <f t="shared" si="129"/>
        <v>0</v>
      </c>
      <c r="V129" s="258">
        <f t="shared" si="129"/>
        <v>0</v>
      </c>
      <c r="W129" s="258">
        <f t="shared" si="129"/>
        <v>0</v>
      </c>
      <c r="X129" s="258">
        <f t="shared" si="129"/>
        <v>0</v>
      </c>
      <c r="Y129" s="258">
        <f t="shared" si="129"/>
        <v>0</v>
      </c>
      <c r="Z129" s="258">
        <f t="shared" si="129"/>
        <v>0</v>
      </c>
      <c r="AA129" s="258">
        <f t="shared" si="129"/>
        <v>0</v>
      </c>
      <c r="AB129" s="258">
        <f t="shared" si="129"/>
        <v>0</v>
      </c>
      <c r="AC129" s="258">
        <f t="shared" si="129"/>
        <v>0</v>
      </c>
      <c r="AD129" s="258">
        <f t="shared" si="129"/>
        <v>0</v>
      </c>
      <c r="AE129" s="258">
        <f t="shared" si="129"/>
        <v>0</v>
      </c>
      <c r="AF129" s="258">
        <f t="shared" si="129"/>
        <v>0</v>
      </c>
      <c r="AG129" s="258">
        <f t="shared" si="129"/>
        <v>0</v>
      </c>
      <c r="AH129" s="258">
        <f t="shared" si="129"/>
        <v>0</v>
      </c>
      <c r="AI129" s="258">
        <f t="shared" si="129"/>
        <v>0</v>
      </c>
      <c r="AJ129" s="258">
        <f t="shared" si="129"/>
        <v>0</v>
      </c>
      <c r="AK129" s="258">
        <f t="shared" si="129"/>
        <v>0</v>
      </c>
      <c r="AL129" s="258">
        <f t="shared" si="129"/>
        <v>0</v>
      </c>
      <c r="AM129" s="258">
        <f t="shared" si="129"/>
        <v>0</v>
      </c>
      <c r="AN129" s="258">
        <f t="shared" si="129"/>
        <v>0</v>
      </c>
      <c r="AO129" s="258">
        <f t="shared" si="129"/>
        <v>0</v>
      </c>
      <c r="AP129" s="258">
        <f t="shared" si="129"/>
        <v>0</v>
      </c>
      <c r="AQ129" s="258">
        <f t="shared" si="129"/>
        <v>0</v>
      </c>
      <c r="AR129" s="258">
        <f t="shared" si="129"/>
        <v>0</v>
      </c>
      <c r="AS129" s="258">
        <f t="shared" si="129"/>
        <v>0</v>
      </c>
      <c r="AT129" s="258">
        <f t="shared" si="129"/>
        <v>0</v>
      </c>
      <c r="AU129" s="258">
        <f t="shared" si="129"/>
        <v>0</v>
      </c>
      <c r="AV129" s="258">
        <f t="shared" si="129"/>
        <v>0</v>
      </c>
      <c r="AW129" s="258">
        <f t="shared" si="129"/>
        <v>0</v>
      </c>
      <c r="AX129" s="258">
        <f t="shared" si="129"/>
        <v>0</v>
      </c>
      <c r="AY129" s="258">
        <f t="shared" si="129"/>
        <v>0</v>
      </c>
      <c r="AZ129" s="258">
        <f t="shared" si="129"/>
        <v>0</v>
      </c>
      <c r="BA129" s="258">
        <f t="shared" si="129"/>
        <v>0</v>
      </c>
      <c r="BB129" s="258">
        <f t="shared" si="129"/>
        <v>0</v>
      </c>
      <c r="BC129" s="258">
        <f t="shared" si="129"/>
        <v>0</v>
      </c>
      <c r="BD129" s="258">
        <f t="shared" si="129"/>
        <v>0</v>
      </c>
      <c r="BE129" s="258">
        <f t="shared" si="129"/>
        <v>0</v>
      </c>
      <c r="BF129" s="258">
        <f t="shared" si="129"/>
        <v>0</v>
      </c>
      <c r="BG129" s="258">
        <f t="shared" si="129"/>
        <v>0</v>
      </c>
      <c r="BH129" s="258">
        <f t="shared" si="129"/>
        <v>0</v>
      </c>
      <c r="BI129" s="258">
        <f t="shared" si="129"/>
        <v>0</v>
      </c>
      <c r="BJ129" s="258">
        <f t="shared" si="129"/>
        <v>0</v>
      </c>
      <c r="BK129" s="258">
        <f t="shared" si="129"/>
        <v>0</v>
      </c>
      <c r="BL129" s="258">
        <f t="shared" si="129"/>
        <v>0</v>
      </c>
      <c r="BM129" s="258">
        <f t="shared" si="129"/>
        <v>0</v>
      </c>
      <c r="BN129" s="258">
        <f t="shared" si="129"/>
        <v>0</v>
      </c>
      <c r="BO129" s="258">
        <f t="shared" si="129"/>
        <v>0</v>
      </c>
      <c r="BP129" s="258">
        <f t="shared" si="129"/>
        <v>0</v>
      </c>
      <c r="BQ129" s="258">
        <f t="shared" si="129"/>
        <v>0</v>
      </c>
      <c r="BR129" s="258">
        <f t="shared" si="129"/>
        <v>0</v>
      </c>
      <c r="BS129" s="258">
        <f t="shared" si="129"/>
        <v>0</v>
      </c>
      <c r="BT129" s="258">
        <f t="shared" si="129"/>
        <v>0</v>
      </c>
      <c r="BU129" s="258">
        <f t="shared" si="129"/>
        <v>0</v>
      </c>
      <c r="BV129" s="258">
        <f t="shared" si="129"/>
        <v>0</v>
      </c>
      <c r="BW129" s="258">
        <f t="shared" si="129"/>
        <v>0</v>
      </c>
      <c r="BX129" s="258">
        <f t="shared" si="129"/>
        <v>0</v>
      </c>
      <c r="BY129" s="258">
        <f t="shared" si="129"/>
        <v>0</v>
      </c>
      <c r="BZ129" s="258">
        <f t="shared" si="129"/>
        <v>0</v>
      </c>
      <c r="CA129" s="258">
        <f t="shared" si="129"/>
        <v>0</v>
      </c>
      <c r="CB129" s="258">
        <f t="shared" si="129"/>
        <v>0</v>
      </c>
      <c r="CC129" s="258">
        <f t="shared" si="129"/>
        <v>0</v>
      </c>
      <c r="CD129" s="258">
        <f t="shared" si="129"/>
        <v>0</v>
      </c>
      <c r="CE129" s="258">
        <f t="shared" si="129"/>
        <v>0</v>
      </c>
      <c r="CF129" s="258">
        <f t="shared" si="129"/>
        <v>0</v>
      </c>
      <c r="CG129" s="258">
        <f t="shared" si="129"/>
        <v>0</v>
      </c>
      <c r="CH129" s="258">
        <f t="shared" si="129"/>
        <v>0</v>
      </c>
      <c r="CI129" s="258">
        <f t="shared" si="129"/>
        <v>0</v>
      </c>
      <c r="CJ129" s="258">
        <f t="shared" si="129"/>
        <v>0</v>
      </c>
      <c r="CK129" s="258">
        <f t="shared" si="129"/>
        <v>0</v>
      </c>
      <c r="CL129" s="258">
        <f t="shared" si="129"/>
        <v>0</v>
      </c>
      <c r="CM129" s="258">
        <f t="shared" si="129"/>
        <v>0</v>
      </c>
      <c r="CN129" s="258">
        <f t="shared" si="129"/>
        <v>0</v>
      </c>
      <c r="CO129" s="258">
        <f t="shared" si="129"/>
        <v>0</v>
      </c>
      <c r="CP129" s="258">
        <f t="shared" si="129"/>
        <v>0</v>
      </c>
      <c r="CQ129" s="258">
        <f t="shared" si="129"/>
        <v>0</v>
      </c>
      <c r="CR129" s="258">
        <f t="shared" si="129"/>
        <v>0</v>
      </c>
      <c r="CS129" s="258">
        <f t="shared" si="129"/>
        <v>0</v>
      </c>
      <c r="CT129" s="258">
        <f t="shared" si="129"/>
        <v>0</v>
      </c>
      <c r="CU129" s="258">
        <f t="shared" si="129"/>
        <v>0</v>
      </c>
      <c r="CV129" s="258">
        <f t="shared" si="129"/>
        <v>0</v>
      </c>
      <c r="CW129" s="258">
        <f t="shared" si="129"/>
        <v>0</v>
      </c>
      <c r="CX129" s="258">
        <f t="shared" si="129"/>
        <v>0</v>
      </c>
      <c r="CY129" s="258">
        <f t="shared" si="129"/>
        <v>0</v>
      </c>
      <c r="CZ129" s="258">
        <f t="shared" si="129"/>
        <v>0</v>
      </c>
      <c r="DA129" s="258">
        <f t="shared" si="129"/>
        <v>0</v>
      </c>
      <c r="DB129" s="258">
        <f t="shared" si="129"/>
        <v>0</v>
      </c>
      <c r="DC129" s="258">
        <f t="shared" si="129"/>
        <v>0</v>
      </c>
      <c r="DD129" s="258">
        <f t="shared" si="129"/>
        <v>0</v>
      </c>
      <c r="DE129" s="258">
        <f t="shared" si="129"/>
        <v>0</v>
      </c>
      <c r="DF129" s="258">
        <f t="shared" si="129"/>
        <v>0</v>
      </c>
      <c r="DG129" s="258">
        <f t="shared" si="129"/>
        <v>0</v>
      </c>
      <c r="DH129" s="258">
        <f t="shared" si="129"/>
        <v>0</v>
      </c>
      <c r="DI129" s="258">
        <f t="shared" si="129"/>
        <v>0</v>
      </c>
      <c r="DJ129" s="258">
        <f t="shared" si="129"/>
        <v>0</v>
      </c>
      <c r="DK129" s="258">
        <f t="shared" si="129"/>
        <v>0</v>
      </c>
      <c r="DL129" s="258">
        <f t="shared" si="129"/>
        <v>0</v>
      </c>
      <c r="DM129" s="258">
        <f t="shared" si="129"/>
        <v>0</v>
      </c>
      <c r="DN129" s="258">
        <f t="shared" si="129"/>
        <v>0</v>
      </c>
      <c r="DO129" s="258">
        <f t="shared" si="129"/>
        <v>0</v>
      </c>
      <c r="DP129" s="258">
        <f t="shared" si="129"/>
        <v>0</v>
      </c>
      <c r="DQ129" s="258">
        <f t="shared" si="129"/>
        <v>0</v>
      </c>
      <c r="DR129" s="258">
        <f t="shared" si="129"/>
        <v>0</v>
      </c>
      <c r="DS129" s="258">
        <f t="shared" si="129"/>
        <v>0</v>
      </c>
      <c r="DT129" s="258">
        <f t="shared" si="129"/>
        <v>0</v>
      </c>
      <c r="DU129" s="258">
        <f t="shared" si="129"/>
        <v>0</v>
      </c>
      <c r="DV129" s="258">
        <f t="shared" si="129"/>
        <v>0</v>
      </c>
      <c r="DW129" s="258">
        <f t="shared" si="129"/>
        <v>0</v>
      </c>
      <c r="DX129" s="258">
        <f t="shared" si="129"/>
        <v>0</v>
      </c>
      <c r="DY129" s="258">
        <f t="shared" si="129"/>
        <v>0</v>
      </c>
      <c r="DZ129" s="258">
        <f t="shared" si="129"/>
        <v>0</v>
      </c>
      <c r="EA129" s="258">
        <f t="shared" si="129"/>
        <v>0</v>
      </c>
      <c r="EB129" s="258">
        <f t="shared" si="129"/>
        <v>0</v>
      </c>
      <c r="EC129" s="258">
        <f t="shared" si="129"/>
        <v>0</v>
      </c>
      <c r="ED129" s="258">
        <f t="shared" si="129"/>
        <v>0</v>
      </c>
      <c r="EE129" s="258">
        <f t="shared" si="129"/>
        <v>0</v>
      </c>
      <c r="EF129" s="258">
        <f t="shared" si="129"/>
        <v>0</v>
      </c>
      <c r="EG129" s="258">
        <f t="shared" si="129"/>
        <v>0</v>
      </c>
      <c r="EH129" s="258">
        <f t="shared" si="129"/>
        <v>0</v>
      </c>
      <c r="EI129" s="258">
        <f t="shared" si="129"/>
        <v>0</v>
      </c>
      <c r="EJ129" s="258">
        <f t="shared" si="129"/>
        <v>0</v>
      </c>
      <c r="EK129" s="258">
        <f t="shared" si="129"/>
        <v>0</v>
      </c>
      <c r="EL129" s="258">
        <f t="shared" si="129"/>
        <v>0</v>
      </c>
      <c r="EM129" s="258">
        <f t="shared" si="129"/>
        <v>0</v>
      </c>
      <c r="EN129" s="258">
        <f t="shared" si="129"/>
        <v>0</v>
      </c>
      <c r="EO129" s="258">
        <f t="shared" si="129"/>
        <v>0</v>
      </c>
      <c r="EP129" s="258">
        <f t="shared" si="129"/>
        <v>0</v>
      </c>
      <c r="EQ129" s="258">
        <f t="shared" si="129"/>
        <v>0</v>
      </c>
      <c r="ER129" s="258">
        <f t="shared" si="129"/>
        <v>0</v>
      </c>
      <c r="ES129" s="258">
        <f t="shared" si="129"/>
        <v>0</v>
      </c>
      <c r="ET129" s="1"/>
      <c r="EU129" s="1"/>
      <c r="EV129" s="1"/>
      <c r="EW129" s="1"/>
      <c r="EX129" s="80">
        <f t="shared" ref="EX129:KE129" si="130">(P129&gt;0)*(P129-AB129)</f>
        <v>0</v>
      </c>
      <c r="EY129" s="80">
        <f t="shared" si="130"/>
        <v>0</v>
      </c>
      <c r="EZ129" s="80">
        <f t="shared" si="130"/>
        <v>0</v>
      </c>
      <c r="FA129" s="80">
        <f t="shared" si="130"/>
        <v>0</v>
      </c>
      <c r="FB129" s="80">
        <f t="shared" si="130"/>
        <v>0</v>
      </c>
      <c r="FC129" s="80">
        <f t="shared" si="130"/>
        <v>0</v>
      </c>
      <c r="FD129" s="80">
        <f t="shared" si="130"/>
        <v>0</v>
      </c>
      <c r="FE129" s="80">
        <f t="shared" si="130"/>
        <v>0</v>
      </c>
      <c r="FF129" s="80">
        <f t="shared" si="130"/>
        <v>0</v>
      </c>
      <c r="FG129" s="80">
        <f t="shared" si="130"/>
        <v>0</v>
      </c>
      <c r="FH129" s="80">
        <f t="shared" si="130"/>
        <v>0</v>
      </c>
      <c r="FI129" s="80">
        <f t="shared" si="130"/>
        <v>0</v>
      </c>
      <c r="FJ129" s="80">
        <f t="shared" si="130"/>
        <v>0</v>
      </c>
      <c r="FK129" s="80">
        <f t="shared" si="130"/>
        <v>0</v>
      </c>
      <c r="FL129" s="80">
        <f t="shared" si="130"/>
        <v>0</v>
      </c>
      <c r="FM129" s="80">
        <f t="shared" si="130"/>
        <v>0</v>
      </c>
      <c r="FN129" s="80">
        <f t="shared" si="130"/>
        <v>0</v>
      </c>
      <c r="FO129" s="80">
        <f t="shared" si="130"/>
        <v>0</v>
      </c>
      <c r="FP129" s="80">
        <f t="shared" si="130"/>
        <v>0</v>
      </c>
      <c r="FQ129" s="80">
        <f t="shared" si="130"/>
        <v>0</v>
      </c>
      <c r="FR129" s="80">
        <f t="shared" si="130"/>
        <v>0</v>
      </c>
      <c r="FS129" s="80">
        <f t="shared" si="130"/>
        <v>0</v>
      </c>
      <c r="FT129" s="80">
        <f t="shared" si="130"/>
        <v>0</v>
      </c>
      <c r="FU129" s="80">
        <f t="shared" si="130"/>
        <v>0</v>
      </c>
      <c r="FV129" s="80">
        <f t="shared" si="130"/>
        <v>0</v>
      </c>
      <c r="FW129" s="80">
        <f t="shared" si="130"/>
        <v>0</v>
      </c>
      <c r="FX129" s="80">
        <f t="shared" si="130"/>
        <v>0</v>
      </c>
      <c r="FY129" s="80">
        <f t="shared" si="130"/>
        <v>0</v>
      </c>
      <c r="FZ129" s="80">
        <f t="shared" si="130"/>
        <v>0</v>
      </c>
      <c r="GA129" s="80">
        <f t="shared" si="130"/>
        <v>0</v>
      </c>
      <c r="GB129" s="80">
        <f t="shared" si="130"/>
        <v>0</v>
      </c>
      <c r="GC129" s="80">
        <f t="shared" si="130"/>
        <v>0</v>
      </c>
      <c r="GD129" s="80">
        <f t="shared" si="130"/>
        <v>0</v>
      </c>
      <c r="GE129" s="80">
        <f t="shared" si="130"/>
        <v>0</v>
      </c>
      <c r="GF129" s="80">
        <f t="shared" si="130"/>
        <v>0</v>
      </c>
      <c r="GG129" s="80">
        <f t="shared" si="130"/>
        <v>0</v>
      </c>
      <c r="GH129" s="80">
        <f t="shared" si="130"/>
        <v>0</v>
      </c>
      <c r="GI129" s="80">
        <f t="shared" si="130"/>
        <v>0</v>
      </c>
      <c r="GJ129" s="80">
        <f t="shared" si="130"/>
        <v>0</v>
      </c>
      <c r="GK129" s="80">
        <f t="shared" si="130"/>
        <v>0</v>
      </c>
      <c r="GL129" s="80">
        <f t="shared" si="130"/>
        <v>0</v>
      </c>
      <c r="GM129" s="80">
        <f t="shared" si="130"/>
        <v>0</v>
      </c>
      <c r="GN129" s="80">
        <f t="shared" si="130"/>
        <v>0</v>
      </c>
      <c r="GO129" s="80">
        <f t="shared" si="130"/>
        <v>0</v>
      </c>
      <c r="GP129" s="80">
        <f t="shared" si="130"/>
        <v>0</v>
      </c>
      <c r="GQ129" s="80">
        <f t="shared" si="130"/>
        <v>0</v>
      </c>
      <c r="GR129" s="80">
        <f t="shared" si="130"/>
        <v>0</v>
      </c>
      <c r="GS129" s="80">
        <f t="shared" si="130"/>
        <v>0</v>
      </c>
      <c r="GT129" s="80">
        <f t="shared" si="130"/>
        <v>0</v>
      </c>
      <c r="GU129" s="80">
        <f t="shared" si="130"/>
        <v>0</v>
      </c>
      <c r="GV129" s="80">
        <f t="shared" si="130"/>
        <v>0</v>
      </c>
      <c r="GW129" s="80">
        <f t="shared" si="130"/>
        <v>0</v>
      </c>
      <c r="GX129" s="80">
        <f t="shared" si="130"/>
        <v>0</v>
      </c>
      <c r="GY129" s="80">
        <f t="shared" si="130"/>
        <v>0</v>
      </c>
      <c r="GZ129" s="80">
        <f t="shared" si="130"/>
        <v>0</v>
      </c>
      <c r="HA129" s="80">
        <f t="shared" si="130"/>
        <v>0</v>
      </c>
      <c r="HB129" s="80">
        <f t="shared" si="130"/>
        <v>0</v>
      </c>
      <c r="HC129" s="80">
        <f t="shared" si="130"/>
        <v>0</v>
      </c>
      <c r="HD129" s="80">
        <f t="shared" si="130"/>
        <v>0</v>
      </c>
      <c r="HE129" s="80">
        <f t="shared" si="130"/>
        <v>0</v>
      </c>
      <c r="HF129" s="80">
        <f t="shared" si="130"/>
        <v>0</v>
      </c>
      <c r="HG129" s="80">
        <f t="shared" si="130"/>
        <v>0</v>
      </c>
      <c r="HH129" s="80">
        <f t="shared" si="130"/>
        <v>0</v>
      </c>
      <c r="HI129" s="80">
        <f t="shared" si="130"/>
        <v>0</v>
      </c>
      <c r="HJ129" s="80">
        <f t="shared" si="130"/>
        <v>0</v>
      </c>
      <c r="HK129" s="80">
        <f t="shared" si="130"/>
        <v>0</v>
      </c>
      <c r="HL129" s="80">
        <f t="shared" si="130"/>
        <v>0</v>
      </c>
      <c r="HM129" s="80">
        <f t="shared" si="130"/>
        <v>0</v>
      </c>
      <c r="HN129" s="80">
        <f t="shared" si="130"/>
        <v>0</v>
      </c>
      <c r="HO129" s="80">
        <f t="shared" si="130"/>
        <v>0</v>
      </c>
      <c r="HP129" s="80">
        <f t="shared" si="130"/>
        <v>0</v>
      </c>
      <c r="HQ129" s="80">
        <f t="shared" si="130"/>
        <v>0</v>
      </c>
      <c r="HR129" s="80">
        <f t="shared" si="130"/>
        <v>0</v>
      </c>
      <c r="HS129" s="80">
        <f t="shared" si="130"/>
        <v>0</v>
      </c>
      <c r="HT129" s="80">
        <f t="shared" si="130"/>
        <v>0</v>
      </c>
      <c r="HU129" s="80">
        <f t="shared" si="130"/>
        <v>0</v>
      </c>
      <c r="HV129" s="80">
        <f t="shared" si="130"/>
        <v>0</v>
      </c>
      <c r="HW129" s="80">
        <f t="shared" si="130"/>
        <v>0</v>
      </c>
      <c r="HX129" s="80">
        <f t="shared" si="130"/>
        <v>0</v>
      </c>
      <c r="HY129" s="80">
        <f t="shared" si="130"/>
        <v>0</v>
      </c>
      <c r="HZ129" s="80">
        <f t="shared" si="130"/>
        <v>0</v>
      </c>
      <c r="IA129" s="80">
        <f t="shared" si="130"/>
        <v>0</v>
      </c>
      <c r="IB129" s="80">
        <f t="shared" si="130"/>
        <v>0</v>
      </c>
      <c r="IC129" s="80">
        <f t="shared" si="130"/>
        <v>0</v>
      </c>
      <c r="ID129" s="80">
        <f t="shared" si="130"/>
        <v>0</v>
      </c>
      <c r="IE129" s="80">
        <f t="shared" si="130"/>
        <v>0</v>
      </c>
      <c r="IF129" s="80">
        <f t="shared" si="130"/>
        <v>0</v>
      </c>
      <c r="IG129" s="80">
        <f t="shared" si="130"/>
        <v>0</v>
      </c>
      <c r="IH129" s="80">
        <f t="shared" si="130"/>
        <v>0</v>
      </c>
      <c r="II129" s="80">
        <f t="shared" si="130"/>
        <v>0</v>
      </c>
      <c r="IJ129" s="80">
        <f t="shared" si="130"/>
        <v>0</v>
      </c>
      <c r="IK129" s="80">
        <f t="shared" si="130"/>
        <v>0</v>
      </c>
      <c r="IL129" s="80">
        <f t="shared" si="130"/>
        <v>0</v>
      </c>
      <c r="IM129" s="80">
        <f t="shared" si="130"/>
        <v>0</v>
      </c>
      <c r="IN129" s="80">
        <f t="shared" si="130"/>
        <v>0</v>
      </c>
      <c r="IO129" s="80">
        <f t="shared" si="130"/>
        <v>0</v>
      </c>
      <c r="IP129" s="80">
        <f t="shared" si="130"/>
        <v>0</v>
      </c>
      <c r="IQ129" s="80">
        <f t="shared" si="130"/>
        <v>0</v>
      </c>
      <c r="IR129" s="80">
        <f t="shared" si="130"/>
        <v>0</v>
      </c>
      <c r="IS129" s="80">
        <f t="shared" si="130"/>
        <v>0</v>
      </c>
      <c r="IT129" s="80">
        <f t="shared" si="130"/>
        <v>0</v>
      </c>
      <c r="IU129" s="80">
        <f t="shared" si="130"/>
        <v>0</v>
      </c>
      <c r="IV129" s="80">
        <f t="shared" si="130"/>
        <v>0</v>
      </c>
      <c r="IW129" s="80">
        <f t="shared" si="130"/>
        <v>0</v>
      </c>
      <c r="IX129" s="80">
        <f t="shared" si="130"/>
        <v>0</v>
      </c>
      <c r="IY129" s="80">
        <f t="shared" si="130"/>
        <v>0</v>
      </c>
      <c r="IZ129" s="80">
        <f t="shared" si="130"/>
        <v>0</v>
      </c>
      <c r="JA129" s="80">
        <f t="shared" si="130"/>
        <v>0</v>
      </c>
      <c r="JB129" s="80">
        <f t="shared" si="130"/>
        <v>0</v>
      </c>
      <c r="JC129" s="80">
        <f t="shared" si="130"/>
        <v>0</v>
      </c>
      <c r="JD129" s="80">
        <f t="shared" si="130"/>
        <v>0</v>
      </c>
      <c r="JE129" s="80">
        <f t="shared" si="130"/>
        <v>0</v>
      </c>
      <c r="JF129" s="80">
        <f t="shared" si="130"/>
        <v>0</v>
      </c>
      <c r="JG129" s="80">
        <f t="shared" si="130"/>
        <v>0</v>
      </c>
      <c r="JH129" s="80">
        <f t="shared" si="130"/>
        <v>0</v>
      </c>
      <c r="JI129" s="80">
        <f t="shared" si="130"/>
        <v>0</v>
      </c>
      <c r="JJ129" s="80">
        <f t="shared" si="130"/>
        <v>0</v>
      </c>
      <c r="JK129" s="80">
        <f t="shared" si="130"/>
        <v>0</v>
      </c>
      <c r="JL129" s="80">
        <f t="shared" si="130"/>
        <v>0</v>
      </c>
      <c r="JM129" s="80">
        <f t="shared" si="130"/>
        <v>0</v>
      </c>
      <c r="JN129" s="80">
        <f t="shared" si="130"/>
        <v>0</v>
      </c>
      <c r="JO129" s="80">
        <f t="shared" si="130"/>
        <v>0</v>
      </c>
      <c r="JP129" s="80">
        <f t="shared" si="130"/>
        <v>0</v>
      </c>
      <c r="JQ129" s="80">
        <f t="shared" si="130"/>
        <v>0</v>
      </c>
      <c r="JR129" s="80">
        <f t="shared" si="130"/>
        <v>0</v>
      </c>
      <c r="JS129" s="80">
        <f t="shared" si="130"/>
        <v>0</v>
      </c>
      <c r="JT129" s="80">
        <f t="shared" si="130"/>
        <v>0</v>
      </c>
      <c r="JU129" s="80">
        <f t="shared" si="130"/>
        <v>0</v>
      </c>
      <c r="JV129" s="80">
        <f t="shared" si="130"/>
        <v>0</v>
      </c>
      <c r="JW129" s="80">
        <f t="shared" si="130"/>
        <v>0</v>
      </c>
      <c r="JX129" s="80">
        <f t="shared" si="130"/>
        <v>0</v>
      </c>
      <c r="JY129" s="80">
        <f t="shared" si="130"/>
        <v>0</v>
      </c>
      <c r="JZ129" s="80">
        <f t="shared" si="130"/>
        <v>0</v>
      </c>
      <c r="KA129" s="80">
        <f t="shared" si="130"/>
        <v>0</v>
      </c>
      <c r="KB129" s="80">
        <f t="shared" si="130"/>
        <v>0</v>
      </c>
      <c r="KC129" s="80">
        <f t="shared" si="130"/>
        <v>0</v>
      </c>
      <c r="KD129" s="80">
        <f t="shared" si="130"/>
        <v>0</v>
      </c>
      <c r="KE129" s="80">
        <f t="shared" si="130"/>
        <v>0</v>
      </c>
      <c r="KF129" s="1"/>
      <c r="KG129" s="1"/>
      <c r="KH129" s="80">
        <f>+Interest_Rate_for_Equipment_Financing/12*P129</f>
        <v>0</v>
      </c>
      <c r="KI129" s="80">
        <f>+Interest_Rate_for_Equipment_Financing/12*Q129</f>
        <v>0</v>
      </c>
      <c r="KJ129" s="80">
        <f>+Interest_Rate_for_Equipment_Financing/12*R129</f>
        <v>0</v>
      </c>
      <c r="KK129" s="80">
        <f>+Interest_Rate_for_Equipment_Financing/12*S129</f>
        <v>0</v>
      </c>
      <c r="KL129" s="80">
        <f>+Interest_Rate_for_Equipment_Financing/12*T129</f>
        <v>0</v>
      </c>
      <c r="KM129" s="80">
        <f>+Interest_Rate_for_Equipment_Financing/12*U129</f>
        <v>0</v>
      </c>
      <c r="KN129" s="80">
        <f>+Interest_Rate_for_Equipment_Financing/12*V129</f>
        <v>0</v>
      </c>
      <c r="KO129" s="80">
        <f>+Interest_Rate_for_Equipment_Financing/12*W129</f>
        <v>0</v>
      </c>
      <c r="KP129" s="80">
        <f>+Interest_Rate_for_Equipment_Financing/12*X129</f>
        <v>0</v>
      </c>
      <c r="KQ129" s="80">
        <f>+Interest_Rate_for_Equipment_Financing/12*Y129</f>
        <v>0</v>
      </c>
      <c r="KR129" s="80">
        <f>+Interest_Rate_for_Equipment_Financing/12*Z129</f>
        <v>0</v>
      </c>
      <c r="KS129" s="80">
        <f>+Interest_Rate_for_Equipment_Financing/12*AA129</f>
        <v>0</v>
      </c>
      <c r="KT129" s="80">
        <f>+Interest_Rate_for_Equipment_Financing/12*AB129</f>
        <v>0</v>
      </c>
      <c r="KU129" s="80">
        <f>+Interest_Rate_for_Equipment_Financing/12*AC129</f>
        <v>0</v>
      </c>
      <c r="KV129" s="80">
        <f>+Interest_Rate_for_Equipment_Financing/12*AD129</f>
        <v>0</v>
      </c>
      <c r="KW129" s="80">
        <f>+Interest_Rate_for_Equipment_Financing/12*AE129</f>
        <v>0</v>
      </c>
      <c r="KX129" s="80">
        <f>+Interest_Rate_for_Equipment_Financing/12*AF129</f>
        <v>0</v>
      </c>
      <c r="KY129" s="80">
        <f>+Interest_Rate_for_Equipment_Financing/12*AG129</f>
        <v>0</v>
      </c>
      <c r="KZ129" s="80">
        <f>+Interest_Rate_for_Equipment_Financing/12*AH129</f>
        <v>0</v>
      </c>
      <c r="LA129" s="80">
        <f>+Interest_Rate_for_Equipment_Financing/12*AI129</f>
        <v>0</v>
      </c>
      <c r="LB129" s="80">
        <f>+Interest_Rate_for_Equipment_Financing/12*AJ129</f>
        <v>0</v>
      </c>
      <c r="LC129" s="80">
        <f>+Interest_Rate_for_Equipment_Financing/12*AK129</f>
        <v>0</v>
      </c>
      <c r="LD129" s="80">
        <f>+Interest_Rate_for_Equipment_Financing/12*AL129</f>
        <v>0</v>
      </c>
      <c r="LE129" s="80">
        <f>+Interest_Rate_for_Equipment_Financing/12*AM129</f>
        <v>0</v>
      </c>
      <c r="LF129" s="80">
        <f>+Interest_Rate_for_Equipment_Financing/12*AN129</f>
        <v>0</v>
      </c>
      <c r="LG129" s="80">
        <f>+Interest_Rate_for_Equipment_Financing/12*AO129</f>
        <v>0</v>
      </c>
      <c r="LH129" s="80">
        <f>+Interest_Rate_for_Equipment_Financing/12*AP129</f>
        <v>0</v>
      </c>
      <c r="LI129" s="80">
        <f>+Interest_Rate_for_Equipment_Financing/12*AQ129</f>
        <v>0</v>
      </c>
      <c r="LJ129" s="80">
        <f>+Interest_Rate_for_Equipment_Financing/12*AR129</f>
        <v>0</v>
      </c>
      <c r="LK129" s="80">
        <f>+Interest_Rate_for_Equipment_Financing/12*AS129</f>
        <v>0</v>
      </c>
      <c r="LL129" s="80">
        <f>+Interest_Rate_for_Equipment_Financing/12*AT129</f>
        <v>0</v>
      </c>
      <c r="LM129" s="80">
        <f>+Interest_Rate_for_Equipment_Financing/12*AU129</f>
        <v>0</v>
      </c>
      <c r="LN129" s="80">
        <f>+Interest_Rate_for_Equipment_Financing/12*AV129</f>
        <v>0</v>
      </c>
      <c r="LO129" s="80">
        <f>+Interest_Rate_for_Equipment_Financing/12*AW129</f>
        <v>0</v>
      </c>
      <c r="LP129" s="80">
        <f>+Interest_Rate_for_Equipment_Financing/12*AX129</f>
        <v>0</v>
      </c>
      <c r="LQ129" s="80">
        <f>+Interest_Rate_for_Equipment_Financing/12*AY129</f>
        <v>0</v>
      </c>
      <c r="LR129" s="80">
        <f>+Interest_Rate_for_Equipment_Financing/12*AZ129</f>
        <v>0</v>
      </c>
      <c r="LS129" s="80">
        <f>+Interest_Rate_for_Equipment_Financing/12*BA129</f>
        <v>0</v>
      </c>
      <c r="LT129" s="80">
        <f>+Interest_Rate_for_Equipment_Financing/12*BB129</f>
        <v>0</v>
      </c>
      <c r="LU129" s="80">
        <f>+Interest_Rate_for_Equipment_Financing/12*BC129</f>
        <v>0</v>
      </c>
      <c r="LV129" s="80">
        <f>+Interest_Rate_for_Equipment_Financing/12*BD129</f>
        <v>0</v>
      </c>
      <c r="LW129" s="80">
        <f>+Interest_Rate_for_Equipment_Financing/12*BE129</f>
        <v>0</v>
      </c>
      <c r="LX129" s="80">
        <f>+Interest_Rate_for_Equipment_Financing/12*BF129</f>
        <v>0</v>
      </c>
      <c r="LY129" s="80">
        <f>+Interest_Rate_for_Equipment_Financing/12*BG129</f>
        <v>0</v>
      </c>
      <c r="LZ129" s="80">
        <f>+Interest_Rate_for_Equipment_Financing/12*BH129</f>
        <v>0</v>
      </c>
      <c r="MA129" s="80">
        <f>+Interest_Rate_for_Equipment_Financing/12*BI129</f>
        <v>0</v>
      </c>
      <c r="MB129" s="80">
        <f>+Interest_Rate_for_Equipment_Financing/12*BJ129</f>
        <v>0</v>
      </c>
      <c r="MC129" s="80">
        <f>+Interest_Rate_for_Equipment_Financing/12*BK129</f>
        <v>0</v>
      </c>
      <c r="MD129" s="80">
        <f>+Interest_Rate_for_Equipment_Financing/12*BL129</f>
        <v>0</v>
      </c>
      <c r="ME129" s="80">
        <f>+Interest_Rate_for_Equipment_Financing/12*BM129</f>
        <v>0</v>
      </c>
      <c r="MF129" s="80">
        <f>+Interest_Rate_for_Equipment_Financing/12*BN129</f>
        <v>0</v>
      </c>
      <c r="MG129" s="80">
        <f>+Interest_Rate_for_Equipment_Financing/12*BO129</f>
        <v>0</v>
      </c>
      <c r="MH129" s="80">
        <f>+Interest_Rate_for_Equipment_Financing/12*BP129</f>
        <v>0</v>
      </c>
      <c r="MI129" s="80">
        <f>+Interest_Rate_for_Equipment_Financing/12*BQ129</f>
        <v>0</v>
      </c>
      <c r="MJ129" s="80">
        <f>+Interest_Rate_for_Equipment_Financing/12*BR129</f>
        <v>0</v>
      </c>
      <c r="MK129" s="80">
        <f>+Interest_Rate_for_Equipment_Financing/12*BS129</f>
        <v>0</v>
      </c>
      <c r="ML129" s="80">
        <f>+Interest_Rate_for_Equipment_Financing/12*BT129</f>
        <v>0</v>
      </c>
      <c r="MM129" s="80">
        <f>+Interest_Rate_for_Equipment_Financing/12*BU129</f>
        <v>0</v>
      </c>
      <c r="MN129" s="80">
        <f>+Interest_Rate_for_Equipment_Financing/12*BV129</f>
        <v>0</v>
      </c>
      <c r="MO129" s="80">
        <f>+Interest_Rate_for_Equipment_Financing/12*BW129</f>
        <v>0</v>
      </c>
      <c r="MP129" s="80">
        <f>+Interest_Rate_for_Equipment_Financing/12*BX129</f>
        <v>0</v>
      </c>
      <c r="MQ129" s="80">
        <f>+Interest_Rate_for_Equipment_Financing/12*BY129</f>
        <v>0</v>
      </c>
      <c r="MR129" s="80">
        <f>+Interest_Rate_for_Equipment_Financing/12*BZ129</f>
        <v>0</v>
      </c>
      <c r="MS129" s="80">
        <f>+Interest_Rate_for_Equipment_Financing/12*CA129</f>
        <v>0</v>
      </c>
      <c r="MT129" s="80">
        <f>+Interest_Rate_for_Equipment_Financing/12*CB129</f>
        <v>0</v>
      </c>
      <c r="MU129" s="80">
        <f>+Interest_Rate_for_Equipment_Financing/12*CC129</f>
        <v>0</v>
      </c>
      <c r="MV129" s="80">
        <f>+Interest_Rate_for_Equipment_Financing/12*CD129</f>
        <v>0</v>
      </c>
      <c r="MW129" s="80">
        <f>+Interest_Rate_for_Equipment_Financing/12*CE129</f>
        <v>0</v>
      </c>
      <c r="MX129" s="80">
        <f>+Interest_Rate_for_Equipment_Financing/12*CF129</f>
        <v>0</v>
      </c>
      <c r="MY129" s="80">
        <f>+Interest_Rate_for_Equipment_Financing/12*CG129</f>
        <v>0</v>
      </c>
      <c r="MZ129" s="80">
        <f>+Interest_Rate_for_Equipment_Financing/12*CH129</f>
        <v>0</v>
      </c>
      <c r="NA129" s="80">
        <f>+Interest_Rate_for_Equipment_Financing/12*CI129</f>
        <v>0</v>
      </c>
      <c r="NB129" s="80">
        <f>+Interest_Rate_for_Equipment_Financing/12*CJ129</f>
        <v>0</v>
      </c>
      <c r="NC129" s="80">
        <f>+Interest_Rate_for_Equipment_Financing/12*CK129</f>
        <v>0</v>
      </c>
      <c r="ND129" s="80">
        <f>+Interest_Rate_for_Equipment_Financing/12*CL129</f>
        <v>0</v>
      </c>
      <c r="NE129" s="80">
        <f>+Interest_Rate_for_Equipment_Financing/12*CM129</f>
        <v>0</v>
      </c>
      <c r="NF129" s="80">
        <f>+Interest_Rate_for_Equipment_Financing/12*CN129</f>
        <v>0</v>
      </c>
      <c r="NG129" s="80">
        <f>+Interest_Rate_for_Equipment_Financing/12*CO129</f>
        <v>0</v>
      </c>
      <c r="NH129" s="80">
        <f>+Interest_Rate_for_Equipment_Financing/12*CP129</f>
        <v>0</v>
      </c>
      <c r="NI129" s="80">
        <f>+Interest_Rate_for_Equipment_Financing/12*CQ129</f>
        <v>0</v>
      </c>
      <c r="NJ129" s="80">
        <f>+Interest_Rate_for_Equipment_Financing/12*CR129</f>
        <v>0</v>
      </c>
      <c r="NK129" s="80">
        <f>+Interest_Rate_for_Equipment_Financing/12*CS129</f>
        <v>0</v>
      </c>
      <c r="NL129" s="80">
        <f>+Interest_Rate_for_Equipment_Financing/12*CT129</f>
        <v>0</v>
      </c>
      <c r="NM129" s="80">
        <f>+Interest_Rate_for_Equipment_Financing/12*CU129</f>
        <v>0</v>
      </c>
      <c r="NN129" s="80">
        <f>+Interest_Rate_for_Equipment_Financing/12*CV129</f>
        <v>0</v>
      </c>
      <c r="NO129" s="80">
        <f>+Interest_Rate_for_Equipment_Financing/12*CW129</f>
        <v>0</v>
      </c>
      <c r="NP129" s="80">
        <f>+Interest_Rate_for_Equipment_Financing/12*CX129</f>
        <v>0</v>
      </c>
      <c r="NQ129" s="80">
        <f>+Interest_Rate_for_Equipment_Financing/12*CY129</f>
        <v>0</v>
      </c>
      <c r="NR129" s="80">
        <f>+Interest_Rate_for_Equipment_Financing/12*CZ129</f>
        <v>0</v>
      </c>
      <c r="NS129" s="80">
        <f>+Interest_Rate_for_Equipment_Financing/12*DA129</f>
        <v>0</v>
      </c>
      <c r="NT129" s="80">
        <f>+Interest_Rate_for_Equipment_Financing/12*DB129</f>
        <v>0</v>
      </c>
      <c r="NU129" s="80">
        <f>+Interest_Rate_for_Equipment_Financing/12*DC129</f>
        <v>0</v>
      </c>
      <c r="NV129" s="80">
        <f>+Interest_Rate_for_Equipment_Financing/12*DD129</f>
        <v>0</v>
      </c>
      <c r="NW129" s="80">
        <f>+Interest_Rate_for_Equipment_Financing/12*DE129</f>
        <v>0</v>
      </c>
      <c r="NX129" s="80">
        <f>+Interest_Rate_for_Equipment_Financing/12*DF129</f>
        <v>0</v>
      </c>
      <c r="NY129" s="80">
        <f>+Interest_Rate_for_Equipment_Financing/12*DG129</f>
        <v>0</v>
      </c>
      <c r="NZ129" s="80">
        <f>+Interest_Rate_for_Equipment_Financing/12*DH129</f>
        <v>0</v>
      </c>
      <c r="OA129" s="80">
        <f>+Interest_Rate_for_Equipment_Financing/12*DI129</f>
        <v>0</v>
      </c>
      <c r="OB129" s="80">
        <f>+Interest_Rate_for_Equipment_Financing/12*DJ129</f>
        <v>0</v>
      </c>
      <c r="OC129" s="80">
        <f>+Interest_Rate_for_Equipment_Financing/12*DK129</f>
        <v>0</v>
      </c>
      <c r="OD129" s="80">
        <f>+Interest_Rate_for_Equipment_Financing/12*DL129</f>
        <v>0</v>
      </c>
      <c r="OE129" s="80">
        <f>+Interest_Rate_for_Equipment_Financing/12*DM129</f>
        <v>0</v>
      </c>
      <c r="OF129" s="80">
        <f>+Interest_Rate_for_Equipment_Financing/12*DN129</f>
        <v>0</v>
      </c>
      <c r="OG129" s="80">
        <f>+Interest_Rate_for_Equipment_Financing/12*DO129</f>
        <v>0</v>
      </c>
      <c r="OH129" s="80">
        <f>+Interest_Rate_for_Equipment_Financing/12*DP129</f>
        <v>0</v>
      </c>
      <c r="OI129" s="80">
        <f>+Interest_Rate_for_Equipment_Financing/12*DQ129</f>
        <v>0</v>
      </c>
      <c r="OJ129" s="80">
        <f>+Interest_Rate_for_Equipment_Financing/12*DR129</f>
        <v>0</v>
      </c>
      <c r="OK129" s="80">
        <f>+Interest_Rate_for_Equipment_Financing/12*DS129</f>
        <v>0</v>
      </c>
      <c r="OL129" s="80">
        <f>+Interest_Rate_for_Equipment_Financing/12*DT129</f>
        <v>0</v>
      </c>
      <c r="OM129" s="80">
        <f>+Interest_Rate_for_Equipment_Financing/12*DU129</f>
        <v>0</v>
      </c>
      <c r="ON129" s="80">
        <f>+Interest_Rate_for_Equipment_Financing/12*DV129</f>
        <v>0</v>
      </c>
      <c r="OO129" s="80">
        <f>+Interest_Rate_for_Equipment_Financing/12*DW129</f>
        <v>0</v>
      </c>
      <c r="OP129" s="80">
        <f>+Interest_Rate_for_Equipment_Financing/12*DX129</f>
        <v>0</v>
      </c>
      <c r="OQ129" s="80">
        <f>+Interest_Rate_for_Equipment_Financing/12*DY129</f>
        <v>0</v>
      </c>
      <c r="OR129" s="80">
        <f>+Interest_Rate_for_Equipment_Financing/12*DZ129</f>
        <v>0</v>
      </c>
      <c r="OS129" s="80">
        <f>+Interest_Rate_for_Equipment_Financing/12*EA129</f>
        <v>0</v>
      </c>
      <c r="OT129" s="80">
        <f>+Interest_Rate_for_Equipment_Financing/12*EB129</f>
        <v>0</v>
      </c>
      <c r="OU129" s="80">
        <f>+Interest_Rate_for_Equipment_Financing/12*EC129</f>
        <v>0</v>
      </c>
      <c r="OV129" s="80">
        <f>+Interest_Rate_for_Equipment_Financing/12*ED129</f>
        <v>0</v>
      </c>
      <c r="OW129" s="80">
        <f>+Interest_Rate_for_Equipment_Financing/12*EE129</f>
        <v>0</v>
      </c>
    </row>
    <row r="130" ht="12.75" customHeight="1">
      <c r="A130" s="79">
        <f t="shared" si="111"/>
        <v>9</v>
      </c>
      <c r="B130" s="79" t="s">
        <v>209</v>
      </c>
      <c r="C130" s="80"/>
      <c r="D130" s="80" t="str">
        <f>Term_for_Equipment_Financing</f>
        <v/>
      </c>
      <c r="E130" s="294">
        <f>+Interest_Rate_LT</f>
        <v>0.05</v>
      </c>
      <c r="F130" s="295">
        <f t="shared" si="116"/>
        <v>9</v>
      </c>
      <c r="G130" s="79">
        <f t="shared" si="117"/>
        <v>2025</v>
      </c>
      <c r="H130" s="296"/>
      <c r="I130" s="296"/>
      <c r="J130" s="297"/>
      <c r="K130" s="1"/>
      <c r="L130" s="1"/>
      <c r="M130" s="256">
        <f t="shared" si="118"/>
        <v>45901</v>
      </c>
      <c r="N130" s="256">
        <f t="shared" si="112"/>
        <v>0</v>
      </c>
      <c r="O130" s="257">
        <f t="shared" si="113"/>
        <v>0</v>
      </c>
      <c r="P130" s="258">
        <f t="shared" ref="P130:ES130" si="131">AND((O130&gt;0.1),OR(P$70&lt;$N130,$N130=0))*(O130+$O130+O130*$E130/12)+(P$70=$M130)*($C130+$O130+$C130*$E130/12)</f>
        <v>0</v>
      </c>
      <c r="Q130" s="258">
        <f t="shared" si="131"/>
        <v>0</v>
      </c>
      <c r="R130" s="258">
        <f t="shared" si="131"/>
        <v>0</v>
      </c>
      <c r="S130" s="258">
        <f t="shared" si="131"/>
        <v>0</v>
      </c>
      <c r="T130" s="258">
        <f t="shared" si="131"/>
        <v>0</v>
      </c>
      <c r="U130" s="258">
        <f t="shared" si="131"/>
        <v>0</v>
      </c>
      <c r="V130" s="258">
        <f t="shared" si="131"/>
        <v>0</v>
      </c>
      <c r="W130" s="258">
        <f t="shared" si="131"/>
        <v>0</v>
      </c>
      <c r="X130" s="258">
        <f t="shared" si="131"/>
        <v>0</v>
      </c>
      <c r="Y130" s="258">
        <f t="shared" si="131"/>
        <v>0</v>
      </c>
      <c r="Z130" s="258">
        <f t="shared" si="131"/>
        <v>0</v>
      </c>
      <c r="AA130" s="258">
        <f t="shared" si="131"/>
        <v>0</v>
      </c>
      <c r="AB130" s="258">
        <f t="shared" si="131"/>
        <v>0</v>
      </c>
      <c r="AC130" s="258">
        <f t="shared" si="131"/>
        <v>0</v>
      </c>
      <c r="AD130" s="258">
        <f t="shared" si="131"/>
        <v>0</v>
      </c>
      <c r="AE130" s="258">
        <f t="shared" si="131"/>
        <v>0</v>
      </c>
      <c r="AF130" s="258">
        <f t="shared" si="131"/>
        <v>0</v>
      </c>
      <c r="AG130" s="258">
        <f t="shared" si="131"/>
        <v>0</v>
      </c>
      <c r="AH130" s="258">
        <f t="shared" si="131"/>
        <v>0</v>
      </c>
      <c r="AI130" s="258">
        <f t="shared" si="131"/>
        <v>0</v>
      </c>
      <c r="AJ130" s="258">
        <f t="shared" si="131"/>
        <v>0</v>
      </c>
      <c r="AK130" s="258">
        <f t="shared" si="131"/>
        <v>0</v>
      </c>
      <c r="AL130" s="258">
        <f t="shared" si="131"/>
        <v>0</v>
      </c>
      <c r="AM130" s="258">
        <f t="shared" si="131"/>
        <v>0</v>
      </c>
      <c r="AN130" s="258">
        <f t="shared" si="131"/>
        <v>0</v>
      </c>
      <c r="AO130" s="258">
        <f t="shared" si="131"/>
        <v>0</v>
      </c>
      <c r="AP130" s="258">
        <f t="shared" si="131"/>
        <v>0</v>
      </c>
      <c r="AQ130" s="258">
        <f t="shared" si="131"/>
        <v>0</v>
      </c>
      <c r="AR130" s="258">
        <f t="shared" si="131"/>
        <v>0</v>
      </c>
      <c r="AS130" s="258">
        <f t="shared" si="131"/>
        <v>0</v>
      </c>
      <c r="AT130" s="258">
        <f t="shared" si="131"/>
        <v>0</v>
      </c>
      <c r="AU130" s="258">
        <f t="shared" si="131"/>
        <v>0</v>
      </c>
      <c r="AV130" s="258">
        <f t="shared" si="131"/>
        <v>0</v>
      </c>
      <c r="AW130" s="258">
        <f t="shared" si="131"/>
        <v>0</v>
      </c>
      <c r="AX130" s="258">
        <f t="shared" si="131"/>
        <v>0</v>
      </c>
      <c r="AY130" s="258">
        <f t="shared" si="131"/>
        <v>0</v>
      </c>
      <c r="AZ130" s="258">
        <f t="shared" si="131"/>
        <v>0</v>
      </c>
      <c r="BA130" s="258">
        <f t="shared" si="131"/>
        <v>0</v>
      </c>
      <c r="BB130" s="258">
        <f t="shared" si="131"/>
        <v>0</v>
      </c>
      <c r="BC130" s="258">
        <f t="shared" si="131"/>
        <v>0</v>
      </c>
      <c r="BD130" s="258">
        <f t="shared" si="131"/>
        <v>0</v>
      </c>
      <c r="BE130" s="258">
        <f t="shared" si="131"/>
        <v>0</v>
      </c>
      <c r="BF130" s="258">
        <f t="shared" si="131"/>
        <v>0</v>
      </c>
      <c r="BG130" s="258">
        <f t="shared" si="131"/>
        <v>0</v>
      </c>
      <c r="BH130" s="258">
        <f t="shared" si="131"/>
        <v>0</v>
      </c>
      <c r="BI130" s="258">
        <f t="shared" si="131"/>
        <v>0</v>
      </c>
      <c r="BJ130" s="258">
        <f t="shared" si="131"/>
        <v>0</v>
      </c>
      <c r="BK130" s="258">
        <f t="shared" si="131"/>
        <v>0</v>
      </c>
      <c r="BL130" s="258">
        <f t="shared" si="131"/>
        <v>0</v>
      </c>
      <c r="BM130" s="258">
        <f t="shared" si="131"/>
        <v>0</v>
      </c>
      <c r="BN130" s="258">
        <f t="shared" si="131"/>
        <v>0</v>
      </c>
      <c r="BO130" s="258">
        <f t="shared" si="131"/>
        <v>0</v>
      </c>
      <c r="BP130" s="258">
        <f t="shared" si="131"/>
        <v>0</v>
      </c>
      <c r="BQ130" s="258">
        <f t="shared" si="131"/>
        <v>0</v>
      </c>
      <c r="BR130" s="258">
        <f t="shared" si="131"/>
        <v>0</v>
      </c>
      <c r="BS130" s="258">
        <f t="shared" si="131"/>
        <v>0</v>
      </c>
      <c r="BT130" s="258">
        <f t="shared" si="131"/>
        <v>0</v>
      </c>
      <c r="BU130" s="258">
        <f t="shared" si="131"/>
        <v>0</v>
      </c>
      <c r="BV130" s="258">
        <f t="shared" si="131"/>
        <v>0</v>
      </c>
      <c r="BW130" s="258">
        <f t="shared" si="131"/>
        <v>0</v>
      </c>
      <c r="BX130" s="258">
        <f t="shared" si="131"/>
        <v>0</v>
      </c>
      <c r="BY130" s="258">
        <f t="shared" si="131"/>
        <v>0</v>
      </c>
      <c r="BZ130" s="258">
        <f t="shared" si="131"/>
        <v>0</v>
      </c>
      <c r="CA130" s="258">
        <f t="shared" si="131"/>
        <v>0</v>
      </c>
      <c r="CB130" s="258">
        <f t="shared" si="131"/>
        <v>0</v>
      </c>
      <c r="CC130" s="258">
        <f t="shared" si="131"/>
        <v>0</v>
      </c>
      <c r="CD130" s="258">
        <f t="shared" si="131"/>
        <v>0</v>
      </c>
      <c r="CE130" s="258">
        <f t="shared" si="131"/>
        <v>0</v>
      </c>
      <c r="CF130" s="258">
        <f t="shared" si="131"/>
        <v>0</v>
      </c>
      <c r="CG130" s="258">
        <f t="shared" si="131"/>
        <v>0</v>
      </c>
      <c r="CH130" s="258">
        <f t="shared" si="131"/>
        <v>0</v>
      </c>
      <c r="CI130" s="258">
        <f t="shared" si="131"/>
        <v>0</v>
      </c>
      <c r="CJ130" s="258">
        <f t="shared" si="131"/>
        <v>0</v>
      </c>
      <c r="CK130" s="258">
        <f t="shared" si="131"/>
        <v>0</v>
      </c>
      <c r="CL130" s="258">
        <f t="shared" si="131"/>
        <v>0</v>
      </c>
      <c r="CM130" s="258">
        <f t="shared" si="131"/>
        <v>0</v>
      </c>
      <c r="CN130" s="258">
        <f t="shared" si="131"/>
        <v>0</v>
      </c>
      <c r="CO130" s="258">
        <f t="shared" si="131"/>
        <v>0</v>
      </c>
      <c r="CP130" s="258">
        <f t="shared" si="131"/>
        <v>0</v>
      </c>
      <c r="CQ130" s="258">
        <f t="shared" si="131"/>
        <v>0</v>
      </c>
      <c r="CR130" s="258">
        <f t="shared" si="131"/>
        <v>0</v>
      </c>
      <c r="CS130" s="258">
        <f t="shared" si="131"/>
        <v>0</v>
      </c>
      <c r="CT130" s="258">
        <f t="shared" si="131"/>
        <v>0</v>
      </c>
      <c r="CU130" s="258">
        <f t="shared" si="131"/>
        <v>0</v>
      </c>
      <c r="CV130" s="258">
        <f t="shared" si="131"/>
        <v>0</v>
      </c>
      <c r="CW130" s="258">
        <f t="shared" si="131"/>
        <v>0</v>
      </c>
      <c r="CX130" s="258">
        <f t="shared" si="131"/>
        <v>0</v>
      </c>
      <c r="CY130" s="258">
        <f t="shared" si="131"/>
        <v>0</v>
      </c>
      <c r="CZ130" s="258">
        <f t="shared" si="131"/>
        <v>0</v>
      </c>
      <c r="DA130" s="258">
        <f t="shared" si="131"/>
        <v>0</v>
      </c>
      <c r="DB130" s="258">
        <f t="shared" si="131"/>
        <v>0</v>
      </c>
      <c r="DC130" s="258">
        <f t="shared" si="131"/>
        <v>0</v>
      </c>
      <c r="DD130" s="258">
        <f t="shared" si="131"/>
        <v>0</v>
      </c>
      <c r="DE130" s="258">
        <f t="shared" si="131"/>
        <v>0</v>
      </c>
      <c r="DF130" s="258">
        <f t="shared" si="131"/>
        <v>0</v>
      </c>
      <c r="DG130" s="258">
        <f t="shared" si="131"/>
        <v>0</v>
      </c>
      <c r="DH130" s="258">
        <f t="shared" si="131"/>
        <v>0</v>
      </c>
      <c r="DI130" s="258">
        <f t="shared" si="131"/>
        <v>0</v>
      </c>
      <c r="DJ130" s="258">
        <f t="shared" si="131"/>
        <v>0</v>
      </c>
      <c r="DK130" s="258">
        <f t="shared" si="131"/>
        <v>0</v>
      </c>
      <c r="DL130" s="258">
        <f t="shared" si="131"/>
        <v>0</v>
      </c>
      <c r="DM130" s="258">
        <f t="shared" si="131"/>
        <v>0</v>
      </c>
      <c r="DN130" s="258">
        <f t="shared" si="131"/>
        <v>0</v>
      </c>
      <c r="DO130" s="258">
        <f t="shared" si="131"/>
        <v>0</v>
      </c>
      <c r="DP130" s="258">
        <f t="shared" si="131"/>
        <v>0</v>
      </c>
      <c r="DQ130" s="258">
        <f t="shared" si="131"/>
        <v>0</v>
      </c>
      <c r="DR130" s="258">
        <f t="shared" si="131"/>
        <v>0</v>
      </c>
      <c r="DS130" s="258">
        <f t="shared" si="131"/>
        <v>0</v>
      </c>
      <c r="DT130" s="258">
        <f t="shared" si="131"/>
        <v>0</v>
      </c>
      <c r="DU130" s="258">
        <f t="shared" si="131"/>
        <v>0</v>
      </c>
      <c r="DV130" s="258">
        <f t="shared" si="131"/>
        <v>0</v>
      </c>
      <c r="DW130" s="258">
        <f t="shared" si="131"/>
        <v>0</v>
      </c>
      <c r="DX130" s="258">
        <f t="shared" si="131"/>
        <v>0</v>
      </c>
      <c r="DY130" s="258">
        <f t="shared" si="131"/>
        <v>0</v>
      </c>
      <c r="DZ130" s="258">
        <f t="shared" si="131"/>
        <v>0</v>
      </c>
      <c r="EA130" s="258">
        <f t="shared" si="131"/>
        <v>0</v>
      </c>
      <c r="EB130" s="258">
        <f t="shared" si="131"/>
        <v>0</v>
      </c>
      <c r="EC130" s="258">
        <f t="shared" si="131"/>
        <v>0</v>
      </c>
      <c r="ED130" s="258">
        <f t="shared" si="131"/>
        <v>0</v>
      </c>
      <c r="EE130" s="258">
        <f t="shared" si="131"/>
        <v>0</v>
      </c>
      <c r="EF130" s="258">
        <f t="shared" si="131"/>
        <v>0</v>
      </c>
      <c r="EG130" s="258">
        <f t="shared" si="131"/>
        <v>0</v>
      </c>
      <c r="EH130" s="258">
        <f t="shared" si="131"/>
        <v>0</v>
      </c>
      <c r="EI130" s="258">
        <f t="shared" si="131"/>
        <v>0</v>
      </c>
      <c r="EJ130" s="258">
        <f t="shared" si="131"/>
        <v>0</v>
      </c>
      <c r="EK130" s="258">
        <f t="shared" si="131"/>
        <v>0</v>
      </c>
      <c r="EL130" s="258">
        <f t="shared" si="131"/>
        <v>0</v>
      </c>
      <c r="EM130" s="258">
        <f t="shared" si="131"/>
        <v>0</v>
      </c>
      <c r="EN130" s="258">
        <f t="shared" si="131"/>
        <v>0</v>
      </c>
      <c r="EO130" s="258">
        <f t="shared" si="131"/>
        <v>0</v>
      </c>
      <c r="EP130" s="258">
        <f t="shared" si="131"/>
        <v>0</v>
      </c>
      <c r="EQ130" s="258">
        <f t="shared" si="131"/>
        <v>0</v>
      </c>
      <c r="ER130" s="258">
        <f t="shared" si="131"/>
        <v>0</v>
      </c>
      <c r="ES130" s="258">
        <f t="shared" si="131"/>
        <v>0</v>
      </c>
      <c r="ET130" s="1"/>
      <c r="EU130" s="1"/>
      <c r="EV130" s="1"/>
      <c r="EW130" s="1"/>
      <c r="EX130" s="80">
        <f t="shared" ref="EX130:KE130" si="132">(P130&gt;0)*(P130-AB130)</f>
        <v>0</v>
      </c>
      <c r="EY130" s="80">
        <f t="shared" si="132"/>
        <v>0</v>
      </c>
      <c r="EZ130" s="80">
        <f t="shared" si="132"/>
        <v>0</v>
      </c>
      <c r="FA130" s="80">
        <f t="shared" si="132"/>
        <v>0</v>
      </c>
      <c r="FB130" s="80">
        <f t="shared" si="132"/>
        <v>0</v>
      </c>
      <c r="FC130" s="80">
        <f t="shared" si="132"/>
        <v>0</v>
      </c>
      <c r="FD130" s="80">
        <f t="shared" si="132"/>
        <v>0</v>
      </c>
      <c r="FE130" s="80">
        <f t="shared" si="132"/>
        <v>0</v>
      </c>
      <c r="FF130" s="80">
        <f t="shared" si="132"/>
        <v>0</v>
      </c>
      <c r="FG130" s="80">
        <f t="shared" si="132"/>
        <v>0</v>
      </c>
      <c r="FH130" s="80">
        <f t="shared" si="132"/>
        <v>0</v>
      </c>
      <c r="FI130" s="80">
        <f t="shared" si="132"/>
        <v>0</v>
      </c>
      <c r="FJ130" s="80">
        <f t="shared" si="132"/>
        <v>0</v>
      </c>
      <c r="FK130" s="80">
        <f t="shared" si="132"/>
        <v>0</v>
      </c>
      <c r="FL130" s="80">
        <f t="shared" si="132"/>
        <v>0</v>
      </c>
      <c r="FM130" s="80">
        <f t="shared" si="132"/>
        <v>0</v>
      </c>
      <c r="FN130" s="80">
        <f t="shared" si="132"/>
        <v>0</v>
      </c>
      <c r="FO130" s="80">
        <f t="shared" si="132"/>
        <v>0</v>
      </c>
      <c r="FP130" s="80">
        <f t="shared" si="132"/>
        <v>0</v>
      </c>
      <c r="FQ130" s="80">
        <f t="shared" si="132"/>
        <v>0</v>
      </c>
      <c r="FR130" s="80">
        <f t="shared" si="132"/>
        <v>0</v>
      </c>
      <c r="FS130" s="80">
        <f t="shared" si="132"/>
        <v>0</v>
      </c>
      <c r="FT130" s="80">
        <f t="shared" si="132"/>
        <v>0</v>
      </c>
      <c r="FU130" s="80">
        <f t="shared" si="132"/>
        <v>0</v>
      </c>
      <c r="FV130" s="80">
        <f t="shared" si="132"/>
        <v>0</v>
      </c>
      <c r="FW130" s="80">
        <f t="shared" si="132"/>
        <v>0</v>
      </c>
      <c r="FX130" s="80">
        <f t="shared" si="132"/>
        <v>0</v>
      </c>
      <c r="FY130" s="80">
        <f t="shared" si="132"/>
        <v>0</v>
      </c>
      <c r="FZ130" s="80">
        <f t="shared" si="132"/>
        <v>0</v>
      </c>
      <c r="GA130" s="80">
        <f t="shared" si="132"/>
        <v>0</v>
      </c>
      <c r="GB130" s="80">
        <f t="shared" si="132"/>
        <v>0</v>
      </c>
      <c r="GC130" s="80">
        <f t="shared" si="132"/>
        <v>0</v>
      </c>
      <c r="GD130" s="80">
        <f t="shared" si="132"/>
        <v>0</v>
      </c>
      <c r="GE130" s="80">
        <f t="shared" si="132"/>
        <v>0</v>
      </c>
      <c r="GF130" s="80">
        <f t="shared" si="132"/>
        <v>0</v>
      </c>
      <c r="GG130" s="80">
        <f t="shared" si="132"/>
        <v>0</v>
      </c>
      <c r="GH130" s="80">
        <f t="shared" si="132"/>
        <v>0</v>
      </c>
      <c r="GI130" s="80">
        <f t="shared" si="132"/>
        <v>0</v>
      </c>
      <c r="GJ130" s="80">
        <f t="shared" si="132"/>
        <v>0</v>
      </c>
      <c r="GK130" s="80">
        <f t="shared" si="132"/>
        <v>0</v>
      </c>
      <c r="GL130" s="80">
        <f t="shared" si="132"/>
        <v>0</v>
      </c>
      <c r="GM130" s="80">
        <f t="shared" si="132"/>
        <v>0</v>
      </c>
      <c r="GN130" s="80">
        <f t="shared" si="132"/>
        <v>0</v>
      </c>
      <c r="GO130" s="80">
        <f t="shared" si="132"/>
        <v>0</v>
      </c>
      <c r="GP130" s="80">
        <f t="shared" si="132"/>
        <v>0</v>
      </c>
      <c r="GQ130" s="80">
        <f t="shared" si="132"/>
        <v>0</v>
      </c>
      <c r="GR130" s="80">
        <f t="shared" si="132"/>
        <v>0</v>
      </c>
      <c r="GS130" s="80">
        <f t="shared" si="132"/>
        <v>0</v>
      </c>
      <c r="GT130" s="80">
        <f t="shared" si="132"/>
        <v>0</v>
      </c>
      <c r="GU130" s="80">
        <f t="shared" si="132"/>
        <v>0</v>
      </c>
      <c r="GV130" s="80">
        <f t="shared" si="132"/>
        <v>0</v>
      </c>
      <c r="GW130" s="80">
        <f t="shared" si="132"/>
        <v>0</v>
      </c>
      <c r="GX130" s="80">
        <f t="shared" si="132"/>
        <v>0</v>
      </c>
      <c r="GY130" s="80">
        <f t="shared" si="132"/>
        <v>0</v>
      </c>
      <c r="GZ130" s="80">
        <f t="shared" si="132"/>
        <v>0</v>
      </c>
      <c r="HA130" s="80">
        <f t="shared" si="132"/>
        <v>0</v>
      </c>
      <c r="HB130" s="80">
        <f t="shared" si="132"/>
        <v>0</v>
      </c>
      <c r="HC130" s="80">
        <f t="shared" si="132"/>
        <v>0</v>
      </c>
      <c r="HD130" s="80">
        <f t="shared" si="132"/>
        <v>0</v>
      </c>
      <c r="HE130" s="80">
        <f t="shared" si="132"/>
        <v>0</v>
      </c>
      <c r="HF130" s="80">
        <f t="shared" si="132"/>
        <v>0</v>
      </c>
      <c r="HG130" s="80">
        <f t="shared" si="132"/>
        <v>0</v>
      </c>
      <c r="HH130" s="80">
        <f t="shared" si="132"/>
        <v>0</v>
      </c>
      <c r="HI130" s="80">
        <f t="shared" si="132"/>
        <v>0</v>
      </c>
      <c r="HJ130" s="80">
        <f t="shared" si="132"/>
        <v>0</v>
      </c>
      <c r="HK130" s="80">
        <f t="shared" si="132"/>
        <v>0</v>
      </c>
      <c r="HL130" s="80">
        <f t="shared" si="132"/>
        <v>0</v>
      </c>
      <c r="HM130" s="80">
        <f t="shared" si="132"/>
        <v>0</v>
      </c>
      <c r="HN130" s="80">
        <f t="shared" si="132"/>
        <v>0</v>
      </c>
      <c r="HO130" s="80">
        <f t="shared" si="132"/>
        <v>0</v>
      </c>
      <c r="HP130" s="80">
        <f t="shared" si="132"/>
        <v>0</v>
      </c>
      <c r="HQ130" s="80">
        <f t="shared" si="132"/>
        <v>0</v>
      </c>
      <c r="HR130" s="80">
        <f t="shared" si="132"/>
        <v>0</v>
      </c>
      <c r="HS130" s="80">
        <f t="shared" si="132"/>
        <v>0</v>
      </c>
      <c r="HT130" s="80">
        <f t="shared" si="132"/>
        <v>0</v>
      </c>
      <c r="HU130" s="80">
        <f t="shared" si="132"/>
        <v>0</v>
      </c>
      <c r="HV130" s="80">
        <f t="shared" si="132"/>
        <v>0</v>
      </c>
      <c r="HW130" s="80">
        <f t="shared" si="132"/>
        <v>0</v>
      </c>
      <c r="HX130" s="80">
        <f t="shared" si="132"/>
        <v>0</v>
      </c>
      <c r="HY130" s="80">
        <f t="shared" si="132"/>
        <v>0</v>
      </c>
      <c r="HZ130" s="80">
        <f t="shared" si="132"/>
        <v>0</v>
      </c>
      <c r="IA130" s="80">
        <f t="shared" si="132"/>
        <v>0</v>
      </c>
      <c r="IB130" s="80">
        <f t="shared" si="132"/>
        <v>0</v>
      </c>
      <c r="IC130" s="80">
        <f t="shared" si="132"/>
        <v>0</v>
      </c>
      <c r="ID130" s="80">
        <f t="shared" si="132"/>
        <v>0</v>
      </c>
      <c r="IE130" s="80">
        <f t="shared" si="132"/>
        <v>0</v>
      </c>
      <c r="IF130" s="80">
        <f t="shared" si="132"/>
        <v>0</v>
      </c>
      <c r="IG130" s="80">
        <f t="shared" si="132"/>
        <v>0</v>
      </c>
      <c r="IH130" s="80">
        <f t="shared" si="132"/>
        <v>0</v>
      </c>
      <c r="II130" s="80">
        <f t="shared" si="132"/>
        <v>0</v>
      </c>
      <c r="IJ130" s="80">
        <f t="shared" si="132"/>
        <v>0</v>
      </c>
      <c r="IK130" s="80">
        <f t="shared" si="132"/>
        <v>0</v>
      </c>
      <c r="IL130" s="80">
        <f t="shared" si="132"/>
        <v>0</v>
      </c>
      <c r="IM130" s="80">
        <f t="shared" si="132"/>
        <v>0</v>
      </c>
      <c r="IN130" s="80">
        <f t="shared" si="132"/>
        <v>0</v>
      </c>
      <c r="IO130" s="80">
        <f t="shared" si="132"/>
        <v>0</v>
      </c>
      <c r="IP130" s="80">
        <f t="shared" si="132"/>
        <v>0</v>
      </c>
      <c r="IQ130" s="80">
        <f t="shared" si="132"/>
        <v>0</v>
      </c>
      <c r="IR130" s="80">
        <f t="shared" si="132"/>
        <v>0</v>
      </c>
      <c r="IS130" s="80">
        <f t="shared" si="132"/>
        <v>0</v>
      </c>
      <c r="IT130" s="80">
        <f t="shared" si="132"/>
        <v>0</v>
      </c>
      <c r="IU130" s="80">
        <f t="shared" si="132"/>
        <v>0</v>
      </c>
      <c r="IV130" s="80">
        <f t="shared" si="132"/>
        <v>0</v>
      </c>
      <c r="IW130" s="80">
        <f t="shared" si="132"/>
        <v>0</v>
      </c>
      <c r="IX130" s="80">
        <f t="shared" si="132"/>
        <v>0</v>
      </c>
      <c r="IY130" s="80">
        <f t="shared" si="132"/>
        <v>0</v>
      </c>
      <c r="IZ130" s="80">
        <f t="shared" si="132"/>
        <v>0</v>
      </c>
      <c r="JA130" s="80">
        <f t="shared" si="132"/>
        <v>0</v>
      </c>
      <c r="JB130" s="80">
        <f t="shared" si="132"/>
        <v>0</v>
      </c>
      <c r="JC130" s="80">
        <f t="shared" si="132"/>
        <v>0</v>
      </c>
      <c r="JD130" s="80">
        <f t="shared" si="132"/>
        <v>0</v>
      </c>
      <c r="JE130" s="80">
        <f t="shared" si="132"/>
        <v>0</v>
      </c>
      <c r="JF130" s="80">
        <f t="shared" si="132"/>
        <v>0</v>
      </c>
      <c r="JG130" s="80">
        <f t="shared" si="132"/>
        <v>0</v>
      </c>
      <c r="JH130" s="80">
        <f t="shared" si="132"/>
        <v>0</v>
      </c>
      <c r="JI130" s="80">
        <f t="shared" si="132"/>
        <v>0</v>
      </c>
      <c r="JJ130" s="80">
        <f t="shared" si="132"/>
        <v>0</v>
      </c>
      <c r="JK130" s="80">
        <f t="shared" si="132"/>
        <v>0</v>
      </c>
      <c r="JL130" s="80">
        <f t="shared" si="132"/>
        <v>0</v>
      </c>
      <c r="JM130" s="80">
        <f t="shared" si="132"/>
        <v>0</v>
      </c>
      <c r="JN130" s="80">
        <f t="shared" si="132"/>
        <v>0</v>
      </c>
      <c r="JO130" s="80">
        <f t="shared" si="132"/>
        <v>0</v>
      </c>
      <c r="JP130" s="80">
        <f t="shared" si="132"/>
        <v>0</v>
      </c>
      <c r="JQ130" s="80">
        <f t="shared" si="132"/>
        <v>0</v>
      </c>
      <c r="JR130" s="80">
        <f t="shared" si="132"/>
        <v>0</v>
      </c>
      <c r="JS130" s="80">
        <f t="shared" si="132"/>
        <v>0</v>
      </c>
      <c r="JT130" s="80">
        <f t="shared" si="132"/>
        <v>0</v>
      </c>
      <c r="JU130" s="80">
        <f t="shared" si="132"/>
        <v>0</v>
      </c>
      <c r="JV130" s="80">
        <f t="shared" si="132"/>
        <v>0</v>
      </c>
      <c r="JW130" s="80">
        <f t="shared" si="132"/>
        <v>0</v>
      </c>
      <c r="JX130" s="80">
        <f t="shared" si="132"/>
        <v>0</v>
      </c>
      <c r="JY130" s="80">
        <f t="shared" si="132"/>
        <v>0</v>
      </c>
      <c r="JZ130" s="80">
        <f t="shared" si="132"/>
        <v>0</v>
      </c>
      <c r="KA130" s="80">
        <f t="shared" si="132"/>
        <v>0</v>
      </c>
      <c r="KB130" s="80">
        <f t="shared" si="132"/>
        <v>0</v>
      </c>
      <c r="KC130" s="80">
        <f t="shared" si="132"/>
        <v>0</v>
      </c>
      <c r="KD130" s="80">
        <f t="shared" si="132"/>
        <v>0</v>
      </c>
      <c r="KE130" s="80">
        <f t="shared" si="132"/>
        <v>0</v>
      </c>
      <c r="KF130" s="1"/>
      <c r="KG130" s="1"/>
      <c r="KH130" s="80">
        <f>+Interest_Rate_for_Equipment_Financing/12*P130</f>
        <v>0</v>
      </c>
      <c r="KI130" s="80">
        <f>+Interest_Rate_for_Equipment_Financing/12*Q130</f>
        <v>0</v>
      </c>
      <c r="KJ130" s="80">
        <f>+Interest_Rate_for_Equipment_Financing/12*R130</f>
        <v>0</v>
      </c>
      <c r="KK130" s="80">
        <f>+Interest_Rate_for_Equipment_Financing/12*S130</f>
        <v>0</v>
      </c>
      <c r="KL130" s="80">
        <f>+Interest_Rate_for_Equipment_Financing/12*T130</f>
        <v>0</v>
      </c>
      <c r="KM130" s="80">
        <f>+Interest_Rate_for_Equipment_Financing/12*U130</f>
        <v>0</v>
      </c>
      <c r="KN130" s="80">
        <f>+Interest_Rate_for_Equipment_Financing/12*V130</f>
        <v>0</v>
      </c>
      <c r="KO130" s="80">
        <f>+Interest_Rate_for_Equipment_Financing/12*W130</f>
        <v>0</v>
      </c>
      <c r="KP130" s="80">
        <f>+Interest_Rate_for_Equipment_Financing/12*X130</f>
        <v>0</v>
      </c>
      <c r="KQ130" s="80">
        <f>+Interest_Rate_for_Equipment_Financing/12*Y130</f>
        <v>0</v>
      </c>
      <c r="KR130" s="80">
        <f>+Interest_Rate_for_Equipment_Financing/12*Z130</f>
        <v>0</v>
      </c>
      <c r="KS130" s="80">
        <f>+Interest_Rate_for_Equipment_Financing/12*AA130</f>
        <v>0</v>
      </c>
      <c r="KT130" s="80">
        <f>+Interest_Rate_for_Equipment_Financing/12*AB130</f>
        <v>0</v>
      </c>
      <c r="KU130" s="80">
        <f>+Interest_Rate_for_Equipment_Financing/12*AC130</f>
        <v>0</v>
      </c>
      <c r="KV130" s="80">
        <f>+Interest_Rate_for_Equipment_Financing/12*AD130</f>
        <v>0</v>
      </c>
      <c r="KW130" s="80">
        <f>+Interest_Rate_for_Equipment_Financing/12*AE130</f>
        <v>0</v>
      </c>
      <c r="KX130" s="80">
        <f>+Interest_Rate_for_Equipment_Financing/12*AF130</f>
        <v>0</v>
      </c>
      <c r="KY130" s="80">
        <f>+Interest_Rate_for_Equipment_Financing/12*AG130</f>
        <v>0</v>
      </c>
      <c r="KZ130" s="80">
        <f>+Interest_Rate_for_Equipment_Financing/12*AH130</f>
        <v>0</v>
      </c>
      <c r="LA130" s="80">
        <f>+Interest_Rate_for_Equipment_Financing/12*AI130</f>
        <v>0</v>
      </c>
      <c r="LB130" s="80">
        <f>+Interest_Rate_for_Equipment_Financing/12*AJ130</f>
        <v>0</v>
      </c>
      <c r="LC130" s="80">
        <f>+Interest_Rate_for_Equipment_Financing/12*AK130</f>
        <v>0</v>
      </c>
      <c r="LD130" s="80">
        <f>+Interest_Rate_for_Equipment_Financing/12*AL130</f>
        <v>0</v>
      </c>
      <c r="LE130" s="80">
        <f>+Interest_Rate_for_Equipment_Financing/12*AM130</f>
        <v>0</v>
      </c>
      <c r="LF130" s="80">
        <f>+Interest_Rate_for_Equipment_Financing/12*AN130</f>
        <v>0</v>
      </c>
      <c r="LG130" s="80">
        <f>+Interest_Rate_for_Equipment_Financing/12*AO130</f>
        <v>0</v>
      </c>
      <c r="LH130" s="80">
        <f>+Interest_Rate_for_Equipment_Financing/12*AP130</f>
        <v>0</v>
      </c>
      <c r="LI130" s="80">
        <f>+Interest_Rate_for_Equipment_Financing/12*AQ130</f>
        <v>0</v>
      </c>
      <c r="LJ130" s="80">
        <f>+Interest_Rate_for_Equipment_Financing/12*AR130</f>
        <v>0</v>
      </c>
      <c r="LK130" s="80">
        <f>+Interest_Rate_for_Equipment_Financing/12*AS130</f>
        <v>0</v>
      </c>
      <c r="LL130" s="80">
        <f>+Interest_Rate_for_Equipment_Financing/12*AT130</f>
        <v>0</v>
      </c>
      <c r="LM130" s="80">
        <f>+Interest_Rate_for_Equipment_Financing/12*AU130</f>
        <v>0</v>
      </c>
      <c r="LN130" s="80">
        <f>+Interest_Rate_for_Equipment_Financing/12*AV130</f>
        <v>0</v>
      </c>
      <c r="LO130" s="80">
        <f>+Interest_Rate_for_Equipment_Financing/12*AW130</f>
        <v>0</v>
      </c>
      <c r="LP130" s="80">
        <f>+Interest_Rate_for_Equipment_Financing/12*AX130</f>
        <v>0</v>
      </c>
      <c r="LQ130" s="80">
        <f>+Interest_Rate_for_Equipment_Financing/12*AY130</f>
        <v>0</v>
      </c>
      <c r="LR130" s="80">
        <f>+Interest_Rate_for_Equipment_Financing/12*AZ130</f>
        <v>0</v>
      </c>
      <c r="LS130" s="80">
        <f>+Interest_Rate_for_Equipment_Financing/12*BA130</f>
        <v>0</v>
      </c>
      <c r="LT130" s="80">
        <f>+Interest_Rate_for_Equipment_Financing/12*BB130</f>
        <v>0</v>
      </c>
      <c r="LU130" s="80">
        <f>+Interest_Rate_for_Equipment_Financing/12*BC130</f>
        <v>0</v>
      </c>
      <c r="LV130" s="80">
        <f>+Interest_Rate_for_Equipment_Financing/12*BD130</f>
        <v>0</v>
      </c>
      <c r="LW130" s="80">
        <f>+Interest_Rate_for_Equipment_Financing/12*BE130</f>
        <v>0</v>
      </c>
      <c r="LX130" s="80">
        <f>+Interest_Rate_for_Equipment_Financing/12*BF130</f>
        <v>0</v>
      </c>
      <c r="LY130" s="80">
        <f>+Interest_Rate_for_Equipment_Financing/12*BG130</f>
        <v>0</v>
      </c>
      <c r="LZ130" s="80">
        <f>+Interest_Rate_for_Equipment_Financing/12*BH130</f>
        <v>0</v>
      </c>
      <c r="MA130" s="80">
        <f>+Interest_Rate_for_Equipment_Financing/12*BI130</f>
        <v>0</v>
      </c>
      <c r="MB130" s="80">
        <f>+Interest_Rate_for_Equipment_Financing/12*BJ130</f>
        <v>0</v>
      </c>
      <c r="MC130" s="80">
        <f>+Interest_Rate_for_Equipment_Financing/12*BK130</f>
        <v>0</v>
      </c>
      <c r="MD130" s="80">
        <f>+Interest_Rate_for_Equipment_Financing/12*BL130</f>
        <v>0</v>
      </c>
      <c r="ME130" s="80">
        <f>+Interest_Rate_for_Equipment_Financing/12*BM130</f>
        <v>0</v>
      </c>
      <c r="MF130" s="80">
        <f>+Interest_Rate_for_Equipment_Financing/12*BN130</f>
        <v>0</v>
      </c>
      <c r="MG130" s="80">
        <f>+Interest_Rate_for_Equipment_Financing/12*BO130</f>
        <v>0</v>
      </c>
      <c r="MH130" s="80">
        <f>+Interest_Rate_for_Equipment_Financing/12*BP130</f>
        <v>0</v>
      </c>
      <c r="MI130" s="80">
        <f>+Interest_Rate_for_Equipment_Financing/12*BQ130</f>
        <v>0</v>
      </c>
      <c r="MJ130" s="80">
        <f>+Interest_Rate_for_Equipment_Financing/12*BR130</f>
        <v>0</v>
      </c>
      <c r="MK130" s="80">
        <f>+Interest_Rate_for_Equipment_Financing/12*BS130</f>
        <v>0</v>
      </c>
      <c r="ML130" s="80">
        <f>+Interest_Rate_for_Equipment_Financing/12*BT130</f>
        <v>0</v>
      </c>
      <c r="MM130" s="80">
        <f>+Interest_Rate_for_Equipment_Financing/12*BU130</f>
        <v>0</v>
      </c>
      <c r="MN130" s="80">
        <f>+Interest_Rate_for_Equipment_Financing/12*BV130</f>
        <v>0</v>
      </c>
      <c r="MO130" s="80">
        <f>+Interest_Rate_for_Equipment_Financing/12*BW130</f>
        <v>0</v>
      </c>
      <c r="MP130" s="80">
        <f>+Interest_Rate_for_Equipment_Financing/12*BX130</f>
        <v>0</v>
      </c>
      <c r="MQ130" s="80">
        <f>+Interest_Rate_for_Equipment_Financing/12*BY130</f>
        <v>0</v>
      </c>
      <c r="MR130" s="80">
        <f>+Interest_Rate_for_Equipment_Financing/12*BZ130</f>
        <v>0</v>
      </c>
      <c r="MS130" s="80">
        <f>+Interest_Rate_for_Equipment_Financing/12*CA130</f>
        <v>0</v>
      </c>
      <c r="MT130" s="80">
        <f>+Interest_Rate_for_Equipment_Financing/12*CB130</f>
        <v>0</v>
      </c>
      <c r="MU130" s="80">
        <f>+Interest_Rate_for_Equipment_Financing/12*CC130</f>
        <v>0</v>
      </c>
      <c r="MV130" s="80">
        <f>+Interest_Rate_for_Equipment_Financing/12*CD130</f>
        <v>0</v>
      </c>
      <c r="MW130" s="80">
        <f>+Interest_Rate_for_Equipment_Financing/12*CE130</f>
        <v>0</v>
      </c>
      <c r="MX130" s="80">
        <f>+Interest_Rate_for_Equipment_Financing/12*CF130</f>
        <v>0</v>
      </c>
      <c r="MY130" s="80">
        <f>+Interest_Rate_for_Equipment_Financing/12*CG130</f>
        <v>0</v>
      </c>
      <c r="MZ130" s="80">
        <f>+Interest_Rate_for_Equipment_Financing/12*CH130</f>
        <v>0</v>
      </c>
      <c r="NA130" s="80">
        <f>+Interest_Rate_for_Equipment_Financing/12*CI130</f>
        <v>0</v>
      </c>
      <c r="NB130" s="80">
        <f>+Interest_Rate_for_Equipment_Financing/12*CJ130</f>
        <v>0</v>
      </c>
      <c r="NC130" s="80">
        <f>+Interest_Rate_for_Equipment_Financing/12*CK130</f>
        <v>0</v>
      </c>
      <c r="ND130" s="80">
        <f>+Interest_Rate_for_Equipment_Financing/12*CL130</f>
        <v>0</v>
      </c>
      <c r="NE130" s="80">
        <f>+Interest_Rate_for_Equipment_Financing/12*CM130</f>
        <v>0</v>
      </c>
      <c r="NF130" s="80">
        <f>+Interest_Rate_for_Equipment_Financing/12*CN130</f>
        <v>0</v>
      </c>
      <c r="NG130" s="80">
        <f>+Interest_Rate_for_Equipment_Financing/12*CO130</f>
        <v>0</v>
      </c>
      <c r="NH130" s="80">
        <f>+Interest_Rate_for_Equipment_Financing/12*CP130</f>
        <v>0</v>
      </c>
      <c r="NI130" s="80">
        <f>+Interest_Rate_for_Equipment_Financing/12*CQ130</f>
        <v>0</v>
      </c>
      <c r="NJ130" s="80">
        <f>+Interest_Rate_for_Equipment_Financing/12*CR130</f>
        <v>0</v>
      </c>
      <c r="NK130" s="80">
        <f>+Interest_Rate_for_Equipment_Financing/12*CS130</f>
        <v>0</v>
      </c>
      <c r="NL130" s="80">
        <f>+Interest_Rate_for_Equipment_Financing/12*CT130</f>
        <v>0</v>
      </c>
      <c r="NM130" s="80">
        <f>+Interest_Rate_for_Equipment_Financing/12*CU130</f>
        <v>0</v>
      </c>
      <c r="NN130" s="80">
        <f>+Interest_Rate_for_Equipment_Financing/12*CV130</f>
        <v>0</v>
      </c>
      <c r="NO130" s="80">
        <f>+Interest_Rate_for_Equipment_Financing/12*CW130</f>
        <v>0</v>
      </c>
      <c r="NP130" s="80">
        <f>+Interest_Rate_for_Equipment_Financing/12*CX130</f>
        <v>0</v>
      </c>
      <c r="NQ130" s="80">
        <f>+Interest_Rate_for_Equipment_Financing/12*CY130</f>
        <v>0</v>
      </c>
      <c r="NR130" s="80">
        <f>+Interest_Rate_for_Equipment_Financing/12*CZ130</f>
        <v>0</v>
      </c>
      <c r="NS130" s="80">
        <f>+Interest_Rate_for_Equipment_Financing/12*DA130</f>
        <v>0</v>
      </c>
      <c r="NT130" s="80">
        <f>+Interest_Rate_for_Equipment_Financing/12*DB130</f>
        <v>0</v>
      </c>
      <c r="NU130" s="80">
        <f>+Interest_Rate_for_Equipment_Financing/12*DC130</f>
        <v>0</v>
      </c>
      <c r="NV130" s="80">
        <f>+Interest_Rate_for_Equipment_Financing/12*DD130</f>
        <v>0</v>
      </c>
      <c r="NW130" s="80">
        <f>+Interest_Rate_for_Equipment_Financing/12*DE130</f>
        <v>0</v>
      </c>
      <c r="NX130" s="80">
        <f>+Interest_Rate_for_Equipment_Financing/12*DF130</f>
        <v>0</v>
      </c>
      <c r="NY130" s="80">
        <f>+Interest_Rate_for_Equipment_Financing/12*DG130</f>
        <v>0</v>
      </c>
      <c r="NZ130" s="80">
        <f>+Interest_Rate_for_Equipment_Financing/12*DH130</f>
        <v>0</v>
      </c>
      <c r="OA130" s="80">
        <f>+Interest_Rate_for_Equipment_Financing/12*DI130</f>
        <v>0</v>
      </c>
      <c r="OB130" s="80">
        <f>+Interest_Rate_for_Equipment_Financing/12*DJ130</f>
        <v>0</v>
      </c>
      <c r="OC130" s="80">
        <f>+Interest_Rate_for_Equipment_Financing/12*DK130</f>
        <v>0</v>
      </c>
      <c r="OD130" s="80">
        <f>+Interest_Rate_for_Equipment_Financing/12*DL130</f>
        <v>0</v>
      </c>
      <c r="OE130" s="80">
        <f>+Interest_Rate_for_Equipment_Financing/12*DM130</f>
        <v>0</v>
      </c>
      <c r="OF130" s="80">
        <f>+Interest_Rate_for_Equipment_Financing/12*DN130</f>
        <v>0</v>
      </c>
      <c r="OG130" s="80">
        <f>+Interest_Rate_for_Equipment_Financing/12*DO130</f>
        <v>0</v>
      </c>
      <c r="OH130" s="80">
        <f>+Interest_Rate_for_Equipment_Financing/12*DP130</f>
        <v>0</v>
      </c>
      <c r="OI130" s="80">
        <f>+Interest_Rate_for_Equipment_Financing/12*DQ130</f>
        <v>0</v>
      </c>
      <c r="OJ130" s="80">
        <f>+Interest_Rate_for_Equipment_Financing/12*DR130</f>
        <v>0</v>
      </c>
      <c r="OK130" s="80">
        <f>+Interest_Rate_for_Equipment_Financing/12*DS130</f>
        <v>0</v>
      </c>
      <c r="OL130" s="80">
        <f>+Interest_Rate_for_Equipment_Financing/12*DT130</f>
        <v>0</v>
      </c>
      <c r="OM130" s="80">
        <f>+Interest_Rate_for_Equipment_Financing/12*DU130</f>
        <v>0</v>
      </c>
      <c r="ON130" s="80">
        <f>+Interest_Rate_for_Equipment_Financing/12*DV130</f>
        <v>0</v>
      </c>
      <c r="OO130" s="80">
        <f>+Interest_Rate_for_Equipment_Financing/12*DW130</f>
        <v>0</v>
      </c>
      <c r="OP130" s="80">
        <f>+Interest_Rate_for_Equipment_Financing/12*DX130</f>
        <v>0</v>
      </c>
      <c r="OQ130" s="80">
        <f>+Interest_Rate_for_Equipment_Financing/12*DY130</f>
        <v>0</v>
      </c>
      <c r="OR130" s="80">
        <f>+Interest_Rate_for_Equipment_Financing/12*DZ130</f>
        <v>0</v>
      </c>
      <c r="OS130" s="80">
        <f>+Interest_Rate_for_Equipment_Financing/12*EA130</f>
        <v>0</v>
      </c>
      <c r="OT130" s="80">
        <f>+Interest_Rate_for_Equipment_Financing/12*EB130</f>
        <v>0</v>
      </c>
      <c r="OU130" s="80">
        <f>+Interest_Rate_for_Equipment_Financing/12*EC130</f>
        <v>0</v>
      </c>
      <c r="OV130" s="80">
        <f>+Interest_Rate_for_Equipment_Financing/12*ED130</f>
        <v>0</v>
      </c>
      <c r="OW130" s="80">
        <f>+Interest_Rate_for_Equipment_Financing/12*EE130</f>
        <v>0</v>
      </c>
    </row>
    <row r="131" ht="12.75" customHeight="1">
      <c r="A131" s="79">
        <f t="shared" si="111"/>
        <v>10</v>
      </c>
      <c r="B131" s="79" t="s">
        <v>210</v>
      </c>
      <c r="C131" s="80"/>
      <c r="D131" s="80" t="str">
        <f>Term_for_Equipment_Financing</f>
        <v/>
      </c>
      <c r="E131" s="294">
        <f>+Interest_Rate_LT</f>
        <v>0.05</v>
      </c>
      <c r="F131" s="295">
        <f t="shared" si="116"/>
        <v>10</v>
      </c>
      <c r="G131" s="79">
        <f t="shared" si="117"/>
        <v>2025</v>
      </c>
      <c r="H131" s="296"/>
      <c r="I131" s="296"/>
      <c r="J131" s="297"/>
      <c r="K131" s="1"/>
      <c r="L131" s="1"/>
      <c r="M131" s="256">
        <f t="shared" si="118"/>
        <v>45931</v>
      </c>
      <c r="N131" s="256">
        <f t="shared" si="112"/>
        <v>0</v>
      </c>
      <c r="O131" s="257">
        <f t="shared" si="113"/>
        <v>0</v>
      </c>
      <c r="P131" s="258">
        <f t="shared" ref="P131:ES131" si="133">AND((O131&gt;0.1),OR(P$70&lt;$N131,$N131=0))*(O131+$O131+O131*$E131/12)+(P$70=$M131)*($C131+$O131+$C131*$E131/12)</f>
        <v>0</v>
      </c>
      <c r="Q131" s="258">
        <f t="shared" si="133"/>
        <v>0</v>
      </c>
      <c r="R131" s="258">
        <f t="shared" si="133"/>
        <v>0</v>
      </c>
      <c r="S131" s="258">
        <f t="shared" si="133"/>
        <v>0</v>
      </c>
      <c r="T131" s="258">
        <f t="shared" si="133"/>
        <v>0</v>
      </c>
      <c r="U131" s="258">
        <f t="shared" si="133"/>
        <v>0</v>
      </c>
      <c r="V131" s="258">
        <f t="shared" si="133"/>
        <v>0</v>
      </c>
      <c r="W131" s="258">
        <f t="shared" si="133"/>
        <v>0</v>
      </c>
      <c r="X131" s="258">
        <f t="shared" si="133"/>
        <v>0</v>
      </c>
      <c r="Y131" s="258">
        <f t="shared" si="133"/>
        <v>0</v>
      </c>
      <c r="Z131" s="258">
        <f t="shared" si="133"/>
        <v>0</v>
      </c>
      <c r="AA131" s="258">
        <f t="shared" si="133"/>
        <v>0</v>
      </c>
      <c r="AB131" s="258">
        <f t="shared" si="133"/>
        <v>0</v>
      </c>
      <c r="AC131" s="258">
        <f t="shared" si="133"/>
        <v>0</v>
      </c>
      <c r="AD131" s="258">
        <f t="shared" si="133"/>
        <v>0</v>
      </c>
      <c r="AE131" s="258">
        <f t="shared" si="133"/>
        <v>0</v>
      </c>
      <c r="AF131" s="258">
        <f t="shared" si="133"/>
        <v>0</v>
      </c>
      <c r="AG131" s="258">
        <f t="shared" si="133"/>
        <v>0</v>
      </c>
      <c r="AH131" s="258">
        <f t="shared" si="133"/>
        <v>0</v>
      </c>
      <c r="AI131" s="258">
        <f t="shared" si="133"/>
        <v>0</v>
      </c>
      <c r="AJ131" s="258">
        <f t="shared" si="133"/>
        <v>0</v>
      </c>
      <c r="AK131" s="258">
        <f t="shared" si="133"/>
        <v>0</v>
      </c>
      <c r="AL131" s="258">
        <f t="shared" si="133"/>
        <v>0</v>
      </c>
      <c r="AM131" s="258">
        <f t="shared" si="133"/>
        <v>0</v>
      </c>
      <c r="AN131" s="258">
        <f t="shared" si="133"/>
        <v>0</v>
      </c>
      <c r="AO131" s="258">
        <f t="shared" si="133"/>
        <v>0</v>
      </c>
      <c r="AP131" s="258">
        <f t="shared" si="133"/>
        <v>0</v>
      </c>
      <c r="AQ131" s="258">
        <f t="shared" si="133"/>
        <v>0</v>
      </c>
      <c r="AR131" s="258">
        <f t="shared" si="133"/>
        <v>0</v>
      </c>
      <c r="AS131" s="258">
        <f t="shared" si="133"/>
        <v>0</v>
      </c>
      <c r="AT131" s="258">
        <f t="shared" si="133"/>
        <v>0</v>
      </c>
      <c r="AU131" s="258">
        <f t="shared" si="133"/>
        <v>0</v>
      </c>
      <c r="AV131" s="258">
        <f t="shared" si="133"/>
        <v>0</v>
      </c>
      <c r="AW131" s="258">
        <f t="shared" si="133"/>
        <v>0</v>
      </c>
      <c r="AX131" s="258">
        <f t="shared" si="133"/>
        <v>0</v>
      </c>
      <c r="AY131" s="258">
        <f t="shared" si="133"/>
        <v>0</v>
      </c>
      <c r="AZ131" s="258">
        <f t="shared" si="133"/>
        <v>0</v>
      </c>
      <c r="BA131" s="258">
        <f t="shared" si="133"/>
        <v>0</v>
      </c>
      <c r="BB131" s="258">
        <f t="shared" si="133"/>
        <v>0</v>
      </c>
      <c r="BC131" s="258">
        <f t="shared" si="133"/>
        <v>0</v>
      </c>
      <c r="BD131" s="258">
        <f t="shared" si="133"/>
        <v>0</v>
      </c>
      <c r="BE131" s="258">
        <f t="shared" si="133"/>
        <v>0</v>
      </c>
      <c r="BF131" s="258">
        <f t="shared" si="133"/>
        <v>0</v>
      </c>
      <c r="BG131" s="258">
        <f t="shared" si="133"/>
        <v>0</v>
      </c>
      <c r="BH131" s="258">
        <f t="shared" si="133"/>
        <v>0</v>
      </c>
      <c r="BI131" s="258">
        <f t="shared" si="133"/>
        <v>0</v>
      </c>
      <c r="BJ131" s="258">
        <f t="shared" si="133"/>
        <v>0</v>
      </c>
      <c r="BK131" s="258">
        <f t="shared" si="133"/>
        <v>0</v>
      </c>
      <c r="BL131" s="258">
        <f t="shared" si="133"/>
        <v>0</v>
      </c>
      <c r="BM131" s="258">
        <f t="shared" si="133"/>
        <v>0</v>
      </c>
      <c r="BN131" s="258">
        <f t="shared" si="133"/>
        <v>0</v>
      </c>
      <c r="BO131" s="258">
        <f t="shared" si="133"/>
        <v>0</v>
      </c>
      <c r="BP131" s="258">
        <f t="shared" si="133"/>
        <v>0</v>
      </c>
      <c r="BQ131" s="258">
        <f t="shared" si="133"/>
        <v>0</v>
      </c>
      <c r="BR131" s="258">
        <f t="shared" si="133"/>
        <v>0</v>
      </c>
      <c r="BS131" s="258">
        <f t="shared" si="133"/>
        <v>0</v>
      </c>
      <c r="BT131" s="258">
        <f t="shared" si="133"/>
        <v>0</v>
      </c>
      <c r="BU131" s="258">
        <f t="shared" si="133"/>
        <v>0</v>
      </c>
      <c r="BV131" s="258">
        <f t="shared" si="133"/>
        <v>0</v>
      </c>
      <c r="BW131" s="258">
        <f t="shared" si="133"/>
        <v>0</v>
      </c>
      <c r="BX131" s="258">
        <f t="shared" si="133"/>
        <v>0</v>
      </c>
      <c r="BY131" s="258">
        <f t="shared" si="133"/>
        <v>0</v>
      </c>
      <c r="BZ131" s="258">
        <f t="shared" si="133"/>
        <v>0</v>
      </c>
      <c r="CA131" s="258">
        <f t="shared" si="133"/>
        <v>0</v>
      </c>
      <c r="CB131" s="258">
        <f t="shared" si="133"/>
        <v>0</v>
      </c>
      <c r="CC131" s="258">
        <f t="shared" si="133"/>
        <v>0</v>
      </c>
      <c r="CD131" s="258">
        <f t="shared" si="133"/>
        <v>0</v>
      </c>
      <c r="CE131" s="258">
        <f t="shared" si="133"/>
        <v>0</v>
      </c>
      <c r="CF131" s="258">
        <f t="shared" si="133"/>
        <v>0</v>
      </c>
      <c r="CG131" s="258">
        <f t="shared" si="133"/>
        <v>0</v>
      </c>
      <c r="CH131" s="258">
        <f t="shared" si="133"/>
        <v>0</v>
      </c>
      <c r="CI131" s="258">
        <f t="shared" si="133"/>
        <v>0</v>
      </c>
      <c r="CJ131" s="258">
        <f t="shared" si="133"/>
        <v>0</v>
      </c>
      <c r="CK131" s="258">
        <f t="shared" si="133"/>
        <v>0</v>
      </c>
      <c r="CL131" s="258">
        <f t="shared" si="133"/>
        <v>0</v>
      </c>
      <c r="CM131" s="258">
        <f t="shared" si="133"/>
        <v>0</v>
      </c>
      <c r="CN131" s="258">
        <f t="shared" si="133"/>
        <v>0</v>
      </c>
      <c r="CO131" s="258">
        <f t="shared" si="133"/>
        <v>0</v>
      </c>
      <c r="CP131" s="258">
        <f t="shared" si="133"/>
        <v>0</v>
      </c>
      <c r="CQ131" s="258">
        <f t="shared" si="133"/>
        <v>0</v>
      </c>
      <c r="CR131" s="258">
        <f t="shared" si="133"/>
        <v>0</v>
      </c>
      <c r="CS131" s="258">
        <f t="shared" si="133"/>
        <v>0</v>
      </c>
      <c r="CT131" s="258">
        <f t="shared" si="133"/>
        <v>0</v>
      </c>
      <c r="CU131" s="258">
        <f t="shared" si="133"/>
        <v>0</v>
      </c>
      <c r="CV131" s="258">
        <f t="shared" si="133"/>
        <v>0</v>
      </c>
      <c r="CW131" s="258">
        <f t="shared" si="133"/>
        <v>0</v>
      </c>
      <c r="CX131" s="258">
        <f t="shared" si="133"/>
        <v>0</v>
      </c>
      <c r="CY131" s="258">
        <f t="shared" si="133"/>
        <v>0</v>
      </c>
      <c r="CZ131" s="258">
        <f t="shared" si="133"/>
        <v>0</v>
      </c>
      <c r="DA131" s="258">
        <f t="shared" si="133"/>
        <v>0</v>
      </c>
      <c r="DB131" s="258">
        <f t="shared" si="133"/>
        <v>0</v>
      </c>
      <c r="DC131" s="258">
        <f t="shared" si="133"/>
        <v>0</v>
      </c>
      <c r="DD131" s="258">
        <f t="shared" si="133"/>
        <v>0</v>
      </c>
      <c r="DE131" s="258">
        <f t="shared" si="133"/>
        <v>0</v>
      </c>
      <c r="DF131" s="258">
        <f t="shared" si="133"/>
        <v>0</v>
      </c>
      <c r="DG131" s="258">
        <f t="shared" si="133"/>
        <v>0</v>
      </c>
      <c r="DH131" s="258">
        <f t="shared" si="133"/>
        <v>0</v>
      </c>
      <c r="DI131" s="258">
        <f t="shared" si="133"/>
        <v>0</v>
      </c>
      <c r="DJ131" s="258">
        <f t="shared" si="133"/>
        <v>0</v>
      </c>
      <c r="DK131" s="258">
        <f t="shared" si="133"/>
        <v>0</v>
      </c>
      <c r="DL131" s="258">
        <f t="shared" si="133"/>
        <v>0</v>
      </c>
      <c r="DM131" s="258">
        <f t="shared" si="133"/>
        <v>0</v>
      </c>
      <c r="DN131" s="258">
        <f t="shared" si="133"/>
        <v>0</v>
      </c>
      <c r="DO131" s="258">
        <f t="shared" si="133"/>
        <v>0</v>
      </c>
      <c r="DP131" s="258">
        <f t="shared" si="133"/>
        <v>0</v>
      </c>
      <c r="DQ131" s="258">
        <f t="shared" si="133"/>
        <v>0</v>
      </c>
      <c r="DR131" s="258">
        <f t="shared" si="133"/>
        <v>0</v>
      </c>
      <c r="DS131" s="258">
        <f t="shared" si="133"/>
        <v>0</v>
      </c>
      <c r="DT131" s="258">
        <f t="shared" si="133"/>
        <v>0</v>
      </c>
      <c r="DU131" s="258">
        <f t="shared" si="133"/>
        <v>0</v>
      </c>
      <c r="DV131" s="258">
        <f t="shared" si="133"/>
        <v>0</v>
      </c>
      <c r="DW131" s="258">
        <f t="shared" si="133"/>
        <v>0</v>
      </c>
      <c r="DX131" s="258">
        <f t="shared" si="133"/>
        <v>0</v>
      </c>
      <c r="DY131" s="258">
        <f t="shared" si="133"/>
        <v>0</v>
      </c>
      <c r="DZ131" s="258">
        <f t="shared" si="133"/>
        <v>0</v>
      </c>
      <c r="EA131" s="258">
        <f t="shared" si="133"/>
        <v>0</v>
      </c>
      <c r="EB131" s="258">
        <f t="shared" si="133"/>
        <v>0</v>
      </c>
      <c r="EC131" s="258">
        <f t="shared" si="133"/>
        <v>0</v>
      </c>
      <c r="ED131" s="258">
        <f t="shared" si="133"/>
        <v>0</v>
      </c>
      <c r="EE131" s="258">
        <f t="shared" si="133"/>
        <v>0</v>
      </c>
      <c r="EF131" s="258">
        <f t="shared" si="133"/>
        <v>0</v>
      </c>
      <c r="EG131" s="258">
        <f t="shared" si="133"/>
        <v>0</v>
      </c>
      <c r="EH131" s="258">
        <f t="shared" si="133"/>
        <v>0</v>
      </c>
      <c r="EI131" s="258">
        <f t="shared" si="133"/>
        <v>0</v>
      </c>
      <c r="EJ131" s="258">
        <f t="shared" si="133"/>
        <v>0</v>
      </c>
      <c r="EK131" s="258">
        <f t="shared" si="133"/>
        <v>0</v>
      </c>
      <c r="EL131" s="258">
        <f t="shared" si="133"/>
        <v>0</v>
      </c>
      <c r="EM131" s="258">
        <f t="shared" si="133"/>
        <v>0</v>
      </c>
      <c r="EN131" s="258">
        <f t="shared" si="133"/>
        <v>0</v>
      </c>
      <c r="EO131" s="258">
        <f t="shared" si="133"/>
        <v>0</v>
      </c>
      <c r="EP131" s="258">
        <f t="shared" si="133"/>
        <v>0</v>
      </c>
      <c r="EQ131" s="258">
        <f t="shared" si="133"/>
        <v>0</v>
      </c>
      <c r="ER131" s="258">
        <f t="shared" si="133"/>
        <v>0</v>
      </c>
      <c r="ES131" s="258">
        <f t="shared" si="133"/>
        <v>0</v>
      </c>
      <c r="ET131" s="1"/>
      <c r="EU131" s="1"/>
      <c r="EV131" s="1"/>
      <c r="EW131" s="1"/>
      <c r="EX131" s="80">
        <f t="shared" ref="EX131:KE131" si="134">(P131&gt;0)*(P131-AB131)</f>
        <v>0</v>
      </c>
      <c r="EY131" s="80">
        <f t="shared" si="134"/>
        <v>0</v>
      </c>
      <c r="EZ131" s="80">
        <f t="shared" si="134"/>
        <v>0</v>
      </c>
      <c r="FA131" s="80">
        <f t="shared" si="134"/>
        <v>0</v>
      </c>
      <c r="FB131" s="80">
        <f t="shared" si="134"/>
        <v>0</v>
      </c>
      <c r="FC131" s="80">
        <f t="shared" si="134"/>
        <v>0</v>
      </c>
      <c r="FD131" s="80">
        <f t="shared" si="134"/>
        <v>0</v>
      </c>
      <c r="FE131" s="80">
        <f t="shared" si="134"/>
        <v>0</v>
      </c>
      <c r="FF131" s="80">
        <f t="shared" si="134"/>
        <v>0</v>
      </c>
      <c r="FG131" s="80">
        <f t="shared" si="134"/>
        <v>0</v>
      </c>
      <c r="FH131" s="80">
        <f t="shared" si="134"/>
        <v>0</v>
      </c>
      <c r="FI131" s="80">
        <f t="shared" si="134"/>
        <v>0</v>
      </c>
      <c r="FJ131" s="80">
        <f t="shared" si="134"/>
        <v>0</v>
      </c>
      <c r="FK131" s="80">
        <f t="shared" si="134"/>
        <v>0</v>
      </c>
      <c r="FL131" s="80">
        <f t="shared" si="134"/>
        <v>0</v>
      </c>
      <c r="FM131" s="80">
        <f t="shared" si="134"/>
        <v>0</v>
      </c>
      <c r="FN131" s="80">
        <f t="shared" si="134"/>
        <v>0</v>
      </c>
      <c r="FO131" s="80">
        <f t="shared" si="134"/>
        <v>0</v>
      </c>
      <c r="FP131" s="80">
        <f t="shared" si="134"/>
        <v>0</v>
      </c>
      <c r="FQ131" s="80">
        <f t="shared" si="134"/>
        <v>0</v>
      </c>
      <c r="FR131" s="80">
        <f t="shared" si="134"/>
        <v>0</v>
      </c>
      <c r="FS131" s="80">
        <f t="shared" si="134"/>
        <v>0</v>
      </c>
      <c r="FT131" s="80">
        <f t="shared" si="134"/>
        <v>0</v>
      </c>
      <c r="FU131" s="80">
        <f t="shared" si="134"/>
        <v>0</v>
      </c>
      <c r="FV131" s="80">
        <f t="shared" si="134"/>
        <v>0</v>
      </c>
      <c r="FW131" s="80">
        <f t="shared" si="134"/>
        <v>0</v>
      </c>
      <c r="FX131" s="80">
        <f t="shared" si="134"/>
        <v>0</v>
      </c>
      <c r="FY131" s="80">
        <f t="shared" si="134"/>
        <v>0</v>
      </c>
      <c r="FZ131" s="80">
        <f t="shared" si="134"/>
        <v>0</v>
      </c>
      <c r="GA131" s="80">
        <f t="shared" si="134"/>
        <v>0</v>
      </c>
      <c r="GB131" s="80">
        <f t="shared" si="134"/>
        <v>0</v>
      </c>
      <c r="GC131" s="80">
        <f t="shared" si="134"/>
        <v>0</v>
      </c>
      <c r="GD131" s="80">
        <f t="shared" si="134"/>
        <v>0</v>
      </c>
      <c r="GE131" s="80">
        <f t="shared" si="134"/>
        <v>0</v>
      </c>
      <c r="GF131" s="80">
        <f t="shared" si="134"/>
        <v>0</v>
      </c>
      <c r="GG131" s="80">
        <f t="shared" si="134"/>
        <v>0</v>
      </c>
      <c r="GH131" s="80">
        <f t="shared" si="134"/>
        <v>0</v>
      </c>
      <c r="GI131" s="80">
        <f t="shared" si="134"/>
        <v>0</v>
      </c>
      <c r="GJ131" s="80">
        <f t="shared" si="134"/>
        <v>0</v>
      </c>
      <c r="GK131" s="80">
        <f t="shared" si="134"/>
        <v>0</v>
      </c>
      <c r="GL131" s="80">
        <f t="shared" si="134"/>
        <v>0</v>
      </c>
      <c r="GM131" s="80">
        <f t="shared" si="134"/>
        <v>0</v>
      </c>
      <c r="GN131" s="80">
        <f t="shared" si="134"/>
        <v>0</v>
      </c>
      <c r="GO131" s="80">
        <f t="shared" si="134"/>
        <v>0</v>
      </c>
      <c r="GP131" s="80">
        <f t="shared" si="134"/>
        <v>0</v>
      </c>
      <c r="GQ131" s="80">
        <f t="shared" si="134"/>
        <v>0</v>
      </c>
      <c r="GR131" s="80">
        <f t="shared" si="134"/>
        <v>0</v>
      </c>
      <c r="GS131" s="80">
        <f t="shared" si="134"/>
        <v>0</v>
      </c>
      <c r="GT131" s="80">
        <f t="shared" si="134"/>
        <v>0</v>
      </c>
      <c r="GU131" s="80">
        <f t="shared" si="134"/>
        <v>0</v>
      </c>
      <c r="GV131" s="80">
        <f t="shared" si="134"/>
        <v>0</v>
      </c>
      <c r="GW131" s="80">
        <f t="shared" si="134"/>
        <v>0</v>
      </c>
      <c r="GX131" s="80">
        <f t="shared" si="134"/>
        <v>0</v>
      </c>
      <c r="GY131" s="80">
        <f t="shared" si="134"/>
        <v>0</v>
      </c>
      <c r="GZ131" s="80">
        <f t="shared" si="134"/>
        <v>0</v>
      </c>
      <c r="HA131" s="80">
        <f t="shared" si="134"/>
        <v>0</v>
      </c>
      <c r="HB131" s="80">
        <f t="shared" si="134"/>
        <v>0</v>
      </c>
      <c r="HC131" s="80">
        <f t="shared" si="134"/>
        <v>0</v>
      </c>
      <c r="HD131" s="80">
        <f t="shared" si="134"/>
        <v>0</v>
      </c>
      <c r="HE131" s="80">
        <f t="shared" si="134"/>
        <v>0</v>
      </c>
      <c r="HF131" s="80">
        <f t="shared" si="134"/>
        <v>0</v>
      </c>
      <c r="HG131" s="80">
        <f t="shared" si="134"/>
        <v>0</v>
      </c>
      <c r="HH131" s="80">
        <f t="shared" si="134"/>
        <v>0</v>
      </c>
      <c r="HI131" s="80">
        <f t="shared" si="134"/>
        <v>0</v>
      </c>
      <c r="HJ131" s="80">
        <f t="shared" si="134"/>
        <v>0</v>
      </c>
      <c r="HK131" s="80">
        <f t="shared" si="134"/>
        <v>0</v>
      </c>
      <c r="HL131" s="80">
        <f t="shared" si="134"/>
        <v>0</v>
      </c>
      <c r="HM131" s="80">
        <f t="shared" si="134"/>
        <v>0</v>
      </c>
      <c r="HN131" s="80">
        <f t="shared" si="134"/>
        <v>0</v>
      </c>
      <c r="HO131" s="80">
        <f t="shared" si="134"/>
        <v>0</v>
      </c>
      <c r="HP131" s="80">
        <f t="shared" si="134"/>
        <v>0</v>
      </c>
      <c r="HQ131" s="80">
        <f t="shared" si="134"/>
        <v>0</v>
      </c>
      <c r="HR131" s="80">
        <f t="shared" si="134"/>
        <v>0</v>
      </c>
      <c r="HS131" s="80">
        <f t="shared" si="134"/>
        <v>0</v>
      </c>
      <c r="HT131" s="80">
        <f t="shared" si="134"/>
        <v>0</v>
      </c>
      <c r="HU131" s="80">
        <f t="shared" si="134"/>
        <v>0</v>
      </c>
      <c r="HV131" s="80">
        <f t="shared" si="134"/>
        <v>0</v>
      </c>
      <c r="HW131" s="80">
        <f t="shared" si="134"/>
        <v>0</v>
      </c>
      <c r="HX131" s="80">
        <f t="shared" si="134"/>
        <v>0</v>
      </c>
      <c r="HY131" s="80">
        <f t="shared" si="134"/>
        <v>0</v>
      </c>
      <c r="HZ131" s="80">
        <f t="shared" si="134"/>
        <v>0</v>
      </c>
      <c r="IA131" s="80">
        <f t="shared" si="134"/>
        <v>0</v>
      </c>
      <c r="IB131" s="80">
        <f t="shared" si="134"/>
        <v>0</v>
      </c>
      <c r="IC131" s="80">
        <f t="shared" si="134"/>
        <v>0</v>
      </c>
      <c r="ID131" s="80">
        <f t="shared" si="134"/>
        <v>0</v>
      </c>
      <c r="IE131" s="80">
        <f t="shared" si="134"/>
        <v>0</v>
      </c>
      <c r="IF131" s="80">
        <f t="shared" si="134"/>
        <v>0</v>
      </c>
      <c r="IG131" s="80">
        <f t="shared" si="134"/>
        <v>0</v>
      </c>
      <c r="IH131" s="80">
        <f t="shared" si="134"/>
        <v>0</v>
      </c>
      <c r="II131" s="80">
        <f t="shared" si="134"/>
        <v>0</v>
      </c>
      <c r="IJ131" s="80">
        <f t="shared" si="134"/>
        <v>0</v>
      </c>
      <c r="IK131" s="80">
        <f t="shared" si="134"/>
        <v>0</v>
      </c>
      <c r="IL131" s="80">
        <f t="shared" si="134"/>
        <v>0</v>
      </c>
      <c r="IM131" s="80">
        <f t="shared" si="134"/>
        <v>0</v>
      </c>
      <c r="IN131" s="80">
        <f t="shared" si="134"/>
        <v>0</v>
      </c>
      <c r="IO131" s="80">
        <f t="shared" si="134"/>
        <v>0</v>
      </c>
      <c r="IP131" s="80">
        <f t="shared" si="134"/>
        <v>0</v>
      </c>
      <c r="IQ131" s="80">
        <f t="shared" si="134"/>
        <v>0</v>
      </c>
      <c r="IR131" s="80">
        <f t="shared" si="134"/>
        <v>0</v>
      </c>
      <c r="IS131" s="80">
        <f t="shared" si="134"/>
        <v>0</v>
      </c>
      <c r="IT131" s="80">
        <f t="shared" si="134"/>
        <v>0</v>
      </c>
      <c r="IU131" s="80">
        <f t="shared" si="134"/>
        <v>0</v>
      </c>
      <c r="IV131" s="80">
        <f t="shared" si="134"/>
        <v>0</v>
      </c>
      <c r="IW131" s="80">
        <f t="shared" si="134"/>
        <v>0</v>
      </c>
      <c r="IX131" s="80">
        <f t="shared" si="134"/>
        <v>0</v>
      </c>
      <c r="IY131" s="80">
        <f t="shared" si="134"/>
        <v>0</v>
      </c>
      <c r="IZ131" s="80">
        <f t="shared" si="134"/>
        <v>0</v>
      </c>
      <c r="JA131" s="80">
        <f t="shared" si="134"/>
        <v>0</v>
      </c>
      <c r="JB131" s="80">
        <f t="shared" si="134"/>
        <v>0</v>
      </c>
      <c r="JC131" s="80">
        <f t="shared" si="134"/>
        <v>0</v>
      </c>
      <c r="JD131" s="80">
        <f t="shared" si="134"/>
        <v>0</v>
      </c>
      <c r="JE131" s="80">
        <f t="shared" si="134"/>
        <v>0</v>
      </c>
      <c r="JF131" s="80">
        <f t="shared" si="134"/>
        <v>0</v>
      </c>
      <c r="JG131" s="80">
        <f t="shared" si="134"/>
        <v>0</v>
      </c>
      <c r="JH131" s="80">
        <f t="shared" si="134"/>
        <v>0</v>
      </c>
      <c r="JI131" s="80">
        <f t="shared" si="134"/>
        <v>0</v>
      </c>
      <c r="JJ131" s="80">
        <f t="shared" si="134"/>
        <v>0</v>
      </c>
      <c r="JK131" s="80">
        <f t="shared" si="134"/>
        <v>0</v>
      </c>
      <c r="JL131" s="80">
        <f t="shared" si="134"/>
        <v>0</v>
      </c>
      <c r="JM131" s="80">
        <f t="shared" si="134"/>
        <v>0</v>
      </c>
      <c r="JN131" s="80">
        <f t="shared" si="134"/>
        <v>0</v>
      </c>
      <c r="JO131" s="80">
        <f t="shared" si="134"/>
        <v>0</v>
      </c>
      <c r="JP131" s="80">
        <f t="shared" si="134"/>
        <v>0</v>
      </c>
      <c r="JQ131" s="80">
        <f t="shared" si="134"/>
        <v>0</v>
      </c>
      <c r="JR131" s="80">
        <f t="shared" si="134"/>
        <v>0</v>
      </c>
      <c r="JS131" s="80">
        <f t="shared" si="134"/>
        <v>0</v>
      </c>
      <c r="JT131" s="80">
        <f t="shared" si="134"/>
        <v>0</v>
      </c>
      <c r="JU131" s="80">
        <f t="shared" si="134"/>
        <v>0</v>
      </c>
      <c r="JV131" s="80">
        <f t="shared" si="134"/>
        <v>0</v>
      </c>
      <c r="JW131" s="80">
        <f t="shared" si="134"/>
        <v>0</v>
      </c>
      <c r="JX131" s="80">
        <f t="shared" si="134"/>
        <v>0</v>
      </c>
      <c r="JY131" s="80">
        <f t="shared" si="134"/>
        <v>0</v>
      </c>
      <c r="JZ131" s="80">
        <f t="shared" si="134"/>
        <v>0</v>
      </c>
      <c r="KA131" s="80">
        <f t="shared" si="134"/>
        <v>0</v>
      </c>
      <c r="KB131" s="80">
        <f t="shared" si="134"/>
        <v>0</v>
      </c>
      <c r="KC131" s="80">
        <f t="shared" si="134"/>
        <v>0</v>
      </c>
      <c r="KD131" s="80">
        <f t="shared" si="134"/>
        <v>0</v>
      </c>
      <c r="KE131" s="80">
        <f t="shared" si="134"/>
        <v>0</v>
      </c>
      <c r="KF131" s="1"/>
      <c r="KG131" s="1"/>
      <c r="KH131" s="80">
        <f>+Interest_Rate_for_Equipment_Financing/12*P131</f>
        <v>0</v>
      </c>
      <c r="KI131" s="80">
        <f>+Interest_Rate_for_Equipment_Financing/12*Q131</f>
        <v>0</v>
      </c>
      <c r="KJ131" s="80">
        <f>+Interest_Rate_for_Equipment_Financing/12*R131</f>
        <v>0</v>
      </c>
      <c r="KK131" s="80">
        <f>+Interest_Rate_for_Equipment_Financing/12*S131</f>
        <v>0</v>
      </c>
      <c r="KL131" s="80">
        <f>+Interest_Rate_for_Equipment_Financing/12*T131</f>
        <v>0</v>
      </c>
      <c r="KM131" s="80">
        <f>+Interest_Rate_for_Equipment_Financing/12*U131</f>
        <v>0</v>
      </c>
      <c r="KN131" s="80">
        <f>+Interest_Rate_for_Equipment_Financing/12*V131</f>
        <v>0</v>
      </c>
      <c r="KO131" s="80">
        <f>+Interest_Rate_for_Equipment_Financing/12*W131</f>
        <v>0</v>
      </c>
      <c r="KP131" s="80">
        <f>+Interest_Rate_for_Equipment_Financing/12*X131</f>
        <v>0</v>
      </c>
      <c r="KQ131" s="80">
        <f>+Interest_Rate_for_Equipment_Financing/12*Y131</f>
        <v>0</v>
      </c>
      <c r="KR131" s="80">
        <f>+Interest_Rate_for_Equipment_Financing/12*Z131</f>
        <v>0</v>
      </c>
      <c r="KS131" s="80">
        <f>+Interest_Rate_for_Equipment_Financing/12*AA131</f>
        <v>0</v>
      </c>
      <c r="KT131" s="80">
        <f>+Interest_Rate_for_Equipment_Financing/12*AB131</f>
        <v>0</v>
      </c>
      <c r="KU131" s="80">
        <f>+Interest_Rate_for_Equipment_Financing/12*AC131</f>
        <v>0</v>
      </c>
      <c r="KV131" s="80">
        <f>+Interest_Rate_for_Equipment_Financing/12*AD131</f>
        <v>0</v>
      </c>
      <c r="KW131" s="80">
        <f>+Interest_Rate_for_Equipment_Financing/12*AE131</f>
        <v>0</v>
      </c>
      <c r="KX131" s="80">
        <f>+Interest_Rate_for_Equipment_Financing/12*AF131</f>
        <v>0</v>
      </c>
      <c r="KY131" s="80">
        <f>+Interest_Rate_for_Equipment_Financing/12*AG131</f>
        <v>0</v>
      </c>
      <c r="KZ131" s="80">
        <f>+Interest_Rate_for_Equipment_Financing/12*AH131</f>
        <v>0</v>
      </c>
      <c r="LA131" s="80">
        <f>+Interest_Rate_for_Equipment_Financing/12*AI131</f>
        <v>0</v>
      </c>
      <c r="LB131" s="80">
        <f>+Interest_Rate_for_Equipment_Financing/12*AJ131</f>
        <v>0</v>
      </c>
      <c r="LC131" s="80">
        <f>+Interest_Rate_for_Equipment_Financing/12*AK131</f>
        <v>0</v>
      </c>
      <c r="LD131" s="80">
        <f>+Interest_Rate_for_Equipment_Financing/12*AL131</f>
        <v>0</v>
      </c>
      <c r="LE131" s="80">
        <f>+Interest_Rate_for_Equipment_Financing/12*AM131</f>
        <v>0</v>
      </c>
      <c r="LF131" s="80">
        <f>+Interest_Rate_for_Equipment_Financing/12*AN131</f>
        <v>0</v>
      </c>
      <c r="LG131" s="80">
        <f>+Interest_Rate_for_Equipment_Financing/12*AO131</f>
        <v>0</v>
      </c>
      <c r="LH131" s="80">
        <f>+Interest_Rate_for_Equipment_Financing/12*AP131</f>
        <v>0</v>
      </c>
      <c r="LI131" s="80">
        <f>+Interest_Rate_for_Equipment_Financing/12*AQ131</f>
        <v>0</v>
      </c>
      <c r="LJ131" s="80">
        <f>+Interest_Rate_for_Equipment_Financing/12*AR131</f>
        <v>0</v>
      </c>
      <c r="LK131" s="80">
        <f>+Interest_Rate_for_Equipment_Financing/12*AS131</f>
        <v>0</v>
      </c>
      <c r="LL131" s="80">
        <f>+Interest_Rate_for_Equipment_Financing/12*AT131</f>
        <v>0</v>
      </c>
      <c r="LM131" s="80">
        <f>+Interest_Rate_for_Equipment_Financing/12*AU131</f>
        <v>0</v>
      </c>
      <c r="LN131" s="80">
        <f>+Interest_Rate_for_Equipment_Financing/12*AV131</f>
        <v>0</v>
      </c>
      <c r="LO131" s="80">
        <f>+Interest_Rate_for_Equipment_Financing/12*AW131</f>
        <v>0</v>
      </c>
      <c r="LP131" s="80">
        <f>+Interest_Rate_for_Equipment_Financing/12*AX131</f>
        <v>0</v>
      </c>
      <c r="LQ131" s="80">
        <f>+Interest_Rate_for_Equipment_Financing/12*AY131</f>
        <v>0</v>
      </c>
      <c r="LR131" s="80">
        <f>+Interest_Rate_for_Equipment_Financing/12*AZ131</f>
        <v>0</v>
      </c>
      <c r="LS131" s="80">
        <f>+Interest_Rate_for_Equipment_Financing/12*BA131</f>
        <v>0</v>
      </c>
      <c r="LT131" s="80">
        <f>+Interest_Rate_for_Equipment_Financing/12*BB131</f>
        <v>0</v>
      </c>
      <c r="LU131" s="80">
        <f>+Interest_Rate_for_Equipment_Financing/12*BC131</f>
        <v>0</v>
      </c>
      <c r="LV131" s="80">
        <f>+Interest_Rate_for_Equipment_Financing/12*BD131</f>
        <v>0</v>
      </c>
      <c r="LW131" s="80">
        <f>+Interest_Rate_for_Equipment_Financing/12*BE131</f>
        <v>0</v>
      </c>
      <c r="LX131" s="80">
        <f>+Interest_Rate_for_Equipment_Financing/12*BF131</f>
        <v>0</v>
      </c>
      <c r="LY131" s="80">
        <f>+Interest_Rate_for_Equipment_Financing/12*BG131</f>
        <v>0</v>
      </c>
      <c r="LZ131" s="80">
        <f>+Interest_Rate_for_Equipment_Financing/12*BH131</f>
        <v>0</v>
      </c>
      <c r="MA131" s="80">
        <f>+Interest_Rate_for_Equipment_Financing/12*BI131</f>
        <v>0</v>
      </c>
      <c r="MB131" s="80">
        <f>+Interest_Rate_for_Equipment_Financing/12*BJ131</f>
        <v>0</v>
      </c>
      <c r="MC131" s="80">
        <f>+Interest_Rate_for_Equipment_Financing/12*BK131</f>
        <v>0</v>
      </c>
      <c r="MD131" s="80">
        <f>+Interest_Rate_for_Equipment_Financing/12*BL131</f>
        <v>0</v>
      </c>
      <c r="ME131" s="80">
        <f>+Interest_Rate_for_Equipment_Financing/12*BM131</f>
        <v>0</v>
      </c>
      <c r="MF131" s="80">
        <f>+Interest_Rate_for_Equipment_Financing/12*BN131</f>
        <v>0</v>
      </c>
      <c r="MG131" s="80">
        <f>+Interest_Rate_for_Equipment_Financing/12*BO131</f>
        <v>0</v>
      </c>
      <c r="MH131" s="80">
        <f>+Interest_Rate_for_Equipment_Financing/12*BP131</f>
        <v>0</v>
      </c>
      <c r="MI131" s="80">
        <f>+Interest_Rate_for_Equipment_Financing/12*BQ131</f>
        <v>0</v>
      </c>
      <c r="MJ131" s="80">
        <f>+Interest_Rate_for_Equipment_Financing/12*BR131</f>
        <v>0</v>
      </c>
      <c r="MK131" s="80">
        <f>+Interest_Rate_for_Equipment_Financing/12*BS131</f>
        <v>0</v>
      </c>
      <c r="ML131" s="80">
        <f>+Interest_Rate_for_Equipment_Financing/12*BT131</f>
        <v>0</v>
      </c>
      <c r="MM131" s="80">
        <f>+Interest_Rate_for_Equipment_Financing/12*BU131</f>
        <v>0</v>
      </c>
      <c r="MN131" s="80">
        <f>+Interest_Rate_for_Equipment_Financing/12*BV131</f>
        <v>0</v>
      </c>
      <c r="MO131" s="80">
        <f>+Interest_Rate_for_Equipment_Financing/12*BW131</f>
        <v>0</v>
      </c>
      <c r="MP131" s="80">
        <f>+Interest_Rate_for_Equipment_Financing/12*BX131</f>
        <v>0</v>
      </c>
      <c r="MQ131" s="80">
        <f>+Interest_Rate_for_Equipment_Financing/12*BY131</f>
        <v>0</v>
      </c>
      <c r="MR131" s="80">
        <f>+Interest_Rate_for_Equipment_Financing/12*BZ131</f>
        <v>0</v>
      </c>
      <c r="MS131" s="80">
        <f>+Interest_Rate_for_Equipment_Financing/12*CA131</f>
        <v>0</v>
      </c>
      <c r="MT131" s="80">
        <f>+Interest_Rate_for_Equipment_Financing/12*CB131</f>
        <v>0</v>
      </c>
      <c r="MU131" s="80">
        <f>+Interest_Rate_for_Equipment_Financing/12*CC131</f>
        <v>0</v>
      </c>
      <c r="MV131" s="80">
        <f>+Interest_Rate_for_Equipment_Financing/12*CD131</f>
        <v>0</v>
      </c>
      <c r="MW131" s="80">
        <f>+Interest_Rate_for_Equipment_Financing/12*CE131</f>
        <v>0</v>
      </c>
      <c r="MX131" s="80">
        <f>+Interest_Rate_for_Equipment_Financing/12*CF131</f>
        <v>0</v>
      </c>
      <c r="MY131" s="80">
        <f>+Interest_Rate_for_Equipment_Financing/12*CG131</f>
        <v>0</v>
      </c>
      <c r="MZ131" s="80">
        <f>+Interest_Rate_for_Equipment_Financing/12*CH131</f>
        <v>0</v>
      </c>
      <c r="NA131" s="80">
        <f>+Interest_Rate_for_Equipment_Financing/12*CI131</f>
        <v>0</v>
      </c>
      <c r="NB131" s="80">
        <f>+Interest_Rate_for_Equipment_Financing/12*CJ131</f>
        <v>0</v>
      </c>
      <c r="NC131" s="80">
        <f>+Interest_Rate_for_Equipment_Financing/12*CK131</f>
        <v>0</v>
      </c>
      <c r="ND131" s="80">
        <f>+Interest_Rate_for_Equipment_Financing/12*CL131</f>
        <v>0</v>
      </c>
      <c r="NE131" s="80">
        <f>+Interest_Rate_for_Equipment_Financing/12*CM131</f>
        <v>0</v>
      </c>
      <c r="NF131" s="80">
        <f>+Interest_Rate_for_Equipment_Financing/12*CN131</f>
        <v>0</v>
      </c>
      <c r="NG131" s="80">
        <f>+Interest_Rate_for_Equipment_Financing/12*CO131</f>
        <v>0</v>
      </c>
      <c r="NH131" s="80">
        <f>+Interest_Rate_for_Equipment_Financing/12*CP131</f>
        <v>0</v>
      </c>
      <c r="NI131" s="80">
        <f>+Interest_Rate_for_Equipment_Financing/12*CQ131</f>
        <v>0</v>
      </c>
      <c r="NJ131" s="80">
        <f>+Interest_Rate_for_Equipment_Financing/12*CR131</f>
        <v>0</v>
      </c>
      <c r="NK131" s="80">
        <f>+Interest_Rate_for_Equipment_Financing/12*CS131</f>
        <v>0</v>
      </c>
      <c r="NL131" s="80">
        <f>+Interest_Rate_for_Equipment_Financing/12*CT131</f>
        <v>0</v>
      </c>
      <c r="NM131" s="80">
        <f>+Interest_Rate_for_Equipment_Financing/12*CU131</f>
        <v>0</v>
      </c>
      <c r="NN131" s="80">
        <f>+Interest_Rate_for_Equipment_Financing/12*CV131</f>
        <v>0</v>
      </c>
      <c r="NO131" s="80">
        <f>+Interest_Rate_for_Equipment_Financing/12*CW131</f>
        <v>0</v>
      </c>
      <c r="NP131" s="80">
        <f>+Interest_Rate_for_Equipment_Financing/12*CX131</f>
        <v>0</v>
      </c>
      <c r="NQ131" s="80">
        <f>+Interest_Rate_for_Equipment_Financing/12*CY131</f>
        <v>0</v>
      </c>
      <c r="NR131" s="80">
        <f>+Interest_Rate_for_Equipment_Financing/12*CZ131</f>
        <v>0</v>
      </c>
      <c r="NS131" s="80">
        <f>+Interest_Rate_for_Equipment_Financing/12*DA131</f>
        <v>0</v>
      </c>
      <c r="NT131" s="80">
        <f>+Interest_Rate_for_Equipment_Financing/12*DB131</f>
        <v>0</v>
      </c>
      <c r="NU131" s="80">
        <f>+Interest_Rate_for_Equipment_Financing/12*DC131</f>
        <v>0</v>
      </c>
      <c r="NV131" s="80">
        <f>+Interest_Rate_for_Equipment_Financing/12*DD131</f>
        <v>0</v>
      </c>
      <c r="NW131" s="80">
        <f>+Interest_Rate_for_Equipment_Financing/12*DE131</f>
        <v>0</v>
      </c>
      <c r="NX131" s="80">
        <f>+Interest_Rate_for_Equipment_Financing/12*DF131</f>
        <v>0</v>
      </c>
      <c r="NY131" s="80">
        <f>+Interest_Rate_for_Equipment_Financing/12*DG131</f>
        <v>0</v>
      </c>
      <c r="NZ131" s="80">
        <f>+Interest_Rate_for_Equipment_Financing/12*DH131</f>
        <v>0</v>
      </c>
      <c r="OA131" s="80">
        <f>+Interest_Rate_for_Equipment_Financing/12*DI131</f>
        <v>0</v>
      </c>
      <c r="OB131" s="80">
        <f>+Interest_Rate_for_Equipment_Financing/12*DJ131</f>
        <v>0</v>
      </c>
      <c r="OC131" s="80">
        <f>+Interest_Rate_for_Equipment_Financing/12*DK131</f>
        <v>0</v>
      </c>
      <c r="OD131" s="80">
        <f>+Interest_Rate_for_Equipment_Financing/12*DL131</f>
        <v>0</v>
      </c>
      <c r="OE131" s="80">
        <f>+Interest_Rate_for_Equipment_Financing/12*DM131</f>
        <v>0</v>
      </c>
      <c r="OF131" s="80">
        <f>+Interest_Rate_for_Equipment_Financing/12*DN131</f>
        <v>0</v>
      </c>
      <c r="OG131" s="80">
        <f>+Interest_Rate_for_Equipment_Financing/12*DO131</f>
        <v>0</v>
      </c>
      <c r="OH131" s="80">
        <f>+Interest_Rate_for_Equipment_Financing/12*DP131</f>
        <v>0</v>
      </c>
      <c r="OI131" s="80">
        <f>+Interest_Rate_for_Equipment_Financing/12*DQ131</f>
        <v>0</v>
      </c>
      <c r="OJ131" s="80">
        <f>+Interest_Rate_for_Equipment_Financing/12*DR131</f>
        <v>0</v>
      </c>
      <c r="OK131" s="80">
        <f>+Interest_Rate_for_Equipment_Financing/12*DS131</f>
        <v>0</v>
      </c>
      <c r="OL131" s="80">
        <f>+Interest_Rate_for_Equipment_Financing/12*DT131</f>
        <v>0</v>
      </c>
      <c r="OM131" s="80">
        <f>+Interest_Rate_for_Equipment_Financing/12*DU131</f>
        <v>0</v>
      </c>
      <c r="ON131" s="80">
        <f>+Interest_Rate_for_Equipment_Financing/12*DV131</f>
        <v>0</v>
      </c>
      <c r="OO131" s="80">
        <f>+Interest_Rate_for_Equipment_Financing/12*DW131</f>
        <v>0</v>
      </c>
      <c r="OP131" s="80">
        <f>+Interest_Rate_for_Equipment_Financing/12*DX131</f>
        <v>0</v>
      </c>
      <c r="OQ131" s="80">
        <f>+Interest_Rate_for_Equipment_Financing/12*DY131</f>
        <v>0</v>
      </c>
      <c r="OR131" s="80">
        <f>+Interest_Rate_for_Equipment_Financing/12*DZ131</f>
        <v>0</v>
      </c>
      <c r="OS131" s="80">
        <f>+Interest_Rate_for_Equipment_Financing/12*EA131</f>
        <v>0</v>
      </c>
      <c r="OT131" s="80">
        <f>+Interest_Rate_for_Equipment_Financing/12*EB131</f>
        <v>0</v>
      </c>
      <c r="OU131" s="80">
        <f>+Interest_Rate_for_Equipment_Financing/12*EC131</f>
        <v>0</v>
      </c>
      <c r="OV131" s="80">
        <f>+Interest_Rate_for_Equipment_Financing/12*ED131</f>
        <v>0</v>
      </c>
      <c r="OW131" s="80">
        <f>+Interest_Rate_for_Equipment_Financing/12*EE131</f>
        <v>0</v>
      </c>
    </row>
    <row r="132" ht="12.75" customHeight="1">
      <c r="A132" s="79">
        <f t="shared" si="111"/>
        <v>11</v>
      </c>
      <c r="B132" s="79" t="s">
        <v>211</v>
      </c>
      <c r="C132" s="80"/>
      <c r="D132" s="80" t="str">
        <f>Term_for_Equipment_Financing</f>
        <v/>
      </c>
      <c r="E132" s="294">
        <f>+Interest_Rate_LT</f>
        <v>0.05</v>
      </c>
      <c r="F132" s="295">
        <f t="shared" si="116"/>
        <v>11</v>
      </c>
      <c r="G132" s="79">
        <f t="shared" si="117"/>
        <v>2025</v>
      </c>
      <c r="H132" s="296"/>
      <c r="I132" s="296"/>
      <c r="J132" s="297"/>
      <c r="K132" s="1"/>
      <c r="L132" s="1"/>
      <c r="M132" s="256">
        <f t="shared" si="118"/>
        <v>45962</v>
      </c>
      <c r="N132" s="256">
        <f t="shared" si="112"/>
        <v>0</v>
      </c>
      <c r="O132" s="257">
        <f t="shared" si="113"/>
        <v>0</v>
      </c>
      <c r="P132" s="258">
        <f t="shared" ref="P132:ES132" si="135">AND((O132&gt;0.1),OR(P$70&lt;$N132,$N132=0))*(O132+$O132+O132*$E132/12)+(P$70=$M132)*($C132+$O132+$C132*$E132/12)</f>
        <v>0</v>
      </c>
      <c r="Q132" s="258">
        <f t="shared" si="135"/>
        <v>0</v>
      </c>
      <c r="R132" s="258">
        <f t="shared" si="135"/>
        <v>0</v>
      </c>
      <c r="S132" s="258">
        <f t="shared" si="135"/>
        <v>0</v>
      </c>
      <c r="T132" s="258">
        <f t="shared" si="135"/>
        <v>0</v>
      </c>
      <c r="U132" s="258">
        <f t="shared" si="135"/>
        <v>0</v>
      </c>
      <c r="V132" s="258">
        <f t="shared" si="135"/>
        <v>0</v>
      </c>
      <c r="W132" s="258">
        <f t="shared" si="135"/>
        <v>0</v>
      </c>
      <c r="X132" s="258">
        <f t="shared" si="135"/>
        <v>0</v>
      </c>
      <c r="Y132" s="258">
        <f t="shared" si="135"/>
        <v>0</v>
      </c>
      <c r="Z132" s="258">
        <f t="shared" si="135"/>
        <v>0</v>
      </c>
      <c r="AA132" s="258">
        <f t="shared" si="135"/>
        <v>0</v>
      </c>
      <c r="AB132" s="258">
        <f t="shared" si="135"/>
        <v>0</v>
      </c>
      <c r="AC132" s="258">
        <f t="shared" si="135"/>
        <v>0</v>
      </c>
      <c r="AD132" s="258">
        <f t="shared" si="135"/>
        <v>0</v>
      </c>
      <c r="AE132" s="258">
        <f t="shared" si="135"/>
        <v>0</v>
      </c>
      <c r="AF132" s="258">
        <f t="shared" si="135"/>
        <v>0</v>
      </c>
      <c r="AG132" s="258">
        <f t="shared" si="135"/>
        <v>0</v>
      </c>
      <c r="AH132" s="258">
        <f t="shared" si="135"/>
        <v>0</v>
      </c>
      <c r="AI132" s="258">
        <f t="shared" si="135"/>
        <v>0</v>
      </c>
      <c r="AJ132" s="258">
        <f t="shared" si="135"/>
        <v>0</v>
      </c>
      <c r="AK132" s="258">
        <f t="shared" si="135"/>
        <v>0</v>
      </c>
      <c r="AL132" s="258">
        <f t="shared" si="135"/>
        <v>0</v>
      </c>
      <c r="AM132" s="258">
        <f t="shared" si="135"/>
        <v>0</v>
      </c>
      <c r="AN132" s="258">
        <f t="shared" si="135"/>
        <v>0</v>
      </c>
      <c r="AO132" s="258">
        <f t="shared" si="135"/>
        <v>0</v>
      </c>
      <c r="AP132" s="258">
        <f t="shared" si="135"/>
        <v>0</v>
      </c>
      <c r="AQ132" s="258">
        <f t="shared" si="135"/>
        <v>0</v>
      </c>
      <c r="AR132" s="258">
        <f t="shared" si="135"/>
        <v>0</v>
      </c>
      <c r="AS132" s="258">
        <f t="shared" si="135"/>
        <v>0</v>
      </c>
      <c r="AT132" s="258">
        <f t="shared" si="135"/>
        <v>0</v>
      </c>
      <c r="AU132" s="258">
        <f t="shared" si="135"/>
        <v>0</v>
      </c>
      <c r="AV132" s="258">
        <f t="shared" si="135"/>
        <v>0</v>
      </c>
      <c r="AW132" s="258">
        <f t="shared" si="135"/>
        <v>0</v>
      </c>
      <c r="AX132" s="258">
        <f t="shared" si="135"/>
        <v>0</v>
      </c>
      <c r="AY132" s="258">
        <f t="shared" si="135"/>
        <v>0</v>
      </c>
      <c r="AZ132" s="258">
        <f t="shared" si="135"/>
        <v>0</v>
      </c>
      <c r="BA132" s="258">
        <f t="shared" si="135"/>
        <v>0</v>
      </c>
      <c r="BB132" s="258">
        <f t="shared" si="135"/>
        <v>0</v>
      </c>
      <c r="BC132" s="258">
        <f t="shared" si="135"/>
        <v>0</v>
      </c>
      <c r="BD132" s="258">
        <f t="shared" si="135"/>
        <v>0</v>
      </c>
      <c r="BE132" s="258">
        <f t="shared" si="135"/>
        <v>0</v>
      </c>
      <c r="BF132" s="258">
        <f t="shared" si="135"/>
        <v>0</v>
      </c>
      <c r="BG132" s="258">
        <f t="shared" si="135"/>
        <v>0</v>
      </c>
      <c r="BH132" s="258">
        <f t="shared" si="135"/>
        <v>0</v>
      </c>
      <c r="BI132" s="258">
        <f t="shared" si="135"/>
        <v>0</v>
      </c>
      <c r="BJ132" s="258">
        <f t="shared" si="135"/>
        <v>0</v>
      </c>
      <c r="BK132" s="258">
        <f t="shared" si="135"/>
        <v>0</v>
      </c>
      <c r="BL132" s="258">
        <f t="shared" si="135"/>
        <v>0</v>
      </c>
      <c r="BM132" s="258">
        <f t="shared" si="135"/>
        <v>0</v>
      </c>
      <c r="BN132" s="258">
        <f t="shared" si="135"/>
        <v>0</v>
      </c>
      <c r="BO132" s="258">
        <f t="shared" si="135"/>
        <v>0</v>
      </c>
      <c r="BP132" s="258">
        <f t="shared" si="135"/>
        <v>0</v>
      </c>
      <c r="BQ132" s="258">
        <f t="shared" si="135"/>
        <v>0</v>
      </c>
      <c r="BR132" s="258">
        <f t="shared" si="135"/>
        <v>0</v>
      </c>
      <c r="BS132" s="258">
        <f t="shared" si="135"/>
        <v>0</v>
      </c>
      <c r="BT132" s="258">
        <f t="shared" si="135"/>
        <v>0</v>
      </c>
      <c r="BU132" s="258">
        <f t="shared" si="135"/>
        <v>0</v>
      </c>
      <c r="BV132" s="258">
        <f t="shared" si="135"/>
        <v>0</v>
      </c>
      <c r="BW132" s="258">
        <f t="shared" si="135"/>
        <v>0</v>
      </c>
      <c r="BX132" s="258">
        <f t="shared" si="135"/>
        <v>0</v>
      </c>
      <c r="BY132" s="258">
        <f t="shared" si="135"/>
        <v>0</v>
      </c>
      <c r="BZ132" s="258">
        <f t="shared" si="135"/>
        <v>0</v>
      </c>
      <c r="CA132" s="258">
        <f t="shared" si="135"/>
        <v>0</v>
      </c>
      <c r="CB132" s="258">
        <f t="shared" si="135"/>
        <v>0</v>
      </c>
      <c r="CC132" s="258">
        <f t="shared" si="135"/>
        <v>0</v>
      </c>
      <c r="CD132" s="258">
        <f t="shared" si="135"/>
        <v>0</v>
      </c>
      <c r="CE132" s="258">
        <f t="shared" si="135"/>
        <v>0</v>
      </c>
      <c r="CF132" s="258">
        <f t="shared" si="135"/>
        <v>0</v>
      </c>
      <c r="CG132" s="258">
        <f t="shared" si="135"/>
        <v>0</v>
      </c>
      <c r="CH132" s="258">
        <f t="shared" si="135"/>
        <v>0</v>
      </c>
      <c r="CI132" s="258">
        <f t="shared" si="135"/>
        <v>0</v>
      </c>
      <c r="CJ132" s="258">
        <f t="shared" si="135"/>
        <v>0</v>
      </c>
      <c r="CK132" s="258">
        <f t="shared" si="135"/>
        <v>0</v>
      </c>
      <c r="CL132" s="258">
        <f t="shared" si="135"/>
        <v>0</v>
      </c>
      <c r="CM132" s="258">
        <f t="shared" si="135"/>
        <v>0</v>
      </c>
      <c r="CN132" s="258">
        <f t="shared" si="135"/>
        <v>0</v>
      </c>
      <c r="CO132" s="258">
        <f t="shared" si="135"/>
        <v>0</v>
      </c>
      <c r="CP132" s="258">
        <f t="shared" si="135"/>
        <v>0</v>
      </c>
      <c r="CQ132" s="258">
        <f t="shared" si="135"/>
        <v>0</v>
      </c>
      <c r="CR132" s="258">
        <f t="shared" si="135"/>
        <v>0</v>
      </c>
      <c r="CS132" s="258">
        <f t="shared" si="135"/>
        <v>0</v>
      </c>
      <c r="CT132" s="258">
        <f t="shared" si="135"/>
        <v>0</v>
      </c>
      <c r="CU132" s="258">
        <f t="shared" si="135"/>
        <v>0</v>
      </c>
      <c r="CV132" s="258">
        <f t="shared" si="135"/>
        <v>0</v>
      </c>
      <c r="CW132" s="258">
        <f t="shared" si="135"/>
        <v>0</v>
      </c>
      <c r="CX132" s="258">
        <f t="shared" si="135"/>
        <v>0</v>
      </c>
      <c r="CY132" s="258">
        <f t="shared" si="135"/>
        <v>0</v>
      </c>
      <c r="CZ132" s="258">
        <f t="shared" si="135"/>
        <v>0</v>
      </c>
      <c r="DA132" s="258">
        <f t="shared" si="135"/>
        <v>0</v>
      </c>
      <c r="DB132" s="258">
        <f t="shared" si="135"/>
        <v>0</v>
      </c>
      <c r="DC132" s="258">
        <f t="shared" si="135"/>
        <v>0</v>
      </c>
      <c r="DD132" s="258">
        <f t="shared" si="135"/>
        <v>0</v>
      </c>
      <c r="DE132" s="258">
        <f t="shared" si="135"/>
        <v>0</v>
      </c>
      <c r="DF132" s="258">
        <f t="shared" si="135"/>
        <v>0</v>
      </c>
      <c r="DG132" s="258">
        <f t="shared" si="135"/>
        <v>0</v>
      </c>
      <c r="DH132" s="258">
        <f t="shared" si="135"/>
        <v>0</v>
      </c>
      <c r="DI132" s="258">
        <f t="shared" si="135"/>
        <v>0</v>
      </c>
      <c r="DJ132" s="258">
        <f t="shared" si="135"/>
        <v>0</v>
      </c>
      <c r="DK132" s="258">
        <f t="shared" si="135"/>
        <v>0</v>
      </c>
      <c r="DL132" s="258">
        <f t="shared" si="135"/>
        <v>0</v>
      </c>
      <c r="DM132" s="258">
        <f t="shared" si="135"/>
        <v>0</v>
      </c>
      <c r="DN132" s="258">
        <f t="shared" si="135"/>
        <v>0</v>
      </c>
      <c r="DO132" s="258">
        <f t="shared" si="135"/>
        <v>0</v>
      </c>
      <c r="DP132" s="258">
        <f t="shared" si="135"/>
        <v>0</v>
      </c>
      <c r="DQ132" s="258">
        <f t="shared" si="135"/>
        <v>0</v>
      </c>
      <c r="DR132" s="258">
        <f t="shared" si="135"/>
        <v>0</v>
      </c>
      <c r="DS132" s="258">
        <f t="shared" si="135"/>
        <v>0</v>
      </c>
      <c r="DT132" s="258">
        <f t="shared" si="135"/>
        <v>0</v>
      </c>
      <c r="DU132" s="258">
        <f t="shared" si="135"/>
        <v>0</v>
      </c>
      <c r="DV132" s="258">
        <f t="shared" si="135"/>
        <v>0</v>
      </c>
      <c r="DW132" s="258">
        <f t="shared" si="135"/>
        <v>0</v>
      </c>
      <c r="DX132" s="258">
        <f t="shared" si="135"/>
        <v>0</v>
      </c>
      <c r="DY132" s="258">
        <f t="shared" si="135"/>
        <v>0</v>
      </c>
      <c r="DZ132" s="258">
        <f t="shared" si="135"/>
        <v>0</v>
      </c>
      <c r="EA132" s="258">
        <f t="shared" si="135"/>
        <v>0</v>
      </c>
      <c r="EB132" s="258">
        <f t="shared" si="135"/>
        <v>0</v>
      </c>
      <c r="EC132" s="258">
        <f t="shared" si="135"/>
        <v>0</v>
      </c>
      <c r="ED132" s="258">
        <f t="shared" si="135"/>
        <v>0</v>
      </c>
      <c r="EE132" s="258">
        <f t="shared" si="135"/>
        <v>0</v>
      </c>
      <c r="EF132" s="258">
        <f t="shared" si="135"/>
        <v>0</v>
      </c>
      <c r="EG132" s="258">
        <f t="shared" si="135"/>
        <v>0</v>
      </c>
      <c r="EH132" s="258">
        <f t="shared" si="135"/>
        <v>0</v>
      </c>
      <c r="EI132" s="258">
        <f t="shared" si="135"/>
        <v>0</v>
      </c>
      <c r="EJ132" s="258">
        <f t="shared" si="135"/>
        <v>0</v>
      </c>
      <c r="EK132" s="258">
        <f t="shared" si="135"/>
        <v>0</v>
      </c>
      <c r="EL132" s="258">
        <f t="shared" si="135"/>
        <v>0</v>
      </c>
      <c r="EM132" s="258">
        <f t="shared" si="135"/>
        <v>0</v>
      </c>
      <c r="EN132" s="258">
        <f t="shared" si="135"/>
        <v>0</v>
      </c>
      <c r="EO132" s="258">
        <f t="shared" si="135"/>
        <v>0</v>
      </c>
      <c r="EP132" s="258">
        <f t="shared" si="135"/>
        <v>0</v>
      </c>
      <c r="EQ132" s="258">
        <f t="shared" si="135"/>
        <v>0</v>
      </c>
      <c r="ER132" s="258">
        <f t="shared" si="135"/>
        <v>0</v>
      </c>
      <c r="ES132" s="258">
        <f t="shared" si="135"/>
        <v>0</v>
      </c>
      <c r="ET132" s="1"/>
      <c r="EU132" s="1"/>
      <c r="EV132" s="1"/>
      <c r="EW132" s="1"/>
      <c r="EX132" s="80">
        <f t="shared" ref="EX132:KE132" si="136">(P132&gt;0)*(P132-AB132)</f>
        <v>0</v>
      </c>
      <c r="EY132" s="80">
        <f t="shared" si="136"/>
        <v>0</v>
      </c>
      <c r="EZ132" s="80">
        <f t="shared" si="136"/>
        <v>0</v>
      </c>
      <c r="FA132" s="80">
        <f t="shared" si="136"/>
        <v>0</v>
      </c>
      <c r="FB132" s="80">
        <f t="shared" si="136"/>
        <v>0</v>
      </c>
      <c r="FC132" s="80">
        <f t="shared" si="136"/>
        <v>0</v>
      </c>
      <c r="FD132" s="80">
        <f t="shared" si="136"/>
        <v>0</v>
      </c>
      <c r="FE132" s="80">
        <f t="shared" si="136"/>
        <v>0</v>
      </c>
      <c r="FF132" s="80">
        <f t="shared" si="136"/>
        <v>0</v>
      </c>
      <c r="FG132" s="80">
        <f t="shared" si="136"/>
        <v>0</v>
      </c>
      <c r="FH132" s="80">
        <f t="shared" si="136"/>
        <v>0</v>
      </c>
      <c r="FI132" s="80">
        <f t="shared" si="136"/>
        <v>0</v>
      </c>
      <c r="FJ132" s="80">
        <f t="shared" si="136"/>
        <v>0</v>
      </c>
      <c r="FK132" s="80">
        <f t="shared" si="136"/>
        <v>0</v>
      </c>
      <c r="FL132" s="80">
        <f t="shared" si="136"/>
        <v>0</v>
      </c>
      <c r="FM132" s="80">
        <f t="shared" si="136"/>
        <v>0</v>
      </c>
      <c r="FN132" s="80">
        <f t="shared" si="136"/>
        <v>0</v>
      </c>
      <c r="FO132" s="80">
        <f t="shared" si="136"/>
        <v>0</v>
      </c>
      <c r="FP132" s="80">
        <f t="shared" si="136"/>
        <v>0</v>
      </c>
      <c r="FQ132" s="80">
        <f t="shared" si="136"/>
        <v>0</v>
      </c>
      <c r="FR132" s="80">
        <f t="shared" si="136"/>
        <v>0</v>
      </c>
      <c r="FS132" s="80">
        <f t="shared" si="136"/>
        <v>0</v>
      </c>
      <c r="FT132" s="80">
        <f t="shared" si="136"/>
        <v>0</v>
      </c>
      <c r="FU132" s="80">
        <f t="shared" si="136"/>
        <v>0</v>
      </c>
      <c r="FV132" s="80">
        <f t="shared" si="136"/>
        <v>0</v>
      </c>
      <c r="FW132" s="80">
        <f t="shared" si="136"/>
        <v>0</v>
      </c>
      <c r="FX132" s="80">
        <f t="shared" si="136"/>
        <v>0</v>
      </c>
      <c r="FY132" s="80">
        <f t="shared" si="136"/>
        <v>0</v>
      </c>
      <c r="FZ132" s="80">
        <f t="shared" si="136"/>
        <v>0</v>
      </c>
      <c r="GA132" s="80">
        <f t="shared" si="136"/>
        <v>0</v>
      </c>
      <c r="GB132" s="80">
        <f t="shared" si="136"/>
        <v>0</v>
      </c>
      <c r="GC132" s="80">
        <f t="shared" si="136"/>
        <v>0</v>
      </c>
      <c r="GD132" s="80">
        <f t="shared" si="136"/>
        <v>0</v>
      </c>
      <c r="GE132" s="80">
        <f t="shared" si="136"/>
        <v>0</v>
      </c>
      <c r="GF132" s="80">
        <f t="shared" si="136"/>
        <v>0</v>
      </c>
      <c r="GG132" s="80">
        <f t="shared" si="136"/>
        <v>0</v>
      </c>
      <c r="GH132" s="80">
        <f t="shared" si="136"/>
        <v>0</v>
      </c>
      <c r="GI132" s="80">
        <f t="shared" si="136"/>
        <v>0</v>
      </c>
      <c r="GJ132" s="80">
        <f t="shared" si="136"/>
        <v>0</v>
      </c>
      <c r="GK132" s="80">
        <f t="shared" si="136"/>
        <v>0</v>
      </c>
      <c r="GL132" s="80">
        <f t="shared" si="136"/>
        <v>0</v>
      </c>
      <c r="GM132" s="80">
        <f t="shared" si="136"/>
        <v>0</v>
      </c>
      <c r="GN132" s="80">
        <f t="shared" si="136"/>
        <v>0</v>
      </c>
      <c r="GO132" s="80">
        <f t="shared" si="136"/>
        <v>0</v>
      </c>
      <c r="GP132" s="80">
        <f t="shared" si="136"/>
        <v>0</v>
      </c>
      <c r="GQ132" s="80">
        <f t="shared" si="136"/>
        <v>0</v>
      </c>
      <c r="GR132" s="80">
        <f t="shared" si="136"/>
        <v>0</v>
      </c>
      <c r="GS132" s="80">
        <f t="shared" si="136"/>
        <v>0</v>
      </c>
      <c r="GT132" s="80">
        <f t="shared" si="136"/>
        <v>0</v>
      </c>
      <c r="GU132" s="80">
        <f t="shared" si="136"/>
        <v>0</v>
      </c>
      <c r="GV132" s="80">
        <f t="shared" si="136"/>
        <v>0</v>
      </c>
      <c r="GW132" s="80">
        <f t="shared" si="136"/>
        <v>0</v>
      </c>
      <c r="GX132" s="80">
        <f t="shared" si="136"/>
        <v>0</v>
      </c>
      <c r="GY132" s="80">
        <f t="shared" si="136"/>
        <v>0</v>
      </c>
      <c r="GZ132" s="80">
        <f t="shared" si="136"/>
        <v>0</v>
      </c>
      <c r="HA132" s="80">
        <f t="shared" si="136"/>
        <v>0</v>
      </c>
      <c r="HB132" s="80">
        <f t="shared" si="136"/>
        <v>0</v>
      </c>
      <c r="HC132" s="80">
        <f t="shared" si="136"/>
        <v>0</v>
      </c>
      <c r="HD132" s="80">
        <f t="shared" si="136"/>
        <v>0</v>
      </c>
      <c r="HE132" s="80">
        <f t="shared" si="136"/>
        <v>0</v>
      </c>
      <c r="HF132" s="80">
        <f t="shared" si="136"/>
        <v>0</v>
      </c>
      <c r="HG132" s="80">
        <f t="shared" si="136"/>
        <v>0</v>
      </c>
      <c r="HH132" s="80">
        <f t="shared" si="136"/>
        <v>0</v>
      </c>
      <c r="HI132" s="80">
        <f t="shared" si="136"/>
        <v>0</v>
      </c>
      <c r="HJ132" s="80">
        <f t="shared" si="136"/>
        <v>0</v>
      </c>
      <c r="HK132" s="80">
        <f t="shared" si="136"/>
        <v>0</v>
      </c>
      <c r="HL132" s="80">
        <f t="shared" si="136"/>
        <v>0</v>
      </c>
      <c r="HM132" s="80">
        <f t="shared" si="136"/>
        <v>0</v>
      </c>
      <c r="HN132" s="80">
        <f t="shared" si="136"/>
        <v>0</v>
      </c>
      <c r="HO132" s="80">
        <f t="shared" si="136"/>
        <v>0</v>
      </c>
      <c r="HP132" s="80">
        <f t="shared" si="136"/>
        <v>0</v>
      </c>
      <c r="HQ132" s="80">
        <f t="shared" si="136"/>
        <v>0</v>
      </c>
      <c r="HR132" s="80">
        <f t="shared" si="136"/>
        <v>0</v>
      </c>
      <c r="HS132" s="80">
        <f t="shared" si="136"/>
        <v>0</v>
      </c>
      <c r="HT132" s="80">
        <f t="shared" si="136"/>
        <v>0</v>
      </c>
      <c r="HU132" s="80">
        <f t="shared" si="136"/>
        <v>0</v>
      </c>
      <c r="HV132" s="80">
        <f t="shared" si="136"/>
        <v>0</v>
      </c>
      <c r="HW132" s="80">
        <f t="shared" si="136"/>
        <v>0</v>
      </c>
      <c r="HX132" s="80">
        <f t="shared" si="136"/>
        <v>0</v>
      </c>
      <c r="HY132" s="80">
        <f t="shared" si="136"/>
        <v>0</v>
      </c>
      <c r="HZ132" s="80">
        <f t="shared" si="136"/>
        <v>0</v>
      </c>
      <c r="IA132" s="80">
        <f t="shared" si="136"/>
        <v>0</v>
      </c>
      <c r="IB132" s="80">
        <f t="shared" si="136"/>
        <v>0</v>
      </c>
      <c r="IC132" s="80">
        <f t="shared" si="136"/>
        <v>0</v>
      </c>
      <c r="ID132" s="80">
        <f t="shared" si="136"/>
        <v>0</v>
      </c>
      <c r="IE132" s="80">
        <f t="shared" si="136"/>
        <v>0</v>
      </c>
      <c r="IF132" s="80">
        <f t="shared" si="136"/>
        <v>0</v>
      </c>
      <c r="IG132" s="80">
        <f t="shared" si="136"/>
        <v>0</v>
      </c>
      <c r="IH132" s="80">
        <f t="shared" si="136"/>
        <v>0</v>
      </c>
      <c r="II132" s="80">
        <f t="shared" si="136"/>
        <v>0</v>
      </c>
      <c r="IJ132" s="80">
        <f t="shared" si="136"/>
        <v>0</v>
      </c>
      <c r="IK132" s="80">
        <f t="shared" si="136"/>
        <v>0</v>
      </c>
      <c r="IL132" s="80">
        <f t="shared" si="136"/>
        <v>0</v>
      </c>
      <c r="IM132" s="80">
        <f t="shared" si="136"/>
        <v>0</v>
      </c>
      <c r="IN132" s="80">
        <f t="shared" si="136"/>
        <v>0</v>
      </c>
      <c r="IO132" s="80">
        <f t="shared" si="136"/>
        <v>0</v>
      </c>
      <c r="IP132" s="80">
        <f t="shared" si="136"/>
        <v>0</v>
      </c>
      <c r="IQ132" s="80">
        <f t="shared" si="136"/>
        <v>0</v>
      </c>
      <c r="IR132" s="80">
        <f t="shared" si="136"/>
        <v>0</v>
      </c>
      <c r="IS132" s="80">
        <f t="shared" si="136"/>
        <v>0</v>
      </c>
      <c r="IT132" s="80">
        <f t="shared" si="136"/>
        <v>0</v>
      </c>
      <c r="IU132" s="80">
        <f t="shared" si="136"/>
        <v>0</v>
      </c>
      <c r="IV132" s="80">
        <f t="shared" si="136"/>
        <v>0</v>
      </c>
      <c r="IW132" s="80">
        <f t="shared" si="136"/>
        <v>0</v>
      </c>
      <c r="IX132" s="80">
        <f t="shared" si="136"/>
        <v>0</v>
      </c>
      <c r="IY132" s="80">
        <f t="shared" si="136"/>
        <v>0</v>
      </c>
      <c r="IZ132" s="80">
        <f t="shared" si="136"/>
        <v>0</v>
      </c>
      <c r="JA132" s="80">
        <f t="shared" si="136"/>
        <v>0</v>
      </c>
      <c r="JB132" s="80">
        <f t="shared" si="136"/>
        <v>0</v>
      </c>
      <c r="JC132" s="80">
        <f t="shared" si="136"/>
        <v>0</v>
      </c>
      <c r="JD132" s="80">
        <f t="shared" si="136"/>
        <v>0</v>
      </c>
      <c r="JE132" s="80">
        <f t="shared" si="136"/>
        <v>0</v>
      </c>
      <c r="JF132" s="80">
        <f t="shared" si="136"/>
        <v>0</v>
      </c>
      <c r="JG132" s="80">
        <f t="shared" si="136"/>
        <v>0</v>
      </c>
      <c r="JH132" s="80">
        <f t="shared" si="136"/>
        <v>0</v>
      </c>
      <c r="JI132" s="80">
        <f t="shared" si="136"/>
        <v>0</v>
      </c>
      <c r="JJ132" s="80">
        <f t="shared" si="136"/>
        <v>0</v>
      </c>
      <c r="JK132" s="80">
        <f t="shared" si="136"/>
        <v>0</v>
      </c>
      <c r="JL132" s="80">
        <f t="shared" si="136"/>
        <v>0</v>
      </c>
      <c r="JM132" s="80">
        <f t="shared" si="136"/>
        <v>0</v>
      </c>
      <c r="JN132" s="80">
        <f t="shared" si="136"/>
        <v>0</v>
      </c>
      <c r="JO132" s="80">
        <f t="shared" si="136"/>
        <v>0</v>
      </c>
      <c r="JP132" s="80">
        <f t="shared" si="136"/>
        <v>0</v>
      </c>
      <c r="JQ132" s="80">
        <f t="shared" si="136"/>
        <v>0</v>
      </c>
      <c r="JR132" s="80">
        <f t="shared" si="136"/>
        <v>0</v>
      </c>
      <c r="JS132" s="80">
        <f t="shared" si="136"/>
        <v>0</v>
      </c>
      <c r="JT132" s="80">
        <f t="shared" si="136"/>
        <v>0</v>
      </c>
      <c r="JU132" s="80">
        <f t="shared" si="136"/>
        <v>0</v>
      </c>
      <c r="JV132" s="80">
        <f t="shared" si="136"/>
        <v>0</v>
      </c>
      <c r="JW132" s="80">
        <f t="shared" si="136"/>
        <v>0</v>
      </c>
      <c r="JX132" s="80">
        <f t="shared" si="136"/>
        <v>0</v>
      </c>
      <c r="JY132" s="80">
        <f t="shared" si="136"/>
        <v>0</v>
      </c>
      <c r="JZ132" s="80">
        <f t="shared" si="136"/>
        <v>0</v>
      </c>
      <c r="KA132" s="80">
        <f t="shared" si="136"/>
        <v>0</v>
      </c>
      <c r="KB132" s="80">
        <f t="shared" si="136"/>
        <v>0</v>
      </c>
      <c r="KC132" s="80">
        <f t="shared" si="136"/>
        <v>0</v>
      </c>
      <c r="KD132" s="80">
        <f t="shared" si="136"/>
        <v>0</v>
      </c>
      <c r="KE132" s="80">
        <f t="shared" si="136"/>
        <v>0</v>
      </c>
      <c r="KF132" s="1"/>
      <c r="KG132" s="1"/>
      <c r="KH132" s="80">
        <f>+Interest_Rate_for_Equipment_Financing/12*P132</f>
        <v>0</v>
      </c>
      <c r="KI132" s="80">
        <f>+Interest_Rate_for_Equipment_Financing/12*Q132</f>
        <v>0</v>
      </c>
      <c r="KJ132" s="80">
        <f>+Interest_Rate_for_Equipment_Financing/12*R132</f>
        <v>0</v>
      </c>
      <c r="KK132" s="80">
        <f>+Interest_Rate_for_Equipment_Financing/12*S132</f>
        <v>0</v>
      </c>
      <c r="KL132" s="80">
        <f>+Interest_Rate_for_Equipment_Financing/12*T132</f>
        <v>0</v>
      </c>
      <c r="KM132" s="80">
        <f>+Interest_Rate_for_Equipment_Financing/12*U132</f>
        <v>0</v>
      </c>
      <c r="KN132" s="80">
        <f>+Interest_Rate_for_Equipment_Financing/12*V132</f>
        <v>0</v>
      </c>
      <c r="KO132" s="80">
        <f>+Interest_Rate_for_Equipment_Financing/12*W132</f>
        <v>0</v>
      </c>
      <c r="KP132" s="80">
        <f>+Interest_Rate_for_Equipment_Financing/12*X132</f>
        <v>0</v>
      </c>
      <c r="KQ132" s="80">
        <f>+Interest_Rate_for_Equipment_Financing/12*Y132</f>
        <v>0</v>
      </c>
      <c r="KR132" s="80">
        <f>+Interest_Rate_for_Equipment_Financing/12*Z132</f>
        <v>0</v>
      </c>
      <c r="KS132" s="80">
        <f>+Interest_Rate_for_Equipment_Financing/12*AA132</f>
        <v>0</v>
      </c>
      <c r="KT132" s="80">
        <f>+Interest_Rate_for_Equipment_Financing/12*AB132</f>
        <v>0</v>
      </c>
      <c r="KU132" s="80">
        <f>+Interest_Rate_for_Equipment_Financing/12*AC132</f>
        <v>0</v>
      </c>
      <c r="KV132" s="80">
        <f>+Interest_Rate_for_Equipment_Financing/12*AD132</f>
        <v>0</v>
      </c>
      <c r="KW132" s="80">
        <f>+Interest_Rate_for_Equipment_Financing/12*AE132</f>
        <v>0</v>
      </c>
      <c r="KX132" s="80">
        <f>+Interest_Rate_for_Equipment_Financing/12*AF132</f>
        <v>0</v>
      </c>
      <c r="KY132" s="80">
        <f>+Interest_Rate_for_Equipment_Financing/12*AG132</f>
        <v>0</v>
      </c>
      <c r="KZ132" s="80">
        <f>+Interest_Rate_for_Equipment_Financing/12*AH132</f>
        <v>0</v>
      </c>
      <c r="LA132" s="80">
        <f>+Interest_Rate_for_Equipment_Financing/12*AI132</f>
        <v>0</v>
      </c>
      <c r="LB132" s="80">
        <f>+Interest_Rate_for_Equipment_Financing/12*AJ132</f>
        <v>0</v>
      </c>
      <c r="LC132" s="80">
        <f>+Interest_Rate_for_Equipment_Financing/12*AK132</f>
        <v>0</v>
      </c>
      <c r="LD132" s="80">
        <f>+Interest_Rate_for_Equipment_Financing/12*AL132</f>
        <v>0</v>
      </c>
      <c r="LE132" s="80">
        <f>+Interest_Rate_for_Equipment_Financing/12*AM132</f>
        <v>0</v>
      </c>
      <c r="LF132" s="80">
        <f>+Interest_Rate_for_Equipment_Financing/12*AN132</f>
        <v>0</v>
      </c>
      <c r="LG132" s="80">
        <f>+Interest_Rate_for_Equipment_Financing/12*AO132</f>
        <v>0</v>
      </c>
      <c r="LH132" s="80">
        <f>+Interest_Rate_for_Equipment_Financing/12*AP132</f>
        <v>0</v>
      </c>
      <c r="LI132" s="80">
        <f>+Interest_Rate_for_Equipment_Financing/12*AQ132</f>
        <v>0</v>
      </c>
      <c r="LJ132" s="80">
        <f>+Interest_Rate_for_Equipment_Financing/12*AR132</f>
        <v>0</v>
      </c>
      <c r="LK132" s="80">
        <f>+Interest_Rate_for_Equipment_Financing/12*AS132</f>
        <v>0</v>
      </c>
      <c r="LL132" s="80">
        <f>+Interest_Rate_for_Equipment_Financing/12*AT132</f>
        <v>0</v>
      </c>
      <c r="LM132" s="80">
        <f>+Interest_Rate_for_Equipment_Financing/12*AU132</f>
        <v>0</v>
      </c>
      <c r="LN132" s="80">
        <f>+Interest_Rate_for_Equipment_Financing/12*AV132</f>
        <v>0</v>
      </c>
      <c r="LO132" s="80">
        <f>+Interest_Rate_for_Equipment_Financing/12*AW132</f>
        <v>0</v>
      </c>
      <c r="LP132" s="80">
        <f>+Interest_Rate_for_Equipment_Financing/12*AX132</f>
        <v>0</v>
      </c>
      <c r="LQ132" s="80">
        <f>+Interest_Rate_for_Equipment_Financing/12*AY132</f>
        <v>0</v>
      </c>
      <c r="LR132" s="80">
        <f>+Interest_Rate_for_Equipment_Financing/12*AZ132</f>
        <v>0</v>
      </c>
      <c r="LS132" s="80">
        <f>+Interest_Rate_for_Equipment_Financing/12*BA132</f>
        <v>0</v>
      </c>
      <c r="LT132" s="80">
        <f>+Interest_Rate_for_Equipment_Financing/12*BB132</f>
        <v>0</v>
      </c>
      <c r="LU132" s="80">
        <f>+Interest_Rate_for_Equipment_Financing/12*BC132</f>
        <v>0</v>
      </c>
      <c r="LV132" s="80">
        <f>+Interest_Rate_for_Equipment_Financing/12*BD132</f>
        <v>0</v>
      </c>
      <c r="LW132" s="80">
        <f>+Interest_Rate_for_Equipment_Financing/12*BE132</f>
        <v>0</v>
      </c>
      <c r="LX132" s="80">
        <f>+Interest_Rate_for_Equipment_Financing/12*BF132</f>
        <v>0</v>
      </c>
      <c r="LY132" s="80">
        <f>+Interest_Rate_for_Equipment_Financing/12*BG132</f>
        <v>0</v>
      </c>
      <c r="LZ132" s="80">
        <f>+Interest_Rate_for_Equipment_Financing/12*BH132</f>
        <v>0</v>
      </c>
      <c r="MA132" s="80">
        <f>+Interest_Rate_for_Equipment_Financing/12*BI132</f>
        <v>0</v>
      </c>
      <c r="MB132" s="80">
        <f>+Interest_Rate_for_Equipment_Financing/12*BJ132</f>
        <v>0</v>
      </c>
      <c r="MC132" s="80">
        <f>+Interest_Rate_for_Equipment_Financing/12*BK132</f>
        <v>0</v>
      </c>
      <c r="MD132" s="80">
        <f>+Interest_Rate_for_Equipment_Financing/12*BL132</f>
        <v>0</v>
      </c>
      <c r="ME132" s="80">
        <f>+Interest_Rate_for_Equipment_Financing/12*BM132</f>
        <v>0</v>
      </c>
      <c r="MF132" s="80">
        <f>+Interest_Rate_for_Equipment_Financing/12*BN132</f>
        <v>0</v>
      </c>
      <c r="MG132" s="80">
        <f>+Interest_Rate_for_Equipment_Financing/12*BO132</f>
        <v>0</v>
      </c>
      <c r="MH132" s="80">
        <f>+Interest_Rate_for_Equipment_Financing/12*BP132</f>
        <v>0</v>
      </c>
      <c r="MI132" s="80">
        <f>+Interest_Rate_for_Equipment_Financing/12*BQ132</f>
        <v>0</v>
      </c>
      <c r="MJ132" s="80">
        <f>+Interest_Rate_for_Equipment_Financing/12*BR132</f>
        <v>0</v>
      </c>
      <c r="MK132" s="80">
        <f>+Interest_Rate_for_Equipment_Financing/12*BS132</f>
        <v>0</v>
      </c>
      <c r="ML132" s="80">
        <f>+Interest_Rate_for_Equipment_Financing/12*BT132</f>
        <v>0</v>
      </c>
      <c r="MM132" s="80">
        <f>+Interest_Rate_for_Equipment_Financing/12*BU132</f>
        <v>0</v>
      </c>
      <c r="MN132" s="80">
        <f>+Interest_Rate_for_Equipment_Financing/12*BV132</f>
        <v>0</v>
      </c>
      <c r="MO132" s="80">
        <f>+Interest_Rate_for_Equipment_Financing/12*BW132</f>
        <v>0</v>
      </c>
      <c r="MP132" s="80">
        <f>+Interest_Rate_for_Equipment_Financing/12*BX132</f>
        <v>0</v>
      </c>
      <c r="MQ132" s="80">
        <f>+Interest_Rate_for_Equipment_Financing/12*BY132</f>
        <v>0</v>
      </c>
      <c r="MR132" s="80">
        <f>+Interest_Rate_for_Equipment_Financing/12*BZ132</f>
        <v>0</v>
      </c>
      <c r="MS132" s="80">
        <f>+Interest_Rate_for_Equipment_Financing/12*CA132</f>
        <v>0</v>
      </c>
      <c r="MT132" s="80">
        <f>+Interest_Rate_for_Equipment_Financing/12*CB132</f>
        <v>0</v>
      </c>
      <c r="MU132" s="80">
        <f>+Interest_Rate_for_Equipment_Financing/12*CC132</f>
        <v>0</v>
      </c>
      <c r="MV132" s="80">
        <f>+Interest_Rate_for_Equipment_Financing/12*CD132</f>
        <v>0</v>
      </c>
      <c r="MW132" s="80">
        <f>+Interest_Rate_for_Equipment_Financing/12*CE132</f>
        <v>0</v>
      </c>
      <c r="MX132" s="80">
        <f>+Interest_Rate_for_Equipment_Financing/12*CF132</f>
        <v>0</v>
      </c>
      <c r="MY132" s="80">
        <f>+Interest_Rate_for_Equipment_Financing/12*CG132</f>
        <v>0</v>
      </c>
      <c r="MZ132" s="80">
        <f>+Interest_Rate_for_Equipment_Financing/12*CH132</f>
        <v>0</v>
      </c>
      <c r="NA132" s="80">
        <f>+Interest_Rate_for_Equipment_Financing/12*CI132</f>
        <v>0</v>
      </c>
      <c r="NB132" s="80">
        <f>+Interest_Rate_for_Equipment_Financing/12*CJ132</f>
        <v>0</v>
      </c>
      <c r="NC132" s="80">
        <f>+Interest_Rate_for_Equipment_Financing/12*CK132</f>
        <v>0</v>
      </c>
      <c r="ND132" s="80">
        <f>+Interest_Rate_for_Equipment_Financing/12*CL132</f>
        <v>0</v>
      </c>
      <c r="NE132" s="80">
        <f>+Interest_Rate_for_Equipment_Financing/12*CM132</f>
        <v>0</v>
      </c>
      <c r="NF132" s="80">
        <f>+Interest_Rate_for_Equipment_Financing/12*CN132</f>
        <v>0</v>
      </c>
      <c r="NG132" s="80">
        <f>+Interest_Rate_for_Equipment_Financing/12*CO132</f>
        <v>0</v>
      </c>
      <c r="NH132" s="80">
        <f>+Interest_Rate_for_Equipment_Financing/12*CP132</f>
        <v>0</v>
      </c>
      <c r="NI132" s="80">
        <f>+Interest_Rate_for_Equipment_Financing/12*CQ132</f>
        <v>0</v>
      </c>
      <c r="NJ132" s="80">
        <f>+Interest_Rate_for_Equipment_Financing/12*CR132</f>
        <v>0</v>
      </c>
      <c r="NK132" s="80">
        <f>+Interest_Rate_for_Equipment_Financing/12*CS132</f>
        <v>0</v>
      </c>
      <c r="NL132" s="80">
        <f>+Interest_Rate_for_Equipment_Financing/12*CT132</f>
        <v>0</v>
      </c>
      <c r="NM132" s="80">
        <f>+Interest_Rate_for_Equipment_Financing/12*CU132</f>
        <v>0</v>
      </c>
      <c r="NN132" s="80">
        <f>+Interest_Rate_for_Equipment_Financing/12*CV132</f>
        <v>0</v>
      </c>
      <c r="NO132" s="80">
        <f>+Interest_Rate_for_Equipment_Financing/12*CW132</f>
        <v>0</v>
      </c>
      <c r="NP132" s="80">
        <f>+Interest_Rate_for_Equipment_Financing/12*CX132</f>
        <v>0</v>
      </c>
      <c r="NQ132" s="80">
        <f>+Interest_Rate_for_Equipment_Financing/12*CY132</f>
        <v>0</v>
      </c>
      <c r="NR132" s="80">
        <f>+Interest_Rate_for_Equipment_Financing/12*CZ132</f>
        <v>0</v>
      </c>
      <c r="NS132" s="80">
        <f>+Interest_Rate_for_Equipment_Financing/12*DA132</f>
        <v>0</v>
      </c>
      <c r="NT132" s="80">
        <f>+Interest_Rate_for_Equipment_Financing/12*DB132</f>
        <v>0</v>
      </c>
      <c r="NU132" s="80">
        <f>+Interest_Rate_for_Equipment_Financing/12*DC132</f>
        <v>0</v>
      </c>
      <c r="NV132" s="80">
        <f>+Interest_Rate_for_Equipment_Financing/12*DD132</f>
        <v>0</v>
      </c>
      <c r="NW132" s="80">
        <f>+Interest_Rate_for_Equipment_Financing/12*DE132</f>
        <v>0</v>
      </c>
      <c r="NX132" s="80">
        <f>+Interest_Rate_for_Equipment_Financing/12*DF132</f>
        <v>0</v>
      </c>
      <c r="NY132" s="80">
        <f>+Interest_Rate_for_Equipment_Financing/12*DG132</f>
        <v>0</v>
      </c>
      <c r="NZ132" s="80">
        <f>+Interest_Rate_for_Equipment_Financing/12*DH132</f>
        <v>0</v>
      </c>
      <c r="OA132" s="80">
        <f>+Interest_Rate_for_Equipment_Financing/12*DI132</f>
        <v>0</v>
      </c>
      <c r="OB132" s="80">
        <f>+Interest_Rate_for_Equipment_Financing/12*DJ132</f>
        <v>0</v>
      </c>
      <c r="OC132" s="80">
        <f>+Interest_Rate_for_Equipment_Financing/12*DK132</f>
        <v>0</v>
      </c>
      <c r="OD132" s="80">
        <f>+Interest_Rate_for_Equipment_Financing/12*DL132</f>
        <v>0</v>
      </c>
      <c r="OE132" s="80">
        <f>+Interest_Rate_for_Equipment_Financing/12*DM132</f>
        <v>0</v>
      </c>
      <c r="OF132" s="80">
        <f>+Interest_Rate_for_Equipment_Financing/12*DN132</f>
        <v>0</v>
      </c>
      <c r="OG132" s="80">
        <f>+Interest_Rate_for_Equipment_Financing/12*DO132</f>
        <v>0</v>
      </c>
      <c r="OH132" s="80">
        <f>+Interest_Rate_for_Equipment_Financing/12*DP132</f>
        <v>0</v>
      </c>
      <c r="OI132" s="80">
        <f>+Interest_Rate_for_Equipment_Financing/12*DQ132</f>
        <v>0</v>
      </c>
      <c r="OJ132" s="80">
        <f>+Interest_Rate_for_Equipment_Financing/12*DR132</f>
        <v>0</v>
      </c>
      <c r="OK132" s="80">
        <f>+Interest_Rate_for_Equipment_Financing/12*DS132</f>
        <v>0</v>
      </c>
      <c r="OL132" s="80">
        <f>+Interest_Rate_for_Equipment_Financing/12*DT132</f>
        <v>0</v>
      </c>
      <c r="OM132" s="80">
        <f>+Interest_Rate_for_Equipment_Financing/12*DU132</f>
        <v>0</v>
      </c>
      <c r="ON132" s="80">
        <f>+Interest_Rate_for_Equipment_Financing/12*DV132</f>
        <v>0</v>
      </c>
      <c r="OO132" s="80">
        <f>+Interest_Rate_for_Equipment_Financing/12*DW132</f>
        <v>0</v>
      </c>
      <c r="OP132" s="80">
        <f>+Interest_Rate_for_Equipment_Financing/12*DX132</f>
        <v>0</v>
      </c>
      <c r="OQ132" s="80">
        <f>+Interest_Rate_for_Equipment_Financing/12*DY132</f>
        <v>0</v>
      </c>
      <c r="OR132" s="80">
        <f>+Interest_Rate_for_Equipment_Financing/12*DZ132</f>
        <v>0</v>
      </c>
      <c r="OS132" s="80">
        <f>+Interest_Rate_for_Equipment_Financing/12*EA132</f>
        <v>0</v>
      </c>
      <c r="OT132" s="80">
        <f>+Interest_Rate_for_Equipment_Financing/12*EB132</f>
        <v>0</v>
      </c>
      <c r="OU132" s="80">
        <f>+Interest_Rate_for_Equipment_Financing/12*EC132</f>
        <v>0</v>
      </c>
      <c r="OV132" s="80">
        <f>+Interest_Rate_for_Equipment_Financing/12*ED132</f>
        <v>0</v>
      </c>
      <c r="OW132" s="80">
        <f>+Interest_Rate_for_Equipment_Financing/12*EE132</f>
        <v>0</v>
      </c>
    </row>
    <row r="133" ht="12.75" customHeight="1">
      <c r="A133" s="79">
        <f t="shared" si="111"/>
        <v>12</v>
      </c>
      <c r="B133" s="79" t="s">
        <v>212</v>
      </c>
      <c r="C133" s="80"/>
      <c r="D133" s="80" t="str">
        <f>Term_for_Equipment_Financing</f>
        <v/>
      </c>
      <c r="E133" s="294">
        <f>+Interest_Rate_LT</f>
        <v>0.05</v>
      </c>
      <c r="F133" s="295">
        <f t="shared" si="116"/>
        <v>12</v>
      </c>
      <c r="G133" s="79">
        <f t="shared" si="117"/>
        <v>2025</v>
      </c>
      <c r="H133" s="296"/>
      <c r="I133" s="296"/>
      <c r="J133" s="297"/>
      <c r="K133" s="1"/>
      <c r="L133" s="1"/>
      <c r="M133" s="256">
        <f t="shared" si="118"/>
        <v>45992</v>
      </c>
      <c r="N133" s="256">
        <f t="shared" si="112"/>
        <v>0</v>
      </c>
      <c r="O133" s="257">
        <f t="shared" si="113"/>
        <v>0</v>
      </c>
      <c r="P133" s="258">
        <f t="shared" ref="P133:ES133" si="137">AND((O133&gt;0.1),OR(P$70&lt;$N133,$N133=0))*(O133+$O133+O133*$E133/12)+(P$70=$M133)*($C133+$O133+$C133*$E133/12)</f>
        <v>0</v>
      </c>
      <c r="Q133" s="258">
        <f t="shared" si="137"/>
        <v>0</v>
      </c>
      <c r="R133" s="258">
        <f t="shared" si="137"/>
        <v>0</v>
      </c>
      <c r="S133" s="258">
        <f t="shared" si="137"/>
        <v>0</v>
      </c>
      <c r="T133" s="258">
        <f t="shared" si="137"/>
        <v>0</v>
      </c>
      <c r="U133" s="258">
        <f t="shared" si="137"/>
        <v>0</v>
      </c>
      <c r="V133" s="258">
        <f t="shared" si="137"/>
        <v>0</v>
      </c>
      <c r="W133" s="258">
        <f t="shared" si="137"/>
        <v>0</v>
      </c>
      <c r="X133" s="258">
        <f t="shared" si="137"/>
        <v>0</v>
      </c>
      <c r="Y133" s="258">
        <f t="shared" si="137"/>
        <v>0</v>
      </c>
      <c r="Z133" s="258">
        <f t="shared" si="137"/>
        <v>0</v>
      </c>
      <c r="AA133" s="258">
        <f t="shared" si="137"/>
        <v>0</v>
      </c>
      <c r="AB133" s="258">
        <f t="shared" si="137"/>
        <v>0</v>
      </c>
      <c r="AC133" s="258">
        <f t="shared" si="137"/>
        <v>0</v>
      </c>
      <c r="AD133" s="258">
        <f t="shared" si="137"/>
        <v>0</v>
      </c>
      <c r="AE133" s="258">
        <f t="shared" si="137"/>
        <v>0</v>
      </c>
      <c r="AF133" s="258">
        <f t="shared" si="137"/>
        <v>0</v>
      </c>
      <c r="AG133" s="258">
        <f t="shared" si="137"/>
        <v>0</v>
      </c>
      <c r="AH133" s="258">
        <f t="shared" si="137"/>
        <v>0</v>
      </c>
      <c r="AI133" s="258">
        <f t="shared" si="137"/>
        <v>0</v>
      </c>
      <c r="AJ133" s="258">
        <f t="shared" si="137"/>
        <v>0</v>
      </c>
      <c r="AK133" s="258">
        <f t="shared" si="137"/>
        <v>0</v>
      </c>
      <c r="AL133" s="258">
        <f t="shared" si="137"/>
        <v>0</v>
      </c>
      <c r="AM133" s="258">
        <f t="shared" si="137"/>
        <v>0</v>
      </c>
      <c r="AN133" s="258">
        <f t="shared" si="137"/>
        <v>0</v>
      </c>
      <c r="AO133" s="258">
        <f t="shared" si="137"/>
        <v>0</v>
      </c>
      <c r="AP133" s="258">
        <f t="shared" si="137"/>
        <v>0</v>
      </c>
      <c r="AQ133" s="258">
        <f t="shared" si="137"/>
        <v>0</v>
      </c>
      <c r="AR133" s="258">
        <f t="shared" si="137"/>
        <v>0</v>
      </c>
      <c r="AS133" s="258">
        <f t="shared" si="137"/>
        <v>0</v>
      </c>
      <c r="AT133" s="258">
        <f t="shared" si="137"/>
        <v>0</v>
      </c>
      <c r="AU133" s="258">
        <f t="shared" si="137"/>
        <v>0</v>
      </c>
      <c r="AV133" s="258">
        <f t="shared" si="137"/>
        <v>0</v>
      </c>
      <c r="AW133" s="258">
        <f t="shared" si="137"/>
        <v>0</v>
      </c>
      <c r="AX133" s="258">
        <f t="shared" si="137"/>
        <v>0</v>
      </c>
      <c r="AY133" s="258">
        <f t="shared" si="137"/>
        <v>0</v>
      </c>
      <c r="AZ133" s="258">
        <f t="shared" si="137"/>
        <v>0</v>
      </c>
      <c r="BA133" s="258">
        <f t="shared" si="137"/>
        <v>0</v>
      </c>
      <c r="BB133" s="258">
        <f t="shared" si="137"/>
        <v>0</v>
      </c>
      <c r="BC133" s="258">
        <f t="shared" si="137"/>
        <v>0</v>
      </c>
      <c r="BD133" s="258">
        <f t="shared" si="137"/>
        <v>0</v>
      </c>
      <c r="BE133" s="258">
        <f t="shared" si="137"/>
        <v>0</v>
      </c>
      <c r="BF133" s="258">
        <f t="shared" si="137"/>
        <v>0</v>
      </c>
      <c r="BG133" s="258">
        <f t="shared" si="137"/>
        <v>0</v>
      </c>
      <c r="BH133" s="258">
        <f t="shared" si="137"/>
        <v>0</v>
      </c>
      <c r="BI133" s="258">
        <f t="shared" si="137"/>
        <v>0</v>
      </c>
      <c r="BJ133" s="258">
        <f t="shared" si="137"/>
        <v>0</v>
      </c>
      <c r="BK133" s="258">
        <f t="shared" si="137"/>
        <v>0</v>
      </c>
      <c r="BL133" s="258">
        <f t="shared" si="137"/>
        <v>0</v>
      </c>
      <c r="BM133" s="258">
        <f t="shared" si="137"/>
        <v>0</v>
      </c>
      <c r="BN133" s="258">
        <f t="shared" si="137"/>
        <v>0</v>
      </c>
      <c r="BO133" s="258">
        <f t="shared" si="137"/>
        <v>0</v>
      </c>
      <c r="BP133" s="258">
        <f t="shared" si="137"/>
        <v>0</v>
      </c>
      <c r="BQ133" s="258">
        <f t="shared" si="137"/>
        <v>0</v>
      </c>
      <c r="BR133" s="258">
        <f t="shared" si="137"/>
        <v>0</v>
      </c>
      <c r="BS133" s="258">
        <f t="shared" si="137"/>
        <v>0</v>
      </c>
      <c r="BT133" s="258">
        <f t="shared" si="137"/>
        <v>0</v>
      </c>
      <c r="BU133" s="258">
        <f t="shared" si="137"/>
        <v>0</v>
      </c>
      <c r="BV133" s="258">
        <f t="shared" si="137"/>
        <v>0</v>
      </c>
      <c r="BW133" s="258">
        <f t="shared" si="137"/>
        <v>0</v>
      </c>
      <c r="BX133" s="258">
        <f t="shared" si="137"/>
        <v>0</v>
      </c>
      <c r="BY133" s="258">
        <f t="shared" si="137"/>
        <v>0</v>
      </c>
      <c r="BZ133" s="258">
        <f t="shared" si="137"/>
        <v>0</v>
      </c>
      <c r="CA133" s="258">
        <f t="shared" si="137"/>
        <v>0</v>
      </c>
      <c r="CB133" s="258">
        <f t="shared" si="137"/>
        <v>0</v>
      </c>
      <c r="CC133" s="258">
        <f t="shared" si="137"/>
        <v>0</v>
      </c>
      <c r="CD133" s="258">
        <f t="shared" si="137"/>
        <v>0</v>
      </c>
      <c r="CE133" s="258">
        <f t="shared" si="137"/>
        <v>0</v>
      </c>
      <c r="CF133" s="258">
        <f t="shared" si="137"/>
        <v>0</v>
      </c>
      <c r="CG133" s="258">
        <f t="shared" si="137"/>
        <v>0</v>
      </c>
      <c r="CH133" s="258">
        <f t="shared" si="137"/>
        <v>0</v>
      </c>
      <c r="CI133" s="258">
        <f t="shared" si="137"/>
        <v>0</v>
      </c>
      <c r="CJ133" s="258">
        <f t="shared" si="137"/>
        <v>0</v>
      </c>
      <c r="CK133" s="258">
        <f t="shared" si="137"/>
        <v>0</v>
      </c>
      <c r="CL133" s="258">
        <f t="shared" si="137"/>
        <v>0</v>
      </c>
      <c r="CM133" s="258">
        <f t="shared" si="137"/>
        <v>0</v>
      </c>
      <c r="CN133" s="258">
        <f t="shared" si="137"/>
        <v>0</v>
      </c>
      <c r="CO133" s="258">
        <f t="shared" si="137"/>
        <v>0</v>
      </c>
      <c r="CP133" s="258">
        <f t="shared" si="137"/>
        <v>0</v>
      </c>
      <c r="CQ133" s="258">
        <f t="shared" si="137"/>
        <v>0</v>
      </c>
      <c r="CR133" s="258">
        <f t="shared" si="137"/>
        <v>0</v>
      </c>
      <c r="CS133" s="258">
        <f t="shared" si="137"/>
        <v>0</v>
      </c>
      <c r="CT133" s="258">
        <f t="shared" si="137"/>
        <v>0</v>
      </c>
      <c r="CU133" s="258">
        <f t="shared" si="137"/>
        <v>0</v>
      </c>
      <c r="CV133" s="258">
        <f t="shared" si="137"/>
        <v>0</v>
      </c>
      <c r="CW133" s="258">
        <f t="shared" si="137"/>
        <v>0</v>
      </c>
      <c r="CX133" s="258">
        <f t="shared" si="137"/>
        <v>0</v>
      </c>
      <c r="CY133" s="258">
        <f t="shared" si="137"/>
        <v>0</v>
      </c>
      <c r="CZ133" s="258">
        <f t="shared" si="137"/>
        <v>0</v>
      </c>
      <c r="DA133" s="258">
        <f t="shared" si="137"/>
        <v>0</v>
      </c>
      <c r="DB133" s="258">
        <f t="shared" si="137"/>
        <v>0</v>
      </c>
      <c r="DC133" s="258">
        <f t="shared" si="137"/>
        <v>0</v>
      </c>
      <c r="DD133" s="258">
        <f t="shared" si="137"/>
        <v>0</v>
      </c>
      <c r="DE133" s="258">
        <f t="shared" si="137"/>
        <v>0</v>
      </c>
      <c r="DF133" s="258">
        <f t="shared" si="137"/>
        <v>0</v>
      </c>
      <c r="DG133" s="258">
        <f t="shared" si="137"/>
        <v>0</v>
      </c>
      <c r="DH133" s="258">
        <f t="shared" si="137"/>
        <v>0</v>
      </c>
      <c r="DI133" s="258">
        <f t="shared" si="137"/>
        <v>0</v>
      </c>
      <c r="DJ133" s="258">
        <f t="shared" si="137"/>
        <v>0</v>
      </c>
      <c r="DK133" s="258">
        <f t="shared" si="137"/>
        <v>0</v>
      </c>
      <c r="DL133" s="258">
        <f t="shared" si="137"/>
        <v>0</v>
      </c>
      <c r="DM133" s="258">
        <f t="shared" si="137"/>
        <v>0</v>
      </c>
      <c r="DN133" s="258">
        <f t="shared" si="137"/>
        <v>0</v>
      </c>
      <c r="DO133" s="258">
        <f t="shared" si="137"/>
        <v>0</v>
      </c>
      <c r="DP133" s="258">
        <f t="shared" si="137"/>
        <v>0</v>
      </c>
      <c r="DQ133" s="258">
        <f t="shared" si="137"/>
        <v>0</v>
      </c>
      <c r="DR133" s="258">
        <f t="shared" si="137"/>
        <v>0</v>
      </c>
      <c r="DS133" s="258">
        <f t="shared" si="137"/>
        <v>0</v>
      </c>
      <c r="DT133" s="258">
        <f t="shared" si="137"/>
        <v>0</v>
      </c>
      <c r="DU133" s="258">
        <f t="shared" si="137"/>
        <v>0</v>
      </c>
      <c r="DV133" s="258">
        <f t="shared" si="137"/>
        <v>0</v>
      </c>
      <c r="DW133" s="258">
        <f t="shared" si="137"/>
        <v>0</v>
      </c>
      <c r="DX133" s="258">
        <f t="shared" si="137"/>
        <v>0</v>
      </c>
      <c r="DY133" s="258">
        <f t="shared" si="137"/>
        <v>0</v>
      </c>
      <c r="DZ133" s="258">
        <f t="shared" si="137"/>
        <v>0</v>
      </c>
      <c r="EA133" s="258">
        <f t="shared" si="137"/>
        <v>0</v>
      </c>
      <c r="EB133" s="258">
        <f t="shared" si="137"/>
        <v>0</v>
      </c>
      <c r="EC133" s="258">
        <f t="shared" si="137"/>
        <v>0</v>
      </c>
      <c r="ED133" s="258">
        <f t="shared" si="137"/>
        <v>0</v>
      </c>
      <c r="EE133" s="258">
        <f t="shared" si="137"/>
        <v>0</v>
      </c>
      <c r="EF133" s="258">
        <f t="shared" si="137"/>
        <v>0</v>
      </c>
      <c r="EG133" s="258">
        <f t="shared" si="137"/>
        <v>0</v>
      </c>
      <c r="EH133" s="258">
        <f t="shared" si="137"/>
        <v>0</v>
      </c>
      <c r="EI133" s="258">
        <f t="shared" si="137"/>
        <v>0</v>
      </c>
      <c r="EJ133" s="258">
        <f t="shared" si="137"/>
        <v>0</v>
      </c>
      <c r="EK133" s="258">
        <f t="shared" si="137"/>
        <v>0</v>
      </c>
      <c r="EL133" s="258">
        <f t="shared" si="137"/>
        <v>0</v>
      </c>
      <c r="EM133" s="258">
        <f t="shared" si="137"/>
        <v>0</v>
      </c>
      <c r="EN133" s="258">
        <f t="shared" si="137"/>
        <v>0</v>
      </c>
      <c r="EO133" s="258">
        <f t="shared" si="137"/>
        <v>0</v>
      </c>
      <c r="EP133" s="258">
        <f t="shared" si="137"/>
        <v>0</v>
      </c>
      <c r="EQ133" s="258">
        <f t="shared" si="137"/>
        <v>0</v>
      </c>
      <c r="ER133" s="258">
        <f t="shared" si="137"/>
        <v>0</v>
      </c>
      <c r="ES133" s="258">
        <f t="shared" si="137"/>
        <v>0</v>
      </c>
      <c r="ET133" s="1"/>
      <c r="EU133" s="1"/>
      <c r="EV133" s="1"/>
      <c r="EW133" s="1"/>
      <c r="EX133" s="80">
        <f t="shared" ref="EX133:KE133" si="138">(P133&gt;0)*(P133-AB133)</f>
        <v>0</v>
      </c>
      <c r="EY133" s="80">
        <f t="shared" si="138"/>
        <v>0</v>
      </c>
      <c r="EZ133" s="80">
        <f t="shared" si="138"/>
        <v>0</v>
      </c>
      <c r="FA133" s="80">
        <f t="shared" si="138"/>
        <v>0</v>
      </c>
      <c r="FB133" s="80">
        <f t="shared" si="138"/>
        <v>0</v>
      </c>
      <c r="FC133" s="80">
        <f t="shared" si="138"/>
        <v>0</v>
      </c>
      <c r="FD133" s="80">
        <f t="shared" si="138"/>
        <v>0</v>
      </c>
      <c r="FE133" s="80">
        <f t="shared" si="138"/>
        <v>0</v>
      </c>
      <c r="FF133" s="80">
        <f t="shared" si="138"/>
        <v>0</v>
      </c>
      <c r="FG133" s="80">
        <f t="shared" si="138"/>
        <v>0</v>
      </c>
      <c r="FH133" s="80">
        <f t="shared" si="138"/>
        <v>0</v>
      </c>
      <c r="FI133" s="80">
        <f t="shared" si="138"/>
        <v>0</v>
      </c>
      <c r="FJ133" s="80">
        <f t="shared" si="138"/>
        <v>0</v>
      </c>
      <c r="FK133" s="80">
        <f t="shared" si="138"/>
        <v>0</v>
      </c>
      <c r="FL133" s="80">
        <f t="shared" si="138"/>
        <v>0</v>
      </c>
      <c r="FM133" s="80">
        <f t="shared" si="138"/>
        <v>0</v>
      </c>
      <c r="FN133" s="80">
        <f t="shared" si="138"/>
        <v>0</v>
      </c>
      <c r="FO133" s="80">
        <f t="shared" si="138"/>
        <v>0</v>
      </c>
      <c r="FP133" s="80">
        <f t="shared" si="138"/>
        <v>0</v>
      </c>
      <c r="FQ133" s="80">
        <f t="shared" si="138"/>
        <v>0</v>
      </c>
      <c r="FR133" s="80">
        <f t="shared" si="138"/>
        <v>0</v>
      </c>
      <c r="FS133" s="80">
        <f t="shared" si="138"/>
        <v>0</v>
      </c>
      <c r="FT133" s="80">
        <f t="shared" si="138"/>
        <v>0</v>
      </c>
      <c r="FU133" s="80">
        <f t="shared" si="138"/>
        <v>0</v>
      </c>
      <c r="FV133" s="80">
        <f t="shared" si="138"/>
        <v>0</v>
      </c>
      <c r="FW133" s="80">
        <f t="shared" si="138"/>
        <v>0</v>
      </c>
      <c r="FX133" s="80">
        <f t="shared" si="138"/>
        <v>0</v>
      </c>
      <c r="FY133" s="80">
        <f t="shared" si="138"/>
        <v>0</v>
      </c>
      <c r="FZ133" s="80">
        <f t="shared" si="138"/>
        <v>0</v>
      </c>
      <c r="GA133" s="80">
        <f t="shared" si="138"/>
        <v>0</v>
      </c>
      <c r="GB133" s="80">
        <f t="shared" si="138"/>
        <v>0</v>
      </c>
      <c r="GC133" s="80">
        <f t="shared" si="138"/>
        <v>0</v>
      </c>
      <c r="GD133" s="80">
        <f t="shared" si="138"/>
        <v>0</v>
      </c>
      <c r="GE133" s="80">
        <f t="shared" si="138"/>
        <v>0</v>
      </c>
      <c r="GF133" s="80">
        <f t="shared" si="138"/>
        <v>0</v>
      </c>
      <c r="GG133" s="80">
        <f t="shared" si="138"/>
        <v>0</v>
      </c>
      <c r="GH133" s="80">
        <f t="shared" si="138"/>
        <v>0</v>
      </c>
      <c r="GI133" s="80">
        <f t="shared" si="138"/>
        <v>0</v>
      </c>
      <c r="GJ133" s="80">
        <f t="shared" si="138"/>
        <v>0</v>
      </c>
      <c r="GK133" s="80">
        <f t="shared" si="138"/>
        <v>0</v>
      </c>
      <c r="GL133" s="80">
        <f t="shared" si="138"/>
        <v>0</v>
      </c>
      <c r="GM133" s="80">
        <f t="shared" si="138"/>
        <v>0</v>
      </c>
      <c r="GN133" s="80">
        <f t="shared" si="138"/>
        <v>0</v>
      </c>
      <c r="GO133" s="80">
        <f t="shared" si="138"/>
        <v>0</v>
      </c>
      <c r="GP133" s="80">
        <f t="shared" si="138"/>
        <v>0</v>
      </c>
      <c r="GQ133" s="80">
        <f t="shared" si="138"/>
        <v>0</v>
      </c>
      <c r="GR133" s="80">
        <f t="shared" si="138"/>
        <v>0</v>
      </c>
      <c r="GS133" s="80">
        <f t="shared" si="138"/>
        <v>0</v>
      </c>
      <c r="GT133" s="80">
        <f t="shared" si="138"/>
        <v>0</v>
      </c>
      <c r="GU133" s="80">
        <f t="shared" si="138"/>
        <v>0</v>
      </c>
      <c r="GV133" s="80">
        <f t="shared" si="138"/>
        <v>0</v>
      </c>
      <c r="GW133" s="80">
        <f t="shared" si="138"/>
        <v>0</v>
      </c>
      <c r="GX133" s="80">
        <f t="shared" si="138"/>
        <v>0</v>
      </c>
      <c r="GY133" s="80">
        <f t="shared" si="138"/>
        <v>0</v>
      </c>
      <c r="GZ133" s="80">
        <f t="shared" si="138"/>
        <v>0</v>
      </c>
      <c r="HA133" s="80">
        <f t="shared" si="138"/>
        <v>0</v>
      </c>
      <c r="HB133" s="80">
        <f t="shared" si="138"/>
        <v>0</v>
      </c>
      <c r="HC133" s="80">
        <f t="shared" si="138"/>
        <v>0</v>
      </c>
      <c r="HD133" s="80">
        <f t="shared" si="138"/>
        <v>0</v>
      </c>
      <c r="HE133" s="80">
        <f t="shared" si="138"/>
        <v>0</v>
      </c>
      <c r="HF133" s="80">
        <f t="shared" si="138"/>
        <v>0</v>
      </c>
      <c r="HG133" s="80">
        <f t="shared" si="138"/>
        <v>0</v>
      </c>
      <c r="HH133" s="80">
        <f t="shared" si="138"/>
        <v>0</v>
      </c>
      <c r="HI133" s="80">
        <f t="shared" si="138"/>
        <v>0</v>
      </c>
      <c r="HJ133" s="80">
        <f t="shared" si="138"/>
        <v>0</v>
      </c>
      <c r="HK133" s="80">
        <f t="shared" si="138"/>
        <v>0</v>
      </c>
      <c r="HL133" s="80">
        <f t="shared" si="138"/>
        <v>0</v>
      </c>
      <c r="HM133" s="80">
        <f t="shared" si="138"/>
        <v>0</v>
      </c>
      <c r="HN133" s="80">
        <f t="shared" si="138"/>
        <v>0</v>
      </c>
      <c r="HO133" s="80">
        <f t="shared" si="138"/>
        <v>0</v>
      </c>
      <c r="HP133" s="80">
        <f t="shared" si="138"/>
        <v>0</v>
      </c>
      <c r="HQ133" s="80">
        <f t="shared" si="138"/>
        <v>0</v>
      </c>
      <c r="HR133" s="80">
        <f t="shared" si="138"/>
        <v>0</v>
      </c>
      <c r="HS133" s="80">
        <f t="shared" si="138"/>
        <v>0</v>
      </c>
      <c r="HT133" s="80">
        <f t="shared" si="138"/>
        <v>0</v>
      </c>
      <c r="HU133" s="80">
        <f t="shared" si="138"/>
        <v>0</v>
      </c>
      <c r="HV133" s="80">
        <f t="shared" si="138"/>
        <v>0</v>
      </c>
      <c r="HW133" s="80">
        <f t="shared" si="138"/>
        <v>0</v>
      </c>
      <c r="HX133" s="80">
        <f t="shared" si="138"/>
        <v>0</v>
      </c>
      <c r="HY133" s="80">
        <f t="shared" si="138"/>
        <v>0</v>
      </c>
      <c r="HZ133" s="80">
        <f t="shared" si="138"/>
        <v>0</v>
      </c>
      <c r="IA133" s="80">
        <f t="shared" si="138"/>
        <v>0</v>
      </c>
      <c r="IB133" s="80">
        <f t="shared" si="138"/>
        <v>0</v>
      </c>
      <c r="IC133" s="80">
        <f t="shared" si="138"/>
        <v>0</v>
      </c>
      <c r="ID133" s="80">
        <f t="shared" si="138"/>
        <v>0</v>
      </c>
      <c r="IE133" s="80">
        <f t="shared" si="138"/>
        <v>0</v>
      </c>
      <c r="IF133" s="80">
        <f t="shared" si="138"/>
        <v>0</v>
      </c>
      <c r="IG133" s="80">
        <f t="shared" si="138"/>
        <v>0</v>
      </c>
      <c r="IH133" s="80">
        <f t="shared" si="138"/>
        <v>0</v>
      </c>
      <c r="II133" s="80">
        <f t="shared" si="138"/>
        <v>0</v>
      </c>
      <c r="IJ133" s="80">
        <f t="shared" si="138"/>
        <v>0</v>
      </c>
      <c r="IK133" s="80">
        <f t="shared" si="138"/>
        <v>0</v>
      </c>
      <c r="IL133" s="80">
        <f t="shared" si="138"/>
        <v>0</v>
      </c>
      <c r="IM133" s="80">
        <f t="shared" si="138"/>
        <v>0</v>
      </c>
      <c r="IN133" s="80">
        <f t="shared" si="138"/>
        <v>0</v>
      </c>
      <c r="IO133" s="80">
        <f t="shared" si="138"/>
        <v>0</v>
      </c>
      <c r="IP133" s="80">
        <f t="shared" si="138"/>
        <v>0</v>
      </c>
      <c r="IQ133" s="80">
        <f t="shared" si="138"/>
        <v>0</v>
      </c>
      <c r="IR133" s="80">
        <f t="shared" si="138"/>
        <v>0</v>
      </c>
      <c r="IS133" s="80">
        <f t="shared" si="138"/>
        <v>0</v>
      </c>
      <c r="IT133" s="80">
        <f t="shared" si="138"/>
        <v>0</v>
      </c>
      <c r="IU133" s="80">
        <f t="shared" si="138"/>
        <v>0</v>
      </c>
      <c r="IV133" s="80">
        <f t="shared" si="138"/>
        <v>0</v>
      </c>
      <c r="IW133" s="80">
        <f t="shared" si="138"/>
        <v>0</v>
      </c>
      <c r="IX133" s="80">
        <f t="shared" si="138"/>
        <v>0</v>
      </c>
      <c r="IY133" s="80">
        <f t="shared" si="138"/>
        <v>0</v>
      </c>
      <c r="IZ133" s="80">
        <f t="shared" si="138"/>
        <v>0</v>
      </c>
      <c r="JA133" s="80">
        <f t="shared" si="138"/>
        <v>0</v>
      </c>
      <c r="JB133" s="80">
        <f t="shared" si="138"/>
        <v>0</v>
      </c>
      <c r="JC133" s="80">
        <f t="shared" si="138"/>
        <v>0</v>
      </c>
      <c r="JD133" s="80">
        <f t="shared" si="138"/>
        <v>0</v>
      </c>
      <c r="JE133" s="80">
        <f t="shared" si="138"/>
        <v>0</v>
      </c>
      <c r="JF133" s="80">
        <f t="shared" si="138"/>
        <v>0</v>
      </c>
      <c r="JG133" s="80">
        <f t="shared" si="138"/>
        <v>0</v>
      </c>
      <c r="JH133" s="80">
        <f t="shared" si="138"/>
        <v>0</v>
      </c>
      <c r="JI133" s="80">
        <f t="shared" si="138"/>
        <v>0</v>
      </c>
      <c r="JJ133" s="80">
        <f t="shared" si="138"/>
        <v>0</v>
      </c>
      <c r="JK133" s="80">
        <f t="shared" si="138"/>
        <v>0</v>
      </c>
      <c r="JL133" s="80">
        <f t="shared" si="138"/>
        <v>0</v>
      </c>
      <c r="JM133" s="80">
        <f t="shared" si="138"/>
        <v>0</v>
      </c>
      <c r="JN133" s="80">
        <f t="shared" si="138"/>
        <v>0</v>
      </c>
      <c r="JO133" s="80">
        <f t="shared" si="138"/>
        <v>0</v>
      </c>
      <c r="JP133" s="80">
        <f t="shared" si="138"/>
        <v>0</v>
      </c>
      <c r="JQ133" s="80">
        <f t="shared" si="138"/>
        <v>0</v>
      </c>
      <c r="JR133" s="80">
        <f t="shared" si="138"/>
        <v>0</v>
      </c>
      <c r="JS133" s="80">
        <f t="shared" si="138"/>
        <v>0</v>
      </c>
      <c r="JT133" s="80">
        <f t="shared" si="138"/>
        <v>0</v>
      </c>
      <c r="JU133" s="80">
        <f t="shared" si="138"/>
        <v>0</v>
      </c>
      <c r="JV133" s="80">
        <f t="shared" si="138"/>
        <v>0</v>
      </c>
      <c r="JW133" s="80">
        <f t="shared" si="138"/>
        <v>0</v>
      </c>
      <c r="JX133" s="80">
        <f t="shared" si="138"/>
        <v>0</v>
      </c>
      <c r="JY133" s="80">
        <f t="shared" si="138"/>
        <v>0</v>
      </c>
      <c r="JZ133" s="80">
        <f t="shared" si="138"/>
        <v>0</v>
      </c>
      <c r="KA133" s="80">
        <f t="shared" si="138"/>
        <v>0</v>
      </c>
      <c r="KB133" s="80">
        <f t="shared" si="138"/>
        <v>0</v>
      </c>
      <c r="KC133" s="80">
        <f t="shared" si="138"/>
        <v>0</v>
      </c>
      <c r="KD133" s="80">
        <f t="shared" si="138"/>
        <v>0</v>
      </c>
      <c r="KE133" s="80">
        <f t="shared" si="138"/>
        <v>0</v>
      </c>
      <c r="KF133" s="1"/>
      <c r="KG133" s="1"/>
      <c r="KH133" s="80">
        <f>+Interest_Rate_for_Equipment_Financing/12*P133</f>
        <v>0</v>
      </c>
      <c r="KI133" s="80">
        <f>+Interest_Rate_for_Equipment_Financing/12*Q133</f>
        <v>0</v>
      </c>
      <c r="KJ133" s="80">
        <f>+Interest_Rate_for_Equipment_Financing/12*R133</f>
        <v>0</v>
      </c>
      <c r="KK133" s="80">
        <f>+Interest_Rate_for_Equipment_Financing/12*S133</f>
        <v>0</v>
      </c>
      <c r="KL133" s="80">
        <f>+Interest_Rate_for_Equipment_Financing/12*T133</f>
        <v>0</v>
      </c>
      <c r="KM133" s="80">
        <f>+Interest_Rate_for_Equipment_Financing/12*U133</f>
        <v>0</v>
      </c>
      <c r="KN133" s="80">
        <f>+Interest_Rate_for_Equipment_Financing/12*V133</f>
        <v>0</v>
      </c>
      <c r="KO133" s="80">
        <f>+Interest_Rate_for_Equipment_Financing/12*W133</f>
        <v>0</v>
      </c>
      <c r="KP133" s="80">
        <f>+Interest_Rate_for_Equipment_Financing/12*X133</f>
        <v>0</v>
      </c>
      <c r="KQ133" s="80">
        <f>+Interest_Rate_for_Equipment_Financing/12*Y133</f>
        <v>0</v>
      </c>
      <c r="KR133" s="80">
        <f>+Interest_Rate_for_Equipment_Financing/12*Z133</f>
        <v>0</v>
      </c>
      <c r="KS133" s="80">
        <f>+Interest_Rate_for_Equipment_Financing/12*AA133</f>
        <v>0</v>
      </c>
      <c r="KT133" s="80">
        <f>+Interest_Rate_for_Equipment_Financing/12*AB133</f>
        <v>0</v>
      </c>
      <c r="KU133" s="80">
        <f>+Interest_Rate_for_Equipment_Financing/12*AC133</f>
        <v>0</v>
      </c>
      <c r="KV133" s="80">
        <f>+Interest_Rate_for_Equipment_Financing/12*AD133</f>
        <v>0</v>
      </c>
      <c r="KW133" s="80">
        <f>+Interest_Rate_for_Equipment_Financing/12*AE133</f>
        <v>0</v>
      </c>
      <c r="KX133" s="80">
        <f>+Interest_Rate_for_Equipment_Financing/12*AF133</f>
        <v>0</v>
      </c>
      <c r="KY133" s="80">
        <f>+Interest_Rate_for_Equipment_Financing/12*AG133</f>
        <v>0</v>
      </c>
      <c r="KZ133" s="80">
        <f>+Interest_Rate_for_Equipment_Financing/12*AH133</f>
        <v>0</v>
      </c>
      <c r="LA133" s="80">
        <f>+Interest_Rate_for_Equipment_Financing/12*AI133</f>
        <v>0</v>
      </c>
      <c r="LB133" s="80">
        <f>+Interest_Rate_for_Equipment_Financing/12*AJ133</f>
        <v>0</v>
      </c>
      <c r="LC133" s="80">
        <f>+Interest_Rate_for_Equipment_Financing/12*AK133</f>
        <v>0</v>
      </c>
      <c r="LD133" s="80">
        <f>+Interest_Rate_for_Equipment_Financing/12*AL133</f>
        <v>0</v>
      </c>
      <c r="LE133" s="80">
        <f>+Interest_Rate_for_Equipment_Financing/12*AM133</f>
        <v>0</v>
      </c>
      <c r="LF133" s="80">
        <f>+Interest_Rate_for_Equipment_Financing/12*AN133</f>
        <v>0</v>
      </c>
      <c r="LG133" s="80">
        <f>+Interest_Rate_for_Equipment_Financing/12*AO133</f>
        <v>0</v>
      </c>
      <c r="LH133" s="80">
        <f>+Interest_Rate_for_Equipment_Financing/12*AP133</f>
        <v>0</v>
      </c>
      <c r="LI133" s="80">
        <f>+Interest_Rate_for_Equipment_Financing/12*AQ133</f>
        <v>0</v>
      </c>
      <c r="LJ133" s="80">
        <f>+Interest_Rate_for_Equipment_Financing/12*AR133</f>
        <v>0</v>
      </c>
      <c r="LK133" s="80">
        <f>+Interest_Rate_for_Equipment_Financing/12*AS133</f>
        <v>0</v>
      </c>
      <c r="LL133" s="80">
        <f>+Interest_Rate_for_Equipment_Financing/12*AT133</f>
        <v>0</v>
      </c>
      <c r="LM133" s="80">
        <f>+Interest_Rate_for_Equipment_Financing/12*AU133</f>
        <v>0</v>
      </c>
      <c r="LN133" s="80">
        <f>+Interest_Rate_for_Equipment_Financing/12*AV133</f>
        <v>0</v>
      </c>
      <c r="LO133" s="80">
        <f>+Interest_Rate_for_Equipment_Financing/12*AW133</f>
        <v>0</v>
      </c>
      <c r="LP133" s="80">
        <f>+Interest_Rate_for_Equipment_Financing/12*AX133</f>
        <v>0</v>
      </c>
      <c r="LQ133" s="80">
        <f>+Interest_Rate_for_Equipment_Financing/12*AY133</f>
        <v>0</v>
      </c>
      <c r="LR133" s="80">
        <f>+Interest_Rate_for_Equipment_Financing/12*AZ133</f>
        <v>0</v>
      </c>
      <c r="LS133" s="80">
        <f>+Interest_Rate_for_Equipment_Financing/12*BA133</f>
        <v>0</v>
      </c>
      <c r="LT133" s="80">
        <f>+Interest_Rate_for_Equipment_Financing/12*BB133</f>
        <v>0</v>
      </c>
      <c r="LU133" s="80">
        <f>+Interest_Rate_for_Equipment_Financing/12*BC133</f>
        <v>0</v>
      </c>
      <c r="LV133" s="80">
        <f>+Interest_Rate_for_Equipment_Financing/12*BD133</f>
        <v>0</v>
      </c>
      <c r="LW133" s="80">
        <f>+Interest_Rate_for_Equipment_Financing/12*BE133</f>
        <v>0</v>
      </c>
      <c r="LX133" s="80">
        <f>+Interest_Rate_for_Equipment_Financing/12*BF133</f>
        <v>0</v>
      </c>
      <c r="LY133" s="80">
        <f>+Interest_Rate_for_Equipment_Financing/12*BG133</f>
        <v>0</v>
      </c>
      <c r="LZ133" s="80">
        <f>+Interest_Rate_for_Equipment_Financing/12*BH133</f>
        <v>0</v>
      </c>
      <c r="MA133" s="80">
        <f>+Interest_Rate_for_Equipment_Financing/12*BI133</f>
        <v>0</v>
      </c>
      <c r="MB133" s="80">
        <f>+Interest_Rate_for_Equipment_Financing/12*BJ133</f>
        <v>0</v>
      </c>
      <c r="MC133" s="80">
        <f>+Interest_Rate_for_Equipment_Financing/12*BK133</f>
        <v>0</v>
      </c>
      <c r="MD133" s="80">
        <f>+Interest_Rate_for_Equipment_Financing/12*BL133</f>
        <v>0</v>
      </c>
      <c r="ME133" s="80">
        <f>+Interest_Rate_for_Equipment_Financing/12*BM133</f>
        <v>0</v>
      </c>
      <c r="MF133" s="80">
        <f>+Interest_Rate_for_Equipment_Financing/12*BN133</f>
        <v>0</v>
      </c>
      <c r="MG133" s="80">
        <f>+Interest_Rate_for_Equipment_Financing/12*BO133</f>
        <v>0</v>
      </c>
      <c r="MH133" s="80">
        <f>+Interest_Rate_for_Equipment_Financing/12*BP133</f>
        <v>0</v>
      </c>
      <c r="MI133" s="80">
        <f>+Interest_Rate_for_Equipment_Financing/12*BQ133</f>
        <v>0</v>
      </c>
      <c r="MJ133" s="80">
        <f>+Interest_Rate_for_Equipment_Financing/12*BR133</f>
        <v>0</v>
      </c>
      <c r="MK133" s="80">
        <f>+Interest_Rate_for_Equipment_Financing/12*BS133</f>
        <v>0</v>
      </c>
      <c r="ML133" s="80">
        <f>+Interest_Rate_for_Equipment_Financing/12*BT133</f>
        <v>0</v>
      </c>
      <c r="MM133" s="80">
        <f>+Interest_Rate_for_Equipment_Financing/12*BU133</f>
        <v>0</v>
      </c>
      <c r="MN133" s="80">
        <f>+Interest_Rate_for_Equipment_Financing/12*BV133</f>
        <v>0</v>
      </c>
      <c r="MO133" s="80">
        <f>+Interest_Rate_for_Equipment_Financing/12*BW133</f>
        <v>0</v>
      </c>
      <c r="MP133" s="80">
        <f>+Interest_Rate_for_Equipment_Financing/12*BX133</f>
        <v>0</v>
      </c>
      <c r="MQ133" s="80">
        <f>+Interest_Rate_for_Equipment_Financing/12*BY133</f>
        <v>0</v>
      </c>
      <c r="MR133" s="80">
        <f>+Interest_Rate_for_Equipment_Financing/12*BZ133</f>
        <v>0</v>
      </c>
      <c r="MS133" s="80">
        <f>+Interest_Rate_for_Equipment_Financing/12*CA133</f>
        <v>0</v>
      </c>
      <c r="MT133" s="80">
        <f>+Interest_Rate_for_Equipment_Financing/12*CB133</f>
        <v>0</v>
      </c>
      <c r="MU133" s="80">
        <f>+Interest_Rate_for_Equipment_Financing/12*CC133</f>
        <v>0</v>
      </c>
      <c r="MV133" s="80">
        <f>+Interest_Rate_for_Equipment_Financing/12*CD133</f>
        <v>0</v>
      </c>
      <c r="MW133" s="80">
        <f>+Interest_Rate_for_Equipment_Financing/12*CE133</f>
        <v>0</v>
      </c>
      <c r="MX133" s="80">
        <f>+Interest_Rate_for_Equipment_Financing/12*CF133</f>
        <v>0</v>
      </c>
      <c r="MY133" s="80">
        <f>+Interest_Rate_for_Equipment_Financing/12*CG133</f>
        <v>0</v>
      </c>
      <c r="MZ133" s="80">
        <f>+Interest_Rate_for_Equipment_Financing/12*CH133</f>
        <v>0</v>
      </c>
      <c r="NA133" s="80">
        <f>+Interest_Rate_for_Equipment_Financing/12*CI133</f>
        <v>0</v>
      </c>
      <c r="NB133" s="80">
        <f>+Interest_Rate_for_Equipment_Financing/12*CJ133</f>
        <v>0</v>
      </c>
      <c r="NC133" s="80">
        <f>+Interest_Rate_for_Equipment_Financing/12*CK133</f>
        <v>0</v>
      </c>
      <c r="ND133" s="80">
        <f>+Interest_Rate_for_Equipment_Financing/12*CL133</f>
        <v>0</v>
      </c>
      <c r="NE133" s="80">
        <f>+Interest_Rate_for_Equipment_Financing/12*CM133</f>
        <v>0</v>
      </c>
      <c r="NF133" s="80">
        <f>+Interest_Rate_for_Equipment_Financing/12*CN133</f>
        <v>0</v>
      </c>
      <c r="NG133" s="80">
        <f>+Interest_Rate_for_Equipment_Financing/12*CO133</f>
        <v>0</v>
      </c>
      <c r="NH133" s="80">
        <f>+Interest_Rate_for_Equipment_Financing/12*CP133</f>
        <v>0</v>
      </c>
      <c r="NI133" s="80">
        <f>+Interest_Rate_for_Equipment_Financing/12*CQ133</f>
        <v>0</v>
      </c>
      <c r="NJ133" s="80">
        <f>+Interest_Rate_for_Equipment_Financing/12*CR133</f>
        <v>0</v>
      </c>
      <c r="NK133" s="80">
        <f>+Interest_Rate_for_Equipment_Financing/12*CS133</f>
        <v>0</v>
      </c>
      <c r="NL133" s="80">
        <f>+Interest_Rate_for_Equipment_Financing/12*CT133</f>
        <v>0</v>
      </c>
      <c r="NM133" s="80">
        <f>+Interest_Rate_for_Equipment_Financing/12*CU133</f>
        <v>0</v>
      </c>
      <c r="NN133" s="80">
        <f>+Interest_Rate_for_Equipment_Financing/12*CV133</f>
        <v>0</v>
      </c>
      <c r="NO133" s="80">
        <f>+Interest_Rate_for_Equipment_Financing/12*CW133</f>
        <v>0</v>
      </c>
      <c r="NP133" s="80">
        <f>+Interest_Rate_for_Equipment_Financing/12*CX133</f>
        <v>0</v>
      </c>
      <c r="NQ133" s="80">
        <f>+Interest_Rate_for_Equipment_Financing/12*CY133</f>
        <v>0</v>
      </c>
      <c r="NR133" s="80">
        <f>+Interest_Rate_for_Equipment_Financing/12*CZ133</f>
        <v>0</v>
      </c>
      <c r="NS133" s="80">
        <f>+Interest_Rate_for_Equipment_Financing/12*DA133</f>
        <v>0</v>
      </c>
      <c r="NT133" s="80">
        <f>+Interest_Rate_for_Equipment_Financing/12*DB133</f>
        <v>0</v>
      </c>
      <c r="NU133" s="80">
        <f>+Interest_Rate_for_Equipment_Financing/12*DC133</f>
        <v>0</v>
      </c>
      <c r="NV133" s="80">
        <f>+Interest_Rate_for_Equipment_Financing/12*DD133</f>
        <v>0</v>
      </c>
      <c r="NW133" s="80">
        <f>+Interest_Rate_for_Equipment_Financing/12*DE133</f>
        <v>0</v>
      </c>
      <c r="NX133" s="80">
        <f>+Interest_Rate_for_Equipment_Financing/12*DF133</f>
        <v>0</v>
      </c>
      <c r="NY133" s="80">
        <f>+Interest_Rate_for_Equipment_Financing/12*DG133</f>
        <v>0</v>
      </c>
      <c r="NZ133" s="80">
        <f>+Interest_Rate_for_Equipment_Financing/12*DH133</f>
        <v>0</v>
      </c>
      <c r="OA133" s="80">
        <f>+Interest_Rate_for_Equipment_Financing/12*DI133</f>
        <v>0</v>
      </c>
      <c r="OB133" s="80">
        <f>+Interest_Rate_for_Equipment_Financing/12*DJ133</f>
        <v>0</v>
      </c>
      <c r="OC133" s="80">
        <f>+Interest_Rate_for_Equipment_Financing/12*DK133</f>
        <v>0</v>
      </c>
      <c r="OD133" s="80">
        <f>+Interest_Rate_for_Equipment_Financing/12*DL133</f>
        <v>0</v>
      </c>
      <c r="OE133" s="80">
        <f>+Interest_Rate_for_Equipment_Financing/12*DM133</f>
        <v>0</v>
      </c>
      <c r="OF133" s="80">
        <f>+Interest_Rate_for_Equipment_Financing/12*DN133</f>
        <v>0</v>
      </c>
      <c r="OG133" s="80">
        <f>+Interest_Rate_for_Equipment_Financing/12*DO133</f>
        <v>0</v>
      </c>
      <c r="OH133" s="80">
        <f>+Interest_Rate_for_Equipment_Financing/12*DP133</f>
        <v>0</v>
      </c>
      <c r="OI133" s="80">
        <f>+Interest_Rate_for_Equipment_Financing/12*DQ133</f>
        <v>0</v>
      </c>
      <c r="OJ133" s="80">
        <f>+Interest_Rate_for_Equipment_Financing/12*DR133</f>
        <v>0</v>
      </c>
      <c r="OK133" s="80">
        <f>+Interest_Rate_for_Equipment_Financing/12*DS133</f>
        <v>0</v>
      </c>
      <c r="OL133" s="80">
        <f>+Interest_Rate_for_Equipment_Financing/12*DT133</f>
        <v>0</v>
      </c>
      <c r="OM133" s="80">
        <f>+Interest_Rate_for_Equipment_Financing/12*DU133</f>
        <v>0</v>
      </c>
      <c r="ON133" s="80">
        <f>+Interest_Rate_for_Equipment_Financing/12*DV133</f>
        <v>0</v>
      </c>
      <c r="OO133" s="80">
        <f>+Interest_Rate_for_Equipment_Financing/12*DW133</f>
        <v>0</v>
      </c>
      <c r="OP133" s="80">
        <f>+Interest_Rate_for_Equipment_Financing/12*DX133</f>
        <v>0</v>
      </c>
      <c r="OQ133" s="80">
        <f>+Interest_Rate_for_Equipment_Financing/12*DY133</f>
        <v>0</v>
      </c>
      <c r="OR133" s="80">
        <f>+Interest_Rate_for_Equipment_Financing/12*DZ133</f>
        <v>0</v>
      </c>
      <c r="OS133" s="80">
        <f>+Interest_Rate_for_Equipment_Financing/12*EA133</f>
        <v>0</v>
      </c>
      <c r="OT133" s="80">
        <f>+Interest_Rate_for_Equipment_Financing/12*EB133</f>
        <v>0</v>
      </c>
      <c r="OU133" s="80">
        <f>+Interest_Rate_for_Equipment_Financing/12*EC133</f>
        <v>0</v>
      </c>
      <c r="OV133" s="80">
        <f>+Interest_Rate_for_Equipment_Financing/12*ED133</f>
        <v>0</v>
      </c>
      <c r="OW133" s="80">
        <f>+Interest_Rate_for_Equipment_Financing/12*EE133</f>
        <v>0</v>
      </c>
    </row>
    <row r="134" ht="12.75" customHeight="1">
      <c r="A134" s="79">
        <f t="shared" si="111"/>
        <v>13</v>
      </c>
      <c r="B134" s="79" t="s">
        <v>213</v>
      </c>
      <c r="C134" s="80"/>
      <c r="D134" s="80" t="str">
        <f>Term_for_Equipment_Financing</f>
        <v/>
      </c>
      <c r="E134" s="294">
        <f>+Interest_Rate_LT</f>
        <v>0.05</v>
      </c>
      <c r="F134" s="295">
        <f t="shared" ref="F134:F241" si="141">+F122</f>
        <v>1</v>
      </c>
      <c r="G134" s="79">
        <f t="shared" ref="G134:G241" si="142">+G122+1</f>
        <v>2026</v>
      </c>
      <c r="H134" s="296"/>
      <c r="I134" s="296"/>
      <c r="J134" s="297"/>
      <c r="K134" s="1"/>
      <c r="L134" s="1"/>
      <c r="M134" s="256">
        <f t="shared" si="118"/>
        <v>46023</v>
      </c>
      <c r="N134" s="256">
        <f t="shared" si="112"/>
        <v>0</v>
      </c>
      <c r="O134" s="257">
        <f t="shared" si="113"/>
        <v>0</v>
      </c>
      <c r="P134" s="258">
        <f t="shared" ref="P134:ES134" si="139">AND((O134&gt;0.1),OR(P$70&lt;$N134,$N134=0))*(O134+$O134+O134*$E134/12)+(P$70=$M134)*($C134+$O134+$C134*$E134/12)</f>
        <v>0</v>
      </c>
      <c r="Q134" s="258">
        <f t="shared" si="139"/>
        <v>0</v>
      </c>
      <c r="R134" s="258">
        <f t="shared" si="139"/>
        <v>0</v>
      </c>
      <c r="S134" s="258">
        <f t="shared" si="139"/>
        <v>0</v>
      </c>
      <c r="T134" s="258">
        <f t="shared" si="139"/>
        <v>0</v>
      </c>
      <c r="U134" s="258">
        <f t="shared" si="139"/>
        <v>0</v>
      </c>
      <c r="V134" s="258">
        <f t="shared" si="139"/>
        <v>0</v>
      </c>
      <c r="W134" s="258">
        <f t="shared" si="139"/>
        <v>0</v>
      </c>
      <c r="X134" s="258">
        <f t="shared" si="139"/>
        <v>0</v>
      </c>
      <c r="Y134" s="258">
        <f t="shared" si="139"/>
        <v>0</v>
      </c>
      <c r="Z134" s="258">
        <f t="shared" si="139"/>
        <v>0</v>
      </c>
      <c r="AA134" s="258">
        <f t="shared" si="139"/>
        <v>0</v>
      </c>
      <c r="AB134" s="258">
        <f t="shared" si="139"/>
        <v>0</v>
      </c>
      <c r="AC134" s="258">
        <f t="shared" si="139"/>
        <v>0</v>
      </c>
      <c r="AD134" s="258">
        <f t="shared" si="139"/>
        <v>0</v>
      </c>
      <c r="AE134" s="258">
        <f t="shared" si="139"/>
        <v>0</v>
      </c>
      <c r="AF134" s="258">
        <f t="shared" si="139"/>
        <v>0</v>
      </c>
      <c r="AG134" s="258">
        <f t="shared" si="139"/>
        <v>0</v>
      </c>
      <c r="AH134" s="258">
        <f t="shared" si="139"/>
        <v>0</v>
      </c>
      <c r="AI134" s="258">
        <f t="shared" si="139"/>
        <v>0</v>
      </c>
      <c r="AJ134" s="258">
        <f t="shared" si="139"/>
        <v>0</v>
      </c>
      <c r="AK134" s="258">
        <f t="shared" si="139"/>
        <v>0</v>
      </c>
      <c r="AL134" s="258">
        <f t="shared" si="139"/>
        <v>0</v>
      </c>
      <c r="AM134" s="258">
        <f t="shared" si="139"/>
        <v>0</v>
      </c>
      <c r="AN134" s="258">
        <f t="shared" si="139"/>
        <v>0</v>
      </c>
      <c r="AO134" s="258">
        <f t="shared" si="139"/>
        <v>0</v>
      </c>
      <c r="AP134" s="258">
        <f t="shared" si="139"/>
        <v>0</v>
      </c>
      <c r="AQ134" s="258">
        <f t="shared" si="139"/>
        <v>0</v>
      </c>
      <c r="AR134" s="258">
        <f t="shared" si="139"/>
        <v>0</v>
      </c>
      <c r="AS134" s="258">
        <f t="shared" si="139"/>
        <v>0</v>
      </c>
      <c r="AT134" s="258">
        <f t="shared" si="139"/>
        <v>0</v>
      </c>
      <c r="AU134" s="258">
        <f t="shared" si="139"/>
        <v>0</v>
      </c>
      <c r="AV134" s="258">
        <f t="shared" si="139"/>
        <v>0</v>
      </c>
      <c r="AW134" s="258">
        <f t="shared" si="139"/>
        <v>0</v>
      </c>
      <c r="AX134" s="258">
        <f t="shared" si="139"/>
        <v>0</v>
      </c>
      <c r="AY134" s="258">
        <f t="shared" si="139"/>
        <v>0</v>
      </c>
      <c r="AZ134" s="258">
        <f t="shared" si="139"/>
        <v>0</v>
      </c>
      <c r="BA134" s="258">
        <f t="shared" si="139"/>
        <v>0</v>
      </c>
      <c r="BB134" s="258">
        <f t="shared" si="139"/>
        <v>0</v>
      </c>
      <c r="BC134" s="258">
        <f t="shared" si="139"/>
        <v>0</v>
      </c>
      <c r="BD134" s="258">
        <f t="shared" si="139"/>
        <v>0</v>
      </c>
      <c r="BE134" s="258">
        <f t="shared" si="139"/>
        <v>0</v>
      </c>
      <c r="BF134" s="258">
        <f t="shared" si="139"/>
        <v>0</v>
      </c>
      <c r="BG134" s="258">
        <f t="shared" si="139"/>
        <v>0</v>
      </c>
      <c r="BH134" s="258">
        <f t="shared" si="139"/>
        <v>0</v>
      </c>
      <c r="BI134" s="258">
        <f t="shared" si="139"/>
        <v>0</v>
      </c>
      <c r="BJ134" s="258">
        <f t="shared" si="139"/>
        <v>0</v>
      </c>
      <c r="BK134" s="258">
        <f t="shared" si="139"/>
        <v>0</v>
      </c>
      <c r="BL134" s="258">
        <f t="shared" si="139"/>
        <v>0</v>
      </c>
      <c r="BM134" s="258">
        <f t="shared" si="139"/>
        <v>0</v>
      </c>
      <c r="BN134" s="258">
        <f t="shared" si="139"/>
        <v>0</v>
      </c>
      <c r="BO134" s="258">
        <f t="shared" si="139"/>
        <v>0</v>
      </c>
      <c r="BP134" s="258">
        <f t="shared" si="139"/>
        <v>0</v>
      </c>
      <c r="BQ134" s="258">
        <f t="shared" si="139"/>
        <v>0</v>
      </c>
      <c r="BR134" s="258">
        <f t="shared" si="139"/>
        <v>0</v>
      </c>
      <c r="BS134" s="258">
        <f t="shared" si="139"/>
        <v>0</v>
      </c>
      <c r="BT134" s="258">
        <f t="shared" si="139"/>
        <v>0</v>
      </c>
      <c r="BU134" s="258">
        <f t="shared" si="139"/>
        <v>0</v>
      </c>
      <c r="BV134" s="258">
        <f t="shared" si="139"/>
        <v>0</v>
      </c>
      <c r="BW134" s="258">
        <f t="shared" si="139"/>
        <v>0</v>
      </c>
      <c r="BX134" s="258">
        <f t="shared" si="139"/>
        <v>0</v>
      </c>
      <c r="BY134" s="258">
        <f t="shared" si="139"/>
        <v>0</v>
      </c>
      <c r="BZ134" s="258">
        <f t="shared" si="139"/>
        <v>0</v>
      </c>
      <c r="CA134" s="258">
        <f t="shared" si="139"/>
        <v>0</v>
      </c>
      <c r="CB134" s="258">
        <f t="shared" si="139"/>
        <v>0</v>
      </c>
      <c r="CC134" s="258">
        <f t="shared" si="139"/>
        <v>0</v>
      </c>
      <c r="CD134" s="258">
        <f t="shared" si="139"/>
        <v>0</v>
      </c>
      <c r="CE134" s="258">
        <f t="shared" si="139"/>
        <v>0</v>
      </c>
      <c r="CF134" s="258">
        <f t="shared" si="139"/>
        <v>0</v>
      </c>
      <c r="CG134" s="258">
        <f t="shared" si="139"/>
        <v>0</v>
      </c>
      <c r="CH134" s="258">
        <f t="shared" si="139"/>
        <v>0</v>
      </c>
      <c r="CI134" s="258">
        <f t="shared" si="139"/>
        <v>0</v>
      </c>
      <c r="CJ134" s="258">
        <f t="shared" si="139"/>
        <v>0</v>
      </c>
      <c r="CK134" s="258">
        <f t="shared" si="139"/>
        <v>0</v>
      </c>
      <c r="CL134" s="258">
        <f t="shared" si="139"/>
        <v>0</v>
      </c>
      <c r="CM134" s="258">
        <f t="shared" si="139"/>
        <v>0</v>
      </c>
      <c r="CN134" s="258">
        <f t="shared" si="139"/>
        <v>0</v>
      </c>
      <c r="CO134" s="258">
        <f t="shared" si="139"/>
        <v>0</v>
      </c>
      <c r="CP134" s="258">
        <f t="shared" si="139"/>
        <v>0</v>
      </c>
      <c r="CQ134" s="258">
        <f t="shared" si="139"/>
        <v>0</v>
      </c>
      <c r="CR134" s="258">
        <f t="shared" si="139"/>
        <v>0</v>
      </c>
      <c r="CS134" s="258">
        <f t="shared" si="139"/>
        <v>0</v>
      </c>
      <c r="CT134" s="258">
        <f t="shared" si="139"/>
        <v>0</v>
      </c>
      <c r="CU134" s="258">
        <f t="shared" si="139"/>
        <v>0</v>
      </c>
      <c r="CV134" s="258">
        <f t="shared" si="139"/>
        <v>0</v>
      </c>
      <c r="CW134" s="258">
        <f t="shared" si="139"/>
        <v>0</v>
      </c>
      <c r="CX134" s="258">
        <f t="shared" si="139"/>
        <v>0</v>
      </c>
      <c r="CY134" s="258">
        <f t="shared" si="139"/>
        <v>0</v>
      </c>
      <c r="CZ134" s="258">
        <f t="shared" si="139"/>
        <v>0</v>
      </c>
      <c r="DA134" s="258">
        <f t="shared" si="139"/>
        <v>0</v>
      </c>
      <c r="DB134" s="258">
        <f t="shared" si="139"/>
        <v>0</v>
      </c>
      <c r="DC134" s="258">
        <f t="shared" si="139"/>
        <v>0</v>
      </c>
      <c r="DD134" s="258">
        <f t="shared" si="139"/>
        <v>0</v>
      </c>
      <c r="DE134" s="258">
        <f t="shared" si="139"/>
        <v>0</v>
      </c>
      <c r="DF134" s="258">
        <f t="shared" si="139"/>
        <v>0</v>
      </c>
      <c r="DG134" s="258">
        <f t="shared" si="139"/>
        <v>0</v>
      </c>
      <c r="DH134" s="258">
        <f t="shared" si="139"/>
        <v>0</v>
      </c>
      <c r="DI134" s="258">
        <f t="shared" si="139"/>
        <v>0</v>
      </c>
      <c r="DJ134" s="258">
        <f t="shared" si="139"/>
        <v>0</v>
      </c>
      <c r="DK134" s="258">
        <f t="shared" si="139"/>
        <v>0</v>
      </c>
      <c r="DL134" s="258">
        <f t="shared" si="139"/>
        <v>0</v>
      </c>
      <c r="DM134" s="258">
        <f t="shared" si="139"/>
        <v>0</v>
      </c>
      <c r="DN134" s="258">
        <f t="shared" si="139"/>
        <v>0</v>
      </c>
      <c r="DO134" s="258">
        <f t="shared" si="139"/>
        <v>0</v>
      </c>
      <c r="DP134" s="258">
        <f t="shared" si="139"/>
        <v>0</v>
      </c>
      <c r="DQ134" s="258">
        <f t="shared" si="139"/>
        <v>0</v>
      </c>
      <c r="DR134" s="258">
        <f t="shared" si="139"/>
        <v>0</v>
      </c>
      <c r="DS134" s="258">
        <f t="shared" si="139"/>
        <v>0</v>
      </c>
      <c r="DT134" s="258">
        <f t="shared" si="139"/>
        <v>0</v>
      </c>
      <c r="DU134" s="258">
        <f t="shared" si="139"/>
        <v>0</v>
      </c>
      <c r="DV134" s="258">
        <f t="shared" si="139"/>
        <v>0</v>
      </c>
      <c r="DW134" s="258">
        <f t="shared" si="139"/>
        <v>0</v>
      </c>
      <c r="DX134" s="258">
        <f t="shared" si="139"/>
        <v>0</v>
      </c>
      <c r="DY134" s="258">
        <f t="shared" si="139"/>
        <v>0</v>
      </c>
      <c r="DZ134" s="258">
        <f t="shared" si="139"/>
        <v>0</v>
      </c>
      <c r="EA134" s="258">
        <f t="shared" si="139"/>
        <v>0</v>
      </c>
      <c r="EB134" s="258">
        <f t="shared" si="139"/>
        <v>0</v>
      </c>
      <c r="EC134" s="258">
        <f t="shared" si="139"/>
        <v>0</v>
      </c>
      <c r="ED134" s="258">
        <f t="shared" si="139"/>
        <v>0</v>
      </c>
      <c r="EE134" s="258">
        <f t="shared" si="139"/>
        <v>0</v>
      </c>
      <c r="EF134" s="258">
        <f t="shared" si="139"/>
        <v>0</v>
      </c>
      <c r="EG134" s="258">
        <f t="shared" si="139"/>
        <v>0</v>
      </c>
      <c r="EH134" s="258">
        <f t="shared" si="139"/>
        <v>0</v>
      </c>
      <c r="EI134" s="258">
        <f t="shared" si="139"/>
        <v>0</v>
      </c>
      <c r="EJ134" s="258">
        <f t="shared" si="139"/>
        <v>0</v>
      </c>
      <c r="EK134" s="258">
        <f t="shared" si="139"/>
        <v>0</v>
      </c>
      <c r="EL134" s="258">
        <f t="shared" si="139"/>
        <v>0</v>
      </c>
      <c r="EM134" s="258">
        <f t="shared" si="139"/>
        <v>0</v>
      </c>
      <c r="EN134" s="258">
        <f t="shared" si="139"/>
        <v>0</v>
      </c>
      <c r="EO134" s="258">
        <f t="shared" si="139"/>
        <v>0</v>
      </c>
      <c r="EP134" s="258">
        <f t="shared" si="139"/>
        <v>0</v>
      </c>
      <c r="EQ134" s="258">
        <f t="shared" si="139"/>
        <v>0</v>
      </c>
      <c r="ER134" s="258">
        <f t="shared" si="139"/>
        <v>0</v>
      </c>
      <c r="ES134" s="258">
        <f t="shared" si="139"/>
        <v>0</v>
      </c>
      <c r="ET134" s="1"/>
      <c r="EU134" s="1"/>
      <c r="EV134" s="1"/>
      <c r="EW134" s="1"/>
      <c r="EX134" s="80">
        <f t="shared" ref="EX134:KE134" si="140">(P134&gt;0)*(P134-AB134)</f>
        <v>0</v>
      </c>
      <c r="EY134" s="80">
        <f t="shared" si="140"/>
        <v>0</v>
      </c>
      <c r="EZ134" s="80">
        <f t="shared" si="140"/>
        <v>0</v>
      </c>
      <c r="FA134" s="80">
        <f t="shared" si="140"/>
        <v>0</v>
      </c>
      <c r="FB134" s="80">
        <f t="shared" si="140"/>
        <v>0</v>
      </c>
      <c r="FC134" s="80">
        <f t="shared" si="140"/>
        <v>0</v>
      </c>
      <c r="FD134" s="80">
        <f t="shared" si="140"/>
        <v>0</v>
      </c>
      <c r="FE134" s="80">
        <f t="shared" si="140"/>
        <v>0</v>
      </c>
      <c r="FF134" s="80">
        <f t="shared" si="140"/>
        <v>0</v>
      </c>
      <c r="FG134" s="80">
        <f t="shared" si="140"/>
        <v>0</v>
      </c>
      <c r="FH134" s="80">
        <f t="shared" si="140"/>
        <v>0</v>
      </c>
      <c r="FI134" s="80">
        <f t="shared" si="140"/>
        <v>0</v>
      </c>
      <c r="FJ134" s="80">
        <f t="shared" si="140"/>
        <v>0</v>
      </c>
      <c r="FK134" s="80">
        <f t="shared" si="140"/>
        <v>0</v>
      </c>
      <c r="FL134" s="80">
        <f t="shared" si="140"/>
        <v>0</v>
      </c>
      <c r="FM134" s="80">
        <f t="shared" si="140"/>
        <v>0</v>
      </c>
      <c r="FN134" s="80">
        <f t="shared" si="140"/>
        <v>0</v>
      </c>
      <c r="FO134" s="80">
        <f t="shared" si="140"/>
        <v>0</v>
      </c>
      <c r="FP134" s="80">
        <f t="shared" si="140"/>
        <v>0</v>
      </c>
      <c r="FQ134" s="80">
        <f t="shared" si="140"/>
        <v>0</v>
      </c>
      <c r="FR134" s="80">
        <f t="shared" si="140"/>
        <v>0</v>
      </c>
      <c r="FS134" s="80">
        <f t="shared" si="140"/>
        <v>0</v>
      </c>
      <c r="FT134" s="80">
        <f t="shared" si="140"/>
        <v>0</v>
      </c>
      <c r="FU134" s="80">
        <f t="shared" si="140"/>
        <v>0</v>
      </c>
      <c r="FV134" s="80">
        <f t="shared" si="140"/>
        <v>0</v>
      </c>
      <c r="FW134" s="80">
        <f t="shared" si="140"/>
        <v>0</v>
      </c>
      <c r="FX134" s="80">
        <f t="shared" si="140"/>
        <v>0</v>
      </c>
      <c r="FY134" s="80">
        <f t="shared" si="140"/>
        <v>0</v>
      </c>
      <c r="FZ134" s="80">
        <f t="shared" si="140"/>
        <v>0</v>
      </c>
      <c r="GA134" s="80">
        <f t="shared" si="140"/>
        <v>0</v>
      </c>
      <c r="GB134" s="80">
        <f t="shared" si="140"/>
        <v>0</v>
      </c>
      <c r="GC134" s="80">
        <f t="shared" si="140"/>
        <v>0</v>
      </c>
      <c r="GD134" s="80">
        <f t="shared" si="140"/>
        <v>0</v>
      </c>
      <c r="GE134" s="80">
        <f t="shared" si="140"/>
        <v>0</v>
      </c>
      <c r="GF134" s="80">
        <f t="shared" si="140"/>
        <v>0</v>
      </c>
      <c r="GG134" s="80">
        <f t="shared" si="140"/>
        <v>0</v>
      </c>
      <c r="GH134" s="80">
        <f t="shared" si="140"/>
        <v>0</v>
      </c>
      <c r="GI134" s="80">
        <f t="shared" si="140"/>
        <v>0</v>
      </c>
      <c r="GJ134" s="80">
        <f t="shared" si="140"/>
        <v>0</v>
      </c>
      <c r="GK134" s="80">
        <f t="shared" si="140"/>
        <v>0</v>
      </c>
      <c r="GL134" s="80">
        <f t="shared" si="140"/>
        <v>0</v>
      </c>
      <c r="GM134" s="80">
        <f t="shared" si="140"/>
        <v>0</v>
      </c>
      <c r="GN134" s="80">
        <f t="shared" si="140"/>
        <v>0</v>
      </c>
      <c r="GO134" s="80">
        <f t="shared" si="140"/>
        <v>0</v>
      </c>
      <c r="GP134" s="80">
        <f t="shared" si="140"/>
        <v>0</v>
      </c>
      <c r="GQ134" s="80">
        <f t="shared" si="140"/>
        <v>0</v>
      </c>
      <c r="GR134" s="80">
        <f t="shared" si="140"/>
        <v>0</v>
      </c>
      <c r="GS134" s="80">
        <f t="shared" si="140"/>
        <v>0</v>
      </c>
      <c r="GT134" s="80">
        <f t="shared" si="140"/>
        <v>0</v>
      </c>
      <c r="GU134" s="80">
        <f t="shared" si="140"/>
        <v>0</v>
      </c>
      <c r="GV134" s="80">
        <f t="shared" si="140"/>
        <v>0</v>
      </c>
      <c r="GW134" s="80">
        <f t="shared" si="140"/>
        <v>0</v>
      </c>
      <c r="GX134" s="80">
        <f t="shared" si="140"/>
        <v>0</v>
      </c>
      <c r="GY134" s="80">
        <f t="shared" si="140"/>
        <v>0</v>
      </c>
      <c r="GZ134" s="80">
        <f t="shared" si="140"/>
        <v>0</v>
      </c>
      <c r="HA134" s="80">
        <f t="shared" si="140"/>
        <v>0</v>
      </c>
      <c r="HB134" s="80">
        <f t="shared" si="140"/>
        <v>0</v>
      </c>
      <c r="HC134" s="80">
        <f t="shared" si="140"/>
        <v>0</v>
      </c>
      <c r="HD134" s="80">
        <f t="shared" si="140"/>
        <v>0</v>
      </c>
      <c r="HE134" s="80">
        <f t="shared" si="140"/>
        <v>0</v>
      </c>
      <c r="HF134" s="80">
        <f t="shared" si="140"/>
        <v>0</v>
      </c>
      <c r="HG134" s="80">
        <f t="shared" si="140"/>
        <v>0</v>
      </c>
      <c r="HH134" s="80">
        <f t="shared" si="140"/>
        <v>0</v>
      </c>
      <c r="HI134" s="80">
        <f t="shared" si="140"/>
        <v>0</v>
      </c>
      <c r="HJ134" s="80">
        <f t="shared" si="140"/>
        <v>0</v>
      </c>
      <c r="HK134" s="80">
        <f t="shared" si="140"/>
        <v>0</v>
      </c>
      <c r="HL134" s="80">
        <f t="shared" si="140"/>
        <v>0</v>
      </c>
      <c r="HM134" s="80">
        <f t="shared" si="140"/>
        <v>0</v>
      </c>
      <c r="HN134" s="80">
        <f t="shared" si="140"/>
        <v>0</v>
      </c>
      <c r="HO134" s="80">
        <f t="shared" si="140"/>
        <v>0</v>
      </c>
      <c r="HP134" s="80">
        <f t="shared" si="140"/>
        <v>0</v>
      </c>
      <c r="HQ134" s="80">
        <f t="shared" si="140"/>
        <v>0</v>
      </c>
      <c r="HR134" s="80">
        <f t="shared" si="140"/>
        <v>0</v>
      </c>
      <c r="HS134" s="80">
        <f t="shared" si="140"/>
        <v>0</v>
      </c>
      <c r="HT134" s="80">
        <f t="shared" si="140"/>
        <v>0</v>
      </c>
      <c r="HU134" s="80">
        <f t="shared" si="140"/>
        <v>0</v>
      </c>
      <c r="HV134" s="80">
        <f t="shared" si="140"/>
        <v>0</v>
      </c>
      <c r="HW134" s="80">
        <f t="shared" si="140"/>
        <v>0</v>
      </c>
      <c r="HX134" s="80">
        <f t="shared" si="140"/>
        <v>0</v>
      </c>
      <c r="HY134" s="80">
        <f t="shared" si="140"/>
        <v>0</v>
      </c>
      <c r="HZ134" s="80">
        <f t="shared" si="140"/>
        <v>0</v>
      </c>
      <c r="IA134" s="80">
        <f t="shared" si="140"/>
        <v>0</v>
      </c>
      <c r="IB134" s="80">
        <f t="shared" si="140"/>
        <v>0</v>
      </c>
      <c r="IC134" s="80">
        <f t="shared" si="140"/>
        <v>0</v>
      </c>
      <c r="ID134" s="80">
        <f t="shared" si="140"/>
        <v>0</v>
      </c>
      <c r="IE134" s="80">
        <f t="shared" si="140"/>
        <v>0</v>
      </c>
      <c r="IF134" s="80">
        <f t="shared" si="140"/>
        <v>0</v>
      </c>
      <c r="IG134" s="80">
        <f t="shared" si="140"/>
        <v>0</v>
      </c>
      <c r="IH134" s="80">
        <f t="shared" si="140"/>
        <v>0</v>
      </c>
      <c r="II134" s="80">
        <f t="shared" si="140"/>
        <v>0</v>
      </c>
      <c r="IJ134" s="80">
        <f t="shared" si="140"/>
        <v>0</v>
      </c>
      <c r="IK134" s="80">
        <f t="shared" si="140"/>
        <v>0</v>
      </c>
      <c r="IL134" s="80">
        <f t="shared" si="140"/>
        <v>0</v>
      </c>
      <c r="IM134" s="80">
        <f t="shared" si="140"/>
        <v>0</v>
      </c>
      <c r="IN134" s="80">
        <f t="shared" si="140"/>
        <v>0</v>
      </c>
      <c r="IO134" s="80">
        <f t="shared" si="140"/>
        <v>0</v>
      </c>
      <c r="IP134" s="80">
        <f t="shared" si="140"/>
        <v>0</v>
      </c>
      <c r="IQ134" s="80">
        <f t="shared" si="140"/>
        <v>0</v>
      </c>
      <c r="IR134" s="80">
        <f t="shared" si="140"/>
        <v>0</v>
      </c>
      <c r="IS134" s="80">
        <f t="shared" si="140"/>
        <v>0</v>
      </c>
      <c r="IT134" s="80">
        <f t="shared" si="140"/>
        <v>0</v>
      </c>
      <c r="IU134" s="80">
        <f t="shared" si="140"/>
        <v>0</v>
      </c>
      <c r="IV134" s="80">
        <f t="shared" si="140"/>
        <v>0</v>
      </c>
      <c r="IW134" s="80">
        <f t="shared" si="140"/>
        <v>0</v>
      </c>
      <c r="IX134" s="80">
        <f t="shared" si="140"/>
        <v>0</v>
      </c>
      <c r="IY134" s="80">
        <f t="shared" si="140"/>
        <v>0</v>
      </c>
      <c r="IZ134" s="80">
        <f t="shared" si="140"/>
        <v>0</v>
      </c>
      <c r="JA134" s="80">
        <f t="shared" si="140"/>
        <v>0</v>
      </c>
      <c r="JB134" s="80">
        <f t="shared" si="140"/>
        <v>0</v>
      </c>
      <c r="JC134" s="80">
        <f t="shared" si="140"/>
        <v>0</v>
      </c>
      <c r="JD134" s="80">
        <f t="shared" si="140"/>
        <v>0</v>
      </c>
      <c r="JE134" s="80">
        <f t="shared" si="140"/>
        <v>0</v>
      </c>
      <c r="JF134" s="80">
        <f t="shared" si="140"/>
        <v>0</v>
      </c>
      <c r="JG134" s="80">
        <f t="shared" si="140"/>
        <v>0</v>
      </c>
      <c r="JH134" s="80">
        <f t="shared" si="140"/>
        <v>0</v>
      </c>
      <c r="JI134" s="80">
        <f t="shared" si="140"/>
        <v>0</v>
      </c>
      <c r="JJ134" s="80">
        <f t="shared" si="140"/>
        <v>0</v>
      </c>
      <c r="JK134" s="80">
        <f t="shared" si="140"/>
        <v>0</v>
      </c>
      <c r="JL134" s="80">
        <f t="shared" si="140"/>
        <v>0</v>
      </c>
      <c r="JM134" s="80">
        <f t="shared" si="140"/>
        <v>0</v>
      </c>
      <c r="JN134" s="80">
        <f t="shared" si="140"/>
        <v>0</v>
      </c>
      <c r="JO134" s="80">
        <f t="shared" si="140"/>
        <v>0</v>
      </c>
      <c r="JP134" s="80">
        <f t="shared" si="140"/>
        <v>0</v>
      </c>
      <c r="JQ134" s="80">
        <f t="shared" si="140"/>
        <v>0</v>
      </c>
      <c r="JR134" s="80">
        <f t="shared" si="140"/>
        <v>0</v>
      </c>
      <c r="JS134" s="80">
        <f t="shared" si="140"/>
        <v>0</v>
      </c>
      <c r="JT134" s="80">
        <f t="shared" si="140"/>
        <v>0</v>
      </c>
      <c r="JU134" s="80">
        <f t="shared" si="140"/>
        <v>0</v>
      </c>
      <c r="JV134" s="80">
        <f t="shared" si="140"/>
        <v>0</v>
      </c>
      <c r="JW134" s="80">
        <f t="shared" si="140"/>
        <v>0</v>
      </c>
      <c r="JX134" s="80">
        <f t="shared" si="140"/>
        <v>0</v>
      </c>
      <c r="JY134" s="80">
        <f t="shared" si="140"/>
        <v>0</v>
      </c>
      <c r="JZ134" s="80">
        <f t="shared" si="140"/>
        <v>0</v>
      </c>
      <c r="KA134" s="80">
        <f t="shared" si="140"/>
        <v>0</v>
      </c>
      <c r="KB134" s="80">
        <f t="shared" si="140"/>
        <v>0</v>
      </c>
      <c r="KC134" s="80">
        <f t="shared" si="140"/>
        <v>0</v>
      </c>
      <c r="KD134" s="80">
        <f t="shared" si="140"/>
        <v>0</v>
      </c>
      <c r="KE134" s="80">
        <f t="shared" si="140"/>
        <v>0</v>
      </c>
      <c r="KF134" s="1"/>
      <c r="KG134" s="1"/>
      <c r="KH134" s="80">
        <f>+Interest_Rate_for_Equipment_Financing/12*P134</f>
        <v>0</v>
      </c>
      <c r="KI134" s="80">
        <f>+Interest_Rate_for_Equipment_Financing/12*Q134</f>
        <v>0</v>
      </c>
      <c r="KJ134" s="80">
        <f>+Interest_Rate_for_Equipment_Financing/12*R134</f>
        <v>0</v>
      </c>
      <c r="KK134" s="80">
        <f>+Interest_Rate_for_Equipment_Financing/12*S134</f>
        <v>0</v>
      </c>
      <c r="KL134" s="80">
        <f>+Interest_Rate_for_Equipment_Financing/12*T134</f>
        <v>0</v>
      </c>
      <c r="KM134" s="80">
        <f>+Interest_Rate_for_Equipment_Financing/12*U134</f>
        <v>0</v>
      </c>
      <c r="KN134" s="80">
        <f>+Interest_Rate_for_Equipment_Financing/12*V134</f>
        <v>0</v>
      </c>
      <c r="KO134" s="80">
        <f>+Interest_Rate_for_Equipment_Financing/12*W134</f>
        <v>0</v>
      </c>
      <c r="KP134" s="80">
        <f>+Interest_Rate_for_Equipment_Financing/12*X134</f>
        <v>0</v>
      </c>
      <c r="KQ134" s="80">
        <f>+Interest_Rate_for_Equipment_Financing/12*Y134</f>
        <v>0</v>
      </c>
      <c r="KR134" s="80">
        <f>+Interest_Rate_for_Equipment_Financing/12*Z134</f>
        <v>0</v>
      </c>
      <c r="KS134" s="80">
        <f>+Interest_Rate_for_Equipment_Financing/12*AA134</f>
        <v>0</v>
      </c>
      <c r="KT134" s="80">
        <f>+Interest_Rate_for_Equipment_Financing/12*AB134</f>
        <v>0</v>
      </c>
      <c r="KU134" s="80">
        <f>+Interest_Rate_for_Equipment_Financing/12*AC134</f>
        <v>0</v>
      </c>
      <c r="KV134" s="80">
        <f>+Interest_Rate_for_Equipment_Financing/12*AD134</f>
        <v>0</v>
      </c>
      <c r="KW134" s="80">
        <f>+Interest_Rate_for_Equipment_Financing/12*AE134</f>
        <v>0</v>
      </c>
      <c r="KX134" s="80">
        <f>+Interest_Rate_for_Equipment_Financing/12*AF134</f>
        <v>0</v>
      </c>
      <c r="KY134" s="80">
        <f>+Interest_Rate_for_Equipment_Financing/12*AG134</f>
        <v>0</v>
      </c>
      <c r="KZ134" s="80">
        <f>+Interest_Rate_for_Equipment_Financing/12*AH134</f>
        <v>0</v>
      </c>
      <c r="LA134" s="80">
        <f>+Interest_Rate_for_Equipment_Financing/12*AI134</f>
        <v>0</v>
      </c>
      <c r="LB134" s="80">
        <f>+Interest_Rate_for_Equipment_Financing/12*AJ134</f>
        <v>0</v>
      </c>
      <c r="LC134" s="80">
        <f>+Interest_Rate_for_Equipment_Financing/12*AK134</f>
        <v>0</v>
      </c>
      <c r="LD134" s="80">
        <f>+Interest_Rate_for_Equipment_Financing/12*AL134</f>
        <v>0</v>
      </c>
      <c r="LE134" s="80">
        <f>+Interest_Rate_for_Equipment_Financing/12*AM134</f>
        <v>0</v>
      </c>
      <c r="LF134" s="80">
        <f>+Interest_Rate_for_Equipment_Financing/12*AN134</f>
        <v>0</v>
      </c>
      <c r="LG134" s="80">
        <f>+Interest_Rate_for_Equipment_Financing/12*AO134</f>
        <v>0</v>
      </c>
      <c r="LH134" s="80">
        <f>+Interest_Rate_for_Equipment_Financing/12*AP134</f>
        <v>0</v>
      </c>
      <c r="LI134" s="80">
        <f>+Interest_Rate_for_Equipment_Financing/12*AQ134</f>
        <v>0</v>
      </c>
      <c r="LJ134" s="80">
        <f>+Interest_Rate_for_Equipment_Financing/12*AR134</f>
        <v>0</v>
      </c>
      <c r="LK134" s="80">
        <f>+Interest_Rate_for_Equipment_Financing/12*AS134</f>
        <v>0</v>
      </c>
      <c r="LL134" s="80">
        <f>+Interest_Rate_for_Equipment_Financing/12*AT134</f>
        <v>0</v>
      </c>
      <c r="LM134" s="80">
        <f>+Interest_Rate_for_Equipment_Financing/12*AU134</f>
        <v>0</v>
      </c>
      <c r="LN134" s="80">
        <f>+Interest_Rate_for_Equipment_Financing/12*AV134</f>
        <v>0</v>
      </c>
      <c r="LO134" s="80">
        <f>+Interest_Rate_for_Equipment_Financing/12*AW134</f>
        <v>0</v>
      </c>
      <c r="LP134" s="80">
        <f>+Interest_Rate_for_Equipment_Financing/12*AX134</f>
        <v>0</v>
      </c>
      <c r="LQ134" s="80">
        <f>+Interest_Rate_for_Equipment_Financing/12*AY134</f>
        <v>0</v>
      </c>
      <c r="LR134" s="80">
        <f>+Interest_Rate_for_Equipment_Financing/12*AZ134</f>
        <v>0</v>
      </c>
      <c r="LS134" s="80">
        <f>+Interest_Rate_for_Equipment_Financing/12*BA134</f>
        <v>0</v>
      </c>
      <c r="LT134" s="80">
        <f>+Interest_Rate_for_Equipment_Financing/12*BB134</f>
        <v>0</v>
      </c>
      <c r="LU134" s="80">
        <f>+Interest_Rate_for_Equipment_Financing/12*BC134</f>
        <v>0</v>
      </c>
      <c r="LV134" s="80">
        <f>+Interest_Rate_for_Equipment_Financing/12*BD134</f>
        <v>0</v>
      </c>
      <c r="LW134" s="80">
        <f>+Interest_Rate_for_Equipment_Financing/12*BE134</f>
        <v>0</v>
      </c>
      <c r="LX134" s="80">
        <f>+Interest_Rate_for_Equipment_Financing/12*BF134</f>
        <v>0</v>
      </c>
      <c r="LY134" s="80">
        <f>+Interest_Rate_for_Equipment_Financing/12*BG134</f>
        <v>0</v>
      </c>
      <c r="LZ134" s="80">
        <f>+Interest_Rate_for_Equipment_Financing/12*BH134</f>
        <v>0</v>
      </c>
      <c r="MA134" s="80">
        <f>+Interest_Rate_for_Equipment_Financing/12*BI134</f>
        <v>0</v>
      </c>
      <c r="MB134" s="80">
        <f>+Interest_Rate_for_Equipment_Financing/12*BJ134</f>
        <v>0</v>
      </c>
      <c r="MC134" s="80">
        <f>+Interest_Rate_for_Equipment_Financing/12*BK134</f>
        <v>0</v>
      </c>
      <c r="MD134" s="80">
        <f>+Interest_Rate_for_Equipment_Financing/12*BL134</f>
        <v>0</v>
      </c>
      <c r="ME134" s="80">
        <f>+Interest_Rate_for_Equipment_Financing/12*BM134</f>
        <v>0</v>
      </c>
      <c r="MF134" s="80">
        <f>+Interest_Rate_for_Equipment_Financing/12*BN134</f>
        <v>0</v>
      </c>
      <c r="MG134" s="80">
        <f>+Interest_Rate_for_Equipment_Financing/12*BO134</f>
        <v>0</v>
      </c>
      <c r="MH134" s="80">
        <f>+Interest_Rate_for_Equipment_Financing/12*BP134</f>
        <v>0</v>
      </c>
      <c r="MI134" s="80">
        <f>+Interest_Rate_for_Equipment_Financing/12*BQ134</f>
        <v>0</v>
      </c>
      <c r="MJ134" s="80">
        <f>+Interest_Rate_for_Equipment_Financing/12*BR134</f>
        <v>0</v>
      </c>
      <c r="MK134" s="80">
        <f>+Interest_Rate_for_Equipment_Financing/12*BS134</f>
        <v>0</v>
      </c>
      <c r="ML134" s="80">
        <f>+Interest_Rate_for_Equipment_Financing/12*BT134</f>
        <v>0</v>
      </c>
      <c r="MM134" s="80">
        <f>+Interest_Rate_for_Equipment_Financing/12*BU134</f>
        <v>0</v>
      </c>
      <c r="MN134" s="80">
        <f>+Interest_Rate_for_Equipment_Financing/12*BV134</f>
        <v>0</v>
      </c>
      <c r="MO134" s="80">
        <f>+Interest_Rate_for_Equipment_Financing/12*BW134</f>
        <v>0</v>
      </c>
      <c r="MP134" s="80">
        <f>+Interest_Rate_for_Equipment_Financing/12*BX134</f>
        <v>0</v>
      </c>
      <c r="MQ134" s="80">
        <f>+Interest_Rate_for_Equipment_Financing/12*BY134</f>
        <v>0</v>
      </c>
      <c r="MR134" s="80">
        <f>+Interest_Rate_for_Equipment_Financing/12*BZ134</f>
        <v>0</v>
      </c>
      <c r="MS134" s="80">
        <f>+Interest_Rate_for_Equipment_Financing/12*CA134</f>
        <v>0</v>
      </c>
      <c r="MT134" s="80">
        <f>+Interest_Rate_for_Equipment_Financing/12*CB134</f>
        <v>0</v>
      </c>
      <c r="MU134" s="80">
        <f>+Interest_Rate_for_Equipment_Financing/12*CC134</f>
        <v>0</v>
      </c>
      <c r="MV134" s="80">
        <f>+Interest_Rate_for_Equipment_Financing/12*CD134</f>
        <v>0</v>
      </c>
      <c r="MW134" s="80">
        <f>+Interest_Rate_for_Equipment_Financing/12*CE134</f>
        <v>0</v>
      </c>
      <c r="MX134" s="80">
        <f>+Interest_Rate_for_Equipment_Financing/12*CF134</f>
        <v>0</v>
      </c>
      <c r="MY134" s="80">
        <f>+Interest_Rate_for_Equipment_Financing/12*CG134</f>
        <v>0</v>
      </c>
      <c r="MZ134" s="80">
        <f>+Interest_Rate_for_Equipment_Financing/12*CH134</f>
        <v>0</v>
      </c>
      <c r="NA134" s="80">
        <f>+Interest_Rate_for_Equipment_Financing/12*CI134</f>
        <v>0</v>
      </c>
      <c r="NB134" s="80">
        <f>+Interest_Rate_for_Equipment_Financing/12*CJ134</f>
        <v>0</v>
      </c>
      <c r="NC134" s="80">
        <f>+Interest_Rate_for_Equipment_Financing/12*CK134</f>
        <v>0</v>
      </c>
      <c r="ND134" s="80">
        <f>+Interest_Rate_for_Equipment_Financing/12*CL134</f>
        <v>0</v>
      </c>
      <c r="NE134" s="80">
        <f>+Interest_Rate_for_Equipment_Financing/12*CM134</f>
        <v>0</v>
      </c>
      <c r="NF134" s="80">
        <f>+Interest_Rate_for_Equipment_Financing/12*CN134</f>
        <v>0</v>
      </c>
      <c r="NG134" s="80">
        <f>+Interest_Rate_for_Equipment_Financing/12*CO134</f>
        <v>0</v>
      </c>
      <c r="NH134" s="80">
        <f>+Interest_Rate_for_Equipment_Financing/12*CP134</f>
        <v>0</v>
      </c>
      <c r="NI134" s="80">
        <f>+Interest_Rate_for_Equipment_Financing/12*CQ134</f>
        <v>0</v>
      </c>
      <c r="NJ134" s="80">
        <f>+Interest_Rate_for_Equipment_Financing/12*CR134</f>
        <v>0</v>
      </c>
      <c r="NK134" s="80">
        <f>+Interest_Rate_for_Equipment_Financing/12*CS134</f>
        <v>0</v>
      </c>
      <c r="NL134" s="80">
        <f>+Interest_Rate_for_Equipment_Financing/12*CT134</f>
        <v>0</v>
      </c>
      <c r="NM134" s="80">
        <f>+Interest_Rate_for_Equipment_Financing/12*CU134</f>
        <v>0</v>
      </c>
      <c r="NN134" s="80">
        <f>+Interest_Rate_for_Equipment_Financing/12*CV134</f>
        <v>0</v>
      </c>
      <c r="NO134" s="80">
        <f>+Interest_Rate_for_Equipment_Financing/12*CW134</f>
        <v>0</v>
      </c>
      <c r="NP134" s="80">
        <f>+Interest_Rate_for_Equipment_Financing/12*CX134</f>
        <v>0</v>
      </c>
      <c r="NQ134" s="80">
        <f>+Interest_Rate_for_Equipment_Financing/12*CY134</f>
        <v>0</v>
      </c>
      <c r="NR134" s="80">
        <f>+Interest_Rate_for_Equipment_Financing/12*CZ134</f>
        <v>0</v>
      </c>
      <c r="NS134" s="80">
        <f>+Interest_Rate_for_Equipment_Financing/12*DA134</f>
        <v>0</v>
      </c>
      <c r="NT134" s="80">
        <f>+Interest_Rate_for_Equipment_Financing/12*DB134</f>
        <v>0</v>
      </c>
      <c r="NU134" s="80">
        <f>+Interest_Rate_for_Equipment_Financing/12*DC134</f>
        <v>0</v>
      </c>
      <c r="NV134" s="80">
        <f>+Interest_Rate_for_Equipment_Financing/12*DD134</f>
        <v>0</v>
      </c>
      <c r="NW134" s="80">
        <f>+Interest_Rate_for_Equipment_Financing/12*DE134</f>
        <v>0</v>
      </c>
      <c r="NX134" s="80">
        <f>+Interest_Rate_for_Equipment_Financing/12*DF134</f>
        <v>0</v>
      </c>
      <c r="NY134" s="80">
        <f>+Interest_Rate_for_Equipment_Financing/12*DG134</f>
        <v>0</v>
      </c>
      <c r="NZ134" s="80">
        <f>+Interest_Rate_for_Equipment_Financing/12*DH134</f>
        <v>0</v>
      </c>
      <c r="OA134" s="80">
        <f>+Interest_Rate_for_Equipment_Financing/12*DI134</f>
        <v>0</v>
      </c>
      <c r="OB134" s="80">
        <f>+Interest_Rate_for_Equipment_Financing/12*DJ134</f>
        <v>0</v>
      </c>
      <c r="OC134" s="80">
        <f>+Interest_Rate_for_Equipment_Financing/12*DK134</f>
        <v>0</v>
      </c>
      <c r="OD134" s="80">
        <f>+Interest_Rate_for_Equipment_Financing/12*DL134</f>
        <v>0</v>
      </c>
      <c r="OE134" s="80">
        <f>+Interest_Rate_for_Equipment_Financing/12*DM134</f>
        <v>0</v>
      </c>
      <c r="OF134" s="80">
        <f>+Interest_Rate_for_Equipment_Financing/12*DN134</f>
        <v>0</v>
      </c>
      <c r="OG134" s="80">
        <f>+Interest_Rate_for_Equipment_Financing/12*DO134</f>
        <v>0</v>
      </c>
      <c r="OH134" s="80">
        <f>+Interest_Rate_for_Equipment_Financing/12*DP134</f>
        <v>0</v>
      </c>
      <c r="OI134" s="80">
        <f>+Interest_Rate_for_Equipment_Financing/12*DQ134</f>
        <v>0</v>
      </c>
      <c r="OJ134" s="80">
        <f>+Interest_Rate_for_Equipment_Financing/12*DR134</f>
        <v>0</v>
      </c>
      <c r="OK134" s="80">
        <f>+Interest_Rate_for_Equipment_Financing/12*DS134</f>
        <v>0</v>
      </c>
      <c r="OL134" s="80">
        <f>+Interest_Rate_for_Equipment_Financing/12*DT134</f>
        <v>0</v>
      </c>
      <c r="OM134" s="80">
        <f>+Interest_Rate_for_Equipment_Financing/12*DU134</f>
        <v>0</v>
      </c>
      <c r="ON134" s="80">
        <f>+Interest_Rate_for_Equipment_Financing/12*DV134</f>
        <v>0</v>
      </c>
      <c r="OO134" s="80">
        <f>+Interest_Rate_for_Equipment_Financing/12*DW134</f>
        <v>0</v>
      </c>
      <c r="OP134" s="80">
        <f>+Interest_Rate_for_Equipment_Financing/12*DX134</f>
        <v>0</v>
      </c>
      <c r="OQ134" s="80">
        <f>+Interest_Rate_for_Equipment_Financing/12*DY134</f>
        <v>0</v>
      </c>
      <c r="OR134" s="80">
        <f>+Interest_Rate_for_Equipment_Financing/12*DZ134</f>
        <v>0</v>
      </c>
      <c r="OS134" s="80">
        <f>+Interest_Rate_for_Equipment_Financing/12*EA134</f>
        <v>0</v>
      </c>
      <c r="OT134" s="80">
        <f>+Interest_Rate_for_Equipment_Financing/12*EB134</f>
        <v>0</v>
      </c>
      <c r="OU134" s="80">
        <f>+Interest_Rate_for_Equipment_Financing/12*EC134</f>
        <v>0</v>
      </c>
      <c r="OV134" s="80">
        <f>+Interest_Rate_for_Equipment_Financing/12*ED134</f>
        <v>0</v>
      </c>
      <c r="OW134" s="80">
        <f>+Interest_Rate_for_Equipment_Financing/12*EE134</f>
        <v>0</v>
      </c>
    </row>
    <row r="135" ht="12.75" customHeight="1">
      <c r="A135" s="79">
        <f t="shared" si="111"/>
        <v>14</v>
      </c>
      <c r="B135" s="79" t="s">
        <v>214</v>
      </c>
      <c r="C135" s="80"/>
      <c r="D135" s="80" t="str">
        <f>Term_for_Equipment_Financing</f>
        <v/>
      </c>
      <c r="E135" s="294">
        <f>+Interest_Rate_LT</f>
        <v>0.05</v>
      </c>
      <c r="F135" s="295">
        <f t="shared" si="141"/>
        <v>2</v>
      </c>
      <c r="G135" s="79">
        <f t="shared" si="142"/>
        <v>2026</v>
      </c>
      <c r="H135" s="296"/>
      <c r="I135" s="296"/>
      <c r="J135" s="297"/>
      <c r="K135" s="1"/>
      <c r="L135" s="1"/>
      <c r="M135" s="256">
        <f t="shared" si="118"/>
        <v>46054</v>
      </c>
      <c r="N135" s="256">
        <f t="shared" si="112"/>
        <v>0</v>
      </c>
      <c r="O135" s="257">
        <f t="shared" si="113"/>
        <v>0</v>
      </c>
      <c r="P135" s="258">
        <f t="shared" ref="P135:ES135" si="143">AND((O135&gt;0.1),OR(P$70&lt;$N135,$N135=0))*(O135+$O135+O135*$E135/12)+(P$70=$M135)*($C135+$O135+$C135*$E135/12)</f>
        <v>0</v>
      </c>
      <c r="Q135" s="258">
        <f t="shared" si="143"/>
        <v>0</v>
      </c>
      <c r="R135" s="258">
        <f t="shared" si="143"/>
        <v>0</v>
      </c>
      <c r="S135" s="258">
        <f t="shared" si="143"/>
        <v>0</v>
      </c>
      <c r="T135" s="258">
        <f t="shared" si="143"/>
        <v>0</v>
      </c>
      <c r="U135" s="258">
        <f t="shared" si="143"/>
        <v>0</v>
      </c>
      <c r="V135" s="258">
        <f t="shared" si="143"/>
        <v>0</v>
      </c>
      <c r="W135" s="258">
        <f t="shared" si="143"/>
        <v>0</v>
      </c>
      <c r="X135" s="258">
        <f t="shared" si="143"/>
        <v>0</v>
      </c>
      <c r="Y135" s="258">
        <f t="shared" si="143"/>
        <v>0</v>
      </c>
      <c r="Z135" s="258">
        <f t="shared" si="143"/>
        <v>0</v>
      </c>
      <c r="AA135" s="258">
        <f t="shared" si="143"/>
        <v>0</v>
      </c>
      <c r="AB135" s="258">
        <f t="shared" si="143"/>
        <v>0</v>
      </c>
      <c r="AC135" s="258">
        <f t="shared" si="143"/>
        <v>0</v>
      </c>
      <c r="AD135" s="258">
        <f t="shared" si="143"/>
        <v>0</v>
      </c>
      <c r="AE135" s="258">
        <f t="shared" si="143"/>
        <v>0</v>
      </c>
      <c r="AF135" s="258">
        <f t="shared" si="143"/>
        <v>0</v>
      </c>
      <c r="AG135" s="258">
        <f t="shared" si="143"/>
        <v>0</v>
      </c>
      <c r="AH135" s="258">
        <f t="shared" si="143"/>
        <v>0</v>
      </c>
      <c r="AI135" s="258">
        <f t="shared" si="143"/>
        <v>0</v>
      </c>
      <c r="AJ135" s="258">
        <f t="shared" si="143"/>
        <v>0</v>
      </c>
      <c r="AK135" s="258">
        <f t="shared" si="143"/>
        <v>0</v>
      </c>
      <c r="AL135" s="258">
        <f t="shared" si="143"/>
        <v>0</v>
      </c>
      <c r="AM135" s="258">
        <f t="shared" si="143"/>
        <v>0</v>
      </c>
      <c r="AN135" s="258">
        <f t="shared" si="143"/>
        <v>0</v>
      </c>
      <c r="AO135" s="258">
        <f t="shared" si="143"/>
        <v>0</v>
      </c>
      <c r="AP135" s="258">
        <f t="shared" si="143"/>
        <v>0</v>
      </c>
      <c r="AQ135" s="258">
        <f t="shared" si="143"/>
        <v>0</v>
      </c>
      <c r="AR135" s="258">
        <f t="shared" si="143"/>
        <v>0</v>
      </c>
      <c r="AS135" s="258">
        <f t="shared" si="143"/>
        <v>0</v>
      </c>
      <c r="AT135" s="258">
        <f t="shared" si="143"/>
        <v>0</v>
      </c>
      <c r="AU135" s="258">
        <f t="shared" si="143"/>
        <v>0</v>
      </c>
      <c r="AV135" s="258">
        <f t="shared" si="143"/>
        <v>0</v>
      </c>
      <c r="AW135" s="258">
        <f t="shared" si="143"/>
        <v>0</v>
      </c>
      <c r="AX135" s="258">
        <f t="shared" si="143"/>
        <v>0</v>
      </c>
      <c r="AY135" s="258">
        <f t="shared" si="143"/>
        <v>0</v>
      </c>
      <c r="AZ135" s="258">
        <f t="shared" si="143"/>
        <v>0</v>
      </c>
      <c r="BA135" s="258">
        <f t="shared" si="143"/>
        <v>0</v>
      </c>
      <c r="BB135" s="258">
        <f t="shared" si="143"/>
        <v>0</v>
      </c>
      <c r="BC135" s="258">
        <f t="shared" si="143"/>
        <v>0</v>
      </c>
      <c r="BD135" s="258">
        <f t="shared" si="143"/>
        <v>0</v>
      </c>
      <c r="BE135" s="258">
        <f t="shared" si="143"/>
        <v>0</v>
      </c>
      <c r="BF135" s="258">
        <f t="shared" si="143"/>
        <v>0</v>
      </c>
      <c r="BG135" s="258">
        <f t="shared" si="143"/>
        <v>0</v>
      </c>
      <c r="BH135" s="258">
        <f t="shared" si="143"/>
        <v>0</v>
      </c>
      <c r="BI135" s="258">
        <f t="shared" si="143"/>
        <v>0</v>
      </c>
      <c r="BJ135" s="258">
        <f t="shared" si="143"/>
        <v>0</v>
      </c>
      <c r="BK135" s="258">
        <f t="shared" si="143"/>
        <v>0</v>
      </c>
      <c r="BL135" s="258">
        <f t="shared" si="143"/>
        <v>0</v>
      </c>
      <c r="BM135" s="258">
        <f t="shared" si="143"/>
        <v>0</v>
      </c>
      <c r="BN135" s="258">
        <f t="shared" si="143"/>
        <v>0</v>
      </c>
      <c r="BO135" s="258">
        <f t="shared" si="143"/>
        <v>0</v>
      </c>
      <c r="BP135" s="258">
        <f t="shared" si="143"/>
        <v>0</v>
      </c>
      <c r="BQ135" s="258">
        <f t="shared" si="143"/>
        <v>0</v>
      </c>
      <c r="BR135" s="258">
        <f t="shared" si="143"/>
        <v>0</v>
      </c>
      <c r="BS135" s="258">
        <f t="shared" si="143"/>
        <v>0</v>
      </c>
      <c r="BT135" s="258">
        <f t="shared" si="143"/>
        <v>0</v>
      </c>
      <c r="BU135" s="258">
        <f t="shared" si="143"/>
        <v>0</v>
      </c>
      <c r="BV135" s="258">
        <f t="shared" si="143"/>
        <v>0</v>
      </c>
      <c r="BW135" s="258">
        <f t="shared" si="143"/>
        <v>0</v>
      </c>
      <c r="BX135" s="258">
        <f t="shared" si="143"/>
        <v>0</v>
      </c>
      <c r="BY135" s="258">
        <f t="shared" si="143"/>
        <v>0</v>
      </c>
      <c r="BZ135" s="258">
        <f t="shared" si="143"/>
        <v>0</v>
      </c>
      <c r="CA135" s="258">
        <f t="shared" si="143"/>
        <v>0</v>
      </c>
      <c r="CB135" s="258">
        <f t="shared" si="143"/>
        <v>0</v>
      </c>
      <c r="CC135" s="258">
        <f t="shared" si="143"/>
        <v>0</v>
      </c>
      <c r="CD135" s="258">
        <f t="shared" si="143"/>
        <v>0</v>
      </c>
      <c r="CE135" s="258">
        <f t="shared" si="143"/>
        <v>0</v>
      </c>
      <c r="CF135" s="258">
        <f t="shared" si="143"/>
        <v>0</v>
      </c>
      <c r="CG135" s="258">
        <f t="shared" si="143"/>
        <v>0</v>
      </c>
      <c r="CH135" s="258">
        <f t="shared" si="143"/>
        <v>0</v>
      </c>
      <c r="CI135" s="258">
        <f t="shared" si="143"/>
        <v>0</v>
      </c>
      <c r="CJ135" s="258">
        <f t="shared" si="143"/>
        <v>0</v>
      </c>
      <c r="CK135" s="258">
        <f t="shared" si="143"/>
        <v>0</v>
      </c>
      <c r="CL135" s="258">
        <f t="shared" si="143"/>
        <v>0</v>
      </c>
      <c r="CM135" s="258">
        <f t="shared" si="143"/>
        <v>0</v>
      </c>
      <c r="CN135" s="258">
        <f t="shared" si="143"/>
        <v>0</v>
      </c>
      <c r="CO135" s="258">
        <f t="shared" si="143"/>
        <v>0</v>
      </c>
      <c r="CP135" s="258">
        <f t="shared" si="143"/>
        <v>0</v>
      </c>
      <c r="CQ135" s="258">
        <f t="shared" si="143"/>
        <v>0</v>
      </c>
      <c r="CR135" s="258">
        <f t="shared" si="143"/>
        <v>0</v>
      </c>
      <c r="CS135" s="258">
        <f t="shared" si="143"/>
        <v>0</v>
      </c>
      <c r="CT135" s="258">
        <f t="shared" si="143"/>
        <v>0</v>
      </c>
      <c r="CU135" s="258">
        <f t="shared" si="143"/>
        <v>0</v>
      </c>
      <c r="CV135" s="258">
        <f t="shared" si="143"/>
        <v>0</v>
      </c>
      <c r="CW135" s="258">
        <f t="shared" si="143"/>
        <v>0</v>
      </c>
      <c r="CX135" s="258">
        <f t="shared" si="143"/>
        <v>0</v>
      </c>
      <c r="CY135" s="258">
        <f t="shared" si="143"/>
        <v>0</v>
      </c>
      <c r="CZ135" s="258">
        <f t="shared" si="143"/>
        <v>0</v>
      </c>
      <c r="DA135" s="258">
        <f t="shared" si="143"/>
        <v>0</v>
      </c>
      <c r="DB135" s="258">
        <f t="shared" si="143"/>
        <v>0</v>
      </c>
      <c r="DC135" s="258">
        <f t="shared" si="143"/>
        <v>0</v>
      </c>
      <c r="DD135" s="258">
        <f t="shared" si="143"/>
        <v>0</v>
      </c>
      <c r="DE135" s="258">
        <f t="shared" si="143"/>
        <v>0</v>
      </c>
      <c r="DF135" s="258">
        <f t="shared" si="143"/>
        <v>0</v>
      </c>
      <c r="DG135" s="258">
        <f t="shared" si="143"/>
        <v>0</v>
      </c>
      <c r="DH135" s="258">
        <f t="shared" si="143"/>
        <v>0</v>
      </c>
      <c r="DI135" s="258">
        <f t="shared" si="143"/>
        <v>0</v>
      </c>
      <c r="DJ135" s="258">
        <f t="shared" si="143"/>
        <v>0</v>
      </c>
      <c r="DK135" s="258">
        <f t="shared" si="143"/>
        <v>0</v>
      </c>
      <c r="DL135" s="258">
        <f t="shared" si="143"/>
        <v>0</v>
      </c>
      <c r="DM135" s="258">
        <f t="shared" si="143"/>
        <v>0</v>
      </c>
      <c r="DN135" s="258">
        <f t="shared" si="143"/>
        <v>0</v>
      </c>
      <c r="DO135" s="258">
        <f t="shared" si="143"/>
        <v>0</v>
      </c>
      <c r="DP135" s="258">
        <f t="shared" si="143"/>
        <v>0</v>
      </c>
      <c r="DQ135" s="258">
        <f t="shared" si="143"/>
        <v>0</v>
      </c>
      <c r="DR135" s="258">
        <f t="shared" si="143"/>
        <v>0</v>
      </c>
      <c r="DS135" s="258">
        <f t="shared" si="143"/>
        <v>0</v>
      </c>
      <c r="DT135" s="258">
        <f t="shared" si="143"/>
        <v>0</v>
      </c>
      <c r="DU135" s="258">
        <f t="shared" si="143"/>
        <v>0</v>
      </c>
      <c r="DV135" s="258">
        <f t="shared" si="143"/>
        <v>0</v>
      </c>
      <c r="DW135" s="258">
        <f t="shared" si="143"/>
        <v>0</v>
      </c>
      <c r="DX135" s="258">
        <f t="shared" si="143"/>
        <v>0</v>
      </c>
      <c r="DY135" s="258">
        <f t="shared" si="143"/>
        <v>0</v>
      </c>
      <c r="DZ135" s="258">
        <f t="shared" si="143"/>
        <v>0</v>
      </c>
      <c r="EA135" s="258">
        <f t="shared" si="143"/>
        <v>0</v>
      </c>
      <c r="EB135" s="258">
        <f t="shared" si="143"/>
        <v>0</v>
      </c>
      <c r="EC135" s="258">
        <f t="shared" si="143"/>
        <v>0</v>
      </c>
      <c r="ED135" s="258">
        <f t="shared" si="143"/>
        <v>0</v>
      </c>
      <c r="EE135" s="258">
        <f t="shared" si="143"/>
        <v>0</v>
      </c>
      <c r="EF135" s="258">
        <f t="shared" si="143"/>
        <v>0</v>
      </c>
      <c r="EG135" s="258">
        <f t="shared" si="143"/>
        <v>0</v>
      </c>
      <c r="EH135" s="258">
        <f t="shared" si="143"/>
        <v>0</v>
      </c>
      <c r="EI135" s="258">
        <f t="shared" si="143"/>
        <v>0</v>
      </c>
      <c r="EJ135" s="258">
        <f t="shared" si="143"/>
        <v>0</v>
      </c>
      <c r="EK135" s="258">
        <f t="shared" si="143"/>
        <v>0</v>
      </c>
      <c r="EL135" s="258">
        <f t="shared" si="143"/>
        <v>0</v>
      </c>
      <c r="EM135" s="258">
        <f t="shared" si="143"/>
        <v>0</v>
      </c>
      <c r="EN135" s="258">
        <f t="shared" si="143"/>
        <v>0</v>
      </c>
      <c r="EO135" s="258">
        <f t="shared" si="143"/>
        <v>0</v>
      </c>
      <c r="EP135" s="258">
        <f t="shared" si="143"/>
        <v>0</v>
      </c>
      <c r="EQ135" s="258">
        <f t="shared" si="143"/>
        <v>0</v>
      </c>
      <c r="ER135" s="258">
        <f t="shared" si="143"/>
        <v>0</v>
      </c>
      <c r="ES135" s="258">
        <f t="shared" si="143"/>
        <v>0</v>
      </c>
      <c r="ET135" s="1"/>
      <c r="EU135" s="1"/>
      <c r="EV135" s="1"/>
      <c r="EW135" s="1"/>
      <c r="EX135" s="80">
        <f t="shared" ref="EX135:KE135" si="144">(P135&gt;0)*(P135-AB135)</f>
        <v>0</v>
      </c>
      <c r="EY135" s="80">
        <f t="shared" si="144"/>
        <v>0</v>
      </c>
      <c r="EZ135" s="80">
        <f t="shared" si="144"/>
        <v>0</v>
      </c>
      <c r="FA135" s="80">
        <f t="shared" si="144"/>
        <v>0</v>
      </c>
      <c r="FB135" s="80">
        <f t="shared" si="144"/>
        <v>0</v>
      </c>
      <c r="FC135" s="80">
        <f t="shared" si="144"/>
        <v>0</v>
      </c>
      <c r="FD135" s="80">
        <f t="shared" si="144"/>
        <v>0</v>
      </c>
      <c r="FE135" s="80">
        <f t="shared" si="144"/>
        <v>0</v>
      </c>
      <c r="FF135" s="80">
        <f t="shared" si="144"/>
        <v>0</v>
      </c>
      <c r="FG135" s="80">
        <f t="shared" si="144"/>
        <v>0</v>
      </c>
      <c r="FH135" s="80">
        <f t="shared" si="144"/>
        <v>0</v>
      </c>
      <c r="FI135" s="80">
        <f t="shared" si="144"/>
        <v>0</v>
      </c>
      <c r="FJ135" s="80">
        <f t="shared" si="144"/>
        <v>0</v>
      </c>
      <c r="FK135" s="80">
        <f t="shared" si="144"/>
        <v>0</v>
      </c>
      <c r="FL135" s="80">
        <f t="shared" si="144"/>
        <v>0</v>
      </c>
      <c r="FM135" s="80">
        <f t="shared" si="144"/>
        <v>0</v>
      </c>
      <c r="FN135" s="80">
        <f t="shared" si="144"/>
        <v>0</v>
      </c>
      <c r="FO135" s="80">
        <f t="shared" si="144"/>
        <v>0</v>
      </c>
      <c r="FP135" s="80">
        <f t="shared" si="144"/>
        <v>0</v>
      </c>
      <c r="FQ135" s="80">
        <f t="shared" si="144"/>
        <v>0</v>
      </c>
      <c r="FR135" s="80">
        <f t="shared" si="144"/>
        <v>0</v>
      </c>
      <c r="FS135" s="80">
        <f t="shared" si="144"/>
        <v>0</v>
      </c>
      <c r="FT135" s="80">
        <f t="shared" si="144"/>
        <v>0</v>
      </c>
      <c r="FU135" s="80">
        <f t="shared" si="144"/>
        <v>0</v>
      </c>
      <c r="FV135" s="80">
        <f t="shared" si="144"/>
        <v>0</v>
      </c>
      <c r="FW135" s="80">
        <f t="shared" si="144"/>
        <v>0</v>
      </c>
      <c r="FX135" s="80">
        <f t="shared" si="144"/>
        <v>0</v>
      </c>
      <c r="FY135" s="80">
        <f t="shared" si="144"/>
        <v>0</v>
      </c>
      <c r="FZ135" s="80">
        <f t="shared" si="144"/>
        <v>0</v>
      </c>
      <c r="GA135" s="80">
        <f t="shared" si="144"/>
        <v>0</v>
      </c>
      <c r="GB135" s="80">
        <f t="shared" si="144"/>
        <v>0</v>
      </c>
      <c r="GC135" s="80">
        <f t="shared" si="144"/>
        <v>0</v>
      </c>
      <c r="GD135" s="80">
        <f t="shared" si="144"/>
        <v>0</v>
      </c>
      <c r="GE135" s="80">
        <f t="shared" si="144"/>
        <v>0</v>
      </c>
      <c r="GF135" s="80">
        <f t="shared" si="144"/>
        <v>0</v>
      </c>
      <c r="GG135" s="80">
        <f t="shared" si="144"/>
        <v>0</v>
      </c>
      <c r="GH135" s="80">
        <f t="shared" si="144"/>
        <v>0</v>
      </c>
      <c r="GI135" s="80">
        <f t="shared" si="144"/>
        <v>0</v>
      </c>
      <c r="GJ135" s="80">
        <f t="shared" si="144"/>
        <v>0</v>
      </c>
      <c r="GK135" s="80">
        <f t="shared" si="144"/>
        <v>0</v>
      </c>
      <c r="GL135" s="80">
        <f t="shared" si="144"/>
        <v>0</v>
      </c>
      <c r="GM135" s="80">
        <f t="shared" si="144"/>
        <v>0</v>
      </c>
      <c r="GN135" s="80">
        <f t="shared" si="144"/>
        <v>0</v>
      </c>
      <c r="GO135" s="80">
        <f t="shared" si="144"/>
        <v>0</v>
      </c>
      <c r="GP135" s="80">
        <f t="shared" si="144"/>
        <v>0</v>
      </c>
      <c r="GQ135" s="80">
        <f t="shared" si="144"/>
        <v>0</v>
      </c>
      <c r="GR135" s="80">
        <f t="shared" si="144"/>
        <v>0</v>
      </c>
      <c r="GS135" s="80">
        <f t="shared" si="144"/>
        <v>0</v>
      </c>
      <c r="GT135" s="80">
        <f t="shared" si="144"/>
        <v>0</v>
      </c>
      <c r="GU135" s="80">
        <f t="shared" si="144"/>
        <v>0</v>
      </c>
      <c r="GV135" s="80">
        <f t="shared" si="144"/>
        <v>0</v>
      </c>
      <c r="GW135" s="80">
        <f t="shared" si="144"/>
        <v>0</v>
      </c>
      <c r="GX135" s="80">
        <f t="shared" si="144"/>
        <v>0</v>
      </c>
      <c r="GY135" s="80">
        <f t="shared" si="144"/>
        <v>0</v>
      </c>
      <c r="GZ135" s="80">
        <f t="shared" si="144"/>
        <v>0</v>
      </c>
      <c r="HA135" s="80">
        <f t="shared" si="144"/>
        <v>0</v>
      </c>
      <c r="HB135" s="80">
        <f t="shared" si="144"/>
        <v>0</v>
      </c>
      <c r="HC135" s="80">
        <f t="shared" si="144"/>
        <v>0</v>
      </c>
      <c r="HD135" s="80">
        <f t="shared" si="144"/>
        <v>0</v>
      </c>
      <c r="HE135" s="80">
        <f t="shared" si="144"/>
        <v>0</v>
      </c>
      <c r="HF135" s="80">
        <f t="shared" si="144"/>
        <v>0</v>
      </c>
      <c r="HG135" s="80">
        <f t="shared" si="144"/>
        <v>0</v>
      </c>
      <c r="HH135" s="80">
        <f t="shared" si="144"/>
        <v>0</v>
      </c>
      <c r="HI135" s="80">
        <f t="shared" si="144"/>
        <v>0</v>
      </c>
      <c r="HJ135" s="80">
        <f t="shared" si="144"/>
        <v>0</v>
      </c>
      <c r="HK135" s="80">
        <f t="shared" si="144"/>
        <v>0</v>
      </c>
      <c r="HL135" s="80">
        <f t="shared" si="144"/>
        <v>0</v>
      </c>
      <c r="HM135" s="80">
        <f t="shared" si="144"/>
        <v>0</v>
      </c>
      <c r="HN135" s="80">
        <f t="shared" si="144"/>
        <v>0</v>
      </c>
      <c r="HO135" s="80">
        <f t="shared" si="144"/>
        <v>0</v>
      </c>
      <c r="HP135" s="80">
        <f t="shared" si="144"/>
        <v>0</v>
      </c>
      <c r="HQ135" s="80">
        <f t="shared" si="144"/>
        <v>0</v>
      </c>
      <c r="HR135" s="80">
        <f t="shared" si="144"/>
        <v>0</v>
      </c>
      <c r="HS135" s="80">
        <f t="shared" si="144"/>
        <v>0</v>
      </c>
      <c r="HT135" s="80">
        <f t="shared" si="144"/>
        <v>0</v>
      </c>
      <c r="HU135" s="80">
        <f t="shared" si="144"/>
        <v>0</v>
      </c>
      <c r="HV135" s="80">
        <f t="shared" si="144"/>
        <v>0</v>
      </c>
      <c r="HW135" s="80">
        <f t="shared" si="144"/>
        <v>0</v>
      </c>
      <c r="HX135" s="80">
        <f t="shared" si="144"/>
        <v>0</v>
      </c>
      <c r="HY135" s="80">
        <f t="shared" si="144"/>
        <v>0</v>
      </c>
      <c r="HZ135" s="80">
        <f t="shared" si="144"/>
        <v>0</v>
      </c>
      <c r="IA135" s="80">
        <f t="shared" si="144"/>
        <v>0</v>
      </c>
      <c r="IB135" s="80">
        <f t="shared" si="144"/>
        <v>0</v>
      </c>
      <c r="IC135" s="80">
        <f t="shared" si="144"/>
        <v>0</v>
      </c>
      <c r="ID135" s="80">
        <f t="shared" si="144"/>
        <v>0</v>
      </c>
      <c r="IE135" s="80">
        <f t="shared" si="144"/>
        <v>0</v>
      </c>
      <c r="IF135" s="80">
        <f t="shared" si="144"/>
        <v>0</v>
      </c>
      <c r="IG135" s="80">
        <f t="shared" si="144"/>
        <v>0</v>
      </c>
      <c r="IH135" s="80">
        <f t="shared" si="144"/>
        <v>0</v>
      </c>
      <c r="II135" s="80">
        <f t="shared" si="144"/>
        <v>0</v>
      </c>
      <c r="IJ135" s="80">
        <f t="shared" si="144"/>
        <v>0</v>
      </c>
      <c r="IK135" s="80">
        <f t="shared" si="144"/>
        <v>0</v>
      </c>
      <c r="IL135" s="80">
        <f t="shared" si="144"/>
        <v>0</v>
      </c>
      <c r="IM135" s="80">
        <f t="shared" si="144"/>
        <v>0</v>
      </c>
      <c r="IN135" s="80">
        <f t="shared" si="144"/>
        <v>0</v>
      </c>
      <c r="IO135" s="80">
        <f t="shared" si="144"/>
        <v>0</v>
      </c>
      <c r="IP135" s="80">
        <f t="shared" si="144"/>
        <v>0</v>
      </c>
      <c r="IQ135" s="80">
        <f t="shared" si="144"/>
        <v>0</v>
      </c>
      <c r="IR135" s="80">
        <f t="shared" si="144"/>
        <v>0</v>
      </c>
      <c r="IS135" s="80">
        <f t="shared" si="144"/>
        <v>0</v>
      </c>
      <c r="IT135" s="80">
        <f t="shared" si="144"/>
        <v>0</v>
      </c>
      <c r="IU135" s="80">
        <f t="shared" si="144"/>
        <v>0</v>
      </c>
      <c r="IV135" s="80">
        <f t="shared" si="144"/>
        <v>0</v>
      </c>
      <c r="IW135" s="80">
        <f t="shared" si="144"/>
        <v>0</v>
      </c>
      <c r="IX135" s="80">
        <f t="shared" si="144"/>
        <v>0</v>
      </c>
      <c r="IY135" s="80">
        <f t="shared" si="144"/>
        <v>0</v>
      </c>
      <c r="IZ135" s="80">
        <f t="shared" si="144"/>
        <v>0</v>
      </c>
      <c r="JA135" s="80">
        <f t="shared" si="144"/>
        <v>0</v>
      </c>
      <c r="JB135" s="80">
        <f t="shared" si="144"/>
        <v>0</v>
      </c>
      <c r="JC135" s="80">
        <f t="shared" si="144"/>
        <v>0</v>
      </c>
      <c r="JD135" s="80">
        <f t="shared" si="144"/>
        <v>0</v>
      </c>
      <c r="JE135" s="80">
        <f t="shared" si="144"/>
        <v>0</v>
      </c>
      <c r="JF135" s="80">
        <f t="shared" si="144"/>
        <v>0</v>
      </c>
      <c r="JG135" s="80">
        <f t="shared" si="144"/>
        <v>0</v>
      </c>
      <c r="JH135" s="80">
        <f t="shared" si="144"/>
        <v>0</v>
      </c>
      <c r="JI135" s="80">
        <f t="shared" si="144"/>
        <v>0</v>
      </c>
      <c r="JJ135" s="80">
        <f t="shared" si="144"/>
        <v>0</v>
      </c>
      <c r="JK135" s="80">
        <f t="shared" si="144"/>
        <v>0</v>
      </c>
      <c r="JL135" s="80">
        <f t="shared" si="144"/>
        <v>0</v>
      </c>
      <c r="JM135" s="80">
        <f t="shared" si="144"/>
        <v>0</v>
      </c>
      <c r="JN135" s="80">
        <f t="shared" si="144"/>
        <v>0</v>
      </c>
      <c r="JO135" s="80">
        <f t="shared" si="144"/>
        <v>0</v>
      </c>
      <c r="JP135" s="80">
        <f t="shared" si="144"/>
        <v>0</v>
      </c>
      <c r="JQ135" s="80">
        <f t="shared" si="144"/>
        <v>0</v>
      </c>
      <c r="JR135" s="80">
        <f t="shared" si="144"/>
        <v>0</v>
      </c>
      <c r="JS135" s="80">
        <f t="shared" si="144"/>
        <v>0</v>
      </c>
      <c r="JT135" s="80">
        <f t="shared" si="144"/>
        <v>0</v>
      </c>
      <c r="JU135" s="80">
        <f t="shared" si="144"/>
        <v>0</v>
      </c>
      <c r="JV135" s="80">
        <f t="shared" si="144"/>
        <v>0</v>
      </c>
      <c r="JW135" s="80">
        <f t="shared" si="144"/>
        <v>0</v>
      </c>
      <c r="JX135" s="80">
        <f t="shared" si="144"/>
        <v>0</v>
      </c>
      <c r="JY135" s="80">
        <f t="shared" si="144"/>
        <v>0</v>
      </c>
      <c r="JZ135" s="80">
        <f t="shared" si="144"/>
        <v>0</v>
      </c>
      <c r="KA135" s="80">
        <f t="shared" si="144"/>
        <v>0</v>
      </c>
      <c r="KB135" s="80">
        <f t="shared" si="144"/>
        <v>0</v>
      </c>
      <c r="KC135" s="80">
        <f t="shared" si="144"/>
        <v>0</v>
      </c>
      <c r="KD135" s="80">
        <f t="shared" si="144"/>
        <v>0</v>
      </c>
      <c r="KE135" s="80">
        <f t="shared" si="144"/>
        <v>0</v>
      </c>
      <c r="KF135" s="1"/>
      <c r="KG135" s="1"/>
      <c r="KH135" s="80">
        <f>+Interest_Rate_for_Equipment_Financing/12*P135</f>
        <v>0</v>
      </c>
      <c r="KI135" s="80">
        <f>+Interest_Rate_for_Equipment_Financing/12*Q135</f>
        <v>0</v>
      </c>
      <c r="KJ135" s="80">
        <f>+Interest_Rate_for_Equipment_Financing/12*R135</f>
        <v>0</v>
      </c>
      <c r="KK135" s="80">
        <f>+Interest_Rate_for_Equipment_Financing/12*S135</f>
        <v>0</v>
      </c>
      <c r="KL135" s="80">
        <f>+Interest_Rate_for_Equipment_Financing/12*T135</f>
        <v>0</v>
      </c>
      <c r="KM135" s="80">
        <f>+Interest_Rate_for_Equipment_Financing/12*U135</f>
        <v>0</v>
      </c>
      <c r="KN135" s="80">
        <f>+Interest_Rate_for_Equipment_Financing/12*V135</f>
        <v>0</v>
      </c>
      <c r="KO135" s="80">
        <f>+Interest_Rate_for_Equipment_Financing/12*W135</f>
        <v>0</v>
      </c>
      <c r="KP135" s="80">
        <f>+Interest_Rate_for_Equipment_Financing/12*X135</f>
        <v>0</v>
      </c>
      <c r="KQ135" s="80">
        <f>+Interest_Rate_for_Equipment_Financing/12*Y135</f>
        <v>0</v>
      </c>
      <c r="KR135" s="80">
        <f>+Interest_Rate_for_Equipment_Financing/12*Z135</f>
        <v>0</v>
      </c>
      <c r="KS135" s="80">
        <f>+Interest_Rate_for_Equipment_Financing/12*AA135</f>
        <v>0</v>
      </c>
      <c r="KT135" s="80">
        <f>+Interest_Rate_for_Equipment_Financing/12*AB135</f>
        <v>0</v>
      </c>
      <c r="KU135" s="80">
        <f>+Interest_Rate_for_Equipment_Financing/12*AC135</f>
        <v>0</v>
      </c>
      <c r="KV135" s="80">
        <f>+Interest_Rate_for_Equipment_Financing/12*AD135</f>
        <v>0</v>
      </c>
      <c r="KW135" s="80">
        <f>+Interest_Rate_for_Equipment_Financing/12*AE135</f>
        <v>0</v>
      </c>
      <c r="KX135" s="80">
        <f>+Interest_Rate_for_Equipment_Financing/12*AF135</f>
        <v>0</v>
      </c>
      <c r="KY135" s="80">
        <f>+Interest_Rate_for_Equipment_Financing/12*AG135</f>
        <v>0</v>
      </c>
      <c r="KZ135" s="80">
        <f>+Interest_Rate_for_Equipment_Financing/12*AH135</f>
        <v>0</v>
      </c>
      <c r="LA135" s="80">
        <f>+Interest_Rate_for_Equipment_Financing/12*AI135</f>
        <v>0</v>
      </c>
      <c r="LB135" s="80">
        <f>+Interest_Rate_for_Equipment_Financing/12*AJ135</f>
        <v>0</v>
      </c>
      <c r="LC135" s="80">
        <f>+Interest_Rate_for_Equipment_Financing/12*AK135</f>
        <v>0</v>
      </c>
      <c r="LD135" s="80">
        <f>+Interest_Rate_for_Equipment_Financing/12*AL135</f>
        <v>0</v>
      </c>
      <c r="LE135" s="80">
        <f>+Interest_Rate_for_Equipment_Financing/12*AM135</f>
        <v>0</v>
      </c>
      <c r="LF135" s="80">
        <f>+Interest_Rate_for_Equipment_Financing/12*AN135</f>
        <v>0</v>
      </c>
      <c r="LG135" s="80">
        <f>+Interest_Rate_for_Equipment_Financing/12*AO135</f>
        <v>0</v>
      </c>
      <c r="LH135" s="80">
        <f>+Interest_Rate_for_Equipment_Financing/12*AP135</f>
        <v>0</v>
      </c>
      <c r="LI135" s="80">
        <f>+Interest_Rate_for_Equipment_Financing/12*AQ135</f>
        <v>0</v>
      </c>
      <c r="LJ135" s="80">
        <f>+Interest_Rate_for_Equipment_Financing/12*AR135</f>
        <v>0</v>
      </c>
      <c r="LK135" s="80">
        <f>+Interest_Rate_for_Equipment_Financing/12*AS135</f>
        <v>0</v>
      </c>
      <c r="LL135" s="80">
        <f>+Interest_Rate_for_Equipment_Financing/12*AT135</f>
        <v>0</v>
      </c>
      <c r="LM135" s="80">
        <f>+Interest_Rate_for_Equipment_Financing/12*AU135</f>
        <v>0</v>
      </c>
      <c r="LN135" s="80">
        <f>+Interest_Rate_for_Equipment_Financing/12*AV135</f>
        <v>0</v>
      </c>
      <c r="LO135" s="80">
        <f>+Interest_Rate_for_Equipment_Financing/12*AW135</f>
        <v>0</v>
      </c>
      <c r="LP135" s="80">
        <f>+Interest_Rate_for_Equipment_Financing/12*AX135</f>
        <v>0</v>
      </c>
      <c r="LQ135" s="80">
        <f>+Interest_Rate_for_Equipment_Financing/12*AY135</f>
        <v>0</v>
      </c>
      <c r="LR135" s="80">
        <f>+Interest_Rate_for_Equipment_Financing/12*AZ135</f>
        <v>0</v>
      </c>
      <c r="LS135" s="80">
        <f>+Interest_Rate_for_Equipment_Financing/12*BA135</f>
        <v>0</v>
      </c>
      <c r="LT135" s="80">
        <f>+Interest_Rate_for_Equipment_Financing/12*BB135</f>
        <v>0</v>
      </c>
      <c r="LU135" s="80">
        <f>+Interest_Rate_for_Equipment_Financing/12*BC135</f>
        <v>0</v>
      </c>
      <c r="LV135" s="80">
        <f>+Interest_Rate_for_Equipment_Financing/12*BD135</f>
        <v>0</v>
      </c>
      <c r="LW135" s="80">
        <f>+Interest_Rate_for_Equipment_Financing/12*BE135</f>
        <v>0</v>
      </c>
      <c r="LX135" s="80">
        <f>+Interest_Rate_for_Equipment_Financing/12*BF135</f>
        <v>0</v>
      </c>
      <c r="LY135" s="80">
        <f>+Interest_Rate_for_Equipment_Financing/12*BG135</f>
        <v>0</v>
      </c>
      <c r="LZ135" s="80">
        <f>+Interest_Rate_for_Equipment_Financing/12*BH135</f>
        <v>0</v>
      </c>
      <c r="MA135" s="80">
        <f>+Interest_Rate_for_Equipment_Financing/12*BI135</f>
        <v>0</v>
      </c>
      <c r="MB135" s="80">
        <f>+Interest_Rate_for_Equipment_Financing/12*BJ135</f>
        <v>0</v>
      </c>
      <c r="MC135" s="80">
        <f>+Interest_Rate_for_Equipment_Financing/12*BK135</f>
        <v>0</v>
      </c>
      <c r="MD135" s="80">
        <f>+Interest_Rate_for_Equipment_Financing/12*BL135</f>
        <v>0</v>
      </c>
      <c r="ME135" s="80">
        <f>+Interest_Rate_for_Equipment_Financing/12*BM135</f>
        <v>0</v>
      </c>
      <c r="MF135" s="80">
        <f>+Interest_Rate_for_Equipment_Financing/12*BN135</f>
        <v>0</v>
      </c>
      <c r="MG135" s="80">
        <f>+Interest_Rate_for_Equipment_Financing/12*BO135</f>
        <v>0</v>
      </c>
      <c r="MH135" s="80">
        <f>+Interest_Rate_for_Equipment_Financing/12*BP135</f>
        <v>0</v>
      </c>
      <c r="MI135" s="80">
        <f>+Interest_Rate_for_Equipment_Financing/12*BQ135</f>
        <v>0</v>
      </c>
      <c r="MJ135" s="80">
        <f>+Interest_Rate_for_Equipment_Financing/12*BR135</f>
        <v>0</v>
      </c>
      <c r="MK135" s="80">
        <f>+Interest_Rate_for_Equipment_Financing/12*BS135</f>
        <v>0</v>
      </c>
      <c r="ML135" s="80">
        <f>+Interest_Rate_for_Equipment_Financing/12*BT135</f>
        <v>0</v>
      </c>
      <c r="MM135" s="80">
        <f>+Interest_Rate_for_Equipment_Financing/12*BU135</f>
        <v>0</v>
      </c>
      <c r="MN135" s="80">
        <f>+Interest_Rate_for_Equipment_Financing/12*BV135</f>
        <v>0</v>
      </c>
      <c r="MO135" s="80">
        <f>+Interest_Rate_for_Equipment_Financing/12*BW135</f>
        <v>0</v>
      </c>
      <c r="MP135" s="80">
        <f>+Interest_Rate_for_Equipment_Financing/12*BX135</f>
        <v>0</v>
      </c>
      <c r="MQ135" s="80">
        <f>+Interest_Rate_for_Equipment_Financing/12*BY135</f>
        <v>0</v>
      </c>
      <c r="MR135" s="80">
        <f>+Interest_Rate_for_Equipment_Financing/12*BZ135</f>
        <v>0</v>
      </c>
      <c r="MS135" s="80">
        <f>+Interest_Rate_for_Equipment_Financing/12*CA135</f>
        <v>0</v>
      </c>
      <c r="MT135" s="80">
        <f>+Interest_Rate_for_Equipment_Financing/12*CB135</f>
        <v>0</v>
      </c>
      <c r="MU135" s="80">
        <f>+Interest_Rate_for_Equipment_Financing/12*CC135</f>
        <v>0</v>
      </c>
      <c r="MV135" s="80">
        <f>+Interest_Rate_for_Equipment_Financing/12*CD135</f>
        <v>0</v>
      </c>
      <c r="MW135" s="80">
        <f>+Interest_Rate_for_Equipment_Financing/12*CE135</f>
        <v>0</v>
      </c>
      <c r="MX135" s="80">
        <f>+Interest_Rate_for_Equipment_Financing/12*CF135</f>
        <v>0</v>
      </c>
      <c r="MY135" s="80">
        <f>+Interest_Rate_for_Equipment_Financing/12*CG135</f>
        <v>0</v>
      </c>
      <c r="MZ135" s="80">
        <f>+Interest_Rate_for_Equipment_Financing/12*CH135</f>
        <v>0</v>
      </c>
      <c r="NA135" s="80">
        <f>+Interest_Rate_for_Equipment_Financing/12*CI135</f>
        <v>0</v>
      </c>
      <c r="NB135" s="80">
        <f>+Interest_Rate_for_Equipment_Financing/12*CJ135</f>
        <v>0</v>
      </c>
      <c r="NC135" s="80">
        <f>+Interest_Rate_for_Equipment_Financing/12*CK135</f>
        <v>0</v>
      </c>
      <c r="ND135" s="80">
        <f>+Interest_Rate_for_Equipment_Financing/12*CL135</f>
        <v>0</v>
      </c>
      <c r="NE135" s="80">
        <f>+Interest_Rate_for_Equipment_Financing/12*CM135</f>
        <v>0</v>
      </c>
      <c r="NF135" s="80">
        <f>+Interest_Rate_for_Equipment_Financing/12*CN135</f>
        <v>0</v>
      </c>
      <c r="NG135" s="80">
        <f>+Interest_Rate_for_Equipment_Financing/12*CO135</f>
        <v>0</v>
      </c>
      <c r="NH135" s="80">
        <f>+Interest_Rate_for_Equipment_Financing/12*CP135</f>
        <v>0</v>
      </c>
      <c r="NI135" s="80">
        <f>+Interest_Rate_for_Equipment_Financing/12*CQ135</f>
        <v>0</v>
      </c>
      <c r="NJ135" s="80">
        <f>+Interest_Rate_for_Equipment_Financing/12*CR135</f>
        <v>0</v>
      </c>
      <c r="NK135" s="80">
        <f>+Interest_Rate_for_Equipment_Financing/12*CS135</f>
        <v>0</v>
      </c>
      <c r="NL135" s="80">
        <f>+Interest_Rate_for_Equipment_Financing/12*CT135</f>
        <v>0</v>
      </c>
      <c r="NM135" s="80">
        <f>+Interest_Rate_for_Equipment_Financing/12*CU135</f>
        <v>0</v>
      </c>
      <c r="NN135" s="80">
        <f>+Interest_Rate_for_Equipment_Financing/12*CV135</f>
        <v>0</v>
      </c>
      <c r="NO135" s="80">
        <f>+Interest_Rate_for_Equipment_Financing/12*CW135</f>
        <v>0</v>
      </c>
      <c r="NP135" s="80">
        <f>+Interest_Rate_for_Equipment_Financing/12*CX135</f>
        <v>0</v>
      </c>
      <c r="NQ135" s="80">
        <f>+Interest_Rate_for_Equipment_Financing/12*CY135</f>
        <v>0</v>
      </c>
      <c r="NR135" s="80">
        <f>+Interest_Rate_for_Equipment_Financing/12*CZ135</f>
        <v>0</v>
      </c>
      <c r="NS135" s="80">
        <f>+Interest_Rate_for_Equipment_Financing/12*DA135</f>
        <v>0</v>
      </c>
      <c r="NT135" s="80">
        <f>+Interest_Rate_for_Equipment_Financing/12*DB135</f>
        <v>0</v>
      </c>
      <c r="NU135" s="80">
        <f>+Interest_Rate_for_Equipment_Financing/12*DC135</f>
        <v>0</v>
      </c>
      <c r="NV135" s="80">
        <f>+Interest_Rate_for_Equipment_Financing/12*DD135</f>
        <v>0</v>
      </c>
      <c r="NW135" s="80">
        <f>+Interest_Rate_for_Equipment_Financing/12*DE135</f>
        <v>0</v>
      </c>
      <c r="NX135" s="80">
        <f>+Interest_Rate_for_Equipment_Financing/12*DF135</f>
        <v>0</v>
      </c>
      <c r="NY135" s="80">
        <f>+Interest_Rate_for_Equipment_Financing/12*DG135</f>
        <v>0</v>
      </c>
      <c r="NZ135" s="80">
        <f>+Interest_Rate_for_Equipment_Financing/12*DH135</f>
        <v>0</v>
      </c>
      <c r="OA135" s="80">
        <f>+Interest_Rate_for_Equipment_Financing/12*DI135</f>
        <v>0</v>
      </c>
      <c r="OB135" s="80">
        <f>+Interest_Rate_for_Equipment_Financing/12*DJ135</f>
        <v>0</v>
      </c>
      <c r="OC135" s="80">
        <f>+Interest_Rate_for_Equipment_Financing/12*DK135</f>
        <v>0</v>
      </c>
      <c r="OD135" s="80">
        <f>+Interest_Rate_for_Equipment_Financing/12*DL135</f>
        <v>0</v>
      </c>
      <c r="OE135" s="80">
        <f>+Interest_Rate_for_Equipment_Financing/12*DM135</f>
        <v>0</v>
      </c>
      <c r="OF135" s="80">
        <f>+Interest_Rate_for_Equipment_Financing/12*DN135</f>
        <v>0</v>
      </c>
      <c r="OG135" s="80">
        <f>+Interest_Rate_for_Equipment_Financing/12*DO135</f>
        <v>0</v>
      </c>
      <c r="OH135" s="80">
        <f>+Interest_Rate_for_Equipment_Financing/12*DP135</f>
        <v>0</v>
      </c>
      <c r="OI135" s="80">
        <f>+Interest_Rate_for_Equipment_Financing/12*DQ135</f>
        <v>0</v>
      </c>
      <c r="OJ135" s="80">
        <f>+Interest_Rate_for_Equipment_Financing/12*DR135</f>
        <v>0</v>
      </c>
      <c r="OK135" s="80">
        <f>+Interest_Rate_for_Equipment_Financing/12*DS135</f>
        <v>0</v>
      </c>
      <c r="OL135" s="80">
        <f>+Interest_Rate_for_Equipment_Financing/12*DT135</f>
        <v>0</v>
      </c>
      <c r="OM135" s="80">
        <f>+Interest_Rate_for_Equipment_Financing/12*DU135</f>
        <v>0</v>
      </c>
      <c r="ON135" s="80">
        <f>+Interest_Rate_for_Equipment_Financing/12*DV135</f>
        <v>0</v>
      </c>
      <c r="OO135" s="80">
        <f>+Interest_Rate_for_Equipment_Financing/12*DW135</f>
        <v>0</v>
      </c>
      <c r="OP135" s="80">
        <f>+Interest_Rate_for_Equipment_Financing/12*DX135</f>
        <v>0</v>
      </c>
      <c r="OQ135" s="80">
        <f>+Interest_Rate_for_Equipment_Financing/12*DY135</f>
        <v>0</v>
      </c>
      <c r="OR135" s="80">
        <f>+Interest_Rate_for_Equipment_Financing/12*DZ135</f>
        <v>0</v>
      </c>
      <c r="OS135" s="80">
        <f>+Interest_Rate_for_Equipment_Financing/12*EA135</f>
        <v>0</v>
      </c>
      <c r="OT135" s="80">
        <f>+Interest_Rate_for_Equipment_Financing/12*EB135</f>
        <v>0</v>
      </c>
      <c r="OU135" s="80">
        <f>+Interest_Rate_for_Equipment_Financing/12*EC135</f>
        <v>0</v>
      </c>
      <c r="OV135" s="80">
        <f>+Interest_Rate_for_Equipment_Financing/12*ED135</f>
        <v>0</v>
      </c>
      <c r="OW135" s="80">
        <f>+Interest_Rate_for_Equipment_Financing/12*EE135</f>
        <v>0</v>
      </c>
    </row>
    <row r="136" ht="12.75" customHeight="1">
      <c r="A136" s="79">
        <f t="shared" si="111"/>
        <v>15</v>
      </c>
      <c r="B136" s="79" t="s">
        <v>215</v>
      </c>
      <c r="C136" s="80"/>
      <c r="D136" s="80" t="str">
        <f>Term_for_Equipment_Financing</f>
        <v/>
      </c>
      <c r="E136" s="294">
        <f>+Interest_Rate_LT</f>
        <v>0.05</v>
      </c>
      <c r="F136" s="295">
        <f t="shared" si="141"/>
        <v>3</v>
      </c>
      <c r="G136" s="79">
        <f t="shared" si="142"/>
        <v>2026</v>
      </c>
      <c r="H136" s="296"/>
      <c r="I136" s="296"/>
      <c r="J136" s="297"/>
      <c r="K136" s="1"/>
      <c r="L136" s="1"/>
      <c r="M136" s="256">
        <f t="shared" si="118"/>
        <v>46082</v>
      </c>
      <c r="N136" s="256">
        <f t="shared" si="112"/>
        <v>0</v>
      </c>
      <c r="O136" s="257">
        <f t="shared" si="113"/>
        <v>0</v>
      </c>
      <c r="P136" s="258">
        <f t="shared" ref="P136:ES136" si="145">AND((O136&gt;0.1),OR(P$70&lt;$N136,$N136=0))*(O136+$O136+O136*$E136/12)+(P$70=$M136)*($C136+$O136+$C136*$E136/12)</f>
        <v>0</v>
      </c>
      <c r="Q136" s="258">
        <f t="shared" si="145"/>
        <v>0</v>
      </c>
      <c r="R136" s="258">
        <f t="shared" si="145"/>
        <v>0</v>
      </c>
      <c r="S136" s="258">
        <f t="shared" si="145"/>
        <v>0</v>
      </c>
      <c r="T136" s="258">
        <f t="shared" si="145"/>
        <v>0</v>
      </c>
      <c r="U136" s="258">
        <f t="shared" si="145"/>
        <v>0</v>
      </c>
      <c r="V136" s="258">
        <f t="shared" si="145"/>
        <v>0</v>
      </c>
      <c r="W136" s="258">
        <f t="shared" si="145"/>
        <v>0</v>
      </c>
      <c r="X136" s="258">
        <f t="shared" si="145"/>
        <v>0</v>
      </c>
      <c r="Y136" s="258">
        <f t="shared" si="145"/>
        <v>0</v>
      </c>
      <c r="Z136" s="258">
        <f t="shared" si="145"/>
        <v>0</v>
      </c>
      <c r="AA136" s="258">
        <f t="shared" si="145"/>
        <v>0</v>
      </c>
      <c r="AB136" s="258">
        <f t="shared" si="145"/>
        <v>0</v>
      </c>
      <c r="AC136" s="258">
        <f t="shared" si="145"/>
        <v>0</v>
      </c>
      <c r="AD136" s="258">
        <f t="shared" si="145"/>
        <v>0</v>
      </c>
      <c r="AE136" s="258">
        <f t="shared" si="145"/>
        <v>0</v>
      </c>
      <c r="AF136" s="258">
        <f t="shared" si="145"/>
        <v>0</v>
      </c>
      <c r="AG136" s="258">
        <f t="shared" si="145"/>
        <v>0</v>
      </c>
      <c r="AH136" s="258">
        <f t="shared" si="145"/>
        <v>0</v>
      </c>
      <c r="AI136" s="258">
        <f t="shared" si="145"/>
        <v>0</v>
      </c>
      <c r="AJ136" s="258">
        <f t="shared" si="145"/>
        <v>0</v>
      </c>
      <c r="AK136" s="258">
        <f t="shared" si="145"/>
        <v>0</v>
      </c>
      <c r="AL136" s="258">
        <f t="shared" si="145"/>
        <v>0</v>
      </c>
      <c r="AM136" s="258">
        <f t="shared" si="145"/>
        <v>0</v>
      </c>
      <c r="AN136" s="258">
        <f t="shared" si="145"/>
        <v>0</v>
      </c>
      <c r="AO136" s="258">
        <f t="shared" si="145"/>
        <v>0</v>
      </c>
      <c r="AP136" s="258">
        <f t="shared" si="145"/>
        <v>0</v>
      </c>
      <c r="AQ136" s="258">
        <f t="shared" si="145"/>
        <v>0</v>
      </c>
      <c r="AR136" s="258">
        <f t="shared" si="145"/>
        <v>0</v>
      </c>
      <c r="AS136" s="258">
        <f t="shared" si="145"/>
        <v>0</v>
      </c>
      <c r="AT136" s="258">
        <f t="shared" si="145"/>
        <v>0</v>
      </c>
      <c r="AU136" s="258">
        <f t="shared" si="145"/>
        <v>0</v>
      </c>
      <c r="AV136" s="258">
        <f t="shared" si="145"/>
        <v>0</v>
      </c>
      <c r="AW136" s="258">
        <f t="shared" si="145"/>
        <v>0</v>
      </c>
      <c r="AX136" s="258">
        <f t="shared" si="145"/>
        <v>0</v>
      </c>
      <c r="AY136" s="258">
        <f t="shared" si="145"/>
        <v>0</v>
      </c>
      <c r="AZ136" s="258">
        <f t="shared" si="145"/>
        <v>0</v>
      </c>
      <c r="BA136" s="258">
        <f t="shared" si="145"/>
        <v>0</v>
      </c>
      <c r="BB136" s="258">
        <f t="shared" si="145"/>
        <v>0</v>
      </c>
      <c r="BC136" s="258">
        <f t="shared" si="145"/>
        <v>0</v>
      </c>
      <c r="BD136" s="258">
        <f t="shared" si="145"/>
        <v>0</v>
      </c>
      <c r="BE136" s="258">
        <f t="shared" si="145"/>
        <v>0</v>
      </c>
      <c r="BF136" s="258">
        <f t="shared" si="145"/>
        <v>0</v>
      </c>
      <c r="BG136" s="258">
        <f t="shared" si="145"/>
        <v>0</v>
      </c>
      <c r="BH136" s="258">
        <f t="shared" si="145"/>
        <v>0</v>
      </c>
      <c r="BI136" s="258">
        <f t="shared" si="145"/>
        <v>0</v>
      </c>
      <c r="BJ136" s="258">
        <f t="shared" si="145"/>
        <v>0</v>
      </c>
      <c r="BK136" s="258">
        <f t="shared" si="145"/>
        <v>0</v>
      </c>
      <c r="BL136" s="258">
        <f t="shared" si="145"/>
        <v>0</v>
      </c>
      <c r="BM136" s="258">
        <f t="shared" si="145"/>
        <v>0</v>
      </c>
      <c r="BN136" s="258">
        <f t="shared" si="145"/>
        <v>0</v>
      </c>
      <c r="BO136" s="258">
        <f t="shared" si="145"/>
        <v>0</v>
      </c>
      <c r="BP136" s="258">
        <f t="shared" si="145"/>
        <v>0</v>
      </c>
      <c r="BQ136" s="258">
        <f t="shared" si="145"/>
        <v>0</v>
      </c>
      <c r="BR136" s="258">
        <f t="shared" si="145"/>
        <v>0</v>
      </c>
      <c r="BS136" s="258">
        <f t="shared" si="145"/>
        <v>0</v>
      </c>
      <c r="BT136" s="258">
        <f t="shared" si="145"/>
        <v>0</v>
      </c>
      <c r="BU136" s="258">
        <f t="shared" si="145"/>
        <v>0</v>
      </c>
      <c r="BV136" s="258">
        <f t="shared" si="145"/>
        <v>0</v>
      </c>
      <c r="BW136" s="258">
        <f t="shared" si="145"/>
        <v>0</v>
      </c>
      <c r="BX136" s="258">
        <f t="shared" si="145"/>
        <v>0</v>
      </c>
      <c r="BY136" s="258">
        <f t="shared" si="145"/>
        <v>0</v>
      </c>
      <c r="BZ136" s="258">
        <f t="shared" si="145"/>
        <v>0</v>
      </c>
      <c r="CA136" s="258">
        <f t="shared" si="145"/>
        <v>0</v>
      </c>
      <c r="CB136" s="258">
        <f t="shared" si="145"/>
        <v>0</v>
      </c>
      <c r="CC136" s="258">
        <f t="shared" si="145"/>
        <v>0</v>
      </c>
      <c r="CD136" s="258">
        <f t="shared" si="145"/>
        <v>0</v>
      </c>
      <c r="CE136" s="258">
        <f t="shared" si="145"/>
        <v>0</v>
      </c>
      <c r="CF136" s="258">
        <f t="shared" si="145"/>
        <v>0</v>
      </c>
      <c r="CG136" s="258">
        <f t="shared" si="145"/>
        <v>0</v>
      </c>
      <c r="CH136" s="258">
        <f t="shared" si="145"/>
        <v>0</v>
      </c>
      <c r="CI136" s="258">
        <f t="shared" si="145"/>
        <v>0</v>
      </c>
      <c r="CJ136" s="258">
        <f t="shared" si="145"/>
        <v>0</v>
      </c>
      <c r="CK136" s="258">
        <f t="shared" si="145"/>
        <v>0</v>
      </c>
      <c r="CL136" s="258">
        <f t="shared" si="145"/>
        <v>0</v>
      </c>
      <c r="CM136" s="258">
        <f t="shared" si="145"/>
        <v>0</v>
      </c>
      <c r="CN136" s="258">
        <f t="shared" si="145"/>
        <v>0</v>
      </c>
      <c r="CO136" s="258">
        <f t="shared" si="145"/>
        <v>0</v>
      </c>
      <c r="CP136" s="258">
        <f t="shared" si="145"/>
        <v>0</v>
      </c>
      <c r="CQ136" s="258">
        <f t="shared" si="145"/>
        <v>0</v>
      </c>
      <c r="CR136" s="258">
        <f t="shared" si="145"/>
        <v>0</v>
      </c>
      <c r="CS136" s="258">
        <f t="shared" si="145"/>
        <v>0</v>
      </c>
      <c r="CT136" s="258">
        <f t="shared" si="145"/>
        <v>0</v>
      </c>
      <c r="CU136" s="258">
        <f t="shared" si="145"/>
        <v>0</v>
      </c>
      <c r="CV136" s="258">
        <f t="shared" si="145"/>
        <v>0</v>
      </c>
      <c r="CW136" s="258">
        <f t="shared" si="145"/>
        <v>0</v>
      </c>
      <c r="CX136" s="258">
        <f t="shared" si="145"/>
        <v>0</v>
      </c>
      <c r="CY136" s="258">
        <f t="shared" si="145"/>
        <v>0</v>
      </c>
      <c r="CZ136" s="258">
        <f t="shared" si="145"/>
        <v>0</v>
      </c>
      <c r="DA136" s="258">
        <f t="shared" si="145"/>
        <v>0</v>
      </c>
      <c r="DB136" s="258">
        <f t="shared" si="145"/>
        <v>0</v>
      </c>
      <c r="DC136" s="258">
        <f t="shared" si="145"/>
        <v>0</v>
      </c>
      <c r="DD136" s="258">
        <f t="shared" si="145"/>
        <v>0</v>
      </c>
      <c r="DE136" s="258">
        <f t="shared" si="145"/>
        <v>0</v>
      </c>
      <c r="DF136" s="258">
        <f t="shared" si="145"/>
        <v>0</v>
      </c>
      <c r="DG136" s="258">
        <f t="shared" si="145"/>
        <v>0</v>
      </c>
      <c r="DH136" s="258">
        <f t="shared" si="145"/>
        <v>0</v>
      </c>
      <c r="DI136" s="258">
        <f t="shared" si="145"/>
        <v>0</v>
      </c>
      <c r="DJ136" s="258">
        <f t="shared" si="145"/>
        <v>0</v>
      </c>
      <c r="DK136" s="258">
        <f t="shared" si="145"/>
        <v>0</v>
      </c>
      <c r="DL136" s="258">
        <f t="shared" si="145"/>
        <v>0</v>
      </c>
      <c r="DM136" s="258">
        <f t="shared" si="145"/>
        <v>0</v>
      </c>
      <c r="DN136" s="258">
        <f t="shared" si="145"/>
        <v>0</v>
      </c>
      <c r="DO136" s="258">
        <f t="shared" si="145"/>
        <v>0</v>
      </c>
      <c r="DP136" s="258">
        <f t="shared" si="145"/>
        <v>0</v>
      </c>
      <c r="DQ136" s="258">
        <f t="shared" si="145"/>
        <v>0</v>
      </c>
      <c r="DR136" s="258">
        <f t="shared" si="145"/>
        <v>0</v>
      </c>
      <c r="DS136" s="258">
        <f t="shared" si="145"/>
        <v>0</v>
      </c>
      <c r="DT136" s="258">
        <f t="shared" si="145"/>
        <v>0</v>
      </c>
      <c r="DU136" s="258">
        <f t="shared" si="145"/>
        <v>0</v>
      </c>
      <c r="DV136" s="258">
        <f t="shared" si="145"/>
        <v>0</v>
      </c>
      <c r="DW136" s="258">
        <f t="shared" si="145"/>
        <v>0</v>
      </c>
      <c r="DX136" s="258">
        <f t="shared" si="145"/>
        <v>0</v>
      </c>
      <c r="DY136" s="258">
        <f t="shared" si="145"/>
        <v>0</v>
      </c>
      <c r="DZ136" s="258">
        <f t="shared" si="145"/>
        <v>0</v>
      </c>
      <c r="EA136" s="258">
        <f t="shared" si="145"/>
        <v>0</v>
      </c>
      <c r="EB136" s="258">
        <f t="shared" si="145"/>
        <v>0</v>
      </c>
      <c r="EC136" s="258">
        <f t="shared" si="145"/>
        <v>0</v>
      </c>
      <c r="ED136" s="258">
        <f t="shared" si="145"/>
        <v>0</v>
      </c>
      <c r="EE136" s="258">
        <f t="shared" si="145"/>
        <v>0</v>
      </c>
      <c r="EF136" s="258">
        <f t="shared" si="145"/>
        <v>0</v>
      </c>
      <c r="EG136" s="258">
        <f t="shared" si="145"/>
        <v>0</v>
      </c>
      <c r="EH136" s="258">
        <f t="shared" si="145"/>
        <v>0</v>
      </c>
      <c r="EI136" s="258">
        <f t="shared" si="145"/>
        <v>0</v>
      </c>
      <c r="EJ136" s="258">
        <f t="shared" si="145"/>
        <v>0</v>
      </c>
      <c r="EK136" s="258">
        <f t="shared" si="145"/>
        <v>0</v>
      </c>
      <c r="EL136" s="258">
        <f t="shared" si="145"/>
        <v>0</v>
      </c>
      <c r="EM136" s="258">
        <f t="shared" si="145"/>
        <v>0</v>
      </c>
      <c r="EN136" s="258">
        <f t="shared" si="145"/>
        <v>0</v>
      </c>
      <c r="EO136" s="258">
        <f t="shared" si="145"/>
        <v>0</v>
      </c>
      <c r="EP136" s="258">
        <f t="shared" si="145"/>
        <v>0</v>
      </c>
      <c r="EQ136" s="258">
        <f t="shared" si="145"/>
        <v>0</v>
      </c>
      <c r="ER136" s="258">
        <f t="shared" si="145"/>
        <v>0</v>
      </c>
      <c r="ES136" s="258">
        <f t="shared" si="145"/>
        <v>0</v>
      </c>
      <c r="ET136" s="1"/>
      <c r="EU136" s="1"/>
      <c r="EV136" s="1"/>
      <c r="EW136" s="1"/>
      <c r="EX136" s="80">
        <f t="shared" ref="EX136:KE136" si="146">(P136&gt;0)*(P136-AB136)</f>
        <v>0</v>
      </c>
      <c r="EY136" s="80">
        <f t="shared" si="146"/>
        <v>0</v>
      </c>
      <c r="EZ136" s="80">
        <f t="shared" si="146"/>
        <v>0</v>
      </c>
      <c r="FA136" s="80">
        <f t="shared" si="146"/>
        <v>0</v>
      </c>
      <c r="FB136" s="80">
        <f t="shared" si="146"/>
        <v>0</v>
      </c>
      <c r="FC136" s="80">
        <f t="shared" si="146"/>
        <v>0</v>
      </c>
      <c r="FD136" s="80">
        <f t="shared" si="146"/>
        <v>0</v>
      </c>
      <c r="FE136" s="80">
        <f t="shared" si="146"/>
        <v>0</v>
      </c>
      <c r="FF136" s="80">
        <f t="shared" si="146"/>
        <v>0</v>
      </c>
      <c r="FG136" s="80">
        <f t="shared" si="146"/>
        <v>0</v>
      </c>
      <c r="FH136" s="80">
        <f t="shared" si="146"/>
        <v>0</v>
      </c>
      <c r="FI136" s="80">
        <f t="shared" si="146"/>
        <v>0</v>
      </c>
      <c r="FJ136" s="80">
        <f t="shared" si="146"/>
        <v>0</v>
      </c>
      <c r="FK136" s="80">
        <f t="shared" si="146"/>
        <v>0</v>
      </c>
      <c r="FL136" s="80">
        <f t="shared" si="146"/>
        <v>0</v>
      </c>
      <c r="FM136" s="80">
        <f t="shared" si="146"/>
        <v>0</v>
      </c>
      <c r="FN136" s="80">
        <f t="shared" si="146"/>
        <v>0</v>
      </c>
      <c r="FO136" s="80">
        <f t="shared" si="146"/>
        <v>0</v>
      </c>
      <c r="FP136" s="80">
        <f t="shared" si="146"/>
        <v>0</v>
      </c>
      <c r="FQ136" s="80">
        <f t="shared" si="146"/>
        <v>0</v>
      </c>
      <c r="FR136" s="80">
        <f t="shared" si="146"/>
        <v>0</v>
      </c>
      <c r="FS136" s="80">
        <f t="shared" si="146"/>
        <v>0</v>
      </c>
      <c r="FT136" s="80">
        <f t="shared" si="146"/>
        <v>0</v>
      </c>
      <c r="FU136" s="80">
        <f t="shared" si="146"/>
        <v>0</v>
      </c>
      <c r="FV136" s="80">
        <f t="shared" si="146"/>
        <v>0</v>
      </c>
      <c r="FW136" s="80">
        <f t="shared" si="146"/>
        <v>0</v>
      </c>
      <c r="FX136" s="80">
        <f t="shared" si="146"/>
        <v>0</v>
      </c>
      <c r="FY136" s="80">
        <f t="shared" si="146"/>
        <v>0</v>
      </c>
      <c r="FZ136" s="80">
        <f t="shared" si="146"/>
        <v>0</v>
      </c>
      <c r="GA136" s="80">
        <f t="shared" si="146"/>
        <v>0</v>
      </c>
      <c r="GB136" s="80">
        <f t="shared" si="146"/>
        <v>0</v>
      </c>
      <c r="GC136" s="80">
        <f t="shared" si="146"/>
        <v>0</v>
      </c>
      <c r="GD136" s="80">
        <f t="shared" si="146"/>
        <v>0</v>
      </c>
      <c r="GE136" s="80">
        <f t="shared" si="146"/>
        <v>0</v>
      </c>
      <c r="GF136" s="80">
        <f t="shared" si="146"/>
        <v>0</v>
      </c>
      <c r="GG136" s="80">
        <f t="shared" si="146"/>
        <v>0</v>
      </c>
      <c r="GH136" s="80">
        <f t="shared" si="146"/>
        <v>0</v>
      </c>
      <c r="GI136" s="80">
        <f t="shared" si="146"/>
        <v>0</v>
      </c>
      <c r="GJ136" s="80">
        <f t="shared" si="146"/>
        <v>0</v>
      </c>
      <c r="GK136" s="80">
        <f t="shared" si="146"/>
        <v>0</v>
      </c>
      <c r="GL136" s="80">
        <f t="shared" si="146"/>
        <v>0</v>
      </c>
      <c r="GM136" s="80">
        <f t="shared" si="146"/>
        <v>0</v>
      </c>
      <c r="GN136" s="80">
        <f t="shared" si="146"/>
        <v>0</v>
      </c>
      <c r="GO136" s="80">
        <f t="shared" si="146"/>
        <v>0</v>
      </c>
      <c r="GP136" s="80">
        <f t="shared" si="146"/>
        <v>0</v>
      </c>
      <c r="GQ136" s="80">
        <f t="shared" si="146"/>
        <v>0</v>
      </c>
      <c r="GR136" s="80">
        <f t="shared" si="146"/>
        <v>0</v>
      </c>
      <c r="GS136" s="80">
        <f t="shared" si="146"/>
        <v>0</v>
      </c>
      <c r="GT136" s="80">
        <f t="shared" si="146"/>
        <v>0</v>
      </c>
      <c r="GU136" s="80">
        <f t="shared" si="146"/>
        <v>0</v>
      </c>
      <c r="GV136" s="80">
        <f t="shared" si="146"/>
        <v>0</v>
      </c>
      <c r="GW136" s="80">
        <f t="shared" si="146"/>
        <v>0</v>
      </c>
      <c r="GX136" s="80">
        <f t="shared" si="146"/>
        <v>0</v>
      </c>
      <c r="GY136" s="80">
        <f t="shared" si="146"/>
        <v>0</v>
      </c>
      <c r="GZ136" s="80">
        <f t="shared" si="146"/>
        <v>0</v>
      </c>
      <c r="HA136" s="80">
        <f t="shared" si="146"/>
        <v>0</v>
      </c>
      <c r="HB136" s="80">
        <f t="shared" si="146"/>
        <v>0</v>
      </c>
      <c r="HC136" s="80">
        <f t="shared" si="146"/>
        <v>0</v>
      </c>
      <c r="HD136" s="80">
        <f t="shared" si="146"/>
        <v>0</v>
      </c>
      <c r="HE136" s="80">
        <f t="shared" si="146"/>
        <v>0</v>
      </c>
      <c r="HF136" s="80">
        <f t="shared" si="146"/>
        <v>0</v>
      </c>
      <c r="HG136" s="80">
        <f t="shared" si="146"/>
        <v>0</v>
      </c>
      <c r="HH136" s="80">
        <f t="shared" si="146"/>
        <v>0</v>
      </c>
      <c r="HI136" s="80">
        <f t="shared" si="146"/>
        <v>0</v>
      </c>
      <c r="HJ136" s="80">
        <f t="shared" si="146"/>
        <v>0</v>
      </c>
      <c r="HK136" s="80">
        <f t="shared" si="146"/>
        <v>0</v>
      </c>
      <c r="HL136" s="80">
        <f t="shared" si="146"/>
        <v>0</v>
      </c>
      <c r="HM136" s="80">
        <f t="shared" si="146"/>
        <v>0</v>
      </c>
      <c r="HN136" s="80">
        <f t="shared" si="146"/>
        <v>0</v>
      </c>
      <c r="HO136" s="80">
        <f t="shared" si="146"/>
        <v>0</v>
      </c>
      <c r="HP136" s="80">
        <f t="shared" si="146"/>
        <v>0</v>
      </c>
      <c r="HQ136" s="80">
        <f t="shared" si="146"/>
        <v>0</v>
      </c>
      <c r="HR136" s="80">
        <f t="shared" si="146"/>
        <v>0</v>
      </c>
      <c r="HS136" s="80">
        <f t="shared" si="146"/>
        <v>0</v>
      </c>
      <c r="HT136" s="80">
        <f t="shared" si="146"/>
        <v>0</v>
      </c>
      <c r="HU136" s="80">
        <f t="shared" si="146"/>
        <v>0</v>
      </c>
      <c r="HV136" s="80">
        <f t="shared" si="146"/>
        <v>0</v>
      </c>
      <c r="HW136" s="80">
        <f t="shared" si="146"/>
        <v>0</v>
      </c>
      <c r="HX136" s="80">
        <f t="shared" si="146"/>
        <v>0</v>
      </c>
      <c r="HY136" s="80">
        <f t="shared" si="146"/>
        <v>0</v>
      </c>
      <c r="HZ136" s="80">
        <f t="shared" si="146"/>
        <v>0</v>
      </c>
      <c r="IA136" s="80">
        <f t="shared" si="146"/>
        <v>0</v>
      </c>
      <c r="IB136" s="80">
        <f t="shared" si="146"/>
        <v>0</v>
      </c>
      <c r="IC136" s="80">
        <f t="shared" si="146"/>
        <v>0</v>
      </c>
      <c r="ID136" s="80">
        <f t="shared" si="146"/>
        <v>0</v>
      </c>
      <c r="IE136" s="80">
        <f t="shared" si="146"/>
        <v>0</v>
      </c>
      <c r="IF136" s="80">
        <f t="shared" si="146"/>
        <v>0</v>
      </c>
      <c r="IG136" s="80">
        <f t="shared" si="146"/>
        <v>0</v>
      </c>
      <c r="IH136" s="80">
        <f t="shared" si="146"/>
        <v>0</v>
      </c>
      <c r="II136" s="80">
        <f t="shared" si="146"/>
        <v>0</v>
      </c>
      <c r="IJ136" s="80">
        <f t="shared" si="146"/>
        <v>0</v>
      </c>
      <c r="IK136" s="80">
        <f t="shared" si="146"/>
        <v>0</v>
      </c>
      <c r="IL136" s="80">
        <f t="shared" si="146"/>
        <v>0</v>
      </c>
      <c r="IM136" s="80">
        <f t="shared" si="146"/>
        <v>0</v>
      </c>
      <c r="IN136" s="80">
        <f t="shared" si="146"/>
        <v>0</v>
      </c>
      <c r="IO136" s="80">
        <f t="shared" si="146"/>
        <v>0</v>
      </c>
      <c r="IP136" s="80">
        <f t="shared" si="146"/>
        <v>0</v>
      </c>
      <c r="IQ136" s="80">
        <f t="shared" si="146"/>
        <v>0</v>
      </c>
      <c r="IR136" s="80">
        <f t="shared" si="146"/>
        <v>0</v>
      </c>
      <c r="IS136" s="80">
        <f t="shared" si="146"/>
        <v>0</v>
      </c>
      <c r="IT136" s="80">
        <f t="shared" si="146"/>
        <v>0</v>
      </c>
      <c r="IU136" s="80">
        <f t="shared" si="146"/>
        <v>0</v>
      </c>
      <c r="IV136" s="80">
        <f t="shared" si="146"/>
        <v>0</v>
      </c>
      <c r="IW136" s="80">
        <f t="shared" si="146"/>
        <v>0</v>
      </c>
      <c r="IX136" s="80">
        <f t="shared" si="146"/>
        <v>0</v>
      </c>
      <c r="IY136" s="80">
        <f t="shared" si="146"/>
        <v>0</v>
      </c>
      <c r="IZ136" s="80">
        <f t="shared" si="146"/>
        <v>0</v>
      </c>
      <c r="JA136" s="80">
        <f t="shared" si="146"/>
        <v>0</v>
      </c>
      <c r="JB136" s="80">
        <f t="shared" si="146"/>
        <v>0</v>
      </c>
      <c r="JC136" s="80">
        <f t="shared" si="146"/>
        <v>0</v>
      </c>
      <c r="JD136" s="80">
        <f t="shared" si="146"/>
        <v>0</v>
      </c>
      <c r="JE136" s="80">
        <f t="shared" si="146"/>
        <v>0</v>
      </c>
      <c r="JF136" s="80">
        <f t="shared" si="146"/>
        <v>0</v>
      </c>
      <c r="JG136" s="80">
        <f t="shared" si="146"/>
        <v>0</v>
      </c>
      <c r="JH136" s="80">
        <f t="shared" si="146"/>
        <v>0</v>
      </c>
      <c r="JI136" s="80">
        <f t="shared" si="146"/>
        <v>0</v>
      </c>
      <c r="JJ136" s="80">
        <f t="shared" si="146"/>
        <v>0</v>
      </c>
      <c r="JK136" s="80">
        <f t="shared" si="146"/>
        <v>0</v>
      </c>
      <c r="JL136" s="80">
        <f t="shared" si="146"/>
        <v>0</v>
      </c>
      <c r="JM136" s="80">
        <f t="shared" si="146"/>
        <v>0</v>
      </c>
      <c r="JN136" s="80">
        <f t="shared" si="146"/>
        <v>0</v>
      </c>
      <c r="JO136" s="80">
        <f t="shared" si="146"/>
        <v>0</v>
      </c>
      <c r="JP136" s="80">
        <f t="shared" si="146"/>
        <v>0</v>
      </c>
      <c r="JQ136" s="80">
        <f t="shared" si="146"/>
        <v>0</v>
      </c>
      <c r="JR136" s="80">
        <f t="shared" si="146"/>
        <v>0</v>
      </c>
      <c r="JS136" s="80">
        <f t="shared" si="146"/>
        <v>0</v>
      </c>
      <c r="JT136" s="80">
        <f t="shared" si="146"/>
        <v>0</v>
      </c>
      <c r="JU136" s="80">
        <f t="shared" si="146"/>
        <v>0</v>
      </c>
      <c r="JV136" s="80">
        <f t="shared" si="146"/>
        <v>0</v>
      </c>
      <c r="JW136" s="80">
        <f t="shared" si="146"/>
        <v>0</v>
      </c>
      <c r="JX136" s="80">
        <f t="shared" si="146"/>
        <v>0</v>
      </c>
      <c r="JY136" s="80">
        <f t="shared" si="146"/>
        <v>0</v>
      </c>
      <c r="JZ136" s="80">
        <f t="shared" si="146"/>
        <v>0</v>
      </c>
      <c r="KA136" s="80">
        <f t="shared" si="146"/>
        <v>0</v>
      </c>
      <c r="KB136" s="80">
        <f t="shared" si="146"/>
        <v>0</v>
      </c>
      <c r="KC136" s="80">
        <f t="shared" si="146"/>
        <v>0</v>
      </c>
      <c r="KD136" s="80">
        <f t="shared" si="146"/>
        <v>0</v>
      </c>
      <c r="KE136" s="80">
        <f t="shared" si="146"/>
        <v>0</v>
      </c>
      <c r="KF136" s="1"/>
      <c r="KG136" s="1"/>
      <c r="KH136" s="80">
        <f>+Interest_Rate_for_Equipment_Financing/12*P136</f>
        <v>0</v>
      </c>
      <c r="KI136" s="80">
        <f>+Interest_Rate_for_Equipment_Financing/12*Q136</f>
        <v>0</v>
      </c>
      <c r="KJ136" s="80">
        <f>+Interest_Rate_for_Equipment_Financing/12*R136</f>
        <v>0</v>
      </c>
      <c r="KK136" s="80">
        <f>+Interest_Rate_for_Equipment_Financing/12*S136</f>
        <v>0</v>
      </c>
      <c r="KL136" s="80">
        <f>+Interest_Rate_for_Equipment_Financing/12*T136</f>
        <v>0</v>
      </c>
      <c r="KM136" s="80">
        <f>+Interest_Rate_for_Equipment_Financing/12*U136</f>
        <v>0</v>
      </c>
      <c r="KN136" s="80">
        <f>+Interest_Rate_for_Equipment_Financing/12*V136</f>
        <v>0</v>
      </c>
      <c r="KO136" s="80">
        <f>+Interest_Rate_for_Equipment_Financing/12*W136</f>
        <v>0</v>
      </c>
      <c r="KP136" s="80">
        <f>+Interest_Rate_for_Equipment_Financing/12*X136</f>
        <v>0</v>
      </c>
      <c r="KQ136" s="80">
        <f>+Interest_Rate_for_Equipment_Financing/12*Y136</f>
        <v>0</v>
      </c>
      <c r="KR136" s="80">
        <f>+Interest_Rate_for_Equipment_Financing/12*Z136</f>
        <v>0</v>
      </c>
      <c r="KS136" s="80">
        <f>+Interest_Rate_for_Equipment_Financing/12*AA136</f>
        <v>0</v>
      </c>
      <c r="KT136" s="80">
        <f>+Interest_Rate_for_Equipment_Financing/12*AB136</f>
        <v>0</v>
      </c>
      <c r="KU136" s="80">
        <f>+Interest_Rate_for_Equipment_Financing/12*AC136</f>
        <v>0</v>
      </c>
      <c r="KV136" s="80">
        <f>+Interest_Rate_for_Equipment_Financing/12*AD136</f>
        <v>0</v>
      </c>
      <c r="KW136" s="80">
        <f>+Interest_Rate_for_Equipment_Financing/12*AE136</f>
        <v>0</v>
      </c>
      <c r="KX136" s="80">
        <f>+Interest_Rate_for_Equipment_Financing/12*AF136</f>
        <v>0</v>
      </c>
      <c r="KY136" s="80">
        <f>+Interest_Rate_for_Equipment_Financing/12*AG136</f>
        <v>0</v>
      </c>
      <c r="KZ136" s="80">
        <f>+Interest_Rate_for_Equipment_Financing/12*AH136</f>
        <v>0</v>
      </c>
      <c r="LA136" s="80">
        <f>+Interest_Rate_for_Equipment_Financing/12*AI136</f>
        <v>0</v>
      </c>
      <c r="LB136" s="80">
        <f>+Interest_Rate_for_Equipment_Financing/12*AJ136</f>
        <v>0</v>
      </c>
      <c r="LC136" s="80">
        <f>+Interest_Rate_for_Equipment_Financing/12*AK136</f>
        <v>0</v>
      </c>
      <c r="LD136" s="80">
        <f>+Interest_Rate_for_Equipment_Financing/12*AL136</f>
        <v>0</v>
      </c>
      <c r="LE136" s="80">
        <f>+Interest_Rate_for_Equipment_Financing/12*AM136</f>
        <v>0</v>
      </c>
      <c r="LF136" s="80">
        <f>+Interest_Rate_for_Equipment_Financing/12*AN136</f>
        <v>0</v>
      </c>
      <c r="LG136" s="80">
        <f>+Interest_Rate_for_Equipment_Financing/12*AO136</f>
        <v>0</v>
      </c>
      <c r="LH136" s="80">
        <f>+Interest_Rate_for_Equipment_Financing/12*AP136</f>
        <v>0</v>
      </c>
      <c r="LI136" s="80">
        <f>+Interest_Rate_for_Equipment_Financing/12*AQ136</f>
        <v>0</v>
      </c>
      <c r="LJ136" s="80">
        <f>+Interest_Rate_for_Equipment_Financing/12*AR136</f>
        <v>0</v>
      </c>
      <c r="LK136" s="80">
        <f>+Interest_Rate_for_Equipment_Financing/12*AS136</f>
        <v>0</v>
      </c>
      <c r="LL136" s="80">
        <f>+Interest_Rate_for_Equipment_Financing/12*AT136</f>
        <v>0</v>
      </c>
      <c r="LM136" s="80">
        <f>+Interest_Rate_for_Equipment_Financing/12*AU136</f>
        <v>0</v>
      </c>
      <c r="LN136" s="80">
        <f>+Interest_Rate_for_Equipment_Financing/12*AV136</f>
        <v>0</v>
      </c>
      <c r="LO136" s="80">
        <f>+Interest_Rate_for_Equipment_Financing/12*AW136</f>
        <v>0</v>
      </c>
      <c r="LP136" s="80">
        <f>+Interest_Rate_for_Equipment_Financing/12*AX136</f>
        <v>0</v>
      </c>
      <c r="LQ136" s="80">
        <f>+Interest_Rate_for_Equipment_Financing/12*AY136</f>
        <v>0</v>
      </c>
      <c r="LR136" s="80">
        <f>+Interest_Rate_for_Equipment_Financing/12*AZ136</f>
        <v>0</v>
      </c>
      <c r="LS136" s="80">
        <f>+Interest_Rate_for_Equipment_Financing/12*BA136</f>
        <v>0</v>
      </c>
      <c r="LT136" s="80">
        <f>+Interest_Rate_for_Equipment_Financing/12*BB136</f>
        <v>0</v>
      </c>
      <c r="LU136" s="80">
        <f>+Interest_Rate_for_Equipment_Financing/12*BC136</f>
        <v>0</v>
      </c>
      <c r="LV136" s="80">
        <f>+Interest_Rate_for_Equipment_Financing/12*BD136</f>
        <v>0</v>
      </c>
      <c r="LW136" s="80">
        <f>+Interest_Rate_for_Equipment_Financing/12*BE136</f>
        <v>0</v>
      </c>
      <c r="LX136" s="80">
        <f>+Interest_Rate_for_Equipment_Financing/12*BF136</f>
        <v>0</v>
      </c>
      <c r="LY136" s="80">
        <f>+Interest_Rate_for_Equipment_Financing/12*BG136</f>
        <v>0</v>
      </c>
      <c r="LZ136" s="80">
        <f>+Interest_Rate_for_Equipment_Financing/12*BH136</f>
        <v>0</v>
      </c>
      <c r="MA136" s="80">
        <f>+Interest_Rate_for_Equipment_Financing/12*BI136</f>
        <v>0</v>
      </c>
      <c r="MB136" s="80">
        <f>+Interest_Rate_for_Equipment_Financing/12*BJ136</f>
        <v>0</v>
      </c>
      <c r="MC136" s="80">
        <f>+Interest_Rate_for_Equipment_Financing/12*BK136</f>
        <v>0</v>
      </c>
      <c r="MD136" s="80">
        <f>+Interest_Rate_for_Equipment_Financing/12*BL136</f>
        <v>0</v>
      </c>
      <c r="ME136" s="80">
        <f>+Interest_Rate_for_Equipment_Financing/12*BM136</f>
        <v>0</v>
      </c>
      <c r="MF136" s="80">
        <f>+Interest_Rate_for_Equipment_Financing/12*BN136</f>
        <v>0</v>
      </c>
      <c r="MG136" s="80">
        <f>+Interest_Rate_for_Equipment_Financing/12*BO136</f>
        <v>0</v>
      </c>
      <c r="MH136" s="80">
        <f>+Interest_Rate_for_Equipment_Financing/12*BP136</f>
        <v>0</v>
      </c>
      <c r="MI136" s="80">
        <f>+Interest_Rate_for_Equipment_Financing/12*BQ136</f>
        <v>0</v>
      </c>
      <c r="MJ136" s="80">
        <f>+Interest_Rate_for_Equipment_Financing/12*BR136</f>
        <v>0</v>
      </c>
      <c r="MK136" s="80">
        <f>+Interest_Rate_for_Equipment_Financing/12*BS136</f>
        <v>0</v>
      </c>
      <c r="ML136" s="80">
        <f>+Interest_Rate_for_Equipment_Financing/12*BT136</f>
        <v>0</v>
      </c>
      <c r="MM136" s="80">
        <f>+Interest_Rate_for_Equipment_Financing/12*BU136</f>
        <v>0</v>
      </c>
      <c r="MN136" s="80">
        <f>+Interest_Rate_for_Equipment_Financing/12*BV136</f>
        <v>0</v>
      </c>
      <c r="MO136" s="80">
        <f>+Interest_Rate_for_Equipment_Financing/12*BW136</f>
        <v>0</v>
      </c>
      <c r="MP136" s="80">
        <f>+Interest_Rate_for_Equipment_Financing/12*BX136</f>
        <v>0</v>
      </c>
      <c r="MQ136" s="80">
        <f>+Interest_Rate_for_Equipment_Financing/12*BY136</f>
        <v>0</v>
      </c>
      <c r="MR136" s="80">
        <f>+Interest_Rate_for_Equipment_Financing/12*BZ136</f>
        <v>0</v>
      </c>
      <c r="MS136" s="80">
        <f>+Interest_Rate_for_Equipment_Financing/12*CA136</f>
        <v>0</v>
      </c>
      <c r="MT136" s="80">
        <f>+Interest_Rate_for_Equipment_Financing/12*CB136</f>
        <v>0</v>
      </c>
      <c r="MU136" s="80">
        <f>+Interest_Rate_for_Equipment_Financing/12*CC136</f>
        <v>0</v>
      </c>
      <c r="MV136" s="80">
        <f>+Interest_Rate_for_Equipment_Financing/12*CD136</f>
        <v>0</v>
      </c>
      <c r="MW136" s="80">
        <f>+Interest_Rate_for_Equipment_Financing/12*CE136</f>
        <v>0</v>
      </c>
      <c r="MX136" s="80">
        <f>+Interest_Rate_for_Equipment_Financing/12*CF136</f>
        <v>0</v>
      </c>
      <c r="MY136" s="80">
        <f>+Interest_Rate_for_Equipment_Financing/12*CG136</f>
        <v>0</v>
      </c>
      <c r="MZ136" s="80">
        <f>+Interest_Rate_for_Equipment_Financing/12*CH136</f>
        <v>0</v>
      </c>
      <c r="NA136" s="80">
        <f>+Interest_Rate_for_Equipment_Financing/12*CI136</f>
        <v>0</v>
      </c>
      <c r="NB136" s="80">
        <f>+Interest_Rate_for_Equipment_Financing/12*CJ136</f>
        <v>0</v>
      </c>
      <c r="NC136" s="80">
        <f>+Interest_Rate_for_Equipment_Financing/12*CK136</f>
        <v>0</v>
      </c>
      <c r="ND136" s="80">
        <f>+Interest_Rate_for_Equipment_Financing/12*CL136</f>
        <v>0</v>
      </c>
      <c r="NE136" s="80">
        <f>+Interest_Rate_for_Equipment_Financing/12*CM136</f>
        <v>0</v>
      </c>
      <c r="NF136" s="80">
        <f>+Interest_Rate_for_Equipment_Financing/12*CN136</f>
        <v>0</v>
      </c>
      <c r="NG136" s="80">
        <f>+Interest_Rate_for_Equipment_Financing/12*CO136</f>
        <v>0</v>
      </c>
      <c r="NH136" s="80">
        <f>+Interest_Rate_for_Equipment_Financing/12*CP136</f>
        <v>0</v>
      </c>
      <c r="NI136" s="80">
        <f>+Interest_Rate_for_Equipment_Financing/12*CQ136</f>
        <v>0</v>
      </c>
      <c r="NJ136" s="80">
        <f>+Interest_Rate_for_Equipment_Financing/12*CR136</f>
        <v>0</v>
      </c>
      <c r="NK136" s="80">
        <f>+Interest_Rate_for_Equipment_Financing/12*CS136</f>
        <v>0</v>
      </c>
      <c r="NL136" s="80">
        <f>+Interest_Rate_for_Equipment_Financing/12*CT136</f>
        <v>0</v>
      </c>
      <c r="NM136" s="80">
        <f>+Interest_Rate_for_Equipment_Financing/12*CU136</f>
        <v>0</v>
      </c>
      <c r="NN136" s="80">
        <f>+Interest_Rate_for_Equipment_Financing/12*CV136</f>
        <v>0</v>
      </c>
      <c r="NO136" s="80">
        <f>+Interest_Rate_for_Equipment_Financing/12*CW136</f>
        <v>0</v>
      </c>
      <c r="NP136" s="80">
        <f>+Interest_Rate_for_Equipment_Financing/12*CX136</f>
        <v>0</v>
      </c>
      <c r="NQ136" s="80">
        <f>+Interest_Rate_for_Equipment_Financing/12*CY136</f>
        <v>0</v>
      </c>
      <c r="NR136" s="80">
        <f>+Interest_Rate_for_Equipment_Financing/12*CZ136</f>
        <v>0</v>
      </c>
      <c r="NS136" s="80">
        <f>+Interest_Rate_for_Equipment_Financing/12*DA136</f>
        <v>0</v>
      </c>
      <c r="NT136" s="80">
        <f>+Interest_Rate_for_Equipment_Financing/12*DB136</f>
        <v>0</v>
      </c>
      <c r="NU136" s="80">
        <f>+Interest_Rate_for_Equipment_Financing/12*DC136</f>
        <v>0</v>
      </c>
      <c r="NV136" s="80">
        <f>+Interest_Rate_for_Equipment_Financing/12*DD136</f>
        <v>0</v>
      </c>
      <c r="NW136" s="80">
        <f>+Interest_Rate_for_Equipment_Financing/12*DE136</f>
        <v>0</v>
      </c>
      <c r="NX136" s="80">
        <f>+Interest_Rate_for_Equipment_Financing/12*DF136</f>
        <v>0</v>
      </c>
      <c r="NY136" s="80">
        <f>+Interest_Rate_for_Equipment_Financing/12*DG136</f>
        <v>0</v>
      </c>
      <c r="NZ136" s="80">
        <f>+Interest_Rate_for_Equipment_Financing/12*DH136</f>
        <v>0</v>
      </c>
      <c r="OA136" s="80">
        <f>+Interest_Rate_for_Equipment_Financing/12*DI136</f>
        <v>0</v>
      </c>
      <c r="OB136" s="80">
        <f>+Interest_Rate_for_Equipment_Financing/12*DJ136</f>
        <v>0</v>
      </c>
      <c r="OC136" s="80">
        <f>+Interest_Rate_for_Equipment_Financing/12*DK136</f>
        <v>0</v>
      </c>
      <c r="OD136" s="80">
        <f>+Interest_Rate_for_Equipment_Financing/12*DL136</f>
        <v>0</v>
      </c>
      <c r="OE136" s="80">
        <f>+Interest_Rate_for_Equipment_Financing/12*DM136</f>
        <v>0</v>
      </c>
      <c r="OF136" s="80">
        <f>+Interest_Rate_for_Equipment_Financing/12*DN136</f>
        <v>0</v>
      </c>
      <c r="OG136" s="80">
        <f>+Interest_Rate_for_Equipment_Financing/12*DO136</f>
        <v>0</v>
      </c>
      <c r="OH136" s="80">
        <f>+Interest_Rate_for_Equipment_Financing/12*DP136</f>
        <v>0</v>
      </c>
      <c r="OI136" s="80">
        <f>+Interest_Rate_for_Equipment_Financing/12*DQ136</f>
        <v>0</v>
      </c>
      <c r="OJ136" s="80">
        <f>+Interest_Rate_for_Equipment_Financing/12*DR136</f>
        <v>0</v>
      </c>
      <c r="OK136" s="80">
        <f>+Interest_Rate_for_Equipment_Financing/12*DS136</f>
        <v>0</v>
      </c>
      <c r="OL136" s="80">
        <f>+Interest_Rate_for_Equipment_Financing/12*DT136</f>
        <v>0</v>
      </c>
      <c r="OM136" s="80">
        <f>+Interest_Rate_for_Equipment_Financing/12*DU136</f>
        <v>0</v>
      </c>
      <c r="ON136" s="80">
        <f>+Interest_Rate_for_Equipment_Financing/12*DV136</f>
        <v>0</v>
      </c>
      <c r="OO136" s="80">
        <f>+Interest_Rate_for_Equipment_Financing/12*DW136</f>
        <v>0</v>
      </c>
      <c r="OP136" s="80">
        <f>+Interest_Rate_for_Equipment_Financing/12*DX136</f>
        <v>0</v>
      </c>
      <c r="OQ136" s="80">
        <f>+Interest_Rate_for_Equipment_Financing/12*DY136</f>
        <v>0</v>
      </c>
      <c r="OR136" s="80">
        <f>+Interest_Rate_for_Equipment_Financing/12*DZ136</f>
        <v>0</v>
      </c>
      <c r="OS136" s="80">
        <f>+Interest_Rate_for_Equipment_Financing/12*EA136</f>
        <v>0</v>
      </c>
      <c r="OT136" s="80">
        <f>+Interest_Rate_for_Equipment_Financing/12*EB136</f>
        <v>0</v>
      </c>
      <c r="OU136" s="80">
        <f>+Interest_Rate_for_Equipment_Financing/12*EC136</f>
        <v>0</v>
      </c>
      <c r="OV136" s="80">
        <f>+Interest_Rate_for_Equipment_Financing/12*ED136</f>
        <v>0</v>
      </c>
      <c r="OW136" s="80">
        <f>+Interest_Rate_for_Equipment_Financing/12*EE136</f>
        <v>0</v>
      </c>
    </row>
    <row r="137" ht="12.75" customHeight="1">
      <c r="A137" s="79">
        <f t="shared" si="111"/>
        <v>16</v>
      </c>
      <c r="B137" s="79" t="s">
        <v>216</v>
      </c>
      <c r="C137" s="80"/>
      <c r="D137" s="80" t="str">
        <f>Term_for_Equipment_Financing</f>
        <v/>
      </c>
      <c r="E137" s="294">
        <f>+Interest_Rate_LT</f>
        <v>0.05</v>
      </c>
      <c r="F137" s="295">
        <f t="shared" si="141"/>
        <v>4</v>
      </c>
      <c r="G137" s="79">
        <f t="shared" si="142"/>
        <v>2026</v>
      </c>
      <c r="H137" s="296"/>
      <c r="I137" s="296"/>
      <c r="J137" s="297"/>
      <c r="K137" s="1"/>
      <c r="L137" s="1"/>
      <c r="M137" s="256">
        <f t="shared" si="118"/>
        <v>46113</v>
      </c>
      <c r="N137" s="256">
        <f t="shared" si="112"/>
        <v>0</v>
      </c>
      <c r="O137" s="257">
        <f t="shared" si="113"/>
        <v>0</v>
      </c>
      <c r="P137" s="258">
        <f t="shared" ref="P137:ES137" si="147">AND((O137&gt;0.1),OR(P$70&lt;$N137,$N137=0))*(O137+$O137+O137*$E137/12)+(P$70=$M137)*($C137+$O137+$C137*$E137/12)</f>
        <v>0</v>
      </c>
      <c r="Q137" s="258">
        <f t="shared" si="147"/>
        <v>0</v>
      </c>
      <c r="R137" s="258">
        <f t="shared" si="147"/>
        <v>0</v>
      </c>
      <c r="S137" s="258">
        <f t="shared" si="147"/>
        <v>0</v>
      </c>
      <c r="T137" s="258">
        <f t="shared" si="147"/>
        <v>0</v>
      </c>
      <c r="U137" s="258">
        <f t="shared" si="147"/>
        <v>0</v>
      </c>
      <c r="V137" s="258">
        <f t="shared" si="147"/>
        <v>0</v>
      </c>
      <c r="W137" s="258">
        <f t="shared" si="147"/>
        <v>0</v>
      </c>
      <c r="X137" s="258">
        <f t="shared" si="147"/>
        <v>0</v>
      </c>
      <c r="Y137" s="258">
        <f t="shared" si="147"/>
        <v>0</v>
      </c>
      <c r="Z137" s="258">
        <f t="shared" si="147"/>
        <v>0</v>
      </c>
      <c r="AA137" s="258">
        <f t="shared" si="147"/>
        <v>0</v>
      </c>
      <c r="AB137" s="258">
        <f t="shared" si="147"/>
        <v>0</v>
      </c>
      <c r="AC137" s="258">
        <f t="shared" si="147"/>
        <v>0</v>
      </c>
      <c r="AD137" s="258">
        <f t="shared" si="147"/>
        <v>0</v>
      </c>
      <c r="AE137" s="258">
        <f t="shared" si="147"/>
        <v>0</v>
      </c>
      <c r="AF137" s="258">
        <f t="shared" si="147"/>
        <v>0</v>
      </c>
      <c r="AG137" s="258">
        <f t="shared" si="147"/>
        <v>0</v>
      </c>
      <c r="AH137" s="258">
        <f t="shared" si="147"/>
        <v>0</v>
      </c>
      <c r="AI137" s="258">
        <f t="shared" si="147"/>
        <v>0</v>
      </c>
      <c r="AJ137" s="258">
        <f t="shared" si="147"/>
        <v>0</v>
      </c>
      <c r="AK137" s="258">
        <f t="shared" si="147"/>
        <v>0</v>
      </c>
      <c r="AL137" s="258">
        <f t="shared" si="147"/>
        <v>0</v>
      </c>
      <c r="AM137" s="258">
        <f t="shared" si="147"/>
        <v>0</v>
      </c>
      <c r="AN137" s="258">
        <f t="shared" si="147"/>
        <v>0</v>
      </c>
      <c r="AO137" s="258">
        <f t="shared" si="147"/>
        <v>0</v>
      </c>
      <c r="AP137" s="258">
        <f t="shared" si="147"/>
        <v>0</v>
      </c>
      <c r="AQ137" s="258">
        <f t="shared" si="147"/>
        <v>0</v>
      </c>
      <c r="AR137" s="258">
        <f t="shared" si="147"/>
        <v>0</v>
      </c>
      <c r="AS137" s="258">
        <f t="shared" si="147"/>
        <v>0</v>
      </c>
      <c r="AT137" s="258">
        <f t="shared" si="147"/>
        <v>0</v>
      </c>
      <c r="AU137" s="258">
        <f t="shared" si="147"/>
        <v>0</v>
      </c>
      <c r="AV137" s="258">
        <f t="shared" si="147"/>
        <v>0</v>
      </c>
      <c r="AW137" s="258">
        <f t="shared" si="147"/>
        <v>0</v>
      </c>
      <c r="AX137" s="258">
        <f t="shared" si="147"/>
        <v>0</v>
      </c>
      <c r="AY137" s="258">
        <f t="shared" si="147"/>
        <v>0</v>
      </c>
      <c r="AZ137" s="258">
        <f t="shared" si="147"/>
        <v>0</v>
      </c>
      <c r="BA137" s="258">
        <f t="shared" si="147"/>
        <v>0</v>
      </c>
      <c r="BB137" s="258">
        <f t="shared" si="147"/>
        <v>0</v>
      </c>
      <c r="BC137" s="258">
        <f t="shared" si="147"/>
        <v>0</v>
      </c>
      <c r="BD137" s="258">
        <f t="shared" si="147"/>
        <v>0</v>
      </c>
      <c r="BE137" s="258">
        <f t="shared" si="147"/>
        <v>0</v>
      </c>
      <c r="BF137" s="258">
        <f t="shared" si="147"/>
        <v>0</v>
      </c>
      <c r="BG137" s="258">
        <f t="shared" si="147"/>
        <v>0</v>
      </c>
      <c r="BH137" s="258">
        <f t="shared" si="147"/>
        <v>0</v>
      </c>
      <c r="BI137" s="258">
        <f t="shared" si="147"/>
        <v>0</v>
      </c>
      <c r="BJ137" s="258">
        <f t="shared" si="147"/>
        <v>0</v>
      </c>
      <c r="BK137" s="258">
        <f t="shared" si="147"/>
        <v>0</v>
      </c>
      <c r="BL137" s="258">
        <f t="shared" si="147"/>
        <v>0</v>
      </c>
      <c r="BM137" s="258">
        <f t="shared" si="147"/>
        <v>0</v>
      </c>
      <c r="BN137" s="258">
        <f t="shared" si="147"/>
        <v>0</v>
      </c>
      <c r="BO137" s="258">
        <f t="shared" si="147"/>
        <v>0</v>
      </c>
      <c r="BP137" s="258">
        <f t="shared" si="147"/>
        <v>0</v>
      </c>
      <c r="BQ137" s="258">
        <f t="shared" si="147"/>
        <v>0</v>
      </c>
      <c r="BR137" s="258">
        <f t="shared" si="147"/>
        <v>0</v>
      </c>
      <c r="BS137" s="258">
        <f t="shared" si="147"/>
        <v>0</v>
      </c>
      <c r="BT137" s="258">
        <f t="shared" si="147"/>
        <v>0</v>
      </c>
      <c r="BU137" s="258">
        <f t="shared" si="147"/>
        <v>0</v>
      </c>
      <c r="BV137" s="258">
        <f t="shared" si="147"/>
        <v>0</v>
      </c>
      <c r="BW137" s="258">
        <f t="shared" si="147"/>
        <v>0</v>
      </c>
      <c r="BX137" s="258">
        <f t="shared" si="147"/>
        <v>0</v>
      </c>
      <c r="BY137" s="258">
        <f t="shared" si="147"/>
        <v>0</v>
      </c>
      <c r="BZ137" s="258">
        <f t="shared" si="147"/>
        <v>0</v>
      </c>
      <c r="CA137" s="258">
        <f t="shared" si="147"/>
        <v>0</v>
      </c>
      <c r="CB137" s="258">
        <f t="shared" si="147"/>
        <v>0</v>
      </c>
      <c r="CC137" s="258">
        <f t="shared" si="147"/>
        <v>0</v>
      </c>
      <c r="CD137" s="258">
        <f t="shared" si="147"/>
        <v>0</v>
      </c>
      <c r="CE137" s="258">
        <f t="shared" si="147"/>
        <v>0</v>
      </c>
      <c r="CF137" s="258">
        <f t="shared" si="147"/>
        <v>0</v>
      </c>
      <c r="CG137" s="258">
        <f t="shared" si="147"/>
        <v>0</v>
      </c>
      <c r="CH137" s="258">
        <f t="shared" si="147"/>
        <v>0</v>
      </c>
      <c r="CI137" s="258">
        <f t="shared" si="147"/>
        <v>0</v>
      </c>
      <c r="CJ137" s="258">
        <f t="shared" si="147"/>
        <v>0</v>
      </c>
      <c r="CK137" s="258">
        <f t="shared" si="147"/>
        <v>0</v>
      </c>
      <c r="CL137" s="258">
        <f t="shared" si="147"/>
        <v>0</v>
      </c>
      <c r="CM137" s="258">
        <f t="shared" si="147"/>
        <v>0</v>
      </c>
      <c r="CN137" s="258">
        <f t="shared" si="147"/>
        <v>0</v>
      </c>
      <c r="CO137" s="258">
        <f t="shared" si="147"/>
        <v>0</v>
      </c>
      <c r="CP137" s="258">
        <f t="shared" si="147"/>
        <v>0</v>
      </c>
      <c r="CQ137" s="258">
        <f t="shared" si="147"/>
        <v>0</v>
      </c>
      <c r="CR137" s="258">
        <f t="shared" si="147"/>
        <v>0</v>
      </c>
      <c r="CS137" s="258">
        <f t="shared" si="147"/>
        <v>0</v>
      </c>
      <c r="CT137" s="258">
        <f t="shared" si="147"/>
        <v>0</v>
      </c>
      <c r="CU137" s="258">
        <f t="shared" si="147"/>
        <v>0</v>
      </c>
      <c r="CV137" s="258">
        <f t="shared" si="147"/>
        <v>0</v>
      </c>
      <c r="CW137" s="258">
        <f t="shared" si="147"/>
        <v>0</v>
      </c>
      <c r="CX137" s="258">
        <f t="shared" si="147"/>
        <v>0</v>
      </c>
      <c r="CY137" s="258">
        <f t="shared" si="147"/>
        <v>0</v>
      </c>
      <c r="CZ137" s="258">
        <f t="shared" si="147"/>
        <v>0</v>
      </c>
      <c r="DA137" s="258">
        <f t="shared" si="147"/>
        <v>0</v>
      </c>
      <c r="DB137" s="258">
        <f t="shared" si="147"/>
        <v>0</v>
      </c>
      <c r="DC137" s="258">
        <f t="shared" si="147"/>
        <v>0</v>
      </c>
      <c r="DD137" s="258">
        <f t="shared" si="147"/>
        <v>0</v>
      </c>
      <c r="DE137" s="258">
        <f t="shared" si="147"/>
        <v>0</v>
      </c>
      <c r="DF137" s="258">
        <f t="shared" si="147"/>
        <v>0</v>
      </c>
      <c r="DG137" s="258">
        <f t="shared" si="147"/>
        <v>0</v>
      </c>
      <c r="DH137" s="258">
        <f t="shared" si="147"/>
        <v>0</v>
      </c>
      <c r="DI137" s="258">
        <f t="shared" si="147"/>
        <v>0</v>
      </c>
      <c r="DJ137" s="258">
        <f t="shared" si="147"/>
        <v>0</v>
      </c>
      <c r="DK137" s="258">
        <f t="shared" si="147"/>
        <v>0</v>
      </c>
      <c r="DL137" s="258">
        <f t="shared" si="147"/>
        <v>0</v>
      </c>
      <c r="DM137" s="258">
        <f t="shared" si="147"/>
        <v>0</v>
      </c>
      <c r="DN137" s="258">
        <f t="shared" si="147"/>
        <v>0</v>
      </c>
      <c r="DO137" s="258">
        <f t="shared" si="147"/>
        <v>0</v>
      </c>
      <c r="DP137" s="258">
        <f t="shared" si="147"/>
        <v>0</v>
      </c>
      <c r="DQ137" s="258">
        <f t="shared" si="147"/>
        <v>0</v>
      </c>
      <c r="DR137" s="258">
        <f t="shared" si="147"/>
        <v>0</v>
      </c>
      <c r="DS137" s="258">
        <f t="shared" si="147"/>
        <v>0</v>
      </c>
      <c r="DT137" s="258">
        <f t="shared" si="147"/>
        <v>0</v>
      </c>
      <c r="DU137" s="258">
        <f t="shared" si="147"/>
        <v>0</v>
      </c>
      <c r="DV137" s="258">
        <f t="shared" si="147"/>
        <v>0</v>
      </c>
      <c r="DW137" s="258">
        <f t="shared" si="147"/>
        <v>0</v>
      </c>
      <c r="DX137" s="258">
        <f t="shared" si="147"/>
        <v>0</v>
      </c>
      <c r="DY137" s="258">
        <f t="shared" si="147"/>
        <v>0</v>
      </c>
      <c r="DZ137" s="258">
        <f t="shared" si="147"/>
        <v>0</v>
      </c>
      <c r="EA137" s="258">
        <f t="shared" si="147"/>
        <v>0</v>
      </c>
      <c r="EB137" s="258">
        <f t="shared" si="147"/>
        <v>0</v>
      </c>
      <c r="EC137" s="258">
        <f t="shared" si="147"/>
        <v>0</v>
      </c>
      <c r="ED137" s="258">
        <f t="shared" si="147"/>
        <v>0</v>
      </c>
      <c r="EE137" s="258">
        <f t="shared" si="147"/>
        <v>0</v>
      </c>
      <c r="EF137" s="258">
        <f t="shared" si="147"/>
        <v>0</v>
      </c>
      <c r="EG137" s="258">
        <f t="shared" si="147"/>
        <v>0</v>
      </c>
      <c r="EH137" s="258">
        <f t="shared" si="147"/>
        <v>0</v>
      </c>
      <c r="EI137" s="258">
        <f t="shared" si="147"/>
        <v>0</v>
      </c>
      <c r="EJ137" s="258">
        <f t="shared" si="147"/>
        <v>0</v>
      </c>
      <c r="EK137" s="258">
        <f t="shared" si="147"/>
        <v>0</v>
      </c>
      <c r="EL137" s="258">
        <f t="shared" si="147"/>
        <v>0</v>
      </c>
      <c r="EM137" s="258">
        <f t="shared" si="147"/>
        <v>0</v>
      </c>
      <c r="EN137" s="258">
        <f t="shared" si="147"/>
        <v>0</v>
      </c>
      <c r="EO137" s="258">
        <f t="shared" si="147"/>
        <v>0</v>
      </c>
      <c r="EP137" s="258">
        <f t="shared" si="147"/>
        <v>0</v>
      </c>
      <c r="EQ137" s="258">
        <f t="shared" si="147"/>
        <v>0</v>
      </c>
      <c r="ER137" s="258">
        <f t="shared" si="147"/>
        <v>0</v>
      </c>
      <c r="ES137" s="258">
        <f t="shared" si="147"/>
        <v>0</v>
      </c>
      <c r="ET137" s="1"/>
      <c r="EU137" s="1"/>
      <c r="EV137" s="1"/>
      <c r="EW137" s="1"/>
      <c r="EX137" s="80">
        <f t="shared" ref="EX137:KE137" si="148">(P137&gt;0)*(P137-AB137)</f>
        <v>0</v>
      </c>
      <c r="EY137" s="80">
        <f t="shared" si="148"/>
        <v>0</v>
      </c>
      <c r="EZ137" s="80">
        <f t="shared" si="148"/>
        <v>0</v>
      </c>
      <c r="FA137" s="80">
        <f t="shared" si="148"/>
        <v>0</v>
      </c>
      <c r="FB137" s="80">
        <f t="shared" si="148"/>
        <v>0</v>
      </c>
      <c r="FC137" s="80">
        <f t="shared" si="148"/>
        <v>0</v>
      </c>
      <c r="FD137" s="80">
        <f t="shared" si="148"/>
        <v>0</v>
      </c>
      <c r="FE137" s="80">
        <f t="shared" si="148"/>
        <v>0</v>
      </c>
      <c r="FF137" s="80">
        <f t="shared" si="148"/>
        <v>0</v>
      </c>
      <c r="FG137" s="80">
        <f t="shared" si="148"/>
        <v>0</v>
      </c>
      <c r="FH137" s="80">
        <f t="shared" si="148"/>
        <v>0</v>
      </c>
      <c r="FI137" s="80">
        <f t="shared" si="148"/>
        <v>0</v>
      </c>
      <c r="FJ137" s="80">
        <f t="shared" si="148"/>
        <v>0</v>
      </c>
      <c r="FK137" s="80">
        <f t="shared" si="148"/>
        <v>0</v>
      </c>
      <c r="FL137" s="80">
        <f t="shared" si="148"/>
        <v>0</v>
      </c>
      <c r="FM137" s="80">
        <f t="shared" si="148"/>
        <v>0</v>
      </c>
      <c r="FN137" s="80">
        <f t="shared" si="148"/>
        <v>0</v>
      </c>
      <c r="FO137" s="80">
        <f t="shared" si="148"/>
        <v>0</v>
      </c>
      <c r="FP137" s="80">
        <f t="shared" si="148"/>
        <v>0</v>
      </c>
      <c r="FQ137" s="80">
        <f t="shared" si="148"/>
        <v>0</v>
      </c>
      <c r="FR137" s="80">
        <f t="shared" si="148"/>
        <v>0</v>
      </c>
      <c r="FS137" s="80">
        <f t="shared" si="148"/>
        <v>0</v>
      </c>
      <c r="FT137" s="80">
        <f t="shared" si="148"/>
        <v>0</v>
      </c>
      <c r="FU137" s="80">
        <f t="shared" si="148"/>
        <v>0</v>
      </c>
      <c r="FV137" s="80">
        <f t="shared" si="148"/>
        <v>0</v>
      </c>
      <c r="FW137" s="80">
        <f t="shared" si="148"/>
        <v>0</v>
      </c>
      <c r="FX137" s="80">
        <f t="shared" si="148"/>
        <v>0</v>
      </c>
      <c r="FY137" s="80">
        <f t="shared" si="148"/>
        <v>0</v>
      </c>
      <c r="FZ137" s="80">
        <f t="shared" si="148"/>
        <v>0</v>
      </c>
      <c r="GA137" s="80">
        <f t="shared" si="148"/>
        <v>0</v>
      </c>
      <c r="GB137" s="80">
        <f t="shared" si="148"/>
        <v>0</v>
      </c>
      <c r="GC137" s="80">
        <f t="shared" si="148"/>
        <v>0</v>
      </c>
      <c r="GD137" s="80">
        <f t="shared" si="148"/>
        <v>0</v>
      </c>
      <c r="GE137" s="80">
        <f t="shared" si="148"/>
        <v>0</v>
      </c>
      <c r="GF137" s="80">
        <f t="shared" si="148"/>
        <v>0</v>
      </c>
      <c r="GG137" s="80">
        <f t="shared" si="148"/>
        <v>0</v>
      </c>
      <c r="GH137" s="80">
        <f t="shared" si="148"/>
        <v>0</v>
      </c>
      <c r="GI137" s="80">
        <f t="shared" si="148"/>
        <v>0</v>
      </c>
      <c r="GJ137" s="80">
        <f t="shared" si="148"/>
        <v>0</v>
      </c>
      <c r="GK137" s="80">
        <f t="shared" si="148"/>
        <v>0</v>
      </c>
      <c r="GL137" s="80">
        <f t="shared" si="148"/>
        <v>0</v>
      </c>
      <c r="GM137" s="80">
        <f t="shared" si="148"/>
        <v>0</v>
      </c>
      <c r="GN137" s="80">
        <f t="shared" si="148"/>
        <v>0</v>
      </c>
      <c r="GO137" s="80">
        <f t="shared" si="148"/>
        <v>0</v>
      </c>
      <c r="GP137" s="80">
        <f t="shared" si="148"/>
        <v>0</v>
      </c>
      <c r="GQ137" s="80">
        <f t="shared" si="148"/>
        <v>0</v>
      </c>
      <c r="GR137" s="80">
        <f t="shared" si="148"/>
        <v>0</v>
      </c>
      <c r="GS137" s="80">
        <f t="shared" si="148"/>
        <v>0</v>
      </c>
      <c r="GT137" s="80">
        <f t="shared" si="148"/>
        <v>0</v>
      </c>
      <c r="GU137" s="80">
        <f t="shared" si="148"/>
        <v>0</v>
      </c>
      <c r="GV137" s="80">
        <f t="shared" si="148"/>
        <v>0</v>
      </c>
      <c r="GW137" s="80">
        <f t="shared" si="148"/>
        <v>0</v>
      </c>
      <c r="GX137" s="80">
        <f t="shared" si="148"/>
        <v>0</v>
      </c>
      <c r="GY137" s="80">
        <f t="shared" si="148"/>
        <v>0</v>
      </c>
      <c r="GZ137" s="80">
        <f t="shared" si="148"/>
        <v>0</v>
      </c>
      <c r="HA137" s="80">
        <f t="shared" si="148"/>
        <v>0</v>
      </c>
      <c r="HB137" s="80">
        <f t="shared" si="148"/>
        <v>0</v>
      </c>
      <c r="HC137" s="80">
        <f t="shared" si="148"/>
        <v>0</v>
      </c>
      <c r="HD137" s="80">
        <f t="shared" si="148"/>
        <v>0</v>
      </c>
      <c r="HE137" s="80">
        <f t="shared" si="148"/>
        <v>0</v>
      </c>
      <c r="HF137" s="80">
        <f t="shared" si="148"/>
        <v>0</v>
      </c>
      <c r="HG137" s="80">
        <f t="shared" si="148"/>
        <v>0</v>
      </c>
      <c r="HH137" s="80">
        <f t="shared" si="148"/>
        <v>0</v>
      </c>
      <c r="HI137" s="80">
        <f t="shared" si="148"/>
        <v>0</v>
      </c>
      <c r="HJ137" s="80">
        <f t="shared" si="148"/>
        <v>0</v>
      </c>
      <c r="HK137" s="80">
        <f t="shared" si="148"/>
        <v>0</v>
      </c>
      <c r="HL137" s="80">
        <f t="shared" si="148"/>
        <v>0</v>
      </c>
      <c r="HM137" s="80">
        <f t="shared" si="148"/>
        <v>0</v>
      </c>
      <c r="HN137" s="80">
        <f t="shared" si="148"/>
        <v>0</v>
      </c>
      <c r="HO137" s="80">
        <f t="shared" si="148"/>
        <v>0</v>
      </c>
      <c r="HP137" s="80">
        <f t="shared" si="148"/>
        <v>0</v>
      </c>
      <c r="HQ137" s="80">
        <f t="shared" si="148"/>
        <v>0</v>
      </c>
      <c r="HR137" s="80">
        <f t="shared" si="148"/>
        <v>0</v>
      </c>
      <c r="HS137" s="80">
        <f t="shared" si="148"/>
        <v>0</v>
      </c>
      <c r="HT137" s="80">
        <f t="shared" si="148"/>
        <v>0</v>
      </c>
      <c r="HU137" s="80">
        <f t="shared" si="148"/>
        <v>0</v>
      </c>
      <c r="HV137" s="80">
        <f t="shared" si="148"/>
        <v>0</v>
      </c>
      <c r="HW137" s="80">
        <f t="shared" si="148"/>
        <v>0</v>
      </c>
      <c r="HX137" s="80">
        <f t="shared" si="148"/>
        <v>0</v>
      </c>
      <c r="HY137" s="80">
        <f t="shared" si="148"/>
        <v>0</v>
      </c>
      <c r="HZ137" s="80">
        <f t="shared" si="148"/>
        <v>0</v>
      </c>
      <c r="IA137" s="80">
        <f t="shared" si="148"/>
        <v>0</v>
      </c>
      <c r="IB137" s="80">
        <f t="shared" si="148"/>
        <v>0</v>
      </c>
      <c r="IC137" s="80">
        <f t="shared" si="148"/>
        <v>0</v>
      </c>
      <c r="ID137" s="80">
        <f t="shared" si="148"/>
        <v>0</v>
      </c>
      <c r="IE137" s="80">
        <f t="shared" si="148"/>
        <v>0</v>
      </c>
      <c r="IF137" s="80">
        <f t="shared" si="148"/>
        <v>0</v>
      </c>
      <c r="IG137" s="80">
        <f t="shared" si="148"/>
        <v>0</v>
      </c>
      <c r="IH137" s="80">
        <f t="shared" si="148"/>
        <v>0</v>
      </c>
      <c r="II137" s="80">
        <f t="shared" si="148"/>
        <v>0</v>
      </c>
      <c r="IJ137" s="80">
        <f t="shared" si="148"/>
        <v>0</v>
      </c>
      <c r="IK137" s="80">
        <f t="shared" si="148"/>
        <v>0</v>
      </c>
      <c r="IL137" s="80">
        <f t="shared" si="148"/>
        <v>0</v>
      </c>
      <c r="IM137" s="80">
        <f t="shared" si="148"/>
        <v>0</v>
      </c>
      <c r="IN137" s="80">
        <f t="shared" si="148"/>
        <v>0</v>
      </c>
      <c r="IO137" s="80">
        <f t="shared" si="148"/>
        <v>0</v>
      </c>
      <c r="IP137" s="80">
        <f t="shared" si="148"/>
        <v>0</v>
      </c>
      <c r="IQ137" s="80">
        <f t="shared" si="148"/>
        <v>0</v>
      </c>
      <c r="IR137" s="80">
        <f t="shared" si="148"/>
        <v>0</v>
      </c>
      <c r="IS137" s="80">
        <f t="shared" si="148"/>
        <v>0</v>
      </c>
      <c r="IT137" s="80">
        <f t="shared" si="148"/>
        <v>0</v>
      </c>
      <c r="IU137" s="80">
        <f t="shared" si="148"/>
        <v>0</v>
      </c>
      <c r="IV137" s="80">
        <f t="shared" si="148"/>
        <v>0</v>
      </c>
      <c r="IW137" s="80">
        <f t="shared" si="148"/>
        <v>0</v>
      </c>
      <c r="IX137" s="80">
        <f t="shared" si="148"/>
        <v>0</v>
      </c>
      <c r="IY137" s="80">
        <f t="shared" si="148"/>
        <v>0</v>
      </c>
      <c r="IZ137" s="80">
        <f t="shared" si="148"/>
        <v>0</v>
      </c>
      <c r="JA137" s="80">
        <f t="shared" si="148"/>
        <v>0</v>
      </c>
      <c r="JB137" s="80">
        <f t="shared" si="148"/>
        <v>0</v>
      </c>
      <c r="JC137" s="80">
        <f t="shared" si="148"/>
        <v>0</v>
      </c>
      <c r="JD137" s="80">
        <f t="shared" si="148"/>
        <v>0</v>
      </c>
      <c r="JE137" s="80">
        <f t="shared" si="148"/>
        <v>0</v>
      </c>
      <c r="JF137" s="80">
        <f t="shared" si="148"/>
        <v>0</v>
      </c>
      <c r="JG137" s="80">
        <f t="shared" si="148"/>
        <v>0</v>
      </c>
      <c r="JH137" s="80">
        <f t="shared" si="148"/>
        <v>0</v>
      </c>
      <c r="JI137" s="80">
        <f t="shared" si="148"/>
        <v>0</v>
      </c>
      <c r="JJ137" s="80">
        <f t="shared" si="148"/>
        <v>0</v>
      </c>
      <c r="JK137" s="80">
        <f t="shared" si="148"/>
        <v>0</v>
      </c>
      <c r="JL137" s="80">
        <f t="shared" si="148"/>
        <v>0</v>
      </c>
      <c r="JM137" s="80">
        <f t="shared" si="148"/>
        <v>0</v>
      </c>
      <c r="JN137" s="80">
        <f t="shared" si="148"/>
        <v>0</v>
      </c>
      <c r="JO137" s="80">
        <f t="shared" si="148"/>
        <v>0</v>
      </c>
      <c r="JP137" s="80">
        <f t="shared" si="148"/>
        <v>0</v>
      </c>
      <c r="JQ137" s="80">
        <f t="shared" si="148"/>
        <v>0</v>
      </c>
      <c r="JR137" s="80">
        <f t="shared" si="148"/>
        <v>0</v>
      </c>
      <c r="JS137" s="80">
        <f t="shared" si="148"/>
        <v>0</v>
      </c>
      <c r="JT137" s="80">
        <f t="shared" si="148"/>
        <v>0</v>
      </c>
      <c r="JU137" s="80">
        <f t="shared" si="148"/>
        <v>0</v>
      </c>
      <c r="JV137" s="80">
        <f t="shared" si="148"/>
        <v>0</v>
      </c>
      <c r="JW137" s="80">
        <f t="shared" si="148"/>
        <v>0</v>
      </c>
      <c r="JX137" s="80">
        <f t="shared" si="148"/>
        <v>0</v>
      </c>
      <c r="JY137" s="80">
        <f t="shared" si="148"/>
        <v>0</v>
      </c>
      <c r="JZ137" s="80">
        <f t="shared" si="148"/>
        <v>0</v>
      </c>
      <c r="KA137" s="80">
        <f t="shared" si="148"/>
        <v>0</v>
      </c>
      <c r="KB137" s="80">
        <f t="shared" si="148"/>
        <v>0</v>
      </c>
      <c r="KC137" s="80">
        <f t="shared" si="148"/>
        <v>0</v>
      </c>
      <c r="KD137" s="80">
        <f t="shared" si="148"/>
        <v>0</v>
      </c>
      <c r="KE137" s="80">
        <f t="shared" si="148"/>
        <v>0</v>
      </c>
      <c r="KF137" s="1"/>
      <c r="KG137" s="1"/>
      <c r="KH137" s="80">
        <f>+Interest_Rate_for_Equipment_Financing/12*P137</f>
        <v>0</v>
      </c>
      <c r="KI137" s="80">
        <f>+Interest_Rate_for_Equipment_Financing/12*Q137</f>
        <v>0</v>
      </c>
      <c r="KJ137" s="80">
        <f>+Interest_Rate_for_Equipment_Financing/12*R137</f>
        <v>0</v>
      </c>
      <c r="KK137" s="80">
        <f>+Interest_Rate_for_Equipment_Financing/12*S137</f>
        <v>0</v>
      </c>
      <c r="KL137" s="80">
        <f>+Interest_Rate_for_Equipment_Financing/12*T137</f>
        <v>0</v>
      </c>
      <c r="KM137" s="80">
        <f>+Interest_Rate_for_Equipment_Financing/12*U137</f>
        <v>0</v>
      </c>
      <c r="KN137" s="80">
        <f>+Interest_Rate_for_Equipment_Financing/12*V137</f>
        <v>0</v>
      </c>
      <c r="KO137" s="80">
        <f>+Interest_Rate_for_Equipment_Financing/12*W137</f>
        <v>0</v>
      </c>
      <c r="KP137" s="80">
        <f>+Interest_Rate_for_Equipment_Financing/12*X137</f>
        <v>0</v>
      </c>
      <c r="KQ137" s="80">
        <f>+Interest_Rate_for_Equipment_Financing/12*Y137</f>
        <v>0</v>
      </c>
      <c r="KR137" s="80">
        <f>+Interest_Rate_for_Equipment_Financing/12*Z137</f>
        <v>0</v>
      </c>
      <c r="KS137" s="80">
        <f>+Interest_Rate_for_Equipment_Financing/12*AA137</f>
        <v>0</v>
      </c>
      <c r="KT137" s="80">
        <f>+Interest_Rate_for_Equipment_Financing/12*AB137</f>
        <v>0</v>
      </c>
      <c r="KU137" s="80">
        <f>+Interest_Rate_for_Equipment_Financing/12*AC137</f>
        <v>0</v>
      </c>
      <c r="KV137" s="80">
        <f>+Interest_Rate_for_Equipment_Financing/12*AD137</f>
        <v>0</v>
      </c>
      <c r="KW137" s="80">
        <f>+Interest_Rate_for_Equipment_Financing/12*AE137</f>
        <v>0</v>
      </c>
      <c r="KX137" s="80">
        <f>+Interest_Rate_for_Equipment_Financing/12*AF137</f>
        <v>0</v>
      </c>
      <c r="KY137" s="80">
        <f>+Interest_Rate_for_Equipment_Financing/12*AG137</f>
        <v>0</v>
      </c>
      <c r="KZ137" s="80">
        <f>+Interest_Rate_for_Equipment_Financing/12*AH137</f>
        <v>0</v>
      </c>
      <c r="LA137" s="80">
        <f>+Interest_Rate_for_Equipment_Financing/12*AI137</f>
        <v>0</v>
      </c>
      <c r="LB137" s="80">
        <f>+Interest_Rate_for_Equipment_Financing/12*AJ137</f>
        <v>0</v>
      </c>
      <c r="LC137" s="80">
        <f>+Interest_Rate_for_Equipment_Financing/12*AK137</f>
        <v>0</v>
      </c>
      <c r="LD137" s="80">
        <f>+Interest_Rate_for_Equipment_Financing/12*AL137</f>
        <v>0</v>
      </c>
      <c r="LE137" s="80">
        <f>+Interest_Rate_for_Equipment_Financing/12*AM137</f>
        <v>0</v>
      </c>
      <c r="LF137" s="80">
        <f>+Interest_Rate_for_Equipment_Financing/12*AN137</f>
        <v>0</v>
      </c>
      <c r="LG137" s="80">
        <f>+Interest_Rate_for_Equipment_Financing/12*AO137</f>
        <v>0</v>
      </c>
      <c r="LH137" s="80">
        <f>+Interest_Rate_for_Equipment_Financing/12*AP137</f>
        <v>0</v>
      </c>
      <c r="LI137" s="80">
        <f>+Interest_Rate_for_Equipment_Financing/12*AQ137</f>
        <v>0</v>
      </c>
      <c r="LJ137" s="80">
        <f>+Interest_Rate_for_Equipment_Financing/12*AR137</f>
        <v>0</v>
      </c>
      <c r="LK137" s="80">
        <f>+Interest_Rate_for_Equipment_Financing/12*AS137</f>
        <v>0</v>
      </c>
      <c r="LL137" s="80">
        <f>+Interest_Rate_for_Equipment_Financing/12*AT137</f>
        <v>0</v>
      </c>
      <c r="LM137" s="80">
        <f>+Interest_Rate_for_Equipment_Financing/12*AU137</f>
        <v>0</v>
      </c>
      <c r="LN137" s="80">
        <f>+Interest_Rate_for_Equipment_Financing/12*AV137</f>
        <v>0</v>
      </c>
      <c r="LO137" s="80">
        <f>+Interest_Rate_for_Equipment_Financing/12*AW137</f>
        <v>0</v>
      </c>
      <c r="LP137" s="80">
        <f>+Interest_Rate_for_Equipment_Financing/12*AX137</f>
        <v>0</v>
      </c>
      <c r="LQ137" s="80">
        <f>+Interest_Rate_for_Equipment_Financing/12*AY137</f>
        <v>0</v>
      </c>
      <c r="LR137" s="80">
        <f>+Interest_Rate_for_Equipment_Financing/12*AZ137</f>
        <v>0</v>
      </c>
      <c r="LS137" s="80">
        <f>+Interest_Rate_for_Equipment_Financing/12*BA137</f>
        <v>0</v>
      </c>
      <c r="LT137" s="80">
        <f>+Interest_Rate_for_Equipment_Financing/12*BB137</f>
        <v>0</v>
      </c>
      <c r="LU137" s="80">
        <f>+Interest_Rate_for_Equipment_Financing/12*BC137</f>
        <v>0</v>
      </c>
      <c r="LV137" s="80">
        <f>+Interest_Rate_for_Equipment_Financing/12*BD137</f>
        <v>0</v>
      </c>
      <c r="LW137" s="80">
        <f>+Interest_Rate_for_Equipment_Financing/12*BE137</f>
        <v>0</v>
      </c>
      <c r="LX137" s="80">
        <f>+Interest_Rate_for_Equipment_Financing/12*BF137</f>
        <v>0</v>
      </c>
      <c r="LY137" s="80">
        <f>+Interest_Rate_for_Equipment_Financing/12*BG137</f>
        <v>0</v>
      </c>
      <c r="LZ137" s="80">
        <f>+Interest_Rate_for_Equipment_Financing/12*BH137</f>
        <v>0</v>
      </c>
      <c r="MA137" s="80">
        <f>+Interest_Rate_for_Equipment_Financing/12*BI137</f>
        <v>0</v>
      </c>
      <c r="MB137" s="80">
        <f>+Interest_Rate_for_Equipment_Financing/12*BJ137</f>
        <v>0</v>
      </c>
      <c r="MC137" s="80">
        <f>+Interest_Rate_for_Equipment_Financing/12*BK137</f>
        <v>0</v>
      </c>
      <c r="MD137" s="80">
        <f>+Interest_Rate_for_Equipment_Financing/12*BL137</f>
        <v>0</v>
      </c>
      <c r="ME137" s="80">
        <f>+Interest_Rate_for_Equipment_Financing/12*BM137</f>
        <v>0</v>
      </c>
      <c r="MF137" s="80">
        <f>+Interest_Rate_for_Equipment_Financing/12*BN137</f>
        <v>0</v>
      </c>
      <c r="MG137" s="80">
        <f>+Interest_Rate_for_Equipment_Financing/12*BO137</f>
        <v>0</v>
      </c>
      <c r="MH137" s="80">
        <f>+Interest_Rate_for_Equipment_Financing/12*BP137</f>
        <v>0</v>
      </c>
      <c r="MI137" s="80">
        <f>+Interest_Rate_for_Equipment_Financing/12*BQ137</f>
        <v>0</v>
      </c>
      <c r="MJ137" s="80">
        <f>+Interest_Rate_for_Equipment_Financing/12*BR137</f>
        <v>0</v>
      </c>
      <c r="MK137" s="80">
        <f>+Interest_Rate_for_Equipment_Financing/12*BS137</f>
        <v>0</v>
      </c>
      <c r="ML137" s="80">
        <f>+Interest_Rate_for_Equipment_Financing/12*BT137</f>
        <v>0</v>
      </c>
      <c r="MM137" s="80">
        <f>+Interest_Rate_for_Equipment_Financing/12*BU137</f>
        <v>0</v>
      </c>
      <c r="MN137" s="80">
        <f>+Interest_Rate_for_Equipment_Financing/12*BV137</f>
        <v>0</v>
      </c>
      <c r="MO137" s="80">
        <f>+Interest_Rate_for_Equipment_Financing/12*BW137</f>
        <v>0</v>
      </c>
      <c r="MP137" s="80">
        <f>+Interest_Rate_for_Equipment_Financing/12*BX137</f>
        <v>0</v>
      </c>
      <c r="MQ137" s="80">
        <f>+Interest_Rate_for_Equipment_Financing/12*BY137</f>
        <v>0</v>
      </c>
      <c r="MR137" s="80">
        <f>+Interest_Rate_for_Equipment_Financing/12*BZ137</f>
        <v>0</v>
      </c>
      <c r="MS137" s="80">
        <f>+Interest_Rate_for_Equipment_Financing/12*CA137</f>
        <v>0</v>
      </c>
      <c r="MT137" s="80">
        <f>+Interest_Rate_for_Equipment_Financing/12*CB137</f>
        <v>0</v>
      </c>
      <c r="MU137" s="80">
        <f>+Interest_Rate_for_Equipment_Financing/12*CC137</f>
        <v>0</v>
      </c>
      <c r="MV137" s="80">
        <f>+Interest_Rate_for_Equipment_Financing/12*CD137</f>
        <v>0</v>
      </c>
      <c r="MW137" s="80">
        <f>+Interest_Rate_for_Equipment_Financing/12*CE137</f>
        <v>0</v>
      </c>
      <c r="MX137" s="80">
        <f>+Interest_Rate_for_Equipment_Financing/12*CF137</f>
        <v>0</v>
      </c>
      <c r="MY137" s="80">
        <f>+Interest_Rate_for_Equipment_Financing/12*CG137</f>
        <v>0</v>
      </c>
      <c r="MZ137" s="80">
        <f>+Interest_Rate_for_Equipment_Financing/12*CH137</f>
        <v>0</v>
      </c>
      <c r="NA137" s="80">
        <f>+Interest_Rate_for_Equipment_Financing/12*CI137</f>
        <v>0</v>
      </c>
      <c r="NB137" s="80">
        <f>+Interest_Rate_for_Equipment_Financing/12*CJ137</f>
        <v>0</v>
      </c>
      <c r="NC137" s="80">
        <f>+Interest_Rate_for_Equipment_Financing/12*CK137</f>
        <v>0</v>
      </c>
      <c r="ND137" s="80">
        <f>+Interest_Rate_for_Equipment_Financing/12*CL137</f>
        <v>0</v>
      </c>
      <c r="NE137" s="80">
        <f>+Interest_Rate_for_Equipment_Financing/12*CM137</f>
        <v>0</v>
      </c>
      <c r="NF137" s="80">
        <f>+Interest_Rate_for_Equipment_Financing/12*CN137</f>
        <v>0</v>
      </c>
      <c r="NG137" s="80">
        <f>+Interest_Rate_for_Equipment_Financing/12*CO137</f>
        <v>0</v>
      </c>
      <c r="NH137" s="80">
        <f>+Interest_Rate_for_Equipment_Financing/12*CP137</f>
        <v>0</v>
      </c>
      <c r="NI137" s="80">
        <f>+Interest_Rate_for_Equipment_Financing/12*CQ137</f>
        <v>0</v>
      </c>
      <c r="NJ137" s="80">
        <f>+Interest_Rate_for_Equipment_Financing/12*CR137</f>
        <v>0</v>
      </c>
      <c r="NK137" s="80">
        <f>+Interest_Rate_for_Equipment_Financing/12*CS137</f>
        <v>0</v>
      </c>
      <c r="NL137" s="80">
        <f>+Interest_Rate_for_Equipment_Financing/12*CT137</f>
        <v>0</v>
      </c>
      <c r="NM137" s="80">
        <f>+Interest_Rate_for_Equipment_Financing/12*CU137</f>
        <v>0</v>
      </c>
      <c r="NN137" s="80">
        <f>+Interest_Rate_for_Equipment_Financing/12*CV137</f>
        <v>0</v>
      </c>
      <c r="NO137" s="80">
        <f>+Interest_Rate_for_Equipment_Financing/12*CW137</f>
        <v>0</v>
      </c>
      <c r="NP137" s="80">
        <f>+Interest_Rate_for_Equipment_Financing/12*CX137</f>
        <v>0</v>
      </c>
      <c r="NQ137" s="80">
        <f>+Interest_Rate_for_Equipment_Financing/12*CY137</f>
        <v>0</v>
      </c>
      <c r="NR137" s="80">
        <f>+Interest_Rate_for_Equipment_Financing/12*CZ137</f>
        <v>0</v>
      </c>
      <c r="NS137" s="80">
        <f>+Interest_Rate_for_Equipment_Financing/12*DA137</f>
        <v>0</v>
      </c>
      <c r="NT137" s="80">
        <f>+Interest_Rate_for_Equipment_Financing/12*DB137</f>
        <v>0</v>
      </c>
      <c r="NU137" s="80">
        <f>+Interest_Rate_for_Equipment_Financing/12*DC137</f>
        <v>0</v>
      </c>
      <c r="NV137" s="80">
        <f>+Interest_Rate_for_Equipment_Financing/12*DD137</f>
        <v>0</v>
      </c>
      <c r="NW137" s="80">
        <f>+Interest_Rate_for_Equipment_Financing/12*DE137</f>
        <v>0</v>
      </c>
      <c r="NX137" s="80">
        <f>+Interest_Rate_for_Equipment_Financing/12*DF137</f>
        <v>0</v>
      </c>
      <c r="NY137" s="80">
        <f>+Interest_Rate_for_Equipment_Financing/12*DG137</f>
        <v>0</v>
      </c>
      <c r="NZ137" s="80">
        <f>+Interest_Rate_for_Equipment_Financing/12*DH137</f>
        <v>0</v>
      </c>
      <c r="OA137" s="80">
        <f>+Interest_Rate_for_Equipment_Financing/12*DI137</f>
        <v>0</v>
      </c>
      <c r="OB137" s="80">
        <f>+Interest_Rate_for_Equipment_Financing/12*DJ137</f>
        <v>0</v>
      </c>
      <c r="OC137" s="80">
        <f>+Interest_Rate_for_Equipment_Financing/12*DK137</f>
        <v>0</v>
      </c>
      <c r="OD137" s="80">
        <f>+Interest_Rate_for_Equipment_Financing/12*DL137</f>
        <v>0</v>
      </c>
      <c r="OE137" s="80">
        <f>+Interest_Rate_for_Equipment_Financing/12*DM137</f>
        <v>0</v>
      </c>
      <c r="OF137" s="80">
        <f>+Interest_Rate_for_Equipment_Financing/12*DN137</f>
        <v>0</v>
      </c>
      <c r="OG137" s="80">
        <f>+Interest_Rate_for_Equipment_Financing/12*DO137</f>
        <v>0</v>
      </c>
      <c r="OH137" s="80">
        <f>+Interest_Rate_for_Equipment_Financing/12*DP137</f>
        <v>0</v>
      </c>
      <c r="OI137" s="80">
        <f>+Interest_Rate_for_Equipment_Financing/12*DQ137</f>
        <v>0</v>
      </c>
      <c r="OJ137" s="80">
        <f>+Interest_Rate_for_Equipment_Financing/12*DR137</f>
        <v>0</v>
      </c>
      <c r="OK137" s="80">
        <f>+Interest_Rate_for_Equipment_Financing/12*DS137</f>
        <v>0</v>
      </c>
      <c r="OL137" s="80">
        <f>+Interest_Rate_for_Equipment_Financing/12*DT137</f>
        <v>0</v>
      </c>
      <c r="OM137" s="80">
        <f>+Interest_Rate_for_Equipment_Financing/12*DU137</f>
        <v>0</v>
      </c>
      <c r="ON137" s="80">
        <f>+Interest_Rate_for_Equipment_Financing/12*DV137</f>
        <v>0</v>
      </c>
      <c r="OO137" s="80">
        <f>+Interest_Rate_for_Equipment_Financing/12*DW137</f>
        <v>0</v>
      </c>
      <c r="OP137" s="80">
        <f>+Interest_Rate_for_Equipment_Financing/12*DX137</f>
        <v>0</v>
      </c>
      <c r="OQ137" s="80">
        <f>+Interest_Rate_for_Equipment_Financing/12*DY137</f>
        <v>0</v>
      </c>
      <c r="OR137" s="80">
        <f>+Interest_Rate_for_Equipment_Financing/12*DZ137</f>
        <v>0</v>
      </c>
      <c r="OS137" s="80">
        <f>+Interest_Rate_for_Equipment_Financing/12*EA137</f>
        <v>0</v>
      </c>
      <c r="OT137" s="80">
        <f>+Interest_Rate_for_Equipment_Financing/12*EB137</f>
        <v>0</v>
      </c>
      <c r="OU137" s="80">
        <f>+Interest_Rate_for_Equipment_Financing/12*EC137</f>
        <v>0</v>
      </c>
      <c r="OV137" s="80">
        <f>+Interest_Rate_for_Equipment_Financing/12*ED137</f>
        <v>0</v>
      </c>
      <c r="OW137" s="80">
        <f>+Interest_Rate_for_Equipment_Financing/12*EE137</f>
        <v>0</v>
      </c>
    </row>
    <row r="138" ht="12.75" customHeight="1">
      <c r="A138" s="79">
        <f t="shared" si="111"/>
        <v>17</v>
      </c>
      <c r="B138" s="79" t="s">
        <v>217</v>
      </c>
      <c r="C138" s="80"/>
      <c r="D138" s="80" t="str">
        <f>Term_for_Equipment_Financing</f>
        <v/>
      </c>
      <c r="E138" s="294">
        <f>+Interest_Rate_LT</f>
        <v>0.05</v>
      </c>
      <c r="F138" s="295">
        <f t="shared" si="141"/>
        <v>5</v>
      </c>
      <c r="G138" s="79">
        <f t="shared" si="142"/>
        <v>2026</v>
      </c>
      <c r="H138" s="296"/>
      <c r="I138" s="296"/>
      <c r="J138" s="297"/>
      <c r="K138" s="1"/>
      <c r="L138" s="1"/>
      <c r="M138" s="256">
        <f t="shared" si="118"/>
        <v>46143</v>
      </c>
      <c r="N138" s="256">
        <f t="shared" si="112"/>
        <v>0</v>
      </c>
      <c r="O138" s="257">
        <f t="shared" si="113"/>
        <v>0</v>
      </c>
      <c r="P138" s="258">
        <f t="shared" ref="P138:ES138" si="149">AND((O138&gt;0.1),OR(P$70&lt;$N138,$N138=0))*(O138+$O138+O138*$E138/12)+(P$70=$M138)*($C138+$O138+$C138*$E138/12)</f>
        <v>0</v>
      </c>
      <c r="Q138" s="258">
        <f t="shared" si="149"/>
        <v>0</v>
      </c>
      <c r="R138" s="258">
        <f t="shared" si="149"/>
        <v>0</v>
      </c>
      <c r="S138" s="258">
        <f t="shared" si="149"/>
        <v>0</v>
      </c>
      <c r="T138" s="258">
        <f t="shared" si="149"/>
        <v>0</v>
      </c>
      <c r="U138" s="258">
        <f t="shared" si="149"/>
        <v>0</v>
      </c>
      <c r="V138" s="258">
        <f t="shared" si="149"/>
        <v>0</v>
      </c>
      <c r="W138" s="258">
        <f t="shared" si="149"/>
        <v>0</v>
      </c>
      <c r="X138" s="258">
        <f t="shared" si="149"/>
        <v>0</v>
      </c>
      <c r="Y138" s="258">
        <f t="shared" si="149"/>
        <v>0</v>
      </c>
      <c r="Z138" s="258">
        <f t="shared" si="149"/>
        <v>0</v>
      </c>
      <c r="AA138" s="258">
        <f t="shared" si="149"/>
        <v>0</v>
      </c>
      <c r="AB138" s="258">
        <f t="shared" si="149"/>
        <v>0</v>
      </c>
      <c r="AC138" s="258">
        <f t="shared" si="149"/>
        <v>0</v>
      </c>
      <c r="AD138" s="258">
        <f t="shared" si="149"/>
        <v>0</v>
      </c>
      <c r="AE138" s="258">
        <f t="shared" si="149"/>
        <v>0</v>
      </c>
      <c r="AF138" s="258">
        <f t="shared" si="149"/>
        <v>0</v>
      </c>
      <c r="AG138" s="258">
        <f t="shared" si="149"/>
        <v>0</v>
      </c>
      <c r="AH138" s="258">
        <f t="shared" si="149"/>
        <v>0</v>
      </c>
      <c r="AI138" s="258">
        <f t="shared" si="149"/>
        <v>0</v>
      </c>
      <c r="AJ138" s="258">
        <f t="shared" si="149"/>
        <v>0</v>
      </c>
      <c r="AK138" s="258">
        <f t="shared" si="149"/>
        <v>0</v>
      </c>
      <c r="AL138" s="258">
        <f t="shared" si="149"/>
        <v>0</v>
      </c>
      <c r="AM138" s="258">
        <f t="shared" si="149"/>
        <v>0</v>
      </c>
      <c r="AN138" s="258">
        <f t="shared" si="149"/>
        <v>0</v>
      </c>
      <c r="AO138" s="258">
        <f t="shared" si="149"/>
        <v>0</v>
      </c>
      <c r="AP138" s="258">
        <f t="shared" si="149"/>
        <v>0</v>
      </c>
      <c r="AQ138" s="258">
        <f t="shared" si="149"/>
        <v>0</v>
      </c>
      <c r="AR138" s="258">
        <f t="shared" si="149"/>
        <v>0</v>
      </c>
      <c r="AS138" s="258">
        <f t="shared" si="149"/>
        <v>0</v>
      </c>
      <c r="AT138" s="258">
        <f t="shared" si="149"/>
        <v>0</v>
      </c>
      <c r="AU138" s="258">
        <f t="shared" si="149"/>
        <v>0</v>
      </c>
      <c r="AV138" s="258">
        <f t="shared" si="149"/>
        <v>0</v>
      </c>
      <c r="AW138" s="258">
        <f t="shared" si="149"/>
        <v>0</v>
      </c>
      <c r="AX138" s="258">
        <f t="shared" si="149"/>
        <v>0</v>
      </c>
      <c r="AY138" s="258">
        <f t="shared" si="149"/>
        <v>0</v>
      </c>
      <c r="AZ138" s="258">
        <f t="shared" si="149"/>
        <v>0</v>
      </c>
      <c r="BA138" s="258">
        <f t="shared" si="149"/>
        <v>0</v>
      </c>
      <c r="BB138" s="258">
        <f t="shared" si="149"/>
        <v>0</v>
      </c>
      <c r="BC138" s="258">
        <f t="shared" si="149"/>
        <v>0</v>
      </c>
      <c r="BD138" s="258">
        <f t="shared" si="149"/>
        <v>0</v>
      </c>
      <c r="BE138" s="258">
        <f t="shared" si="149"/>
        <v>0</v>
      </c>
      <c r="BF138" s="258">
        <f t="shared" si="149"/>
        <v>0</v>
      </c>
      <c r="BG138" s="258">
        <f t="shared" si="149"/>
        <v>0</v>
      </c>
      <c r="BH138" s="258">
        <f t="shared" si="149"/>
        <v>0</v>
      </c>
      <c r="BI138" s="258">
        <f t="shared" si="149"/>
        <v>0</v>
      </c>
      <c r="BJ138" s="258">
        <f t="shared" si="149"/>
        <v>0</v>
      </c>
      <c r="BK138" s="258">
        <f t="shared" si="149"/>
        <v>0</v>
      </c>
      <c r="BL138" s="258">
        <f t="shared" si="149"/>
        <v>0</v>
      </c>
      <c r="BM138" s="258">
        <f t="shared" si="149"/>
        <v>0</v>
      </c>
      <c r="BN138" s="258">
        <f t="shared" si="149"/>
        <v>0</v>
      </c>
      <c r="BO138" s="258">
        <f t="shared" si="149"/>
        <v>0</v>
      </c>
      <c r="BP138" s="258">
        <f t="shared" si="149"/>
        <v>0</v>
      </c>
      <c r="BQ138" s="258">
        <f t="shared" si="149"/>
        <v>0</v>
      </c>
      <c r="BR138" s="258">
        <f t="shared" si="149"/>
        <v>0</v>
      </c>
      <c r="BS138" s="258">
        <f t="shared" si="149"/>
        <v>0</v>
      </c>
      <c r="BT138" s="258">
        <f t="shared" si="149"/>
        <v>0</v>
      </c>
      <c r="BU138" s="258">
        <f t="shared" si="149"/>
        <v>0</v>
      </c>
      <c r="BV138" s="258">
        <f t="shared" si="149"/>
        <v>0</v>
      </c>
      <c r="BW138" s="258">
        <f t="shared" si="149"/>
        <v>0</v>
      </c>
      <c r="BX138" s="258">
        <f t="shared" si="149"/>
        <v>0</v>
      </c>
      <c r="BY138" s="258">
        <f t="shared" si="149"/>
        <v>0</v>
      </c>
      <c r="BZ138" s="258">
        <f t="shared" si="149"/>
        <v>0</v>
      </c>
      <c r="CA138" s="258">
        <f t="shared" si="149"/>
        <v>0</v>
      </c>
      <c r="CB138" s="258">
        <f t="shared" si="149"/>
        <v>0</v>
      </c>
      <c r="CC138" s="258">
        <f t="shared" si="149"/>
        <v>0</v>
      </c>
      <c r="CD138" s="258">
        <f t="shared" si="149"/>
        <v>0</v>
      </c>
      <c r="CE138" s="258">
        <f t="shared" si="149"/>
        <v>0</v>
      </c>
      <c r="CF138" s="258">
        <f t="shared" si="149"/>
        <v>0</v>
      </c>
      <c r="CG138" s="258">
        <f t="shared" si="149"/>
        <v>0</v>
      </c>
      <c r="CH138" s="258">
        <f t="shared" si="149"/>
        <v>0</v>
      </c>
      <c r="CI138" s="258">
        <f t="shared" si="149"/>
        <v>0</v>
      </c>
      <c r="CJ138" s="258">
        <f t="shared" si="149"/>
        <v>0</v>
      </c>
      <c r="CK138" s="258">
        <f t="shared" si="149"/>
        <v>0</v>
      </c>
      <c r="CL138" s="258">
        <f t="shared" si="149"/>
        <v>0</v>
      </c>
      <c r="CM138" s="258">
        <f t="shared" si="149"/>
        <v>0</v>
      </c>
      <c r="CN138" s="258">
        <f t="shared" si="149"/>
        <v>0</v>
      </c>
      <c r="CO138" s="258">
        <f t="shared" si="149"/>
        <v>0</v>
      </c>
      <c r="CP138" s="258">
        <f t="shared" si="149"/>
        <v>0</v>
      </c>
      <c r="CQ138" s="258">
        <f t="shared" si="149"/>
        <v>0</v>
      </c>
      <c r="CR138" s="258">
        <f t="shared" si="149"/>
        <v>0</v>
      </c>
      <c r="CS138" s="258">
        <f t="shared" si="149"/>
        <v>0</v>
      </c>
      <c r="CT138" s="258">
        <f t="shared" si="149"/>
        <v>0</v>
      </c>
      <c r="CU138" s="258">
        <f t="shared" si="149"/>
        <v>0</v>
      </c>
      <c r="CV138" s="258">
        <f t="shared" si="149"/>
        <v>0</v>
      </c>
      <c r="CW138" s="258">
        <f t="shared" si="149"/>
        <v>0</v>
      </c>
      <c r="CX138" s="258">
        <f t="shared" si="149"/>
        <v>0</v>
      </c>
      <c r="CY138" s="258">
        <f t="shared" si="149"/>
        <v>0</v>
      </c>
      <c r="CZ138" s="258">
        <f t="shared" si="149"/>
        <v>0</v>
      </c>
      <c r="DA138" s="258">
        <f t="shared" si="149"/>
        <v>0</v>
      </c>
      <c r="DB138" s="258">
        <f t="shared" si="149"/>
        <v>0</v>
      </c>
      <c r="DC138" s="258">
        <f t="shared" si="149"/>
        <v>0</v>
      </c>
      <c r="DD138" s="258">
        <f t="shared" si="149"/>
        <v>0</v>
      </c>
      <c r="DE138" s="258">
        <f t="shared" si="149"/>
        <v>0</v>
      </c>
      <c r="DF138" s="258">
        <f t="shared" si="149"/>
        <v>0</v>
      </c>
      <c r="DG138" s="258">
        <f t="shared" si="149"/>
        <v>0</v>
      </c>
      <c r="DH138" s="258">
        <f t="shared" si="149"/>
        <v>0</v>
      </c>
      <c r="DI138" s="258">
        <f t="shared" si="149"/>
        <v>0</v>
      </c>
      <c r="DJ138" s="258">
        <f t="shared" si="149"/>
        <v>0</v>
      </c>
      <c r="DK138" s="258">
        <f t="shared" si="149"/>
        <v>0</v>
      </c>
      <c r="DL138" s="258">
        <f t="shared" si="149"/>
        <v>0</v>
      </c>
      <c r="DM138" s="258">
        <f t="shared" si="149"/>
        <v>0</v>
      </c>
      <c r="DN138" s="258">
        <f t="shared" si="149"/>
        <v>0</v>
      </c>
      <c r="DO138" s="258">
        <f t="shared" si="149"/>
        <v>0</v>
      </c>
      <c r="DP138" s="258">
        <f t="shared" si="149"/>
        <v>0</v>
      </c>
      <c r="DQ138" s="258">
        <f t="shared" si="149"/>
        <v>0</v>
      </c>
      <c r="DR138" s="258">
        <f t="shared" si="149"/>
        <v>0</v>
      </c>
      <c r="DS138" s="258">
        <f t="shared" si="149"/>
        <v>0</v>
      </c>
      <c r="DT138" s="258">
        <f t="shared" si="149"/>
        <v>0</v>
      </c>
      <c r="DU138" s="258">
        <f t="shared" si="149"/>
        <v>0</v>
      </c>
      <c r="DV138" s="258">
        <f t="shared" si="149"/>
        <v>0</v>
      </c>
      <c r="DW138" s="258">
        <f t="shared" si="149"/>
        <v>0</v>
      </c>
      <c r="DX138" s="258">
        <f t="shared" si="149"/>
        <v>0</v>
      </c>
      <c r="DY138" s="258">
        <f t="shared" si="149"/>
        <v>0</v>
      </c>
      <c r="DZ138" s="258">
        <f t="shared" si="149"/>
        <v>0</v>
      </c>
      <c r="EA138" s="258">
        <f t="shared" si="149"/>
        <v>0</v>
      </c>
      <c r="EB138" s="258">
        <f t="shared" si="149"/>
        <v>0</v>
      </c>
      <c r="EC138" s="258">
        <f t="shared" si="149"/>
        <v>0</v>
      </c>
      <c r="ED138" s="258">
        <f t="shared" si="149"/>
        <v>0</v>
      </c>
      <c r="EE138" s="258">
        <f t="shared" si="149"/>
        <v>0</v>
      </c>
      <c r="EF138" s="258">
        <f t="shared" si="149"/>
        <v>0</v>
      </c>
      <c r="EG138" s="258">
        <f t="shared" si="149"/>
        <v>0</v>
      </c>
      <c r="EH138" s="258">
        <f t="shared" si="149"/>
        <v>0</v>
      </c>
      <c r="EI138" s="258">
        <f t="shared" si="149"/>
        <v>0</v>
      </c>
      <c r="EJ138" s="258">
        <f t="shared" si="149"/>
        <v>0</v>
      </c>
      <c r="EK138" s="258">
        <f t="shared" si="149"/>
        <v>0</v>
      </c>
      <c r="EL138" s="258">
        <f t="shared" si="149"/>
        <v>0</v>
      </c>
      <c r="EM138" s="258">
        <f t="shared" si="149"/>
        <v>0</v>
      </c>
      <c r="EN138" s="258">
        <f t="shared" si="149"/>
        <v>0</v>
      </c>
      <c r="EO138" s="258">
        <f t="shared" si="149"/>
        <v>0</v>
      </c>
      <c r="EP138" s="258">
        <f t="shared" si="149"/>
        <v>0</v>
      </c>
      <c r="EQ138" s="258">
        <f t="shared" si="149"/>
        <v>0</v>
      </c>
      <c r="ER138" s="258">
        <f t="shared" si="149"/>
        <v>0</v>
      </c>
      <c r="ES138" s="258">
        <f t="shared" si="149"/>
        <v>0</v>
      </c>
      <c r="ET138" s="1"/>
      <c r="EU138" s="1"/>
      <c r="EV138" s="1"/>
      <c r="EW138" s="1"/>
      <c r="EX138" s="80">
        <f t="shared" ref="EX138:KE138" si="150">(P138&gt;0)*(P138-AB138)</f>
        <v>0</v>
      </c>
      <c r="EY138" s="80">
        <f t="shared" si="150"/>
        <v>0</v>
      </c>
      <c r="EZ138" s="80">
        <f t="shared" si="150"/>
        <v>0</v>
      </c>
      <c r="FA138" s="80">
        <f t="shared" si="150"/>
        <v>0</v>
      </c>
      <c r="FB138" s="80">
        <f t="shared" si="150"/>
        <v>0</v>
      </c>
      <c r="FC138" s="80">
        <f t="shared" si="150"/>
        <v>0</v>
      </c>
      <c r="FD138" s="80">
        <f t="shared" si="150"/>
        <v>0</v>
      </c>
      <c r="FE138" s="80">
        <f t="shared" si="150"/>
        <v>0</v>
      </c>
      <c r="FF138" s="80">
        <f t="shared" si="150"/>
        <v>0</v>
      </c>
      <c r="FG138" s="80">
        <f t="shared" si="150"/>
        <v>0</v>
      </c>
      <c r="FH138" s="80">
        <f t="shared" si="150"/>
        <v>0</v>
      </c>
      <c r="FI138" s="80">
        <f t="shared" si="150"/>
        <v>0</v>
      </c>
      <c r="FJ138" s="80">
        <f t="shared" si="150"/>
        <v>0</v>
      </c>
      <c r="FK138" s="80">
        <f t="shared" si="150"/>
        <v>0</v>
      </c>
      <c r="FL138" s="80">
        <f t="shared" si="150"/>
        <v>0</v>
      </c>
      <c r="FM138" s="80">
        <f t="shared" si="150"/>
        <v>0</v>
      </c>
      <c r="FN138" s="80">
        <f t="shared" si="150"/>
        <v>0</v>
      </c>
      <c r="FO138" s="80">
        <f t="shared" si="150"/>
        <v>0</v>
      </c>
      <c r="FP138" s="80">
        <f t="shared" si="150"/>
        <v>0</v>
      </c>
      <c r="FQ138" s="80">
        <f t="shared" si="150"/>
        <v>0</v>
      </c>
      <c r="FR138" s="80">
        <f t="shared" si="150"/>
        <v>0</v>
      </c>
      <c r="FS138" s="80">
        <f t="shared" si="150"/>
        <v>0</v>
      </c>
      <c r="FT138" s="80">
        <f t="shared" si="150"/>
        <v>0</v>
      </c>
      <c r="FU138" s="80">
        <f t="shared" si="150"/>
        <v>0</v>
      </c>
      <c r="FV138" s="80">
        <f t="shared" si="150"/>
        <v>0</v>
      </c>
      <c r="FW138" s="80">
        <f t="shared" si="150"/>
        <v>0</v>
      </c>
      <c r="FX138" s="80">
        <f t="shared" si="150"/>
        <v>0</v>
      </c>
      <c r="FY138" s="80">
        <f t="shared" si="150"/>
        <v>0</v>
      </c>
      <c r="FZ138" s="80">
        <f t="shared" si="150"/>
        <v>0</v>
      </c>
      <c r="GA138" s="80">
        <f t="shared" si="150"/>
        <v>0</v>
      </c>
      <c r="GB138" s="80">
        <f t="shared" si="150"/>
        <v>0</v>
      </c>
      <c r="GC138" s="80">
        <f t="shared" si="150"/>
        <v>0</v>
      </c>
      <c r="GD138" s="80">
        <f t="shared" si="150"/>
        <v>0</v>
      </c>
      <c r="GE138" s="80">
        <f t="shared" si="150"/>
        <v>0</v>
      </c>
      <c r="GF138" s="80">
        <f t="shared" si="150"/>
        <v>0</v>
      </c>
      <c r="GG138" s="80">
        <f t="shared" si="150"/>
        <v>0</v>
      </c>
      <c r="GH138" s="80">
        <f t="shared" si="150"/>
        <v>0</v>
      </c>
      <c r="GI138" s="80">
        <f t="shared" si="150"/>
        <v>0</v>
      </c>
      <c r="GJ138" s="80">
        <f t="shared" si="150"/>
        <v>0</v>
      </c>
      <c r="GK138" s="80">
        <f t="shared" si="150"/>
        <v>0</v>
      </c>
      <c r="GL138" s="80">
        <f t="shared" si="150"/>
        <v>0</v>
      </c>
      <c r="GM138" s="80">
        <f t="shared" si="150"/>
        <v>0</v>
      </c>
      <c r="GN138" s="80">
        <f t="shared" si="150"/>
        <v>0</v>
      </c>
      <c r="GO138" s="80">
        <f t="shared" si="150"/>
        <v>0</v>
      </c>
      <c r="GP138" s="80">
        <f t="shared" si="150"/>
        <v>0</v>
      </c>
      <c r="GQ138" s="80">
        <f t="shared" si="150"/>
        <v>0</v>
      </c>
      <c r="GR138" s="80">
        <f t="shared" si="150"/>
        <v>0</v>
      </c>
      <c r="GS138" s="80">
        <f t="shared" si="150"/>
        <v>0</v>
      </c>
      <c r="GT138" s="80">
        <f t="shared" si="150"/>
        <v>0</v>
      </c>
      <c r="GU138" s="80">
        <f t="shared" si="150"/>
        <v>0</v>
      </c>
      <c r="GV138" s="80">
        <f t="shared" si="150"/>
        <v>0</v>
      </c>
      <c r="GW138" s="80">
        <f t="shared" si="150"/>
        <v>0</v>
      </c>
      <c r="GX138" s="80">
        <f t="shared" si="150"/>
        <v>0</v>
      </c>
      <c r="GY138" s="80">
        <f t="shared" si="150"/>
        <v>0</v>
      </c>
      <c r="GZ138" s="80">
        <f t="shared" si="150"/>
        <v>0</v>
      </c>
      <c r="HA138" s="80">
        <f t="shared" si="150"/>
        <v>0</v>
      </c>
      <c r="HB138" s="80">
        <f t="shared" si="150"/>
        <v>0</v>
      </c>
      <c r="HC138" s="80">
        <f t="shared" si="150"/>
        <v>0</v>
      </c>
      <c r="HD138" s="80">
        <f t="shared" si="150"/>
        <v>0</v>
      </c>
      <c r="HE138" s="80">
        <f t="shared" si="150"/>
        <v>0</v>
      </c>
      <c r="HF138" s="80">
        <f t="shared" si="150"/>
        <v>0</v>
      </c>
      <c r="HG138" s="80">
        <f t="shared" si="150"/>
        <v>0</v>
      </c>
      <c r="HH138" s="80">
        <f t="shared" si="150"/>
        <v>0</v>
      </c>
      <c r="HI138" s="80">
        <f t="shared" si="150"/>
        <v>0</v>
      </c>
      <c r="HJ138" s="80">
        <f t="shared" si="150"/>
        <v>0</v>
      </c>
      <c r="HK138" s="80">
        <f t="shared" si="150"/>
        <v>0</v>
      </c>
      <c r="HL138" s="80">
        <f t="shared" si="150"/>
        <v>0</v>
      </c>
      <c r="HM138" s="80">
        <f t="shared" si="150"/>
        <v>0</v>
      </c>
      <c r="HN138" s="80">
        <f t="shared" si="150"/>
        <v>0</v>
      </c>
      <c r="HO138" s="80">
        <f t="shared" si="150"/>
        <v>0</v>
      </c>
      <c r="HP138" s="80">
        <f t="shared" si="150"/>
        <v>0</v>
      </c>
      <c r="HQ138" s="80">
        <f t="shared" si="150"/>
        <v>0</v>
      </c>
      <c r="HR138" s="80">
        <f t="shared" si="150"/>
        <v>0</v>
      </c>
      <c r="HS138" s="80">
        <f t="shared" si="150"/>
        <v>0</v>
      </c>
      <c r="HT138" s="80">
        <f t="shared" si="150"/>
        <v>0</v>
      </c>
      <c r="HU138" s="80">
        <f t="shared" si="150"/>
        <v>0</v>
      </c>
      <c r="HV138" s="80">
        <f t="shared" si="150"/>
        <v>0</v>
      </c>
      <c r="HW138" s="80">
        <f t="shared" si="150"/>
        <v>0</v>
      </c>
      <c r="HX138" s="80">
        <f t="shared" si="150"/>
        <v>0</v>
      </c>
      <c r="HY138" s="80">
        <f t="shared" si="150"/>
        <v>0</v>
      </c>
      <c r="HZ138" s="80">
        <f t="shared" si="150"/>
        <v>0</v>
      </c>
      <c r="IA138" s="80">
        <f t="shared" si="150"/>
        <v>0</v>
      </c>
      <c r="IB138" s="80">
        <f t="shared" si="150"/>
        <v>0</v>
      </c>
      <c r="IC138" s="80">
        <f t="shared" si="150"/>
        <v>0</v>
      </c>
      <c r="ID138" s="80">
        <f t="shared" si="150"/>
        <v>0</v>
      </c>
      <c r="IE138" s="80">
        <f t="shared" si="150"/>
        <v>0</v>
      </c>
      <c r="IF138" s="80">
        <f t="shared" si="150"/>
        <v>0</v>
      </c>
      <c r="IG138" s="80">
        <f t="shared" si="150"/>
        <v>0</v>
      </c>
      <c r="IH138" s="80">
        <f t="shared" si="150"/>
        <v>0</v>
      </c>
      <c r="II138" s="80">
        <f t="shared" si="150"/>
        <v>0</v>
      </c>
      <c r="IJ138" s="80">
        <f t="shared" si="150"/>
        <v>0</v>
      </c>
      <c r="IK138" s="80">
        <f t="shared" si="150"/>
        <v>0</v>
      </c>
      <c r="IL138" s="80">
        <f t="shared" si="150"/>
        <v>0</v>
      </c>
      <c r="IM138" s="80">
        <f t="shared" si="150"/>
        <v>0</v>
      </c>
      <c r="IN138" s="80">
        <f t="shared" si="150"/>
        <v>0</v>
      </c>
      <c r="IO138" s="80">
        <f t="shared" si="150"/>
        <v>0</v>
      </c>
      <c r="IP138" s="80">
        <f t="shared" si="150"/>
        <v>0</v>
      </c>
      <c r="IQ138" s="80">
        <f t="shared" si="150"/>
        <v>0</v>
      </c>
      <c r="IR138" s="80">
        <f t="shared" si="150"/>
        <v>0</v>
      </c>
      <c r="IS138" s="80">
        <f t="shared" si="150"/>
        <v>0</v>
      </c>
      <c r="IT138" s="80">
        <f t="shared" si="150"/>
        <v>0</v>
      </c>
      <c r="IU138" s="80">
        <f t="shared" si="150"/>
        <v>0</v>
      </c>
      <c r="IV138" s="80">
        <f t="shared" si="150"/>
        <v>0</v>
      </c>
      <c r="IW138" s="80">
        <f t="shared" si="150"/>
        <v>0</v>
      </c>
      <c r="IX138" s="80">
        <f t="shared" si="150"/>
        <v>0</v>
      </c>
      <c r="IY138" s="80">
        <f t="shared" si="150"/>
        <v>0</v>
      </c>
      <c r="IZ138" s="80">
        <f t="shared" si="150"/>
        <v>0</v>
      </c>
      <c r="JA138" s="80">
        <f t="shared" si="150"/>
        <v>0</v>
      </c>
      <c r="JB138" s="80">
        <f t="shared" si="150"/>
        <v>0</v>
      </c>
      <c r="JC138" s="80">
        <f t="shared" si="150"/>
        <v>0</v>
      </c>
      <c r="JD138" s="80">
        <f t="shared" si="150"/>
        <v>0</v>
      </c>
      <c r="JE138" s="80">
        <f t="shared" si="150"/>
        <v>0</v>
      </c>
      <c r="JF138" s="80">
        <f t="shared" si="150"/>
        <v>0</v>
      </c>
      <c r="JG138" s="80">
        <f t="shared" si="150"/>
        <v>0</v>
      </c>
      <c r="JH138" s="80">
        <f t="shared" si="150"/>
        <v>0</v>
      </c>
      <c r="JI138" s="80">
        <f t="shared" si="150"/>
        <v>0</v>
      </c>
      <c r="JJ138" s="80">
        <f t="shared" si="150"/>
        <v>0</v>
      </c>
      <c r="JK138" s="80">
        <f t="shared" si="150"/>
        <v>0</v>
      </c>
      <c r="JL138" s="80">
        <f t="shared" si="150"/>
        <v>0</v>
      </c>
      <c r="JM138" s="80">
        <f t="shared" si="150"/>
        <v>0</v>
      </c>
      <c r="JN138" s="80">
        <f t="shared" si="150"/>
        <v>0</v>
      </c>
      <c r="JO138" s="80">
        <f t="shared" si="150"/>
        <v>0</v>
      </c>
      <c r="JP138" s="80">
        <f t="shared" si="150"/>
        <v>0</v>
      </c>
      <c r="JQ138" s="80">
        <f t="shared" si="150"/>
        <v>0</v>
      </c>
      <c r="JR138" s="80">
        <f t="shared" si="150"/>
        <v>0</v>
      </c>
      <c r="JS138" s="80">
        <f t="shared" si="150"/>
        <v>0</v>
      </c>
      <c r="JT138" s="80">
        <f t="shared" si="150"/>
        <v>0</v>
      </c>
      <c r="JU138" s="80">
        <f t="shared" si="150"/>
        <v>0</v>
      </c>
      <c r="JV138" s="80">
        <f t="shared" si="150"/>
        <v>0</v>
      </c>
      <c r="JW138" s="80">
        <f t="shared" si="150"/>
        <v>0</v>
      </c>
      <c r="JX138" s="80">
        <f t="shared" si="150"/>
        <v>0</v>
      </c>
      <c r="JY138" s="80">
        <f t="shared" si="150"/>
        <v>0</v>
      </c>
      <c r="JZ138" s="80">
        <f t="shared" si="150"/>
        <v>0</v>
      </c>
      <c r="KA138" s="80">
        <f t="shared" si="150"/>
        <v>0</v>
      </c>
      <c r="KB138" s="80">
        <f t="shared" si="150"/>
        <v>0</v>
      </c>
      <c r="KC138" s="80">
        <f t="shared" si="150"/>
        <v>0</v>
      </c>
      <c r="KD138" s="80">
        <f t="shared" si="150"/>
        <v>0</v>
      </c>
      <c r="KE138" s="80">
        <f t="shared" si="150"/>
        <v>0</v>
      </c>
      <c r="KF138" s="1"/>
      <c r="KG138" s="1"/>
      <c r="KH138" s="80">
        <f>+Interest_Rate_for_Equipment_Financing/12*P138</f>
        <v>0</v>
      </c>
      <c r="KI138" s="80">
        <f>+Interest_Rate_for_Equipment_Financing/12*Q138</f>
        <v>0</v>
      </c>
      <c r="KJ138" s="80">
        <f>+Interest_Rate_for_Equipment_Financing/12*R138</f>
        <v>0</v>
      </c>
      <c r="KK138" s="80">
        <f>+Interest_Rate_for_Equipment_Financing/12*S138</f>
        <v>0</v>
      </c>
      <c r="KL138" s="80">
        <f>+Interest_Rate_for_Equipment_Financing/12*T138</f>
        <v>0</v>
      </c>
      <c r="KM138" s="80">
        <f>+Interest_Rate_for_Equipment_Financing/12*U138</f>
        <v>0</v>
      </c>
      <c r="KN138" s="80">
        <f>+Interest_Rate_for_Equipment_Financing/12*V138</f>
        <v>0</v>
      </c>
      <c r="KO138" s="80">
        <f>+Interest_Rate_for_Equipment_Financing/12*W138</f>
        <v>0</v>
      </c>
      <c r="KP138" s="80">
        <f>+Interest_Rate_for_Equipment_Financing/12*X138</f>
        <v>0</v>
      </c>
      <c r="KQ138" s="80">
        <f>+Interest_Rate_for_Equipment_Financing/12*Y138</f>
        <v>0</v>
      </c>
      <c r="KR138" s="80">
        <f>+Interest_Rate_for_Equipment_Financing/12*Z138</f>
        <v>0</v>
      </c>
      <c r="KS138" s="80">
        <f>+Interest_Rate_for_Equipment_Financing/12*AA138</f>
        <v>0</v>
      </c>
      <c r="KT138" s="80">
        <f>+Interest_Rate_for_Equipment_Financing/12*AB138</f>
        <v>0</v>
      </c>
      <c r="KU138" s="80">
        <f>+Interest_Rate_for_Equipment_Financing/12*AC138</f>
        <v>0</v>
      </c>
      <c r="KV138" s="80">
        <f>+Interest_Rate_for_Equipment_Financing/12*AD138</f>
        <v>0</v>
      </c>
      <c r="KW138" s="80">
        <f>+Interest_Rate_for_Equipment_Financing/12*AE138</f>
        <v>0</v>
      </c>
      <c r="KX138" s="80">
        <f>+Interest_Rate_for_Equipment_Financing/12*AF138</f>
        <v>0</v>
      </c>
      <c r="KY138" s="80">
        <f>+Interest_Rate_for_Equipment_Financing/12*AG138</f>
        <v>0</v>
      </c>
      <c r="KZ138" s="80">
        <f>+Interest_Rate_for_Equipment_Financing/12*AH138</f>
        <v>0</v>
      </c>
      <c r="LA138" s="80">
        <f>+Interest_Rate_for_Equipment_Financing/12*AI138</f>
        <v>0</v>
      </c>
      <c r="LB138" s="80">
        <f>+Interest_Rate_for_Equipment_Financing/12*AJ138</f>
        <v>0</v>
      </c>
      <c r="LC138" s="80">
        <f>+Interest_Rate_for_Equipment_Financing/12*AK138</f>
        <v>0</v>
      </c>
      <c r="LD138" s="80">
        <f>+Interest_Rate_for_Equipment_Financing/12*AL138</f>
        <v>0</v>
      </c>
      <c r="LE138" s="80">
        <f>+Interest_Rate_for_Equipment_Financing/12*AM138</f>
        <v>0</v>
      </c>
      <c r="LF138" s="80">
        <f>+Interest_Rate_for_Equipment_Financing/12*AN138</f>
        <v>0</v>
      </c>
      <c r="LG138" s="80">
        <f>+Interest_Rate_for_Equipment_Financing/12*AO138</f>
        <v>0</v>
      </c>
      <c r="LH138" s="80">
        <f>+Interest_Rate_for_Equipment_Financing/12*AP138</f>
        <v>0</v>
      </c>
      <c r="LI138" s="80">
        <f>+Interest_Rate_for_Equipment_Financing/12*AQ138</f>
        <v>0</v>
      </c>
      <c r="LJ138" s="80">
        <f>+Interest_Rate_for_Equipment_Financing/12*AR138</f>
        <v>0</v>
      </c>
      <c r="LK138" s="80">
        <f>+Interest_Rate_for_Equipment_Financing/12*AS138</f>
        <v>0</v>
      </c>
      <c r="LL138" s="80">
        <f>+Interest_Rate_for_Equipment_Financing/12*AT138</f>
        <v>0</v>
      </c>
      <c r="LM138" s="80">
        <f>+Interest_Rate_for_Equipment_Financing/12*AU138</f>
        <v>0</v>
      </c>
      <c r="LN138" s="80">
        <f>+Interest_Rate_for_Equipment_Financing/12*AV138</f>
        <v>0</v>
      </c>
      <c r="LO138" s="80">
        <f>+Interest_Rate_for_Equipment_Financing/12*AW138</f>
        <v>0</v>
      </c>
      <c r="LP138" s="80">
        <f>+Interest_Rate_for_Equipment_Financing/12*AX138</f>
        <v>0</v>
      </c>
      <c r="LQ138" s="80">
        <f>+Interest_Rate_for_Equipment_Financing/12*AY138</f>
        <v>0</v>
      </c>
      <c r="LR138" s="80">
        <f>+Interest_Rate_for_Equipment_Financing/12*AZ138</f>
        <v>0</v>
      </c>
      <c r="LS138" s="80">
        <f>+Interest_Rate_for_Equipment_Financing/12*BA138</f>
        <v>0</v>
      </c>
      <c r="LT138" s="80">
        <f>+Interest_Rate_for_Equipment_Financing/12*BB138</f>
        <v>0</v>
      </c>
      <c r="LU138" s="80">
        <f>+Interest_Rate_for_Equipment_Financing/12*BC138</f>
        <v>0</v>
      </c>
      <c r="LV138" s="80">
        <f>+Interest_Rate_for_Equipment_Financing/12*BD138</f>
        <v>0</v>
      </c>
      <c r="LW138" s="80">
        <f>+Interest_Rate_for_Equipment_Financing/12*BE138</f>
        <v>0</v>
      </c>
      <c r="LX138" s="80">
        <f>+Interest_Rate_for_Equipment_Financing/12*BF138</f>
        <v>0</v>
      </c>
      <c r="LY138" s="80">
        <f>+Interest_Rate_for_Equipment_Financing/12*BG138</f>
        <v>0</v>
      </c>
      <c r="LZ138" s="80">
        <f>+Interest_Rate_for_Equipment_Financing/12*BH138</f>
        <v>0</v>
      </c>
      <c r="MA138" s="80">
        <f>+Interest_Rate_for_Equipment_Financing/12*BI138</f>
        <v>0</v>
      </c>
      <c r="MB138" s="80">
        <f>+Interest_Rate_for_Equipment_Financing/12*BJ138</f>
        <v>0</v>
      </c>
      <c r="MC138" s="80">
        <f>+Interest_Rate_for_Equipment_Financing/12*BK138</f>
        <v>0</v>
      </c>
      <c r="MD138" s="80">
        <f>+Interest_Rate_for_Equipment_Financing/12*BL138</f>
        <v>0</v>
      </c>
      <c r="ME138" s="80">
        <f>+Interest_Rate_for_Equipment_Financing/12*BM138</f>
        <v>0</v>
      </c>
      <c r="MF138" s="80">
        <f>+Interest_Rate_for_Equipment_Financing/12*BN138</f>
        <v>0</v>
      </c>
      <c r="MG138" s="80">
        <f>+Interest_Rate_for_Equipment_Financing/12*BO138</f>
        <v>0</v>
      </c>
      <c r="MH138" s="80">
        <f>+Interest_Rate_for_Equipment_Financing/12*BP138</f>
        <v>0</v>
      </c>
      <c r="MI138" s="80">
        <f>+Interest_Rate_for_Equipment_Financing/12*BQ138</f>
        <v>0</v>
      </c>
      <c r="MJ138" s="80">
        <f>+Interest_Rate_for_Equipment_Financing/12*BR138</f>
        <v>0</v>
      </c>
      <c r="MK138" s="80">
        <f>+Interest_Rate_for_Equipment_Financing/12*BS138</f>
        <v>0</v>
      </c>
      <c r="ML138" s="80">
        <f>+Interest_Rate_for_Equipment_Financing/12*BT138</f>
        <v>0</v>
      </c>
      <c r="MM138" s="80">
        <f>+Interest_Rate_for_Equipment_Financing/12*BU138</f>
        <v>0</v>
      </c>
      <c r="MN138" s="80">
        <f>+Interest_Rate_for_Equipment_Financing/12*BV138</f>
        <v>0</v>
      </c>
      <c r="MO138" s="80">
        <f>+Interest_Rate_for_Equipment_Financing/12*BW138</f>
        <v>0</v>
      </c>
      <c r="MP138" s="80">
        <f>+Interest_Rate_for_Equipment_Financing/12*BX138</f>
        <v>0</v>
      </c>
      <c r="MQ138" s="80">
        <f>+Interest_Rate_for_Equipment_Financing/12*BY138</f>
        <v>0</v>
      </c>
      <c r="MR138" s="80">
        <f>+Interest_Rate_for_Equipment_Financing/12*BZ138</f>
        <v>0</v>
      </c>
      <c r="MS138" s="80">
        <f>+Interest_Rate_for_Equipment_Financing/12*CA138</f>
        <v>0</v>
      </c>
      <c r="MT138" s="80">
        <f>+Interest_Rate_for_Equipment_Financing/12*CB138</f>
        <v>0</v>
      </c>
      <c r="MU138" s="80">
        <f>+Interest_Rate_for_Equipment_Financing/12*CC138</f>
        <v>0</v>
      </c>
      <c r="MV138" s="80">
        <f>+Interest_Rate_for_Equipment_Financing/12*CD138</f>
        <v>0</v>
      </c>
      <c r="MW138" s="80">
        <f>+Interest_Rate_for_Equipment_Financing/12*CE138</f>
        <v>0</v>
      </c>
      <c r="MX138" s="80">
        <f>+Interest_Rate_for_Equipment_Financing/12*CF138</f>
        <v>0</v>
      </c>
      <c r="MY138" s="80">
        <f>+Interest_Rate_for_Equipment_Financing/12*CG138</f>
        <v>0</v>
      </c>
      <c r="MZ138" s="80">
        <f>+Interest_Rate_for_Equipment_Financing/12*CH138</f>
        <v>0</v>
      </c>
      <c r="NA138" s="80">
        <f>+Interest_Rate_for_Equipment_Financing/12*CI138</f>
        <v>0</v>
      </c>
      <c r="NB138" s="80">
        <f>+Interest_Rate_for_Equipment_Financing/12*CJ138</f>
        <v>0</v>
      </c>
      <c r="NC138" s="80">
        <f>+Interest_Rate_for_Equipment_Financing/12*CK138</f>
        <v>0</v>
      </c>
      <c r="ND138" s="80">
        <f>+Interest_Rate_for_Equipment_Financing/12*CL138</f>
        <v>0</v>
      </c>
      <c r="NE138" s="80">
        <f>+Interest_Rate_for_Equipment_Financing/12*CM138</f>
        <v>0</v>
      </c>
      <c r="NF138" s="80">
        <f>+Interest_Rate_for_Equipment_Financing/12*CN138</f>
        <v>0</v>
      </c>
      <c r="NG138" s="80">
        <f>+Interest_Rate_for_Equipment_Financing/12*CO138</f>
        <v>0</v>
      </c>
      <c r="NH138" s="80">
        <f>+Interest_Rate_for_Equipment_Financing/12*CP138</f>
        <v>0</v>
      </c>
      <c r="NI138" s="80">
        <f>+Interest_Rate_for_Equipment_Financing/12*CQ138</f>
        <v>0</v>
      </c>
      <c r="NJ138" s="80">
        <f>+Interest_Rate_for_Equipment_Financing/12*CR138</f>
        <v>0</v>
      </c>
      <c r="NK138" s="80">
        <f>+Interest_Rate_for_Equipment_Financing/12*CS138</f>
        <v>0</v>
      </c>
      <c r="NL138" s="80">
        <f>+Interest_Rate_for_Equipment_Financing/12*CT138</f>
        <v>0</v>
      </c>
      <c r="NM138" s="80">
        <f>+Interest_Rate_for_Equipment_Financing/12*CU138</f>
        <v>0</v>
      </c>
      <c r="NN138" s="80">
        <f>+Interest_Rate_for_Equipment_Financing/12*CV138</f>
        <v>0</v>
      </c>
      <c r="NO138" s="80">
        <f>+Interest_Rate_for_Equipment_Financing/12*CW138</f>
        <v>0</v>
      </c>
      <c r="NP138" s="80">
        <f>+Interest_Rate_for_Equipment_Financing/12*CX138</f>
        <v>0</v>
      </c>
      <c r="NQ138" s="80">
        <f>+Interest_Rate_for_Equipment_Financing/12*CY138</f>
        <v>0</v>
      </c>
      <c r="NR138" s="80">
        <f>+Interest_Rate_for_Equipment_Financing/12*CZ138</f>
        <v>0</v>
      </c>
      <c r="NS138" s="80">
        <f>+Interest_Rate_for_Equipment_Financing/12*DA138</f>
        <v>0</v>
      </c>
      <c r="NT138" s="80">
        <f>+Interest_Rate_for_Equipment_Financing/12*DB138</f>
        <v>0</v>
      </c>
      <c r="NU138" s="80">
        <f>+Interest_Rate_for_Equipment_Financing/12*DC138</f>
        <v>0</v>
      </c>
      <c r="NV138" s="80">
        <f>+Interest_Rate_for_Equipment_Financing/12*DD138</f>
        <v>0</v>
      </c>
      <c r="NW138" s="80">
        <f>+Interest_Rate_for_Equipment_Financing/12*DE138</f>
        <v>0</v>
      </c>
      <c r="NX138" s="80">
        <f>+Interest_Rate_for_Equipment_Financing/12*DF138</f>
        <v>0</v>
      </c>
      <c r="NY138" s="80">
        <f>+Interest_Rate_for_Equipment_Financing/12*DG138</f>
        <v>0</v>
      </c>
      <c r="NZ138" s="80">
        <f>+Interest_Rate_for_Equipment_Financing/12*DH138</f>
        <v>0</v>
      </c>
      <c r="OA138" s="80">
        <f>+Interest_Rate_for_Equipment_Financing/12*DI138</f>
        <v>0</v>
      </c>
      <c r="OB138" s="80">
        <f>+Interest_Rate_for_Equipment_Financing/12*DJ138</f>
        <v>0</v>
      </c>
      <c r="OC138" s="80">
        <f>+Interest_Rate_for_Equipment_Financing/12*DK138</f>
        <v>0</v>
      </c>
      <c r="OD138" s="80">
        <f>+Interest_Rate_for_Equipment_Financing/12*DL138</f>
        <v>0</v>
      </c>
      <c r="OE138" s="80">
        <f>+Interest_Rate_for_Equipment_Financing/12*DM138</f>
        <v>0</v>
      </c>
      <c r="OF138" s="80">
        <f>+Interest_Rate_for_Equipment_Financing/12*DN138</f>
        <v>0</v>
      </c>
      <c r="OG138" s="80">
        <f>+Interest_Rate_for_Equipment_Financing/12*DO138</f>
        <v>0</v>
      </c>
      <c r="OH138" s="80">
        <f>+Interest_Rate_for_Equipment_Financing/12*DP138</f>
        <v>0</v>
      </c>
      <c r="OI138" s="80">
        <f>+Interest_Rate_for_Equipment_Financing/12*DQ138</f>
        <v>0</v>
      </c>
      <c r="OJ138" s="80">
        <f>+Interest_Rate_for_Equipment_Financing/12*DR138</f>
        <v>0</v>
      </c>
      <c r="OK138" s="80">
        <f>+Interest_Rate_for_Equipment_Financing/12*DS138</f>
        <v>0</v>
      </c>
      <c r="OL138" s="80">
        <f>+Interest_Rate_for_Equipment_Financing/12*DT138</f>
        <v>0</v>
      </c>
      <c r="OM138" s="80">
        <f>+Interest_Rate_for_Equipment_Financing/12*DU138</f>
        <v>0</v>
      </c>
      <c r="ON138" s="80">
        <f>+Interest_Rate_for_Equipment_Financing/12*DV138</f>
        <v>0</v>
      </c>
      <c r="OO138" s="80">
        <f>+Interest_Rate_for_Equipment_Financing/12*DW138</f>
        <v>0</v>
      </c>
      <c r="OP138" s="80">
        <f>+Interest_Rate_for_Equipment_Financing/12*DX138</f>
        <v>0</v>
      </c>
      <c r="OQ138" s="80">
        <f>+Interest_Rate_for_Equipment_Financing/12*DY138</f>
        <v>0</v>
      </c>
      <c r="OR138" s="80">
        <f>+Interest_Rate_for_Equipment_Financing/12*DZ138</f>
        <v>0</v>
      </c>
      <c r="OS138" s="80">
        <f>+Interest_Rate_for_Equipment_Financing/12*EA138</f>
        <v>0</v>
      </c>
      <c r="OT138" s="80">
        <f>+Interest_Rate_for_Equipment_Financing/12*EB138</f>
        <v>0</v>
      </c>
      <c r="OU138" s="80">
        <f>+Interest_Rate_for_Equipment_Financing/12*EC138</f>
        <v>0</v>
      </c>
      <c r="OV138" s="80">
        <f>+Interest_Rate_for_Equipment_Financing/12*ED138</f>
        <v>0</v>
      </c>
      <c r="OW138" s="80">
        <f>+Interest_Rate_for_Equipment_Financing/12*EE138</f>
        <v>0</v>
      </c>
    </row>
    <row r="139" ht="12.75" customHeight="1">
      <c r="A139" s="79">
        <f t="shared" si="111"/>
        <v>18</v>
      </c>
      <c r="B139" s="79" t="s">
        <v>218</v>
      </c>
      <c r="C139" s="80"/>
      <c r="D139" s="80" t="str">
        <f>Term_for_Equipment_Financing</f>
        <v/>
      </c>
      <c r="E139" s="294">
        <f>+Interest_Rate_LT</f>
        <v>0.05</v>
      </c>
      <c r="F139" s="295">
        <f t="shared" si="141"/>
        <v>6</v>
      </c>
      <c r="G139" s="79">
        <f t="shared" si="142"/>
        <v>2026</v>
      </c>
      <c r="H139" s="296"/>
      <c r="I139" s="296"/>
      <c r="J139" s="297"/>
      <c r="K139" s="1"/>
      <c r="L139" s="1"/>
      <c r="M139" s="256">
        <f t="shared" si="118"/>
        <v>46174</v>
      </c>
      <c r="N139" s="256">
        <f t="shared" si="112"/>
        <v>0</v>
      </c>
      <c r="O139" s="257">
        <f t="shared" si="113"/>
        <v>0</v>
      </c>
      <c r="P139" s="258">
        <f t="shared" ref="P139:ES139" si="151">AND((O139&gt;0.1),OR(P$70&lt;$N139,$N139=0))*(O139+$O139+O139*$E139/12)+(P$70=$M139)*($C139+$O139+$C139*$E139/12)</f>
        <v>0</v>
      </c>
      <c r="Q139" s="258">
        <f t="shared" si="151"/>
        <v>0</v>
      </c>
      <c r="R139" s="258">
        <f t="shared" si="151"/>
        <v>0</v>
      </c>
      <c r="S139" s="258">
        <f t="shared" si="151"/>
        <v>0</v>
      </c>
      <c r="T139" s="258">
        <f t="shared" si="151"/>
        <v>0</v>
      </c>
      <c r="U139" s="258">
        <f t="shared" si="151"/>
        <v>0</v>
      </c>
      <c r="V139" s="258">
        <f t="shared" si="151"/>
        <v>0</v>
      </c>
      <c r="W139" s="258">
        <f t="shared" si="151"/>
        <v>0</v>
      </c>
      <c r="X139" s="258">
        <f t="shared" si="151"/>
        <v>0</v>
      </c>
      <c r="Y139" s="258">
        <f t="shared" si="151"/>
        <v>0</v>
      </c>
      <c r="Z139" s="258">
        <f t="shared" si="151"/>
        <v>0</v>
      </c>
      <c r="AA139" s="258">
        <f t="shared" si="151"/>
        <v>0</v>
      </c>
      <c r="AB139" s="258">
        <f t="shared" si="151"/>
        <v>0</v>
      </c>
      <c r="AC139" s="258">
        <f t="shared" si="151"/>
        <v>0</v>
      </c>
      <c r="AD139" s="258">
        <f t="shared" si="151"/>
        <v>0</v>
      </c>
      <c r="AE139" s="258">
        <f t="shared" si="151"/>
        <v>0</v>
      </c>
      <c r="AF139" s="258">
        <f t="shared" si="151"/>
        <v>0</v>
      </c>
      <c r="AG139" s="258">
        <f t="shared" si="151"/>
        <v>0</v>
      </c>
      <c r="AH139" s="258">
        <f t="shared" si="151"/>
        <v>0</v>
      </c>
      <c r="AI139" s="258">
        <f t="shared" si="151"/>
        <v>0</v>
      </c>
      <c r="AJ139" s="258">
        <f t="shared" si="151"/>
        <v>0</v>
      </c>
      <c r="AK139" s="258">
        <f t="shared" si="151"/>
        <v>0</v>
      </c>
      <c r="AL139" s="258">
        <f t="shared" si="151"/>
        <v>0</v>
      </c>
      <c r="AM139" s="258">
        <f t="shared" si="151"/>
        <v>0</v>
      </c>
      <c r="AN139" s="258">
        <f t="shared" si="151"/>
        <v>0</v>
      </c>
      <c r="AO139" s="258">
        <f t="shared" si="151"/>
        <v>0</v>
      </c>
      <c r="AP139" s="258">
        <f t="shared" si="151"/>
        <v>0</v>
      </c>
      <c r="AQ139" s="258">
        <f t="shared" si="151"/>
        <v>0</v>
      </c>
      <c r="AR139" s="258">
        <f t="shared" si="151"/>
        <v>0</v>
      </c>
      <c r="AS139" s="258">
        <f t="shared" si="151"/>
        <v>0</v>
      </c>
      <c r="AT139" s="258">
        <f t="shared" si="151"/>
        <v>0</v>
      </c>
      <c r="AU139" s="258">
        <f t="shared" si="151"/>
        <v>0</v>
      </c>
      <c r="AV139" s="258">
        <f t="shared" si="151"/>
        <v>0</v>
      </c>
      <c r="AW139" s="258">
        <f t="shared" si="151"/>
        <v>0</v>
      </c>
      <c r="AX139" s="258">
        <f t="shared" si="151"/>
        <v>0</v>
      </c>
      <c r="AY139" s="258">
        <f t="shared" si="151"/>
        <v>0</v>
      </c>
      <c r="AZ139" s="258">
        <f t="shared" si="151"/>
        <v>0</v>
      </c>
      <c r="BA139" s="258">
        <f t="shared" si="151"/>
        <v>0</v>
      </c>
      <c r="BB139" s="258">
        <f t="shared" si="151"/>
        <v>0</v>
      </c>
      <c r="BC139" s="258">
        <f t="shared" si="151"/>
        <v>0</v>
      </c>
      <c r="BD139" s="258">
        <f t="shared" si="151"/>
        <v>0</v>
      </c>
      <c r="BE139" s="258">
        <f t="shared" si="151"/>
        <v>0</v>
      </c>
      <c r="BF139" s="258">
        <f t="shared" si="151"/>
        <v>0</v>
      </c>
      <c r="BG139" s="258">
        <f t="shared" si="151"/>
        <v>0</v>
      </c>
      <c r="BH139" s="258">
        <f t="shared" si="151"/>
        <v>0</v>
      </c>
      <c r="BI139" s="258">
        <f t="shared" si="151"/>
        <v>0</v>
      </c>
      <c r="BJ139" s="258">
        <f t="shared" si="151"/>
        <v>0</v>
      </c>
      <c r="BK139" s="258">
        <f t="shared" si="151"/>
        <v>0</v>
      </c>
      <c r="BL139" s="258">
        <f t="shared" si="151"/>
        <v>0</v>
      </c>
      <c r="BM139" s="258">
        <f t="shared" si="151"/>
        <v>0</v>
      </c>
      <c r="BN139" s="258">
        <f t="shared" si="151"/>
        <v>0</v>
      </c>
      <c r="BO139" s="258">
        <f t="shared" si="151"/>
        <v>0</v>
      </c>
      <c r="BP139" s="258">
        <f t="shared" si="151"/>
        <v>0</v>
      </c>
      <c r="BQ139" s="258">
        <f t="shared" si="151"/>
        <v>0</v>
      </c>
      <c r="BR139" s="258">
        <f t="shared" si="151"/>
        <v>0</v>
      </c>
      <c r="BS139" s="258">
        <f t="shared" si="151"/>
        <v>0</v>
      </c>
      <c r="BT139" s="258">
        <f t="shared" si="151"/>
        <v>0</v>
      </c>
      <c r="BU139" s="258">
        <f t="shared" si="151"/>
        <v>0</v>
      </c>
      <c r="BV139" s="258">
        <f t="shared" si="151"/>
        <v>0</v>
      </c>
      <c r="BW139" s="258">
        <f t="shared" si="151"/>
        <v>0</v>
      </c>
      <c r="BX139" s="258">
        <f t="shared" si="151"/>
        <v>0</v>
      </c>
      <c r="BY139" s="258">
        <f t="shared" si="151"/>
        <v>0</v>
      </c>
      <c r="BZ139" s="258">
        <f t="shared" si="151"/>
        <v>0</v>
      </c>
      <c r="CA139" s="258">
        <f t="shared" si="151"/>
        <v>0</v>
      </c>
      <c r="CB139" s="258">
        <f t="shared" si="151"/>
        <v>0</v>
      </c>
      <c r="CC139" s="258">
        <f t="shared" si="151"/>
        <v>0</v>
      </c>
      <c r="CD139" s="258">
        <f t="shared" si="151"/>
        <v>0</v>
      </c>
      <c r="CE139" s="258">
        <f t="shared" si="151"/>
        <v>0</v>
      </c>
      <c r="CF139" s="258">
        <f t="shared" si="151"/>
        <v>0</v>
      </c>
      <c r="CG139" s="258">
        <f t="shared" si="151"/>
        <v>0</v>
      </c>
      <c r="CH139" s="258">
        <f t="shared" si="151"/>
        <v>0</v>
      </c>
      <c r="CI139" s="258">
        <f t="shared" si="151"/>
        <v>0</v>
      </c>
      <c r="CJ139" s="258">
        <f t="shared" si="151"/>
        <v>0</v>
      </c>
      <c r="CK139" s="258">
        <f t="shared" si="151"/>
        <v>0</v>
      </c>
      <c r="CL139" s="258">
        <f t="shared" si="151"/>
        <v>0</v>
      </c>
      <c r="CM139" s="258">
        <f t="shared" si="151"/>
        <v>0</v>
      </c>
      <c r="CN139" s="258">
        <f t="shared" si="151"/>
        <v>0</v>
      </c>
      <c r="CO139" s="258">
        <f t="shared" si="151"/>
        <v>0</v>
      </c>
      <c r="CP139" s="258">
        <f t="shared" si="151"/>
        <v>0</v>
      </c>
      <c r="CQ139" s="258">
        <f t="shared" si="151"/>
        <v>0</v>
      </c>
      <c r="CR139" s="258">
        <f t="shared" si="151"/>
        <v>0</v>
      </c>
      <c r="CS139" s="258">
        <f t="shared" si="151"/>
        <v>0</v>
      </c>
      <c r="CT139" s="258">
        <f t="shared" si="151"/>
        <v>0</v>
      </c>
      <c r="CU139" s="258">
        <f t="shared" si="151"/>
        <v>0</v>
      </c>
      <c r="CV139" s="258">
        <f t="shared" si="151"/>
        <v>0</v>
      </c>
      <c r="CW139" s="258">
        <f t="shared" si="151"/>
        <v>0</v>
      </c>
      <c r="CX139" s="258">
        <f t="shared" si="151"/>
        <v>0</v>
      </c>
      <c r="CY139" s="258">
        <f t="shared" si="151"/>
        <v>0</v>
      </c>
      <c r="CZ139" s="258">
        <f t="shared" si="151"/>
        <v>0</v>
      </c>
      <c r="DA139" s="258">
        <f t="shared" si="151"/>
        <v>0</v>
      </c>
      <c r="DB139" s="258">
        <f t="shared" si="151"/>
        <v>0</v>
      </c>
      <c r="DC139" s="258">
        <f t="shared" si="151"/>
        <v>0</v>
      </c>
      <c r="DD139" s="258">
        <f t="shared" si="151"/>
        <v>0</v>
      </c>
      <c r="DE139" s="258">
        <f t="shared" si="151"/>
        <v>0</v>
      </c>
      <c r="DF139" s="258">
        <f t="shared" si="151"/>
        <v>0</v>
      </c>
      <c r="DG139" s="258">
        <f t="shared" si="151"/>
        <v>0</v>
      </c>
      <c r="DH139" s="258">
        <f t="shared" si="151"/>
        <v>0</v>
      </c>
      <c r="DI139" s="258">
        <f t="shared" si="151"/>
        <v>0</v>
      </c>
      <c r="DJ139" s="258">
        <f t="shared" si="151"/>
        <v>0</v>
      </c>
      <c r="DK139" s="258">
        <f t="shared" si="151"/>
        <v>0</v>
      </c>
      <c r="DL139" s="258">
        <f t="shared" si="151"/>
        <v>0</v>
      </c>
      <c r="DM139" s="258">
        <f t="shared" si="151"/>
        <v>0</v>
      </c>
      <c r="DN139" s="258">
        <f t="shared" si="151"/>
        <v>0</v>
      </c>
      <c r="DO139" s="258">
        <f t="shared" si="151"/>
        <v>0</v>
      </c>
      <c r="DP139" s="258">
        <f t="shared" si="151"/>
        <v>0</v>
      </c>
      <c r="DQ139" s="258">
        <f t="shared" si="151"/>
        <v>0</v>
      </c>
      <c r="DR139" s="258">
        <f t="shared" si="151"/>
        <v>0</v>
      </c>
      <c r="DS139" s="258">
        <f t="shared" si="151"/>
        <v>0</v>
      </c>
      <c r="DT139" s="258">
        <f t="shared" si="151"/>
        <v>0</v>
      </c>
      <c r="DU139" s="258">
        <f t="shared" si="151"/>
        <v>0</v>
      </c>
      <c r="DV139" s="258">
        <f t="shared" si="151"/>
        <v>0</v>
      </c>
      <c r="DW139" s="258">
        <f t="shared" si="151"/>
        <v>0</v>
      </c>
      <c r="DX139" s="258">
        <f t="shared" si="151"/>
        <v>0</v>
      </c>
      <c r="DY139" s="258">
        <f t="shared" si="151"/>
        <v>0</v>
      </c>
      <c r="DZ139" s="258">
        <f t="shared" si="151"/>
        <v>0</v>
      </c>
      <c r="EA139" s="258">
        <f t="shared" si="151"/>
        <v>0</v>
      </c>
      <c r="EB139" s="258">
        <f t="shared" si="151"/>
        <v>0</v>
      </c>
      <c r="EC139" s="258">
        <f t="shared" si="151"/>
        <v>0</v>
      </c>
      <c r="ED139" s="258">
        <f t="shared" si="151"/>
        <v>0</v>
      </c>
      <c r="EE139" s="258">
        <f t="shared" si="151"/>
        <v>0</v>
      </c>
      <c r="EF139" s="258">
        <f t="shared" si="151"/>
        <v>0</v>
      </c>
      <c r="EG139" s="258">
        <f t="shared" si="151"/>
        <v>0</v>
      </c>
      <c r="EH139" s="258">
        <f t="shared" si="151"/>
        <v>0</v>
      </c>
      <c r="EI139" s="258">
        <f t="shared" si="151"/>
        <v>0</v>
      </c>
      <c r="EJ139" s="258">
        <f t="shared" si="151"/>
        <v>0</v>
      </c>
      <c r="EK139" s="258">
        <f t="shared" si="151"/>
        <v>0</v>
      </c>
      <c r="EL139" s="258">
        <f t="shared" si="151"/>
        <v>0</v>
      </c>
      <c r="EM139" s="258">
        <f t="shared" si="151"/>
        <v>0</v>
      </c>
      <c r="EN139" s="258">
        <f t="shared" si="151"/>
        <v>0</v>
      </c>
      <c r="EO139" s="258">
        <f t="shared" si="151"/>
        <v>0</v>
      </c>
      <c r="EP139" s="258">
        <f t="shared" si="151"/>
        <v>0</v>
      </c>
      <c r="EQ139" s="258">
        <f t="shared" si="151"/>
        <v>0</v>
      </c>
      <c r="ER139" s="258">
        <f t="shared" si="151"/>
        <v>0</v>
      </c>
      <c r="ES139" s="258">
        <f t="shared" si="151"/>
        <v>0</v>
      </c>
      <c r="ET139" s="1"/>
      <c r="EU139" s="1"/>
      <c r="EV139" s="1"/>
      <c r="EW139" s="1"/>
      <c r="EX139" s="80">
        <f t="shared" ref="EX139:KE139" si="152">(P139&gt;0)*(P139-AB139)</f>
        <v>0</v>
      </c>
      <c r="EY139" s="80">
        <f t="shared" si="152"/>
        <v>0</v>
      </c>
      <c r="EZ139" s="80">
        <f t="shared" si="152"/>
        <v>0</v>
      </c>
      <c r="FA139" s="80">
        <f t="shared" si="152"/>
        <v>0</v>
      </c>
      <c r="FB139" s="80">
        <f t="shared" si="152"/>
        <v>0</v>
      </c>
      <c r="FC139" s="80">
        <f t="shared" si="152"/>
        <v>0</v>
      </c>
      <c r="FD139" s="80">
        <f t="shared" si="152"/>
        <v>0</v>
      </c>
      <c r="FE139" s="80">
        <f t="shared" si="152"/>
        <v>0</v>
      </c>
      <c r="FF139" s="80">
        <f t="shared" si="152"/>
        <v>0</v>
      </c>
      <c r="FG139" s="80">
        <f t="shared" si="152"/>
        <v>0</v>
      </c>
      <c r="FH139" s="80">
        <f t="shared" si="152"/>
        <v>0</v>
      </c>
      <c r="FI139" s="80">
        <f t="shared" si="152"/>
        <v>0</v>
      </c>
      <c r="FJ139" s="80">
        <f t="shared" si="152"/>
        <v>0</v>
      </c>
      <c r="FK139" s="80">
        <f t="shared" si="152"/>
        <v>0</v>
      </c>
      <c r="FL139" s="80">
        <f t="shared" si="152"/>
        <v>0</v>
      </c>
      <c r="FM139" s="80">
        <f t="shared" si="152"/>
        <v>0</v>
      </c>
      <c r="FN139" s="80">
        <f t="shared" si="152"/>
        <v>0</v>
      </c>
      <c r="FO139" s="80">
        <f t="shared" si="152"/>
        <v>0</v>
      </c>
      <c r="FP139" s="80">
        <f t="shared" si="152"/>
        <v>0</v>
      </c>
      <c r="FQ139" s="80">
        <f t="shared" si="152"/>
        <v>0</v>
      </c>
      <c r="FR139" s="80">
        <f t="shared" si="152"/>
        <v>0</v>
      </c>
      <c r="FS139" s="80">
        <f t="shared" si="152"/>
        <v>0</v>
      </c>
      <c r="FT139" s="80">
        <f t="shared" si="152"/>
        <v>0</v>
      </c>
      <c r="FU139" s="80">
        <f t="shared" si="152"/>
        <v>0</v>
      </c>
      <c r="FV139" s="80">
        <f t="shared" si="152"/>
        <v>0</v>
      </c>
      <c r="FW139" s="80">
        <f t="shared" si="152"/>
        <v>0</v>
      </c>
      <c r="FX139" s="80">
        <f t="shared" si="152"/>
        <v>0</v>
      </c>
      <c r="FY139" s="80">
        <f t="shared" si="152"/>
        <v>0</v>
      </c>
      <c r="FZ139" s="80">
        <f t="shared" si="152"/>
        <v>0</v>
      </c>
      <c r="GA139" s="80">
        <f t="shared" si="152"/>
        <v>0</v>
      </c>
      <c r="GB139" s="80">
        <f t="shared" si="152"/>
        <v>0</v>
      </c>
      <c r="GC139" s="80">
        <f t="shared" si="152"/>
        <v>0</v>
      </c>
      <c r="GD139" s="80">
        <f t="shared" si="152"/>
        <v>0</v>
      </c>
      <c r="GE139" s="80">
        <f t="shared" si="152"/>
        <v>0</v>
      </c>
      <c r="GF139" s="80">
        <f t="shared" si="152"/>
        <v>0</v>
      </c>
      <c r="GG139" s="80">
        <f t="shared" si="152"/>
        <v>0</v>
      </c>
      <c r="GH139" s="80">
        <f t="shared" si="152"/>
        <v>0</v>
      </c>
      <c r="GI139" s="80">
        <f t="shared" si="152"/>
        <v>0</v>
      </c>
      <c r="GJ139" s="80">
        <f t="shared" si="152"/>
        <v>0</v>
      </c>
      <c r="GK139" s="80">
        <f t="shared" si="152"/>
        <v>0</v>
      </c>
      <c r="GL139" s="80">
        <f t="shared" si="152"/>
        <v>0</v>
      </c>
      <c r="GM139" s="80">
        <f t="shared" si="152"/>
        <v>0</v>
      </c>
      <c r="GN139" s="80">
        <f t="shared" si="152"/>
        <v>0</v>
      </c>
      <c r="GO139" s="80">
        <f t="shared" si="152"/>
        <v>0</v>
      </c>
      <c r="GP139" s="80">
        <f t="shared" si="152"/>
        <v>0</v>
      </c>
      <c r="GQ139" s="80">
        <f t="shared" si="152"/>
        <v>0</v>
      </c>
      <c r="GR139" s="80">
        <f t="shared" si="152"/>
        <v>0</v>
      </c>
      <c r="GS139" s="80">
        <f t="shared" si="152"/>
        <v>0</v>
      </c>
      <c r="GT139" s="80">
        <f t="shared" si="152"/>
        <v>0</v>
      </c>
      <c r="GU139" s="80">
        <f t="shared" si="152"/>
        <v>0</v>
      </c>
      <c r="GV139" s="80">
        <f t="shared" si="152"/>
        <v>0</v>
      </c>
      <c r="GW139" s="80">
        <f t="shared" si="152"/>
        <v>0</v>
      </c>
      <c r="GX139" s="80">
        <f t="shared" si="152"/>
        <v>0</v>
      </c>
      <c r="GY139" s="80">
        <f t="shared" si="152"/>
        <v>0</v>
      </c>
      <c r="GZ139" s="80">
        <f t="shared" si="152"/>
        <v>0</v>
      </c>
      <c r="HA139" s="80">
        <f t="shared" si="152"/>
        <v>0</v>
      </c>
      <c r="HB139" s="80">
        <f t="shared" si="152"/>
        <v>0</v>
      </c>
      <c r="HC139" s="80">
        <f t="shared" si="152"/>
        <v>0</v>
      </c>
      <c r="HD139" s="80">
        <f t="shared" si="152"/>
        <v>0</v>
      </c>
      <c r="HE139" s="80">
        <f t="shared" si="152"/>
        <v>0</v>
      </c>
      <c r="HF139" s="80">
        <f t="shared" si="152"/>
        <v>0</v>
      </c>
      <c r="HG139" s="80">
        <f t="shared" si="152"/>
        <v>0</v>
      </c>
      <c r="HH139" s="80">
        <f t="shared" si="152"/>
        <v>0</v>
      </c>
      <c r="HI139" s="80">
        <f t="shared" si="152"/>
        <v>0</v>
      </c>
      <c r="HJ139" s="80">
        <f t="shared" si="152"/>
        <v>0</v>
      </c>
      <c r="HK139" s="80">
        <f t="shared" si="152"/>
        <v>0</v>
      </c>
      <c r="HL139" s="80">
        <f t="shared" si="152"/>
        <v>0</v>
      </c>
      <c r="HM139" s="80">
        <f t="shared" si="152"/>
        <v>0</v>
      </c>
      <c r="HN139" s="80">
        <f t="shared" si="152"/>
        <v>0</v>
      </c>
      <c r="HO139" s="80">
        <f t="shared" si="152"/>
        <v>0</v>
      </c>
      <c r="HP139" s="80">
        <f t="shared" si="152"/>
        <v>0</v>
      </c>
      <c r="HQ139" s="80">
        <f t="shared" si="152"/>
        <v>0</v>
      </c>
      <c r="HR139" s="80">
        <f t="shared" si="152"/>
        <v>0</v>
      </c>
      <c r="HS139" s="80">
        <f t="shared" si="152"/>
        <v>0</v>
      </c>
      <c r="HT139" s="80">
        <f t="shared" si="152"/>
        <v>0</v>
      </c>
      <c r="HU139" s="80">
        <f t="shared" si="152"/>
        <v>0</v>
      </c>
      <c r="HV139" s="80">
        <f t="shared" si="152"/>
        <v>0</v>
      </c>
      <c r="HW139" s="80">
        <f t="shared" si="152"/>
        <v>0</v>
      </c>
      <c r="HX139" s="80">
        <f t="shared" si="152"/>
        <v>0</v>
      </c>
      <c r="HY139" s="80">
        <f t="shared" si="152"/>
        <v>0</v>
      </c>
      <c r="HZ139" s="80">
        <f t="shared" si="152"/>
        <v>0</v>
      </c>
      <c r="IA139" s="80">
        <f t="shared" si="152"/>
        <v>0</v>
      </c>
      <c r="IB139" s="80">
        <f t="shared" si="152"/>
        <v>0</v>
      </c>
      <c r="IC139" s="80">
        <f t="shared" si="152"/>
        <v>0</v>
      </c>
      <c r="ID139" s="80">
        <f t="shared" si="152"/>
        <v>0</v>
      </c>
      <c r="IE139" s="80">
        <f t="shared" si="152"/>
        <v>0</v>
      </c>
      <c r="IF139" s="80">
        <f t="shared" si="152"/>
        <v>0</v>
      </c>
      <c r="IG139" s="80">
        <f t="shared" si="152"/>
        <v>0</v>
      </c>
      <c r="IH139" s="80">
        <f t="shared" si="152"/>
        <v>0</v>
      </c>
      <c r="II139" s="80">
        <f t="shared" si="152"/>
        <v>0</v>
      </c>
      <c r="IJ139" s="80">
        <f t="shared" si="152"/>
        <v>0</v>
      </c>
      <c r="IK139" s="80">
        <f t="shared" si="152"/>
        <v>0</v>
      </c>
      <c r="IL139" s="80">
        <f t="shared" si="152"/>
        <v>0</v>
      </c>
      <c r="IM139" s="80">
        <f t="shared" si="152"/>
        <v>0</v>
      </c>
      <c r="IN139" s="80">
        <f t="shared" si="152"/>
        <v>0</v>
      </c>
      <c r="IO139" s="80">
        <f t="shared" si="152"/>
        <v>0</v>
      </c>
      <c r="IP139" s="80">
        <f t="shared" si="152"/>
        <v>0</v>
      </c>
      <c r="IQ139" s="80">
        <f t="shared" si="152"/>
        <v>0</v>
      </c>
      <c r="IR139" s="80">
        <f t="shared" si="152"/>
        <v>0</v>
      </c>
      <c r="IS139" s="80">
        <f t="shared" si="152"/>
        <v>0</v>
      </c>
      <c r="IT139" s="80">
        <f t="shared" si="152"/>
        <v>0</v>
      </c>
      <c r="IU139" s="80">
        <f t="shared" si="152"/>
        <v>0</v>
      </c>
      <c r="IV139" s="80">
        <f t="shared" si="152"/>
        <v>0</v>
      </c>
      <c r="IW139" s="80">
        <f t="shared" si="152"/>
        <v>0</v>
      </c>
      <c r="IX139" s="80">
        <f t="shared" si="152"/>
        <v>0</v>
      </c>
      <c r="IY139" s="80">
        <f t="shared" si="152"/>
        <v>0</v>
      </c>
      <c r="IZ139" s="80">
        <f t="shared" si="152"/>
        <v>0</v>
      </c>
      <c r="JA139" s="80">
        <f t="shared" si="152"/>
        <v>0</v>
      </c>
      <c r="JB139" s="80">
        <f t="shared" si="152"/>
        <v>0</v>
      </c>
      <c r="JC139" s="80">
        <f t="shared" si="152"/>
        <v>0</v>
      </c>
      <c r="JD139" s="80">
        <f t="shared" si="152"/>
        <v>0</v>
      </c>
      <c r="JE139" s="80">
        <f t="shared" si="152"/>
        <v>0</v>
      </c>
      <c r="JF139" s="80">
        <f t="shared" si="152"/>
        <v>0</v>
      </c>
      <c r="JG139" s="80">
        <f t="shared" si="152"/>
        <v>0</v>
      </c>
      <c r="JH139" s="80">
        <f t="shared" si="152"/>
        <v>0</v>
      </c>
      <c r="JI139" s="80">
        <f t="shared" si="152"/>
        <v>0</v>
      </c>
      <c r="JJ139" s="80">
        <f t="shared" si="152"/>
        <v>0</v>
      </c>
      <c r="JK139" s="80">
        <f t="shared" si="152"/>
        <v>0</v>
      </c>
      <c r="JL139" s="80">
        <f t="shared" si="152"/>
        <v>0</v>
      </c>
      <c r="JM139" s="80">
        <f t="shared" si="152"/>
        <v>0</v>
      </c>
      <c r="JN139" s="80">
        <f t="shared" si="152"/>
        <v>0</v>
      </c>
      <c r="JO139" s="80">
        <f t="shared" si="152"/>
        <v>0</v>
      </c>
      <c r="JP139" s="80">
        <f t="shared" si="152"/>
        <v>0</v>
      </c>
      <c r="JQ139" s="80">
        <f t="shared" si="152"/>
        <v>0</v>
      </c>
      <c r="JR139" s="80">
        <f t="shared" si="152"/>
        <v>0</v>
      </c>
      <c r="JS139" s="80">
        <f t="shared" si="152"/>
        <v>0</v>
      </c>
      <c r="JT139" s="80">
        <f t="shared" si="152"/>
        <v>0</v>
      </c>
      <c r="JU139" s="80">
        <f t="shared" si="152"/>
        <v>0</v>
      </c>
      <c r="JV139" s="80">
        <f t="shared" si="152"/>
        <v>0</v>
      </c>
      <c r="JW139" s="80">
        <f t="shared" si="152"/>
        <v>0</v>
      </c>
      <c r="JX139" s="80">
        <f t="shared" si="152"/>
        <v>0</v>
      </c>
      <c r="JY139" s="80">
        <f t="shared" si="152"/>
        <v>0</v>
      </c>
      <c r="JZ139" s="80">
        <f t="shared" si="152"/>
        <v>0</v>
      </c>
      <c r="KA139" s="80">
        <f t="shared" si="152"/>
        <v>0</v>
      </c>
      <c r="KB139" s="80">
        <f t="shared" si="152"/>
        <v>0</v>
      </c>
      <c r="KC139" s="80">
        <f t="shared" si="152"/>
        <v>0</v>
      </c>
      <c r="KD139" s="80">
        <f t="shared" si="152"/>
        <v>0</v>
      </c>
      <c r="KE139" s="80">
        <f t="shared" si="152"/>
        <v>0</v>
      </c>
      <c r="KF139" s="1"/>
      <c r="KG139" s="1"/>
      <c r="KH139" s="80">
        <f>+Interest_Rate_for_Equipment_Financing/12*P139</f>
        <v>0</v>
      </c>
      <c r="KI139" s="80">
        <f>+Interest_Rate_for_Equipment_Financing/12*Q139</f>
        <v>0</v>
      </c>
      <c r="KJ139" s="80">
        <f>+Interest_Rate_for_Equipment_Financing/12*R139</f>
        <v>0</v>
      </c>
      <c r="KK139" s="80">
        <f>+Interest_Rate_for_Equipment_Financing/12*S139</f>
        <v>0</v>
      </c>
      <c r="KL139" s="80">
        <f>+Interest_Rate_for_Equipment_Financing/12*T139</f>
        <v>0</v>
      </c>
      <c r="KM139" s="80">
        <f>+Interest_Rate_for_Equipment_Financing/12*U139</f>
        <v>0</v>
      </c>
      <c r="KN139" s="80">
        <f>+Interest_Rate_for_Equipment_Financing/12*V139</f>
        <v>0</v>
      </c>
      <c r="KO139" s="80">
        <f>+Interest_Rate_for_Equipment_Financing/12*W139</f>
        <v>0</v>
      </c>
      <c r="KP139" s="80">
        <f>+Interest_Rate_for_Equipment_Financing/12*X139</f>
        <v>0</v>
      </c>
      <c r="KQ139" s="80">
        <f>+Interest_Rate_for_Equipment_Financing/12*Y139</f>
        <v>0</v>
      </c>
      <c r="KR139" s="80">
        <f>+Interest_Rate_for_Equipment_Financing/12*Z139</f>
        <v>0</v>
      </c>
      <c r="KS139" s="80">
        <f>+Interest_Rate_for_Equipment_Financing/12*AA139</f>
        <v>0</v>
      </c>
      <c r="KT139" s="80">
        <f>+Interest_Rate_for_Equipment_Financing/12*AB139</f>
        <v>0</v>
      </c>
      <c r="KU139" s="80">
        <f>+Interest_Rate_for_Equipment_Financing/12*AC139</f>
        <v>0</v>
      </c>
      <c r="KV139" s="80">
        <f>+Interest_Rate_for_Equipment_Financing/12*AD139</f>
        <v>0</v>
      </c>
      <c r="KW139" s="80">
        <f>+Interest_Rate_for_Equipment_Financing/12*AE139</f>
        <v>0</v>
      </c>
      <c r="KX139" s="80">
        <f>+Interest_Rate_for_Equipment_Financing/12*AF139</f>
        <v>0</v>
      </c>
      <c r="KY139" s="80">
        <f>+Interest_Rate_for_Equipment_Financing/12*AG139</f>
        <v>0</v>
      </c>
      <c r="KZ139" s="80">
        <f>+Interest_Rate_for_Equipment_Financing/12*AH139</f>
        <v>0</v>
      </c>
      <c r="LA139" s="80">
        <f>+Interest_Rate_for_Equipment_Financing/12*AI139</f>
        <v>0</v>
      </c>
      <c r="LB139" s="80">
        <f>+Interest_Rate_for_Equipment_Financing/12*AJ139</f>
        <v>0</v>
      </c>
      <c r="LC139" s="80">
        <f>+Interest_Rate_for_Equipment_Financing/12*AK139</f>
        <v>0</v>
      </c>
      <c r="LD139" s="80">
        <f>+Interest_Rate_for_Equipment_Financing/12*AL139</f>
        <v>0</v>
      </c>
      <c r="LE139" s="80">
        <f>+Interest_Rate_for_Equipment_Financing/12*AM139</f>
        <v>0</v>
      </c>
      <c r="LF139" s="80">
        <f>+Interest_Rate_for_Equipment_Financing/12*AN139</f>
        <v>0</v>
      </c>
      <c r="LG139" s="80">
        <f>+Interest_Rate_for_Equipment_Financing/12*AO139</f>
        <v>0</v>
      </c>
      <c r="LH139" s="80">
        <f>+Interest_Rate_for_Equipment_Financing/12*AP139</f>
        <v>0</v>
      </c>
      <c r="LI139" s="80">
        <f>+Interest_Rate_for_Equipment_Financing/12*AQ139</f>
        <v>0</v>
      </c>
      <c r="LJ139" s="80">
        <f>+Interest_Rate_for_Equipment_Financing/12*AR139</f>
        <v>0</v>
      </c>
      <c r="LK139" s="80">
        <f>+Interest_Rate_for_Equipment_Financing/12*AS139</f>
        <v>0</v>
      </c>
      <c r="LL139" s="80">
        <f>+Interest_Rate_for_Equipment_Financing/12*AT139</f>
        <v>0</v>
      </c>
      <c r="LM139" s="80">
        <f>+Interest_Rate_for_Equipment_Financing/12*AU139</f>
        <v>0</v>
      </c>
      <c r="LN139" s="80">
        <f>+Interest_Rate_for_Equipment_Financing/12*AV139</f>
        <v>0</v>
      </c>
      <c r="LO139" s="80">
        <f>+Interest_Rate_for_Equipment_Financing/12*AW139</f>
        <v>0</v>
      </c>
      <c r="LP139" s="80">
        <f>+Interest_Rate_for_Equipment_Financing/12*AX139</f>
        <v>0</v>
      </c>
      <c r="LQ139" s="80">
        <f>+Interest_Rate_for_Equipment_Financing/12*AY139</f>
        <v>0</v>
      </c>
      <c r="LR139" s="80">
        <f>+Interest_Rate_for_Equipment_Financing/12*AZ139</f>
        <v>0</v>
      </c>
      <c r="LS139" s="80">
        <f>+Interest_Rate_for_Equipment_Financing/12*BA139</f>
        <v>0</v>
      </c>
      <c r="LT139" s="80">
        <f>+Interest_Rate_for_Equipment_Financing/12*BB139</f>
        <v>0</v>
      </c>
      <c r="LU139" s="80">
        <f>+Interest_Rate_for_Equipment_Financing/12*BC139</f>
        <v>0</v>
      </c>
      <c r="LV139" s="80">
        <f>+Interest_Rate_for_Equipment_Financing/12*BD139</f>
        <v>0</v>
      </c>
      <c r="LW139" s="80">
        <f>+Interest_Rate_for_Equipment_Financing/12*BE139</f>
        <v>0</v>
      </c>
      <c r="LX139" s="80">
        <f>+Interest_Rate_for_Equipment_Financing/12*BF139</f>
        <v>0</v>
      </c>
      <c r="LY139" s="80">
        <f>+Interest_Rate_for_Equipment_Financing/12*BG139</f>
        <v>0</v>
      </c>
      <c r="LZ139" s="80">
        <f>+Interest_Rate_for_Equipment_Financing/12*BH139</f>
        <v>0</v>
      </c>
      <c r="MA139" s="80">
        <f>+Interest_Rate_for_Equipment_Financing/12*BI139</f>
        <v>0</v>
      </c>
      <c r="MB139" s="80">
        <f>+Interest_Rate_for_Equipment_Financing/12*BJ139</f>
        <v>0</v>
      </c>
      <c r="MC139" s="80">
        <f>+Interest_Rate_for_Equipment_Financing/12*BK139</f>
        <v>0</v>
      </c>
      <c r="MD139" s="80">
        <f>+Interest_Rate_for_Equipment_Financing/12*BL139</f>
        <v>0</v>
      </c>
      <c r="ME139" s="80">
        <f>+Interest_Rate_for_Equipment_Financing/12*BM139</f>
        <v>0</v>
      </c>
      <c r="MF139" s="80">
        <f>+Interest_Rate_for_Equipment_Financing/12*BN139</f>
        <v>0</v>
      </c>
      <c r="MG139" s="80">
        <f>+Interest_Rate_for_Equipment_Financing/12*BO139</f>
        <v>0</v>
      </c>
      <c r="MH139" s="80">
        <f>+Interest_Rate_for_Equipment_Financing/12*BP139</f>
        <v>0</v>
      </c>
      <c r="MI139" s="80">
        <f>+Interest_Rate_for_Equipment_Financing/12*BQ139</f>
        <v>0</v>
      </c>
      <c r="MJ139" s="80">
        <f>+Interest_Rate_for_Equipment_Financing/12*BR139</f>
        <v>0</v>
      </c>
      <c r="MK139" s="80">
        <f>+Interest_Rate_for_Equipment_Financing/12*BS139</f>
        <v>0</v>
      </c>
      <c r="ML139" s="80">
        <f>+Interest_Rate_for_Equipment_Financing/12*BT139</f>
        <v>0</v>
      </c>
      <c r="MM139" s="80">
        <f>+Interest_Rate_for_Equipment_Financing/12*BU139</f>
        <v>0</v>
      </c>
      <c r="MN139" s="80">
        <f>+Interest_Rate_for_Equipment_Financing/12*BV139</f>
        <v>0</v>
      </c>
      <c r="MO139" s="80">
        <f>+Interest_Rate_for_Equipment_Financing/12*BW139</f>
        <v>0</v>
      </c>
      <c r="MP139" s="80">
        <f>+Interest_Rate_for_Equipment_Financing/12*BX139</f>
        <v>0</v>
      </c>
      <c r="MQ139" s="80">
        <f>+Interest_Rate_for_Equipment_Financing/12*BY139</f>
        <v>0</v>
      </c>
      <c r="MR139" s="80">
        <f>+Interest_Rate_for_Equipment_Financing/12*BZ139</f>
        <v>0</v>
      </c>
      <c r="MS139" s="80">
        <f>+Interest_Rate_for_Equipment_Financing/12*CA139</f>
        <v>0</v>
      </c>
      <c r="MT139" s="80">
        <f>+Interest_Rate_for_Equipment_Financing/12*CB139</f>
        <v>0</v>
      </c>
      <c r="MU139" s="80">
        <f>+Interest_Rate_for_Equipment_Financing/12*CC139</f>
        <v>0</v>
      </c>
      <c r="MV139" s="80">
        <f>+Interest_Rate_for_Equipment_Financing/12*CD139</f>
        <v>0</v>
      </c>
      <c r="MW139" s="80">
        <f>+Interest_Rate_for_Equipment_Financing/12*CE139</f>
        <v>0</v>
      </c>
      <c r="MX139" s="80">
        <f>+Interest_Rate_for_Equipment_Financing/12*CF139</f>
        <v>0</v>
      </c>
      <c r="MY139" s="80">
        <f>+Interest_Rate_for_Equipment_Financing/12*CG139</f>
        <v>0</v>
      </c>
      <c r="MZ139" s="80">
        <f>+Interest_Rate_for_Equipment_Financing/12*CH139</f>
        <v>0</v>
      </c>
      <c r="NA139" s="80">
        <f>+Interest_Rate_for_Equipment_Financing/12*CI139</f>
        <v>0</v>
      </c>
      <c r="NB139" s="80">
        <f>+Interest_Rate_for_Equipment_Financing/12*CJ139</f>
        <v>0</v>
      </c>
      <c r="NC139" s="80">
        <f>+Interest_Rate_for_Equipment_Financing/12*CK139</f>
        <v>0</v>
      </c>
      <c r="ND139" s="80">
        <f>+Interest_Rate_for_Equipment_Financing/12*CL139</f>
        <v>0</v>
      </c>
      <c r="NE139" s="80">
        <f>+Interest_Rate_for_Equipment_Financing/12*CM139</f>
        <v>0</v>
      </c>
      <c r="NF139" s="80">
        <f>+Interest_Rate_for_Equipment_Financing/12*CN139</f>
        <v>0</v>
      </c>
      <c r="NG139" s="80">
        <f>+Interest_Rate_for_Equipment_Financing/12*CO139</f>
        <v>0</v>
      </c>
      <c r="NH139" s="80">
        <f>+Interest_Rate_for_Equipment_Financing/12*CP139</f>
        <v>0</v>
      </c>
      <c r="NI139" s="80">
        <f>+Interest_Rate_for_Equipment_Financing/12*CQ139</f>
        <v>0</v>
      </c>
      <c r="NJ139" s="80">
        <f>+Interest_Rate_for_Equipment_Financing/12*CR139</f>
        <v>0</v>
      </c>
      <c r="NK139" s="80">
        <f>+Interest_Rate_for_Equipment_Financing/12*CS139</f>
        <v>0</v>
      </c>
      <c r="NL139" s="80">
        <f>+Interest_Rate_for_Equipment_Financing/12*CT139</f>
        <v>0</v>
      </c>
      <c r="NM139" s="80">
        <f>+Interest_Rate_for_Equipment_Financing/12*CU139</f>
        <v>0</v>
      </c>
      <c r="NN139" s="80">
        <f>+Interest_Rate_for_Equipment_Financing/12*CV139</f>
        <v>0</v>
      </c>
      <c r="NO139" s="80">
        <f>+Interest_Rate_for_Equipment_Financing/12*CW139</f>
        <v>0</v>
      </c>
      <c r="NP139" s="80">
        <f>+Interest_Rate_for_Equipment_Financing/12*CX139</f>
        <v>0</v>
      </c>
      <c r="NQ139" s="80">
        <f>+Interest_Rate_for_Equipment_Financing/12*CY139</f>
        <v>0</v>
      </c>
      <c r="NR139" s="80">
        <f>+Interest_Rate_for_Equipment_Financing/12*CZ139</f>
        <v>0</v>
      </c>
      <c r="NS139" s="80">
        <f>+Interest_Rate_for_Equipment_Financing/12*DA139</f>
        <v>0</v>
      </c>
      <c r="NT139" s="80">
        <f>+Interest_Rate_for_Equipment_Financing/12*DB139</f>
        <v>0</v>
      </c>
      <c r="NU139" s="80">
        <f>+Interest_Rate_for_Equipment_Financing/12*DC139</f>
        <v>0</v>
      </c>
      <c r="NV139" s="80">
        <f>+Interest_Rate_for_Equipment_Financing/12*DD139</f>
        <v>0</v>
      </c>
      <c r="NW139" s="80">
        <f>+Interest_Rate_for_Equipment_Financing/12*DE139</f>
        <v>0</v>
      </c>
      <c r="NX139" s="80">
        <f>+Interest_Rate_for_Equipment_Financing/12*DF139</f>
        <v>0</v>
      </c>
      <c r="NY139" s="80">
        <f>+Interest_Rate_for_Equipment_Financing/12*DG139</f>
        <v>0</v>
      </c>
      <c r="NZ139" s="80">
        <f>+Interest_Rate_for_Equipment_Financing/12*DH139</f>
        <v>0</v>
      </c>
      <c r="OA139" s="80">
        <f>+Interest_Rate_for_Equipment_Financing/12*DI139</f>
        <v>0</v>
      </c>
      <c r="OB139" s="80">
        <f>+Interest_Rate_for_Equipment_Financing/12*DJ139</f>
        <v>0</v>
      </c>
      <c r="OC139" s="80">
        <f>+Interest_Rate_for_Equipment_Financing/12*DK139</f>
        <v>0</v>
      </c>
      <c r="OD139" s="80">
        <f>+Interest_Rate_for_Equipment_Financing/12*DL139</f>
        <v>0</v>
      </c>
      <c r="OE139" s="80">
        <f>+Interest_Rate_for_Equipment_Financing/12*DM139</f>
        <v>0</v>
      </c>
      <c r="OF139" s="80">
        <f>+Interest_Rate_for_Equipment_Financing/12*DN139</f>
        <v>0</v>
      </c>
      <c r="OG139" s="80">
        <f>+Interest_Rate_for_Equipment_Financing/12*DO139</f>
        <v>0</v>
      </c>
      <c r="OH139" s="80">
        <f>+Interest_Rate_for_Equipment_Financing/12*DP139</f>
        <v>0</v>
      </c>
      <c r="OI139" s="80">
        <f>+Interest_Rate_for_Equipment_Financing/12*DQ139</f>
        <v>0</v>
      </c>
      <c r="OJ139" s="80">
        <f>+Interest_Rate_for_Equipment_Financing/12*DR139</f>
        <v>0</v>
      </c>
      <c r="OK139" s="80">
        <f>+Interest_Rate_for_Equipment_Financing/12*DS139</f>
        <v>0</v>
      </c>
      <c r="OL139" s="80">
        <f>+Interest_Rate_for_Equipment_Financing/12*DT139</f>
        <v>0</v>
      </c>
      <c r="OM139" s="80">
        <f>+Interest_Rate_for_Equipment_Financing/12*DU139</f>
        <v>0</v>
      </c>
      <c r="ON139" s="80">
        <f>+Interest_Rate_for_Equipment_Financing/12*DV139</f>
        <v>0</v>
      </c>
      <c r="OO139" s="80">
        <f>+Interest_Rate_for_Equipment_Financing/12*DW139</f>
        <v>0</v>
      </c>
      <c r="OP139" s="80">
        <f>+Interest_Rate_for_Equipment_Financing/12*DX139</f>
        <v>0</v>
      </c>
      <c r="OQ139" s="80">
        <f>+Interest_Rate_for_Equipment_Financing/12*DY139</f>
        <v>0</v>
      </c>
      <c r="OR139" s="80">
        <f>+Interest_Rate_for_Equipment_Financing/12*DZ139</f>
        <v>0</v>
      </c>
      <c r="OS139" s="80">
        <f>+Interest_Rate_for_Equipment_Financing/12*EA139</f>
        <v>0</v>
      </c>
      <c r="OT139" s="80">
        <f>+Interest_Rate_for_Equipment_Financing/12*EB139</f>
        <v>0</v>
      </c>
      <c r="OU139" s="80">
        <f>+Interest_Rate_for_Equipment_Financing/12*EC139</f>
        <v>0</v>
      </c>
      <c r="OV139" s="80">
        <f>+Interest_Rate_for_Equipment_Financing/12*ED139</f>
        <v>0</v>
      </c>
      <c r="OW139" s="80">
        <f>+Interest_Rate_for_Equipment_Financing/12*EE139</f>
        <v>0</v>
      </c>
    </row>
    <row r="140" ht="12.75" customHeight="1">
      <c r="A140" s="79">
        <f t="shared" si="111"/>
        <v>19</v>
      </c>
      <c r="B140" s="79" t="s">
        <v>219</v>
      </c>
      <c r="C140" s="80"/>
      <c r="D140" s="80" t="str">
        <f>Term_for_Equipment_Financing</f>
        <v/>
      </c>
      <c r="E140" s="294">
        <f>+Interest_Rate_LT</f>
        <v>0.05</v>
      </c>
      <c r="F140" s="295">
        <f t="shared" si="141"/>
        <v>7</v>
      </c>
      <c r="G140" s="79">
        <f t="shared" si="142"/>
        <v>2026</v>
      </c>
      <c r="H140" s="296"/>
      <c r="I140" s="296"/>
      <c r="J140" s="297"/>
      <c r="K140" s="1"/>
      <c r="L140" s="1"/>
      <c r="M140" s="256">
        <f t="shared" si="118"/>
        <v>46204</v>
      </c>
      <c r="N140" s="256">
        <f t="shared" si="112"/>
        <v>0</v>
      </c>
      <c r="O140" s="257">
        <f t="shared" si="113"/>
        <v>0</v>
      </c>
      <c r="P140" s="258">
        <f t="shared" ref="P140:ES140" si="153">AND((O140&gt;0.1),OR(P$70&lt;$N140,$N140=0))*(O140+$O140+O140*$E140/12)+(P$70=$M140)*($C140+$O140+$C140*$E140/12)</f>
        <v>0</v>
      </c>
      <c r="Q140" s="258">
        <f t="shared" si="153"/>
        <v>0</v>
      </c>
      <c r="R140" s="258">
        <f t="shared" si="153"/>
        <v>0</v>
      </c>
      <c r="S140" s="258">
        <f t="shared" si="153"/>
        <v>0</v>
      </c>
      <c r="T140" s="258">
        <f t="shared" si="153"/>
        <v>0</v>
      </c>
      <c r="U140" s="258">
        <f t="shared" si="153"/>
        <v>0</v>
      </c>
      <c r="V140" s="258">
        <f t="shared" si="153"/>
        <v>0</v>
      </c>
      <c r="W140" s="258">
        <f t="shared" si="153"/>
        <v>0</v>
      </c>
      <c r="X140" s="258">
        <f t="shared" si="153"/>
        <v>0</v>
      </c>
      <c r="Y140" s="258">
        <f t="shared" si="153"/>
        <v>0</v>
      </c>
      <c r="Z140" s="258">
        <f t="shared" si="153"/>
        <v>0</v>
      </c>
      <c r="AA140" s="258">
        <f t="shared" si="153"/>
        <v>0</v>
      </c>
      <c r="AB140" s="258">
        <f t="shared" si="153"/>
        <v>0</v>
      </c>
      <c r="AC140" s="258">
        <f t="shared" si="153"/>
        <v>0</v>
      </c>
      <c r="AD140" s="258">
        <f t="shared" si="153"/>
        <v>0</v>
      </c>
      <c r="AE140" s="258">
        <f t="shared" si="153"/>
        <v>0</v>
      </c>
      <c r="AF140" s="258">
        <f t="shared" si="153"/>
        <v>0</v>
      </c>
      <c r="AG140" s="258">
        <f t="shared" si="153"/>
        <v>0</v>
      </c>
      <c r="AH140" s="258">
        <f t="shared" si="153"/>
        <v>0</v>
      </c>
      <c r="AI140" s="258">
        <f t="shared" si="153"/>
        <v>0</v>
      </c>
      <c r="AJ140" s="258">
        <f t="shared" si="153"/>
        <v>0</v>
      </c>
      <c r="AK140" s="258">
        <f t="shared" si="153"/>
        <v>0</v>
      </c>
      <c r="AL140" s="258">
        <f t="shared" si="153"/>
        <v>0</v>
      </c>
      <c r="AM140" s="258">
        <f t="shared" si="153"/>
        <v>0</v>
      </c>
      <c r="AN140" s="258">
        <f t="shared" si="153"/>
        <v>0</v>
      </c>
      <c r="AO140" s="258">
        <f t="shared" si="153"/>
        <v>0</v>
      </c>
      <c r="AP140" s="258">
        <f t="shared" si="153"/>
        <v>0</v>
      </c>
      <c r="AQ140" s="258">
        <f t="shared" si="153"/>
        <v>0</v>
      </c>
      <c r="AR140" s="258">
        <f t="shared" si="153"/>
        <v>0</v>
      </c>
      <c r="AS140" s="258">
        <f t="shared" si="153"/>
        <v>0</v>
      </c>
      <c r="AT140" s="258">
        <f t="shared" si="153"/>
        <v>0</v>
      </c>
      <c r="AU140" s="258">
        <f t="shared" si="153"/>
        <v>0</v>
      </c>
      <c r="AV140" s="258">
        <f t="shared" si="153"/>
        <v>0</v>
      </c>
      <c r="AW140" s="258">
        <f t="shared" si="153"/>
        <v>0</v>
      </c>
      <c r="AX140" s="258">
        <f t="shared" si="153"/>
        <v>0</v>
      </c>
      <c r="AY140" s="258">
        <f t="shared" si="153"/>
        <v>0</v>
      </c>
      <c r="AZ140" s="258">
        <f t="shared" si="153"/>
        <v>0</v>
      </c>
      <c r="BA140" s="258">
        <f t="shared" si="153"/>
        <v>0</v>
      </c>
      <c r="BB140" s="258">
        <f t="shared" si="153"/>
        <v>0</v>
      </c>
      <c r="BC140" s="258">
        <f t="shared" si="153"/>
        <v>0</v>
      </c>
      <c r="BD140" s="258">
        <f t="shared" si="153"/>
        <v>0</v>
      </c>
      <c r="BE140" s="258">
        <f t="shared" si="153"/>
        <v>0</v>
      </c>
      <c r="BF140" s="258">
        <f t="shared" si="153"/>
        <v>0</v>
      </c>
      <c r="BG140" s="258">
        <f t="shared" si="153"/>
        <v>0</v>
      </c>
      <c r="BH140" s="258">
        <f t="shared" si="153"/>
        <v>0</v>
      </c>
      <c r="BI140" s="258">
        <f t="shared" si="153"/>
        <v>0</v>
      </c>
      <c r="BJ140" s="258">
        <f t="shared" si="153"/>
        <v>0</v>
      </c>
      <c r="BK140" s="258">
        <f t="shared" si="153"/>
        <v>0</v>
      </c>
      <c r="BL140" s="258">
        <f t="shared" si="153"/>
        <v>0</v>
      </c>
      <c r="BM140" s="258">
        <f t="shared" si="153"/>
        <v>0</v>
      </c>
      <c r="BN140" s="258">
        <f t="shared" si="153"/>
        <v>0</v>
      </c>
      <c r="BO140" s="258">
        <f t="shared" si="153"/>
        <v>0</v>
      </c>
      <c r="BP140" s="258">
        <f t="shared" si="153"/>
        <v>0</v>
      </c>
      <c r="BQ140" s="258">
        <f t="shared" si="153"/>
        <v>0</v>
      </c>
      <c r="BR140" s="258">
        <f t="shared" si="153"/>
        <v>0</v>
      </c>
      <c r="BS140" s="258">
        <f t="shared" si="153"/>
        <v>0</v>
      </c>
      <c r="BT140" s="258">
        <f t="shared" si="153"/>
        <v>0</v>
      </c>
      <c r="BU140" s="258">
        <f t="shared" si="153"/>
        <v>0</v>
      </c>
      <c r="BV140" s="258">
        <f t="shared" si="153"/>
        <v>0</v>
      </c>
      <c r="BW140" s="258">
        <f t="shared" si="153"/>
        <v>0</v>
      </c>
      <c r="BX140" s="258">
        <f t="shared" si="153"/>
        <v>0</v>
      </c>
      <c r="BY140" s="258">
        <f t="shared" si="153"/>
        <v>0</v>
      </c>
      <c r="BZ140" s="258">
        <f t="shared" si="153"/>
        <v>0</v>
      </c>
      <c r="CA140" s="258">
        <f t="shared" si="153"/>
        <v>0</v>
      </c>
      <c r="CB140" s="258">
        <f t="shared" si="153"/>
        <v>0</v>
      </c>
      <c r="CC140" s="258">
        <f t="shared" si="153"/>
        <v>0</v>
      </c>
      <c r="CD140" s="258">
        <f t="shared" si="153"/>
        <v>0</v>
      </c>
      <c r="CE140" s="258">
        <f t="shared" si="153"/>
        <v>0</v>
      </c>
      <c r="CF140" s="258">
        <f t="shared" si="153"/>
        <v>0</v>
      </c>
      <c r="CG140" s="258">
        <f t="shared" si="153"/>
        <v>0</v>
      </c>
      <c r="CH140" s="258">
        <f t="shared" si="153"/>
        <v>0</v>
      </c>
      <c r="CI140" s="258">
        <f t="shared" si="153"/>
        <v>0</v>
      </c>
      <c r="CJ140" s="258">
        <f t="shared" si="153"/>
        <v>0</v>
      </c>
      <c r="CK140" s="258">
        <f t="shared" si="153"/>
        <v>0</v>
      </c>
      <c r="CL140" s="258">
        <f t="shared" si="153"/>
        <v>0</v>
      </c>
      <c r="CM140" s="258">
        <f t="shared" si="153"/>
        <v>0</v>
      </c>
      <c r="CN140" s="258">
        <f t="shared" si="153"/>
        <v>0</v>
      </c>
      <c r="CO140" s="258">
        <f t="shared" si="153"/>
        <v>0</v>
      </c>
      <c r="CP140" s="258">
        <f t="shared" si="153"/>
        <v>0</v>
      </c>
      <c r="CQ140" s="258">
        <f t="shared" si="153"/>
        <v>0</v>
      </c>
      <c r="CR140" s="258">
        <f t="shared" si="153"/>
        <v>0</v>
      </c>
      <c r="CS140" s="258">
        <f t="shared" si="153"/>
        <v>0</v>
      </c>
      <c r="CT140" s="258">
        <f t="shared" si="153"/>
        <v>0</v>
      </c>
      <c r="CU140" s="258">
        <f t="shared" si="153"/>
        <v>0</v>
      </c>
      <c r="CV140" s="258">
        <f t="shared" si="153"/>
        <v>0</v>
      </c>
      <c r="CW140" s="258">
        <f t="shared" si="153"/>
        <v>0</v>
      </c>
      <c r="CX140" s="258">
        <f t="shared" si="153"/>
        <v>0</v>
      </c>
      <c r="CY140" s="258">
        <f t="shared" si="153"/>
        <v>0</v>
      </c>
      <c r="CZ140" s="258">
        <f t="shared" si="153"/>
        <v>0</v>
      </c>
      <c r="DA140" s="258">
        <f t="shared" si="153"/>
        <v>0</v>
      </c>
      <c r="DB140" s="258">
        <f t="shared" si="153"/>
        <v>0</v>
      </c>
      <c r="DC140" s="258">
        <f t="shared" si="153"/>
        <v>0</v>
      </c>
      <c r="DD140" s="258">
        <f t="shared" si="153"/>
        <v>0</v>
      </c>
      <c r="DE140" s="258">
        <f t="shared" si="153"/>
        <v>0</v>
      </c>
      <c r="DF140" s="258">
        <f t="shared" si="153"/>
        <v>0</v>
      </c>
      <c r="DG140" s="258">
        <f t="shared" si="153"/>
        <v>0</v>
      </c>
      <c r="DH140" s="258">
        <f t="shared" si="153"/>
        <v>0</v>
      </c>
      <c r="DI140" s="258">
        <f t="shared" si="153"/>
        <v>0</v>
      </c>
      <c r="DJ140" s="258">
        <f t="shared" si="153"/>
        <v>0</v>
      </c>
      <c r="DK140" s="258">
        <f t="shared" si="153"/>
        <v>0</v>
      </c>
      <c r="DL140" s="258">
        <f t="shared" si="153"/>
        <v>0</v>
      </c>
      <c r="DM140" s="258">
        <f t="shared" si="153"/>
        <v>0</v>
      </c>
      <c r="DN140" s="258">
        <f t="shared" si="153"/>
        <v>0</v>
      </c>
      <c r="DO140" s="258">
        <f t="shared" si="153"/>
        <v>0</v>
      </c>
      <c r="DP140" s="258">
        <f t="shared" si="153"/>
        <v>0</v>
      </c>
      <c r="DQ140" s="258">
        <f t="shared" si="153"/>
        <v>0</v>
      </c>
      <c r="DR140" s="258">
        <f t="shared" si="153"/>
        <v>0</v>
      </c>
      <c r="DS140" s="258">
        <f t="shared" si="153"/>
        <v>0</v>
      </c>
      <c r="DT140" s="258">
        <f t="shared" si="153"/>
        <v>0</v>
      </c>
      <c r="DU140" s="258">
        <f t="shared" si="153"/>
        <v>0</v>
      </c>
      <c r="DV140" s="258">
        <f t="shared" si="153"/>
        <v>0</v>
      </c>
      <c r="DW140" s="258">
        <f t="shared" si="153"/>
        <v>0</v>
      </c>
      <c r="DX140" s="258">
        <f t="shared" si="153"/>
        <v>0</v>
      </c>
      <c r="DY140" s="258">
        <f t="shared" si="153"/>
        <v>0</v>
      </c>
      <c r="DZ140" s="258">
        <f t="shared" si="153"/>
        <v>0</v>
      </c>
      <c r="EA140" s="258">
        <f t="shared" si="153"/>
        <v>0</v>
      </c>
      <c r="EB140" s="258">
        <f t="shared" si="153"/>
        <v>0</v>
      </c>
      <c r="EC140" s="258">
        <f t="shared" si="153"/>
        <v>0</v>
      </c>
      <c r="ED140" s="258">
        <f t="shared" si="153"/>
        <v>0</v>
      </c>
      <c r="EE140" s="258">
        <f t="shared" si="153"/>
        <v>0</v>
      </c>
      <c r="EF140" s="258">
        <f t="shared" si="153"/>
        <v>0</v>
      </c>
      <c r="EG140" s="258">
        <f t="shared" si="153"/>
        <v>0</v>
      </c>
      <c r="EH140" s="258">
        <f t="shared" si="153"/>
        <v>0</v>
      </c>
      <c r="EI140" s="258">
        <f t="shared" si="153"/>
        <v>0</v>
      </c>
      <c r="EJ140" s="258">
        <f t="shared" si="153"/>
        <v>0</v>
      </c>
      <c r="EK140" s="258">
        <f t="shared" si="153"/>
        <v>0</v>
      </c>
      <c r="EL140" s="258">
        <f t="shared" si="153"/>
        <v>0</v>
      </c>
      <c r="EM140" s="258">
        <f t="shared" si="153"/>
        <v>0</v>
      </c>
      <c r="EN140" s="258">
        <f t="shared" si="153"/>
        <v>0</v>
      </c>
      <c r="EO140" s="258">
        <f t="shared" si="153"/>
        <v>0</v>
      </c>
      <c r="EP140" s="258">
        <f t="shared" si="153"/>
        <v>0</v>
      </c>
      <c r="EQ140" s="258">
        <f t="shared" si="153"/>
        <v>0</v>
      </c>
      <c r="ER140" s="258">
        <f t="shared" si="153"/>
        <v>0</v>
      </c>
      <c r="ES140" s="258">
        <f t="shared" si="153"/>
        <v>0</v>
      </c>
      <c r="ET140" s="1"/>
      <c r="EU140" s="1"/>
      <c r="EV140" s="1"/>
      <c r="EW140" s="1"/>
      <c r="EX140" s="80">
        <f t="shared" ref="EX140:KE140" si="154">(P140&gt;0)*(P140-AB140)</f>
        <v>0</v>
      </c>
      <c r="EY140" s="80">
        <f t="shared" si="154"/>
        <v>0</v>
      </c>
      <c r="EZ140" s="80">
        <f t="shared" si="154"/>
        <v>0</v>
      </c>
      <c r="FA140" s="80">
        <f t="shared" si="154"/>
        <v>0</v>
      </c>
      <c r="FB140" s="80">
        <f t="shared" si="154"/>
        <v>0</v>
      </c>
      <c r="FC140" s="80">
        <f t="shared" si="154"/>
        <v>0</v>
      </c>
      <c r="FD140" s="80">
        <f t="shared" si="154"/>
        <v>0</v>
      </c>
      <c r="FE140" s="80">
        <f t="shared" si="154"/>
        <v>0</v>
      </c>
      <c r="FF140" s="80">
        <f t="shared" si="154"/>
        <v>0</v>
      </c>
      <c r="FG140" s="80">
        <f t="shared" si="154"/>
        <v>0</v>
      </c>
      <c r="FH140" s="80">
        <f t="shared" si="154"/>
        <v>0</v>
      </c>
      <c r="FI140" s="80">
        <f t="shared" si="154"/>
        <v>0</v>
      </c>
      <c r="FJ140" s="80">
        <f t="shared" si="154"/>
        <v>0</v>
      </c>
      <c r="FK140" s="80">
        <f t="shared" si="154"/>
        <v>0</v>
      </c>
      <c r="FL140" s="80">
        <f t="shared" si="154"/>
        <v>0</v>
      </c>
      <c r="FM140" s="80">
        <f t="shared" si="154"/>
        <v>0</v>
      </c>
      <c r="FN140" s="80">
        <f t="shared" si="154"/>
        <v>0</v>
      </c>
      <c r="FO140" s="80">
        <f t="shared" si="154"/>
        <v>0</v>
      </c>
      <c r="FP140" s="80">
        <f t="shared" si="154"/>
        <v>0</v>
      </c>
      <c r="FQ140" s="80">
        <f t="shared" si="154"/>
        <v>0</v>
      </c>
      <c r="FR140" s="80">
        <f t="shared" si="154"/>
        <v>0</v>
      </c>
      <c r="FS140" s="80">
        <f t="shared" si="154"/>
        <v>0</v>
      </c>
      <c r="FT140" s="80">
        <f t="shared" si="154"/>
        <v>0</v>
      </c>
      <c r="FU140" s="80">
        <f t="shared" si="154"/>
        <v>0</v>
      </c>
      <c r="FV140" s="80">
        <f t="shared" si="154"/>
        <v>0</v>
      </c>
      <c r="FW140" s="80">
        <f t="shared" si="154"/>
        <v>0</v>
      </c>
      <c r="FX140" s="80">
        <f t="shared" si="154"/>
        <v>0</v>
      </c>
      <c r="FY140" s="80">
        <f t="shared" si="154"/>
        <v>0</v>
      </c>
      <c r="FZ140" s="80">
        <f t="shared" si="154"/>
        <v>0</v>
      </c>
      <c r="GA140" s="80">
        <f t="shared" si="154"/>
        <v>0</v>
      </c>
      <c r="GB140" s="80">
        <f t="shared" si="154"/>
        <v>0</v>
      </c>
      <c r="GC140" s="80">
        <f t="shared" si="154"/>
        <v>0</v>
      </c>
      <c r="GD140" s="80">
        <f t="shared" si="154"/>
        <v>0</v>
      </c>
      <c r="GE140" s="80">
        <f t="shared" si="154"/>
        <v>0</v>
      </c>
      <c r="GF140" s="80">
        <f t="shared" si="154"/>
        <v>0</v>
      </c>
      <c r="GG140" s="80">
        <f t="shared" si="154"/>
        <v>0</v>
      </c>
      <c r="GH140" s="80">
        <f t="shared" si="154"/>
        <v>0</v>
      </c>
      <c r="GI140" s="80">
        <f t="shared" si="154"/>
        <v>0</v>
      </c>
      <c r="GJ140" s="80">
        <f t="shared" si="154"/>
        <v>0</v>
      </c>
      <c r="GK140" s="80">
        <f t="shared" si="154"/>
        <v>0</v>
      </c>
      <c r="GL140" s="80">
        <f t="shared" si="154"/>
        <v>0</v>
      </c>
      <c r="GM140" s="80">
        <f t="shared" si="154"/>
        <v>0</v>
      </c>
      <c r="GN140" s="80">
        <f t="shared" si="154"/>
        <v>0</v>
      </c>
      <c r="GO140" s="80">
        <f t="shared" si="154"/>
        <v>0</v>
      </c>
      <c r="GP140" s="80">
        <f t="shared" si="154"/>
        <v>0</v>
      </c>
      <c r="GQ140" s="80">
        <f t="shared" si="154"/>
        <v>0</v>
      </c>
      <c r="GR140" s="80">
        <f t="shared" si="154"/>
        <v>0</v>
      </c>
      <c r="GS140" s="80">
        <f t="shared" si="154"/>
        <v>0</v>
      </c>
      <c r="GT140" s="80">
        <f t="shared" si="154"/>
        <v>0</v>
      </c>
      <c r="GU140" s="80">
        <f t="shared" si="154"/>
        <v>0</v>
      </c>
      <c r="GV140" s="80">
        <f t="shared" si="154"/>
        <v>0</v>
      </c>
      <c r="GW140" s="80">
        <f t="shared" si="154"/>
        <v>0</v>
      </c>
      <c r="GX140" s="80">
        <f t="shared" si="154"/>
        <v>0</v>
      </c>
      <c r="GY140" s="80">
        <f t="shared" si="154"/>
        <v>0</v>
      </c>
      <c r="GZ140" s="80">
        <f t="shared" si="154"/>
        <v>0</v>
      </c>
      <c r="HA140" s="80">
        <f t="shared" si="154"/>
        <v>0</v>
      </c>
      <c r="HB140" s="80">
        <f t="shared" si="154"/>
        <v>0</v>
      </c>
      <c r="HC140" s="80">
        <f t="shared" si="154"/>
        <v>0</v>
      </c>
      <c r="HD140" s="80">
        <f t="shared" si="154"/>
        <v>0</v>
      </c>
      <c r="HE140" s="80">
        <f t="shared" si="154"/>
        <v>0</v>
      </c>
      <c r="HF140" s="80">
        <f t="shared" si="154"/>
        <v>0</v>
      </c>
      <c r="HG140" s="80">
        <f t="shared" si="154"/>
        <v>0</v>
      </c>
      <c r="HH140" s="80">
        <f t="shared" si="154"/>
        <v>0</v>
      </c>
      <c r="HI140" s="80">
        <f t="shared" si="154"/>
        <v>0</v>
      </c>
      <c r="HJ140" s="80">
        <f t="shared" si="154"/>
        <v>0</v>
      </c>
      <c r="HK140" s="80">
        <f t="shared" si="154"/>
        <v>0</v>
      </c>
      <c r="HL140" s="80">
        <f t="shared" si="154"/>
        <v>0</v>
      </c>
      <c r="HM140" s="80">
        <f t="shared" si="154"/>
        <v>0</v>
      </c>
      <c r="HN140" s="80">
        <f t="shared" si="154"/>
        <v>0</v>
      </c>
      <c r="HO140" s="80">
        <f t="shared" si="154"/>
        <v>0</v>
      </c>
      <c r="HP140" s="80">
        <f t="shared" si="154"/>
        <v>0</v>
      </c>
      <c r="HQ140" s="80">
        <f t="shared" si="154"/>
        <v>0</v>
      </c>
      <c r="HR140" s="80">
        <f t="shared" si="154"/>
        <v>0</v>
      </c>
      <c r="HS140" s="80">
        <f t="shared" si="154"/>
        <v>0</v>
      </c>
      <c r="HT140" s="80">
        <f t="shared" si="154"/>
        <v>0</v>
      </c>
      <c r="HU140" s="80">
        <f t="shared" si="154"/>
        <v>0</v>
      </c>
      <c r="HV140" s="80">
        <f t="shared" si="154"/>
        <v>0</v>
      </c>
      <c r="HW140" s="80">
        <f t="shared" si="154"/>
        <v>0</v>
      </c>
      <c r="HX140" s="80">
        <f t="shared" si="154"/>
        <v>0</v>
      </c>
      <c r="HY140" s="80">
        <f t="shared" si="154"/>
        <v>0</v>
      </c>
      <c r="HZ140" s="80">
        <f t="shared" si="154"/>
        <v>0</v>
      </c>
      <c r="IA140" s="80">
        <f t="shared" si="154"/>
        <v>0</v>
      </c>
      <c r="IB140" s="80">
        <f t="shared" si="154"/>
        <v>0</v>
      </c>
      <c r="IC140" s="80">
        <f t="shared" si="154"/>
        <v>0</v>
      </c>
      <c r="ID140" s="80">
        <f t="shared" si="154"/>
        <v>0</v>
      </c>
      <c r="IE140" s="80">
        <f t="shared" si="154"/>
        <v>0</v>
      </c>
      <c r="IF140" s="80">
        <f t="shared" si="154"/>
        <v>0</v>
      </c>
      <c r="IG140" s="80">
        <f t="shared" si="154"/>
        <v>0</v>
      </c>
      <c r="IH140" s="80">
        <f t="shared" si="154"/>
        <v>0</v>
      </c>
      <c r="II140" s="80">
        <f t="shared" si="154"/>
        <v>0</v>
      </c>
      <c r="IJ140" s="80">
        <f t="shared" si="154"/>
        <v>0</v>
      </c>
      <c r="IK140" s="80">
        <f t="shared" si="154"/>
        <v>0</v>
      </c>
      <c r="IL140" s="80">
        <f t="shared" si="154"/>
        <v>0</v>
      </c>
      <c r="IM140" s="80">
        <f t="shared" si="154"/>
        <v>0</v>
      </c>
      <c r="IN140" s="80">
        <f t="shared" si="154"/>
        <v>0</v>
      </c>
      <c r="IO140" s="80">
        <f t="shared" si="154"/>
        <v>0</v>
      </c>
      <c r="IP140" s="80">
        <f t="shared" si="154"/>
        <v>0</v>
      </c>
      <c r="IQ140" s="80">
        <f t="shared" si="154"/>
        <v>0</v>
      </c>
      <c r="IR140" s="80">
        <f t="shared" si="154"/>
        <v>0</v>
      </c>
      <c r="IS140" s="80">
        <f t="shared" si="154"/>
        <v>0</v>
      </c>
      <c r="IT140" s="80">
        <f t="shared" si="154"/>
        <v>0</v>
      </c>
      <c r="IU140" s="80">
        <f t="shared" si="154"/>
        <v>0</v>
      </c>
      <c r="IV140" s="80">
        <f t="shared" si="154"/>
        <v>0</v>
      </c>
      <c r="IW140" s="80">
        <f t="shared" si="154"/>
        <v>0</v>
      </c>
      <c r="IX140" s="80">
        <f t="shared" si="154"/>
        <v>0</v>
      </c>
      <c r="IY140" s="80">
        <f t="shared" si="154"/>
        <v>0</v>
      </c>
      <c r="IZ140" s="80">
        <f t="shared" si="154"/>
        <v>0</v>
      </c>
      <c r="JA140" s="80">
        <f t="shared" si="154"/>
        <v>0</v>
      </c>
      <c r="JB140" s="80">
        <f t="shared" si="154"/>
        <v>0</v>
      </c>
      <c r="JC140" s="80">
        <f t="shared" si="154"/>
        <v>0</v>
      </c>
      <c r="JD140" s="80">
        <f t="shared" si="154"/>
        <v>0</v>
      </c>
      <c r="JE140" s="80">
        <f t="shared" si="154"/>
        <v>0</v>
      </c>
      <c r="JF140" s="80">
        <f t="shared" si="154"/>
        <v>0</v>
      </c>
      <c r="JG140" s="80">
        <f t="shared" si="154"/>
        <v>0</v>
      </c>
      <c r="JH140" s="80">
        <f t="shared" si="154"/>
        <v>0</v>
      </c>
      <c r="JI140" s="80">
        <f t="shared" si="154"/>
        <v>0</v>
      </c>
      <c r="JJ140" s="80">
        <f t="shared" si="154"/>
        <v>0</v>
      </c>
      <c r="JK140" s="80">
        <f t="shared" si="154"/>
        <v>0</v>
      </c>
      <c r="JL140" s="80">
        <f t="shared" si="154"/>
        <v>0</v>
      </c>
      <c r="JM140" s="80">
        <f t="shared" si="154"/>
        <v>0</v>
      </c>
      <c r="JN140" s="80">
        <f t="shared" si="154"/>
        <v>0</v>
      </c>
      <c r="JO140" s="80">
        <f t="shared" si="154"/>
        <v>0</v>
      </c>
      <c r="JP140" s="80">
        <f t="shared" si="154"/>
        <v>0</v>
      </c>
      <c r="JQ140" s="80">
        <f t="shared" si="154"/>
        <v>0</v>
      </c>
      <c r="JR140" s="80">
        <f t="shared" si="154"/>
        <v>0</v>
      </c>
      <c r="JS140" s="80">
        <f t="shared" si="154"/>
        <v>0</v>
      </c>
      <c r="JT140" s="80">
        <f t="shared" si="154"/>
        <v>0</v>
      </c>
      <c r="JU140" s="80">
        <f t="shared" si="154"/>
        <v>0</v>
      </c>
      <c r="JV140" s="80">
        <f t="shared" si="154"/>
        <v>0</v>
      </c>
      <c r="JW140" s="80">
        <f t="shared" si="154"/>
        <v>0</v>
      </c>
      <c r="JX140" s="80">
        <f t="shared" si="154"/>
        <v>0</v>
      </c>
      <c r="JY140" s="80">
        <f t="shared" si="154"/>
        <v>0</v>
      </c>
      <c r="JZ140" s="80">
        <f t="shared" si="154"/>
        <v>0</v>
      </c>
      <c r="KA140" s="80">
        <f t="shared" si="154"/>
        <v>0</v>
      </c>
      <c r="KB140" s="80">
        <f t="shared" si="154"/>
        <v>0</v>
      </c>
      <c r="KC140" s="80">
        <f t="shared" si="154"/>
        <v>0</v>
      </c>
      <c r="KD140" s="80">
        <f t="shared" si="154"/>
        <v>0</v>
      </c>
      <c r="KE140" s="80">
        <f t="shared" si="154"/>
        <v>0</v>
      </c>
      <c r="KF140" s="1"/>
      <c r="KG140" s="1"/>
      <c r="KH140" s="80">
        <f>+Interest_Rate_for_Equipment_Financing/12*P140</f>
        <v>0</v>
      </c>
      <c r="KI140" s="80">
        <f>+Interest_Rate_for_Equipment_Financing/12*Q140</f>
        <v>0</v>
      </c>
      <c r="KJ140" s="80">
        <f>+Interest_Rate_for_Equipment_Financing/12*R140</f>
        <v>0</v>
      </c>
      <c r="KK140" s="80">
        <f>+Interest_Rate_for_Equipment_Financing/12*S140</f>
        <v>0</v>
      </c>
      <c r="KL140" s="80">
        <f>+Interest_Rate_for_Equipment_Financing/12*T140</f>
        <v>0</v>
      </c>
      <c r="KM140" s="80">
        <f>+Interest_Rate_for_Equipment_Financing/12*U140</f>
        <v>0</v>
      </c>
      <c r="KN140" s="80">
        <f>+Interest_Rate_for_Equipment_Financing/12*V140</f>
        <v>0</v>
      </c>
      <c r="KO140" s="80">
        <f>+Interest_Rate_for_Equipment_Financing/12*W140</f>
        <v>0</v>
      </c>
      <c r="KP140" s="80">
        <f>+Interest_Rate_for_Equipment_Financing/12*X140</f>
        <v>0</v>
      </c>
      <c r="KQ140" s="80">
        <f>+Interest_Rate_for_Equipment_Financing/12*Y140</f>
        <v>0</v>
      </c>
      <c r="KR140" s="80">
        <f>+Interest_Rate_for_Equipment_Financing/12*Z140</f>
        <v>0</v>
      </c>
      <c r="KS140" s="80">
        <f>+Interest_Rate_for_Equipment_Financing/12*AA140</f>
        <v>0</v>
      </c>
      <c r="KT140" s="80">
        <f>+Interest_Rate_for_Equipment_Financing/12*AB140</f>
        <v>0</v>
      </c>
      <c r="KU140" s="80">
        <f>+Interest_Rate_for_Equipment_Financing/12*AC140</f>
        <v>0</v>
      </c>
      <c r="KV140" s="80">
        <f>+Interest_Rate_for_Equipment_Financing/12*AD140</f>
        <v>0</v>
      </c>
      <c r="KW140" s="80">
        <f>+Interest_Rate_for_Equipment_Financing/12*AE140</f>
        <v>0</v>
      </c>
      <c r="KX140" s="80">
        <f>+Interest_Rate_for_Equipment_Financing/12*AF140</f>
        <v>0</v>
      </c>
      <c r="KY140" s="80">
        <f>+Interest_Rate_for_Equipment_Financing/12*AG140</f>
        <v>0</v>
      </c>
      <c r="KZ140" s="80">
        <f>+Interest_Rate_for_Equipment_Financing/12*AH140</f>
        <v>0</v>
      </c>
      <c r="LA140" s="80">
        <f>+Interest_Rate_for_Equipment_Financing/12*AI140</f>
        <v>0</v>
      </c>
      <c r="LB140" s="80">
        <f>+Interest_Rate_for_Equipment_Financing/12*AJ140</f>
        <v>0</v>
      </c>
      <c r="LC140" s="80">
        <f>+Interest_Rate_for_Equipment_Financing/12*AK140</f>
        <v>0</v>
      </c>
      <c r="LD140" s="80">
        <f>+Interest_Rate_for_Equipment_Financing/12*AL140</f>
        <v>0</v>
      </c>
      <c r="LE140" s="80">
        <f>+Interest_Rate_for_Equipment_Financing/12*AM140</f>
        <v>0</v>
      </c>
      <c r="LF140" s="80">
        <f>+Interest_Rate_for_Equipment_Financing/12*AN140</f>
        <v>0</v>
      </c>
      <c r="LG140" s="80">
        <f>+Interest_Rate_for_Equipment_Financing/12*AO140</f>
        <v>0</v>
      </c>
      <c r="LH140" s="80">
        <f>+Interest_Rate_for_Equipment_Financing/12*AP140</f>
        <v>0</v>
      </c>
      <c r="LI140" s="80">
        <f>+Interest_Rate_for_Equipment_Financing/12*AQ140</f>
        <v>0</v>
      </c>
      <c r="LJ140" s="80">
        <f>+Interest_Rate_for_Equipment_Financing/12*AR140</f>
        <v>0</v>
      </c>
      <c r="LK140" s="80">
        <f>+Interest_Rate_for_Equipment_Financing/12*AS140</f>
        <v>0</v>
      </c>
      <c r="LL140" s="80">
        <f>+Interest_Rate_for_Equipment_Financing/12*AT140</f>
        <v>0</v>
      </c>
      <c r="LM140" s="80">
        <f>+Interest_Rate_for_Equipment_Financing/12*AU140</f>
        <v>0</v>
      </c>
      <c r="LN140" s="80">
        <f>+Interest_Rate_for_Equipment_Financing/12*AV140</f>
        <v>0</v>
      </c>
      <c r="LO140" s="80">
        <f>+Interest_Rate_for_Equipment_Financing/12*AW140</f>
        <v>0</v>
      </c>
      <c r="LP140" s="80">
        <f>+Interest_Rate_for_Equipment_Financing/12*AX140</f>
        <v>0</v>
      </c>
      <c r="LQ140" s="80">
        <f>+Interest_Rate_for_Equipment_Financing/12*AY140</f>
        <v>0</v>
      </c>
      <c r="LR140" s="80">
        <f>+Interest_Rate_for_Equipment_Financing/12*AZ140</f>
        <v>0</v>
      </c>
      <c r="LS140" s="80">
        <f>+Interest_Rate_for_Equipment_Financing/12*BA140</f>
        <v>0</v>
      </c>
      <c r="LT140" s="80">
        <f>+Interest_Rate_for_Equipment_Financing/12*BB140</f>
        <v>0</v>
      </c>
      <c r="LU140" s="80">
        <f>+Interest_Rate_for_Equipment_Financing/12*BC140</f>
        <v>0</v>
      </c>
      <c r="LV140" s="80">
        <f>+Interest_Rate_for_Equipment_Financing/12*BD140</f>
        <v>0</v>
      </c>
      <c r="LW140" s="80">
        <f>+Interest_Rate_for_Equipment_Financing/12*BE140</f>
        <v>0</v>
      </c>
      <c r="LX140" s="80">
        <f>+Interest_Rate_for_Equipment_Financing/12*BF140</f>
        <v>0</v>
      </c>
      <c r="LY140" s="80">
        <f>+Interest_Rate_for_Equipment_Financing/12*BG140</f>
        <v>0</v>
      </c>
      <c r="LZ140" s="80">
        <f>+Interest_Rate_for_Equipment_Financing/12*BH140</f>
        <v>0</v>
      </c>
      <c r="MA140" s="80">
        <f>+Interest_Rate_for_Equipment_Financing/12*BI140</f>
        <v>0</v>
      </c>
      <c r="MB140" s="80">
        <f>+Interest_Rate_for_Equipment_Financing/12*BJ140</f>
        <v>0</v>
      </c>
      <c r="MC140" s="80">
        <f>+Interest_Rate_for_Equipment_Financing/12*BK140</f>
        <v>0</v>
      </c>
      <c r="MD140" s="80">
        <f>+Interest_Rate_for_Equipment_Financing/12*BL140</f>
        <v>0</v>
      </c>
      <c r="ME140" s="80">
        <f>+Interest_Rate_for_Equipment_Financing/12*BM140</f>
        <v>0</v>
      </c>
      <c r="MF140" s="80">
        <f>+Interest_Rate_for_Equipment_Financing/12*BN140</f>
        <v>0</v>
      </c>
      <c r="MG140" s="80">
        <f>+Interest_Rate_for_Equipment_Financing/12*BO140</f>
        <v>0</v>
      </c>
      <c r="MH140" s="80">
        <f>+Interest_Rate_for_Equipment_Financing/12*BP140</f>
        <v>0</v>
      </c>
      <c r="MI140" s="80">
        <f>+Interest_Rate_for_Equipment_Financing/12*BQ140</f>
        <v>0</v>
      </c>
      <c r="MJ140" s="80">
        <f>+Interest_Rate_for_Equipment_Financing/12*BR140</f>
        <v>0</v>
      </c>
      <c r="MK140" s="80">
        <f>+Interest_Rate_for_Equipment_Financing/12*BS140</f>
        <v>0</v>
      </c>
      <c r="ML140" s="80">
        <f>+Interest_Rate_for_Equipment_Financing/12*BT140</f>
        <v>0</v>
      </c>
      <c r="MM140" s="80">
        <f>+Interest_Rate_for_Equipment_Financing/12*BU140</f>
        <v>0</v>
      </c>
      <c r="MN140" s="80">
        <f>+Interest_Rate_for_Equipment_Financing/12*BV140</f>
        <v>0</v>
      </c>
      <c r="MO140" s="80">
        <f>+Interest_Rate_for_Equipment_Financing/12*BW140</f>
        <v>0</v>
      </c>
      <c r="MP140" s="80">
        <f>+Interest_Rate_for_Equipment_Financing/12*BX140</f>
        <v>0</v>
      </c>
      <c r="MQ140" s="80">
        <f>+Interest_Rate_for_Equipment_Financing/12*BY140</f>
        <v>0</v>
      </c>
      <c r="MR140" s="80">
        <f>+Interest_Rate_for_Equipment_Financing/12*BZ140</f>
        <v>0</v>
      </c>
      <c r="MS140" s="80">
        <f>+Interest_Rate_for_Equipment_Financing/12*CA140</f>
        <v>0</v>
      </c>
      <c r="MT140" s="80">
        <f>+Interest_Rate_for_Equipment_Financing/12*CB140</f>
        <v>0</v>
      </c>
      <c r="MU140" s="80">
        <f>+Interest_Rate_for_Equipment_Financing/12*CC140</f>
        <v>0</v>
      </c>
      <c r="MV140" s="80">
        <f>+Interest_Rate_for_Equipment_Financing/12*CD140</f>
        <v>0</v>
      </c>
      <c r="MW140" s="80">
        <f>+Interest_Rate_for_Equipment_Financing/12*CE140</f>
        <v>0</v>
      </c>
      <c r="MX140" s="80">
        <f>+Interest_Rate_for_Equipment_Financing/12*CF140</f>
        <v>0</v>
      </c>
      <c r="MY140" s="80">
        <f>+Interest_Rate_for_Equipment_Financing/12*CG140</f>
        <v>0</v>
      </c>
      <c r="MZ140" s="80">
        <f>+Interest_Rate_for_Equipment_Financing/12*CH140</f>
        <v>0</v>
      </c>
      <c r="NA140" s="80">
        <f>+Interest_Rate_for_Equipment_Financing/12*CI140</f>
        <v>0</v>
      </c>
      <c r="NB140" s="80">
        <f>+Interest_Rate_for_Equipment_Financing/12*CJ140</f>
        <v>0</v>
      </c>
      <c r="NC140" s="80">
        <f>+Interest_Rate_for_Equipment_Financing/12*CK140</f>
        <v>0</v>
      </c>
      <c r="ND140" s="80">
        <f>+Interest_Rate_for_Equipment_Financing/12*CL140</f>
        <v>0</v>
      </c>
      <c r="NE140" s="80">
        <f>+Interest_Rate_for_Equipment_Financing/12*CM140</f>
        <v>0</v>
      </c>
      <c r="NF140" s="80">
        <f>+Interest_Rate_for_Equipment_Financing/12*CN140</f>
        <v>0</v>
      </c>
      <c r="NG140" s="80">
        <f>+Interest_Rate_for_Equipment_Financing/12*CO140</f>
        <v>0</v>
      </c>
      <c r="NH140" s="80">
        <f>+Interest_Rate_for_Equipment_Financing/12*CP140</f>
        <v>0</v>
      </c>
      <c r="NI140" s="80">
        <f>+Interest_Rate_for_Equipment_Financing/12*CQ140</f>
        <v>0</v>
      </c>
      <c r="NJ140" s="80">
        <f>+Interest_Rate_for_Equipment_Financing/12*CR140</f>
        <v>0</v>
      </c>
      <c r="NK140" s="80">
        <f>+Interest_Rate_for_Equipment_Financing/12*CS140</f>
        <v>0</v>
      </c>
      <c r="NL140" s="80">
        <f>+Interest_Rate_for_Equipment_Financing/12*CT140</f>
        <v>0</v>
      </c>
      <c r="NM140" s="80">
        <f>+Interest_Rate_for_Equipment_Financing/12*CU140</f>
        <v>0</v>
      </c>
      <c r="NN140" s="80">
        <f>+Interest_Rate_for_Equipment_Financing/12*CV140</f>
        <v>0</v>
      </c>
      <c r="NO140" s="80">
        <f>+Interest_Rate_for_Equipment_Financing/12*CW140</f>
        <v>0</v>
      </c>
      <c r="NP140" s="80">
        <f>+Interest_Rate_for_Equipment_Financing/12*CX140</f>
        <v>0</v>
      </c>
      <c r="NQ140" s="80">
        <f>+Interest_Rate_for_Equipment_Financing/12*CY140</f>
        <v>0</v>
      </c>
      <c r="NR140" s="80">
        <f>+Interest_Rate_for_Equipment_Financing/12*CZ140</f>
        <v>0</v>
      </c>
      <c r="NS140" s="80">
        <f>+Interest_Rate_for_Equipment_Financing/12*DA140</f>
        <v>0</v>
      </c>
      <c r="NT140" s="80">
        <f>+Interest_Rate_for_Equipment_Financing/12*DB140</f>
        <v>0</v>
      </c>
      <c r="NU140" s="80">
        <f>+Interest_Rate_for_Equipment_Financing/12*DC140</f>
        <v>0</v>
      </c>
      <c r="NV140" s="80">
        <f>+Interest_Rate_for_Equipment_Financing/12*DD140</f>
        <v>0</v>
      </c>
      <c r="NW140" s="80">
        <f>+Interest_Rate_for_Equipment_Financing/12*DE140</f>
        <v>0</v>
      </c>
      <c r="NX140" s="80">
        <f>+Interest_Rate_for_Equipment_Financing/12*DF140</f>
        <v>0</v>
      </c>
      <c r="NY140" s="80">
        <f>+Interest_Rate_for_Equipment_Financing/12*DG140</f>
        <v>0</v>
      </c>
      <c r="NZ140" s="80">
        <f>+Interest_Rate_for_Equipment_Financing/12*DH140</f>
        <v>0</v>
      </c>
      <c r="OA140" s="80">
        <f>+Interest_Rate_for_Equipment_Financing/12*DI140</f>
        <v>0</v>
      </c>
      <c r="OB140" s="80">
        <f>+Interest_Rate_for_Equipment_Financing/12*DJ140</f>
        <v>0</v>
      </c>
      <c r="OC140" s="80">
        <f>+Interest_Rate_for_Equipment_Financing/12*DK140</f>
        <v>0</v>
      </c>
      <c r="OD140" s="80">
        <f>+Interest_Rate_for_Equipment_Financing/12*DL140</f>
        <v>0</v>
      </c>
      <c r="OE140" s="80">
        <f>+Interest_Rate_for_Equipment_Financing/12*DM140</f>
        <v>0</v>
      </c>
      <c r="OF140" s="80">
        <f>+Interest_Rate_for_Equipment_Financing/12*DN140</f>
        <v>0</v>
      </c>
      <c r="OG140" s="80">
        <f>+Interest_Rate_for_Equipment_Financing/12*DO140</f>
        <v>0</v>
      </c>
      <c r="OH140" s="80">
        <f>+Interest_Rate_for_Equipment_Financing/12*DP140</f>
        <v>0</v>
      </c>
      <c r="OI140" s="80">
        <f>+Interest_Rate_for_Equipment_Financing/12*DQ140</f>
        <v>0</v>
      </c>
      <c r="OJ140" s="80">
        <f>+Interest_Rate_for_Equipment_Financing/12*DR140</f>
        <v>0</v>
      </c>
      <c r="OK140" s="80">
        <f>+Interest_Rate_for_Equipment_Financing/12*DS140</f>
        <v>0</v>
      </c>
      <c r="OL140" s="80">
        <f>+Interest_Rate_for_Equipment_Financing/12*DT140</f>
        <v>0</v>
      </c>
      <c r="OM140" s="80">
        <f>+Interest_Rate_for_Equipment_Financing/12*DU140</f>
        <v>0</v>
      </c>
      <c r="ON140" s="80">
        <f>+Interest_Rate_for_Equipment_Financing/12*DV140</f>
        <v>0</v>
      </c>
      <c r="OO140" s="80">
        <f>+Interest_Rate_for_Equipment_Financing/12*DW140</f>
        <v>0</v>
      </c>
      <c r="OP140" s="80">
        <f>+Interest_Rate_for_Equipment_Financing/12*DX140</f>
        <v>0</v>
      </c>
      <c r="OQ140" s="80">
        <f>+Interest_Rate_for_Equipment_Financing/12*DY140</f>
        <v>0</v>
      </c>
      <c r="OR140" s="80">
        <f>+Interest_Rate_for_Equipment_Financing/12*DZ140</f>
        <v>0</v>
      </c>
      <c r="OS140" s="80">
        <f>+Interest_Rate_for_Equipment_Financing/12*EA140</f>
        <v>0</v>
      </c>
      <c r="OT140" s="80">
        <f>+Interest_Rate_for_Equipment_Financing/12*EB140</f>
        <v>0</v>
      </c>
      <c r="OU140" s="80">
        <f>+Interest_Rate_for_Equipment_Financing/12*EC140</f>
        <v>0</v>
      </c>
      <c r="OV140" s="80">
        <f>+Interest_Rate_for_Equipment_Financing/12*ED140</f>
        <v>0</v>
      </c>
      <c r="OW140" s="80">
        <f>+Interest_Rate_for_Equipment_Financing/12*EE140</f>
        <v>0</v>
      </c>
    </row>
    <row r="141" ht="12.75" customHeight="1">
      <c r="A141" s="79">
        <f t="shared" si="111"/>
        <v>20</v>
      </c>
      <c r="B141" s="79" t="s">
        <v>220</v>
      </c>
      <c r="C141" s="80"/>
      <c r="D141" s="80" t="str">
        <f>Term_for_Equipment_Financing</f>
        <v/>
      </c>
      <c r="E141" s="294">
        <f>+Interest_Rate_LT</f>
        <v>0.05</v>
      </c>
      <c r="F141" s="295">
        <f t="shared" si="141"/>
        <v>8</v>
      </c>
      <c r="G141" s="79">
        <f t="shared" si="142"/>
        <v>2026</v>
      </c>
      <c r="H141" s="296"/>
      <c r="I141" s="296"/>
      <c r="J141" s="297"/>
      <c r="K141" s="1"/>
      <c r="L141" s="1"/>
      <c r="M141" s="256">
        <f t="shared" si="118"/>
        <v>46235</v>
      </c>
      <c r="N141" s="256">
        <f t="shared" si="112"/>
        <v>0</v>
      </c>
      <c r="O141" s="257">
        <f t="shared" si="113"/>
        <v>0</v>
      </c>
      <c r="P141" s="258">
        <f t="shared" ref="P141:ES141" si="155">AND((O141&gt;0.1),OR(P$70&lt;$N141,$N141=0))*(O141+$O141+O141*$E141/12)+(P$70=$M141)*($C141+$O141+$C141*$E141/12)</f>
        <v>0</v>
      </c>
      <c r="Q141" s="258">
        <f t="shared" si="155"/>
        <v>0</v>
      </c>
      <c r="R141" s="258">
        <f t="shared" si="155"/>
        <v>0</v>
      </c>
      <c r="S141" s="258">
        <f t="shared" si="155"/>
        <v>0</v>
      </c>
      <c r="T141" s="258">
        <f t="shared" si="155"/>
        <v>0</v>
      </c>
      <c r="U141" s="258">
        <f t="shared" si="155"/>
        <v>0</v>
      </c>
      <c r="V141" s="258">
        <f t="shared" si="155"/>
        <v>0</v>
      </c>
      <c r="W141" s="258">
        <f t="shared" si="155"/>
        <v>0</v>
      </c>
      <c r="X141" s="258">
        <f t="shared" si="155"/>
        <v>0</v>
      </c>
      <c r="Y141" s="258">
        <f t="shared" si="155"/>
        <v>0</v>
      </c>
      <c r="Z141" s="258">
        <f t="shared" si="155"/>
        <v>0</v>
      </c>
      <c r="AA141" s="258">
        <f t="shared" si="155"/>
        <v>0</v>
      </c>
      <c r="AB141" s="258">
        <f t="shared" si="155"/>
        <v>0</v>
      </c>
      <c r="AC141" s="258">
        <f t="shared" si="155"/>
        <v>0</v>
      </c>
      <c r="AD141" s="258">
        <f t="shared" si="155"/>
        <v>0</v>
      </c>
      <c r="AE141" s="258">
        <f t="shared" si="155"/>
        <v>0</v>
      </c>
      <c r="AF141" s="258">
        <f t="shared" si="155"/>
        <v>0</v>
      </c>
      <c r="AG141" s="258">
        <f t="shared" si="155"/>
        <v>0</v>
      </c>
      <c r="AH141" s="258">
        <f t="shared" si="155"/>
        <v>0</v>
      </c>
      <c r="AI141" s="258">
        <f t="shared" si="155"/>
        <v>0</v>
      </c>
      <c r="AJ141" s="258">
        <f t="shared" si="155"/>
        <v>0</v>
      </c>
      <c r="AK141" s="258">
        <f t="shared" si="155"/>
        <v>0</v>
      </c>
      <c r="AL141" s="258">
        <f t="shared" si="155"/>
        <v>0</v>
      </c>
      <c r="AM141" s="258">
        <f t="shared" si="155"/>
        <v>0</v>
      </c>
      <c r="AN141" s="258">
        <f t="shared" si="155"/>
        <v>0</v>
      </c>
      <c r="AO141" s="258">
        <f t="shared" si="155"/>
        <v>0</v>
      </c>
      <c r="AP141" s="258">
        <f t="shared" si="155"/>
        <v>0</v>
      </c>
      <c r="AQ141" s="258">
        <f t="shared" si="155"/>
        <v>0</v>
      </c>
      <c r="AR141" s="258">
        <f t="shared" si="155"/>
        <v>0</v>
      </c>
      <c r="AS141" s="258">
        <f t="shared" si="155"/>
        <v>0</v>
      </c>
      <c r="AT141" s="258">
        <f t="shared" si="155"/>
        <v>0</v>
      </c>
      <c r="AU141" s="258">
        <f t="shared" si="155"/>
        <v>0</v>
      </c>
      <c r="AV141" s="258">
        <f t="shared" si="155"/>
        <v>0</v>
      </c>
      <c r="AW141" s="258">
        <f t="shared" si="155"/>
        <v>0</v>
      </c>
      <c r="AX141" s="258">
        <f t="shared" si="155"/>
        <v>0</v>
      </c>
      <c r="AY141" s="258">
        <f t="shared" si="155"/>
        <v>0</v>
      </c>
      <c r="AZ141" s="258">
        <f t="shared" si="155"/>
        <v>0</v>
      </c>
      <c r="BA141" s="258">
        <f t="shared" si="155"/>
        <v>0</v>
      </c>
      <c r="BB141" s="258">
        <f t="shared" si="155"/>
        <v>0</v>
      </c>
      <c r="BC141" s="258">
        <f t="shared" si="155"/>
        <v>0</v>
      </c>
      <c r="BD141" s="258">
        <f t="shared" si="155"/>
        <v>0</v>
      </c>
      <c r="BE141" s="258">
        <f t="shared" si="155"/>
        <v>0</v>
      </c>
      <c r="BF141" s="258">
        <f t="shared" si="155"/>
        <v>0</v>
      </c>
      <c r="BG141" s="258">
        <f t="shared" si="155"/>
        <v>0</v>
      </c>
      <c r="BH141" s="258">
        <f t="shared" si="155"/>
        <v>0</v>
      </c>
      <c r="BI141" s="258">
        <f t="shared" si="155"/>
        <v>0</v>
      </c>
      <c r="BJ141" s="258">
        <f t="shared" si="155"/>
        <v>0</v>
      </c>
      <c r="BK141" s="258">
        <f t="shared" si="155"/>
        <v>0</v>
      </c>
      <c r="BL141" s="258">
        <f t="shared" si="155"/>
        <v>0</v>
      </c>
      <c r="BM141" s="258">
        <f t="shared" si="155"/>
        <v>0</v>
      </c>
      <c r="BN141" s="258">
        <f t="shared" si="155"/>
        <v>0</v>
      </c>
      <c r="BO141" s="258">
        <f t="shared" si="155"/>
        <v>0</v>
      </c>
      <c r="BP141" s="258">
        <f t="shared" si="155"/>
        <v>0</v>
      </c>
      <c r="BQ141" s="258">
        <f t="shared" si="155"/>
        <v>0</v>
      </c>
      <c r="BR141" s="258">
        <f t="shared" si="155"/>
        <v>0</v>
      </c>
      <c r="BS141" s="258">
        <f t="shared" si="155"/>
        <v>0</v>
      </c>
      <c r="BT141" s="258">
        <f t="shared" si="155"/>
        <v>0</v>
      </c>
      <c r="BU141" s="258">
        <f t="shared" si="155"/>
        <v>0</v>
      </c>
      <c r="BV141" s="258">
        <f t="shared" si="155"/>
        <v>0</v>
      </c>
      <c r="BW141" s="258">
        <f t="shared" si="155"/>
        <v>0</v>
      </c>
      <c r="BX141" s="258">
        <f t="shared" si="155"/>
        <v>0</v>
      </c>
      <c r="BY141" s="258">
        <f t="shared" si="155"/>
        <v>0</v>
      </c>
      <c r="BZ141" s="258">
        <f t="shared" si="155"/>
        <v>0</v>
      </c>
      <c r="CA141" s="258">
        <f t="shared" si="155"/>
        <v>0</v>
      </c>
      <c r="CB141" s="258">
        <f t="shared" si="155"/>
        <v>0</v>
      </c>
      <c r="CC141" s="258">
        <f t="shared" si="155"/>
        <v>0</v>
      </c>
      <c r="CD141" s="258">
        <f t="shared" si="155"/>
        <v>0</v>
      </c>
      <c r="CE141" s="258">
        <f t="shared" si="155"/>
        <v>0</v>
      </c>
      <c r="CF141" s="258">
        <f t="shared" si="155"/>
        <v>0</v>
      </c>
      <c r="CG141" s="258">
        <f t="shared" si="155"/>
        <v>0</v>
      </c>
      <c r="CH141" s="258">
        <f t="shared" si="155"/>
        <v>0</v>
      </c>
      <c r="CI141" s="258">
        <f t="shared" si="155"/>
        <v>0</v>
      </c>
      <c r="CJ141" s="258">
        <f t="shared" si="155"/>
        <v>0</v>
      </c>
      <c r="CK141" s="258">
        <f t="shared" si="155"/>
        <v>0</v>
      </c>
      <c r="CL141" s="258">
        <f t="shared" si="155"/>
        <v>0</v>
      </c>
      <c r="CM141" s="258">
        <f t="shared" si="155"/>
        <v>0</v>
      </c>
      <c r="CN141" s="258">
        <f t="shared" si="155"/>
        <v>0</v>
      </c>
      <c r="CO141" s="258">
        <f t="shared" si="155"/>
        <v>0</v>
      </c>
      <c r="CP141" s="258">
        <f t="shared" si="155"/>
        <v>0</v>
      </c>
      <c r="CQ141" s="258">
        <f t="shared" si="155"/>
        <v>0</v>
      </c>
      <c r="CR141" s="258">
        <f t="shared" si="155"/>
        <v>0</v>
      </c>
      <c r="CS141" s="258">
        <f t="shared" si="155"/>
        <v>0</v>
      </c>
      <c r="CT141" s="258">
        <f t="shared" si="155"/>
        <v>0</v>
      </c>
      <c r="CU141" s="258">
        <f t="shared" si="155"/>
        <v>0</v>
      </c>
      <c r="CV141" s="258">
        <f t="shared" si="155"/>
        <v>0</v>
      </c>
      <c r="CW141" s="258">
        <f t="shared" si="155"/>
        <v>0</v>
      </c>
      <c r="CX141" s="258">
        <f t="shared" si="155"/>
        <v>0</v>
      </c>
      <c r="CY141" s="258">
        <f t="shared" si="155"/>
        <v>0</v>
      </c>
      <c r="CZ141" s="258">
        <f t="shared" si="155"/>
        <v>0</v>
      </c>
      <c r="DA141" s="258">
        <f t="shared" si="155"/>
        <v>0</v>
      </c>
      <c r="DB141" s="258">
        <f t="shared" si="155"/>
        <v>0</v>
      </c>
      <c r="DC141" s="258">
        <f t="shared" si="155"/>
        <v>0</v>
      </c>
      <c r="DD141" s="258">
        <f t="shared" si="155"/>
        <v>0</v>
      </c>
      <c r="DE141" s="258">
        <f t="shared" si="155"/>
        <v>0</v>
      </c>
      <c r="DF141" s="258">
        <f t="shared" si="155"/>
        <v>0</v>
      </c>
      <c r="DG141" s="258">
        <f t="shared" si="155"/>
        <v>0</v>
      </c>
      <c r="DH141" s="258">
        <f t="shared" si="155"/>
        <v>0</v>
      </c>
      <c r="DI141" s="258">
        <f t="shared" si="155"/>
        <v>0</v>
      </c>
      <c r="DJ141" s="258">
        <f t="shared" si="155"/>
        <v>0</v>
      </c>
      <c r="DK141" s="258">
        <f t="shared" si="155"/>
        <v>0</v>
      </c>
      <c r="DL141" s="258">
        <f t="shared" si="155"/>
        <v>0</v>
      </c>
      <c r="DM141" s="258">
        <f t="shared" si="155"/>
        <v>0</v>
      </c>
      <c r="DN141" s="258">
        <f t="shared" si="155"/>
        <v>0</v>
      </c>
      <c r="DO141" s="258">
        <f t="shared" si="155"/>
        <v>0</v>
      </c>
      <c r="DP141" s="258">
        <f t="shared" si="155"/>
        <v>0</v>
      </c>
      <c r="DQ141" s="258">
        <f t="shared" si="155"/>
        <v>0</v>
      </c>
      <c r="DR141" s="258">
        <f t="shared" si="155"/>
        <v>0</v>
      </c>
      <c r="DS141" s="258">
        <f t="shared" si="155"/>
        <v>0</v>
      </c>
      <c r="DT141" s="258">
        <f t="shared" si="155"/>
        <v>0</v>
      </c>
      <c r="DU141" s="258">
        <f t="shared" si="155"/>
        <v>0</v>
      </c>
      <c r="DV141" s="258">
        <f t="shared" si="155"/>
        <v>0</v>
      </c>
      <c r="DW141" s="258">
        <f t="shared" si="155"/>
        <v>0</v>
      </c>
      <c r="DX141" s="258">
        <f t="shared" si="155"/>
        <v>0</v>
      </c>
      <c r="DY141" s="258">
        <f t="shared" si="155"/>
        <v>0</v>
      </c>
      <c r="DZ141" s="258">
        <f t="shared" si="155"/>
        <v>0</v>
      </c>
      <c r="EA141" s="258">
        <f t="shared" si="155"/>
        <v>0</v>
      </c>
      <c r="EB141" s="258">
        <f t="shared" si="155"/>
        <v>0</v>
      </c>
      <c r="EC141" s="258">
        <f t="shared" si="155"/>
        <v>0</v>
      </c>
      <c r="ED141" s="258">
        <f t="shared" si="155"/>
        <v>0</v>
      </c>
      <c r="EE141" s="258">
        <f t="shared" si="155"/>
        <v>0</v>
      </c>
      <c r="EF141" s="258">
        <f t="shared" si="155"/>
        <v>0</v>
      </c>
      <c r="EG141" s="258">
        <f t="shared" si="155"/>
        <v>0</v>
      </c>
      <c r="EH141" s="258">
        <f t="shared" si="155"/>
        <v>0</v>
      </c>
      <c r="EI141" s="258">
        <f t="shared" si="155"/>
        <v>0</v>
      </c>
      <c r="EJ141" s="258">
        <f t="shared" si="155"/>
        <v>0</v>
      </c>
      <c r="EK141" s="258">
        <f t="shared" si="155"/>
        <v>0</v>
      </c>
      <c r="EL141" s="258">
        <f t="shared" si="155"/>
        <v>0</v>
      </c>
      <c r="EM141" s="258">
        <f t="shared" si="155"/>
        <v>0</v>
      </c>
      <c r="EN141" s="258">
        <f t="shared" si="155"/>
        <v>0</v>
      </c>
      <c r="EO141" s="258">
        <f t="shared" si="155"/>
        <v>0</v>
      </c>
      <c r="EP141" s="258">
        <f t="shared" si="155"/>
        <v>0</v>
      </c>
      <c r="EQ141" s="258">
        <f t="shared" si="155"/>
        <v>0</v>
      </c>
      <c r="ER141" s="258">
        <f t="shared" si="155"/>
        <v>0</v>
      </c>
      <c r="ES141" s="258">
        <f t="shared" si="155"/>
        <v>0</v>
      </c>
      <c r="ET141" s="1"/>
      <c r="EU141" s="1"/>
      <c r="EV141" s="1"/>
      <c r="EW141" s="1"/>
      <c r="EX141" s="80">
        <f t="shared" ref="EX141:KE141" si="156">(P141&gt;0)*(P141-AB141)</f>
        <v>0</v>
      </c>
      <c r="EY141" s="80">
        <f t="shared" si="156"/>
        <v>0</v>
      </c>
      <c r="EZ141" s="80">
        <f t="shared" si="156"/>
        <v>0</v>
      </c>
      <c r="FA141" s="80">
        <f t="shared" si="156"/>
        <v>0</v>
      </c>
      <c r="FB141" s="80">
        <f t="shared" si="156"/>
        <v>0</v>
      </c>
      <c r="FC141" s="80">
        <f t="shared" si="156"/>
        <v>0</v>
      </c>
      <c r="FD141" s="80">
        <f t="shared" si="156"/>
        <v>0</v>
      </c>
      <c r="FE141" s="80">
        <f t="shared" si="156"/>
        <v>0</v>
      </c>
      <c r="FF141" s="80">
        <f t="shared" si="156"/>
        <v>0</v>
      </c>
      <c r="FG141" s="80">
        <f t="shared" si="156"/>
        <v>0</v>
      </c>
      <c r="FH141" s="80">
        <f t="shared" si="156"/>
        <v>0</v>
      </c>
      <c r="FI141" s="80">
        <f t="shared" si="156"/>
        <v>0</v>
      </c>
      <c r="FJ141" s="80">
        <f t="shared" si="156"/>
        <v>0</v>
      </c>
      <c r="FK141" s="80">
        <f t="shared" si="156"/>
        <v>0</v>
      </c>
      <c r="FL141" s="80">
        <f t="shared" si="156"/>
        <v>0</v>
      </c>
      <c r="FM141" s="80">
        <f t="shared" si="156"/>
        <v>0</v>
      </c>
      <c r="FN141" s="80">
        <f t="shared" si="156"/>
        <v>0</v>
      </c>
      <c r="FO141" s="80">
        <f t="shared" si="156"/>
        <v>0</v>
      </c>
      <c r="FP141" s="80">
        <f t="shared" si="156"/>
        <v>0</v>
      </c>
      <c r="FQ141" s="80">
        <f t="shared" si="156"/>
        <v>0</v>
      </c>
      <c r="FR141" s="80">
        <f t="shared" si="156"/>
        <v>0</v>
      </c>
      <c r="FS141" s="80">
        <f t="shared" si="156"/>
        <v>0</v>
      </c>
      <c r="FT141" s="80">
        <f t="shared" si="156"/>
        <v>0</v>
      </c>
      <c r="FU141" s="80">
        <f t="shared" si="156"/>
        <v>0</v>
      </c>
      <c r="FV141" s="80">
        <f t="shared" si="156"/>
        <v>0</v>
      </c>
      <c r="FW141" s="80">
        <f t="shared" si="156"/>
        <v>0</v>
      </c>
      <c r="FX141" s="80">
        <f t="shared" si="156"/>
        <v>0</v>
      </c>
      <c r="FY141" s="80">
        <f t="shared" si="156"/>
        <v>0</v>
      </c>
      <c r="FZ141" s="80">
        <f t="shared" si="156"/>
        <v>0</v>
      </c>
      <c r="GA141" s="80">
        <f t="shared" si="156"/>
        <v>0</v>
      </c>
      <c r="GB141" s="80">
        <f t="shared" si="156"/>
        <v>0</v>
      </c>
      <c r="GC141" s="80">
        <f t="shared" si="156"/>
        <v>0</v>
      </c>
      <c r="GD141" s="80">
        <f t="shared" si="156"/>
        <v>0</v>
      </c>
      <c r="GE141" s="80">
        <f t="shared" si="156"/>
        <v>0</v>
      </c>
      <c r="GF141" s="80">
        <f t="shared" si="156"/>
        <v>0</v>
      </c>
      <c r="GG141" s="80">
        <f t="shared" si="156"/>
        <v>0</v>
      </c>
      <c r="GH141" s="80">
        <f t="shared" si="156"/>
        <v>0</v>
      </c>
      <c r="GI141" s="80">
        <f t="shared" si="156"/>
        <v>0</v>
      </c>
      <c r="GJ141" s="80">
        <f t="shared" si="156"/>
        <v>0</v>
      </c>
      <c r="GK141" s="80">
        <f t="shared" si="156"/>
        <v>0</v>
      </c>
      <c r="GL141" s="80">
        <f t="shared" si="156"/>
        <v>0</v>
      </c>
      <c r="GM141" s="80">
        <f t="shared" si="156"/>
        <v>0</v>
      </c>
      <c r="GN141" s="80">
        <f t="shared" si="156"/>
        <v>0</v>
      </c>
      <c r="GO141" s="80">
        <f t="shared" si="156"/>
        <v>0</v>
      </c>
      <c r="GP141" s="80">
        <f t="shared" si="156"/>
        <v>0</v>
      </c>
      <c r="GQ141" s="80">
        <f t="shared" si="156"/>
        <v>0</v>
      </c>
      <c r="GR141" s="80">
        <f t="shared" si="156"/>
        <v>0</v>
      </c>
      <c r="GS141" s="80">
        <f t="shared" si="156"/>
        <v>0</v>
      </c>
      <c r="GT141" s="80">
        <f t="shared" si="156"/>
        <v>0</v>
      </c>
      <c r="GU141" s="80">
        <f t="shared" si="156"/>
        <v>0</v>
      </c>
      <c r="GV141" s="80">
        <f t="shared" si="156"/>
        <v>0</v>
      </c>
      <c r="GW141" s="80">
        <f t="shared" si="156"/>
        <v>0</v>
      </c>
      <c r="GX141" s="80">
        <f t="shared" si="156"/>
        <v>0</v>
      </c>
      <c r="GY141" s="80">
        <f t="shared" si="156"/>
        <v>0</v>
      </c>
      <c r="GZ141" s="80">
        <f t="shared" si="156"/>
        <v>0</v>
      </c>
      <c r="HA141" s="80">
        <f t="shared" si="156"/>
        <v>0</v>
      </c>
      <c r="HB141" s="80">
        <f t="shared" si="156"/>
        <v>0</v>
      </c>
      <c r="HC141" s="80">
        <f t="shared" si="156"/>
        <v>0</v>
      </c>
      <c r="HD141" s="80">
        <f t="shared" si="156"/>
        <v>0</v>
      </c>
      <c r="HE141" s="80">
        <f t="shared" si="156"/>
        <v>0</v>
      </c>
      <c r="HF141" s="80">
        <f t="shared" si="156"/>
        <v>0</v>
      </c>
      <c r="HG141" s="80">
        <f t="shared" si="156"/>
        <v>0</v>
      </c>
      <c r="HH141" s="80">
        <f t="shared" si="156"/>
        <v>0</v>
      </c>
      <c r="HI141" s="80">
        <f t="shared" si="156"/>
        <v>0</v>
      </c>
      <c r="HJ141" s="80">
        <f t="shared" si="156"/>
        <v>0</v>
      </c>
      <c r="HK141" s="80">
        <f t="shared" si="156"/>
        <v>0</v>
      </c>
      <c r="HL141" s="80">
        <f t="shared" si="156"/>
        <v>0</v>
      </c>
      <c r="HM141" s="80">
        <f t="shared" si="156"/>
        <v>0</v>
      </c>
      <c r="HN141" s="80">
        <f t="shared" si="156"/>
        <v>0</v>
      </c>
      <c r="HO141" s="80">
        <f t="shared" si="156"/>
        <v>0</v>
      </c>
      <c r="HP141" s="80">
        <f t="shared" si="156"/>
        <v>0</v>
      </c>
      <c r="HQ141" s="80">
        <f t="shared" si="156"/>
        <v>0</v>
      </c>
      <c r="HR141" s="80">
        <f t="shared" si="156"/>
        <v>0</v>
      </c>
      <c r="HS141" s="80">
        <f t="shared" si="156"/>
        <v>0</v>
      </c>
      <c r="HT141" s="80">
        <f t="shared" si="156"/>
        <v>0</v>
      </c>
      <c r="HU141" s="80">
        <f t="shared" si="156"/>
        <v>0</v>
      </c>
      <c r="HV141" s="80">
        <f t="shared" si="156"/>
        <v>0</v>
      </c>
      <c r="HW141" s="80">
        <f t="shared" si="156"/>
        <v>0</v>
      </c>
      <c r="HX141" s="80">
        <f t="shared" si="156"/>
        <v>0</v>
      </c>
      <c r="HY141" s="80">
        <f t="shared" si="156"/>
        <v>0</v>
      </c>
      <c r="HZ141" s="80">
        <f t="shared" si="156"/>
        <v>0</v>
      </c>
      <c r="IA141" s="80">
        <f t="shared" si="156"/>
        <v>0</v>
      </c>
      <c r="IB141" s="80">
        <f t="shared" si="156"/>
        <v>0</v>
      </c>
      <c r="IC141" s="80">
        <f t="shared" si="156"/>
        <v>0</v>
      </c>
      <c r="ID141" s="80">
        <f t="shared" si="156"/>
        <v>0</v>
      </c>
      <c r="IE141" s="80">
        <f t="shared" si="156"/>
        <v>0</v>
      </c>
      <c r="IF141" s="80">
        <f t="shared" si="156"/>
        <v>0</v>
      </c>
      <c r="IG141" s="80">
        <f t="shared" si="156"/>
        <v>0</v>
      </c>
      <c r="IH141" s="80">
        <f t="shared" si="156"/>
        <v>0</v>
      </c>
      <c r="II141" s="80">
        <f t="shared" si="156"/>
        <v>0</v>
      </c>
      <c r="IJ141" s="80">
        <f t="shared" si="156"/>
        <v>0</v>
      </c>
      <c r="IK141" s="80">
        <f t="shared" si="156"/>
        <v>0</v>
      </c>
      <c r="IL141" s="80">
        <f t="shared" si="156"/>
        <v>0</v>
      </c>
      <c r="IM141" s="80">
        <f t="shared" si="156"/>
        <v>0</v>
      </c>
      <c r="IN141" s="80">
        <f t="shared" si="156"/>
        <v>0</v>
      </c>
      <c r="IO141" s="80">
        <f t="shared" si="156"/>
        <v>0</v>
      </c>
      <c r="IP141" s="80">
        <f t="shared" si="156"/>
        <v>0</v>
      </c>
      <c r="IQ141" s="80">
        <f t="shared" si="156"/>
        <v>0</v>
      </c>
      <c r="IR141" s="80">
        <f t="shared" si="156"/>
        <v>0</v>
      </c>
      <c r="IS141" s="80">
        <f t="shared" si="156"/>
        <v>0</v>
      </c>
      <c r="IT141" s="80">
        <f t="shared" si="156"/>
        <v>0</v>
      </c>
      <c r="IU141" s="80">
        <f t="shared" si="156"/>
        <v>0</v>
      </c>
      <c r="IV141" s="80">
        <f t="shared" si="156"/>
        <v>0</v>
      </c>
      <c r="IW141" s="80">
        <f t="shared" si="156"/>
        <v>0</v>
      </c>
      <c r="IX141" s="80">
        <f t="shared" si="156"/>
        <v>0</v>
      </c>
      <c r="IY141" s="80">
        <f t="shared" si="156"/>
        <v>0</v>
      </c>
      <c r="IZ141" s="80">
        <f t="shared" si="156"/>
        <v>0</v>
      </c>
      <c r="JA141" s="80">
        <f t="shared" si="156"/>
        <v>0</v>
      </c>
      <c r="JB141" s="80">
        <f t="shared" si="156"/>
        <v>0</v>
      </c>
      <c r="JC141" s="80">
        <f t="shared" si="156"/>
        <v>0</v>
      </c>
      <c r="JD141" s="80">
        <f t="shared" si="156"/>
        <v>0</v>
      </c>
      <c r="JE141" s="80">
        <f t="shared" si="156"/>
        <v>0</v>
      </c>
      <c r="JF141" s="80">
        <f t="shared" si="156"/>
        <v>0</v>
      </c>
      <c r="JG141" s="80">
        <f t="shared" si="156"/>
        <v>0</v>
      </c>
      <c r="JH141" s="80">
        <f t="shared" si="156"/>
        <v>0</v>
      </c>
      <c r="JI141" s="80">
        <f t="shared" si="156"/>
        <v>0</v>
      </c>
      <c r="JJ141" s="80">
        <f t="shared" si="156"/>
        <v>0</v>
      </c>
      <c r="JK141" s="80">
        <f t="shared" si="156"/>
        <v>0</v>
      </c>
      <c r="JL141" s="80">
        <f t="shared" si="156"/>
        <v>0</v>
      </c>
      <c r="JM141" s="80">
        <f t="shared" si="156"/>
        <v>0</v>
      </c>
      <c r="JN141" s="80">
        <f t="shared" si="156"/>
        <v>0</v>
      </c>
      <c r="JO141" s="80">
        <f t="shared" si="156"/>
        <v>0</v>
      </c>
      <c r="JP141" s="80">
        <f t="shared" si="156"/>
        <v>0</v>
      </c>
      <c r="JQ141" s="80">
        <f t="shared" si="156"/>
        <v>0</v>
      </c>
      <c r="JR141" s="80">
        <f t="shared" si="156"/>
        <v>0</v>
      </c>
      <c r="JS141" s="80">
        <f t="shared" si="156"/>
        <v>0</v>
      </c>
      <c r="JT141" s="80">
        <f t="shared" si="156"/>
        <v>0</v>
      </c>
      <c r="JU141" s="80">
        <f t="shared" si="156"/>
        <v>0</v>
      </c>
      <c r="JV141" s="80">
        <f t="shared" si="156"/>
        <v>0</v>
      </c>
      <c r="JW141" s="80">
        <f t="shared" si="156"/>
        <v>0</v>
      </c>
      <c r="JX141" s="80">
        <f t="shared" si="156"/>
        <v>0</v>
      </c>
      <c r="JY141" s="80">
        <f t="shared" si="156"/>
        <v>0</v>
      </c>
      <c r="JZ141" s="80">
        <f t="shared" si="156"/>
        <v>0</v>
      </c>
      <c r="KA141" s="80">
        <f t="shared" si="156"/>
        <v>0</v>
      </c>
      <c r="KB141" s="80">
        <f t="shared" si="156"/>
        <v>0</v>
      </c>
      <c r="KC141" s="80">
        <f t="shared" si="156"/>
        <v>0</v>
      </c>
      <c r="KD141" s="80">
        <f t="shared" si="156"/>
        <v>0</v>
      </c>
      <c r="KE141" s="80">
        <f t="shared" si="156"/>
        <v>0</v>
      </c>
      <c r="KF141" s="1"/>
      <c r="KG141" s="1"/>
      <c r="KH141" s="80">
        <f>+Interest_Rate_for_Equipment_Financing/12*P141</f>
        <v>0</v>
      </c>
      <c r="KI141" s="80">
        <f>+Interest_Rate_for_Equipment_Financing/12*Q141</f>
        <v>0</v>
      </c>
      <c r="KJ141" s="80">
        <f>+Interest_Rate_for_Equipment_Financing/12*R141</f>
        <v>0</v>
      </c>
      <c r="KK141" s="80">
        <f>+Interest_Rate_for_Equipment_Financing/12*S141</f>
        <v>0</v>
      </c>
      <c r="KL141" s="80">
        <f>+Interest_Rate_for_Equipment_Financing/12*T141</f>
        <v>0</v>
      </c>
      <c r="KM141" s="80">
        <f>+Interest_Rate_for_Equipment_Financing/12*U141</f>
        <v>0</v>
      </c>
      <c r="KN141" s="80">
        <f>+Interest_Rate_for_Equipment_Financing/12*V141</f>
        <v>0</v>
      </c>
      <c r="KO141" s="80">
        <f>+Interest_Rate_for_Equipment_Financing/12*W141</f>
        <v>0</v>
      </c>
      <c r="KP141" s="80">
        <f>+Interest_Rate_for_Equipment_Financing/12*X141</f>
        <v>0</v>
      </c>
      <c r="KQ141" s="80">
        <f>+Interest_Rate_for_Equipment_Financing/12*Y141</f>
        <v>0</v>
      </c>
      <c r="KR141" s="80">
        <f>+Interest_Rate_for_Equipment_Financing/12*Z141</f>
        <v>0</v>
      </c>
      <c r="KS141" s="80">
        <f>+Interest_Rate_for_Equipment_Financing/12*AA141</f>
        <v>0</v>
      </c>
      <c r="KT141" s="80">
        <f>+Interest_Rate_for_Equipment_Financing/12*AB141</f>
        <v>0</v>
      </c>
      <c r="KU141" s="80">
        <f>+Interest_Rate_for_Equipment_Financing/12*AC141</f>
        <v>0</v>
      </c>
      <c r="KV141" s="80">
        <f>+Interest_Rate_for_Equipment_Financing/12*AD141</f>
        <v>0</v>
      </c>
      <c r="KW141" s="80">
        <f>+Interest_Rate_for_Equipment_Financing/12*AE141</f>
        <v>0</v>
      </c>
      <c r="KX141" s="80">
        <f>+Interest_Rate_for_Equipment_Financing/12*AF141</f>
        <v>0</v>
      </c>
      <c r="KY141" s="80">
        <f>+Interest_Rate_for_Equipment_Financing/12*AG141</f>
        <v>0</v>
      </c>
      <c r="KZ141" s="80">
        <f>+Interest_Rate_for_Equipment_Financing/12*AH141</f>
        <v>0</v>
      </c>
      <c r="LA141" s="80">
        <f>+Interest_Rate_for_Equipment_Financing/12*AI141</f>
        <v>0</v>
      </c>
      <c r="LB141" s="80">
        <f>+Interest_Rate_for_Equipment_Financing/12*AJ141</f>
        <v>0</v>
      </c>
      <c r="LC141" s="80">
        <f>+Interest_Rate_for_Equipment_Financing/12*AK141</f>
        <v>0</v>
      </c>
      <c r="LD141" s="80">
        <f>+Interest_Rate_for_Equipment_Financing/12*AL141</f>
        <v>0</v>
      </c>
      <c r="LE141" s="80">
        <f>+Interest_Rate_for_Equipment_Financing/12*AM141</f>
        <v>0</v>
      </c>
      <c r="LF141" s="80">
        <f>+Interest_Rate_for_Equipment_Financing/12*AN141</f>
        <v>0</v>
      </c>
      <c r="LG141" s="80">
        <f>+Interest_Rate_for_Equipment_Financing/12*AO141</f>
        <v>0</v>
      </c>
      <c r="LH141" s="80">
        <f>+Interest_Rate_for_Equipment_Financing/12*AP141</f>
        <v>0</v>
      </c>
      <c r="LI141" s="80">
        <f>+Interest_Rate_for_Equipment_Financing/12*AQ141</f>
        <v>0</v>
      </c>
      <c r="LJ141" s="80">
        <f>+Interest_Rate_for_Equipment_Financing/12*AR141</f>
        <v>0</v>
      </c>
      <c r="LK141" s="80">
        <f>+Interest_Rate_for_Equipment_Financing/12*AS141</f>
        <v>0</v>
      </c>
      <c r="LL141" s="80">
        <f>+Interest_Rate_for_Equipment_Financing/12*AT141</f>
        <v>0</v>
      </c>
      <c r="LM141" s="80">
        <f>+Interest_Rate_for_Equipment_Financing/12*AU141</f>
        <v>0</v>
      </c>
      <c r="LN141" s="80">
        <f>+Interest_Rate_for_Equipment_Financing/12*AV141</f>
        <v>0</v>
      </c>
      <c r="LO141" s="80">
        <f>+Interest_Rate_for_Equipment_Financing/12*AW141</f>
        <v>0</v>
      </c>
      <c r="LP141" s="80">
        <f>+Interest_Rate_for_Equipment_Financing/12*AX141</f>
        <v>0</v>
      </c>
      <c r="LQ141" s="80">
        <f>+Interest_Rate_for_Equipment_Financing/12*AY141</f>
        <v>0</v>
      </c>
      <c r="LR141" s="80">
        <f>+Interest_Rate_for_Equipment_Financing/12*AZ141</f>
        <v>0</v>
      </c>
      <c r="LS141" s="80">
        <f>+Interest_Rate_for_Equipment_Financing/12*BA141</f>
        <v>0</v>
      </c>
      <c r="LT141" s="80">
        <f>+Interest_Rate_for_Equipment_Financing/12*BB141</f>
        <v>0</v>
      </c>
      <c r="LU141" s="80">
        <f>+Interest_Rate_for_Equipment_Financing/12*BC141</f>
        <v>0</v>
      </c>
      <c r="LV141" s="80">
        <f>+Interest_Rate_for_Equipment_Financing/12*BD141</f>
        <v>0</v>
      </c>
      <c r="LW141" s="80">
        <f>+Interest_Rate_for_Equipment_Financing/12*BE141</f>
        <v>0</v>
      </c>
      <c r="LX141" s="80">
        <f>+Interest_Rate_for_Equipment_Financing/12*BF141</f>
        <v>0</v>
      </c>
      <c r="LY141" s="80">
        <f>+Interest_Rate_for_Equipment_Financing/12*BG141</f>
        <v>0</v>
      </c>
      <c r="LZ141" s="80">
        <f>+Interest_Rate_for_Equipment_Financing/12*BH141</f>
        <v>0</v>
      </c>
      <c r="MA141" s="80">
        <f>+Interest_Rate_for_Equipment_Financing/12*BI141</f>
        <v>0</v>
      </c>
      <c r="MB141" s="80">
        <f>+Interest_Rate_for_Equipment_Financing/12*BJ141</f>
        <v>0</v>
      </c>
      <c r="MC141" s="80">
        <f>+Interest_Rate_for_Equipment_Financing/12*BK141</f>
        <v>0</v>
      </c>
      <c r="MD141" s="80">
        <f>+Interest_Rate_for_Equipment_Financing/12*BL141</f>
        <v>0</v>
      </c>
      <c r="ME141" s="80">
        <f>+Interest_Rate_for_Equipment_Financing/12*BM141</f>
        <v>0</v>
      </c>
      <c r="MF141" s="80">
        <f>+Interest_Rate_for_Equipment_Financing/12*BN141</f>
        <v>0</v>
      </c>
      <c r="MG141" s="80">
        <f>+Interest_Rate_for_Equipment_Financing/12*BO141</f>
        <v>0</v>
      </c>
      <c r="MH141" s="80">
        <f>+Interest_Rate_for_Equipment_Financing/12*BP141</f>
        <v>0</v>
      </c>
      <c r="MI141" s="80">
        <f>+Interest_Rate_for_Equipment_Financing/12*BQ141</f>
        <v>0</v>
      </c>
      <c r="MJ141" s="80">
        <f>+Interest_Rate_for_Equipment_Financing/12*BR141</f>
        <v>0</v>
      </c>
      <c r="MK141" s="80">
        <f>+Interest_Rate_for_Equipment_Financing/12*BS141</f>
        <v>0</v>
      </c>
      <c r="ML141" s="80">
        <f>+Interest_Rate_for_Equipment_Financing/12*BT141</f>
        <v>0</v>
      </c>
      <c r="MM141" s="80">
        <f>+Interest_Rate_for_Equipment_Financing/12*BU141</f>
        <v>0</v>
      </c>
      <c r="MN141" s="80">
        <f>+Interest_Rate_for_Equipment_Financing/12*BV141</f>
        <v>0</v>
      </c>
      <c r="MO141" s="80">
        <f>+Interest_Rate_for_Equipment_Financing/12*BW141</f>
        <v>0</v>
      </c>
      <c r="MP141" s="80">
        <f>+Interest_Rate_for_Equipment_Financing/12*BX141</f>
        <v>0</v>
      </c>
      <c r="MQ141" s="80">
        <f>+Interest_Rate_for_Equipment_Financing/12*BY141</f>
        <v>0</v>
      </c>
      <c r="MR141" s="80">
        <f>+Interest_Rate_for_Equipment_Financing/12*BZ141</f>
        <v>0</v>
      </c>
      <c r="MS141" s="80">
        <f>+Interest_Rate_for_Equipment_Financing/12*CA141</f>
        <v>0</v>
      </c>
      <c r="MT141" s="80">
        <f>+Interest_Rate_for_Equipment_Financing/12*CB141</f>
        <v>0</v>
      </c>
      <c r="MU141" s="80">
        <f>+Interest_Rate_for_Equipment_Financing/12*CC141</f>
        <v>0</v>
      </c>
      <c r="MV141" s="80">
        <f>+Interest_Rate_for_Equipment_Financing/12*CD141</f>
        <v>0</v>
      </c>
      <c r="MW141" s="80">
        <f>+Interest_Rate_for_Equipment_Financing/12*CE141</f>
        <v>0</v>
      </c>
      <c r="MX141" s="80">
        <f>+Interest_Rate_for_Equipment_Financing/12*CF141</f>
        <v>0</v>
      </c>
      <c r="MY141" s="80">
        <f>+Interest_Rate_for_Equipment_Financing/12*CG141</f>
        <v>0</v>
      </c>
      <c r="MZ141" s="80">
        <f>+Interest_Rate_for_Equipment_Financing/12*CH141</f>
        <v>0</v>
      </c>
      <c r="NA141" s="80">
        <f>+Interest_Rate_for_Equipment_Financing/12*CI141</f>
        <v>0</v>
      </c>
      <c r="NB141" s="80">
        <f>+Interest_Rate_for_Equipment_Financing/12*CJ141</f>
        <v>0</v>
      </c>
      <c r="NC141" s="80">
        <f>+Interest_Rate_for_Equipment_Financing/12*CK141</f>
        <v>0</v>
      </c>
      <c r="ND141" s="80">
        <f>+Interest_Rate_for_Equipment_Financing/12*CL141</f>
        <v>0</v>
      </c>
      <c r="NE141" s="80">
        <f>+Interest_Rate_for_Equipment_Financing/12*CM141</f>
        <v>0</v>
      </c>
      <c r="NF141" s="80">
        <f>+Interest_Rate_for_Equipment_Financing/12*CN141</f>
        <v>0</v>
      </c>
      <c r="NG141" s="80">
        <f>+Interest_Rate_for_Equipment_Financing/12*CO141</f>
        <v>0</v>
      </c>
      <c r="NH141" s="80">
        <f>+Interest_Rate_for_Equipment_Financing/12*CP141</f>
        <v>0</v>
      </c>
      <c r="NI141" s="80">
        <f>+Interest_Rate_for_Equipment_Financing/12*CQ141</f>
        <v>0</v>
      </c>
      <c r="NJ141" s="80">
        <f>+Interest_Rate_for_Equipment_Financing/12*CR141</f>
        <v>0</v>
      </c>
      <c r="NK141" s="80">
        <f>+Interest_Rate_for_Equipment_Financing/12*CS141</f>
        <v>0</v>
      </c>
      <c r="NL141" s="80">
        <f>+Interest_Rate_for_Equipment_Financing/12*CT141</f>
        <v>0</v>
      </c>
      <c r="NM141" s="80">
        <f>+Interest_Rate_for_Equipment_Financing/12*CU141</f>
        <v>0</v>
      </c>
      <c r="NN141" s="80">
        <f>+Interest_Rate_for_Equipment_Financing/12*CV141</f>
        <v>0</v>
      </c>
      <c r="NO141" s="80">
        <f>+Interest_Rate_for_Equipment_Financing/12*CW141</f>
        <v>0</v>
      </c>
      <c r="NP141" s="80">
        <f>+Interest_Rate_for_Equipment_Financing/12*CX141</f>
        <v>0</v>
      </c>
      <c r="NQ141" s="80">
        <f>+Interest_Rate_for_Equipment_Financing/12*CY141</f>
        <v>0</v>
      </c>
      <c r="NR141" s="80">
        <f>+Interest_Rate_for_Equipment_Financing/12*CZ141</f>
        <v>0</v>
      </c>
      <c r="NS141" s="80">
        <f>+Interest_Rate_for_Equipment_Financing/12*DA141</f>
        <v>0</v>
      </c>
      <c r="NT141" s="80">
        <f>+Interest_Rate_for_Equipment_Financing/12*DB141</f>
        <v>0</v>
      </c>
      <c r="NU141" s="80">
        <f>+Interest_Rate_for_Equipment_Financing/12*DC141</f>
        <v>0</v>
      </c>
      <c r="NV141" s="80">
        <f>+Interest_Rate_for_Equipment_Financing/12*DD141</f>
        <v>0</v>
      </c>
      <c r="NW141" s="80">
        <f>+Interest_Rate_for_Equipment_Financing/12*DE141</f>
        <v>0</v>
      </c>
      <c r="NX141" s="80">
        <f>+Interest_Rate_for_Equipment_Financing/12*DF141</f>
        <v>0</v>
      </c>
      <c r="NY141" s="80">
        <f>+Interest_Rate_for_Equipment_Financing/12*DG141</f>
        <v>0</v>
      </c>
      <c r="NZ141" s="80">
        <f>+Interest_Rate_for_Equipment_Financing/12*DH141</f>
        <v>0</v>
      </c>
      <c r="OA141" s="80">
        <f>+Interest_Rate_for_Equipment_Financing/12*DI141</f>
        <v>0</v>
      </c>
      <c r="OB141" s="80">
        <f>+Interest_Rate_for_Equipment_Financing/12*DJ141</f>
        <v>0</v>
      </c>
      <c r="OC141" s="80">
        <f>+Interest_Rate_for_Equipment_Financing/12*DK141</f>
        <v>0</v>
      </c>
      <c r="OD141" s="80">
        <f>+Interest_Rate_for_Equipment_Financing/12*DL141</f>
        <v>0</v>
      </c>
      <c r="OE141" s="80">
        <f>+Interest_Rate_for_Equipment_Financing/12*DM141</f>
        <v>0</v>
      </c>
      <c r="OF141" s="80">
        <f>+Interest_Rate_for_Equipment_Financing/12*DN141</f>
        <v>0</v>
      </c>
      <c r="OG141" s="80">
        <f>+Interest_Rate_for_Equipment_Financing/12*DO141</f>
        <v>0</v>
      </c>
      <c r="OH141" s="80">
        <f>+Interest_Rate_for_Equipment_Financing/12*DP141</f>
        <v>0</v>
      </c>
      <c r="OI141" s="80">
        <f>+Interest_Rate_for_Equipment_Financing/12*DQ141</f>
        <v>0</v>
      </c>
      <c r="OJ141" s="80">
        <f>+Interest_Rate_for_Equipment_Financing/12*DR141</f>
        <v>0</v>
      </c>
      <c r="OK141" s="80">
        <f>+Interest_Rate_for_Equipment_Financing/12*DS141</f>
        <v>0</v>
      </c>
      <c r="OL141" s="80">
        <f>+Interest_Rate_for_Equipment_Financing/12*DT141</f>
        <v>0</v>
      </c>
      <c r="OM141" s="80">
        <f>+Interest_Rate_for_Equipment_Financing/12*DU141</f>
        <v>0</v>
      </c>
      <c r="ON141" s="80">
        <f>+Interest_Rate_for_Equipment_Financing/12*DV141</f>
        <v>0</v>
      </c>
      <c r="OO141" s="80">
        <f>+Interest_Rate_for_Equipment_Financing/12*DW141</f>
        <v>0</v>
      </c>
      <c r="OP141" s="80">
        <f>+Interest_Rate_for_Equipment_Financing/12*DX141</f>
        <v>0</v>
      </c>
      <c r="OQ141" s="80">
        <f>+Interest_Rate_for_Equipment_Financing/12*DY141</f>
        <v>0</v>
      </c>
      <c r="OR141" s="80">
        <f>+Interest_Rate_for_Equipment_Financing/12*DZ141</f>
        <v>0</v>
      </c>
      <c r="OS141" s="80">
        <f>+Interest_Rate_for_Equipment_Financing/12*EA141</f>
        <v>0</v>
      </c>
      <c r="OT141" s="80">
        <f>+Interest_Rate_for_Equipment_Financing/12*EB141</f>
        <v>0</v>
      </c>
      <c r="OU141" s="80">
        <f>+Interest_Rate_for_Equipment_Financing/12*EC141</f>
        <v>0</v>
      </c>
      <c r="OV141" s="80">
        <f>+Interest_Rate_for_Equipment_Financing/12*ED141</f>
        <v>0</v>
      </c>
      <c r="OW141" s="80">
        <f>+Interest_Rate_for_Equipment_Financing/12*EE141</f>
        <v>0</v>
      </c>
    </row>
    <row r="142" ht="12.75" customHeight="1">
      <c r="A142" s="79">
        <f t="shared" si="111"/>
        <v>21</v>
      </c>
      <c r="B142" s="79" t="s">
        <v>221</v>
      </c>
      <c r="C142" s="80"/>
      <c r="D142" s="80" t="str">
        <f>Term_for_Equipment_Financing</f>
        <v/>
      </c>
      <c r="E142" s="294">
        <f>+Interest_Rate_LT</f>
        <v>0.05</v>
      </c>
      <c r="F142" s="295">
        <f t="shared" si="141"/>
        <v>9</v>
      </c>
      <c r="G142" s="79">
        <f t="shared" si="142"/>
        <v>2026</v>
      </c>
      <c r="H142" s="296"/>
      <c r="I142" s="296"/>
      <c r="J142" s="297"/>
      <c r="K142" s="1"/>
      <c r="L142" s="1"/>
      <c r="M142" s="256">
        <f t="shared" si="118"/>
        <v>46266</v>
      </c>
      <c r="N142" s="256">
        <f t="shared" si="112"/>
        <v>0</v>
      </c>
      <c r="O142" s="257">
        <f t="shared" si="113"/>
        <v>0</v>
      </c>
      <c r="P142" s="258">
        <f t="shared" ref="P142:ES142" si="157">AND((O142&gt;0.1),OR(P$70&lt;$N142,$N142=0))*(O142+$O142+O142*$E142/12)+(P$70=$M142)*($C142+$O142+$C142*$E142/12)</f>
        <v>0</v>
      </c>
      <c r="Q142" s="258">
        <f t="shared" si="157"/>
        <v>0</v>
      </c>
      <c r="R142" s="258">
        <f t="shared" si="157"/>
        <v>0</v>
      </c>
      <c r="S142" s="258">
        <f t="shared" si="157"/>
        <v>0</v>
      </c>
      <c r="T142" s="258">
        <f t="shared" si="157"/>
        <v>0</v>
      </c>
      <c r="U142" s="258">
        <f t="shared" si="157"/>
        <v>0</v>
      </c>
      <c r="V142" s="258">
        <f t="shared" si="157"/>
        <v>0</v>
      </c>
      <c r="W142" s="258">
        <f t="shared" si="157"/>
        <v>0</v>
      </c>
      <c r="X142" s="258">
        <f t="shared" si="157"/>
        <v>0</v>
      </c>
      <c r="Y142" s="258">
        <f t="shared" si="157"/>
        <v>0</v>
      </c>
      <c r="Z142" s="258">
        <f t="shared" si="157"/>
        <v>0</v>
      </c>
      <c r="AA142" s="258">
        <f t="shared" si="157"/>
        <v>0</v>
      </c>
      <c r="AB142" s="258">
        <f t="shared" si="157"/>
        <v>0</v>
      </c>
      <c r="AC142" s="258">
        <f t="shared" si="157"/>
        <v>0</v>
      </c>
      <c r="AD142" s="258">
        <f t="shared" si="157"/>
        <v>0</v>
      </c>
      <c r="AE142" s="258">
        <f t="shared" si="157"/>
        <v>0</v>
      </c>
      <c r="AF142" s="258">
        <f t="shared" si="157"/>
        <v>0</v>
      </c>
      <c r="AG142" s="258">
        <f t="shared" si="157"/>
        <v>0</v>
      </c>
      <c r="AH142" s="258">
        <f t="shared" si="157"/>
        <v>0</v>
      </c>
      <c r="AI142" s="258">
        <f t="shared" si="157"/>
        <v>0</v>
      </c>
      <c r="AJ142" s="258">
        <f t="shared" si="157"/>
        <v>0</v>
      </c>
      <c r="AK142" s="258">
        <f t="shared" si="157"/>
        <v>0</v>
      </c>
      <c r="AL142" s="258">
        <f t="shared" si="157"/>
        <v>0</v>
      </c>
      <c r="AM142" s="258">
        <f t="shared" si="157"/>
        <v>0</v>
      </c>
      <c r="AN142" s="258">
        <f t="shared" si="157"/>
        <v>0</v>
      </c>
      <c r="AO142" s="258">
        <f t="shared" si="157"/>
        <v>0</v>
      </c>
      <c r="AP142" s="258">
        <f t="shared" si="157"/>
        <v>0</v>
      </c>
      <c r="AQ142" s="258">
        <f t="shared" si="157"/>
        <v>0</v>
      </c>
      <c r="AR142" s="258">
        <f t="shared" si="157"/>
        <v>0</v>
      </c>
      <c r="AS142" s="258">
        <f t="shared" si="157"/>
        <v>0</v>
      </c>
      <c r="AT142" s="258">
        <f t="shared" si="157"/>
        <v>0</v>
      </c>
      <c r="AU142" s="258">
        <f t="shared" si="157"/>
        <v>0</v>
      </c>
      <c r="AV142" s="258">
        <f t="shared" si="157"/>
        <v>0</v>
      </c>
      <c r="AW142" s="258">
        <f t="shared" si="157"/>
        <v>0</v>
      </c>
      <c r="AX142" s="258">
        <f t="shared" si="157"/>
        <v>0</v>
      </c>
      <c r="AY142" s="258">
        <f t="shared" si="157"/>
        <v>0</v>
      </c>
      <c r="AZ142" s="258">
        <f t="shared" si="157"/>
        <v>0</v>
      </c>
      <c r="BA142" s="258">
        <f t="shared" si="157"/>
        <v>0</v>
      </c>
      <c r="BB142" s="258">
        <f t="shared" si="157"/>
        <v>0</v>
      </c>
      <c r="BC142" s="258">
        <f t="shared" si="157"/>
        <v>0</v>
      </c>
      <c r="BD142" s="258">
        <f t="shared" si="157"/>
        <v>0</v>
      </c>
      <c r="BE142" s="258">
        <f t="shared" si="157"/>
        <v>0</v>
      </c>
      <c r="BF142" s="258">
        <f t="shared" si="157"/>
        <v>0</v>
      </c>
      <c r="BG142" s="258">
        <f t="shared" si="157"/>
        <v>0</v>
      </c>
      <c r="BH142" s="258">
        <f t="shared" si="157"/>
        <v>0</v>
      </c>
      <c r="BI142" s="258">
        <f t="shared" si="157"/>
        <v>0</v>
      </c>
      <c r="BJ142" s="258">
        <f t="shared" si="157"/>
        <v>0</v>
      </c>
      <c r="BK142" s="258">
        <f t="shared" si="157"/>
        <v>0</v>
      </c>
      <c r="BL142" s="258">
        <f t="shared" si="157"/>
        <v>0</v>
      </c>
      <c r="BM142" s="258">
        <f t="shared" si="157"/>
        <v>0</v>
      </c>
      <c r="BN142" s="258">
        <f t="shared" si="157"/>
        <v>0</v>
      </c>
      <c r="BO142" s="258">
        <f t="shared" si="157"/>
        <v>0</v>
      </c>
      <c r="BP142" s="258">
        <f t="shared" si="157"/>
        <v>0</v>
      </c>
      <c r="BQ142" s="258">
        <f t="shared" si="157"/>
        <v>0</v>
      </c>
      <c r="BR142" s="258">
        <f t="shared" si="157"/>
        <v>0</v>
      </c>
      <c r="BS142" s="258">
        <f t="shared" si="157"/>
        <v>0</v>
      </c>
      <c r="BT142" s="258">
        <f t="shared" si="157"/>
        <v>0</v>
      </c>
      <c r="BU142" s="258">
        <f t="shared" si="157"/>
        <v>0</v>
      </c>
      <c r="BV142" s="258">
        <f t="shared" si="157"/>
        <v>0</v>
      </c>
      <c r="BW142" s="258">
        <f t="shared" si="157"/>
        <v>0</v>
      </c>
      <c r="BX142" s="258">
        <f t="shared" si="157"/>
        <v>0</v>
      </c>
      <c r="BY142" s="258">
        <f t="shared" si="157"/>
        <v>0</v>
      </c>
      <c r="BZ142" s="258">
        <f t="shared" si="157"/>
        <v>0</v>
      </c>
      <c r="CA142" s="258">
        <f t="shared" si="157"/>
        <v>0</v>
      </c>
      <c r="CB142" s="258">
        <f t="shared" si="157"/>
        <v>0</v>
      </c>
      <c r="CC142" s="258">
        <f t="shared" si="157"/>
        <v>0</v>
      </c>
      <c r="CD142" s="258">
        <f t="shared" si="157"/>
        <v>0</v>
      </c>
      <c r="CE142" s="258">
        <f t="shared" si="157"/>
        <v>0</v>
      </c>
      <c r="CF142" s="258">
        <f t="shared" si="157"/>
        <v>0</v>
      </c>
      <c r="CG142" s="258">
        <f t="shared" si="157"/>
        <v>0</v>
      </c>
      <c r="CH142" s="258">
        <f t="shared" si="157"/>
        <v>0</v>
      </c>
      <c r="CI142" s="258">
        <f t="shared" si="157"/>
        <v>0</v>
      </c>
      <c r="CJ142" s="258">
        <f t="shared" si="157"/>
        <v>0</v>
      </c>
      <c r="CK142" s="258">
        <f t="shared" si="157"/>
        <v>0</v>
      </c>
      <c r="CL142" s="258">
        <f t="shared" si="157"/>
        <v>0</v>
      </c>
      <c r="CM142" s="258">
        <f t="shared" si="157"/>
        <v>0</v>
      </c>
      <c r="CN142" s="258">
        <f t="shared" si="157"/>
        <v>0</v>
      </c>
      <c r="CO142" s="258">
        <f t="shared" si="157"/>
        <v>0</v>
      </c>
      <c r="CP142" s="258">
        <f t="shared" si="157"/>
        <v>0</v>
      </c>
      <c r="CQ142" s="258">
        <f t="shared" si="157"/>
        <v>0</v>
      </c>
      <c r="CR142" s="258">
        <f t="shared" si="157"/>
        <v>0</v>
      </c>
      <c r="CS142" s="258">
        <f t="shared" si="157"/>
        <v>0</v>
      </c>
      <c r="CT142" s="258">
        <f t="shared" si="157"/>
        <v>0</v>
      </c>
      <c r="CU142" s="258">
        <f t="shared" si="157"/>
        <v>0</v>
      </c>
      <c r="CV142" s="258">
        <f t="shared" si="157"/>
        <v>0</v>
      </c>
      <c r="CW142" s="258">
        <f t="shared" si="157"/>
        <v>0</v>
      </c>
      <c r="CX142" s="258">
        <f t="shared" si="157"/>
        <v>0</v>
      </c>
      <c r="CY142" s="258">
        <f t="shared" si="157"/>
        <v>0</v>
      </c>
      <c r="CZ142" s="258">
        <f t="shared" si="157"/>
        <v>0</v>
      </c>
      <c r="DA142" s="258">
        <f t="shared" si="157"/>
        <v>0</v>
      </c>
      <c r="DB142" s="258">
        <f t="shared" si="157"/>
        <v>0</v>
      </c>
      <c r="DC142" s="258">
        <f t="shared" si="157"/>
        <v>0</v>
      </c>
      <c r="DD142" s="258">
        <f t="shared" si="157"/>
        <v>0</v>
      </c>
      <c r="DE142" s="258">
        <f t="shared" si="157"/>
        <v>0</v>
      </c>
      <c r="DF142" s="258">
        <f t="shared" si="157"/>
        <v>0</v>
      </c>
      <c r="DG142" s="258">
        <f t="shared" si="157"/>
        <v>0</v>
      </c>
      <c r="DH142" s="258">
        <f t="shared" si="157"/>
        <v>0</v>
      </c>
      <c r="DI142" s="258">
        <f t="shared" si="157"/>
        <v>0</v>
      </c>
      <c r="DJ142" s="258">
        <f t="shared" si="157"/>
        <v>0</v>
      </c>
      <c r="DK142" s="258">
        <f t="shared" si="157"/>
        <v>0</v>
      </c>
      <c r="DL142" s="258">
        <f t="shared" si="157"/>
        <v>0</v>
      </c>
      <c r="DM142" s="258">
        <f t="shared" si="157"/>
        <v>0</v>
      </c>
      <c r="DN142" s="258">
        <f t="shared" si="157"/>
        <v>0</v>
      </c>
      <c r="DO142" s="258">
        <f t="shared" si="157"/>
        <v>0</v>
      </c>
      <c r="DP142" s="258">
        <f t="shared" si="157"/>
        <v>0</v>
      </c>
      <c r="DQ142" s="258">
        <f t="shared" si="157"/>
        <v>0</v>
      </c>
      <c r="DR142" s="258">
        <f t="shared" si="157"/>
        <v>0</v>
      </c>
      <c r="DS142" s="258">
        <f t="shared" si="157"/>
        <v>0</v>
      </c>
      <c r="DT142" s="258">
        <f t="shared" si="157"/>
        <v>0</v>
      </c>
      <c r="DU142" s="258">
        <f t="shared" si="157"/>
        <v>0</v>
      </c>
      <c r="DV142" s="258">
        <f t="shared" si="157"/>
        <v>0</v>
      </c>
      <c r="DW142" s="258">
        <f t="shared" si="157"/>
        <v>0</v>
      </c>
      <c r="DX142" s="258">
        <f t="shared" si="157"/>
        <v>0</v>
      </c>
      <c r="DY142" s="258">
        <f t="shared" si="157"/>
        <v>0</v>
      </c>
      <c r="DZ142" s="258">
        <f t="shared" si="157"/>
        <v>0</v>
      </c>
      <c r="EA142" s="258">
        <f t="shared" si="157"/>
        <v>0</v>
      </c>
      <c r="EB142" s="258">
        <f t="shared" si="157"/>
        <v>0</v>
      </c>
      <c r="EC142" s="258">
        <f t="shared" si="157"/>
        <v>0</v>
      </c>
      <c r="ED142" s="258">
        <f t="shared" si="157"/>
        <v>0</v>
      </c>
      <c r="EE142" s="258">
        <f t="shared" si="157"/>
        <v>0</v>
      </c>
      <c r="EF142" s="258">
        <f t="shared" si="157"/>
        <v>0</v>
      </c>
      <c r="EG142" s="258">
        <f t="shared" si="157"/>
        <v>0</v>
      </c>
      <c r="EH142" s="258">
        <f t="shared" si="157"/>
        <v>0</v>
      </c>
      <c r="EI142" s="258">
        <f t="shared" si="157"/>
        <v>0</v>
      </c>
      <c r="EJ142" s="258">
        <f t="shared" si="157"/>
        <v>0</v>
      </c>
      <c r="EK142" s="258">
        <f t="shared" si="157"/>
        <v>0</v>
      </c>
      <c r="EL142" s="258">
        <f t="shared" si="157"/>
        <v>0</v>
      </c>
      <c r="EM142" s="258">
        <f t="shared" si="157"/>
        <v>0</v>
      </c>
      <c r="EN142" s="258">
        <f t="shared" si="157"/>
        <v>0</v>
      </c>
      <c r="EO142" s="258">
        <f t="shared" si="157"/>
        <v>0</v>
      </c>
      <c r="EP142" s="258">
        <f t="shared" si="157"/>
        <v>0</v>
      </c>
      <c r="EQ142" s="258">
        <f t="shared" si="157"/>
        <v>0</v>
      </c>
      <c r="ER142" s="258">
        <f t="shared" si="157"/>
        <v>0</v>
      </c>
      <c r="ES142" s="258">
        <f t="shared" si="157"/>
        <v>0</v>
      </c>
      <c r="ET142" s="1"/>
      <c r="EU142" s="1"/>
      <c r="EV142" s="1"/>
      <c r="EW142" s="1"/>
      <c r="EX142" s="80">
        <f t="shared" ref="EX142:KE142" si="158">(P142&gt;0)*(P142-AB142)</f>
        <v>0</v>
      </c>
      <c r="EY142" s="80">
        <f t="shared" si="158"/>
        <v>0</v>
      </c>
      <c r="EZ142" s="80">
        <f t="shared" si="158"/>
        <v>0</v>
      </c>
      <c r="FA142" s="80">
        <f t="shared" si="158"/>
        <v>0</v>
      </c>
      <c r="FB142" s="80">
        <f t="shared" si="158"/>
        <v>0</v>
      </c>
      <c r="FC142" s="80">
        <f t="shared" si="158"/>
        <v>0</v>
      </c>
      <c r="FD142" s="80">
        <f t="shared" si="158"/>
        <v>0</v>
      </c>
      <c r="FE142" s="80">
        <f t="shared" si="158"/>
        <v>0</v>
      </c>
      <c r="FF142" s="80">
        <f t="shared" si="158"/>
        <v>0</v>
      </c>
      <c r="FG142" s="80">
        <f t="shared" si="158"/>
        <v>0</v>
      </c>
      <c r="FH142" s="80">
        <f t="shared" si="158"/>
        <v>0</v>
      </c>
      <c r="FI142" s="80">
        <f t="shared" si="158"/>
        <v>0</v>
      </c>
      <c r="FJ142" s="80">
        <f t="shared" si="158"/>
        <v>0</v>
      </c>
      <c r="FK142" s="80">
        <f t="shared" si="158"/>
        <v>0</v>
      </c>
      <c r="FL142" s="80">
        <f t="shared" si="158"/>
        <v>0</v>
      </c>
      <c r="FM142" s="80">
        <f t="shared" si="158"/>
        <v>0</v>
      </c>
      <c r="FN142" s="80">
        <f t="shared" si="158"/>
        <v>0</v>
      </c>
      <c r="FO142" s="80">
        <f t="shared" si="158"/>
        <v>0</v>
      </c>
      <c r="FP142" s="80">
        <f t="shared" si="158"/>
        <v>0</v>
      </c>
      <c r="FQ142" s="80">
        <f t="shared" si="158"/>
        <v>0</v>
      </c>
      <c r="FR142" s="80">
        <f t="shared" si="158"/>
        <v>0</v>
      </c>
      <c r="FS142" s="80">
        <f t="shared" si="158"/>
        <v>0</v>
      </c>
      <c r="FT142" s="80">
        <f t="shared" si="158"/>
        <v>0</v>
      </c>
      <c r="FU142" s="80">
        <f t="shared" si="158"/>
        <v>0</v>
      </c>
      <c r="FV142" s="80">
        <f t="shared" si="158"/>
        <v>0</v>
      </c>
      <c r="FW142" s="80">
        <f t="shared" si="158"/>
        <v>0</v>
      </c>
      <c r="FX142" s="80">
        <f t="shared" si="158"/>
        <v>0</v>
      </c>
      <c r="FY142" s="80">
        <f t="shared" si="158"/>
        <v>0</v>
      </c>
      <c r="FZ142" s="80">
        <f t="shared" si="158"/>
        <v>0</v>
      </c>
      <c r="GA142" s="80">
        <f t="shared" si="158"/>
        <v>0</v>
      </c>
      <c r="GB142" s="80">
        <f t="shared" si="158"/>
        <v>0</v>
      </c>
      <c r="GC142" s="80">
        <f t="shared" si="158"/>
        <v>0</v>
      </c>
      <c r="GD142" s="80">
        <f t="shared" si="158"/>
        <v>0</v>
      </c>
      <c r="GE142" s="80">
        <f t="shared" si="158"/>
        <v>0</v>
      </c>
      <c r="GF142" s="80">
        <f t="shared" si="158"/>
        <v>0</v>
      </c>
      <c r="GG142" s="80">
        <f t="shared" si="158"/>
        <v>0</v>
      </c>
      <c r="GH142" s="80">
        <f t="shared" si="158"/>
        <v>0</v>
      </c>
      <c r="GI142" s="80">
        <f t="shared" si="158"/>
        <v>0</v>
      </c>
      <c r="GJ142" s="80">
        <f t="shared" si="158"/>
        <v>0</v>
      </c>
      <c r="GK142" s="80">
        <f t="shared" si="158"/>
        <v>0</v>
      </c>
      <c r="GL142" s="80">
        <f t="shared" si="158"/>
        <v>0</v>
      </c>
      <c r="GM142" s="80">
        <f t="shared" si="158"/>
        <v>0</v>
      </c>
      <c r="GN142" s="80">
        <f t="shared" si="158"/>
        <v>0</v>
      </c>
      <c r="GO142" s="80">
        <f t="shared" si="158"/>
        <v>0</v>
      </c>
      <c r="GP142" s="80">
        <f t="shared" si="158"/>
        <v>0</v>
      </c>
      <c r="GQ142" s="80">
        <f t="shared" si="158"/>
        <v>0</v>
      </c>
      <c r="GR142" s="80">
        <f t="shared" si="158"/>
        <v>0</v>
      </c>
      <c r="GS142" s="80">
        <f t="shared" si="158"/>
        <v>0</v>
      </c>
      <c r="GT142" s="80">
        <f t="shared" si="158"/>
        <v>0</v>
      </c>
      <c r="GU142" s="80">
        <f t="shared" si="158"/>
        <v>0</v>
      </c>
      <c r="GV142" s="80">
        <f t="shared" si="158"/>
        <v>0</v>
      </c>
      <c r="GW142" s="80">
        <f t="shared" si="158"/>
        <v>0</v>
      </c>
      <c r="GX142" s="80">
        <f t="shared" si="158"/>
        <v>0</v>
      </c>
      <c r="GY142" s="80">
        <f t="shared" si="158"/>
        <v>0</v>
      </c>
      <c r="GZ142" s="80">
        <f t="shared" si="158"/>
        <v>0</v>
      </c>
      <c r="HA142" s="80">
        <f t="shared" si="158"/>
        <v>0</v>
      </c>
      <c r="HB142" s="80">
        <f t="shared" si="158"/>
        <v>0</v>
      </c>
      <c r="HC142" s="80">
        <f t="shared" si="158"/>
        <v>0</v>
      </c>
      <c r="HD142" s="80">
        <f t="shared" si="158"/>
        <v>0</v>
      </c>
      <c r="HE142" s="80">
        <f t="shared" si="158"/>
        <v>0</v>
      </c>
      <c r="HF142" s="80">
        <f t="shared" si="158"/>
        <v>0</v>
      </c>
      <c r="HG142" s="80">
        <f t="shared" si="158"/>
        <v>0</v>
      </c>
      <c r="HH142" s="80">
        <f t="shared" si="158"/>
        <v>0</v>
      </c>
      <c r="HI142" s="80">
        <f t="shared" si="158"/>
        <v>0</v>
      </c>
      <c r="HJ142" s="80">
        <f t="shared" si="158"/>
        <v>0</v>
      </c>
      <c r="HK142" s="80">
        <f t="shared" si="158"/>
        <v>0</v>
      </c>
      <c r="HL142" s="80">
        <f t="shared" si="158"/>
        <v>0</v>
      </c>
      <c r="HM142" s="80">
        <f t="shared" si="158"/>
        <v>0</v>
      </c>
      <c r="HN142" s="80">
        <f t="shared" si="158"/>
        <v>0</v>
      </c>
      <c r="HO142" s="80">
        <f t="shared" si="158"/>
        <v>0</v>
      </c>
      <c r="HP142" s="80">
        <f t="shared" si="158"/>
        <v>0</v>
      </c>
      <c r="HQ142" s="80">
        <f t="shared" si="158"/>
        <v>0</v>
      </c>
      <c r="HR142" s="80">
        <f t="shared" si="158"/>
        <v>0</v>
      </c>
      <c r="HS142" s="80">
        <f t="shared" si="158"/>
        <v>0</v>
      </c>
      <c r="HT142" s="80">
        <f t="shared" si="158"/>
        <v>0</v>
      </c>
      <c r="HU142" s="80">
        <f t="shared" si="158"/>
        <v>0</v>
      </c>
      <c r="HV142" s="80">
        <f t="shared" si="158"/>
        <v>0</v>
      </c>
      <c r="HW142" s="80">
        <f t="shared" si="158"/>
        <v>0</v>
      </c>
      <c r="HX142" s="80">
        <f t="shared" si="158"/>
        <v>0</v>
      </c>
      <c r="HY142" s="80">
        <f t="shared" si="158"/>
        <v>0</v>
      </c>
      <c r="HZ142" s="80">
        <f t="shared" si="158"/>
        <v>0</v>
      </c>
      <c r="IA142" s="80">
        <f t="shared" si="158"/>
        <v>0</v>
      </c>
      <c r="IB142" s="80">
        <f t="shared" si="158"/>
        <v>0</v>
      </c>
      <c r="IC142" s="80">
        <f t="shared" si="158"/>
        <v>0</v>
      </c>
      <c r="ID142" s="80">
        <f t="shared" si="158"/>
        <v>0</v>
      </c>
      <c r="IE142" s="80">
        <f t="shared" si="158"/>
        <v>0</v>
      </c>
      <c r="IF142" s="80">
        <f t="shared" si="158"/>
        <v>0</v>
      </c>
      <c r="IG142" s="80">
        <f t="shared" si="158"/>
        <v>0</v>
      </c>
      <c r="IH142" s="80">
        <f t="shared" si="158"/>
        <v>0</v>
      </c>
      <c r="II142" s="80">
        <f t="shared" si="158"/>
        <v>0</v>
      </c>
      <c r="IJ142" s="80">
        <f t="shared" si="158"/>
        <v>0</v>
      </c>
      <c r="IK142" s="80">
        <f t="shared" si="158"/>
        <v>0</v>
      </c>
      <c r="IL142" s="80">
        <f t="shared" si="158"/>
        <v>0</v>
      </c>
      <c r="IM142" s="80">
        <f t="shared" si="158"/>
        <v>0</v>
      </c>
      <c r="IN142" s="80">
        <f t="shared" si="158"/>
        <v>0</v>
      </c>
      <c r="IO142" s="80">
        <f t="shared" si="158"/>
        <v>0</v>
      </c>
      <c r="IP142" s="80">
        <f t="shared" si="158"/>
        <v>0</v>
      </c>
      <c r="IQ142" s="80">
        <f t="shared" si="158"/>
        <v>0</v>
      </c>
      <c r="IR142" s="80">
        <f t="shared" si="158"/>
        <v>0</v>
      </c>
      <c r="IS142" s="80">
        <f t="shared" si="158"/>
        <v>0</v>
      </c>
      <c r="IT142" s="80">
        <f t="shared" si="158"/>
        <v>0</v>
      </c>
      <c r="IU142" s="80">
        <f t="shared" si="158"/>
        <v>0</v>
      </c>
      <c r="IV142" s="80">
        <f t="shared" si="158"/>
        <v>0</v>
      </c>
      <c r="IW142" s="80">
        <f t="shared" si="158"/>
        <v>0</v>
      </c>
      <c r="IX142" s="80">
        <f t="shared" si="158"/>
        <v>0</v>
      </c>
      <c r="IY142" s="80">
        <f t="shared" si="158"/>
        <v>0</v>
      </c>
      <c r="IZ142" s="80">
        <f t="shared" si="158"/>
        <v>0</v>
      </c>
      <c r="JA142" s="80">
        <f t="shared" si="158"/>
        <v>0</v>
      </c>
      <c r="JB142" s="80">
        <f t="shared" si="158"/>
        <v>0</v>
      </c>
      <c r="JC142" s="80">
        <f t="shared" si="158"/>
        <v>0</v>
      </c>
      <c r="JD142" s="80">
        <f t="shared" si="158"/>
        <v>0</v>
      </c>
      <c r="JE142" s="80">
        <f t="shared" si="158"/>
        <v>0</v>
      </c>
      <c r="JF142" s="80">
        <f t="shared" si="158"/>
        <v>0</v>
      </c>
      <c r="JG142" s="80">
        <f t="shared" si="158"/>
        <v>0</v>
      </c>
      <c r="JH142" s="80">
        <f t="shared" si="158"/>
        <v>0</v>
      </c>
      <c r="JI142" s="80">
        <f t="shared" si="158"/>
        <v>0</v>
      </c>
      <c r="JJ142" s="80">
        <f t="shared" si="158"/>
        <v>0</v>
      </c>
      <c r="JK142" s="80">
        <f t="shared" si="158"/>
        <v>0</v>
      </c>
      <c r="JL142" s="80">
        <f t="shared" si="158"/>
        <v>0</v>
      </c>
      <c r="JM142" s="80">
        <f t="shared" si="158"/>
        <v>0</v>
      </c>
      <c r="JN142" s="80">
        <f t="shared" si="158"/>
        <v>0</v>
      </c>
      <c r="JO142" s="80">
        <f t="shared" si="158"/>
        <v>0</v>
      </c>
      <c r="JP142" s="80">
        <f t="shared" si="158"/>
        <v>0</v>
      </c>
      <c r="JQ142" s="80">
        <f t="shared" si="158"/>
        <v>0</v>
      </c>
      <c r="JR142" s="80">
        <f t="shared" si="158"/>
        <v>0</v>
      </c>
      <c r="JS142" s="80">
        <f t="shared" si="158"/>
        <v>0</v>
      </c>
      <c r="JT142" s="80">
        <f t="shared" si="158"/>
        <v>0</v>
      </c>
      <c r="JU142" s="80">
        <f t="shared" si="158"/>
        <v>0</v>
      </c>
      <c r="JV142" s="80">
        <f t="shared" si="158"/>
        <v>0</v>
      </c>
      <c r="JW142" s="80">
        <f t="shared" si="158"/>
        <v>0</v>
      </c>
      <c r="JX142" s="80">
        <f t="shared" si="158"/>
        <v>0</v>
      </c>
      <c r="JY142" s="80">
        <f t="shared" si="158"/>
        <v>0</v>
      </c>
      <c r="JZ142" s="80">
        <f t="shared" si="158"/>
        <v>0</v>
      </c>
      <c r="KA142" s="80">
        <f t="shared" si="158"/>
        <v>0</v>
      </c>
      <c r="KB142" s="80">
        <f t="shared" si="158"/>
        <v>0</v>
      </c>
      <c r="KC142" s="80">
        <f t="shared" si="158"/>
        <v>0</v>
      </c>
      <c r="KD142" s="80">
        <f t="shared" si="158"/>
        <v>0</v>
      </c>
      <c r="KE142" s="80">
        <f t="shared" si="158"/>
        <v>0</v>
      </c>
      <c r="KF142" s="1"/>
      <c r="KG142" s="1"/>
      <c r="KH142" s="80">
        <f>+Interest_Rate_for_Equipment_Financing/12*P142</f>
        <v>0</v>
      </c>
      <c r="KI142" s="80">
        <f>+Interest_Rate_for_Equipment_Financing/12*Q142</f>
        <v>0</v>
      </c>
      <c r="KJ142" s="80">
        <f>+Interest_Rate_for_Equipment_Financing/12*R142</f>
        <v>0</v>
      </c>
      <c r="KK142" s="80">
        <f>+Interest_Rate_for_Equipment_Financing/12*S142</f>
        <v>0</v>
      </c>
      <c r="KL142" s="80">
        <f>+Interest_Rate_for_Equipment_Financing/12*T142</f>
        <v>0</v>
      </c>
      <c r="KM142" s="80">
        <f>+Interest_Rate_for_Equipment_Financing/12*U142</f>
        <v>0</v>
      </c>
      <c r="KN142" s="80">
        <f>+Interest_Rate_for_Equipment_Financing/12*V142</f>
        <v>0</v>
      </c>
      <c r="KO142" s="80">
        <f>+Interest_Rate_for_Equipment_Financing/12*W142</f>
        <v>0</v>
      </c>
      <c r="KP142" s="80">
        <f>+Interest_Rate_for_Equipment_Financing/12*X142</f>
        <v>0</v>
      </c>
      <c r="KQ142" s="80">
        <f>+Interest_Rate_for_Equipment_Financing/12*Y142</f>
        <v>0</v>
      </c>
      <c r="KR142" s="80">
        <f>+Interest_Rate_for_Equipment_Financing/12*Z142</f>
        <v>0</v>
      </c>
      <c r="KS142" s="80">
        <f>+Interest_Rate_for_Equipment_Financing/12*AA142</f>
        <v>0</v>
      </c>
      <c r="KT142" s="80">
        <f>+Interest_Rate_for_Equipment_Financing/12*AB142</f>
        <v>0</v>
      </c>
      <c r="KU142" s="80">
        <f>+Interest_Rate_for_Equipment_Financing/12*AC142</f>
        <v>0</v>
      </c>
      <c r="KV142" s="80">
        <f>+Interest_Rate_for_Equipment_Financing/12*AD142</f>
        <v>0</v>
      </c>
      <c r="KW142" s="80">
        <f>+Interest_Rate_for_Equipment_Financing/12*AE142</f>
        <v>0</v>
      </c>
      <c r="KX142" s="80">
        <f>+Interest_Rate_for_Equipment_Financing/12*AF142</f>
        <v>0</v>
      </c>
      <c r="KY142" s="80">
        <f>+Interest_Rate_for_Equipment_Financing/12*AG142</f>
        <v>0</v>
      </c>
      <c r="KZ142" s="80">
        <f>+Interest_Rate_for_Equipment_Financing/12*AH142</f>
        <v>0</v>
      </c>
      <c r="LA142" s="80">
        <f>+Interest_Rate_for_Equipment_Financing/12*AI142</f>
        <v>0</v>
      </c>
      <c r="LB142" s="80">
        <f>+Interest_Rate_for_Equipment_Financing/12*AJ142</f>
        <v>0</v>
      </c>
      <c r="LC142" s="80">
        <f>+Interest_Rate_for_Equipment_Financing/12*AK142</f>
        <v>0</v>
      </c>
      <c r="LD142" s="80">
        <f>+Interest_Rate_for_Equipment_Financing/12*AL142</f>
        <v>0</v>
      </c>
      <c r="LE142" s="80">
        <f>+Interest_Rate_for_Equipment_Financing/12*AM142</f>
        <v>0</v>
      </c>
      <c r="LF142" s="80">
        <f>+Interest_Rate_for_Equipment_Financing/12*AN142</f>
        <v>0</v>
      </c>
      <c r="LG142" s="80">
        <f>+Interest_Rate_for_Equipment_Financing/12*AO142</f>
        <v>0</v>
      </c>
      <c r="LH142" s="80">
        <f>+Interest_Rate_for_Equipment_Financing/12*AP142</f>
        <v>0</v>
      </c>
      <c r="LI142" s="80">
        <f>+Interest_Rate_for_Equipment_Financing/12*AQ142</f>
        <v>0</v>
      </c>
      <c r="LJ142" s="80">
        <f>+Interest_Rate_for_Equipment_Financing/12*AR142</f>
        <v>0</v>
      </c>
      <c r="LK142" s="80">
        <f>+Interest_Rate_for_Equipment_Financing/12*AS142</f>
        <v>0</v>
      </c>
      <c r="LL142" s="80">
        <f>+Interest_Rate_for_Equipment_Financing/12*AT142</f>
        <v>0</v>
      </c>
      <c r="LM142" s="80">
        <f>+Interest_Rate_for_Equipment_Financing/12*AU142</f>
        <v>0</v>
      </c>
      <c r="LN142" s="80">
        <f>+Interest_Rate_for_Equipment_Financing/12*AV142</f>
        <v>0</v>
      </c>
      <c r="LO142" s="80">
        <f>+Interest_Rate_for_Equipment_Financing/12*AW142</f>
        <v>0</v>
      </c>
      <c r="LP142" s="80">
        <f>+Interest_Rate_for_Equipment_Financing/12*AX142</f>
        <v>0</v>
      </c>
      <c r="LQ142" s="80">
        <f>+Interest_Rate_for_Equipment_Financing/12*AY142</f>
        <v>0</v>
      </c>
      <c r="LR142" s="80">
        <f>+Interest_Rate_for_Equipment_Financing/12*AZ142</f>
        <v>0</v>
      </c>
      <c r="LS142" s="80">
        <f>+Interest_Rate_for_Equipment_Financing/12*BA142</f>
        <v>0</v>
      </c>
      <c r="LT142" s="80">
        <f>+Interest_Rate_for_Equipment_Financing/12*BB142</f>
        <v>0</v>
      </c>
      <c r="LU142" s="80">
        <f>+Interest_Rate_for_Equipment_Financing/12*BC142</f>
        <v>0</v>
      </c>
      <c r="LV142" s="80">
        <f>+Interest_Rate_for_Equipment_Financing/12*BD142</f>
        <v>0</v>
      </c>
      <c r="LW142" s="80">
        <f>+Interest_Rate_for_Equipment_Financing/12*BE142</f>
        <v>0</v>
      </c>
      <c r="LX142" s="80">
        <f>+Interest_Rate_for_Equipment_Financing/12*BF142</f>
        <v>0</v>
      </c>
      <c r="LY142" s="80">
        <f>+Interest_Rate_for_Equipment_Financing/12*BG142</f>
        <v>0</v>
      </c>
      <c r="LZ142" s="80">
        <f>+Interest_Rate_for_Equipment_Financing/12*BH142</f>
        <v>0</v>
      </c>
      <c r="MA142" s="80">
        <f>+Interest_Rate_for_Equipment_Financing/12*BI142</f>
        <v>0</v>
      </c>
      <c r="MB142" s="80">
        <f>+Interest_Rate_for_Equipment_Financing/12*BJ142</f>
        <v>0</v>
      </c>
      <c r="MC142" s="80">
        <f>+Interest_Rate_for_Equipment_Financing/12*BK142</f>
        <v>0</v>
      </c>
      <c r="MD142" s="80">
        <f>+Interest_Rate_for_Equipment_Financing/12*BL142</f>
        <v>0</v>
      </c>
      <c r="ME142" s="80">
        <f>+Interest_Rate_for_Equipment_Financing/12*BM142</f>
        <v>0</v>
      </c>
      <c r="MF142" s="80">
        <f>+Interest_Rate_for_Equipment_Financing/12*BN142</f>
        <v>0</v>
      </c>
      <c r="MG142" s="80">
        <f>+Interest_Rate_for_Equipment_Financing/12*BO142</f>
        <v>0</v>
      </c>
      <c r="MH142" s="80">
        <f>+Interest_Rate_for_Equipment_Financing/12*BP142</f>
        <v>0</v>
      </c>
      <c r="MI142" s="80">
        <f>+Interest_Rate_for_Equipment_Financing/12*BQ142</f>
        <v>0</v>
      </c>
      <c r="MJ142" s="80">
        <f>+Interest_Rate_for_Equipment_Financing/12*BR142</f>
        <v>0</v>
      </c>
      <c r="MK142" s="80">
        <f>+Interest_Rate_for_Equipment_Financing/12*BS142</f>
        <v>0</v>
      </c>
      <c r="ML142" s="80">
        <f>+Interest_Rate_for_Equipment_Financing/12*BT142</f>
        <v>0</v>
      </c>
      <c r="MM142" s="80">
        <f>+Interest_Rate_for_Equipment_Financing/12*BU142</f>
        <v>0</v>
      </c>
      <c r="MN142" s="80">
        <f>+Interest_Rate_for_Equipment_Financing/12*BV142</f>
        <v>0</v>
      </c>
      <c r="MO142" s="80">
        <f>+Interest_Rate_for_Equipment_Financing/12*BW142</f>
        <v>0</v>
      </c>
      <c r="MP142" s="80">
        <f>+Interest_Rate_for_Equipment_Financing/12*BX142</f>
        <v>0</v>
      </c>
      <c r="MQ142" s="80">
        <f>+Interest_Rate_for_Equipment_Financing/12*BY142</f>
        <v>0</v>
      </c>
      <c r="MR142" s="80">
        <f>+Interest_Rate_for_Equipment_Financing/12*BZ142</f>
        <v>0</v>
      </c>
      <c r="MS142" s="80">
        <f>+Interest_Rate_for_Equipment_Financing/12*CA142</f>
        <v>0</v>
      </c>
      <c r="MT142" s="80">
        <f>+Interest_Rate_for_Equipment_Financing/12*CB142</f>
        <v>0</v>
      </c>
      <c r="MU142" s="80">
        <f>+Interest_Rate_for_Equipment_Financing/12*CC142</f>
        <v>0</v>
      </c>
      <c r="MV142" s="80">
        <f>+Interest_Rate_for_Equipment_Financing/12*CD142</f>
        <v>0</v>
      </c>
      <c r="MW142" s="80">
        <f>+Interest_Rate_for_Equipment_Financing/12*CE142</f>
        <v>0</v>
      </c>
      <c r="MX142" s="80">
        <f>+Interest_Rate_for_Equipment_Financing/12*CF142</f>
        <v>0</v>
      </c>
      <c r="MY142" s="80">
        <f>+Interest_Rate_for_Equipment_Financing/12*CG142</f>
        <v>0</v>
      </c>
      <c r="MZ142" s="80">
        <f>+Interest_Rate_for_Equipment_Financing/12*CH142</f>
        <v>0</v>
      </c>
      <c r="NA142" s="80">
        <f>+Interest_Rate_for_Equipment_Financing/12*CI142</f>
        <v>0</v>
      </c>
      <c r="NB142" s="80">
        <f>+Interest_Rate_for_Equipment_Financing/12*CJ142</f>
        <v>0</v>
      </c>
      <c r="NC142" s="80">
        <f>+Interest_Rate_for_Equipment_Financing/12*CK142</f>
        <v>0</v>
      </c>
      <c r="ND142" s="80">
        <f>+Interest_Rate_for_Equipment_Financing/12*CL142</f>
        <v>0</v>
      </c>
      <c r="NE142" s="80">
        <f>+Interest_Rate_for_Equipment_Financing/12*CM142</f>
        <v>0</v>
      </c>
      <c r="NF142" s="80">
        <f>+Interest_Rate_for_Equipment_Financing/12*CN142</f>
        <v>0</v>
      </c>
      <c r="NG142" s="80">
        <f>+Interest_Rate_for_Equipment_Financing/12*CO142</f>
        <v>0</v>
      </c>
      <c r="NH142" s="80">
        <f>+Interest_Rate_for_Equipment_Financing/12*CP142</f>
        <v>0</v>
      </c>
      <c r="NI142" s="80">
        <f>+Interest_Rate_for_Equipment_Financing/12*CQ142</f>
        <v>0</v>
      </c>
      <c r="NJ142" s="80">
        <f>+Interest_Rate_for_Equipment_Financing/12*CR142</f>
        <v>0</v>
      </c>
      <c r="NK142" s="80">
        <f>+Interest_Rate_for_Equipment_Financing/12*CS142</f>
        <v>0</v>
      </c>
      <c r="NL142" s="80">
        <f>+Interest_Rate_for_Equipment_Financing/12*CT142</f>
        <v>0</v>
      </c>
      <c r="NM142" s="80">
        <f>+Interest_Rate_for_Equipment_Financing/12*CU142</f>
        <v>0</v>
      </c>
      <c r="NN142" s="80">
        <f>+Interest_Rate_for_Equipment_Financing/12*CV142</f>
        <v>0</v>
      </c>
      <c r="NO142" s="80">
        <f>+Interest_Rate_for_Equipment_Financing/12*CW142</f>
        <v>0</v>
      </c>
      <c r="NP142" s="80">
        <f>+Interest_Rate_for_Equipment_Financing/12*CX142</f>
        <v>0</v>
      </c>
      <c r="NQ142" s="80">
        <f>+Interest_Rate_for_Equipment_Financing/12*CY142</f>
        <v>0</v>
      </c>
      <c r="NR142" s="80">
        <f>+Interest_Rate_for_Equipment_Financing/12*CZ142</f>
        <v>0</v>
      </c>
      <c r="NS142" s="80">
        <f>+Interest_Rate_for_Equipment_Financing/12*DA142</f>
        <v>0</v>
      </c>
      <c r="NT142" s="80">
        <f>+Interest_Rate_for_Equipment_Financing/12*DB142</f>
        <v>0</v>
      </c>
      <c r="NU142" s="80">
        <f>+Interest_Rate_for_Equipment_Financing/12*DC142</f>
        <v>0</v>
      </c>
      <c r="NV142" s="80">
        <f>+Interest_Rate_for_Equipment_Financing/12*DD142</f>
        <v>0</v>
      </c>
      <c r="NW142" s="80">
        <f>+Interest_Rate_for_Equipment_Financing/12*DE142</f>
        <v>0</v>
      </c>
      <c r="NX142" s="80">
        <f>+Interest_Rate_for_Equipment_Financing/12*DF142</f>
        <v>0</v>
      </c>
      <c r="NY142" s="80">
        <f>+Interest_Rate_for_Equipment_Financing/12*DG142</f>
        <v>0</v>
      </c>
      <c r="NZ142" s="80">
        <f>+Interest_Rate_for_Equipment_Financing/12*DH142</f>
        <v>0</v>
      </c>
      <c r="OA142" s="80">
        <f>+Interest_Rate_for_Equipment_Financing/12*DI142</f>
        <v>0</v>
      </c>
      <c r="OB142" s="80">
        <f>+Interest_Rate_for_Equipment_Financing/12*DJ142</f>
        <v>0</v>
      </c>
      <c r="OC142" s="80">
        <f>+Interest_Rate_for_Equipment_Financing/12*DK142</f>
        <v>0</v>
      </c>
      <c r="OD142" s="80">
        <f>+Interest_Rate_for_Equipment_Financing/12*DL142</f>
        <v>0</v>
      </c>
      <c r="OE142" s="80">
        <f>+Interest_Rate_for_Equipment_Financing/12*DM142</f>
        <v>0</v>
      </c>
      <c r="OF142" s="80">
        <f>+Interest_Rate_for_Equipment_Financing/12*DN142</f>
        <v>0</v>
      </c>
      <c r="OG142" s="80">
        <f>+Interest_Rate_for_Equipment_Financing/12*DO142</f>
        <v>0</v>
      </c>
      <c r="OH142" s="80">
        <f>+Interest_Rate_for_Equipment_Financing/12*DP142</f>
        <v>0</v>
      </c>
      <c r="OI142" s="80">
        <f>+Interest_Rate_for_Equipment_Financing/12*DQ142</f>
        <v>0</v>
      </c>
      <c r="OJ142" s="80">
        <f>+Interest_Rate_for_Equipment_Financing/12*DR142</f>
        <v>0</v>
      </c>
      <c r="OK142" s="80">
        <f>+Interest_Rate_for_Equipment_Financing/12*DS142</f>
        <v>0</v>
      </c>
      <c r="OL142" s="80">
        <f>+Interest_Rate_for_Equipment_Financing/12*DT142</f>
        <v>0</v>
      </c>
      <c r="OM142" s="80">
        <f>+Interest_Rate_for_Equipment_Financing/12*DU142</f>
        <v>0</v>
      </c>
      <c r="ON142" s="80">
        <f>+Interest_Rate_for_Equipment_Financing/12*DV142</f>
        <v>0</v>
      </c>
      <c r="OO142" s="80">
        <f>+Interest_Rate_for_Equipment_Financing/12*DW142</f>
        <v>0</v>
      </c>
      <c r="OP142" s="80">
        <f>+Interest_Rate_for_Equipment_Financing/12*DX142</f>
        <v>0</v>
      </c>
      <c r="OQ142" s="80">
        <f>+Interest_Rate_for_Equipment_Financing/12*DY142</f>
        <v>0</v>
      </c>
      <c r="OR142" s="80">
        <f>+Interest_Rate_for_Equipment_Financing/12*DZ142</f>
        <v>0</v>
      </c>
      <c r="OS142" s="80">
        <f>+Interest_Rate_for_Equipment_Financing/12*EA142</f>
        <v>0</v>
      </c>
      <c r="OT142" s="80">
        <f>+Interest_Rate_for_Equipment_Financing/12*EB142</f>
        <v>0</v>
      </c>
      <c r="OU142" s="80">
        <f>+Interest_Rate_for_Equipment_Financing/12*EC142</f>
        <v>0</v>
      </c>
      <c r="OV142" s="80">
        <f>+Interest_Rate_for_Equipment_Financing/12*ED142</f>
        <v>0</v>
      </c>
      <c r="OW142" s="80">
        <f>+Interest_Rate_for_Equipment_Financing/12*EE142</f>
        <v>0</v>
      </c>
    </row>
    <row r="143" ht="12.75" customHeight="1">
      <c r="A143" s="79">
        <f t="shared" si="111"/>
        <v>22</v>
      </c>
      <c r="B143" s="79" t="s">
        <v>222</v>
      </c>
      <c r="C143" s="80"/>
      <c r="D143" s="80" t="str">
        <f>Term_for_Equipment_Financing</f>
        <v/>
      </c>
      <c r="E143" s="294">
        <f>+Interest_Rate_LT</f>
        <v>0.05</v>
      </c>
      <c r="F143" s="295">
        <f t="shared" si="141"/>
        <v>10</v>
      </c>
      <c r="G143" s="79">
        <f t="shared" si="142"/>
        <v>2026</v>
      </c>
      <c r="H143" s="296"/>
      <c r="I143" s="296"/>
      <c r="J143" s="297"/>
      <c r="K143" s="1"/>
      <c r="L143" s="1"/>
      <c r="M143" s="256">
        <f t="shared" si="118"/>
        <v>46296</v>
      </c>
      <c r="N143" s="256">
        <f t="shared" si="112"/>
        <v>0</v>
      </c>
      <c r="O143" s="257">
        <f t="shared" si="113"/>
        <v>0</v>
      </c>
      <c r="P143" s="258">
        <f t="shared" ref="P143:ES143" si="159">AND((O143&gt;0.1),OR(P$70&lt;$N143,$N143=0))*(O143+$O143+O143*$E143/12)+(P$70=$M143)*($C143+$O143+$C143*$E143/12)</f>
        <v>0</v>
      </c>
      <c r="Q143" s="258">
        <f t="shared" si="159"/>
        <v>0</v>
      </c>
      <c r="R143" s="258">
        <f t="shared" si="159"/>
        <v>0</v>
      </c>
      <c r="S143" s="258">
        <f t="shared" si="159"/>
        <v>0</v>
      </c>
      <c r="T143" s="258">
        <f t="shared" si="159"/>
        <v>0</v>
      </c>
      <c r="U143" s="258">
        <f t="shared" si="159"/>
        <v>0</v>
      </c>
      <c r="V143" s="258">
        <f t="shared" si="159"/>
        <v>0</v>
      </c>
      <c r="W143" s="258">
        <f t="shared" si="159"/>
        <v>0</v>
      </c>
      <c r="X143" s="258">
        <f t="shared" si="159"/>
        <v>0</v>
      </c>
      <c r="Y143" s="258">
        <f t="shared" si="159"/>
        <v>0</v>
      </c>
      <c r="Z143" s="258">
        <f t="shared" si="159"/>
        <v>0</v>
      </c>
      <c r="AA143" s="258">
        <f t="shared" si="159"/>
        <v>0</v>
      </c>
      <c r="AB143" s="258">
        <f t="shared" si="159"/>
        <v>0</v>
      </c>
      <c r="AC143" s="258">
        <f t="shared" si="159"/>
        <v>0</v>
      </c>
      <c r="AD143" s="258">
        <f t="shared" si="159"/>
        <v>0</v>
      </c>
      <c r="AE143" s="258">
        <f t="shared" si="159"/>
        <v>0</v>
      </c>
      <c r="AF143" s="258">
        <f t="shared" si="159"/>
        <v>0</v>
      </c>
      <c r="AG143" s="258">
        <f t="shared" si="159"/>
        <v>0</v>
      </c>
      <c r="AH143" s="258">
        <f t="shared" si="159"/>
        <v>0</v>
      </c>
      <c r="AI143" s="258">
        <f t="shared" si="159"/>
        <v>0</v>
      </c>
      <c r="AJ143" s="258">
        <f t="shared" si="159"/>
        <v>0</v>
      </c>
      <c r="AK143" s="258">
        <f t="shared" si="159"/>
        <v>0</v>
      </c>
      <c r="AL143" s="258">
        <f t="shared" si="159"/>
        <v>0</v>
      </c>
      <c r="AM143" s="258">
        <f t="shared" si="159"/>
        <v>0</v>
      </c>
      <c r="AN143" s="258">
        <f t="shared" si="159"/>
        <v>0</v>
      </c>
      <c r="AO143" s="258">
        <f t="shared" si="159"/>
        <v>0</v>
      </c>
      <c r="AP143" s="258">
        <f t="shared" si="159"/>
        <v>0</v>
      </c>
      <c r="AQ143" s="258">
        <f t="shared" si="159"/>
        <v>0</v>
      </c>
      <c r="AR143" s="258">
        <f t="shared" si="159"/>
        <v>0</v>
      </c>
      <c r="AS143" s="258">
        <f t="shared" si="159"/>
        <v>0</v>
      </c>
      <c r="AT143" s="258">
        <f t="shared" si="159"/>
        <v>0</v>
      </c>
      <c r="AU143" s="258">
        <f t="shared" si="159"/>
        <v>0</v>
      </c>
      <c r="AV143" s="258">
        <f t="shared" si="159"/>
        <v>0</v>
      </c>
      <c r="AW143" s="258">
        <f t="shared" si="159"/>
        <v>0</v>
      </c>
      <c r="AX143" s="258">
        <f t="shared" si="159"/>
        <v>0</v>
      </c>
      <c r="AY143" s="258">
        <f t="shared" si="159"/>
        <v>0</v>
      </c>
      <c r="AZ143" s="258">
        <f t="shared" si="159"/>
        <v>0</v>
      </c>
      <c r="BA143" s="258">
        <f t="shared" si="159"/>
        <v>0</v>
      </c>
      <c r="BB143" s="258">
        <f t="shared" si="159"/>
        <v>0</v>
      </c>
      <c r="BC143" s="258">
        <f t="shared" si="159"/>
        <v>0</v>
      </c>
      <c r="BD143" s="258">
        <f t="shared" si="159"/>
        <v>0</v>
      </c>
      <c r="BE143" s="258">
        <f t="shared" si="159"/>
        <v>0</v>
      </c>
      <c r="BF143" s="258">
        <f t="shared" si="159"/>
        <v>0</v>
      </c>
      <c r="BG143" s="258">
        <f t="shared" si="159"/>
        <v>0</v>
      </c>
      <c r="BH143" s="258">
        <f t="shared" si="159"/>
        <v>0</v>
      </c>
      <c r="BI143" s="258">
        <f t="shared" si="159"/>
        <v>0</v>
      </c>
      <c r="BJ143" s="258">
        <f t="shared" si="159"/>
        <v>0</v>
      </c>
      <c r="BK143" s="258">
        <f t="shared" si="159"/>
        <v>0</v>
      </c>
      <c r="BL143" s="258">
        <f t="shared" si="159"/>
        <v>0</v>
      </c>
      <c r="BM143" s="258">
        <f t="shared" si="159"/>
        <v>0</v>
      </c>
      <c r="BN143" s="258">
        <f t="shared" si="159"/>
        <v>0</v>
      </c>
      <c r="BO143" s="258">
        <f t="shared" si="159"/>
        <v>0</v>
      </c>
      <c r="BP143" s="258">
        <f t="shared" si="159"/>
        <v>0</v>
      </c>
      <c r="BQ143" s="258">
        <f t="shared" si="159"/>
        <v>0</v>
      </c>
      <c r="BR143" s="258">
        <f t="shared" si="159"/>
        <v>0</v>
      </c>
      <c r="BS143" s="258">
        <f t="shared" si="159"/>
        <v>0</v>
      </c>
      <c r="BT143" s="258">
        <f t="shared" si="159"/>
        <v>0</v>
      </c>
      <c r="BU143" s="258">
        <f t="shared" si="159"/>
        <v>0</v>
      </c>
      <c r="BV143" s="258">
        <f t="shared" si="159"/>
        <v>0</v>
      </c>
      <c r="BW143" s="258">
        <f t="shared" si="159"/>
        <v>0</v>
      </c>
      <c r="BX143" s="258">
        <f t="shared" si="159"/>
        <v>0</v>
      </c>
      <c r="BY143" s="258">
        <f t="shared" si="159"/>
        <v>0</v>
      </c>
      <c r="BZ143" s="258">
        <f t="shared" si="159"/>
        <v>0</v>
      </c>
      <c r="CA143" s="258">
        <f t="shared" si="159"/>
        <v>0</v>
      </c>
      <c r="CB143" s="258">
        <f t="shared" si="159"/>
        <v>0</v>
      </c>
      <c r="CC143" s="258">
        <f t="shared" si="159"/>
        <v>0</v>
      </c>
      <c r="CD143" s="258">
        <f t="shared" si="159"/>
        <v>0</v>
      </c>
      <c r="CE143" s="258">
        <f t="shared" si="159"/>
        <v>0</v>
      </c>
      <c r="CF143" s="258">
        <f t="shared" si="159"/>
        <v>0</v>
      </c>
      <c r="CG143" s="258">
        <f t="shared" si="159"/>
        <v>0</v>
      </c>
      <c r="CH143" s="258">
        <f t="shared" si="159"/>
        <v>0</v>
      </c>
      <c r="CI143" s="258">
        <f t="shared" si="159"/>
        <v>0</v>
      </c>
      <c r="CJ143" s="258">
        <f t="shared" si="159"/>
        <v>0</v>
      </c>
      <c r="CK143" s="258">
        <f t="shared" si="159"/>
        <v>0</v>
      </c>
      <c r="CL143" s="258">
        <f t="shared" si="159"/>
        <v>0</v>
      </c>
      <c r="CM143" s="258">
        <f t="shared" si="159"/>
        <v>0</v>
      </c>
      <c r="CN143" s="258">
        <f t="shared" si="159"/>
        <v>0</v>
      </c>
      <c r="CO143" s="258">
        <f t="shared" si="159"/>
        <v>0</v>
      </c>
      <c r="CP143" s="258">
        <f t="shared" si="159"/>
        <v>0</v>
      </c>
      <c r="CQ143" s="258">
        <f t="shared" si="159"/>
        <v>0</v>
      </c>
      <c r="CR143" s="258">
        <f t="shared" si="159"/>
        <v>0</v>
      </c>
      <c r="CS143" s="258">
        <f t="shared" si="159"/>
        <v>0</v>
      </c>
      <c r="CT143" s="258">
        <f t="shared" si="159"/>
        <v>0</v>
      </c>
      <c r="CU143" s="258">
        <f t="shared" si="159"/>
        <v>0</v>
      </c>
      <c r="CV143" s="258">
        <f t="shared" si="159"/>
        <v>0</v>
      </c>
      <c r="CW143" s="258">
        <f t="shared" si="159"/>
        <v>0</v>
      </c>
      <c r="CX143" s="258">
        <f t="shared" si="159"/>
        <v>0</v>
      </c>
      <c r="CY143" s="258">
        <f t="shared" si="159"/>
        <v>0</v>
      </c>
      <c r="CZ143" s="258">
        <f t="shared" si="159"/>
        <v>0</v>
      </c>
      <c r="DA143" s="258">
        <f t="shared" si="159"/>
        <v>0</v>
      </c>
      <c r="DB143" s="258">
        <f t="shared" si="159"/>
        <v>0</v>
      </c>
      <c r="DC143" s="258">
        <f t="shared" si="159"/>
        <v>0</v>
      </c>
      <c r="DD143" s="258">
        <f t="shared" si="159"/>
        <v>0</v>
      </c>
      <c r="DE143" s="258">
        <f t="shared" si="159"/>
        <v>0</v>
      </c>
      <c r="DF143" s="258">
        <f t="shared" si="159"/>
        <v>0</v>
      </c>
      <c r="DG143" s="258">
        <f t="shared" si="159"/>
        <v>0</v>
      </c>
      <c r="DH143" s="258">
        <f t="shared" si="159"/>
        <v>0</v>
      </c>
      <c r="DI143" s="258">
        <f t="shared" si="159"/>
        <v>0</v>
      </c>
      <c r="DJ143" s="258">
        <f t="shared" si="159"/>
        <v>0</v>
      </c>
      <c r="DK143" s="258">
        <f t="shared" si="159"/>
        <v>0</v>
      </c>
      <c r="DL143" s="258">
        <f t="shared" si="159"/>
        <v>0</v>
      </c>
      <c r="DM143" s="258">
        <f t="shared" si="159"/>
        <v>0</v>
      </c>
      <c r="DN143" s="258">
        <f t="shared" si="159"/>
        <v>0</v>
      </c>
      <c r="DO143" s="258">
        <f t="shared" si="159"/>
        <v>0</v>
      </c>
      <c r="DP143" s="258">
        <f t="shared" si="159"/>
        <v>0</v>
      </c>
      <c r="DQ143" s="258">
        <f t="shared" si="159"/>
        <v>0</v>
      </c>
      <c r="DR143" s="258">
        <f t="shared" si="159"/>
        <v>0</v>
      </c>
      <c r="DS143" s="258">
        <f t="shared" si="159"/>
        <v>0</v>
      </c>
      <c r="DT143" s="258">
        <f t="shared" si="159"/>
        <v>0</v>
      </c>
      <c r="DU143" s="258">
        <f t="shared" si="159"/>
        <v>0</v>
      </c>
      <c r="DV143" s="258">
        <f t="shared" si="159"/>
        <v>0</v>
      </c>
      <c r="DW143" s="258">
        <f t="shared" si="159"/>
        <v>0</v>
      </c>
      <c r="DX143" s="258">
        <f t="shared" si="159"/>
        <v>0</v>
      </c>
      <c r="DY143" s="258">
        <f t="shared" si="159"/>
        <v>0</v>
      </c>
      <c r="DZ143" s="258">
        <f t="shared" si="159"/>
        <v>0</v>
      </c>
      <c r="EA143" s="258">
        <f t="shared" si="159"/>
        <v>0</v>
      </c>
      <c r="EB143" s="258">
        <f t="shared" si="159"/>
        <v>0</v>
      </c>
      <c r="EC143" s="258">
        <f t="shared" si="159"/>
        <v>0</v>
      </c>
      <c r="ED143" s="258">
        <f t="shared" si="159"/>
        <v>0</v>
      </c>
      <c r="EE143" s="258">
        <f t="shared" si="159"/>
        <v>0</v>
      </c>
      <c r="EF143" s="258">
        <f t="shared" si="159"/>
        <v>0</v>
      </c>
      <c r="EG143" s="258">
        <f t="shared" si="159"/>
        <v>0</v>
      </c>
      <c r="EH143" s="258">
        <f t="shared" si="159"/>
        <v>0</v>
      </c>
      <c r="EI143" s="258">
        <f t="shared" si="159"/>
        <v>0</v>
      </c>
      <c r="EJ143" s="258">
        <f t="shared" si="159"/>
        <v>0</v>
      </c>
      <c r="EK143" s="258">
        <f t="shared" si="159"/>
        <v>0</v>
      </c>
      <c r="EL143" s="258">
        <f t="shared" si="159"/>
        <v>0</v>
      </c>
      <c r="EM143" s="258">
        <f t="shared" si="159"/>
        <v>0</v>
      </c>
      <c r="EN143" s="258">
        <f t="shared" si="159"/>
        <v>0</v>
      </c>
      <c r="EO143" s="258">
        <f t="shared" si="159"/>
        <v>0</v>
      </c>
      <c r="EP143" s="258">
        <f t="shared" si="159"/>
        <v>0</v>
      </c>
      <c r="EQ143" s="258">
        <f t="shared" si="159"/>
        <v>0</v>
      </c>
      <c r="ER143" s="258">
        <f t="shared" si="159"/>
        <v>0</v>
      </c>
      <c r="ES143" s="258">
        <f t="shared" si="159"/>
        <v>0</v>
      </c>
      <c r="ET143" s="1"/>
      <c r="EU143" s="1"/>
      <c r="EV143" s="1"/>
      <c r="EW143" s="1"/>
      <c r="EX143" s="80">
        <f t="shared" ref="EX143:KE143" si="160">(P143&gt;0)*(P143-AB143)</f>
        <v>0</v>
      </c>
      <c r="EY143" s="80">
        <f t="shared" si="160"/>
        <v>0</v>
      </c>
      <c r="EZ143" s="80">
        <f t="shared" si="160"/>
        <v>0</v>
      </c>
      <c r="FA143" s="80">
        <f t="shared" si="160"/>
        <v>0</v>
      </c>
      <c r="FB143" s="80">
        <f t="shared" si="160"/>
        <v>0</v>
      </c>
      <c r="FC143" s="80">
        <f t="shared" si="160"/>
        <v>0</v>
      </c>
      <c r="FD143" s="80">
        <f t="shared" si="160"/>
        <v>0</v>
      </c>
      <c r="FE143" s="80">
        <f t="shared" si="160"/>
        <v>0</v>
      </c>
      <c r="FF143" s="80">
        <f t="shared" si="160"/>
        <v>0</v>
      </c>
      <c r="FG143" s="80">
        <f t="shared" si="160"/>
        <v>0</v>
      </c>
      <c r="FH143" s="80">
        <f t="shared" si="160"/>
        <v>0</v>
      </c>
      <c r="FI143" s="80">
        <f t="shared" si="160"/>
        <v>0</v>
      </c>
      <c r="FJ143" s="80">
        <f t="shared" si="160"/>
        <v>0</v>
      </c>
      <c r="FK143" s="80">
        <f t="shared" si="160"/>
        <v>0</v>
      </c>
      <c r="FL143" s="80">
        <f t="shared" si="160"/>
        <v>0</v>
      </c>
      <c r="FM143" s="80">
        <f t="shared" si="160"/>
        <v>0</v>
      </c>
      <c r="FN143" s="80">
        <f t="shared" si="160"/>
        <v>0</v>
      </c>
      <c r="FO143" s="80">
        <f t="shared" si="160"/>
        <v>0</v>
      </c>
      <c r="FP143" s="80">
        <f t="shared" si="160"/>
        <v>0</v>
      </c>
      <c r="FQ143" s="80">
        <f t="shared" si="160"/>
        <v>0</v>
      </c>
      <c r="FR143" s="80">
        <f t="shared" si="160"/>
        <v>0</v>
      </c>
      <c r="FS143" s="80">
        <f t="shared" si="160"/>
        <v>0</v>
      </c>
      <c r="FT143" s="80">
        <f t="shared" si="160"/>
        <v>0</v>
      </c>
      <c r="FU143" s="80">
        <f t="shared" si="160"/>
        <v>0</v>
      </c>
      <c r="FV143" s="80">
        <f t="shared" si="160"/>
        <v>0</v>
      </c>
      <c r="FW143" s="80">
        <f t="shared" si="160"/>
        <v>0</v>
      </c>
      <c r="FX143" s="80">
        <f t="shared" si="160"/>
        <v>0</v>
      </c>
      <c r="FY143" s="80">
        <f t="shared" si="160"/>
        <v>0</v>
      </c>
      <c r="FZ143" s="80">
        <f t="shared" si="160"/>
        <v>0</v>
      </c>
      <c r="GA143" s="80">
        <f t="shared" si="160"/>
        <v>0</v>
      </c>
      <c r="GB143" s="80">
        <f t="shared" si="160"/>
        <v>0</v>
      </c>
      <c r="GC143" s="80">
        <f t="shared" si="160"/>
        <v>0</v>
      </c>
      <c r="GD143" s="80">
        <f t="shared" si="160"/>
        <v>0</v>
      </c>
      <c r="GE143" s="80">
        <f t="shared" si="160"/>
        <v>0</v>
      </c>
      <c r="GF143" s="80">
        <f t="shared" si="160"/>
        <v>0</v>
      </c>
      <c r="GG143" s="80">
        <f t="shared" si="160"/>
        <v>0</v>
      </c>
      <c r="GH143" s="80">
        <f t="shared" si="160"/>
        <v>0</v>
      </c>
      <c r="GI143" s="80">
        <f t="shared" si="160"/>
        <v>0</v>
      </c>
      <c r="GJ143" s="80">
        <f t="shared" si="160"/>
        <v>0</v>
      </c>
      <c r="GK143" s="80">
        <f t="shared" si="160"/>
        <v>0</v>
      </c>
      <c r="GL143" s="80">
        <f t="shared" si="160"/>
        <v>0</v>
      </c>
      <c r="GM143" s="80">
        <f t="shared" si="160"/>
        <v>0</v>
      </c>
      <c r="GN143" s="80">
        <f t="shared" si="160"/>
        <v>0</v>
      </c>
      <c r="GO143" s="80">
        <f t="shared" si="160"/>
        <v>0</v>
      </c>
      <c r="GP143" s="80">
        <f t="shared" si="160"/>
        <v>0</v>
      </c>
      <c r="GQ143" s="80">
        <f t="shared" si="160"/>
        <v>0</v>
      </c>
      <c r="GR143" s="80">
        <f t="shared" si="160"/>
        <v>0</v>
      </c>
      <c r="GS143" s="80">
        <f t="shared" si="160"/>
        <v>0</v>
      </c>
      <c r="GT143" s="80">
        <f t="shared" si="160"/>
        <v>0</v>
      </c>
      <c r="GU143" s="80">
        <f t="shared" si="160"/>
        <v>0</v>
      </c>
      <c r="GV143" s="80">
        <f t="shared" si="160"/>
        <v>0</v>
      </c>
      <c r="GW143" s="80">
        <f t="shared" si="160"/>
        <v>0</v>
      </c>
      <c r="GX143" s="80">
        <f t="shared" si="160"/>
        <v>0</v>
      </c>
      <c r="GY143" s="80">
        <f t="shared" si="160"/>
        <v>0</v>
      </c>
      <c r="GZ143" s="80">
        <f t="shared" si="160"/>
        <v>0</v>
      </c>
      <c r="HA143" s="80">
        <f t="shared" si="160"/>
        <v>0</v>
      </c>
      <c r="HB143" s="80">
        <f t="shared" si="160"/>
        <v>0</v>
      </c>
      <c r="HC143" s="80">
        <f t="shared" si="160"/>
        <v>0</v>
      </c>
      <c r="HD143" s="80">
        <f t="shared" si="160"/>
        <v>0</v>
      </c>
      <c r="HE143" s="80">
        <f t="shared" si="160"/>
        <v>0</v>
      </c>
      <c r="HF143" s="80">
        <f t="shared" si="160"/>
        <v>0</v>
      </c>
      <c r="HG143" s="80">
        <f t="shared" si="160"/>
        <v>0</v>
      </c>
      <c r="HH143" s="80">
        <f t="shared" si="160"/>
        <v>0</v>
      </c>
      <c r="HI143" s="80">
        <f t="shared" si="160"/>
        <v>0</v>
      </c>
      <c r="HJ143" s="80">
        <f t="shared" si="160"/>
        <v>0</v>
      </c>
      <c r="HK143" s="80">
        <f t="shared" si="160"/>
        <v>0</v>
      </c>
      <c r="HL143" s="80">
        <f t="shared" si="160"/>
        <v>0</v>
      </c>
      <c r="HM143" s="80">
        <f t="shared" si="160"/>
        <v>0</v>
      </c>
      <c r="HN143" s="80">
        <f t="shared" si="160"/>
        <v>0</v>
      </c>
      <c r="HO143" s="80">
        <f t="shared" si="160"/>
        <v>0</v>
      </c>
      <c r="HP143" s="80">
        <f t="shared" si="160"/>
        <v>0</v>
      </c>
      <c r="HQ143" s="80">
        <f t="shared" si="160"/>
        <v>0</v>
      </c>
      <c r="HR143" s="80">
        <f t="shared" si="160"/>
        <v>0</v>
      </c>
      <c r="HS143" s="80">
        <f t="shared" si="160"/>
        <v>0</v>
      </c>
      <c r="HT143" s="80">
        <f t="shared" si="160"/>
        <v>0</v>
      </c>
      <c r="HU143" s="80">
        <f t="shared" si="160"/>
        <v>0</v>
      </c>
      <c r="HV143" s="80">
        <f t="shared" si="160"/>
        <v>0</v>
      </c>
      <c r="HW143" s="80">
        <f t="shared" si="160"/>
        <v>0</v>
      </c>
      <c r="HX143" s="80">
        <f t="shared" si="160"/>
        <v>0</v>
      </c>
      <c r="HY143" s="80">
        <f t="shared" si="160"/>
        <v>0</v>
      </c>
      <c r="HZ143" s="80">
        <f t="shared" si="160"/>
        <v>0</v>
      </c>
      <c r="IA143" s="80">
        <f t="shared" si="160"/>
        <v>0</v>
      </c>
      <c r="IB143" s="80">
        <f t="shared" si="160"/>
        <v>0</v>
      </c>
      <c r="IC143" s="80">
        <f t="shared" si="160"/>
        <v>0</v>
      </c>
      <c r="ID143" s="80">
        <f t="shared" si="160"/>
        <v>0</v>
      </c>
      <c r="IE143" s="80">
        <f t="shared" si="160"/>
        <v>0</v>
      </c>
      <c r="IF143" s="80">
        <f t="shared" si="160"/>
        <v>0</v>
      </c>
      <c r="IG143" s="80">
        <f t="shared" si="160"/>
        <v>0</v>
      </c>
      <c r="IH143" s="80">
        <f t="shared" si="160"/>
        <v>0</v>
      </c>
      <c r="II143" s="80">
        <f t="shared" si="160"/>
        <v>0</v>
      </c>
      <c r="IJ143" s="80">
        <f t="shared" si="160"/>
        <v>0</v>
      </c>
      <c r="IK143" s="80">
        <f t="shared" si="160"/>
        <v>0</v>
      </c>
      <c r="IL143" s="80">
        <f t="shared" si="160"/>
        <v>0</v>
      </c>
      <c r="IM143" s="80">
        <f t="shared" si="160"/>
        <v>0</v>
      </c>
      <c r="IN143" s="80">
        <f t="shared" si="160"/>
        <v>0</v>
      </c>
      <c r="IO143" s="80">
        <f t="shared" si="160"/>
        <v>0</v>
      </c>
      <c r="IP143" s="80">
        <f t="shared" si="160"/>
        <v>0</v>
      </c>
      <c r="IQ143" s="80">
        <f t="shared" si="160"/>
        <v>0</v>
      </c>
      <c r="IR143" s="80">
        <f t="shared" si="160"/>
        <v>0</v>
      </c>
      <c r="IS143" s="80">
        <f t="shared" si="160"/>
        <v>0</v>
      </c>
      <c r="IT143" s="80">
        <f t="shared" si="160"/>
        <v>0</v>
      </c>
      <c r="IU143" s="80">
        <f t="shared" si="160"/>
        <v>0</v>
      </c>
      <c r="IV143" s="80">
        <f t="shared" si="160"/>
        <v>0</v>
      </c>
      <c r="IW143" s="80">
        <f t="shared" si="160"/>
        <v>0</v>
      </c>
      <c r="IX143" s="80">
        <f t="shared" si="160"/>
        <v>0</v>
      </c>
      <c r="IY143" s="80">
        <f t="shared" si="160"/>
        <v>0</v>
      </c>
      <c r="IZ143" s="80">
        <f t="shared" si="160"/>
        <v>0</v>
      </c>
      <c r="JA143" s="80">
        <f t="shared" si="160"/>
        <v>0</v>
      </c>
      <c r="JB143" s="80">
        <f t="shared" si="160"/>
        <v>0</v>
      </c>
      <c r="JC143" s="80">
        <f t="shared" si="160"/>
        <v>0</v>
      </c>
      <c r="JD143" s="80">
        <f t="shared" si="160"/>
        <v>0</v>
      </c>
      <c r="JE143" s="80">
        <f t="shared" si="160"/>
        <v>0</v>
      </c>
      <c r="JF143" s="80">
        <f t="shared" si="160"/>
        <v>0</v>
      </c>
      <c r="JG143" s="80">
        <f t="shared" si="160"/>
        <v>0</v>
      </c>
      <c r="JH143" s="80">
        <f t="shared" si="160"/>
        <v>0</v>
      </c>
      <c r="JI143" s="80">
        <f t="shared" si="160"/>
        <v>0</v>
      </c>
      <c r="JJ143" s="80">
        <f t="shared" si="160"/>
        <v>0</v>
      </c>
      <c r="JK143" s="80">
        <f t="shared" si="160"/>
        <v>0</v>
      </c>
      <c r="JL143" s="80">
        <f t="shared" si="160"/>
        <v>0</v>
      </c>
      <c r="JM143" s="80">
        <f t="shared" si="160"/>
        <v>0</v>
      </c>
      <c r="JN143" s="80">
        <f t="shared" si="160"/>
        <v>0</v>
      </c>
      <c r="JO143" s="80">
        <f t="shared" si="160"/>
        <v>0</v>
      </c>
      <c r="JP143" s="80">
        <f t="shared" si="160"/>
        <v>0</v>
      </c>
      <c r="JQ143" s="80">
        <f t="shared" si="160"/>
        <v>0</v>
      </c>
      <c r="JR143" s="80">
        <f t="shared" si="160"/>
        <v>0</v>
      </c>
      <c r="JS143" s="80">
        <f t="shared" si="160"/>
        <v>0</v>
      </c>
      <c r="JT143" s="80">
        <f t="shared" si="160"/>
        <v>0</v>
      </c>
      <c r="JU143" s="80">
        <f t="shared" si="160"/>
        <v>0</v>
      </c>
      <c r="JV143" s="80">
        <f t="shared" si="160"/>
        <v>0</v>
      </c>
      <c r="JW143" s="80">
        <f t="shared" si="160"/>
        <v>0</v>
      </c>
      <c r="JX143" s="80">
        <f t="shared" si="160"/>
        <v>0</v>
      </c>
      <c r="JY143" s="80">
        <f t="shared" si="160"/>
        <v>0</v>
      </c>
      <c r="JZ143" s="80">
        <f t="shared" si="160"/>
        <v>0</v>
      </c>
      <c r="KA143" s="80">
        <f t="shared" si="160"/>
        <v>0</v>
      </c>
      <c r="KB143" s="80">
        <f t="shared" si="160"/>
        <v>0</v>
      </c>
      <c r="KC143" s="80">
        <f t="shared" si="160"/>
        <v>0</v>
      </c>
      <c r="KD143" s="80">
        <f t="shared" si="160"/>
        <v>0</v>
      </c>
      <c r="KE143" s="80">
        <f t="shared" si="160"/>
        <v>0</v>
      </c>
      <c r="KF143" s="1"/>
      <c r="KG143" s="1"/>
      <c r="KH143" s="80">
        <f>+Interest_Rate_for_Equipment_Financing/12*P143</f>
        <v>0</v>
      </c>
      <c r="KI143" s="80">
        <f>+Interest_Rate_for_Equipment_Financing/12*Q143</f>
        <v>0</v>
      </c>
      <c r="KJ143" s="80">
        <f>+Interest_Rate_for_Equipment_Financing/12*R143</f>
        <v>0</v>
      </c>
      <c r="KK143" s="80">
        <f>+Interest_Rate_for_Equipment_Financing/12*S143</f>
        <v>0</v>
      </c>
      <c r="KL143" s="80">
        <f>+Interest_Rate_for_Equipment_Financing/12*T143</f>
        <v>0</v>
      </c>
      <c r="KM143" s="80">
        <f>+Interest_Rate_for_Equipment_Financing/12*U143</f>
        <v>0</v>
      </c>
      <c r="KN143" s="80">
        <f>+Interest_Rate_for_Equipment_Financing/12*V143</f>
        <v>0</v>
      </c>
      <c r="KO143" s="80">
        <f>+Interest_Rate_for_Equipment_Financing/12*W143</f>
        <v>0</v>
      </c>
      <c r="KP143" s="80">
        <f>+Interest_Rate_for_Equipment_Financing/12*X143</f>
        <v>0</v>
      </c>
      <c r="KQ143" s="80">
        <f>+Interest_Rate_for_Equipment_Financing/12*Y143</f>
        <v>0</v>
      </c>
      <c r="KR143" s="80">
        <f>+Interest_Rate_for_Equipment_Financing/12*Z143</f>
        <v>0</v>
      </c>
      <c r="KS143" s="80">
        <f>+Interest_Rate_for_Equipment_Financing/12*AA143</f>
        <v>0</v>
      </c>
      <c r="KT143" s="80">
        <f>+Interest_Rate_for_Equipment_Financing/12*AB143</f>
        <v>0</v>
      </c>
      <c r="KU143" s="80">
        <f>+Interest_Rate_for_Equipment_Financing/12*AC143</f>
        <v>0</v>
      </c>
      <c r="KV143" s="80">
        <f>+Interest_Rate_for_Equipment_Financing/12*AD143</f>
        <v>0</v>
      </c>
      <c r="KW143" s="80">
        <f>+Interest_Rate_for_Equipment_Financing/12*AE143</f>
        <v>0</v>
      </c>
      <c r="KX143" s="80">
        <f>+Interest_Rate_for_Equipment_Financing/12*AF143</f>
        <v>0</v>
      </c>
      <c r="KY143" s="80">
        <f>+Interest_Rate_for_Equipment_Financing/12*AG143</f>
        <v>0</v>
      </c>
      <c r="KZ143" s="80">
        <f>+Interest_Rate_for_Equipment_Financing/12*AH143</f>
        <v>0</v>
      </c>
      <c r="LA143" s="80">
        <f>+Interest_Rate_for_Equipment_Financing/12*AI143</f>
        <v>0</v>
      </c>
      <c r="LB143" s="80">
        <f>+Interest_Rate_for_Equipment_Financing/12*AJ143</f>
        <v>0</v>
      </c>
      <c r="LC143" s="80">
        <f>+Interest_Rate_for_Equipment_Financing/12*AK143</f>
        <v>0</v>
      </c>
      <c r="LD143" s="80">
        <f>+Interest_Rate_for_Equipment_Financing/12*AL143</f>
        <v>0</v>
      </c>
      <c r="LE143" s="80">
        <f>+Interest_Rate_for_Equipment_Financing/12*AM143</f>
        <v>0</v>
      </c>
      <c r="LF143" s="80">
        <f>+Interest_Rate_for_Equipment_Financing/12*AN143</f>
        <v>0</v>
      </c>
      <c r="LG143" s="80">
        <f>+Interest_Rate_for_Equipment_Financing/12*AO143</f>
        <v>0</v>
      </c>
      <c r="LH143" s="80">
        <f>+Interest_Rate_for_Equipment_Financing/12*AP143</f>
        <v>0</v>
      </c>
      <c r="LI143" s="80">
        <f>+Interest_Rate_for_Equipment_Financing/12*AQ143</f>
        <v>0</v>
      </c>
      <c r="LJ143" s="80">
        <f>+Interest_Rate_for_Equipment_Financing/12*AR143</f>
        <v>0</v>
      </c>
      <c r="LK143" s="80">
        <f>+Interest_Rate_for_Equipment_Financing/12*AS143</f>
        <v>0</v>
      </c>
      <c r="LL143" s="80">
        <f>+Interest_Rate_for_Equipment_Financing/12*AT143</f>
        <v>0</v>
      </c>
      <c r="LM143" s="80">
        <f>+Interest_Rate_for_Equipment_Financing/12*AU143</f>
        <v>0</v>
      </c>
      <c r="LN143" s="80">
        <f>+Interest_Rate_for_Equipment_Financing/12*AV143</f>
        <v>0</v>
      </c>
      <c r="LO143" s="80">
        <f>+Interest_Rate_for_Equipment_Financing/12*AW143</f>
        <v>0</v>
      </c>
      <c r="LP143" s="80">
        <f>+Interest_Rate_for_Equipment_Financing/12*AX143</f>
        <v>0</v>
      </c>
      <c r="LQ143" s="80">
        <f>+Interest_Rate_for_Equipment_Financing/12*AY143</f>
        <v>0</v>
      </c>
      <c r="LR143" s="80">
        <f>+Interest_Rate_for_Equipment_Financing/12*AZ143</f>
        <v>0</v>
      </c>
      <c r="LS143" s="80">
        <f>+Interest_Rate_for_Equipment_Financing/12*BA143</f>
        <v>0</v>
      </c>
      <c r="LT143" s="80">
        <f>+Interest_Rate_for_Equipment_Financing/12*BB143</f>
        <v>0</v>
      </c>
      <c r="LU143" s="80">
        <f>+Interest_Rate_for_Equipment_Financing/12*BC143</f>
        <v>0</v>
      </c>
      <c r="LV143" s="80">
        <f>+Interest_Rate_for_Equipment_Financing/12*BD143</f>
        <v>0</v>
      </c>
      <c r="LW143" s="80">
        <f>+Interest_Rate_for_Equipment_Financing/12*BE143</f>
        <v>0</v>
      </c>
      <c r="LX143" s="80">
        <f>+Interest_Rate_for_Equipment_Financing/12*BF143</f>
        <v>0</v>
      </c>
      <c r="LY143" s="80">
        <f>+Interest_Rate_for_Equipment_Financing/12*BG143</f>
        <v>0</v>
      </c>
      <c r="LZ143" s="80">
        <f>+Interest_Rate_for_Equipment_Financing/12*BH143</f>
        <v>0</v>
      </c>
      <c r="MA143" s="80">
        <f>+Interest_Rate_for_Equipment_Financing/12*BI143</f>
        <v>0</v>
      </c>
      <c r="MB143" s="80">
        <f>+Interest_Rate_for_Equipment_Financing/12*BJ143</f>
        <v>0</v>
      </c>
      <c r="MC143" s="80">
        <f>+Interest_Rate_for_Equipment_Financing/12*BK143</f>
        <v>0</v>
      </c>
      <c r="MD143" s="80">
        <f>+Interest_Rate_for_Equipment_Financing/12*BL143</f>
        <v>0</v>
      </c>
      <c r="ME143" s="80">
        <f>+Interest_Rate_for_Equipment_Financing/12*BM143</f>
        <v>0</v>
      </c>
      <c r="MF143" s="80">
        <f>+Interest_Rate_for_Equipment_Financing/12*BN143</f>
        <v>0</v>
      </c>
      <c r="MG143" s="80">
        <f>+Interest_Rate_for_Equipment_Financing/12*BO143</f>
        <v>0</v>
      </c>
      <c r="MH143" s="80">
        <f>+Interest_Rate_for_Equipment_Financing/12*BP143</f>
        <v>0</v>
      </c>
      <c r="MI143" s="80">
        <f>+Interest_Rate_for_Equipment_Financing/12*BQ143</f>
        <v>0</v>
      </c>
      <c r="MJ143" s="80">
        <f>+Interest_Rate_for_Equipment_Financing/12*BR143</f>
        <v>0</v>
      </c>
      <c r="MK143" s="80">
        <f>+Interest_Rate_for_Equipment_Financing/12*BS143</f>
        <v>0</v>
      </c>
      <c r="ML143" s="80">
        <f>+Interest_Rate_for_Equipment_Financing/12*BT143</f>
        <v>0</v>
      </c>
      <c r="MM143" s="80">
        <f>+Interest_Rate_for_Equipment_Financing/12*BU143</f>
        <v>0</v>
      </c>
      <c r="MN143" s="80">
        <f>+Interest_Rate_for_Equipment_Financing/12*BV143</f>
        <v>0</v>
      </c>
      <c r="MO143" s="80">
        <f>+Interest_Rate_for_Equipment_Financing/12*BW143</f>
        <v>0</v>
      </c>
      <c r="MP143" s="80">
        <f>+Interest_Rate_for_Equipment_Financing/12*BX143</f>
        <v>0</v>
      </c>
      <c r="MQ143" s="80">
        <f>+Interest_Rate_for_Equipment_Financing/12*BY143</f>
        <v>0</v>
      </c>
      <c r="MR143" s="80">
        <f>+Interest_Rate_for_Equipment_Financing/12*BZ143</f>
        <v>0</v>
      </c>
      <c r="MS143" s="80">
        <f>+Interest_Rate_for_Equipment_Financing/12*CA143</f>
        <v>0</v>
      </c>
      <c r="MT143" s="80">
        <f>+Interest_Rate_for_Equipment_Financing/12*CB143</f>
        <v>0</v>
      </c>
      <c r="MU143" s="80">
        <f>+Interest_Rate_for_Equipment_Financing/12*CC143</f>
        <v>0</v>
      </c>
      <c r="MV143" s="80">
        <f>+Interest_Rate_for_Equipment_Financing/12*CD143</f>
        <v>0</v>
      </c>
      <c r="MW143" s="80">
        <f>+Interest_Rate_for_Equipment_Financing/12*CE143</f>
        <v>0</v>
      </c>
      <c r="MX143" s="80">
        <f>+Interest_Rate_for_Equipment_Financing/12*CF143</f>
        <v>0</v>
      </c>
      <c r="MY143" s="80">
        <f>+Interest_Rate_for_Equipment_Financing/12*CG143</f>
        <v>0</v>
      </c>
      <c r="MZ143" s="80">
        <f>+Interest_Rate_for_Equipment_Financing/12*CH143</f>
        <v>0</v>
      </c>
      <c r="NA143" s="80">
        <f>+Interest_Rate_for_Equipment_Financing/12*CI143</f>
        <v>0</v>
      </c>
      <c r="NB143" s="80">
        <f>+Interest_Rate_for_Equipment_Financing/12*CJ143</f>
        <v>0</v>
      </c>
      <c r="NC143" s="80">
        <f>+Interest_Rate_for_Equipment_Financing/12*CK143</f>
        <v>0</v>
      </c>
      <c r="ND143" s="80">
        <f>+Interest_Rate_for_Equipment_Financing/12*CL143</f>
        <v>0</v>
      </c>
      <c r="NE143" s="80">
        <f>+Interest_Rate_for_Equipment_Financing/12*CM143</f>
        <v>0</v>
      </c>
      <c r="NF143" s="80">
        <f>+Interest_Rate_for_Equipment_Financing/12*CN143</f>
        <v>0</v>
      </c>
      <c r="NG143" s="80">
        <f>+Interest_Rate_for_Equipment_Financing/12*CO143</f>
        <v>0</v>
      </c>
      <c r="NH143" s="80">
        <f>+Interest_Rate_for_Equipment_Financing/12*CP143</f>
        <v>0</v>
      </c>
      <c r="NI143" s="80">
        <f>+Interest_Rate_for_Equipment_Financing/12*CQ143</f>
        <v>0</v>
      </c>
      <c r="NJ143" s="80">
        <f>+Interest_Rate_for_Equipment_Financing/12*CR143</f>
        <v>0</v>
      </c>
      <c r="NK143" s="80">
        <f>+Interest_Rate_for_Equipment_Financing/12*CS143</f>
        <v>0</v>
      </c>
      <c r="NL143" s="80">
        <f>+Interest_Rate_for_Equipment_Financing/12*CT143</f>
        <v>0</v>
      </c>
      <c r="NM143" s="80">
        <f>+Interest_Rate_for_Equipment_Financing/12*CU143</f>
        <v>0</v>
      </c>
      <c r="NN143" s="80">
        <f>+Interest_Rate_for_Equipment_Financing/12*CV143</f>
        <v>0</v>
      </c>
      <c r="NO143" s="80">
        <f>+Interest_Rate_for_Equipment_Financing/12*CW143</f>
        <v>0</v>
      </c>
      <c r="NP143" s="80">
        <f>+Interest_Rate_for_Equipment_Financing/12*CX143</f>
        <v>0</v>
      </c>
      <c r="NQ143" s="80">
        <f>+Interest_Rate_for_Equipment_Financing/12*CY143</f>
        <v>0</v>
      </c>
      <c r="NR143" s="80">
        <f>+Interest_Rate_for_Equipment_Financing/12*CZ143</f>
        <v>0</v>
      </c>
      <c r="NS143" s="80">
        <f>+Interest_Rate_for_Equipment_Financing/12*DA143</f>
        <v>0</v>
      </c>
      <c r="NT143" s="80">
        <f>+Interest_Rate_for_Equipment_Financing/12*DB143</f>
        <v>0</v>
      </c>
      <c r="NU143" s="80">
        <f>+Interest_Rate_for_Equipment_Financing/12*DC143</f>
        <v>0</v>
      </c>
      <c r="NV143" s="80">
        <f>+Interest_Rate_for_Equipment_Financing/12*DD143</f>
        <v>0</v>
      </c>
      <c r="NW143" s="80">
        <f>+Interest_Rate_for_Equipment_Financing/12*DE143</f>
        <v>0</v>
      </c>
      <c r="NX143" s="80">
        <f>+Interest_Rate_for_Equipment_Financing/12*DF143</f>
        <v>0</v>
      </c>
      <c r="NY143" s="80">
        <f>+Interest_Rate_for_Equipment_Financing/12*DG143</f>
        <v>0</v>
      </c>
      <c r="NZ143" s="80">
        <f>+Interest_Rate_for_Equipment_Financing/12*DH143</f>
        <v>0</v>
      </c>
      <c r="OA143" s="80">
        <f>+Interest_Rate_for_Equipment_Financing/12*DI143</f>
        <v>0</v>
      </c>
      <c r="OB143" s="80">
        <f>+Interest_Rate_for_Equipment_Financing/12*DJ143</f>
        <v>0</v>
      </c>
      <c r="OC143" s="80">
        <f>+Interest_Rate_for_Equipment_Financing/12*DK143</f>
        <v>0</v>
      </c>
      <c r="OD143" s="80">
        <f>+Interest_Rate_for_Equipment_Financing/12*DL143</f>
        <v>0</v>
      </c>
      <c r="OE143" s="80">
        <f>+Interest_Rate_for_Equipment_Financing/12*DM143</f>
        <v>0</v>
      </c>
      <c r="OF143" s="80">
        <f>+Interest_Rate_for_Equipment_Financing/12*DN143</f>
        <v>0</v>
      </c>
      <c r="OG143" s="80">
        <f>+Interest_Rate_for_Equipment_Financing/12*DO143</f>
        <v>0</v>
      </c>
      <c r="OH143" s="80">
        <f>+Interest_Rate_for_Equipment_Financing/12*DP143</f>
        <v>0</v>
      </c>
      <c r="OI143" s="80">
        <f>+Interest_Rate_for_Equipment_Financing/12*DQ143</f>
        <v>0</v>
      </c>
      <c r="OJ143" s="80">
        <f>+Interest_Rate_for_Equipment_Financing/12*DR143</f>
        <v>0</v>
      </c>
      <c r="OK143" s="80">
        <f>+Interest_Rate_for_Equipment_Financing/12*DS143</f>
        <v>0</v>
      </c>
      <c r="OL143" s="80">
        <f>+Interest_Rate_for_Equipment_Financing/12*DT143</f>
        <v>0</v>
      </c>
      <c r="OM143" s="80">
        <f>+Interest_Rate_for_Equipment_Financing/12*DU143</f>
        <v>0</v>
      </c>
      <c r="ON143" s="80">
        <f>+Interest_Rate_for_Equipment_Financing/12*DV143</f>
        <v>0</v>
      </c>
      <c r="OO143" s="80">
        <f>+Interest_Rate_for_Equipment_Financing/12*DW143</f>
        <v>0</v>
      </c>
      <c r="OP143" s="80">
        <f>+Interest_Rate_for_Equipment_Financing/12*DX143</f>
        <v>0</v>
      </c>
      <c r="OQ143" s="80">
        <f>+Interest_Rate_for_Equipment_Financing/12*DY143</f>
        <v>0</v>
      </c>
      <c r="OR143" s="80">
        <f>+Interest_Rate_for_Equipment_Financing/12*DZ143</f>
        <v>0</v>
      </c>
      <c r="OS143" s="80">
        <f>+Interest_Rate_for_Equipment_Financing/12*EA143</f>
        <v>0</v>
      </c>
      <c r="OT143" s="80">
        <f>+Interest_Rate_for_Equipment_Financing/12*EB143</f>
        <v>0</v>
      </c>
      <c r="OU143" s="80">
        <f>+Interest_Rate_for_Equipment_Financing/12*EC143</f>
        <v>0</v>
      </c>
      <c r="OV143" s="80">
        <f>+Interest_Rate_for_Equipment_Financing/12*ED143</f>
        <v>0</v>
      </c>
      <c r="OW143" s="80">
        <f>+Interest_Rate_for_Equipment_Financing/12*EE143</f>
        <v>0</v>
      </c>
    </row>
    <row r="144" ht="12.75" customHeight="1">
      <c r="A144" s="79">
        <f t="shared" si="111"/>
        <v>23</v>
      </c>
      <c r="B144" s="79" t="s">
        <v>223</v>
      </c>
      <c r="C144" s="80"/>
      <c r="D144" s="80" t="str">
        <f>Term_for_Equipment_Financing</f>
        <v/>
      </c>
      <c r="E144" s="294">
        <f>+Interest_Rate_LT</f>
        <v>0.05</v>
      </c>
      <c r="F144" s="295">
        <f t="shared" si="141"/>
        <v>11</v>
      </c>
      <c r="G144" s="79">
        <f t="shared" si="142"/>
        <v>2026</v>
      </c>
      <c r="H144" s="296"/>
      <c r="I144" s="296"/>
      <c r="J144" s="297"/>
      <c r="K144" s="1"/>
      <c r="L144" s="1"/>
      <c r="M144" s="256">
        <f t="shared" si="118"/>
        <v>46327</v>
      </c>
      <c r="N144" s="256">
        <f t="shared" si="112"/>
        <v>0</v>
      </c>
      <c r="O144" s="257">
        <f t="shared" si="113"/>
        <v>0</v>
      </c>
      <c r="P144" s="258">
        <f t="shared" ref="P144:ES144" si="161">AND((O144&gt;0.1),OR(P$70&lt;$N144,$N144=0))*(O144+$O144+O144*$E144/12)+(P$70=$M144)*($C144+$O144+$C144*$E144/12)</f>
        <v>0</v>
      </c>
      <c r="Q144" s="258">
        <f t="shared" si="161"/>
        <v>0</v>
      </c>
      <c r="R144" s="258">
        <f t="shared" si="161"/>
        <v>0</v>
      </c>
      <c r="S144" s="258">
        <f t="shared" si="161"/>
        <v>0</v>
      </c>
      <c r="T144" s="258">
        <f t="shared" si="161"/>
        <v>0</v>
      </c>
      <c r="U144" s="258">
        <f t="shared" si="161"/>
        <v>0</v>
      </c>
      <c r="V144" s="258">
        <f t="shared" si="161"/>
        <v>0</v>
      </c>
      <c r="W144" s="258">
        <f t="shared" si="161"/>
        <v>0</v>
      </c>
      <c r="X144" s="258">
        <f t="shared" si="161"/>
        <v>0</v>
      </c>
      <c r="Y144" s="258">
        <f t="shared" si="161"/>
        <v>0</v>
      </c>
      <c r="Z144" s="258">
        <f t="shared" si="161"/>
        <v>0</v>
      </c>
      <c r="AA144" s="258">
        <f t="shared" si="161"/>
        <v>0</v>
      </c>
      <c r="AB144" s="258">
        <f t="shared" si="161"/>
        <v>0</v>
      </c>
      <c r="AC144" s="258">
        <f t="shared" si="161"/>
        <v>0</v>
      </c>
      <c r="AD144" s="258">
        <f t="shared" si="161"/>
        <v>0</v>
      </c>
      <c r="AE144" s="258">
        <f t="shared" si="161"/>
        <v>0</v>
      </c>
      <c r="AF144" s="258">
        <f t="shared" si="161"/>
        <v>0</v>
      </c>
      <c r="AG144" s="258">
        <f t="shared" si="161"/>
        <v>0</v>
      </c>
      <c r="AH144" s="258">
        <f t="shared" si="161"/>
        <v>0</v>
      </c>
      <c r="AI144" s="258">
        <f t="shared" si="161"/>
        <v>0</v>
      </c>
      <c r="AJ144" s="258">
        <f t="shared" si="161"/>
        <v>0</v>
      </c>
      <c r="AK144" s="258">
        <f t="shared" si="161"/>
        <v>0</v>
      </c>
      <c r="AL144" s="258">
        <f t="shared" si="161"/>
        <v>0</v>
      </c>
      <c r="AM144" s="258">
        <f t="shared" si="161"/>
        <v>0</v>
      </c>
      <c r="AN144" s="258">
        <f t="shared" si="161"/>
        <v>0</v>
      </c>
      <c r="AO144" s="258">
        <f t="shared" si="161"/>
        <v>0</v>
      </c>
      <c r="AP144" s="258">
        <f t="shared" si="161"/>
        <v>0</v>
      </c>
      <c r="AQ144" s="258">
        <f t="shared" si="161"/>
        <v>0</v>
      </c>
      <c r="AR144" s="258">
        <f t="shared" si="161"/>
        <v>0</v>
      </c>
      <c r="AS144" s="258">
        <f t="shared" si="161"/>
        <v>0</v>
      </c>
      <c r="AT144" s="258">
        <f t="shared" si="161"/>
        <v>0</v>
      </c>
      <c r="AU144" s="258">
        <f t="shared" si="161"/>
        <v>0</v>
      </c>
      <c r="AV144" s="258">
        <f t="shared" si="161"/>
        <v>0</v>
      </c>
      <c r="AW144" s="258">
        <f t="shared" si="161"/>
        <v>0</v>
      </c>
      <c r="AX144" s="258">
        <f t="shared" si="161"/>
        <v>0</v>
      </c>
      <c r="AY144" s="258">
        <f t="shared" si="161"/>
        <v>0</v>
      </c>
      <c r="AZ144" s="258">
        <f t="shared" si="161"/>
        <v>0</v>
      </c>
      <c r="BA144" s="258">
        <f t="shared" si="161"/>
        <v>0</v>
      </c>
      <c r="BB144" s="258">
        <f t="shared" si="161"/>
        <v>0</v>
      </c>
      <c r="BC144" s="258">
        <f t="shared" si="161"/>
        <v>0</v>
      </c>
      <c r="BD144" s="258">
        <f t="shared" si="161"/>
        <v>0</v>
      </c>
      <c r="BE144" s="258">
        <f t="shared" si="161"/>
        <v>0</v>
      </c>
      <c r="BF144" s="258">
        <f t="shared" si="161"/>
        <v>0</v>
      </c>
      <c r="BG144" s="258">
        <f t="shared" si="161"/>
        <v>0</v>
      </c>
      <c r="BH144" s="258">
        <f t="shared" si="161"/>
        <v>0</v>
      </c>
      <c r="BI144" s="258">
        <f t="shared" si="161"/>
        <v>0</v>
      </c>
      <c r="BJ144" s="258">
        <f t="shared" si="161"/>
        <v>0</v>
      </c>
      <c r="BK144" s="258">
        <f t="shared" si="161"/>
        <v>0</v>
      </c>
      <c r="BL144" s="258">
        <f t="shared" si="161"/>
        <v>0</v>
      </c>
      <c r="BM144" s="258">
        <f t="shared" si="161"/>
        <v>0</v>
      </c>
      <c r="BN144" s="258">
        <f t="shared" si="161"/>
        <v>0</v>
      </c>
      <c r="BO144" s="258">
        <f t="shared" si="161"/>
        <v>0</v>
      </c>
      <c r="BP144" s="258">
        <f t="shared" si="161"/>
        <v>0</v>
      </c>
      <c r="BQ144" s="258">
        <f t="shared" si="161"/>
        <v>0</v>
      </c>
      <c r="BR144" s="258">
        <f t="shared" si="161"/>
        <v>0</v>
      </c>
      <c r="BS144" s="258">
        <f t="shared" si="161"/>
        <v>0</v>
      </c>
      <c r="BT144" s="258">
        <f t="shared" si="161"/>
        <v>0</v>
      </c>
      <c r="BU144" s="258">
        <f t="shared" si="161"/>
        <v>0</v>
      </c>
      <c r="BV144" s="258">
        <f t="shared" si="161"/>
        <v>0</v>
      </c>
      <c r="BW144" s="258">
        <f t="shared" si="161"/>
        <v>0</v>
      </c>
      <c r="BX144" s="258">
        <f t="shared" si="161"/>
        <v>0</v>
      </c>
      <c r="BY144" s="258">
        <f t="shared" si="161"/>
        <v>0</v>
      </c>
      <c r="BZ144" s="258">
        <f t="shared" si="161"/>
        <v>0</v>
      </c>
      <c r="CA144" s="258">
        <f t="shared" si="161"/>
        <v>0</v>
      </c>
      <c r="CB144" s="258">
        <f t="shared" si="161"/>
        <v>0</v>
      </c>
      <c r="CC144" s="258">
        <f t="shared" si="161"/>
        <v>0</v>
      </c>
      <c r="CD144" s="258">
        <f t="shared" si="161"/>
        <v>0</v>
      </c>
      <c r="CE144" s="258">
        <f t="shared" si="161"/>
        <v>0</v>
      </c>
      <c r="CF144" s="258">
        <f t="shared" si="161"/>
        <v>0</v>
      </c>
      <c r="CG144" s="258">
        <f t="shared" si="161"/>
        <v>0</v>
      </c>
      <c r="CH144" s="258">
        <f t="shared" si="161"/>
        <v>0</v>
      </c>
      <c r="CI144" s="258">
        <f t="shared" si="161"/>
        <v>0</v>
      </c>
      <c r="CJ144" s="258">
        <f t="shared" si="161"/>
        <v>0</v>
      </c>
      <c r="CK144" s="258">
        <f t="shared" si="161"/>
        <v>0</v>
      </c>
      <c r="CL144" s="258">
        <f t="shared" si="161"/>
        <v>0</v>
      </c>
      <c r="CM144" s="258">
        <f t="shared" si="161"/>
        <v>0</v>
      </c>
      <c r="CN144" s="258">
        <f t="shared" si="161"/>
        <v>0</v>
      </c>
      <c r="CO144" s="258">
        <f t="shared" si="161"/>
        <v>0</v>
      </c>
      <c r="CP144" s="258">
        <f t="shared" si="161"/>
        <v>0</v>
      </c>
      <c r="CQ144" s="258">
        <f t="shared" si="161"/>
        <v>0</v>
      </c>
      <c r="CR144" s="258">
        <f t="shared" si="161"/>
        <v>0</v>
      </c>
      <c r="CS144" s="258">
        <f t="shared" si="161"/>
        <v>0</v>
      </c>
      <c r="CT144" s="258">
        <f t="shared" si="161"/>
        <v>0</v>
      </c>
      <c r="CU144" s="258">
        <f t="shared" si="161"/>
        <v>0</v>
      </c>
      <c r="CV144" s="258">
        <f t="shared" si="161"/>
        <v>0</v>
      </c>
      <c r="CW144" s="258">
        <f t="shared" si="161"/>
        <v>0</v>
      </c>
      <c r="CX144" s="258">
        <f t="shared" si="161"/>
        <v>0</v>
      </c>
      <c r="CY144" s="258">
        <f t="shared" si="161"/>
        <v>0</v>
      </c>
      <c r="CZ144" s="258">
        <f t="shared" si="161"/>
        <v>0</v>
      </c>
      <c r="DA144" s="258">
        <f t="shared" si="161"/>
        <v>0</v>
      </c>
      <c r="DB144" s="258">
        <f t="shared" si="161"/>
        <v>0</v>
      </c>
      <c r="DC144" s="258">
        <f t="shared" si="161"/>
        <v>0</v>
      </c>
      <c r="DD144" s="258">
        <f t="shared" si="161"/>
        <v>0</v>
      </c>
      <c r="DE144" s="258">
        <f t="shared" si="161"/>
        <v>0</v>
      </c>
      <c r="DF144" s="258">
        <f t="shared" si="161"/>
        <v>0</v>
      </c>
      <c r="DG144" s="258">
        <f t="shared" si="161"/>
        <v>0</v>
      </c>
      <c r="DH144" s="258">
        <f t="shared" si="161"/>
        <v>0</v>
      </c>
      <c r="DI144" s="258">
        <f t="shared" si="161"/>
        <v>0</v>
      </c>
      <c r="DJ144" s="258">
        <f t="shared" si="161"/>
        <v>0</v>
      </c>
      <c r="DK144" s="258">
        <f t="shared" si="161"/>
        <v>0</v>
      </c>
      <c r="DL144" s="258">
        <f t="shared" si="161"/>
        <v>0</v>
      </c>
      <c r="DM144" s="258">
        <f t="shared" si="161"/>
        <v>0</v>
      </c>
      <c r="DN144" s="258">
        <f t="shared" si="161"/>
        <v>0</v>
      </c>
      <c r="DO144" s="258">
        <f t="shared" si="161"/>
        <v>0</v>
      </c>
      <c r="DP144" s="258">
        <f t="shared" si="161"/>
        <v>0</v>
      </c>
      <c r="DQ144" s="258">
        <f t="shared" si="161"/>
        <v>0</v>
      </c>
      <c r="DR144" s="258">
        <f t="shared" si="161"/>
        <v>0</v>
      </c>
      <c r="DS144" s="258">
        <f t="shared" si="161"/>
        <v>0</v>
      </c>
      <c r="DT144" s="258">
        <f t="shared" si="161"/>
        <v>0</v>
      </c>
      <c r="DU144" s="258">
        <f t="shared" si="161"/>
        <v>0</v>
      </c>
      <c r="DV144" s="258">
        <f t="shared" si="161"/>
        <v>0</v>
      </c>
      <c r="DW144" s="258">
        <f t="shared" si="161"/>
        <v>0</v>
      </c>
      <c r="DX144" s="258">
        <f t="shared" si="161"/>
        <v>0</v>
      </c>
      <c r="DY144" s="258">
        <f t="shared" si="161"/>
        <v>0</v>
      </c>
      <c r="DZ144" s="258">
        <f t="shared" si="161"/>
        <v>0</v>
      </c>
      <c r="EA144" s="258">
        <f t="shared" si="161"/>
        <v>0</v>
      </c>
      <c r="EB144" s="258">
        <f t="shared" si="161"/>
        <v>0</v>
      </c>
      <c r="EC144" s="258">
        <f t="shared" si="161"/>
        <v>0</v>
      </c>
      <c r="ED144" s="258">
        <f t="shared" si="161"/>
        <v>0</v>
      </c>
      <c r="EE144" s="258">
        <f t="shared" si="161"/>
        <v>0</v>
      </c>
      <c r="EF144" s="258">
        <f t="shared" si="161"/>
        <v>0</v>
      </c>
      <c r="EG144" s="258">
        <f t="shared" si="161"/>
        <v>0</v>
      </c>
      <c r="EH144" s="258">
        <f t="shared" si="161"/>
        <v>0</v>
      </c>
      <c r="EI144" s="258">
        <f t="shared" si="161"/>
        <v>0</v>
      </c>
      <c r="EJ144" s="258">
        <f t="shared" si="161"/>
        <v>0</v>
      </c>
      <c r="EK144" s="258">
        <f t="shared" si="161"/>
        <v>0</v>
      </c>
      <c r="EL144" s="258">
        <f t="shared" si="161"/>
        <v>0</v>
      </c>
      <c r="EM144" s="258">
        <f t="shared" si="161"/>
        <v>0</v>
      </c>
      <c r="EN144" s="258">
        <f t="shared" si="161"/>
        <v>0</v>
      </c>
      <c r="EO144" s="258">
        <f t="shared" si="161"/>
        <v>0</v>
      </c>
      <c r="EP144" s="258">
        <f t="shared" si="161"/>
        <v>0</v>
      </c>
      <c r="EQ144" s="258">
        <f t="shared" si="161"/>
        <v>0</v>
      </c>
      <c r="ER144" s="258">
        <f t="shared" si="161"/>
        <v>0</v>
      </c>
      <c r="ES144" s="258">
        <f t="shared" si="161"/>
        <v>0</v>
      </c>
      <c r="ET144" s="1"/>
      <c r="EU144" s="1"/>
      <c r="EV144" s="1"/>
      <c r="EW144" s="1"/>
      <c r="EX144" s="80">
        <f t="shared" ref="EX144:KE144" si="162">(P144&gt;0)*(P144-AB144)</f>
        <v>0</v>
      </c>
      <c r="EY144" s="80">
        <f t="shared" si="162"/>
        <v>0</v>
      </c>
      <c r="EZ144" s="80">
        <f t="shared" si="162"/>
        <v>0</v>
      </c>
      <c r="FA144" s="80">
        <f t="shared" si="162"/>
        <v>0</v>
      </c>
      <c r="FB144" s="80">
        <f t="shared" si="162"/>
        <v>0</v>
      </c>
      <c r="FC144" s="80">
        <f t="shared" si="162"/>
        <v>0</v>
      </c>
      <c r="FD144" s="80">
        <f t="shared" si="162"/>
        <v>0</v>
      </c>
      <c r="FE144" s="80">
        <f t="shared" si="162"/>
        <v>0</v>
      </c>
      <c r="FF144" s="80">
        <f t="shared" si="162"/>
        <v>0</v>
      </c>
      <c r="FG144" s="80">
        <f t="shared" si="162"/>
        <v>0</v>
      </c>
      <c r="FH144" s="80">
        <f t="shared" si="162"/>
        <v>0</v>
      </c>
      <c r="FI144" s="80">
        <f t="shared" si="162"/>
        <v>0</v>
      </c>
      <c r="FJ144" s="80">
        <f t="shared" si="162"/>
        <v>0</v>
      </c>
      <c r="FK144" s="80">
        <f t="shared" si="162"/>
        <v>0</v>
      </c>
      <c r="FL144" s="80">
        <f t="shared" si="162"/>
        <v>0</v>
      </c>
      <c r="FM144" s="80">
        <f t="shared" si="162"/>
        <v>0</v>
      </c>
      <c r="FN144" s="80">
        <f t="shared" si="162"/>
        <v>0</v>
      </c>
      <c r="FO144" s="80">
        <f t="shared" si="162"/>
        <v>0</v>
      </c>
      <c r="FP144" s="80">
        <f t="shared" si="162"/>
        <v>0</v>
      </c>
      <c r="FQ144" s="80">
        <f t="shared" si="162"/>
        <v>0</v>
      </c>
      <c r="FR144" s="80">
        <f t="shared" si="162"/>
        <v>0</v>
      </c>
      <c r="FS144" s="80">
        <f t="shared" si="162"/>
        <v>0</v>
      </c>
      <c r="FT144" s="80">
        <f t="shared" si="162"/>
        <v>0</v>
      </c>
      <c r="FU144" s="80">
        <f t="shared" si="162"/>
        <v>0</v>
      </c>
      <c r="FV144" s="80">
        <f t="shared" si="162"/>
        <v>0</v>
      </c>
      <c r="FW144" s="80">
        <f t="shared" si="162"/>
        <v>0</v>
      </c>
      <c r="FX144" s="80">
        <f t="shared" si="162"/>
        <v>0</v>
      </c>
      <c r="FY144" s="80">
        <f t="shared" si="162"/>
        <v>0</v>
      </c>
      <c r="FZ144" s="80">
        <f t="shared" si="162"/>
        <v>0</v>
      </c>
      <c r="GA144" s="80">
        <f t="shared" si="162"/>
        <v>0</v>
      </c>
      <c r="GB144" s="80">
        <f t="shared" si="162"/>
        <v>0</v>
      </c>
      <c r="GC144" s="80">
        <f t="shared" si="162"/>
        <v>0</v>
      </c>
      <c r="GD144" s="80">
        <f t="shared" si="162"/>
        <v>0</v>
      </c>
      <c r="GE144" s="80">
        <f t="shared" si="162"/>
        <v>0</v>
      </c>
      <c r="GF144" s="80">
        <f t="shared" si="162"/>
        <v>0</v>
      </c>
      <c r="GG144" s="80">
        <f t="shared" si="162"/>
        <v>0</v>
      </c>
      <c r="GH144" s="80">
        <f t="shared" si="162"/>
        <v>0</v>
      </c>
      <c r="GI144" s="80">
        <f t="shared" si="162"/>
        <v>0</v>
      </c>
      <c r="GJ144" s="80">
        <f t="shared" si="162"/>
        <v>0</v>
      </c>
      <c r="GK144" s="80">
        <f t="shared" si="162"/>
        <v>0</v>
      </c>
      <c r="GL144" s="80">
        <f t="shared" si="162"/>
        <v>0</v>
      </c>
      <c r="GM144" s="80">
        <f t="shared" si="162"/>
        <v>0</v>
      </c>
      <c r="GN144" s="80">
        <f t="shared" si="162"/>
        <v>0</v>
      </c>
      <c r="GO144" s="80">
        <f t="shared" si="162"/>
        <v>0</v>
      </c>
      <c r="GP144" s="80">
        <f t="shared" si="162"/>
        <v>0</v>
      </c>
      <c r="GQ144" s="80">
        <f t="shared" si="162"/>
        <v>0</v>
      </c>
      <c r="GR144" s="80">
        <f t="shared" si="162"/>
        <v>0</v>
      </c>
      <c r="GS144" s="80">
        <f t="shared" si="162"/>
        <v>0</v>
      </c>
      <c r="GT144" s="80">
        <f t="shared" si="162"/>
        <v>0</v>
      </c>
      <c r="GU144" s="80">
        <f t="shared" si="162"/>
        <v>0</v>
      </c>
      <c r="GV144" s="80">
        <f t="shared" si="162"/>
        <v>0</v>
      </c>
      <c r="GW144" s="80">
        <f t="shared" si="162"/>
        <v>0</v>
      </c>
      <c r="GX144" s="80">
        <f t="shared" si="162"/>
        <v>0</v>
      </c>
      <c r="GY144" s="80">
        <f t="shared" si="162"/>
        <v>0</v>
      </c>
      <c r="GZ144" s="80">
        <f t="shared" si="162"/>
        <v>0</v>
      </c>
      <c r="HA144" s="80">
        <f t="shared" si="162"/>
        <v>0</v>
      </c>
      <c r="HB144" s="80">
        <f t="shared" si="162"/>
        <v>0</v>
      </c>
      <c r="HC144" s="80">
        <f t="shared" si="162"/>
        <v>0</v>
      </c>
      <c r="HD144" s="80">
        <f t="shared" si="162"/>
        <v>0</v>
      </c>
      <c r="HE144" s="80">
        <f t="shared" si="162"/>
        <v>0</v>
      </c>
      <c r="HF144" s="80">
        <f t="shared" si="162"/>
        <v>0</v>
      </c>
      <c r="HG144" s="80">
        <f t="shared" si="162"/>
        <v>0</v>
      </c>
      <c r="HH144" s="80">
        <f t="shared" si="162"/>
        <v>0</v>
      </c>
      <c r="HI144" s="80">
        <f t="shared" si="162"/>
        <v>0</v>
      </c>
      <c r="HJ144" s="80">
        <f t="shared" si="162"/>
        <v>0</v>
      </c>
      <c r="HK144" s="80">
        <f t="shared" si="162"/>
        <v>0</v>
      </c>
      <c r="HL144" s="80">
        <f t="shared" si="162"/>
        <v>0</v>
      </c>
      <c r="HM144" s="80">
        <f t="shared" si="162"/>
        <v>0</v>
      </c>
      <c r="HN144" s="80">
        <f t="shared" si="162"/>
        <v>0</v>
      </c>
      <c r="HO144" s="80">
        <f t="shared" si="162"/>
        <v>0</v>
      </c>
      <c r="HP144" s="80">
        <f t="shared" si="162"/>
        <v>0</v>
      </c>
      <c r="HQ144" s="80">
        <f t="shared" si="162"/>
        <v>0</v>
      </c>
      <c r="HR144" s="80">
        <f t="shared" si="162"/>
        <v>0</v>
      </c>
      <c r="HS144" s="80">
        <f t="shared" si="162"/>
        <v>0</v>
      </c>
      <c r="HT144" s="80">
        <f t="shared" si="162"/>
        <v>0</v>
      </c>
      <c r="HU144" s="80">
        <f t="shared" si="162"/>
        <v>0</v>
      </c>
      <c r="HV144" s="80">
        <f t="shared" si="162"/>
        <v>0</v>
      </c>
      <c r="HW144" s="80">
        <f t="shared" si="162"/>
        <v>0</v>
      </c>
      <c r="HX144" s="80">
        <f t="shared" si="162"/>
        <v>0</v>
      </c>
      <c r="HY144" s="80">
        <f t="shared" si="162"/>
        <v>0</v>
      </c>
      <c r="HZ144" s="80">
        <f t="shared" si="162"/>
        <v>0</v>
      </c>
      <c r="IA144" s="80">
        <f t="shared" si="162"/>
        <v>0</v>
      </c>
      <c r="IB144" s="80">
        <f t="shared" si="162"/>
        <v>0</v>
      </c>
      <c r="IC144" s="80">
        <f t="shared" si="162"/>
        <v>0</v>
      </c>
      <c r="ID144" s="80">
        <f t="shared" si="162"/>
        <v>0</v>
      </c>
      <c r="IE144" s="80">
        <f t="shared" si="162"/>
        <v>0</v>
      </c>
      <c r="IF144" s="80">
        <f t="shared" si="162"/>
        <v>0</v>
      </c>
      <c r="IG144" s="80">
        <f t="shared" si="162"/>
        <v>0</v>
      </c>
      <c r="IH144" s="80">
        <f t="shared" si="162"/>
        <v>0</v>
      </c>
      <c r="II144" s="80">
        <f t="shared" si="162"/>
        <v>0</v>
      </c>
      <c r="IJ144" s="80">
        <f t="shared" si="162"/>
        <v>0</v>
      </c>
      <c r="IK144" s="80">
        <f t="shared" si="162"/>
        <v>0</v>
      </c>
      <c r="IL144" s="80">
        <f t="shared" si="162"/>
        <v>0</v>
      </c>
      <c r="IM144" s="80">
        <f t="shared" si="162"/>
        <v>0</v>
      </c>
      <c r="IN144" s="80">
        <f t="shared" si="162"/>
        <v>0</v>
      </c>
      <c r="IO144" s="80">
        <f t="shared" si="162"/>
        <v>0</v>
      </c>
      <c r="IP144" s="80">
        <f t="shared" si="162"/>
        <v>0</v>
      </c>
      <c r="IQ144" s="80">
        <f t="shared" si="162"/>
        <v>0</v>
      </c>
      <c r="IR144" s="80">
        <f t="shared" si="162"/>
        <v>0</v>
      </c>
      <c r="IS144" s="80">
        <f t="shared" si="162"/>
        <v>0</v>
      </c>
      <c r="IT144" s="80">
        <f t="shared" si="162"/>
        <v>0</v>
      </c>
      <c r="IU144" s="80">
        <f t="shared" si="162"/>
        <v>0</v>
      </c>
      <c r="IV144" s="80">
        <f t="shared" si="162"/>
        <v>0</v>
      </c>
      <c r="IW144" s="80">
        <f t="shared" si="162"/>
        <v>0</v>
      </c>
      <c r="IX144" s="80">
        <f t="shared" si="162"/>
        <v>0</v>
      </c>
      <c r="IY144" s="80">
        <f t="shared" si="162"/>
        <v>0</v>
      </c>
      <c r="IZ144" s="80">
        <f t="shared" si="162"/>
        <v>0</v>
      </c>
      <c r="JA144" s="80">
        <f t="shared" si="162"/>
        <v>0</v>
      </c>
      <c r="JB144" s="80">
        <f t="shared" si="162"/>
        <v>0</v>
      </c>
      <c r="JC144" s="80">
        <f t="shared" si="162"/>
        <v>0</v>
      </c>
      <c r="JD144" s="80">
        <f t="shared" si="162"/>
        <v>0</v>
      </c>
      <c r="JE144" s="80">
        <f t="shared" si="162"/>
        <v>0</v>
      </c>
      <c r="JF144" s="80">
        <f t="shared" si="162"/>
        <v>0</v>
      </c>
      <c r="JG144" s="80">
        <f t="shared" si="162"/>
        <v>0</v>
      </c>
      <c r="JH144" s="80">
        <f t="shared" si="162"/>
        <v>0</v>
      </c>
      <c r="JI144" s="80">
        <f t="shared" si="162"/>
        <v>0</v>
      </c>
      <c r="JJ144" s="80">
        <f t="shared" si="162"/>
        <v>0</v>
      </c>
      <c r="JK144" s="80">
        <f t="shared" si="162"/>
        <v>0</v>
      </c>
      <c r="JL144" s="80">
        <f t="shared" si="162"/>
        <v>0</v>
      </c>
      <c r="JM144" s="80">
        <f t="shared" si="162"/>
        <v>0</v>
      </c>
      <c r="JN144" s="80">
        <f t="shared" si="162"/>
        <v>0</v>
      </c>
      <c r="JO144" s="80">
        <f t="shared" si="162"/>
        <v>0</v>
      </c>
      <c r="JP144" s="80">
        <f t="shared" si="162"/>
        <v>0</v>
      </c>
      <c r="JQ144" s="80">
        <f t="shared" si="162"/>
        <v>0</v>
      </c>
      <c r="JR144" s="80">
        <f t="shared" si="162"/>
        <v>0</v>
      </c>
      <c r="JS144" s="80">
        <f t="shared" si="162"/>
        <v>0</v>
      </c>
      <c r="JT144" s="80">
        <f t="shared" si="162"/>
        <v>0</v>
      </c>
      <c r="JU144" s="80">
        <f t="shared" si="162"/>
        <v>0</v>
      </c>
      <c r="JV144" s="80">
        <f t="shared" si="162"/>
        <v>0</v>
      </c>
      <c r="JW144" s="80">
        <f t="shared" si="162"/>
        <v>0</v>
      </c>
      <c r="JX144" s="80">
        <f t="shared" si="162"/>
        <v>0</v>
      </c>
      <c r="JY144" s="80">
        <f t="shared" si="162"/>
        <v>0</v>
      </c>
      <c r="JZ144" s="80">
        <f t="shared" si="162"/>
        <v>0</v>
      </c>
      <c r="KA144" s="80">
        <f t="shared" si="162"/>
        <v>0</v>
      </c>
      <c r="KB144" s="80">
        <f t="shared" si="162"/>
        <v>0</v>
      </c>
      <c r="KC144" s="80">
        <f t="shared" si="162"/>
        <v>0</v>
      </c>
      <c r="KD144" s="80">
        <f t="shared" si="162"/>
        <v>0</v>
      </c>
      <c r="KE144" s="80">
        <f t="shared" si="162"/>
        <v>0</v>
      </c>
      <c r="KF144" s="1"/>
      <c r="KG144" s="1"/>
      <c r="KH144" s="80">
        <f>+Interest_Rate_for_Equipment_Financing/12*P144</f>
        <v>0</v>
      </c>
      <c r="KI144" s="80">
        <f>+Interest_Rate_for_Equipment_Financing/12*Q144</f>
        <v>0</v>
      </c>
      <c r="KJ144" s="80">
        <f>+Interest_Rate_for_Equipment_Financing/12*R144</f>
        <v>0</v>
      </c>
      <c r="KK144" s="80">
        <f>+Interest_Rate_for_Equipment_Financing/12*S144</f>
        <v>0</v>
      </c>
      <c r="KL144" s="80">
        <f>+Interest_Rate_for_Equipment_Financing/12*T144</f>
        <v>0</v>
      </c>
      <c r="KM144" s="80">
        <f>+Interest_Rate_for_Equipment_Financing/12*U144</f>
        <v>0</v>
      </c>
      <c r="KN144" s="80">
        <f>+Interest_Rate_for_Equipment_Financing/12*V144</f>
        <v>0</v>
      </c>
      <c r="KO144" s="80">
        <f>+Interest_Rate_for_Equipment_Financing/12*W144</f>
        <v>0</v>
      </c>
      <c r="KP144" s="80">
        <f>+Interest_Rate_for_Equipment_Financing/12*X144</f>
        <v>0</v>
      </c>
      <c r="KQ144" s="80">
        <f>+Interest_Rate_for_Equipment_Financing/12*Y144</f>
        <v>0</v>
      </c>
      <c r="KR144" s="80">
        <f>+Interest_Rate_for_Equipment_Financing/12*Z144</f>
        <v>0</v>
      </c>
      <c r="KS144" s="80">
        <f>+Interest_Rate_for_Equipment_Financing/12*AA144</f>
        <v>0</v>
      </c>
      <c r="KT144" s="80">
        <f>+Interest_Rate_for_Equipment_Financing/12*AB144</f>
        <v>0</v>
      </c>
      <c r="KU144" s="80">
        <f>+Interest_Rate_for_Equipment_Financing/12*AC144</f>
        <v>0</v>
      </c>
      <c r="KV144" s="80">
        <f>+Interest_Rate_for_Equipment_Financing/12*AD144</f>
        <v>0</v>
      </c>
      <c r="KW144" s="80">
        <f>+Interest_Rate_for_Equipment_Financing/12*AE144</f>
        <v>0</v>
      </c>
      <c r="KX144" s="80">
        <f>+Interest_Rate_for_Equipment_Financing/12*AF144</f>
        <v>0</v>
      </c>
      <c r="KY144" s="80">
        <f>+Interest_Rate_for_Equipment_Financing/12*AG144</f>
        <v>0</v>
      </c>
      <c r="KZ144" s="80">
        <f>+Interest_Rate_for_Equipment_Financing/12*AH144</f>
        <v>0</v>
      </c>
      <c r="LA144" s="80">
        <f>+Interest_Rate_for_Equipment_Financing/12*AI144</f>
        <v>0</v>
      </c>
      <c r="LB144" s="80">
        <f>+Interest_Rate_for_Equipment_Financing/12*AJ144</f>
        <v>0</v>
      </c>
      <c r="LC144" s="80">
        <f>+Interest_Rate_for_Equipment_Financing/12*AK144</f>
        <v>0</v>
      </c>
      <c r="LD144" s="80">
        <f>+Interest_Rate_for_Equipment_Financing/12*AL144</f>
        <v>0</v>
      </c>
      <c r="LE144" s="80">
        <f>+Interest_Rate_for_Equipment_Financing/12*AM144</f>
        <v>0</v>
      </c>
      <c r="LF144" s="80">
        <f>+Interest_Rate_for_Equipment_Financing/12*AN144</f>
        <v>0</v>
      </c>
      <c r="LG144" s="80">
        <f>+Interest_Rate_for_Equipment_Financing/12*AO144</f>
        <v>0</v>
      </c>
      <c r="LH144" s="80">
        <f>+Interest_Rate_for_Equipment_Financing/12*AP144</f>
        <v>0</v>
      </c>
      <c r="LI144" s="80">
        <f>+Interest_Rate_for_Equipment_Financing/12*AQ144</f>
        <v>0</v>
      </c>
      <c r="LJ144" s="80">
        <f>+Interest_Rate_for_Equipment_Financing/12*AR144</f>
        <v>0</v>
      </c>
      <c r="LK144" s="80">
        <f>+Interest_Rate_for_Equipment_Financing/12*AS144</f>
        <v>0</v>
      </c>
      <c r="LL144" s="80">
        <f>+Interest_Rate_for_Equipment_Financing/12*AT144</f>
        <v>0</v>
      </c>
      <c r="LM144" s="80">
        <f>+Interest_Rate_for_Equipment_Financing/12*AU144</f>
        <v>0</v>
      </c>
      <c r="LN144" s="80">
        <f>+Interest_Rate_for_Equipment_Financing/12*AV144</f>
        <v>0</v>
      </c>
      <c r="LO144" s="80">
        <f>+Interest_Rate_for_Equipment_Financing/12*AW144</f>
        <v>0</v>
      </c>
      <c r="LP144" s="80">
        <f>+Interest_Rate_for_Equipment_Financing/12*AX144</f>
        <v>0</v>
      </c>
      <c r="LQ144" s="80">
        <f>+Interest_Rate_for_Equipment_Financing/12*AY144</f>
        <v>0</v>
      </c>
      <c r="LR144" s="80">
        <f>+Interest_Rate_for_Equipment_Financing/12*AZ144</f>
        <v>0</v>
      </c>
      <c r="LS144" s="80">
        <f>+Interest_Rate_for_Equipment_Financing/12*BA144</f>
        <v>0</v>
      </c>
      <c r="LT144" s="80">
        <f>+Interest_Rate_for_Equipment_Financing/12*BB144</f>
        <v>0</v>
      </c>
      <c r="LU144" s="80">
        <f>+Interest_Rate_for_Equipment_Financing/12*BC144</f>
        <v>0</v>
      </c>
      <c r="LV144" s="80">
        <f>+Interest_Rate_for_Equipment_Financing/12*BD144</f>
        <v>0</v>
      </c>
      <c r="LW144" s="80">
        <f>+Interest_Rate_for_Equipment_Financing/12*BE144</f>
        <v>0</v>
      </c>
      <c r="LX144" s="80">
        <f>+Interest_Rate_for_Equipment_Financing/12*BF144</f>
        <v>0</v>
      </c>
      <c r="LY144" s="80">
        <f>+Interest_Rate_for_Equipment_Financing/12*BG144</f>
        <v>0</v>
      </c>
      <c r="LZ144" s="80">
        <f>+Interest_Rate_for_Equipment_Financing/12*BH144</f>
        <v>0</v>
      </c>
      <c r="MA144" s="80">
        <f>+Interest_Rate_for_Equipment_Financing/12*BI144</f>
        <v>0</v>
      </c>
      <c r="MB144" s="80">
        <f>+Interest_Rate_for_Equipment_Financing/12*BJ144</f>
        <v>0</v>
      </c>
      <c r="MC144" s="80">
        <f>+Interest_Rate_for_Equipment_Financing/12*BK144</f>
        <v>0</v>
      </c>
      <c r="MD144" s="80">
        <f>+Interest_Rate_for_Equipment_Financing/12*BL144</f>
        <v>0</v>
      </c>
      <c r="ME144" s="80">
        <f>+Interest_Rate_for_Equipment_Financing/12*BM144</f>
        <v>0</v>
      </c>
      <c r="MF144" s="80">
        <f>+Interest_Rate_for_Equipment_Financing/12*BN144</f>
        <v>0</v>
      </c>
      <c r="MG144" s="80">
        <f>+Interest_Rate_for_Equipment_Financing/12*BO144</f>
        <v>0</v>
      </c>
      <c r="MH144" s="80">
        <f>+Interest_Rate_for_Equipment_Financing/12*BP144</f>
        <v>0</v>
      </c>
      <c r="MI144" s="80">
        <f>+Interest_Rate_for_Equipment_Financing/12*BQ144</f>
        <v>0</v>
      </c>
      <c r="MJ144" s="80">
        <f>+Interest_Rate_for_Equipment_Financing/12*BR144</f>
        <v>0</v>
      </c>
      <c r="MK144" s="80">
        <f>+Interest_Rate_for_Equipment_Financing/12*BS144</f>
        <v>0</v>
      </c>
      <c r="ML144" s="80">
        <f>+Interest_Rate_for_Equipment_Financing/12*BT144</f>
        <v>0</v>
      </c>
      <c r="MM144" s="80">
        <f>+Interest_Rate_for_Equipment_Financing/12*BU144</f>
        <v>0</v>
      </c>
      <c r="MN144" s="80">
        <f>+Interest_Rate_for_Equipment_Financing/12*BV144</f>
        <v>0</v>
      </c>
      <c r="MO144" s="80">
        <f>+Interest_Rate_for_Equipment_Financing/12*BW144</f>
        <v>0</v>
      </c>
      <c r="MP144" s="80">
        <f>+Interest_Rate_for_Equipment_Financing/12*BX144</f>
        <v>0</v>
      </c>
      <c r="MQ144" s="80">
        <f>+Interest_Rate_for_Equipment_Financing/12*BY144</f>
        <v>0</v>
      </c>
      <c r="MR144" s="80">
        <f>+Interest_Rate_for_Equipment_Financing/12*BZ144</f>
        <v>0</v>
      </c>
      <c r="MS144" s="80">
        <f>+Interest_Rate_for_Equipment_Financing/12*CA144</f>
        <v>0</v>
      </c>
      <c r="MT144" s="80">
        <f>+Interest_Rate_for_Equipment_Financing/12*CB144</f>
        <v>0</v>
      </c>
      <c r="MU144" s="80">
        <f>+Interest_Rate_for_Equipment_Financing/12*CC144</f>
        <v>0</v>
      </c>
      <c r="MV144" s="80">
        <f>+Interest_Rate_for_Equipment_Financing/12*CD144</f>
        <v>0</v>
      </c>
      <c r="MW144" s="80">
        <f>+Interest_Rate_for_Equipment_Financing/12*CE144</f>
        <v>0</v>
      </c>
      <c r="MX144" s="80">
        <f>+Interest_Rate_for_Equipment_Financing/12*CF144</f>
        <v>0</v>
      </c>
      <c r="MY144" s="80">
        <f>+Interest_Rate_for_Equipment_Financing/12*CG144</f>
        <v>0</v>
      </c>
      <c r="MZ144" s="80">
        <f>+Interest_Rate_for_Equipment_Financing/12*CH144</f>
        <v>0</v>
      </c>
      <c r="NA144" s="80">
        <f>+Interest_Rate_for_Equipment_Financing/12*CI144</f>
        <v>0</v>
      </c>
      <c r="NB144" s="80">
        <f>+Interest_Rate_for_Equipment_Financing/12*CJ144</f>
        <v>0</v>
      </c>
      <c r="NC144" s="80">
        <f>+Interest_Rate_for_Equipment_Financing/12*CK144</f>
        <v>0</v>
      </c>
      <c r="ND144" s="80">
        <f>+Interest_Rate_for_Equipment_Financing/12*CL144</f>
        <v>0</v>
      </c>
      <c r="NE144" s="80">
        <f>+Interest_Rate_for_Equipment_Financing/12*CM144</f>
        <v>0</v>
      </c>
      <c r="NF144" s="80">
        <f>+Interest_Rate_for_Equipment_Financing/12*CN144</f>
        <v>0</v>
      </c>
      <c r="NG144" s="80">
        <f>+Interest_Rate_for_Equipment_Financing/12*CO144</f>
        <v>0</v>
      </c>
      <c r="NH144" s="80">
        <f>+Interest_Rate_for_Equipment_Financing/12*CP144</f>
        <v>0</v>
      </c>
      <c r="NI144" s="80">
        <f>+Interest_Rate_for_Equipment_Financing/12*CQ144</f>
        <v>0</v>
      </c>
      <c r="NJ144" s="80">
        <f>+Interest_Rate_for_Equipment_Financing/12*CR144</f>
        <v>0</v>
      </c>
      <c r="NK144" s="80">
        <f>+Interest_Rate_for_Equipment_Financing/12*CS144</f>
        <v>0</v>
      </c>
      <c r="NL144" s="80">
        <f>+Interest_Rate_for_Equipment_Financing/12*CT144</f>
        <v>0</v>
      </c>
      <c r="NM144" s="80">
        <f>+Interest_Rate_for_Equipment_Financing/12*CU144</f>
        <v>0</v>
      </c>
      <c r="NN144" s="80">
        <f>+Interest_Rate_for_Equipment_Financing/12*CV144</f>
        <v>0</v>
      </c>
      <c r="NO144" s="80">
        <f>+Interest_Rate_for_Equipment_Financing/12*CW144</f>
        <v>0</v>
      </c>
      <c r="NP144" s="80">
        <f>+Interest_Rate_for_Equipment_Financing/12*CX144</f>
        <v>0</v>
      </c>
      <c r="NQ144" s="80">
        <f>+Interest_Rate_for_Equipment_Financing/12*CY144</f>
        <v>0</v>
      </c>
      <c r="NR144" s="80">
        <f>+Interest_Rate_for_Equipment_Financing/12*CZ144</f>
        <v>0</v>
      </c>
      <c r="NS144" s="80">
        <f>+Interest_Rate_for_Equipment_Financing/12*DA144</f>
        <v>0</v>
      </c>
      <c r="NT144" s="80">
        <f>+Interest_Rate_for_Equipment_Financing/12*DB144</f>
        <v>0</v>
      </c>
      <c r="NU144" s="80">
        <f>+Interest_Rate_for_Equipment_Financing/12*DC144</f>
        <v>0</v>
      </c>
      <c r="NV144" s="80">
        <f>+Interest_Rate_for_Equipment_Financing/12*DD144</f>
        <v>0</v>
      </c>
      <c r="NW144" s="80">
        <f>+Interest_Rate_for_Equipment_Financing/12*DE144</f>
        <v>0</v>
      </c>
      <c r="NX144" s="80">
        <f>+Interest_Rate_for_Equipment_Financing/12*DF144</f>
        <v>0</v>
      </c>
      <c r="NY144" s="80">
        <f>+Interest_Rate_for_Equipment_Financing/12*DG144</f>
        <v>0</v>
      </c>
      <c r="NZ144" s="80">
        <f>+Interest_Rate_for_Equipment_Financing/12*DH144</f>
        <v>0</v>
      </c>
      <c r="OA144" s="80">
        <f>+Interest_Rate_for_Equipment_Financing/12*DI144</f>
        <v>0</v>
      </c>
      <c r="OB144" s="80">
        <f>+Interest_Rate_for_Equipment_Financing/12*DJ144</f>
        <v>0</v>
      </c>
      <c r="OC144" s="80">
        <f>+Interest_Rate_for_Equipment_Financing/12*DK144</f>
        <v>0</v>
      </c>
      <c r="OD144" s="80">
        <f>+Interest_Rate_for_Equipment_Financing/12*DL144</f>
        <v>0</v>
      </c>
      <c r="OE144" s="80">
        <f>+Interest_Rate_for_Equipment_Financing/12*DM144</f>
        <v>0</v>
      </c>
      <c r="OF144" s="80">
        <f>+Interest_Rate_for_Equipment_Financing/12*DN144</f>
        <v>0</v>
      </c>
      <c r="OG144" s="80">
        <f>+Interest_Rate_for_Equipment_Financing/12*DO144</f>
        <v>0</v>
      </c>
      <c r="OH144" s="80">
        <f>+Interest_Rate_for_Equipment_Financing/12*DP144</f>
        <v>0</v>
      </c>
      <c r="OI144" s="80">
        <f>+Interest_Rate_for_Equipment_Financing/12*DQ144</f>
        <v>0</v>
      </c>
      <c r="OJ144" s="80">
        <f>+Interest_Rate_for_Equipment_Financing/12*DR144</f>
        <v>0</v>
      </c>
      <c r="OK144" s="80">
        <f>+Interest_Rate_for_Equipment_Financing/12*DS144</f>
        <v>0</v>
      </c>
      <c r="OL144" s="80">
        <f>+Interest_Rate_for_Equipment_Financing/12*DT144</f>
        <v>0</v>
      </c>
      <c r="OM144" s="80">
        <f>+Interest_Rate_for_Equipment_Financing/12*DU144</f>
        <v>0</v>
      </c>
      <c r="ON144" s="80">
        <f>+Interest_Rate_for_Equipment_Financing/12*DV144</f>
        <v>0</v>
      </c>
      <c r="OO144" s="80">
        <f>+Interest_Rate_for_Equipment_Financing/12*DW144</f>
        <v>0</v>
      </c>
      <c r="OP144" s="80">
        <f>+Interest_Rate_for_Equipment_Financing/12*DX144</f>
        <v>0</v>
      </c>
      <c r="OQ144" s="80">
        <f>+Interest_Rate_for_Equipment_Financing/12*DY144</f>
        <v>0</v>
      </c>
      <c r="OR144" s="80">
        <f>+Interest_Rate_for_Equipment_Financing/12*DZ144</f>
        <v>0</v>
      </c>
      <c r="OS144" s="80">
        <f>+Interest_Rate_for_Equipment_Financing/12*EA144</f>
        <v>0</v>
      </c>
      <c r="OT144" s="80">
        <f>+Interest_Rate_for_Equipment_Financing/12*EB144</f>
        <v>0</v>
      </c>
      <c r="OU144" s="80">
        <f>+Interest_Rate_for_Equipment_Financing/12*EC144</f>
        <v>0</v>
      </c>
      <c r="OV144" s="80">
        <f>+Interest_Rate_for_Equipment_Financing/12*ED144</f>
        <v>0</v>
      </c>
      <c r="OW144" s="80">
        <f>+Interest_Rate_for_Equipment_Financing/12*EE144</f>
        <v>0</v>
      </c>
    </row>
    <row r="145" ht="12.75" customHeight="1">
      <c r="A145" s="79">
        <f t="shared" si="111"/>
        <v>24</v>
      </c>
      <c r="B145" s="79" t="s">
        <v>224</v>
      </c>
      <c r="C145" s="80"/>
      <c r="D145" s="80" t="str">
        <f>Term_for_Equipment_Financing</f>
        <v/>
      </c>
      <c r="E145" s="294">
        <f>+Interest_Rate_LT</f>
        <v>0.05</v>
      </c>
      <c r="F145" s="295">
        <f t="shared" si="141"/>
        <v>12</v>
      </c>
      <c r="G145" s="79">
        <f t="shared" si="142"/>
        <v>2026</v>
      </c>
      <c r="H145" s="296"/>
      <c r="I145" s="296"/>
      <c r="J145" s="297"/>
      <c r="K145" s="1"/>
      <c r="L145" s="1"/>
      <c r="M145" s="256">
        <f t="shared" si="118"/>
        <v>46357</v>
      </c>
      <c r="N145" s="256">
        <f t="shared" si="112"/>
        <v>0</v>
      </c>
      <c r="O145" s="257">
        <f t="shared" si="113"/>
        <v>0</v>
      </c>
      <c r="P145" s="258">
        <f t="shared" ref="P145:ES145" si="163">AND((O145&gt;0.1),OR(P$70&lt;$N145,$N145=0))*(O145+$O145+O145*$E145/12)+(P$70=$M145)*($C145+$O145+$C145*$E145/12)</f>
        <v>0</v>
      </c>
      <c r="Q145" s="258">
        <f t="shared" si="163"/>
        <v>0</v>
      </c>
      <c r="R145" s="258">
        <f t="shared" si="163"/>
        <v>0</v>
      </c>
      <c r="S145" s="258">
        <f t="shared" si="163"/>
        <v>0</v>
      </c>
      <c r="T145" s="258">
        <f t="shared" si="163"/>
        <v>0</v>
      </c>
      <c r="U145" s="258">
        <f t="shared" si="163"/>
        <v>0</v>
      </c>
      <c r="V145" s="258">
        <f t="shared" si="163"/>
        <v>0</v>
      </c>
      <c r="W145" s="258">
        <f t="shared" si="163"/>
        <v>0</v>
      </c>
      <c r="X145" s="258">
        <f t="shared" si="163"/>
        <v>0</v>
      </c>
      <c r="Y145" s="258">
        <f t="shared" si="163"/>
        <v>0</v>
      </c>
      <c r="Z145" s="258">
        <f t="shared" si="163"/>
        <v>0</v>
      </c>
      <c r="AA145" s="258">
        <f t="shared" si="163"/>
        <v>0</v>
      </c>
      <c r="AB145" s="258">
        <f t="shared" si="163"/>
        <v>0</v>
      </c>
      <c r="AC145" s="258">
        <f t="shared" si="163"/>
        <v>0</v>
      </c>
      <c r="AD145" s="258">
        <f t="shared" si="163"/>
        <v>0</v>
      </c>
      <c r="AE145" s="258">
        <f t="shared" si="163"/>
        <v>0</v>
      </c>
      <c r="AF145" s="258">
        <f t="shared" si="163"/>
        <v>0</v>
      </c>
      <c r="AG145" s="258">
        <f t="shared" si="163"/>
        <v>0</v>
      </c>
      <c r="AH145" s="258">
        <f t="shared" si="163"/>
        <v>0</v>
      </c>
      <c r="AI145" s="258">
        <f t="shared" si="163"/>
        <v>0</v>
      </c>
      <c r="AJ145" s="258">
        <f t="shared" si="163"/>
        <v>0</v>
      </c>
      <c r="AK145" s="258">
        <f t="shared" si="163"/>
        <v>0</v>
      </c>
      <c r="AL145" s="258">
        <f t="shared" si="163"/>
        <v>0</v>
      </c>
      <c r="AM145" s="258">
        <f t="shared" si="163"/>
        <v>0</v>
      </c>
      <c r="AN145" s="258">
        <f t="shared" si="163"/>
        <v>0</v>
      </c>
      <c r="AO145" s="258">
        <f t="shared" si="163"/>
        <v>0</v>
      </c>
      <c r="AP145" s="258">
        <f t="shared" si="163"/>
        <v>0</v>
      </c>
      <c r="AQ145" s="258">
        <f t="shared" si="163"/>
        <v>0</v>
      </c>
      <c r="AR145" s="258">
        <f t="shared" si="163"/>
        <v>0</v>
      </c>
      <c r="AS145" s="258">
        <f t="shared" si="163"/>
        <v>0</v>
      </c>
      <c r="AT145" s="258">
        <f t="shared" si="163"/>
        <v>0</v>
      </c>
      <c r="AU145" s="258">
        <f t="shared" si="163"/>
        <v>0</v>
      </c>
      <c r="AV145" s="258">
        <f t="shared" si="163"/>
        <v>0</v>
      </c>
      <c r="AW145" s="258">
        <f t="shared" si="163"/>
        <v>0</v>
      </c>
      <c r="AX145" s="258">
        <f t="shared" si="163"/>
        <v>0</v>
      </c>
      <c r="AY145" s="258">
        <f t="shared" si="163"/>
        <v>0</v>
      </c>
      <c r="AZ145" s="258">
        <f t="shared" si="163"/>
        <v>0</v>
      </c>
      <c r="BA145" s="258">
        <f t="shared" si="163"/>
        <v>0</v>
      </c>
      <c r="BB145" s="258">
        <f t="shared" si="163"/>
        <v>0</v>
      </c>
      <c r="BC145" s="258">
        <f t="shared" si="163"/>
        <v>0</v>
      </c>
      <c r="BD145" s="258">
        <f t="shared" si="163"/>
        <v>0</v>
      </c>
      <c r="BE145" s="258">
        <f t="shared" si="163"/>
        <v>0</v>
      </c>
      <c r="BF145" s="258">
        <f t="shared" si="163"/>
        <v>0</v>
      </c>
      <c r="BG145" s="258">
        <f t="shared" si="163"/>
        <v>0</v>
      </c>
      <c r="BH145" s="258">
        <f t="shared" si="163"/>
        <v>0</v>
      </c>
      <c r="BI145" s="258">
        <f t="shared" si="163"/>
        <v>0</v>
      </c>
      <c r="BJ145" s="258">
        <f t="shared" si="163"/>
        <v>0</v>
      </c>
      <c r="BK145" s="258">
        <f t="shared" si="163"/>
        <v>0</v>
      </c>
      <c r="BL145" s="258">
        <f t="shared" si="163"/>
        <v>0</v>
      </c>
      <c r="BM145" s="258">
        <f t="shared" si="163"/>
        <v>0</v>
      </c>
      <c r="BN145" s="258">
        <f t="shared" si="163"/>
        <v>0</v>
      </c>
      <c r="BO145" s="258">
        <f t="shared" si="163"/>
        <v>0</v>
      </c>
      <c r="BP145" s="258">
        <f t="shared" si="163"/>
        <v>0</v>
      </c>
      <c r="BQ145" s="258">
        <f t="shared" si="163"/>
        <v>0</v>
      </c>
      <c r="BR145" s="258">
        <f t="shared" si="163"/>
        <v>0</v>
      </c>
      <c r="BS145" s="258">
        <f t="shared" si="163"/>
        <v>0</v>
      </c>
      <c r="BT145" s="258">
        <f t="shared" si="163"/>
        <v>0</v>
      </c>
      <c r="BU145" s="258">
        <f t="shared" si="163"/>
        <v>0</v>
      </c>
      <c r="BV145" s="258">
        <f t="shared" si="163"/>
        <v>0</v>
      </c>
      <c r="BW145" s="258">
        <f t="shared" si="163"/>
        <v>0</v>
      </c>
      <c r="BX145" s="258">
        <f t="shared" si="163"/>
        <v>0</v>
      </c>
      <c r="BY145" s="258">
        <f t="shared" si="163"/>
        <v>0</v>
      </c>
      <c r="BZ145" s="258">
        <f t="shared" si="163"/>
        <v>0</v>
      </c>
      <c r="CA145" s="258">
        <f t="shared" si="163"/>
        <v>0</v>
      </c>
      <c r="CB145" s="258">
        <f t="shared" si="163"/>
        <v>0</v>
      </c>
      <c r="CC145" s="258">
        <f t="shared" si="163"/>
        <v>0</v>
      </c>
      <c r="CD145" s="258">
        <f t="shared" si="163"/>
        <v>0</v>
      </c>
      <c r="CE145" s="258">
        <f t="shared" si="163"/>
        <v>0</v>
      </c>
      <c r="CF145" s="258">
        <f t="shared" si="163"/>
        <v>0</v>
      </c>
      <c r="CG145" s="258">
        <f t="shared" si="163"/>
        <v>0</v>
      </c>
      <c r="CH145" s="258">
        <f t="shared" si="163"/>
        <v>0</v>
      </c>
      <c r="CI145" s="258">
        <f t="shared" si="163"/>
        <v>0</v>
      </c>
      <c r="CJ145" s="258">
        <f t="shared" si="163"/>
        <v>0</v>
      </c>
      <c r="CK145" s="258">
        <f t="shared" si="163"/>
        <v>0</v>
      </c>
      <c r="CL145" s="258">
        <f t="shared" si="163"/>
        <v>0</v>
      </c>
      <c r="CM145" s="258">
        <f t="shared" si="163"/>
        <v>0</v>
      </c>
      <c r="CN145" s="258">
        <f t="shared" si="163"/>
        <v>0</v>
      </c>
      <c r="CO145" s="258">
        <f t="shared" si="163"/>
        <v>0</v>
      </c>
      <c r="CP145" s="258">
        <f t="shared" si="163"/>
        <v>0</v>
      </c>
      <c r="CQ145" s="258">
        <f t="shared" si="163"/>
        <v>0</v>
      </c>
      <c r="CR145" s="258">
        <f t="shared" si="163"/>
        <v>0</v>
      </c>
      <c r="CS145" s="258">
        <f t="shared" si="163"/>
        <v>0</v>
      </c>
      <c r="CT145" s="258">
        <f t="shared" si="163"/>
        <v>0</v>
      </c>
      <c r="CU145" s="258">
        <f t="shared" si="163"/>
        <v>0</v>
      </c>
      <c r="CV145" s="258">
        <f t="shared" si="163"/>
        <v>0</v>
      </c>
      <c r="CW145" s="258">
        <f t="shared" si="163"/>
        <v>0</v>
      </c>
      <c r="CX145" s="258">
        <f t="shared" si="163"/>
        <v>0</v>
      </c>
      <c r="CY145" s="258">
        <f t="shared" si="163"/>
        <v>0</v>
      </c>
      <c r="CZ145" s="258">
        <f t="shared" si="163"/>
        <v>0</v>
      </c>
      <c r="DA145" s="258">
        <f t="shared" si="163"/>
        <v>0</v>
      </c>
      <c r="DB145" s="258">
        <f t="shared" si="163"/>
        <v>0</v>
      </c>
      <c r="DC145" s="258">
        <f t="shared" si="163"/>
        <v>0</v>
      </c>
      <c r="DD145" s="258">
        <f t="shared" si="163"/>
        <v>0</v>
      </c>
      <c r="DE145" s="258">
        <f t="shared" si="163"/>
        <v>0</v>
      </c>
      <c r="DF145" s="258">
        <f t="shared" si="163"/>
        <v>0</v>
      </c>
      <c r="DG145" s="258">
        <f t="shared" si="163"/>
        <v>0</v>
      </c>
      <c r="DH145" s="258">
        <f t="shared" si="163"/>
        <v>0</v>
      </c>
      <c r="DI145" s="258">
        <f t="shared" si="163"/>
        <v>0</v>
      </c>
      <c r="DJ145" s="258">
        <f t="shared" si="163"/>
        <v>0</v>
      </c>
      <c r="DK145" s="258">
        <f t="shared" si="163"/>
        <v>0</v>
      </c>
      <c r="DL145" s="258">
        <f t="shared" si="163"/>
        <v>0</v>
      </c>
      <c r="DM145" s="258">
        <f t="shared" si="163"/>
        <v>0</v>
      </c>
      <c r="DN145" s="258">
        <f t="shared" si="163"/>
        <v>0</v>
      </c>
      <c r="DO145" s="258">
        <f t="shared" si="163"/>
        <v>0</v>
      </c>
      <c r="DP145" s="258">
        <f t="shared" si="163"/>
        <v>0</v>
      </c>
      <c r="DQ145" s="258">
        <f t="shared" si="163"/>
        <v>0</v>
      </c>
      <c r="DR145" s="258">
        <f t="shared" si="163"/>
        <v>0</v>
      </c>
      <c r="DS145" s="258">
        <f t="shared" si="163"/>
        <v>0</v>
      </c>
      <c r="DT145" s="258">
        <f t="shared" si="163"/>
        <v>0</v>
      </c>
      <c r="DU145" s="258">
        <f t="shared" si="163"/>
        <v>0</v>
      </c>
      <c r="DV145" s="258">
        <f t="shared" si="163"/>
        <v>0</v>
      </c>
      <c r="DW145" s="258">
        <f t="shared" si="163"/>
        <v>0</v>
      </c>
      <c r="DX145" s="258">
        <f t="shared" si="163"/>
        <v>0</v>
      </c>
      <c r="DY145" s="258">
        <f t="shared" si="163"/>
        <v>0</v>
      </c>
      <c r="DZ145" s="258">
        <f t="shared" si="163"/>
        <v>0</v>
      </c>
      <c r="EA145" s="258">
        <f t="shared" si="163"/>
        <v>0</v>
      </c>
      <c r="EB145" s="258">
        <f t="shared" si="163"/>
        <v>0</v>
      </c>
      <c r="EC145" s="258">
        <f t="shared" si="163"/>
        <v>0</v>
      </c>
      <c r="ED145" s="258">
        <f t="shared" si="163"/>
        <v>0</v>
      </c>
      <c r="EE145" s="258">
        <f t="shared" si="163"/>
        <v>0</v>
      </c>
      <c r="EF145" s="258">
        <f t="shared" si="163"/>
        <v>0</v>
      </c>
      <c r="EG145" s="258">
        <f t="shared" si="163"/>
        <v>0</v>
      </c>
      <c r="EH145" s="258">
        <f t="shared" si="163"/>
        <v>0</v>
      </c>
      <c r="EI145" s="258">
        <f t="shared" si="163"/>
        <v>0</v>
      </c>
      <c r="EJ145" s="258">
        <f t="shared" si="163"/>
        <v>0</v>
      </c>
      <c r="EK145" s="258">
        <f t="shared" si="163"/>
        <v>0</v>
      </c>
      <c r="EL145" s="258">
        <f t="shared" si="163"/>
        <v>0</v>
      </c>
      <c r="EM145" s="258">
        <f t="shared" si="163"/>
        <v>0</v>
      </c>
      <c r="EN145" s="258">
        <f t="shared" si="163"/>
        <v>0</v>
      </c>
      <c r="EO145" s="258">
        <f t="shared" si="163"/>
        <v>0</v>
      </c>
      <c r="EP145" s="258">
        <f t="shared" si="163"/>
        <v>0</v>
      </c>
      <c r="EQ145" s="258">
        <f t="shared" si="163"/>
        <v>0</v>
      </c>
      <c r="ER145" s="258">
        <f t="shared" si="163"/>
        <v>0</v>
      </c>
      <c r="ES145" s="258">
        <f t="shared" si="163"/>
        <v>0</v>
      </c>
      <c r="ET145" s="1"/>
      <c r="EU145" s="1"/>
      <c r="EV145" s="1"/>
      <c r="EW145" s="1"/>
      <c r="EX145" s="80">
        <f t="shared" ref="EX145:KE145" si="164">(P145&gt;0)*(P145-AB145)</f>
        <v>0</v>
      </c>
      <c r="EY145" s="80">
        <f t="shared" si="164"/>
        <v>0</v>
      </c>
      <c r="EZ145" s="80">
        <f t="shared" si="164"/>
        <v>0</v>
      </c>
      <c r="FA145" s="80">
        <f t="shared" si="164"/>
        <v>0</v>
      </c>
      <c r="FB145" s="80">
        <f t="shared" si="164"/>
        <v>0</v>
      </c>
      <c r="FC145" s="80">
        <f t="shared" si="164"/>
        <v>0</v>
      </c>
      <c r="FD145" s="80">
        <f t="shared" si="164"/>
        <v>0</v>
      </c>
      <c r="FE145" s="80">
        <f t="shared" si="164"/>
        <v>0</v>
      </c>
      <c r="FF145" s="80">
        <f t="shared" si="164"/>
        <v>0</v>
      </c>
      <c r="FG145" s="80">
        <f t="shared" si="164"/>
        <v>0</v>
      </c>
      <c r="FH145" s="80">
        <f t="shared" si="164"/>
        <v>0</v>
      </c>
      <c r="FI145" s="80">
        <f t="shared" si="164"/>
        <v>0</v>
      </c>
      <c r="FJ145" s="80">
        <f t="shared" si="164"/>
        <v>0</v>
      </c>
      <c r="FK145" s="80">
        <f t="shared" si="164"/>
        <v>0</v>
      </c>
      <c r="FL145" s="80">
        <f t="shared" si="164"/>
        <v>0</v>
      </c>
      <c r="FM145" s="80">
        <f t="shared" si="164"/>
        <v>0</v>
      </c>
      <c r="FN145" s="80">
        <f t="shared" si="164"/>
        <v>0</v>
      </c>
      <c r="FO145" s="80">
        <f t="shared" si="164"/>
        <v>0</v>
      </c>
      <c r="FP145" s="80">
        <f t="shared" si="164"/>
        <v>0</v>
      </c>
      <c r="FQ145" s="80">
        <f t="shared" si="164"/>
        <v>0</v>
      </c>
      <c r="FR145" s="80">
        <f t="shared" si="164"/>
        <v>0</v>
      </c>
      <c r="FS145" s="80">
        <f t="shared" si="164"/>
        <v>0</v>
      </c>
      <c r="FT145" s="80">
        <f t="shared" si="164"/>
        <v>0</v>
      </c>
      <c r="FU145" s="80">
        <f t="shared" si="164"/>
        <v>0</v>
      </c>
      <c r="FV145" s="80">
        <f t="shared" si="164"/>
        <v>0</v>
      </c>
      <c r="FW145" s="80">
        <f t="shared" si="164"/>
        <v>0</v>
      </c>
      <c r="FX145" s="80">
        <f t="shared" si="164"/>
        <v>0</v>
      </c>
      <c r="FY145" s="80">
        <f t="shared" si="164"/>
        <v>0</v>
      </c>
      <c r="FZ145" s="80">
        <f t="shared" si="164"/>
        <v>0</v>
      </c>
      <c r="GA145" s="80">
        <f t="shared" si="164"/>
        <v>0</v>
      </c>
      <c r="GB145" s="80">
        <f t="shared" si="164"/>
        <v>0</v>
      </c>
      <c r="GC145" s="80">
        <f t="shared" si="164"/>
        <v>0</v>
      </c>
      <c r="GD145" s="80">
        <f t="shared" si="164"/>
        <v>0</v>
      </c>
      <c r="GE145" s="80">
        <f t="shared" si="164"/>
        <v>0</v>
      </c>
      <c r="GF145" s="80">
        <f t="shared" si="164"/>
        <v>0</v>
      </c>
      <c r="GG145" s="80">
        <f t="shared" si="164"/>
        <v>0</v>
      </c>
      <c r="GH145" s="80">
        <f t="shared" si="164"/>
        <v>0</v>
      </c>
      <c r="GI145" s="80">
        <f t="shared" si="164"/>
        <v>0</v>
      </c>
      <c r="GJ145" s="80">
        <f t="shared" si="164"/>
        <v>0</v>
      </c>
      <c r="GK145" s="80">
        <f t="shared" si="164"/>
        <v>0</v>
      </c>
      <c r="GL145" s="80">
        <f t="shared" si="164"/>
        <v>0</v>
      </c>
      <c r="GM145" s="80">
        <f t="shared" si="164"/>
        <v>0</v>
      </c>
      <c r="GN145" s="80">
        <f t="shared" si="164"/>
        <v>0</v>
      </c>
      <c r="GO145" s="80">
        <f t="shared" si="164"/>
        <v>0</v>
      </c>
      <c r="GP145" s="80">
        <f t="shared" si="164"/>
        <v>0</v>
      </c>
      <c r="GQ145" s="80">
        <f t="shared" si="164"/>
        <v>0</v>
      </c>
      <c r="GR145" s="80">
        <f t="shared" si="164"/>
        <v>0</v>
      </c>
      <c r="GS145" s="80">
        <f t="shared" si="164"/>
        <v>0</v>
      </c>
      <c r="GT145" s="80">
        <f t="shared" si="164"/>
        <v>0</v>
      </c>
      <c r="GU145" s="80">
        <f t="shared" si="164"/>
        <v>0</v>
      </c>
      <c r="GV145" s="80">
        <f t="shared" si="164"/>
        <v>0</v>
      </c>
      <c r="GW145" s="80">
        <f t="shared" si="164"/>
        <v>0</v>
      </c>
      <c r="GX145" s="80">
        <f t="shared" si="164"/>
        <v>0</v>
      </c>
      <c r="GY145" s="80">
        <f t="shared" si="164"/>
        <v>0</v>
      </c>
      <c r="GZ145" s="80">
        <f t="shared" si="164"/>
        <v>0</v>
      </c>
      <c r="HA145" s="80">
        <f t="shared" si="164"/>
        <v>0</v>
      </c>
      <c r="HB145" s="80">
        <f t="shared" si="164"/>
        <v>0</v>
      </c>
      <c r="HC145" s="80">
        <f t="shared" si="164"/>
        <v>0</v>
      </c>
      <c r="HD145" s="80">
        <f t="shared" si="164"/>
        <v>0</v>
      </c>
      <c r="HE145" s="80">
        <f t="shared" si="164"/>
        <v>0</v>
      </c>
      <c r="HF145" s="80">
        <f t="shared" si="164"/>
        <v>0</v>
      </c>
      <c r="HG145" s="80">
        <f t="shared" si="164"/>
        <v>0</v>
      </c>
      <c r="HH145" s="80">
        <f t="shared" si="164"/>
        <v>0</v>
      </c>
      <c r="HI145" s="80">
        <f t="shared" si="164"/>
        <v>0</v>
      </c>
      <c r="HJ145" s="80">
        <f t="shared" si="164"/>
        <v>0</v>
      </c>
      <c r="HK145" s="80">
        <f t="shared" si="164"/>
        <v>0</v>
      </c>
      <c r="HL145" s="80">
        <f t="shared" si="164"/>
        <v>0</v>
      </c>
      <c r="HM145" s="80">
        <f t="shared" si="164"/>
        <v>0</v>
      </c>
      <c r="HN145" s="80">
        <f t="shared" si="164"/>
        <v>0</v>
      </c>
      <c r="HO145" s="80">
        <f t="shared" si="164"/>
        <v>0</v>
      </c>
      <c r="HP145" s="80">
        <f t="shared" si="164"/>
        <v>0</v>
      </c>
      <c r="HQ145" s="80">
        <f t="shared" si="164"/>
        <v>0</v>
      </c>
      <c r="HR145" s="80">
        <f t="shared" si="164"/>
        <v>0</v>
      </c>
      <c r="HS145" s="80">
        <f t="shared" si="164"/>
        <v>0</v>
      </c>
      <c r="HT145" s="80">
        <f t="shared" si="164"/>
        <v>0</v>
      </c>
      <c r="HU145" s="80">
        <f t="shared" si="164"/>
        <v>0</v>
      </c>
      <c r="HV145" s="80">
        <f t="shared" si="164"/>
        <v>0</v>
      </c>
      <c r="HW145" s="80">
        <f t="shared" si="164"/>
        <v>0</v>
      </c>
      <c r="HX145" s="80">
        <f t="shared" si="164"/>
        <v>0</v>
      </c>
      <c r="HY145" s="80">
        <f t="shared" si="164"/>
        <v>0</v>
      </c>
      <c r="HZ145" s="80">
        <f t="shared" si="164"/>
        <v>0</v>
      </c>
      <c r="IA145" s="80">
        <f t="shared" si="164"/>
        <v>0</v>
      </c>
      <c r="IB145" s="80">
        <f t="shared" si="164"/>
        <v>0</v>
      </c>
      <c r="IC145" s="80">
        <f t="shared" si="164"/>
        <v>0</v>
      </c>
      <c r="ID145" s="80">
        <f t="shared" si="164"/>
        <v>0</v>
      </c>
      <c r="IE145" s="80">
        <f t="shared" si="164"/>
        <v>0</v>
      </c>
      <c r="IF145" s="80">
        <f t="shared" si="164"/>
        <v>0</v>
      </c>
      <c r="IG145" s="80">
        <f t="shared" si="164"/>
        <v>0</v>
      </c>
      <c r="IH145" s="80">
        <f t="shared" si="164"/>
        <v>0</v>
      </c>
      <c r="II145" s="80">
        <f t="shared" si="164"/>
        <v>0</v>
      </c>
      <c r="IJ145" s="80">
        <f t="shared" si="164"/>
        <v>0</v>
      </c>
      <c r="IK145" s="80">
        <f t="shared" si="164"/>
        <v>0</v>
      </c>
      <c r="IL145" s="80">
        <f t="shared" si="164"/>
        <v>0</v>
      </c>
      <c r="IM145" s="80">
        <f t="shared" si="164"/>
        <v>0</v>
      </c>
      <c r="IN145" s="80">
        <f t="shared" si="164"/>
        <v>0</v>
      </c>
      <c r="IO145" s="80">
        <f t="shared" si="164"/>
        <v>0</v>
      </c>
      <c r="IP145" s="80">
        <f t="shared" si="164"/>
        <v>0</v>
      </c>
      <c r="IQ145" s="80">
        <f t="shared" si="164"/>
        <v>0</v>
      </c>
      <c r="IR145" s="80">
        <f t="shared" si="164"/>
        <v>0</v>
      </c>
      <c r="IS145" s="80">
        <f t="shared" si="164"/>
        <v>0</v>
      </c>
      <c r="IT145" s="80">
        <f t="shared" si="164"/>
        <v>0</v>
      </c>
      <c r="IU145" s="80">
        <f t="shared" si="164"/>
        <v>0</v>
      </c>
      <c r="IV145" s="80">
        <f t="shared" si="164"/>
        <v>0</v>
      </c>
      <c r="IW145" s="80">
        <f t="shared" si="164"/>
        <v>0</v>
      </c>
      <c r="IX145" s="80">
        <f t="shared" si="164"/>
        <v>0</v>
      </c>
      <c r="IY145" s="80">
        <f t="shared" si="164"/>
        <v>0</v>
      </c>
      <c r="IZ145" s="80">
        <f t="shared" si="164"/>
        <v>0</v>
      </c>
      <c r="JA145" s="80">
        <f t="shared" si="164"/>
        <v>0</v>
      </c>
      <c r="JB145" s="80">
        <f t="shared" si="164"/>
        <v>0</v>
      </c>
      <c r="JC145" s="80">
        <f t="shared" si="164"/>
        <v>0</v>
      </c>
      <c r="JD145" s="80">
        <f t="shared" si="164"/>
        <v>0</v>
      </c>
      <c r="JE145" s="80">
        <f t="shared" si="164"/>
        <v>0</v>
      </c>
      <c r="JF145" s="80">
        <f t="shared" si="164"/>
        <v>0</v>
      </c>
      <c r="JG145" s="80">
        <f t="shared" si="164"/>
        <v>0</v>
      </c>
      <c r="JH145" s="80">
        <f t="shared" si="164"/>
        <v>0</v>
      </c>
      <c r="JI145" s="80">
        <f t="shared" si="164"/>
        <v>0</v>
      </c>
      <c r="JJ145" s="80">
        <f t="shared" si="164"/>
        <v>0</v>
      </c>
      <c r="JK145" s="80">
        <f t="shared" si="164"/>
        <v>0</v>
      </c>
      <c r="JL145" s="80">
        <f t="shared" si="164"/>
        <v>0</v>
      </c>
      <c r="JM145" s="80">
        <f t="shared" si="164"/>
        <v>0</v>
      </c>
      <c r="JN145" s="80">
        <f t="shared" si="164"/>
        <v>0</v>
      </c>
      <c r="JO145" s="80">
        <f t="shared" si="164"/>
        <v>0</v>
      </c>
      <c r="JP145" s="80">
        <f t="shared" si="164"/>
        <v>0</v>
      </c>
      <c r="JQ145" s="80">
        <f t="shared" si="164"/>
        <v>0</v>
      </c>
      <c r="JR145" s="80">
        <f t="shared" si="164"/>
        <v>0</v>
      </c>
      <c r="JS145" s="80">
        <f t="shared" si="164"/>
        <v>0</v>
      </c>
      <c r="JT145" s="80">
        <f t="shared" si="164"/>
        <v>0</v>
      </c>
      <c r="JU145" s="80">
        <f t="shared" si="164"/>
        <v>0</v>
      </c>
      <c r="JV145" s="80">
        <f t="shared" si="164"/>
        <v>0</v>
      </c>
      <c r="JW145" s="80">
        <f t="shared" si="164"/>
        <v>0</v>
      </c>
      <c r="JX145" s="80">
        <f t="shared" si="164"/>
        <v>0</v>
      </c>
      <c r="JY145" s="80">
        <f t="shared" si="164"/>
        <v>0</v>
      </c>
      <c r="JZ145" s="80">
        <f t="shared" si="164"/>
        <v>0</v>
      </c>
      <c r="KA145" s="80">
        <f t="shared" si="164"/>
        <v>0</v>
      </c>
      <c r="KB145" s="80">
        <f t="shared" si="164"/>
        <v>0</v>
      </c>
      <c r="KC145" s="80">
        <f t="shared" si="164"/>
        <v>0</v>
      </c>
      <c r="KD145" s="80">
        <f t="shared" si="164"/>
        <v>0</v>
      </c>
      <c r="KE145" s="80">
        <f t="shared" si="164"/>
        <v>0</v>
      </c>
      <c r="KF145" s="1"/>
      <c r="KG145" s="1"/>
      <c r="KH145" s="80">
        <f>+Interest_Rate_for_Equipment_Financing/12*P145</f>
        <v>0</v>
      </c>
      <c r="KI145" s="80">
        <f>+Interest_Rate_for_Equipment_Financing/12*Q145</f>
        <v>0</v>
      </c>
      <c r="KJ145" s="80">
        <f>+Interest_Rate_for_Equipment_Financing/12*R145</f>
        <v>0</v>
      </c>
      <c r="KK145" s="80">
        <f>+Interest_Rate_for_Equipment_Financing/12*S145</f>
        <v>0</v>
      </c>
      <c r="KL145" s="80">
        <f>+Interest_Rate_for_Equipment_Financing/12*T145</f>
        <v>0</v>
      </c>
      <c r="KM145" s="80">
        <f>+Interest_Rate_for_Equipment_Financing/12*U145</f>
        <v>0</v>
      </c>
      <c r="KN145" s="80">
        <f>+Interest_Rate_for_Equipment_Financing/12*V145</f>
        <v>0</v>
      </c>
      <c r="KO145" s="80">
        <f>+Interest_Rate_for_Equipment_Financing/12*W145</f>
        <v>0</v>
      </c>
      <c r="KP145" s="80">
        <f>+Interest_Rate_for_Equipment_Financing/12*X145</f>
        <v>0</v>
      </c>
      <c r="KQ145" s="80">
        <f>+Interest_Rate_for_Equipment_Financing/12*Y145</f>
        <v>0</v>
      </c>
      <c r="KR145" s="80">
        <f>+Interest_Rate_for_Equipment_Financing/12*Z145</f>
        <v>0</v>
      </c>
      <c r="KS145" s="80">
        <f>+Interest_Rate_for_Equipment_Financing/12*AA145</f>
        <v>0</v>
      </c>
      <c r="KT145" s="80">
        <f>+Interest_Rate_for_Equipment_Financing/12*AB145</f>
        <v>0</v>
      </c>
      <c r="KU145" s="80">
        <f>+Interest_Rate_for_Equipment_Financing/12*AC145</f>
        <v>0</v>
      </c>
      <c r="KV145" s="80">
        <f>+Interest_Rate_for_Equipment_Financing/12*AD145</f>
        <v>0</v>
      </c>
      <c r="KW145" s="80">
        <f>+Interest_Rate_for_Equipment_Financing/12*AE145</f>
        <v>0</v>
      </c>
      <c r="KX145" s="80">
        <f>+Interest_Rate_for_Equipment_Financing/12*AF145</f>
        <v>0</v>
      </c>
      <c r="KY145" s="80">
        <f>+Interest_Rate_for_Equipment_Financing/12*AG145</f>
        <v>0</v>
      </c>
      <c r="KZ145" s="80">
        <f>+Interest_Rate_for_Equipment_Financing/12*AH145</f>
        <v>0</v>
      </c>
      <c r="LA145" s="80">
        <f>+Interest_Rate_for_Equipment_Financing/12*AI145</f>
        <v>0</v>
      </c>
      <c r="LB145" s="80">
        <f>+Interest_Rate_for_Equipment_Financing/12*AJ145</f>
        <v>0</v>
      </c>
      <c r="LC145" s="80">
        <f>+Interest_Rate_for_Equipment_Financing/12*AK145</f>
        <v>0</v>
      </c>
      <c r="LD145" s="80">
        <f>+Interest_Rate_for_Equipment_Financing/12*AL145</f>
        <v>0</v>
      </c>
      <c r="LE145" s="80">
        <f>+Interest_Rate_for_Equipment_Financing/12*AM145</f>
        <v>0</v>
      </c>
      <c r="LF145" s="80">
        <f>+Interest_Rate_for_Equipment_Financing/12*AN145</f>
        <v>0</v>
      </c>
      <c r="LG145" s="80">
        <f>+Interest_Rate_for_Equipment_Financing/12*AO145</f>
        <v>0</v>
      </c>
      <c r="LH145" s="80">
        <f>+Interest_Rate_for_Equipment_Financing/12*AP145</f>
        <v>0</v>
      </c>
      <c r="LI145" s="80">
        <f>+Interest_Rate_for_Equipment_Financing/12*AQ145</f>
        <v>0</v>
      </c>
      <c r="LJ145" s="80">
        <f>+Interest_Rate_for_Equipment_Financing/12*AR145</f>
        <v>0</v>
      </c>
      <c r="LK145" s="80">
        <f>+Interest_Rate_for_Equipment_Financing/12*AS145</f>
        <v>0</v>
      </c>
      <c r="LL145" s="80">
        <f>+Interest_Rate_for_Equipment_Financing/12*AT145</f>
        <v>0</v>
      </c>
      <c r="LM145" s="80">
        <f>+Interest_Rate_for_Equipment_Financing/12*AU145</f>
        <v>0</v>
      </c>
      <c r="LN145" s="80">
        <f>+Interest_Rate_for_Equipment_Financing/12*AV145</f>
        <v>0</v>
      </c>
      <c r="LO145" s="80">
        <f>+Interest_Rate_for_Equipment_Financing/12*AW145</f>
        <v>0</v>
      </c>
      <c r="LP145" s="80">
        <f>+Interest_Rate_for_Equipment_Financing/12*AX145</f>
        <v>0</v>
      </c>
      <c r="LQ145" s="80">
        <f>+Interest_Rate_for_Equipment_Financing/12*AY145</f>
        <v>0</v>
      </c>
      <c r="LR145" s="80">
        <f>+Interest_Rate_for_Equipment_Financing/12*AZ145</f>
        <v>0</v>
      </c>
      <c r="LS145" s="80">
        <f>+Interest_Rate_for_Equipment_Financing/12*BA145</f>
        <v>0</v>
      </c>
      <c r="LT145" s="80">
        <f>+Interest_Rate_for_Equipment_Financing/12*BB145</f>
        <v>0</v>
      </c>
      <c r="LU145" s="80">
        <f>+Interest_Rate_for_Equipment_Financing/12*BC145</f>
        <v>0</v>
      </c>
      <c r="LV145" s="80">
        <f>+Interest_Rate_for_Equipment_Financing/12*BD145</f>
        <v>0</v>
      </c>
      <c r="LW145" s="80">
        <f>+Interest_Rate_for_Equipment_Financing/12*BE145</f>
        <v>0</v>
      </c>
      <c r="LX145" s="80">
        <f>+Interest_Rate_for_Equipment_Financing/12*BF145</f>
        <v>0</v>
      </c>
      <c r="LY145" s="80">
        <f>+Interest_Rate_for_Equipment_Financing/12*BG145</f>
        <v>0</v>
      </c>
      <c r="LZ145" s="80">
        <f>+Interest_Rate_for_Equipment_Financing/12*BH145</f>
        <v>0</v>
      </c>
      <c r="MA145" s="80">
        <f>+Interest_Rate_for_Equipment_Financing/12*BI145</f>
        <v>0</v>
      </c>
      <c r="MB145" s="80">
        <f>+Interest_Rate_for_Equipment_Financing/12*BJ145</f>
        <v>0</v>
      </c>
      <c r="MC145" s="80">
        <f>+Interest_Rate_for_Equipment_Financing/12*BK145</f>
        <v>0</v>
      </c>
      <c r="MD145" s="80">
        <f>+Interest_Rate_for_Equipment_Financing/12*BL145</f>
        <v>0</v>
      </c>
      <c r="ME145" s="80">
        <f>+Interest_Rate_for_Equipment_Financing/12*BM145</f>
        <v>0</v>
      </c>
      <c r="MF145" s="80">
        <f>+Interest_Rate_for_Equipment_Financing/12*BN145</f>
        <v>0</v>
      </c>
      <c r="MG145" s="80">
        <f>+Interest_Rate_for_Equipment_Financing/12*BO145</f>
        <v>0</v>
      </c>
      <c r="MH145" s="80">
        <f>+Interest_Rate_for_Equipment_Financing/12*BP145</f>
        <v>0</v>
      </c>
      <c r="MI145" s="80">
        <f>+Interest_Rate_for_Equipment_Financing/12*BQ145</f>
        <v>0</v>
      </c>
      <c r="MJ145" s="80">
        <f>+Interest_Rate_for_Equipment_Financing/12*BR145</f>
        <v>0</v>
      </c>
      <c r="MK145" s="80">
        <f>+Interest_Rate_for_Equipment_Financing/12*BS145</f>
        <v>0</v>
      </c>
      <c r="ML145" s="80">
        <f>+Interest_Rate_for_Equipment_Financing/12*BT145</f>
        <v>0</v>
      </c>
      <c r="MM145" s="80">
        <f>+Interest_Rate_for_Equipment_Financing/12*BU145</f>
        <v>0</v>
      </c>
      <c r="MN145" s="80">
        <f>+Interest_Rate_for_Equipment_Financing/12*BV145</f>
        <v>0</v>
      </c>
      <c r="MO145" s="80">
        <f>+Interest_Rate_for_Equipment_Financing/12*BW145</f>
        <v>0</v>
      </c>
      <c r="MP145" s="80">
        <f>+Interest_Rate_for_Equipment_Financing/12*BX145</f>
        <v>0</v>
      </c>
      <c r="MQ145" s="80">
        <f>+Interest_Rate_for_Equipment_Financing/12*BY145</f>
        <v>0</v>
      </c>
      <c r="MR145" s="80">
        <f>+Interest_Rate_for_Equipment_Financing/12*BZ145</f>
        <v>0</v>
      </c>
      <c r="MS145" s="80">
        <f>+Interest_Rate_for_Equipment_Financing/12*CA145</f>
        <v>0</v>
      </c>
      <c r="MT145" s="80">
        <f>+Interest_Rate_for_Equipment_Financing/12*CB145</f>
        <v>0</v>
      </c>
      <c r="MU145" s="80">
        <f>+Interest_Rate_for_Equipment_Financing/12*CC145</f>
        <v>0</v>
      </c>
      <c r="MV145" s="80">
        <f>+Interest_Rate_for_Equipment_Financing/12*CD145</f>
        <v>0</v>
      </c>
      <c r="MW145" s="80">
        <f>+Interest_Rate_for_Equipment_Financing/12*CE145</f>
        <v>0</v>
      </c>
      <c r="MX145" s="80">
        <f>+Interest_Rate_for_Equipment_Financing/12*CF145</f>
        <v>0</v>
      </c>
      <c r="MY145" s="80">
        <f>+Interest_Rate_for_Equipment_Financing/12*CG145</f>
        <v>0</v>
      </c>
      <c r="MZ145" s="80">
        <f>+Interest_Rate_for_Equipment_Financing/12*CH145</f>
        <v>0</v>
      </c>
      <c r="NA145" s="80">
        <f>+Interest_Rate_for_Equipment_Financing/12*CI145</f>
        <v>0</v>
      </c>
      <c r="NB145" s="80">
        <f>+Interest_Rate_for_Equipment_Financing/12*CJ145</f>
        <v>0</v>
      </c>
      <c r="NC145" s="80">
        <f>+Interest_Rate_for_Equipment_Financing/12*CK145</f>
        <v>0</v>
      </c>
      <c r="ND145" s="80">
        <f>+Interest_Rate_for_Equipment_Financing/12*CL145</f>
        <v>0</v>
      </c>
      <c r="NE145" s="80">
        <f>+Interest_Rate_for_Equipment_Financing/12*CM145</f>
        <v>0</v>
      </c>
      <c r="NF145" s="80">
        <f>+Interest_Rate_for_Equipment_Financing/12*CN145</f>
        <v>0</v>
      </c>
      <c r="NG145" s="80">
        <f>+Interest_Rate_for_Equipment_Financing/12*CO145</f>
        <v>0</v>
      </c>
      <c r="NH145" s="80">
        <f>+Interest_Rate_for_Equipment_Financing/12*CP145</f>
        <v>0</v>
      </c>
      <c r="NI145" s="80">
        <f>+Interest_Rate_for_Equipment_Financing/12*CQ145</f>
        <v>0</v>
      </c>
      <c r="NJ145" s="80">
        <f>+Interest_Rate_for_Equipment_Financing/12*CR145</f>
        <v>0</v>
      </c>
      <c r="NK145" s="80">
        <f>+Interest_Rate_for_Equipment_Financing/12*CS145</f>
        <v>0</v>
      </c>
      <c r="NL145" s="80">
        <f>+Interest_Rate_for_Equipment_Financing/12*CT145</f>
        <v>0</v>
      </c>
      <c r="NM145" s="80">
        <f>+Interest_Rate_for_Equipment_Financing/12*CU145</f>
        <v>0</v>
      </c>
      <c r="NN145" s="80">
        <f>+Interest_Rate_for_Equipment_Financing/12*CV145</f>
        <v>0</v>
      </c>
      <c r="NO145" s="80">
        <f>+Interest_Rate_for_Equipment_Financing/12*CW145</f>
        <v>0</v>
      </c>
      <c r="NP145" s="80">
        <f>+Interest_Rate_for_Equipment_Financing/12*CX145</f>
        <v>0</v>
      </c>
      <c r="NQ145" s="80">
        <f>+Interest_Rate_for_Equipment_Financing/12*CY145</f>
        <v>0</v>
      </c>
      <c r="NR145" s="80">
        <f>+Interest_Rate_for_Equipment_Financing/12*CZ145</f>
        <v>0</v>
      </c>
      <c r="NS145" s="80">
        <f>+Interest_Rate_for_Equipment_Financing/12*DA145</f>
        <v>0</v>
      </c>
      <c r="NT145" s="80">
        <f>+Interest_Rate_for_Equipment_Financing/12*DB145</f>
        <v>0</v>
      </c>
      <c r="NU145" s="80">
        <f>+Interest_Rate_for_Equipment_Financing/12*DC145</f>
        <v>0</v>
      </c>
      <c r="NV145" s="80">
        <f>+Interest_Rate_for_Equipment_Financing/12*DD145</f>
        <v>0</v>
      </c>
      <c r="NW145" s="80">
        <f>+Interest_Rate_for_Equipment_Financing/12*DE145</f>
        <v>0</v>
      </c>
      <c r="NX145" s="80">
        <f>+Interest_Rate_for_Equipment_Financing/12*DF145</f>
        <v>0</v>
      </c>
      <c r="NY145" s="80">
        <f>+Interest_Rate_for_Equipment_Financing/12*DG145</f>
        <v>0</v>
      </c>
      <c r="NZ145" s="80">
        <f>+Interest_Rate_for_Equipment_Financing/12*DH145</f>
        <v>0</v>
      </c>
      <c r="OA145" s="80">
        <f>+Interest_Rate_for_Equipment_Financing/12*DI145</f>
        <v>0</v>
      </c>
      <c r="OB145" s="80">
        <f>+Interest_Rate_for_Equipment_Financing/12*DJ145</f>
        <v>0</v>
      </c>
      <c r="OC145" s="80">
        <f>+Interest_Rate_for_Equipment_Financing/12*DK145</f>
        <v>0</v>
      </c>
      <c r="OD145" s="80">
        <f>+Interest_Rate_for_Equipment_Financing/12*DL145</f>
        <v>0</v>
      </c>
      <c r="OE145" s="80">
        <f>+Interest_Rate_for_Equipment_Financing/12*DM145</f>
        <v>0</v>
      </c>
      <c r="OF145" s="80">
        <f>+Interest_Rate_for_Equipment_Financing/12*DN145</f>
        <v>0</v>
      </c>
      <c r="OG145" s="80">
        <f>+Interest_Rate_for_Equipment_Financing/12*DO145</f>
        <v>0</v>
      </c>
      <c r="OH145" s="80">
        <f>+Interest_Rate_for_Equipment_Financing/12*DP145</f>
        <v>0</v>
      </c>
      <c r="OI145" s="80">
        <f>+Interest_Rate_for_Equipment_Financing/12*DQ145</f>
        <v>0</v>
      </c>
      <c r="OJ145" s="80">
        <f>+Interest_Rate_for_Equipment_Financing/12*DR145</f>
        <v>0</v>
      </c>
      <c r="OK145" s="80">
        <f>+Interest_Rate_for_Equipment_Financing/12*DS145</f>
        <v>0</v>
      </c>
      <c r="OL145" s="80">
        <f>+Interest_Rate_for_Equipment_Financing/12*DT145</f>
        <v>0</v>
      </c>
      <c r="OM145" s="80">
        <f>+Interest_Rate_for_Equipment_Financing/12*DU145</f>
        <v>0</v>
      </c>
      <c r="ON145" s="80">
        <f>+Interest_Rate_for_Equipment_Financing/12*DV145</f>
        <v>0</v>
      </c>
      <c r="OO145" s="80">
        <f>+Interest_Rate_for_Equipment_Financing/12*DW145</f>
        <v>0</v>
      </c>
      <c r="OP145" s="80">
        <f>+Interest_Rate_for_Equipment_Financing/12*DX145</f>
        <v>0</v>
      </c>
      <c r="OQ145" s="80">
        <f>+Interest_Rate_for_Equipment_Financing/12*DY145</f>
        <v>0</v>
      </c>
      <c r="OR145" s="80">
        <f>+Interest_Rate_for_Equipment_Financing/12*DZ145</f>
        <v>0</v>
      </c>
      <c r="OS145" s="80">
        <f>+Interest_Rate_for_Equipment_Financing/12*EA145</f>
        <v>0</v>
      </c>
      <c r="OT145" s="80">
        <f>+Interest_Rate_for_Equipment_Financing/12*EB145</f>
        <v>0</v>
      </c>
      <c r="OU145" s="80">
        <f>+Interest_Rate_for_Equipment_Financing/12*EC145</f>
        <v>0</v>
      </c>
      <c r="OV145" s="80">
        <f>+Interest_Rate_for_Equipment_Financing/12*ED145</f>
        <v>0</v>
      </c>
      <c r="OW145" s="80">
        <f>+Interest_Rate_for_Equipment_Financing/12*EE145</f>
        <v>0</v>
      </c>
    </row>
    <row r="146" ht="12.75" customHeight="1">
      <c r="A146" s="79">
        <f t="shared" si="111"/>
        <v>25</v>
      </c>
      <c r="B146" s="79" t="s">
        <v>225</v>
      </c>
      <c r="C146" s="80"/>
      <c r="D146" s="80" t="str">
        <f>Term_for_Equipment_Financing</f>
        <v/>
      </c>
      <c r="E146" s="294">
        <f>+Interest_Rate_LT</f>
        <v>0.05</v>
      </c>
      <c r="F146" s="295">
        <f t="shared" si="141"/>
        <v>1</v>
      </c>
      <c r="G146" s="79">
        <f t="shared" si="142"/>
        <v>2027</v>
      </c>
      <c r="H146" s="296"/>
      <c r="I146" s="296"/>
      <c r="J146" s="297"/>
      <c r="K146" s="1"/>
      <c r="L146" s="1"/>
      <c r="M146" s="256">
        <f t="shared" si="118"/>
        <v>46388</v>
      </c>
      <c r="N146" s="256">
        <f t="shared" si="112"/>
        <v>0</v>
      </c>
      <c r="O146" s="257">
        <f t="shared" si="113"/>
        <v>0</v>
      </c>
      <c r="P146" s="258">
        <f t="shared" ref="P146:ES146" si="165">AND((O146&gt;0.1),OR(P$70&lt;$N146,$N146=0))*(O146+$O146+O146*$E146/12)+(P$70=$M146)*($C146+$O146+$C146*$E146/12)</f>
        <v>0</v>
      </c>
      <c r="Q146" s="258">
        <f t="shared" si="165"/>
        <v>0</v>
      </c>
      <c r="R146" s="258">
        <f t="shared" si="165"/>
        <v>0</v>
      </c>
      <c r="S146" s="258">
        <f t="shared" si="165"/>
        <v>0</v>
      </c>
      <c r="T146" s="258">
        <f t="shared" si="165"/>
        <v>0</v>
      </c>
      <c r="U146" s="258">
        <f t="shared" si="165"/>
        <v>0</v>
      </c>
      <c r="V146" s="258">
        <f t="shared" si="165"/>
        <v>0</v>
      </c>
      <c r="W146" s="258">
        <f t="shared" si="165"/>
        <v>0</v>
      </c>
      <c r="X146" s="258">
        <f t="shared" si="165"/>
        <v>0</v>
      </c>
      <c r="Y146" s="258">
        <f t="shared" si="165"/>
        <v>0</v>
      </c>
      <c r="Z146" s="258">
        <f t="shared" si="165"/>
        <v>0</v>
      </c>
      <c r="AA146" s="258">
        <f t="shared" si="165"/>
        <v>0</v>
      </c>
      <c r="AB146" s="258">
        <f t="shared" si="165"/>
        <v>0</v>
      </c>
      <c r="AC146" s="258">
        <f t="shared" si="165"/>
        <v>0</v>
      </c>
      <c r="AD146" s="258">
        <f t="shared" si="165"/>
        <v>0</v>
      </c>
      <c r="AE146" s="258">
        <f t="shared" si="165"/>
        <v>0</v>
      </c>
      <c r="AF146" s="258">
        <f t="shared" si="165"/>
        <v>0</v>
      </c>
      <c r="AG146" s="258">
        <f t="shared" si="165"/>
        <v>0</v>
      </c>
      <c r="AH146" s="258">
        <f t="shared" si="165"/>
        <v>0</v>
      </c>
      <c r="AI146" s="258">
        <f t="shared" si="165"/>
        <v>0</v>
      </c>
      <c r="AJ146" s="258">
        <f t="shared" si="165"/>
        <v>0</v>
      </c>
      <c r="AK146" s="258">
        <f t="shared" si="165"/>
        <v>0</v>
      </c>
      <c r="AL146" s="258">
        <f t="shared" si="165"/>
        <v>0</v>
      </c>
      <c r="AM146" s="258">
        <f t="shared" si="165"/>
        <v>0</v>
      </c>
      <c r="AN146" s="258">
        <f t="shared" si="165"/>
        <v>0</v>
      </c>
      <c r="AO146" s="258">
        <f t="shared" si="165"/>
        <v>0</v>
      </c>
      <c r="AP146" s="258">
        <f t="shared" si="165"/>
        <v>0</v>
      </c>
      <c r="AQ146" s="258">
        <f t="shared" si="165"/>
        <v>0</v>
      </c>
      <c r="AR146" s="258">
        <f t="shared" si="165"/>
        <v>0</v>
      </c>
      <c r="AS146" s="258">
        <f t="shared" si="165"/>
        <v>0</v>
      </c>
      <c r="AT146" s="258">
        <f t="shared" si="165"/>
        <v>0</v>
      </c>
      <c r="AU146" s="258">
        <f t="shared" si="165"/>
        <v>0</v>
      </c>
      <c r="AV146" s="258">
        <f t="shared" si="165"/>
        <v>0</v>
      </c>
      <c r="AW146" s="258">
        <f t="shared" si="165"/>
        <v>0</v>
      </c>
      <c r="AX146" s="258">
        <f t="shared" si="165"/>
        <v>0</v>
      </c>
      <c r="AY146" s="258">
        <f t="shared" si="165"/>
        <v>0</v>
      </c>
      <c r="AZ146" s="258">
        <f t="shared" si="165"/>
        <v>0</v>
      </c>
      <c r="BA146" s="258">
        <f t="shared" si="165"/>
        <v>0</v>
      </c>
      <c r="BB146" s="258">
        <f t="shared" si="165"/>
        <v>0</v>
      </c>
      <c r="BC146" s="258">
        <f t="shared" si="165"/>
        <v>0</v>
      </c>
      <c r="BD146" s="258">
        <f t="shared" si="165"/>
        <v>0</v>
      </c>
      <c r="BE146" s="258">
        <f t="shared" si="165"/>
        <v>0</v>
      </c>
      <c r="BF146" s="258">
        <f t="shared" si="165"/>
        <v>0</v>
      </c>
      <c r="BG146" s="258">
        <f t="shared" si="165"/>
        <v>0</v>
      </c>
      <c r="BH146" s="258">
        <f t="shared" si="165"/>
        <v>0</v>
      </c>
      <c r="BI146" s="258">
        <f t="shared" si="165"/>
        <v>0</v>
      </c>
      <c r="BJ146" s="258">
        <f t="shared" si="165"/>
        <v>0</v>
      </c>
      <c r="BK146" s="258">
        <f t="shared" si="165"/>
        <v>0</v>
      </c>
      <c r="BL146" s="258">
        <f t="shared" si="165"/>
        <v>0</v>
      </c>
      <c r="BM146" s="258">
        <f t="shared" si="165"/>
        <v>0</v>
      </c>
      <c r="BN146" s="258">
        <f t="shared" si="165"/>
        <v>0</v>
      </c>
      <c r="BO146" s="258">
        <f t="shared" si="165"/>
        <v>0</v>
      </c>
      <c r="BP146" s="258">
        <f t="shared" si="165"/>
        <v>0</v>
      </c>
      <c r="BQ146" s="258">
        <f t="shared" si="165"/>
        <v>0</v>
      </c>
      <c r="BR146" s="258">
        <f t="shared" si="165"/>
        <v>0</v>
      </c>
      <c r="BS146" s="258">
        <f t="shared" si="165"/>
        <v>0</v>
      </c>
      <c r="BT146" s="258">
        <f t="shared" si="165"/>
        <v>0</v>
      </c>
      <c r="BU146" s="258">
        <f t="shared" si="165"/>
        <v>0</v>
      </c>
      <c r="BV146" s="258">
        <f t="shared" si="165"/>
        <v>0</v>
      </c>
      <c r="BW146" s="258">
        <f t="shared" si="165"/>
        <v>0</v>
      </c>
      <c r="BX146" s="258">
        <f t="shared" si="165"/>
        <v>0</v>
      </c>
      <c r="BY146" s="258">
        <f t="shared" si="165"/>
        <v>0</v>
      </c>
      <c r="BZ146" s="258">
        <f t="shared" si="165"/>
        <v>0</v>
      </c>
      <c r="CA146" s="258">
        <f t="shared" si="165"/>
        <v>0</v>
      </c>
      <c r="CB146" s="258">
        <f t="shared" si="165"/>
        <v>0</v>
      </c>
      <c r="CC146" s="258">
        <f t="shared" si="165"/>
        <v>0</v>
      </c>
      <c r="CD146" s="258">
        <f t="shared" si="165"/>
        <v>0</v>
      </c>
      <c r="CE146" s="258">
        <f t="shared" si="165"/>
        <v>0</v>
      </c>
      <c r="CF146" s="258">
        <f t="shared" si="165"/>
        <v>0</v>
      </c>
      <c r="CG146" s="258">
        <f t="shared" si="165"/>
        <v>0</v>
      </c>
      <c r="CH146" s="258">
        <f t="shared" si="165"/>
        <v>0</v>
      </c>
      <c r="CI146" s="258">
        <f t="shared" si="165"/>
        <v>0</v>
      </c>
      <c r="CJ146" s="258">
        <f t="shared" si="165"/>
        <v>0</v>
      </c>
      <c r="CK146" s="258">
        <f t="shared" si="165"/>
        <v>0</v>
      </c>
      <c r="CL146" s="258">
        <f t="shared" si="165"/>
        <v>0</v>
      </c>
      <c r="CM146" s="258">
        <f t="shared" si="165"/>
        <v>0</v>
      </c>
      <c r="CN146" s="258">
        <f t="shared" si="165"/>
        <v>0</v>
      </c>
      <c r="CO146" s="258">
        <f t="shared" si="165"/>
        <v>0</v>
      </c>
      <c r="CP146" s="258">
        <f t="shared" si="165"/>
        <v>0</v>
      </c>
      <c r="CQ146" s="258">
        <f t="shared" si="165"/>
        <v>0</v>
      </c>
      <c r="CR146" s="258">
        <f t="shared" si="165"/>
        <v>0</v>
      </c>
      <c r="CS146" s="258">
        <f t="shared" si="165"/>
        <v>0</v>
      </c>
      <c r="CT146" s="258">
        <f t="shared" si="165"/>
        <v>0</v>
      </c>
      <c r="CU146" s="258">
        <f t="shared" si="165"/>
        <v>0</v>
      </c>
      <c r="CV146" s="258">
        <f t="shared" si="165"/>
        <v>0</v>
      </c>
      <c r="CW146" s="258">
        <f t="shared" si="165"/>
        <v>0</v>
      </c>
      <c r="CX146" s="258">
        <f t="shared" si="165"/>
        <v>0</v>
      </c>
      <c r="CY146" s="258">
        <f t="shared" si="165"/>
        <v>0</v>
      </c>
      <c r="CZ146" s="258">
        <f t="shared" si="165"/>
        <v>0</v>
      </c>
      <c r="DA146" s="258">
        <f t="shared" si="165"/>
        <v>0</v>
      </c>
      <c r="DB146" s="258">
        <f t="shared" si="165"/>
        <v>0</v>
      </c>
      <c r="DC146" s="258">
        <f t="shared" si="165"/>
        <v>0</v>
      </c>
      <c r="DD146" s="258">
        <f t="shared" si="165"/>
        <v>0</v>
      </c>
      <c r="DE146" s="258">
        <f t="shared" si="165"/>
        <v>0</v>
      </c>
      <c r="DF146" s="258">
        <f t="shared" si="165"/>
        <v>0</v>
      </c>
      <c r="DG146" s="258">
        <f t="shared" si="165"/>
        <v>0</v>
      </c>
      <c r="DH146" s="258">
        <f t="shared" si="165"/>
        <v>0</v>
      </c>
      <c r="DI146" s="258">
        <f t="shared" si="165"/>
        <v>0</v>
      </c>
      <c r="DJ146" s="258">
        <f t="shared" si="165"/>
        <v>0</v>
      </c>
      <c r="DK146" s="258">
        <f t="shared" si="165"/>
        <v>0</v>
      </c>
      <c r="DL146" s="258">
        <f t="shared" si="165"/>
        <v>0</v>
      </c>
      <c r="DM146" s="258">
        <f t="shared" si="165"/>
        <v>0</v>
      </c>
      <c r="DN146" s="258">
        <f t="shared" si="165"/>
        <v>0</v>
      </c>
      <c r="DO146" s="258">
        <f t="shared" si="165"/>
        <v>0</v>
      </c>
      <c r="DP146" s="258">
        <f t="shared" si="165"/>
        <v>0</v>
      </c>
      <c r="DQ146" s="258">
        <f t="shared" si="165"/>
        <v>0</v>
      </c>
      <c r="DR146" s="258">
        <f t="shared" si="165"/>
        <v>0</v>
      </c>
      <c r="DS146" s="258">
        <f t="shared" si="165"/>
        <v>0</v>
      </c>
      <c r="DT146" s="258">
        <f t="shared" si="165"/>
        <v>0</v>
      </c>
      <c r="DU146" s="258">
        <f t="shared" si="165"/>
        <v>0</v>
      </c>
      <c r="DV146" s="258">
        <f t="shared" si="165"/>
        <v>0</v>
      </c>
      <c r="DW146" s="258">
        <f t="shared" si="165"/>
        <v>0</v>
      </c>
      <c r="DX146" s="258">
        <f t="shared" si="165"/>
        <v>0</v>
      </c>
      <c r="DY146" s="258">
        <f t="shared" si="165"/>
        <v>0</v>
      </c>
      <c r="DZ146" s="258">
        <f t="shared" si="165"/>
        <v>0</v>
      </c>
      <c r="EA146" s="258">
        <f t="shared" si="165"/>
        <v>0</v>
      </c>
      <c r="EB146" s="258">
        <f t="shared" si="165"/>
        <v>0</v>
      </c>
      <c r="EC146" s="258">
        <f t="shared" si="165"/>
        <v>0</v>
      </c>
      <c r="ED146" s="258">
        <f t="shared" si="165"/>
        <v>0</v>
      </c>
      <c r="EE146" s="258">
        <f t="shared" si="165"/>
        <v>0</v>
      </c>
      <c r="EF146" s="258">
        <f t="shared" si="165"/>
        <v>0</v>
      </c>
      <c r="EG146" s="258">
        <f t="shared" si="165"/>
        <v>0</v>
      </c>
      <c r="EH146" s="258">
        <f t="shared" si="165"/>
        <v>0</v>
      </c>
      <c r="EI146" s="258">
        <f t="shared" si="165"/>
        <v>0</v>
      </c>
      <c r="EJ146" s="258">
        <f t="shared" si="165"/>
        <v>0</v>
      </c>
      <c r="EK146" s="258">
        <f t="shared" si="165"/>
        <v>0</v>
      </c>
      <c r="EL146" s="258">
        <f t="shared" si="165"/>
        <v>0</v>
      </c>
      <c r="EM146" s="258">
        <f t="shared" si="165"/>
        <v>0</v>
      </c>
      <c r="EN146" s="258">
        <f t="shared" si="165"/>
        <v>0</v>
      </c>
      <c r="EO146" s="258">
        <f t="shared" si="165"/>
        <v>0</v>
      </c>
      <c r="EP146" s="258">
        <f t="shared" si="165"/>
        <v>0</v>
      </c>
      <c r="EQ146" s="258">
        <f t="shared" si="165"/>
        <v>0</v>
      </c>
      <c r="ER146" s="258">
        <f t="shared" si="165"/>
        <v>0</v>
      </c>
      <c r="ES146" s="258">
        <f t="shared" si="165"/>
        <v>0</v>
      </c>
      <c r="ET146" s="1"/>
      <c r="EU146" s="1"/>
      <c r="EV146" s="1"/>
      <c r="EW146" s="1"/>
      <c r="EX146" s="80">
        <f t="shared" ref="EX146:KE146" si="166">(P146&gt;0)*(P146-AB146)</f>
        <v>0</v>
      </c>
      <c r="EY146" s="80">
        <f t="shared" si="166"/>
        <v>0</v>
      </c>
      <c r="EZ146" s="80">
        <f t="shared" si="166"/>
        <v>0</v>
      </c>
      <c r="FA146" s="80">
        <f t="shared" si="166"/>
        <v>0</v>
      </c>
      <c r="FB146" s="80">
        <f t="shared" si="166"/>
        <v>0</v>
      </c>
      <c r="FC146" s="80">
        <f t="shared" si="166"/>
        <v>0</v>
      </c>
      <c r="FD146" s="80">
        <f t="shared" si="166"/>
        <v>0</v>
      </c>
      <c r="FE146" s="80">
        <f t="shared" si="166"/>
        <v>0</v>
      </c>
      <c r="FF146" s="80">
        <f t="shared" si="166"/>
        <v>0</v>
      </c>
      <c r="FG146" s="80">
        <f t="shared" si="166"/>
        <v>0</v>
      </c>
      <c r="FH146" s="80">
        <f t="shared" si="166"/>
        <v>0</v>
      </c>
      <c r="FI146" s="80">
        <f t="shared" si="166"/>
        <v>0</v>
      </c>
      <c r="FJ146" s="80">
        <f t="shared" si="166"/>
        <v>0</v>
      </c>
      <c r="FK146" s="80">
        <f t="shared" si="166"/>
        <v>0</v>
      </c>
      <c r="FL146" s="80">
        <f t="shared" si="166"/>
        <v>0</v>
      </c>
      <c r="FM146" s="80">
        <f t="shared" si="166"/>
        <v>0</v>
      </c>
      <c r="FN146" s="80">
        <f t="shared" si="166"/>
        <v>0</v>
      </c>
      <c r="FO146" s="80">
        <f t="shared" si="166"/>
        <v>0</v>
      </c>
      <c r="FP146" s="80">
        <f t="shared" si="166"/>
        <v>0</v>
      </c>
      <c r="FQ146" s="80">
        <f t="shared" si="166"/>
        <v>0</v>
      </c>
      <c r="FR146" s="80">
        <f t="shared" si="166"/>
        <v>0</v>
      </c>
      <c r="FS146" s="80">
        <f t="shared" si="166"/>
        <v>0</v>
      </c>
      <c r="FT146" s="80">
        <f t="shared" si="166"/>
        <v>0</v>
      </c>
      <c r="FU146" s="80">
        <f t="shared" si="166"/>
        <v>0</v>
      </c>
      <c r="FV146" s="80">
        <f t="shared" si="166"/>
        <v>0</v>
      </c>
      <c r="FW146" s="80">
        <f t="shared" si="166"/>
        <v>0</v>
      </c>
      <c r="FX146" s="80">
        <f t="shared" si="166"/>
        <v>0</v>
      </c>
      <c r="FY146" s="80">
        <f t="shared" si="166"/>
        <v>0</v>
      </c>
      <c r="FZ146" s="80">
        <f t="shared" si="166"/>
        <v>0</v>
      </c>
      <c r="GA146" s="80">
        <f t="shared" si="166"/>
        <v>0</v>
      </c>
      <c r="GB146" s="80">
        <f t="shared" si="166"/>
        <v>0</v>
      </c>
      <c r="GC146" s="80">
        <f t="shared" si="166"/>
        <v>0</v>
      </c>
      <c r="GD146" s="80">
        <f t="shared" si="166"/>
        <v>0</v>
      </c>
      <c r="GE146" s="80">
        <f t="shared" si="166"/>
        <v>0</v>
      </c>
      <c r="GF146" s="80">
        <f t="shared" si="166"/>
        <v>0</v>
      </c>
      <c r="GG146" s="80">
        <f t="shared" si="166"/>
        <v>0</v>
      </c>
      <c r="GH146" s="80">
        <f t="shared" si="166"/>
        <v>0</v>
      </c>
      <c r="GI146" s="80">
        <f t="shared" si="166"/>
        <v>0</v>
      </c>
      <c r="GJ146" s="80">
        <f t="shared" si="166"/>
        <v>0</v>
      </c>
      <c r="GK146" s="80">
        <f t="shared" si="166"/>
        <v>0</v>
      </c>
      <c r="GL146" s="80">
        <f t="shared" si="166"/>
        <v>0</v>
      </c>
      <c r="GM146" s="80">
        <f t="shared" si="166"/>
        <v>0</v>
      </c>
      <c r="GN146" s="80">
        <f t="shared" si="166"/>
        <v>0</v>
      </c>
      <c r="GO146" s="80">
        <f t="shared" si="166"/>
        <v>0</v>
      </c>
      <c r="GP146" s="80">
        <f t="shared" si="166"/>
        <v>0</v>
      </c>
      <c r="GQ146" s="80">
        <f t="shared" si="166"/>
        <v>0</v>
      </c>
      <c r="GR146" s="80">
        <f t="shared" si="166"/>
        <v>0</v>
      </c>
      <c r="GS146" s="80">
        <f t="shared" si="166"/>
        <v>0</v>
      </c>
      <c r="GT146" s="80">
        <f t="shared" si="166"/>
        <v>0</v>
      </c>
      <c r="GU146" s="80">
        <f t="shared" si="166"/>
        <v>0</v>
      </c>
      <c r="GV146" s="80">
        <f t="shared" si="166"/>
        <v>0</v>
      </c>
      <c r="GW146" s="80">
        <f t="shared" si="166"/>
        <v>0</v>
      </c>
      <c r="GX146" s="80">
        <f t="shared" si="166"/>
        <v>0</v>
      </c>
      <c r="GY146" s="80">
        <f t="shared" si="166"/>
        <v>0</v>
      </c>
      <c r="GZ146" s="80">
        <f t="shared" si="166"/>
        <v>0</v>
      </c>
      <c r="HA146" s="80">
        <f t="shared" si="166"/>
        <v>0</v>
      </c>
      <c r="HB146" s="80">
        <f t="shared" si="166"/>
        <v>0</v>
      </c>
      <c r="HC146" s="80">
        <f t="shared" si="166"/>
        <v>0</v>
      </c>
      <c r="HD146" s="80">
        <f t="shared" si="166"/>
        <v>0</v>
      </c>
      <c r="HE146" s="80">
        <f t="shared" si="166"/>
        <v>0</v>
      </c>
      <c r="HF146" s="80">
        <f t="shared" si="166"/>
        <v>0</v>
      </c>
      <c r="HG146" s="80">
        <f t="shared" si="166"/>
        <v>0</v>
      </c>
      <c r="HH146" s="80">
        <f t="shared" si="166"/>
        <v>0</v>
      </c>
      <c r="HI146" s="80">
        <f t="shared" si="166"/>
        <v>0</v>
      </c>
      <c r="HJ146" s="80">
        <f t="shared" si="166"/>
        <v>0</v>
      </c>
      <c r="HK146" s="80">
        <f t="shared" si="166"/>
        <v>0</v>
      </c>
      <c r="HL146" s="80">
        <f t="shared" si="166"/>
        <v>0</v>
      </c>
      <c r="HM146" s="80">
        <f t="shared" si="166"/>
        <v>0</v>
      </c>
      <c r="HN146" s="80">
        <f t="shared" si="166"/>
        <v>0</v>
      </c>
      <c r="HO146" s="80">
        <f t="shared" si="166"/>
        <v>0</v>
      </c>
      <c r="HP146" s="80">
        <f t="shared" si="166"/>
        <v>0</v>
      </c>
      <c r="HQ146" s="80">
        <f t="shared" si="166"/>
        <v>0</v>
      </c>
      <c r="HR146" s="80">
        <f t="shared" si="166"/>
        <v>0</v>
      </c>
      <c r="HS146" s="80">
        <f t="shared" si="166"/>
        <v>0</v>
      </c>
      <c r="HT146" s="80">
        <f t="shared" si="166"/>
        <v>0</v>
      </c>
      <c r="HU146" s="80">
        <f t="shared" si="166"/>
        <v>0</v>
      </c>
      <c r="HV146" s="80">
        <f t="shared" si="166"/>
        <v>0</v>
      </c>
      <c r="HW146" s="80">
        <f t="shared" si="166"/>
        <v>0</v>
      </c>
      <c r="HX146" s="80">
        <f t="shared" si="166"/>
        <v>0</v>
      </c>
      <c r="HY146" s="80">
        <f t="shared" si="166"/>
        <v>0</v>
      </c>
      <c r="HZ146" s="80">
        <f t="shared" si="166"/>
        <v>0</v>
      </c>
      <c r="IA146" s="80">
        <f t="shared" si="166"/>
        <v>0</v>
      </c>
      <c r="IB146" s="80">
        <f t="shared" si="166"/>
        <v>0</v>
      </c>
      <c r="IC146" s="80">
        <f t="shared" si="166"/>
        <v>0</v>
      </c>
      <c r="ID146" s="80">
        <f t="shared" si="166"/>
        <v>0</v>
      </c>
      <c r="IE146" s="80">
        <f t="shared" si="166"/>
        <v>0</v>
      </c>
      <c r="IF146" s="80">
        <f t="shared" si="166"/>
        <v>0</v>
      </c>
      <c r="IG146" s="80">
        <f t="shared" si="166"/>
        <v>0</v>
      </c>
      <c r="IH146" s="80">
        <f t="shared" si="166"/>
        <v>0</v>
      </c>
      <c r="II146" s="80">
        <f t="shared" si="166"/>
        <v>0</v>
      </c>
      <c r="IJ146" s="80">
        <f t="shared" si="166"/>
        <v>0</v>
      </c>
      <c r="IK146" s="80">
        <f t="shared" si="166"/>
        <v>0</v>
      </c>
      <c r="IL146" s="80">
        <f t="shared" si="166"/>
        <v>0</v>
      </c>
      <c r="IM146" s="80">
        <f t="shared" si="166"/>
        <v>0</v>
      </c>
      <c r="IN146" s="80">
        <f t="shared" si="166"/>
        <v>0</v>
      </c>
      <c r="IO146" s="80">
        <f t="shared" si="166"/>
        <v>0</v>
      </c>
      <c r="IP146" s="80">
        <f t="shared" si="166"/>
        <v>0</v>
      </c>
      <c r="IQ146" s="80">
        <f t="shared" si="166"/>
        <v>0</v>
      </c>
      <c r="IR146" s="80">
        <f t="shared" si="166"/>
        <v>0</v>
      </c>
      <c r="IS146" s="80">
        <f t="shared" si="166"/>
        <v>0</v>
      </c>
      <c r="IT146" s="80">
        <f t="shared" si="166"/>
        <v>0</v>
      </c>
      <c r="IU146" s="80">
        <f t="shared" si="166"/>
        <v>0</v>
      </c>
      <c r="IV146" s="80">
        <f t="shared" si="166"/>
        <v>0</v>
      </c>
      <c r="IW146" s="80">
        <f t="shared" si="166"/>
        <v>0</v>
      </c>
      <c r="IX146" s="80">
        <f t="shared" si="166"/>
        <v>0</v>
      </c>
      <c r="IY146" s="80">
        <f t="shared" si="166"/>
        <v>0</v>
      </c>
      <c r="IZ146" s="80">
        <f t="shared" si="166"/>
        <v>0</v>
      </c>
      <c r="JA146" s="80">
        <f t="shared" si="166"/>
        <v>0</v>
      </c>
      <c r="JB146" s="80">
        <f t="shared" si="166"/>
        <v>0</v>
      </c>
      <c r="JC146" s="80">
        <f t="shared" si="166"/>
        <v>0</v>
      </c>
      <c r="JD146" s="80">
        <f t="shared" si="166"/>
        <v>0</v>
      </c>
      <c r="JE146" s="80">
        <f t="shared" si="166"/>
        <v>0</v>
      </c>
      <c r="JF146" s="80">
        <f t="shared" si="166"/>
        <v>0</v>
      </c>
      <c r="JG146" s="80">
        <f t="shared" si="166"/>
        <v>0</v>
      </c>
      <c r="JH146" s="80">
        <f t="shared" si="166"/>
        <v>0</v>
      </c>
      <c r="JI146" s="80">
        <f t="shared" si="166"/>
        <v>0</v>
      </c>
      <c r="JJ146" s="80">
        <f t="shared" si="166"/>
        <v>0</v>
      </c>
      <c r="JK146" s="80">
        <f t="shared" si="166"/>
        <v>0</v>
      </c>
      <c r="JL146" s="80">
        <f t="shared" si="166"/>
        <v>0</v>
      </c>
      <c r="JM146" s="80">
        <f t="shared" si="166"/>
        <v>0</v>
      </c>
      <c r="JN146" s="80">
        <f t="shared" si="166"/>
        <v>0</v>
      </c>
      <c r="JO146" s="80">
        <f t="shared" si="166"/>
        <v>0</v>
      </c>
      <c r="JP146" s="80">
        <f t="shared" si="166"/>
        <v>0</v>
      </c>
      <c r="JQ146" s="80">
        <f t="shared" si="166"/>
        <v>0</v>
      </c>
      <c r="JR146" s="80">
        <f t="shared" si="166"/>
        <v>0</v>
      </c>
      <c r="JS146" s="80">
        <f t="shared" si="166"/>
        <v>0</v>
      </c>
      <c r="JT146" s="80">
        <f t="shared" si="166"/>
        <v>0</v>
      </c>
      <c r="JU146" s="80">
        <f t="shared" si="166"/>
        <v>0</v>
      </c>
      <c r="JV146" s="80">
        <f t="shared" si="166"/>
        <v>0</v>
      </c>
      <c r="JW146" s="80">
        <f t="shared" si="166"/>
        <v>0</v>
      </c>
      <c r="JX146" s="80">
        <f t="shared" si="166"/>
        <v>0</v>
      </c>
      <c r="JY146" s="80">
        <f t="shared" si="166"/>
        <v>0</v>
      </c>
      <c r="JZ146" s="80">
        <f t="shared" si="166"/>
        <v>0</v>
      </c>
      <c r="KA146" s="80">
        <f t="shared" si="166"/>
        <v>0</v>
      </c>
      <c r="KB146" s="80">
        <f t="shared" si="166"/>
        <v>0</v>
      </c>
      <c r="KC146" s="80">
        <f t="shared" si="166"/>
        <v>0</v>
      </c>
      <c r="KD146" s="80">
        <f t="shared" si="166"/>
        <v>0</v>
      </c>
      <c r="KE146" s="80">
        <f t="shared" si="166"/>
        <v>0</v>
      </c>
      <c r="KF146" s="1"/>
      <c r="KG146" s="1"/>
      <c r="KH146" s="80">
        <f>+Interest_Rate_for_Equipment_Financing/12*P146</f>
        <v>0</v>
      </c>
      <c r="KI146" s="80">
        <f>+Interest_Rate_for_Equipment_Financing/12*Q146</f>
        <v>0</v>
      </c>
      <c r="KJ146" s="80">
        <f>+Interest_Rate_for_Equipment_Financing/12*R146</f>
        <v>0</v>
      </c>
      <c r="KK146" s="80">
        <f>+Interest_Rate_for_Equipment_Financing/12*S146</f>
        <v>0</v>
      </c>
      <c r="KL146" s="80">
        <f>+Interest_Rate_for_Equipment_Financing/12*T146</f>
        <v>0</v>
      </c>
      <c r="KM146" s="80">
        <f>+Interest_Rate_for_Equipment_Financing/12*U146</f>
        <v>0</v>
      </c>
      <c r="KN146" s="80">
        <f>+Interest_Rate_for_Equipment_Financing/12*V146</f>
        <v>0</v>
      </c>
      <c r="KO146" s="80">
        <f>+Interest_Rate_for_Equipment_Financing/12*W146</f>
        <v>0</v>
      </c>
      <c r="KP146" s="80">
        <f>+Interest_Rate_for_Equipment_Financing/12*X146</f>
        <v>0</v>
      </c>
      <c r="KQ146" s="80">
        <f>+Interest_Rate_for_Equipment_Financing/12*Y146</f>
        <v>0</v>
      </c>
      <c r="KR146" s="80">
        <f>+Interest_Rate_for_Equipment_Financing/12*Z146</f>
        <v>0</v>
      </c>
      <c r="KS146" s="80">
        <f>+Interest_Rate_for_Equipment_Financing/12*AA146</f>
        <v>0</v>
      </c>
      <c r="KT146" s="80">
        <f>+Interest_Rate_for_Equipment_Financing/12*AB146</f>
        <v>0</v>
      </c>
      <c r="KU146" s="80">
        <f>+Interest_Rate_for_Equipment_Financing/12*AC146</f>
        <v>0</v>
      </c>
      <c r="KV146" s="80">
        <f>+Interest_Rate_for_Equipment_Financing/12*AD146</f>
        <v>0</v>
      </c>
      <c r="KW146" s="80">
        <f>+Interest_Rate_for_Equipment_Financing/12*AE146</f>
        <v>0</v>
      </c>
      <c r="KX146" s="80">
        <f>+Interest_Rate_for_Equipment_Financing/12*AF146</f>
        <v>0</v>
      </c>
      <c r="KY146" s="80">
        <f>+Interest_Rate_for_Equipment_Financing/12*AG146</f>
        <v>0</v>
      </c>
      <c r="KZ146" s="80">
        <f>+Interest_Rate_for_Equipment_Financing/12*AH146</f>
        <v>0</v>
      </c>
      <c r="LA146" s="80">
        <f>+Interest_Rate_for_Equipment_Financing/12*AI146</f>
        <v>0</v>
      </c>
      <c r="LB146" s="80">
        <f>+Interest_Rate_for_Equipment_Financing/12*AJ146</f>
        <v>0</v>
      </c>
      <c r="LC146" s="80">
        <f>+Interest_Rate_for_Equipment_Financing/12*AK146</f>
        <v>0</v>
      </c>
      <c r="LD146" s="80">
        <f>+Interest_Rate_for_Equipment_Financing/12*AL146</f>
        <v>0</v>
      </c>
      <c r="LE146" s="80">
        <f>+Interest_Rate_for_Equipment_Financing/12*AM146</f>
        <v>0</v>
      </c>
      <c r="LF146" s="80">
        <f>+Interest_Rate_for_Equipment_Financing/12*AN146</f>
        <v>0</v>
      </c>
      <c r="LG146" s="80">
        <f>+Interest_Rate_for_Equipment_Financing/12*AO146</f>
        <v>0</v>
      </c>
      <c r="LH146" s="80">
        <f>+Interest_Rate_for_Equipment_Financing/12*AP146</f>
        <v>0</v>
      </c>
      <c r="LI146" s="80">
        <f>+Interest_Rate_for_Equipment_Financing/12*AQ146</f>
        <v>0</v>
      </c>
      <c r="LJ146" s="80">
        <f>+Interest_Rate_for_Equipment_Financing/12*AR146</f>
        <v>0</v>
      </c>
      <c r="LK146" s="80">
        <f>+Interest_Rate_for_Equipment_Financing/12*AS146</f>
        <v>0</v>
      </c>
      <c r="LL146" s="80">
        <f>+Interest_Rate_for_Equipment_Financing/12*AT146</f>
        <v>0</v>
      </c>
      <c r="LM146" s="80">
        <f>+Interest_Rate_for_Equipment_Financing/12*AU146</f>
        <v>0</v>
      </c>
      <c r="LN146" s="80">
        <f>+Interest_Rate_for_Equipment_Financing/12*AV146</f>
        <v>0</v>
      </c>
      <c r="LO146" s="80">
        <f>+Interest_Rate_for_Equipment_Financing/12*AW146</f>
        <v>0</v>
      </c>
      <c r="LP146" s="80">
        <f>+Interest_Rate_for_Equipment_Financing/12*AX146</f>
        <v>0</v>
      </c>
      <c r="LQ146" s="80">
        <f>+Interest_Rate_for_Equipment_Financing/12*AY146</f>
        <v>0</v>
      </c>
      <c r="LR146" s="80">
        <f>+Interest_Rate_for_Equipment_Financing/12*AZ146</f>
        <v>0</v>
      </c>
      <c r="LS146" s="80">
        <f>+Interest_Rate_for_Equipment_Financing/12*BA146</f>
        <v>0</v>
      </c>
      <c r="LT146" s="80">
        <f>+Interest_Rate_for_Equipment_Financing/12*BB146</f>
        <v>0</v>
      </c>
      <c r="LU146" s="80">
        <f>+Interest_Rate_for_Equipment_Financing/12*BC146</f>
        <v>0</v>
      </c>
      <c r="LV146" s="80">
        <f>+Interest_Rate_for_Equipment_Financing/12*BD146</f>
        <v>0</v>
      </c>
      <c r="LW146" s="80">
        <f>+Interest_Rate_for_Equipment_Financing/12*BE146</f>
        <v>0</v>
      </c>
      <c r="LX146" s="80">
        <f>+Interest_Rate_for_Equipment_Financing/12*BF146</f>
        <v>0</v>
      </c>
      <c r="LY146" s="80">
        <f>+Interest_Rate_for_Equipment_Financing/12*BG146</f>
        <v>0</v>
      </c>
      <c r="LZ146" s="80">
        <f>+Interest_Rate_for_Equipment_Financing/12*BH146</f>
        <v>0</v>
      </c>
      <c r="MA146" s="80">
        <f>+Interest_Rate_for_Equipment_Financing/12*BI146</f>
        <v>0</v>
      </c>
      <c r="MB146" s="80">
        <f>+Interest_Rate_for_Equipment_Financing/12*BJ146</f>
        <v>0</v>
      </c>
      <c r="MC146" s="80">
        <f>+Interest_Rate_for_Equipment_Financing/12*BK146</f>
        <v>0</v>
      </c>
      <c r="MD146" s="80">
        <f>+Interest_Rate_for_Equipment_Financing/12*BL146</f>
        <v>0</v>
      </c>
      <c r="ME146" s="80">
        <f>+Interest_Rate_for_Equipment_Financing/12*BM146</f>
        <v>0</v>
      </c>
      <c r="MF146" s="80">
        <f>+Interest_Rate_for_Equipment_Financing/12*BN146</f>
        <v>0</v>
      </c>
      <c r="MG146" s="80">
        <f>+Interest_Rate_for_Equipment_Financing/12*BO146</f>
        <v>0</v>
      </c>
      <c r="MH146" s="80">
        <f>+Interest_Rate_for_Equipment_Financing/12*BP146</f>
        <v>0</v>
      </c>
      <c r="MI146" s="80">
        <f>+Interest_Rate_for_Equipment_Financing/12*BQ146</f>
        <v>0</v>
      </c>
      <c r="MJ146" s="80">
        <f>+Interest_Rate_for_Equipment_Financing/12*BR146</f>
        <v>0</v>
      </c>
      <c r="MK146" s="80">
        <f>+Interest_Rate_for_Equipment_Financing/12*BS146</f>
        <v>0</v>
      </c>
      <c r="ML146" s="80">
        <f>+Interest_Rate_for_Equipment_Financing/12*BT146</f>
        <v>0</v>
      </c>
      <c r="MM146" s="80">
        <f>+Interest_Rate_for_Equipment_Financing/12*BU146</f>
        <v>0</v>
      </c>
      <c r="MN146" s="80">
        <f>+Interest_Rate_for_Equipment_Financing/12*BV146</f>
        <v>0</v>
      </c>
      <c r="MO146" s="80">
        <f>+Interest_Rate_for_Equipment_Financing/12*BW146</f>
        <v>0</v>
      </c>
      <c r="MP146" s="80">
        <f>+Interest_Rate_for_Equipment_Financing/12*BX146</f>
        <v>0</v>
      </c>
      <c r="MQ146" s="80">
        <f>+Interest_Rate_for_Equipment_Financing/12*BY146</f>
        <v>0</v>
      </c>
      <c r="MR146" s="80">
        <f>+Interest_Rate_for_Equipment_Financing/12*BZ146</f>
        <v>0</v>
      </c>
      <c r="MS146" s="80">
        <f>+Interest_Rate_for_Equipment_Financing/12*CA146</f>
        <v>0</v>
      </c>
      <c r="MT146" s="80">
        <f>+Interest_Rate_for_Equipment_Financing/12*CB146</f>
        <v>0</v>
      </c>
      <c r="MU146" s="80">
        <f>+Interest_Rate_for_Equipment_Financing/12*CC146</f>
        <v>0</v>
      </c>
      <c r="MV146" s="80">
        <f>+Interest_Rate_for_Equipment_Financing/12*CD146</f>
        <v>0</v>
      </c>
      <c r="MW146" s="80">
        <f>+Interest_Rate_for_Equipment_Financing/12*CE146</f>
        <v>0</v>
      </c>
      <c r="MX146" s="80">
        <f>+Interest_Rate_for_Equipment_Financing/12*CF146</f>
        <v>0</v>
      </c>
      <c r="MY146" s="80">
        <f>+Interest_Rate_for_Equipment_Financing/12*CG146</f>
        <v>0</v>
      </c>
      <c r="MZ146" s="80">
        <f>+Interest_Rate_for_Equipment_Financing/12*CH146</f>
        <v>0</v>
      </c>
      <c r="NA146" s="80">
        <f>+Interest_Rate_for_Equipment_Financing/12*CI146</f>
        <v>0</v>
      </c>
      <c r="NB146" s="80">
        <f>+Interest_Rate_for_Equipment_Financing/12*CJ146</f>
        <v>0</v>
      </c>
      <c r="NC146" s="80">
        <f>+Interest_Rate_for_Equipment_Financing/12*CK146</f>
        <v>0</v>
      </c>
      <c r="ND146" s="80">
        <f>+Interest_Rate_for_Equipment_Financing/12*CL146</f>
        <v>0</v>
      </c>
      <c r="NE146" s="80">
        <f>+Interest_Rate_for_Equipment_Financing/12*CM146</f>
        <v>0</v>
      </c>
      <c r="NF146" s="80">
        <f>+Interest_Rate_for_Equipment_Financing/12*CN146</f>
        <v>0</v>
      </c>
      <c r="NG146" s="80">
        <f>+Interest_Rate_for_Equipment_Financing/12*CO146</f>
        <v>0</v>
      </c>
      <c r="NH146" s="80">
        <f>+Interest_Rate_for_Equipment_Financing/12*CP146</f>
        <v>0</v>
      </c>
      <c r="NI146" s="80">
        <f>+Interest_Rate_for_Equipment_Financing/12*CQ146</f>
        <v>0</v>
      </c>
      <c r="NJ146" s="80">
        <f>+Interest_Rate_for_Equipment_Financing/12*CR146</f>
        <v>0</v>
      </c>
      <c r="NK146" s="80">
        <f>+Interest_Rate_for_Equipment_Financing/12*CS146</f>
        <v>0</v>
      </c>
      <c r="NL146" s="80">
        <f>+Interest_Rate_for_Equipment_Financing/12*CT146</f>
        <v>0</v>
      </c>
      <c r="NM146" s="80">
        <f>+Interest_Rate_for_Equipment_Financing/12*CU146</f>
        <v>0</v>
      </c>
      <c r="NN146" s="80">
        <f>+Interest_Rate_for_Equipment_Financing/12*CV146</f>
        <v>0</v>
      </c>
      <c r="NO146" s="80">
        <f>+Interest_Rate_for_Equipment_Financing/12*CW146</f>
        <v>0</v>
      </c>
      <c r="NP146" s="80">
        <f>+Interest_Rate_for_Equipment_Financing/12*CX146</f>
        <v>0</v>
      </c>
      <c r="NQ146" s="80">
        <f>+Interest_Rate_for_Equipment_Financing/12*CY146</f>
        <v>0</v>
      </c>
      <c r="NR146" s="80">
        <f>+Interest_Rate_for_Equipment_Financing/12*CZ146</f>
        <v>0</v>
      </c>
      <c r="NS146" s="80">
        <f>+Interest_Rate_for_Equipment_Financing/12*DA146</f>
        <v>0</v>
      </c>
      <c r="NT146" s="80">
        <f>+Interest_Rate_for_Equipment_Financing/12*DB146</f>
        <v>0</v>
      </c>
      <c r="NU146" s="80">
        <f>+Interest_Rate_for_Equipment_Financing/12*DC146</f>
        <v>0</v>
      </c>
      <c r="NV146" s="80">
        <f>+Interest_Rate_for_Equipment_Financing/12*DD146</f>
        <v>0</v>
      </c>
      <c r="NW146" s="80">
        <f>+Interest_Rate_for_Equipment_Financing/12*DE146</f>
        <v>0</v>
      </c>
      <c r="NX146" s="80">
        <f>+Interest_Rate_for_Equipment_Financing/12*DF146</f>
        <v>0</v>
      </c>
      <c r="NY146" s="80">
        <f>+Interest_Rate_for_Equipment_Financing/12*DG146</f>
        <v>0</v>
      </c>
      <c r="NZ146" s="80">
        <f>+Interest_Rate_for_Equipment_Financing/12*DH146</f>
        <v>0</v>
      </c>
      <c r="OA146" s="80">
        <f>+Interest_Rate_for_Equipment_Financing/12*DI146</f>
        <v>0</v>
      </c>
      <c r="OB146" s="80">
        <f>+Interest_Rate_for_Equipment_Financing/12*DJ146</f>
        <v>0</v>
      </c>
      <c r="OC146" s="80">
        <f>+Interest_Rate_for_Equipment_Financing/12*DK146</f>
        <v>0</v>
      </c>
      <c r="OD146" s="80">
        <f>+Interest_Rate_for_Equipment_Financing/12*DL146</f>
        <v>0</v>
      </c>
      <c r="OE146" s="80">
        <f>+Interest_Rate_for_Equipment_Financing/12*DM146</f>
        <v>0</v>
      </c>
      <c r="OF146" s="80">
        <f>+Interest_Rate_for_Equipment_Financing/12*DN146</f>
        <v>0</v>
      </c>
      <c r="OG146" s="80">
        <f>+Interest_Rate_for_Equipment_Financing/12*DO146</f>
        <v>0</v>
      </c>
      <c r="OH146" s="80">
        <f>+Interest_Rate_for_Equipment_Financing/12*DP146</f>
        <v>0</v>
      </c>
      <c r="OI146" s="80">
        <f>+Interest_Rate_for_Equipment_Financing/12*DQ146</f>
        <v>0</v>
      </c>
      <c r="OJ146" s="80">
        <f>+Interest_Rate_for_Equipment_Financing/12*DR146</f>
        <v>0</v>
      </c>
      <c r="OK146" s="80">
        <f>+Interest_Rate_for_Equipment_Financing/12*DS146</f>
        <v>0</v>
      </c>
      <c r="OL146" s="80">
        <f>+Interest_Rate_for_Equipment_Financing/12*DT146</f>
        <v>0</v>
      </c>
      <c r="OM146" s="80">
        <f>+Interest_Rate_for_Equipment_Financing/12*DU146</f>
        <v>0</v>
      </c>
      <c r="ON146" s="80">
        <f>+Interest_Rate_for_Equipment_Financing/12*DV146</f>
        <v>0</v>
      </c>
      <c r="OO146" s="80">
        <f>+Interest_Rate_for_Equipment_Financing/12*DW146</f>
        <v>0</v>
      </c>
      <c r="OP146" s="80">
        <f>+Interest_Rate_for_Equipment_Financing/12*DX146</f>
        <v>0</v>
      </c>
      <c r="OQ146" s="80">
        <f>+Interest_Rate_for_Equipment_Financing/12*DY146</f>
        <v>0</v>
      </c>
      <c r="OR146" s="80">
        <f>+Interest_Rate_for_Equipment_Financing/12*DZ146</f>
        <v>0</v>
      </c>
      <c r="OS146" s="80">
        <f>+Interest_Rate_for_Equipment_Financing/12*EA146</f>
        <v>0</v>
      </c>
      <c r="OT146" s="80">
        <f>+Interest_Rate_for_Equipment_Financing/12*EB146</f>
        <v>0</v>
      </c>
      <c r="OU146" s="80">
        <f>+Interest_Rate_for_Equipment_Financing/12*EC146</f>
        <v>0</v>
      </c>
      <c r="OV146" s="80">
        <f>+Interest_Rate_for_Equipment_Financing/12*ED146</f>
        <v>0</v>
      </c>
      <c r="OW146" s="80">
        <f>+Interest_Rate_for_Equipment_Financing/12*EE146</f>
        <v>0</v>
      </c>
    </row>
    <row r="147" ht="12.75" customHeight="1">
      <c r="A147" s="79">
        <f t="shared" si="111"/>
        <v>26</v>
      </c>
      <c r="B147" s="79" t="s">
        <v>226</v>
      </c>
      <c r="C147" s="80"/>
      <c r="D147" s="80" t="str">
        <f>Term_for_Equipment_Financing</f>
        <v/>
      </c>
      <c r="E147" s="294">
        <f>+Interest_Rate_LT</f>
        <v>0.05</v>
      </c>
      <c r="F147" s="295">
        <f t="shared" si="141"/>
        <v>2</v>
      </c>
      <c r="G147" s="79">
        <f t="shared" si="142"/>
        <v>2027</v>
      </c>
      <c r="H147" s="296"/>
      <c r="I147" s="296"/>
      <c r="J147" s="297"/>
      <c r="K147" s="1"/>
      <c r="L147" s="1"/>
      <c r="M147" s="256">
        <f t="shared" si="118"/>
        <v>46419</v>
      </c>
      <c r="N147" s="256">
        <f t="shared" si="112"/>
        <v>0</v>
      </c>
      <c r="O147" s="257">
        <f t="shared" si="113"/>
        <v>0</v>
      </c>
      <c r="P147" s="258">
        <f t="shared" ref="P147:ES147" si="167">AND((O147&gt;0.1),OR(P$70&lt;$N147,$N147=0))*(O147+$O147+O147*$E147/12)+(P$70=$M147)*($C147+$O147+$C147*$E147/12)</f>
        <v>0</v>
      </c>
      <c r="Q147" s="258">
        <f t="shared" si="167"/>
        <v>0</v>
      </c>
      <c r="R147" s="258">
        <f t="shared" si="167"/>
        <v>0</v>
      </c>
      <c r="S147" s="258">
        <f t="shared" si="167"/>
        <v>0</v>
      </c>
      <c r="T147" s="258">
        <f t="shared" si="167"/>
        <v>0</v>
      </c>
      <c r="U147" s="258">
        <f t="shared" si="167"/>
        <v>0</v>
      </c>
      <c r="V147" s="258">
        <f t="shared" si="167"/>
        <v>0</v>
      </c>
      <c r="W147" s="258">
        <f t="shared" si="167"/>
        <v>0</v>
      </c>
      <c r="X147" s="258">
        <f t="shared" si="167"/>
        <v>0</v>
      </c>
      <c r="Y147" s="258">
        <f t="shared" si="167"/>
        <v>0</v>
      </c>
      <c r="Z147" s="258">
        <f t="shared" si="167"/>
        <v>0</v>
      </c>
      <c r="AA147" s="258">
        <f t="shared" si="167"/>
        <v>0</v>
      </c>
      <c r="AB147" s="258">
        <f t="shared" si="167"/>
        <v>0</v>
      </c>
      <c r="AC147" s="258">
        <f t="shared" si="167"/>
        <v>0</v>
      </c>
      <c r="AD147" s="258">
        <f t="shared" si="167"/>
        <v>0</v>
      </c>
      <c r="AE147" s="258">
        <f t="shared" si="167"/>
        <v>0</v>
      </c>
      <c r="AF147" s="258">
        <f t="shared" si="167"/>
        <v>0</v>
      </c>
      <c r="AG147" s="258">
        <f t="shared" si="167"/>
        <v>0</v>
      </c>
      <c r="AH147" s="258">
        <f t="shared" si="167"/>
        <v>0</v>
      </c>
      <c r="AI147" s="258">
        <f t="shared" si="167"/>
        <v>0</v>
      </c>
      <c r="AJ147" s="258">
        <f t="shared" si="167"/>
        <v>0</v>
      </c>
      <c r="AK147" s="258">
        <f t="shared" si="167"/>
        <v>0</v>
      </c>
      <c r="AL147" s="258">
        <f t="shared" si="167"/>
        <v>0</v>
      </c>
      <c r="AM147" s="258">
        <f t="shared" si="167"/>
        <v>0</v>
      </c>
      <c r="AN147" s="258">
        <f t="shared" si="167"/>
        <v>0</v>
      </c>
      <c r="AO147" s="258">
        <f t="shared" si="167"/>
        <v>0</v>
      </c>
      <c r="AP147" s="258">
        <f t="shared" si="167"/>
        <v>0</v>
      </c>
      <c r="AQ147" s="258">
        <f t="shared" si="167"/>
        <v>0</v>
      </c>
      <c r="AR147" s="258">
        <f t="shared" si="167"/>
        <v>0</v>
      </c>
      <c r="AS147" s="258">
        <f t="shared" si="167"/>
        <v>0</v>
      </c>
      <c r="AT147" s="258">
        <f t="shared" si="167"/>
        <v>0</v>
      </c>
      <c r="AU147" s="258">
        <f t="shared" si="167"/>
        <v>0</v>
      </c>
      <c r="AV147" s="258">
        <f t="shared" si="167"/>
        <v>0</v>
      </c>
      <c r="AW147" s="258">
        <f t="shared" si="167"/>
        <v>0</v>
      </c>
      <c r="AX147" s="258">
        <f t="shared" si="167"/>
        <v>0</v>
      </c>
      <c r="AY147" s="258">
        <f t="shared" si="167"/>
        <v>0</v>
      </c>
      <c r="AZ147" s="258">
        <f t="shared" si="167"/>
        <v>0</v>
      </c>
      <c r="BA147" s="258">
        <f t="shared" si="167"/>
        <v>0</v>
      </c>
      <c r="BB147" s="258">
        <f t="shared" si="167"/>
        <v>0</v>
      </c>
      <c r="BC147" s="258">
        <f t="shared" si="167"/>
        <v>0</v>
      </c>
      <c r="BD147" s="258">
        <f t="shared" si="167"/>
        <v>0</v>
      </c>
      <c r="BE147" s="258">
        <f t="shared" si="167"/>
        <v>0</v>
      </c>
      <c r="BF147" s="258">
        <f t="shared" si="167"/>
        <v>0</v>
      </c>
      <c r="BG147" s="258">
        <f t="shared" si="167"/>
        <v>0</v>
      </c>
      <c r="BH147" s="258">
        <f t="shared" si="167"/>
        <v>0</v>
      </c>
      <c r="BI147" s="258">
        <f t="shared" si="167"/>
        <v>0</v>
      </c>
      <c r="BJ147" s="258">
        <f t="shared" si="167"/>
        <v>0</v>
      </c>
      <c r="BK147" s="258">
        <f t="shared" si="167"/>
        <v>0</v>
      </c>
      <c r="BL147" s="258">
        <f t="shared" si="167"/>
        <v>0</v>
      </c>
      <c r="BM147" s="258">
        <f t="shared" si="167"/>
        <v>0</v>
      </c>
      <c r="BN147" s="258">
        <f t="shared" si="167"/>
        <v>0</v>
      </c>
      <c r="BO147" s="258">
        <f t="shared" si="167"/>
        <v>0</v>
      </c>
      <c r="BP147" s="258">
        <f t="shared" si="167"/>
        <v>0</v>
      </c>
      <c r="BQ147" s="258">
        <f t="shared" si="167"/>
        <v>0</v>
      </c>
      <c r="BR147" s="258">
        <f t="shared" si="167"/>
        <v>0</v>
      </c>
      <c r="BS147" s="258">
        <f t="shared" si="167"/>
        <v>0</v>
      </c>
      <c r="BT147" s="258">
        <f t="shared" si="167"/>
        <v>0</v>
      </c>
      <c r="BU147" s="258">
        <f t="shared" si="167"/>
        <v>0</v>
      </c>
      <c r="BV147" s="258">
        <f t="shared" si="167"/>
        <v>0</v>
      </c>
      <c r="BW147" s="258">
        <f t="shared" si="167"/>
        <v>0</v>
      </c>
      <c r="BX147" s="258">
        <f t="shared" si="167"/>
        <v>0</v>
      </c>
      <c r="BY147" s="258">
        <f t="shared" si="167"/>
        <v>0</v>
      </c>
      <c r="BZ147" s="258">
        <f t="shared" si="167"/>
        <v>0</v>
      </c>
      <c r="CA147" s="258">
        <f t="shared" si="167"/>
        <v>0</v>
      </c>
      <c r="CB147" s="258">
        <f t="shared" si="167"/>
        <v>0</v>
      </c>
      <c r="CC147" s="258">
        <f t="shared" si="167"/>
        <v>0</v>
      </c>
      <c r="CD147" s="258">
        <f t="shared" si="167"/>
        <v>0</v>
      </c>
      <c r="CE147" s="258">
        <f t="shared" si="167"/>
        <v>0</v>
      </c>
      <c r="CF147" s="258">
        <f t="shared" si="167"/>
        <v>0</v>
      </c>
      <c r="CG147" s="258">
        <f t="shared" si="167"/>
        <v>0</v>
      </c>
      <c r="CH147" s="258">
        <f t="shared" si="167"/>
        <v>0</v>
      </c>
      <c r="CI147" s="258">
        <f t="shared" si="167"/>
        <v>0</v>
      </c>
      <c r="CJ147" s="258">
        <f t="shared" si="167"/>
        <v>0</v>
      </c>
      <c r="CK147" s="258">
        <f t="shared" si="167"/>
        <v>0</v>
      </c>
      <c r="CL147" s="258">
        <f t="shared" si="167"/>
        <v>0</v>
      </c>
      <c r="CM147" s="258">
        <f t="shared" si="167"/>
        <v>0</v>
      </c>
      <c r="CN147" s="258">
        <f t="shared" si="167"/>
        <v>0</v>
      </c>
      <c r="CO147" s="258">
        <f t="shared" si="167"/>
        <v>0</v>
      </c>
      <c r="CP147" s="258">
        <f t="shared" si="167"/>
        <v>0</v>
      </c>
      <c r="CQ147" s="258">
        <f t="shared" si="167"/>
        <v>0</v>
      </c>
      <c r="CR147" s="258">
        <f t="shared" si="167"/>
        <v>0</v>
      </c>
      <c r="CS147" s="258">
        <f t="shared" si="167"/>
        <v>0</v>
      </c>
      <c r="CT147" s="258">
        <f t="shared" si="167"/>
        <v>0</v>
      </c>
      <c r="CU147" s="258">
        <f t="shared" si="167"/>
        <v>0</v>
      </c>
      <c r="CV147" s="258">
        <f t="shared" si="167"/>
        <v>0</v>
      </c>
      <c r="CW147" s="258">
        <f t="shared" si="167"/>
        <v>0</v>
      </c>
      <c r="CX147" s="258">
        <f t="shared" si="167"/>
        <v>0</v>
      </c>
      <c r="CY147" s="258">
        <f t="shared" si="167"/>
        <v>0</v>
      </c>
      <c r="CZ147" s="258">
        <f t="shared" si="167"/>
        <v>0</v>
      </c>
      <c r="DA147" s="258">
        <f t="shared" si="167"/>
        <v>0</v>
      </c>
      <c r="DB147" s="258">
        <f t="shared" si="167"/>
        <v>0</v>
      </c>
      <c r="DC147" s="258">
        <f t="shared" si="167"/>
        <v>0</v>
      </c>
      <c r="DD147" s="258">
        <f t="shared" si="167"/>
        <v>0</v>
      </c>
      <c r="DE147" s="258">
        <f t="shared" si="167"/>
        <v>0</v>
      </c>
      <c r="DF147" s="258">
        <f t="shared" si="167"/>
        <v>0</v>
      </c>
      <c r="DG147" s="258">
        <f t="shared" si="167"/>
        <v>0</v>
      </c>
      <c r="DH147" s="258">
        <f t="shared" si="167"/>
        <v>0</v>
      </c>
      <c r="DI147" s="258">
        <f t="shared" si="167"/>
        <v>0</v>
      </c>
      <c r="DJ147" s="258">
        <f t="shared" si="167"/>
        <v>0</v>
      </c>
      <c r="DK147" s="258">
        <f t="shared" si="167"/>
        <v>0</v>
      </c>
      <c r="DL147" s="258">
        <f t="shared" si="167"/>
        <v>0</v>
      </c>
      <c r="DM147" s="258">
        <f t="shared" si="167"/>
        <v>0</v>
      </c>
      <c r="DN147" s="258">
        <f t="shared" si="167"/>
        <v>0</v>
      </c>
      <c r="DO147" s="258">
        <f t="shared" si="167"/>
        <v>0</v>
      </c>
      <c r="DP147" s="258">
        <f t="shared" si="167"/>
        <v>0</v>
      </c>
      <c r="DQ147" s="258">
        <f t="shared" si="167"/>
        <v>0</v>
      </c>
      <c r="DR147" s="258">
        <f t="shared" si="167"/>
        <v>0</v>
      </c>
      <c r="DS147" s="258">
        <f t="shared" si="167"/>
        <v>0</v>
      </c>
      <c r="DT147" s="258">
        <f t="shared" si="167"/>
        <v>0</v>
      </c>
      <c r="DU147" s="258">
        <f t="shared" si="167"/>
        <v>0</v>
      </c>
      <c r="DV147" s="258">
        <f t="shared" si="167"/>
        <v>0</v>
      </c>
      <c r="DW147" s="258">
        <f t="shared" si="167"/>
        <v>0</v>
      </c>
      <c r="DX147" s="258">
        <f t="shared" si="167"/>
        <v>0</v>
      </c>
      <c r="DY147" s="258">
        <f t="shared" si="167"/>
        <v>0</v>
      </c>
      <c r="DZ147" s="258">
        <f t="shared" si="167"/>
        <v>0</v>
      </c>
      <c r="EA147" s="258">
        <f t="shared" si="167"/>
        <v>0</v>
      </c>
      <c r="EB147" s="258">
        <f t="shared" si="167"/>
        <v>0</v>
      </c>
      <c r="EC147" s="258">
        <f t="shared" si="167"/>
        <v>0</v>
      </c>
      <c r="ED147" s="258">
        <f t="shared" si="167"/>
        <v>0</v>
      </c>
      <c r="EE147" s="258">
        <f t="shared" si="167"/>
        <v>0</v>
      </c>
      <c r="EF147" s="258">
        <f t="shared" si="167"/>
        <v>0</v>
      </c>
      <c r="EG147" s="258">
        <f t="shared" si="167"/>
        <v>0</v>
      </c>
      <c r="EH147" s="258">
        <f t="shared" si="167"/>
        <v>0</v>
      </c>
      <c r="EI147" s="258">
        <f t="shared" si="167"/>
        <v>0</v>
      </c>
      <c r="EJ147" s="258">
        <f t="shared" si="167"/>
        <v>0</v>
      </c>
      <c r="EK147" s="258">
        <f t="shared" si="167"/>
        <v>0</v>
      </c>
      <c r="EL147" s="258">
        <f t="shared" si="167"/>
        <v>0</v>
      </c>
      <c r="EM147" s="258">
        <f t="shared" si="167"/>
        <v>0</v>
      </c>
      <c r="EN147" s="258">
        <f t="shared" si="167"/>
        <v>0</v>
      </c>
      <c r="EO147" s="258">
        <f t="shared" si="167"/>
        <v>0</v>
      </c>
      <c r="EP147" s="258">
        <f t="shared" si="167"/>
        <v>0</v>
      </c>
      <c r="EQ147" s="258">
        <f t="shared" si="167"/>
        <v>0</v>
      </c>
      <c r="ER147" s="258">
        <f t="shared" si="167"/>
        <v>0</v>
      </c>
      <c r="ES147" s="258">
        <f t="shared" si="167"/>
        <v>0</v>
      </c>
      <c r="ET147" s="1"/>
      <c r="EU147" s="1"/>
      <c r="EV147" s="1"/>
      <c r="EW147" s="1"/>
      <c r="EX147" s="80">
        <f t="shared" ref="EX147:KE147" si="168">(P147&gt;0)*(P147-AB147)</f>
        <v>0</v>
      </c>
      <c r="EY147" s="80">
        <f t="shared" si="168"/>
        <v>0</v>
      </c>
      <c r="EZ147" s="80">
        <f t="shared" si="168"/>
        <v>0</v>
      </c>
      <c r="FA147" s="80">
        <f t="shared" si="168"/>
        <v>0</v>
      </c>
      <c r="FB147" s="80">
        <f t="shared" si="168"/>
        <v>0</v>
      </c>
      <c r="FC147" s="80">
        <f t="shared" si="168"/>
        <v>0</v>
      </c>
      <c r="FD147" s="80">
        <f t="shared" si="168"/>
        <v>0</v>
      </c>
      <c r="FE147" s="80">
        <f t="shared" si="168"/>
        <v>0</v>
      </c>
      <c r="FF147" s="80">
        <f t="shared" si="168"/>
        <v>0</v>
      </c>
      <c r="FG147" s="80">
        <f t="shared" si="168"/>
        <v>0</v>
      </c>
      <c r="FH147" s="80">
        <f t="shared" si="168"/>
        <v>0</v>
      </c>
      <c r="FI147" s="80">
        <f t="shared" si="168"/>
        <v>0</v>
      </c>
      <c r="FJ147" s="80">
        <f t="shared" si="168"/>
        <v>0</v>
      </c>
      <c r="FK147" s="80">
        <f t="shared" si="168"/>
        <v>0</v>
      </c>
      <c r="FL147" s="80">
        <f t="shared" si="168"/>
        <v>0</v>
      </c>
      <c r="FM147" s="80">
        <f t="shared" si="168"/>
        <v>0</v>
      </c>
      <c r="FN147" s="80">
        <f t="shared" si="168"/>
        <v>0</v>
      </c>
      <c r="FO147" s="80">
        <f t="shared" si="168"/>
        <v>0</v>
      </c>
      <c r="FP147" s="80">
        <f t="shared" si="168"/>
        <v>0</v>
      </c>
      <c r="FQ147" s="80">
        <f t="shared" si="168"/>
        <v>0</v>
      </c>
      <c r="FR147" s="80">
        <f t="shared" si="168"/>
        <v>0</v>
      </c>
      <c r="FS147" s="80">
        <f t="shared" si="168"/>
        <v>0</v>
      </c>
      <c r="FT147" s="80">
        <f t="shared" si="168"/>
        <v>0</v>
      </c>
      <c r="FU147" s="80">
        <f t="shared" si="168"/>
        <v>0</v>
      </c>
      <c r="FV147" s="80">
        <f t="shared" si="168"/>
        <v>0</v>
      </c>
      <c r="FW147" s="80">
        <f t="shared" si="168"/>
        <v>0</v>
      </c>
      <c r="FX147" s="80">
        <f t="shared" si="168"/>
        <v>0</v>
      </c>
      <c r="FY147" s="80">
        <f t="shared" si="168"/>
        <v>0</v>
      </c>
      <c r="FZ147" s="80">
        <f t="shared" si="168"/>
        <v>0</v>
      </c>
      <c r="GA147" s="80">
        <f t="shared" si="168"/>
        <v>0</v>
      </c>
      <c r="GB147" s="80">
        <f t="shared" si="168"/>
        <v>0</v>
      </c>
      <c r="GC147" s="80">
        <f t="shared" si="168"/>
        <v>0</v>
      </c>
      <c r="GD147" s="80">
        <f t="shared" si="168"/>
        <v>0</v>
      </c>
      <c r="GE147" s="80">
        <f t="shared" si="168"/>
        <v>0</v>
      </c>
      <c r="GF147" s="80">
        <f t="shared" si="168"/>
        <v>0</v>
      </c>
      <c r="GG147" s="80">
        <f t="shared" si="168"/>
        <v>0</v>
      </c>
      <c r="GH147" s="80">
        <f t="shared" si="168"/>
        <v>0</v>
      </c>
      <c r="GI147" s="80">
        <f t="shared" si="168"/>
        <v>0</v>
      </c>
      <c r="GJ147" s="80">
        <f t="shared" si="168"/>
        <v>0</v>
      </c>
      <c r="GK147" s="80">
        <f t="shared" si="168"/>
        <v>0</v>
      </c>
      <c r="GL147" s="80">
        <f t="shared" si="168"/>
        <v>0</v>
      </c>
      <c r="GM147" s="80">
        <f t="shared" si="168"/>
        <v>0</v>
      </c>
      <c r="GN147" s="80">
        <f t="shared" si="168"/>
        <v>0</v>
      </c>
      <c r="GO147" s="80">
        <f t="shared" si="168"/>
        <v>0</v>
      </c>
      <c r="GP147" s="80">
        <f t="shared" si="168"/>
        <v>0</v>
      </c>
      <c r="GQ147" s="80">
        <f t="shared" si="168"/>
        <v>0</v>
      </c>
      <c r="GR147" s="80">
        <f t="shared" si="168"/>
        <v>0</v>
      </c>
      <c r="GS147" s="80">
        <f t="shared" si="168"/>
        <v>0</v>
      </c>
      <c r="GT147" s="80">
        <f t="shared" si="168"/>
        <v>0</v>
      </c>
      <c r="GU147" s="80">
        <f t="shared" si="168"/>
        <v>0</v>
      </c>
      <c r="GV147" s="80">
        <f t="shared" si="168"/>
        <v>0</v>
      </c>
      <c r="GW147" s="80">
        <f t="shared" si="168"/>
        <v>0</v>
      </c>
      <c r="GX147" s="80">
        <f t="shared" si="168"/>
        <v>0</v>
      </c>
      <c r="GY147" s="80">
        <f t="shared" si="168"/>
        <v>0</v>
      </c>
      <c r="GZ147" s="80">
        <f t="shared" si="168"/>
        <v>0</v>
      </c>
      <c r="HA147" s="80">
        <f t="shared" si="168"/>
        <v>0</v>
      </c>
      <c r="HB147" s="80">
        <f t="shared" si="168"/>
        <v>0</v>
      </c>
      <c r="HC147" s="80">
        <f t="shared" si="168"/>
        <v>0</v>
      </c>
      <c r="HD147" s="80">
        <f t="shared" si="168"/>
        <v>0</v>
      </c>
      <c r="HE147" s="80">
        <f t="shared" si="168"/>
        <v>0</v>
      </c>
      <c r="HF147" s="80">
        <f t="shared" si="168"/>
        <v>0</v>
      </c>
      <c r="HG147" s="80">
        <f t="shared" si="168"/>
        <v>0</v>
      </c>
      <c r="HH147" s="80">
        <f t="shared" si="168"/>
        <v>0</v>
      </c>
      <c r="HI147" s="80">
        <f t="shared" si="168"/>
        <v>0</v>
      </c>
      <c r="HJ147" s="80">
        <f t="shared" si="168"/>
        <v>0</v>
      </c>
      <c r="HK147" s="80">
        <f t="shared" si="168"/>
        <v>0</v>
      </c>
      <c r="HL147" s="80">
        <f t="shared" si="168"/>
        <v>0</v>
      </c>
      <c r="HM147" s="80">
        <f t="shared" si="168"/>
        <v>0</v>
      </c>
      <c r="HN147" s="80">
        <f t="shared" si="168"/>
        <v>0</v>
      </c>
      <c r="HO147" s="80">
        <f t="shared" si="168"/>
        <v>0</v>
      </c>
      <c r="HP147" s="80">
        <f t="shared" si="168"/>
        <v>0</v>
      </c>
      <c r="HQ147" s="80">
        <f t="shared" si="168"/>
        <v>0</v>
      </c>
      <c r="HR147" s="80">
        <f t="shared" si="168"/>
        <v>0</v>
      </c>
      <c r="HS147" s="80">
        <f t="shared" si="168"/>
        <v>0</v>
      </c>
      <c r="HT147" s="80">
        <f t="shared" si="168"/>
        <v>0</v>
      </c>
      <c r="HU147" s="80">
        <f t="shared" si="168"/>
        <v>0</v>
      </c>
      <c r="HV147" s="80">
        <f t="shared" si="168"/>
        <v>0</v>
      </c>
      <c r="HW147" s="80">
        <f t="shared" si="168"/>
        <v>0</v>
      </c>
      <c r="HX147" s="80">
        <f t="shared" si="168"/>
        <v>0</v>
      </c>
      <c r="HY147" s="80">
        <f t="shared" si="168"/>
        <v>0</v>
      </c>
      <c r="HZ147" s="80">
        <f t="shared" si="168"/>
        <v>0</v>
      </c>
      <c r="IA147" s="80">
        <f t="shared" si="168"/>
        <v>0</v>
      </c>
      <c r="IB147" s="80">
        <f t="shared" si="168"/>
        <v>0</v>
      </c>
      <c r="IC147" s="80">
        <f t="shared" si="168"/>
        <v>0</v>
      </c>
      <c r="ID147" s="80">
        <f t="shared" si="168"/>
        <v>0</v>
      </c>
      <c r="IE147" s="80">
        <f t="shared" si="168"/>
        <v>0</v>
      </c>
      <c r="IF147" s="80">
        <f t="shared" si="168"/>
        <v>0</v>
      </c>
      <c r="IG147" s="80">
        <f t="shared" si="168"/>
        <v>0</v>
      </c>
      <c r="IH147" s="80">
        <f t="shared" si="168"/>
        <v>0</v>
      </c>
      <c r="II147" s="80">
        <f t="shared" si="168"/>
        <v>0</v>
      </c>
      <c r="IJ147" s="80">
        <f t="shared" si="168"/>
        <v>0</v>
      </c>
      <c r="IK147" s="80">
        <f t="shared" si="168"/>
        <v>0</v>
      </c>
      <c r="IL147" s="80">
        <f t="shared" si="168"/>
        <v>0</v>
      </c>
      <c r="IM147" s="80">
        <f t="shared" si="168"/>
        <v>0</v>
      </c>
      <c r="IN147" s="80">
        <f t="shared" si="168"/>
        <v>0</v>
      </c>
      <c r="IO147" s="80">
        <f t="shared" si="168"/>
        <v>0</v>
      </c>
      <c r="IP147" s="80">
        <f t="shared" si="168"/>
        <v>0</v>
      </c>
      <c r="IQ147" s="80">
        <f t="shared" si="168"/>
        <v>0</v>
      </c>
      <c r="IR147" s="80">
        <f t="shared" si="168"/>
        <v>0</v>
      </c>
      <c r="IS147" s="80">
        <f t="shared" si="168"/>
        <v>0</v>
      </c>
      <c r="IT147" s="80">
        <f t="shared" si="168"/>
        <v>0</v>
      </c>
      <c r="IU147" s="80">
        <f t="shared" si="168"/>
        <v>0</v>
      </c>
      <c r="IV147" s="80">
        <f t="shared" si="168"/>
        <v>0</v>
      </c>
      <c r="IW147" s="80">
        <f t="shared" si="168"/>
        <v>0</v>
      </c>
      <c r="IX147" s="80">
        <f t="shared" si="168"/>
        <v>0</v>
      </c>
      <c r="IY147" s="80">
        <f t="shared" si="168"/>
        <v>0</v>
      </c>
      <c r="IZ147" s="80">
        <f t="shared" si="168"/>
        <v>0</v>
      </c>
      <c r="JA147" s="80">
        <f t="shared" si="168"/>
        <v>0</v>
      </c>
      <c r="JB147" s="80">
        <f t="shared" si="168"/>
        <v>0</v>
      </c>
      <c r="JC147" s="80">
        <f t="shared" si="168"/>
        <v>0</v>
      </c>
      <c r="JD147" s="80">
        <f t="shared" si="168"/>
        <v>0</v>
      </c>
      <c r="JE147" s="80">
        <f t="shared" si="168"/>
        <v>0</v>
      </c>
      <c r="JF147" s="80">
        <f t="shared" si="168"/>
        <v>0</v>
      </c>
      <c r="JG147" s="80">
        <f t="shared" si="168"/>
        <v>0</v>
      </c>
      <c r="JH147" s="80">
        <f t="shared" si="168"/>
        <v>0</v>
      </c>
      <c r="JI147" s="80">
        <f t="shared" si="168"/>
        <v>0</v>
      </c>
      <c r="JJ147" s="80">
        <f t="shared" si="168"/>
        <v>0</v>
      </c>
      <c r="JK147" s="80">
        <f t="shared" si="168"/>
        <v>0</v>
      </c>
      <c r="JL147" s="80">
        <f t="shared" si="168"/>
        <v>0</v>
      </c>
      <c r="JM147" s="80">
        <f t="shared" si="168"/>
        <v>0</v>
      </c>
      <c r="JN147" s="80">
        <f t="shared" si="168"/>
        <v>0</v>
      </c>
      <c r="JO147" s="80">
        <f t="shared" si="168"/>
        <v>0</v>
      </c>
      <c r="JP147" s="80">
        <f t="shared" si="168"/>
        <v>0</v>
      </c>
      <c r="JQ147" s="80">
        <f t="shared" si="168"/>
        <v>0</v>
      </c>
      <c r="JR147" s="80">
        <f t="shared" si="168"/>
        <v>0</v>
      </c>
      <c r="JS147" s="80">
        <f t="shared" si="168"/>
        <v>0</v>
      </c>
      <c r="JT147" s="80">
        <f t="shared" si="168"/>
        <v>0</v>
      </c>
      <c r="JU147" s="80">
        <f t="shared" si="168"/>
        <v>0</v>
      </c>
      <c r="JV147" s="80">
        <f t="shared" si="168"/>
        <v>0</v>
      </c>
      <c r="JW147" s="80">
        <f t="shared" si="168"/>
        <v>0</v>
      </c>
      <c r="JX147" s="80">
        <f t="shared" si="168"/>
        <v>0</v>
      </c>
      <c r="JY147" s="80">
        <f t="shared" si="168"/>
        <v>0</v>
      </c>
      <c r="JZ147" s="80">
        <f t="shared" si="168"/>
        <v>0</v>
      </c>
      <c r="KA147" s="80">
        <f t="shared" si="168"/>
        <v>0</v>
      </c>
      <c r="KB147" s="80">
        <f t="shared" si="168"/>
        <v>0</v>
      </c>
      <c r="KC147" s="80">
        <f t="shared" si="168"/>
        <v>0</v>
      </c>
      <c r="KD147" s="80">
        <f t="shared" si="168"/>
        <v>0</v>
      </c>
      <c r="KE147" s="80">
        <f t="shared" si="168"/>
        <v>0</v>
      </c>
      <c r="KF147" s="1"/>
      <c r="KG147" s="1"/>
      <c r="KH147" s="80">
        <f>+Interest_Rate_for_Equipment_Financing/12*P147</f>
        <v>0</v>
      </c>
      <c r="KI147" s="80">
        <f>+Interest_Rate_for_Equipment_Financing/12*Q147</f>
        <v>0</v>
      </c>
      <c r="KJ147" s="80">
        <f>+Interest_Rate_for_Equipment_Financing/12*R147</f>
        <v>0</v>
      </c>
      <c r="KK147" s="80">
        <f>+Interest_Rate_for_Equipment_Financing/12*S147</f>
        <v>0</v>
      </c>
      <c r="KL147" s="80">
        <f>+Interest_Rate_for_Equipment_Financing/12*T147</f>
        <v>0</v>
      </c>
      <c r="KM147" s="80">
        <f>+Interest_Rate_for_Equipment_Financing/12*U147</f>
        <v>0</v>
      </c>
      <c r="KN147" s="80">
        <f>+Interest_Rate_for_Equipment_Financing/12*V147</f>
        <v>0</v>
      </c>
      <c r="KO147" s="80">
        <f>+Interest_Rate_for_Equipment_Financing/12*W147</f>
        <v>0</v>
      </c>
      <c r="KP147" s="80">
        <f>+Interest_Rate_for_Equipment_Financing/12*X147</f>
        <v>0</v>
      </c>
      <c r="KQ147" s="80">
        <f>+Interest_Rate_for_Equipment_Financing/12*Y147</f>
        <v>0</v>
      </c>
      <c r="KR147" s="80">
        <f>+Interest_Rate_for_Equipment_Financing/12*Z147</f>
        <v>0</v>
      </c>
      <c r="KS147" s="80">
        <f>+Interest_Rate_for_Equipment_Financing/12*AA147</f>
        <v>0</v>
      </c>
      <c r="KT147" s="80">
        <f>+Interest_Rate_for_Equipment_Financing/12*AB147</f>
        <v>0</v>
      </c>
      <c r="KU147" s="80">
        <f>+Interest_Rate_for_Equipment_Financing/12*AC147</f>
        <v>0</v>
      </c>
      <c r="KV147" s="80">
        <f>+Interest_Rate_for_Equipment_Financing/12*AD147</f>
        <v>0</v>
      </c>
      <c r="KW147" s="80">
        <f>+Interest_Rate_for_Equipment_Financing/12*AE147</f>
        <v>0</v>
      </c>
      <c r="KX147" s="80">
        <f>+Interest_Rate_for_Equipment_Financing/12*AF147</f>
        <v>0</v>
      </c>
      <c r="KY147" s="80">
        <f>+Interest_Rate_for_Equipment_Financing/12*AG147</f>
        <v>0</v>
      </c>
      <c r="KZ147" s="80">
        <f>+Interest_Rate_for_Equipment_Financing/12*AH147</f>
        <v>0</v>
      </c>
      <c r="LA147" s="80">
        <f>+Interest_Rate_for_Equipment_Financing/12*AI147</f>
        <v>0</v>
      </c>
      <c r="LB147" s="80">
        <f>+Interest_Rate_for_Equipment_Financing/12*AJ147</f>
        <v>0</v>
      </c>
      <c r="LC147" s="80">
        <f>+Interest_Rate_for_Equipment_Financing/12*AK147</f>
        <v>0</v>
      </c>
      <c r="LD147" s="80">
        <f>+Interest_Rate_for_Equipment_Financing/12*AL147</f>
        <v>0</v>
      </c>
      <c r="LE147" s="80">
        <f>+Interest_Rate_for_Equipment_Financing/12*AM147</f>
        <v>0</v>
      </c>
      <c r="LF147" s="80">
        <f>+Interest_Rate_for_Equipment_Financing/12*AN147</f>
        <v>0</v>
      </c>
      <c r="LG147" s="80">
        <f>+Interest_Rate_for_Equipment_Financing/12*AO147</f>
        <v>0</v>
      </c>
      <c r="LH147" s="80">
        <f>+Interest_Rate_for_Equipment_Financing/12*AP147</f>
        <v>0</v>
      </c>
      <c r="LI147" s="80">
        <f>+Interest_Rate_for_Equipment_Financing/12*AQ147</f>
        <v>0</v>
      </c>
      <c r="LJ147" s="80">
        <f>+Interest_Rate_for_Equipment_Financing/12*AR147</f>
        <v>0</v>
      </c>
      <c r="LK147" s="80">
        <f>+Interest_Rate_for_Equipment_Financing/12*AS147</f>
        <v>0</v>
      </c>
      <c r="LL147" s="80">
        <f>+Interest_Rate_for_Equipment_Financing/12*AT147</f>
        <v>0</v>
      </c>
      <c r="LM147" s="80">
        <f>+Interest_Rate_for_Equipment_Financing/12*AU147</f>
        <v>0</v>
      </c>
      <c r="LN147" s="80">
        <f>+Interest_Rate_for_Equipment_Financing/12*AV147</f>
        <v>0</v>
      </c>
      <c r="LO147" s="80">
        <f>+Interest_Rate_for_Equipment_Financing/12*AW147</f>
        <v>0</v>
      </c>
      <c r="LP147" s="80">
        <f>+Interest_Rate_for_Equipment_Financing/12*AX147</f>
        <v>0</v>
      </c>
      <c r="LQ147" s="80">
        <f>+Interest_Rate_for_Equipment_Financing/12*AY147</f>
        <v>0</v>
      </c>
      <c r="LR147" s="80">
        <f>+Interest_Rate_for_Equipment_Financing/12*AZ147</f>
        <v>0</v>
      </c>
      <c r="LS147" s="80">
        <f>+Interest_Rate_for_Equipment_Financing/12*BA147</f>
        <v>0</v>
      </c>
      <c r="LT147" s="80">
        <f>+Interest_Rate_for_Equipment_Financing/12*BB147</f>
        <v>0</v>
      </c>
      <c r="LU147" s="80">
        <f>+Interest_Rate_for_Equipment_Financing/12*BC147</f>
        <v>0</v>
      </c>
      <c r="LV147" s="80">
        <f>+Interest_Rate_for_Equipment_Financing/12*BD147</f>
        <v>0</v>
      </c>
      <c r="LW147" s="80">
        <f>+Interest_Rate_for_Equipment_Financing/12*BE147</f>
        <v>0</v>
      </c>
      <c r="LX147" s="80">
        <f>+Interest_Rate_for_Equipment_Financing/12*BF147</f>
        <v>0</v>
      </c>
      <c r="LY147" s="80">
        <f>+Interest_Rate_for_Equipment_Financing/12*BG147</f>
        <v>0</v>
      </c>
      <c r="LZ147" s="80">
        <f>+Interest_Rate_for_Equipment_Financing/12*BH147</f>
        <v>0</v>
      </c>
      <c r="MA147" s="80">
        <f>+Interest_Rate_for_Equipment_Financing/12*BI147</f>
        <v>0</v>
      </c>
      <c r="MB147" s="80">
        <f>+Interest_Rate_for_Equipment_Financing/12*BJ147</f>
        <v>0</v>
      </c>
      <c r="MC147" s="80">
        <f>+Interest_Rate_for_Equipment_Financing/12*BK147</f>
        <v>0</v>
      </c>
      <c r="MD147" s="80">
        <f>+Interest_Rate_for_Equipment_Financing/12*BL147</f>
        <v>0</v>
      </c>
      <c r="ME147" s="80">
        <f>+Interest_Rate_for_Equipment_Financing/12*BM147</f>
        <v>0</v>
      </c>
      <c r="MF147" s="80">
        <f>+Interest_Rate_for_Equipment_Financing/12*BN147</f>
        <v>0</v>
      </c>
      <c r="MG147" s="80">
        <f>+Interest_Rate_for_Equipment_Financing/12*BO147</f>
        <v>0</v>
      </c>
      <c r="MH147" s="80">
        <f>+Interest_Rate_for_Equipment_Financing/12*BP147</f>
        <v>0</v>
      </c>
      <c r="MI147" s="80">
        <f>+Interest_Rate_for_Equipment_Financing/12*BQ147</f>
        <v>0</v>
      </c>
      <c r="MJ147" s="80">
        <f>+Interest_Rate_for_Equipment_Financing/12*BR147</f>
        <v>0</v>
      </c>
      <c r="MK147" s="80">
        <f>+Interest_Rate_for_Equipment_Financing/12*BS147</f>
        <v>0</v>
      </c>
      <c r="ML147" s="80">
        <f>+Interest_Rate_for_Equipment_Financing/12*BT147</f>
        <v>0</v>
      </c>
      <c r="MM147" s="80">
        <f>+Interest_Rate_for_Equipment_Financing/12*BU147</f>
        <v>0</v>
      </c>
      <c r="MN147" s="80">
        <f>+Interest_Rate_for_Equipment_Financing/12*BV147</f>
        <v>0</v>
      </c>
      <c r="MO147" s="80">
        <f>+Interest_Rate_for_Equipment_Financing/12*BW147</f>
        <v>0</v>
      </c>
      <c r="MP147" s="80">
        <f>+Interest_Rate_for_Equipment_Financing/12*BX147</f>
        <v>0</v>
      </c>
      <c r="MQ147" s="80">
        <f>+Interest_Rate_for_Equipment_Financing/12*BY147</f>
        <v>0</v>
      </c>
      <c r="MR147" s="80">
        <f>+Interest_Rate_for_Equipment_Financing/12*BZ147</f>
        <v>0</v>
      </c>
      <c r="MS147" s="80">
        <f>+Interest_Rate_for_Equipment_Financing/12*CA147</f>
        <v>0</v>
      </c>
      <c r="MT147" s="80">
        <f>+Interest_Rate_for_Equipment_Financing/12*CB147</f>
        <v>0</v>
      </c>
      <c r="MU147" s="80">
        <f>+Interest_Rate_for_Equipment_Financing/12*CC147</f>
        <v>0</v>
      </c>
      <c r="MV147" s="80">
        <f>+Interest_Rate_for_Equipment_Financing/12*CD147</f>
        <v>0</v>
      </c>
      <c r="MW147" s="80">
        <f>+Interest_Rate_for_Equipment_Financing/12*CE147</f>
        <v>0</v>
      </c>
      <c r="MX147" s="80">
        <f>+Interest_Rate_for_Equipment_Financing/12*CF147</f>
        <v>0</v>
      </c>
      <c r="MY147" s="80">
        <f>+Interest_Rate_for_Equipment_Financing/12*CG147</f>
        <v>0</v>
      </c>
      <c r="MZ147" s="80">
        <f>+Interest_Rate_for_Equipment_Financing/12*CH147</f>
        <v>0</v>
      </c>
      <c r="NA147" s="80">
        <f>+Interest_Rate_for_Equipment_Financing/12*CI147</f>
        <v>0</v>
      </c>
      <c r="NB147" s="80">
        <f>+Interest_Rate_for_Equipment_Financing/12*CJ147</f>
        <v>0</v>
      </c>
      <c r="NC147" s="80">
        <f>+Interest_Rate_for_Equipment_Financing/12*CK147</f>
        <v>0</v>
      </c>
      <c r="ND147" s="80">
        <f>+Interest_Rate_for_Equipment_Financing/12*CL147</f>
        <v>0</v>
      </c>
      <c r="NE147" s="80">
        <f>+Interest_Rate_for_Equipment_Financing/12*CM147</f>
        <v>0</v>
      </c>
      <c r="NF147" s="80">
        <f>+Interest_Rate_for_Equipment_Financing/12*CN147</f>
        <v>0</v>
      </c>
      <c r="NG147" s="80">
        <f>+Interest_Rate_for_Equipment_Financing/12*CO147</f>
        <v>0</v>
      </c>
      <c r="NH147" s="80">
        <f>+Interest_Rate_for_Equipment_Financing/12*CP147</f>
        <v>0</v>
      </c>
      <c r="NI147" s="80">
        <f>+Interest_Rate_for_Equipment_Financing/12*CQ147</f>
        <v>0</v>
      </c>
      <c r="NJ147" s="80">
        <f>+Interest_Rate_for_Equipment_Financing/12*CR147</f>
        <v>0</v>
      </c>
      <c r="NK147" s="80">
        <f>+Interest_Rate_for_Equipment_Financing/12*CS147</f>
        <v>0</v>
      </c>
      <c r="NL147" s="80">
        <f>+Interest_Rate_for_Equipment_Financing/12*CT147</f>
        <v>0</v>
      </c>
      <c r="NM147" s="80">
        <f>+Interest_Rate_for_Equipment_Financing/12*CU147</f>
        <v>0</v>
      </c>
      <c r="NN147" s="80">
        <f>+Interest_Rate_for_Equipment_Financing/12*CV147</f>
        <v>0</v>
      </c>
      <c r="NO147" s="80">
        <f>+Interest_Rate_for_Equipment_Financing/12*CW147</f>
        <v>0</v>
      </c>
      <c r="NP147" s="80">
        <f>+Interest_Rate_for_Equipment_Financing/12*CX147</f>
        <v>0</v>
      </c>
      <c r="NQ147" s="80">
        <f>+Interest_Rate_for_Equipment_Financing/12*CY147</f>
        <v>0</v>
      </c>
      <c r="NR147" s="80">
        <f>+Interest_Rate_for_Equipment_Financing/12*CZ147</f>
        <v>0</v>
      </c>
      <c r="NS147" s="80">
        <f>+Interest_Rate_for_Equipment_Financing/12*DA147</f>
        <v>0</v>
      </c>
      <c r="NT147" s="80">
        <f>+Interest_Rate_for_Equipment_Financing/12*DB147</f>
        <v>0</v>
      </c>
      <c r="NU147" s="80">
        <f>+Interest_Rate_for_Equipment_Financing/12*DC147</f>
        <v>0</v>
      </c>
      <c r="NV147" s="80">
        <f>+Interest_Rate_for_Equipment_Financing/12*DD147</f>
        <v>0</v>
      </c>
      <c r="NW147" s="80">
        <f>+Interest_Rate_for_Equipment_Financing/12*DE147</f>
        <v>0</v>
      </c>
      <c r="NX147" s="80">
        <f>+Interest_Rate_for_Equipment_Financing/12*DF147</f>
        <v>0</v>
      </c>
      <c r="NY147" s="80">
        <f>+Interest_Rate_for_Equipment_Financing/12*DG147</f>
        <v>0</v>
      </c>
      <c r="NZ147" s="80">
        <f>+Interest_Rate_for_Equipment_Financing/12*DH147</f>
        <v>0</v>
      </c>
      <c r="OA147" s="80">
        <f>+Interest_Rate_for_Equipment_Financing/12*DI147</f>
        <v>0</v>
      </c>
      <c r="OB147" s="80">
        <f>+Interest_Rate_for_Equipment_Financing/12*DJ147</f>
        <v>0</v>
      </c>
      <c r="OC147" s="80">
        <f>+Interest_Rate_for_Equipment_Financing/12*DK147</f>
        <v>0</v>
      </c>
      <c r="OD147" s="80">
        <f>+Interest_Rate_for_Equipment_Financing/12*DL147</f>
        <v>0</v>
      </c>
      <c r="OE147" s="80">
        <f>+Interest_Rate_for_Equipment_Financing/12*DM147</f>
        <v>0</v>
      </c>
      <c r="OF147" s="80">
        <f>+Interest_Rate_for_Equipment_Financing/12*DN147</f>
        <v>0</v>
      </c>
      <c r="OG147" s="80">
        <f>+Interest_Rate_for_Equipment_Financing/12*DO147</f>
        <v>0</v>
      </c>
      <c r="OH147" s="80">
        <f>+Interest_Rate_for_Equipment_Financing/12*DP147</f>
        <v>0</v>
      </c>
      <c r="OI147" s="80">
        <f>+Interest_Rate_for_Equipment_Financing/12*DQ147</f>
        <v>0</v>
      </c>
      <c r="OJ147" s="80">
        <f>+Interest_Rate_for_Equipment_Financing/12*DR147</f>
        <v>0</v>
      </c>
      <c r="OK147" s="80">
        <f>+Interest_Rate_for_Equipment_Financing/12*DS147</f>
        <v>0</v>
      </c>
      <c r="OL147" s="80">
        <f>+Interest_Rate_for_Equipment_Financing/12*DT147</f>
        <v>0</v>
      </c>
      <c r="OM147" s="80">
        <f>+Interest_Rate_for_Equipment_Financing/12*DU147</f>
        <v>0</v>
      </c>
      <c r="ON147" s="80">
        <f>+Interest_Rate_for_Equipment_Financing/12*DV147</f>
        <v>0</v>
      </c>
      <c r="OO147" s="80">
        <f>+Interest_Rate_for_Equipment_Financing/12*DW147</f>
        <v>0</v>
      </c>
      <c r="OP147" s="80">
        <f>+Interest_Rate_for_Equipment_Financing/12*DX147</f>
        <v>0</v>
      </c>
      <c r="OQ147" s="80">
        <f>+Interest_Rate_for_Equipment_Financing/12*DY147</f>
        <v>0</v>
      </c>
      <c r="OR147" s="80">
        <f>+Interest_Rate_for_Equipment_Financing/12*DZ147</f>
        <v>0</v>
      </c>
      <c r="OS147" s="80">
        <f>+Interest_Rate_for_Equipment_Financing/12*EA147</f>
        <v>0</v>
      </c>
      <c r="OT147" s="80">
        <f>+Interest_Rate_for_Equipment_Financing/12*EB147</f>
        <v>0</v>
      </c>
      <c r="OU147" s="80">
        <f>+Interest_Rate_for_Equipment_Financing/12*EC147</f>
        <v>0</v>
      </c>
      <c r="OV147" s="80">
        <f>+Interest_Rate_for_Equipment_Financing/12*ED147</f>
        <v>0</v>
      </c>
      <c r="OW147" s="80">
        <f>+Interest_Rate_for_Equipment_Financing/12*EE147</f>
        <v>0</v>
      </c>
    </row>
    <row r="148" ht="12.75" customHeight="1">
      <c r="A148" s="79">
        <f t="shared" si="111"/>
        <v>27</v>
      </c>
      <c r="B148" s="79" t="s">
        <v>227</v>
      </c>
      <c r="C148" s="80"/>
      <c r="D148" s="80" t="str">
        <f>Term_for_Equipment_Financing</f>
        <v/>
      </c>
      <c r="E148" s="294">
        <f>+Interest_Rate_LT</f>
        <v>0.05</v>
      </c>
      <c r="F148" s="295">
        <f t="shared" si="141"/>
        <v>3</v>
      </c>
      <c r="G148" s="79">
        <f t="shared" si="142"/>
        <v>2027</v>
      </c>
      <c r="H148" s="296"/>
      <c r="I148" s="296"/>
      <c r="J148" s="297"/>
      <c r="K148" s="1"/>
      <c r="L148" s="1"/>
      <c r="M148" s="256">
        <f t="shared" si="118"/>
        <v>46447</v>
      </c>
      <c r="N148" s="256">
        <f t="shared" si="112"/>
        <v>0</v>
      </c>
      <c r="O148" s="257">
        <f t="shared" si="113"/>
        <v>0</v>
      </c>
      <c r="P148" s="258">
        <f t="shared" ref="P148:ES148" si="169">AND((O148&gt;0.1),OR(P$70&lt;$N148,$N148=0))*(O148+$O148+O148*$E148/12)+(P$70=$M148)*($C148+$O148+$C148*$E148/12)</f>
        <v>0</v>
      </c>
      <c r="Q148" s="258">
        <f t="shared" si="169"/>
        <v>0</v>
      </c>
      <c r="R148" s="258">
        <f t="shared" si="169"/>
        <v>0</v>
      </c>
      <c r="S148" s="258">
        <f t="shared" si="169"/>
        <v>0</v>
      </c>
      <c r="T148" s="258">
        <f t="shared" si="169"/>
        <v>0</v>
      </c>
      <c r="U148" s="258">
        <f t="shared" si="169"/>
        <v>0</v>
      </c>
      <c r="V148" s="258">
        <f t="shared" si="169"/>
        <v>0</v>
      </c>
      <c r="W148" s="258">
        <f t="shared" si="169"/>
        <v>0</v>
      </c>
      <c r="X148" s="258">
        <f t="shared" si="169"/>
        <v>0</v>
      </c>
      <c r="Y148" s="258">
        <f t="shared" si="169"/>
        <v>0</v>
      </c>
      <c r="Z148" s="258">
        <f t="shared" si="169"/>
        <v>0</v>
      </c>
      <c r="AA148" s="258">
        <f t="shared" si="169"/>
        <v>0</v>
      </c>
      <c r="AB148" s="258">
        <f t="shared" si="169"/>
        <v>0</v>
      </c>
      <c r="AC148" s="258">
        <f t="shared" si="169"/>
        <v>0</v>
      </c>
      <c r="AD148" s="258">
        <f t="shared" si="169"/>
        <v>0</v>
      </c>
      <c r="AE148" s="258">
        <f t="shared" si="169"/>
        <v>0</v>
      </c>
      <c r="AF148" s="258">
        <f t="shared" si="169"/>
        <v>0</v>
      </c>
      <c r="AG148" s="258">
        <f t="shared" si="169"/>
        <v>0</v>
      </c>
      <c r="AH148" s="258">
        <f t="shared" si="169"/>
        <v>0</v>
      </c>
      <c r="AI148" s="258">
        <f t="shared" si="169"/>
        <v>0</v>
      </c>
      <c r="AJ148" s="258">
        <f t="shared" si="169"/>
        <v>0</v>
      </c>
      <c r="AK148" s="258">
        <f t="shared" si="169"/>
        <v>0</v>
      </c>
      <c r="AL148" s="258">
        <f t="shared" si="169"/>
        <v>0</v>
      </c>
      <c r="AM148" s="258">
        <f t="shared" si="169"/>
        <v>0</v>
      </c>
      <c r="AN148" s="258">
        <f t="shared" si="169"/>
        <v>0</v>
      </c>
      <c r="AO148" s="258">
        <f t="shared" si="169"/>
        <v>0</v>
      </c>
      <c r="AP148" s="258">
        <f t="shared" si="169"/>
        <v>0</v>
      </c>
      <c r="AQ148" s="258">
        <f t="shared" si="169"/>
        <v>0</v>
      </c>
      <c r="AR148" s="258">
        <f t="shared" si="169"/>
        <v>0</v>
      </c>
      <c r="AS148" s="258">
        <f t="shared" si="169"/>
        <v>0</v>
      </c>
      <c r="AT148" s="258">
        <f t="shared" si="169"/>
        <v>0</v>
      </c>
      <c r="AU148" s="258">
        <f t="shared" si="169"/>
        <v>0</v>
      </c>
      <c r="AV148" s="258">
        <f t="shared" si="169"/>
        <v>0</v>
      </c>
      <c r="AW148" s="258">
        <f t="shared" si="169"/>
        <v>0</v>
      </c>
      <c r="AX148" s="258">
        <f t="shared" si="169"/>
        <v>0</v>
      </c>
      <c r="AY148" s="258">
        <f t="shared" si="169"/>
        <v>0</v>
      </c>
      <c r="AZ148" s="258">
        <f t="shared" si="169"/>
        <v>0</v>
      </c>
      <c r="BA148" s="258">
        <f t="shared" si="169"/>
        <v>0</v>
      </c>
      <c r="BB148" s="258">
        <f t="shared" si="169"/>
        <v>0</v>
      </c>
      <c r="BC148" s="258">
        <f t="shared" si="169"/>
        <v>0</v>
      </c>
      <c r="BD148" s="258">
        <f t="shared" si="169"/>
        <v>0</v>
      </c>
      <c r="BE148" s="258">
        <f t="shared" si="169"/>
        <v>0</v>
      </c>
      <c r="BF148" s="258">
        <f t="shared" si="169"/>
        <v>0</v>
      </c>
      <c r="BG148" s="258">
        <f t="shared" si="169"/>
        <v>0</v>
      </c>
      <c r="BH148" s="258">
        <f t="shared" si="169"/>
        <v>0</v>
      </c>
      <c r="BI148" s="258">
        <f t="shared" si="169"/>
        <v>0</v>
      </c>
      <c r="BJ148" s="258">
        <f t="shared" si="169"/>
        <v>0</v>
      </c>
      <c r="BK148" s="258">
        <f t="shared" si="169"/>
        <v>0</v>
      </c>
      <c r="BL148" s="258">
        <f t="shared" si="169"/>
        <v>0</v>
      </c>
      <c r="BM148" s="258">
        <f t="shared" si="169"/>
        <v>0</v>
      </c>
      <c r="BN148" s="258">
        <f t="shared" si="169"/>
        <v>0</v>
      </c>
      <c r="BO148" s="258">
        <f t="shared" si="169"/>
        <v>0</v>
      </c>
      <c r="BP148" s="258">
        <f t="shared" si="169"/>
        <v>0</v>
      </c>
      <c r="BQ148" s="258">
        <f t="shared" si="169"/>
        <v>0</v>
      </c>
      <c r="BR148" s="258">
        <f t="shared" si="169"/>
        <v>0</v>
      </c>
      <c r="BS148" s="258">
        <f t="shared" si="169"/>
        <v>0</v>
      </c>
      <c r="BT148" s="258">
        <f t="shared" si="169"/>
        <v>0</v>
      </c>
      <c r="BU148" s="258">
        <f t="shared" si="169"/>
        <v>0</v>
      </c>
      <c r="BV148" s="258">
        <f t="shared" si="169"/>
        <v>0</v>
      </c>
      <c r="BW148" s="258">
        <f t="shared" si="169"/>
        <v>0</v>
      </c>
      <c r="BX148" s="258">
        <f t="shared" si="169"/>
        <v>0</v>
      </c>
      <c r="BY148" s="258">
        <f t="shared" si="169"/>
        <v>0</v>
      </c>
      <c r="BZ148" s="258">
        <f t="shared" si="169"/>
        <v>0</v>
      </c>
      <c r="CA148" s="258">
        <f t="shared" si="169"/>
        <v>0</v>
      </c>
      <c r="CB148" s="258">
        <f t="shared" si="169"/>
        <v>0</v>
      </c>
      <c r="CC148" s="258">
        <f t="shared" si="169"/>
        <v>0</v>
      </c>
      <c r="CD148" s="258">
        <f t="shared" si="169"/>
        <v>0</v>
      </c>
      <c r="CE148" s="258">
        <f t="shared" si="169"/>
        <v>0</v>
      </c>
      <c r="CF148" s="258">
        <f t="shared" si="169"/>
        <v>0</v>
      </c>
      <c r="CG148" s="258">
        <f t="shared" si="169"/>
        <v>0</v>
      </c>
      <c r="CH148" s="258">
        <f t="shared" si="169"/>
        <v>0</v>
      </c>
      <c r="CI148" s="258">
        <f t="shared" si="169"/>
        <v>0</v>
      </c>
      <c r="CJ148" s="258">
        <f t="shared" si="169"/>
        <v>0</v>
      </c>
      <c r="CK148" s="258">
        <f t="shared" si="169"/>
        <v>0</v>
      </c>
      <c r="CL148" s="258">
        <f t="shared" si="169"/>
        <v>0</v>
      </c>
      <c r="CM148" s="258">
        <f t="shared" si="169"/>
        <v>0</v>
      </c>
      <c r="CN148" s="258">
        <f t="shared" si="169"/>
        <v>0</v>
      </c>
      <c r="CO148" s="258">
        <f t="shared" si="169"/>
        <v>0</v>
      </c>
      <c r="CP148" s="258">
        <f t="shared" si="169"/>
        <v>0</v>
      </c>
      <c r="CQ148" s="258">
        <f t="shared" si="169"/>
        <v>0</v>
      </c>
      <c r="CR148" s="258">
        <f t="shared" si="169"/>
        <v>0</v>
      </c>
      <c r="CS148" s="258">
        <f t="shared" si="169"/>
        <v>0</v>
      </c>
      <c r="CT148" s="258">
        <f t="shared" si="169"/>
        <v>0</v>
      </c>
      <c r="CU148" s="258">
        <f t="shared" si="169"/>
        <v>0</v>
      </c>
      <c r="CV148" s="258">
        <f t="shared" si="169"/>
        <v>0</v>
      </c>
      <c r="CW148" s="258">
        <f t="shared" si="169"/>
        <v>0</v>
      </c>
      <c r="CX148" s="258">
        <f t="shared" si="169"/>
        <v>0</v>
      </c>
      <c r="CY148" s="258">
        <f t="shared" si="169"/>
        <v>0</v>
      </c>
      <c r="CZ148" s="258">
        <f t="shared" si="169"/>
        <v>0</v>
      </c>
      <c r="DA148" s="258">
        <f t="shared" si="169"/>
        <v>0</v>
      </c>
      <c r="DB148" s="258">
        <f t="shared" si="169"/>
        <v>0</v>
      </c>
      <c r="DC148" s="258">
        <f t="shared" si="169"/>
        <v>0</v>
      </c>
      <c r="DD148" s="258">
        <f t="shared" si="169"/>
        <v>0</v>
      </c>
      <c r="DE148" s="258">
        <f t="shared" si="169"/>
        <v>0</v>
      </c>
      <c r="DF148" s="258">
        <f t="shared" si="169"/>
        <v>0</v>
      </c>
      <c r="DG148" s="258">
        <f t="shared" si="169"/>
        <v>0</v>
      </c>
      <c r="DH148" s="258">
        <f t="shared" si="169"/>
        <v>0</v>
      </c>
      <c r="DI148" s="258">
        <f t="shared" si="169"/>
        <v>0</v>
      </c>
      <c r="DJ148" s="258">
        <f t="shared" si="169"/>
        <v>0</v>
      </c>
      <c r="DK148" s="258">
        <f t="shared" si="169"/>
        <v>0</v>
      </c>
      <c r="DL148" s="258">
        <f t="shared" si="169"/>
        <v>0</v>
      </c>
      <c r="DM148" s="258">
        <f t="shared" si="169"/>
        <v>0</v>
      </c>
      <c r="DN148" s="258">
        <f t="shared" si="169"/>
        <v>0</v>
      </c>
      <c r="DO148" s="258">
        <f t="shared" si="169"/>
        <v>0</v>
      </c>
      <c r="DP148" s="258">
        <f t="shared" si="169"/>
        <v>0</v>
      </c>
      <c r="DQ148" s="258">
        <f t="shared" si="169"/>
        <v>0</v>
      </c>
      <c r="DR148" s="258">
        <f t="shared" si="169"/>
        <v>0</v>
      </c>
      <c r="DS148" s="258">
        <f t="shared" si="169"/>
        <v>0</v>
      </c>
      <c r="DT148" s="258">
        <f t="shared" si="169"/>
        <v>0</v>
      </c>
      <c r="DU148" s="258">
        <f t="shared" si="169"/>
        <v>0</v>
      </c>
      <c r="DV148" s="258">
        <f t="shared" si="169"/>
        <v>0</v>
      </c>
      <c r="DW148" s="258">
        <f t="shared" si="169"/>
        <v>0</v>
      </c>
      <c r="DX148" s="258">
        <f t="shared" si="169"/>
        <v>0</v>
      </c>
      <c r="DY148" s="258">
        <f t="shared" si="169"/>
        <v>0</v>
      </c>
      <c r="DZ148" s="258">
        <f t="shared" si="169"/>
        <v>0</v>
      </c>
      <c r="EA148" s="258">
        <f t="shared" si="169"/>
        <v>0</v>
      </c>
      <c r="EB148" s="258">
        <f t="shared" si="169"/>
        <v>0</v>
      </c>
      <c r="EC148" s="258">
        <f t="shared" si="169"/>
        <v>0</v>
      </c>
      <c r="ED148" s="258">
        <f t="shared" si="169"/>
        <v>0</v>
      </c>
      <c r="EE148" s="258">
        <f t="shared" si="169"/>
        <v>0</v>
      </c>
      <c r="EF148" s="258">
        <f t="shared" si="169"/>
        <v>0</v>
      </c>
      <c r="EG148" s="258">
        <f t="shared" si="169"/>
        <v>0</v>
      </c>
      <c r="EH148" s="258">
        <f t="shared" si="169"/>
        <v>0</v>
      </c>
      <c r="EI148" s="258">
        <f t="shared" si="169"/>
        <v>0</v>
      </c>
      <c r="EJ148" s="258">
        <f t="shared" si="169"/>
        <v>0</v>
      </c>
      <c r="EK148" s="258">
        <f t="shared" si="169"/>
        <v>0</v>
      </c>
      <c r="EL148" s="258">
        <f t="shared" si="169"/>
        <v>0</v>
      </c>
      <c r="EM148" s="258">
        <f t="shared" si="169"/>
        <v>0</v>
      </c>
      <c r="EN148" s="258">
        <f t="shared" si="169"/>
        <v>0</v>
      </c>
      <c r="EO148" s="258">
        <f t="shared" si="169"/>
        <v>0</v>
      </c>
      <c r="EP148" s="258">
        <f t="shared" si="169"/>
        <v>0</v>
      </c>
      <c r="EQ148" s="258">
        <f t="shared" si="169"/>
        <v>0</v>
      </c>
      <c r="ER148" s="258">
        <f t="shared" si="169"/>
        <v>0</v>
      </c>
      <c r="ES148" s="258">
        <f t="shared" si="169"/>
        <v>0</v>
      </c>
      <c r="ET148" s="1"/>
      <c r="EU148" s="1"/>
      <c r="EV148" s="1"/>
      <c r="EW148" s="1"/>
      <c r="EX148" s="80">
        <f t="shared" ref="EX148:KE148" si="170">(P148&gt;0)*(P148-AB148)</f>
        <v>0</v>
      </c>
      <c r="EY148" s="80">
        <f t="shared" si="170"/>
        <v>0</v>
      </c>
      <c r="EZ148" s="80">
        <f t="shared" si="170"/>
        <v>0</v>
      </c>
      <c r="FA148" s="80">
        <f t="shared" si="170"/>
        <v>0</v>
      </c>
      <c r="FB148" s="80">
        <f t="shared" si="170"/>
        <v>0</v>
      </c>
      <c r="FC148" s="80">
        <f t="shared" si="170"/>
        <v>0</v>
      </c>
      <c r="FD148" s="80">
        <f t="shared" si="170"/>
        <v>0</v>
      </c>
      <c r="FE148" s="80">
        <f t="shared" si="170"/>
        <v>0</v>
      </c>
      <c r="FF148" s="80">
        <f t="shared" si="170"/>
        <v>0</v>
      </c>
      <c r="FG148" s="80">
        <f t="shared" si="170"/>
        <v>0</v>
      </c>
      <c r="FH148" s="80">
        <f t="shared" si="170"/>
        <v>0</v>
      </c>
      <c r="FI148" s="80">
        <f t="shared" si="170"/>
        <v>0</v>
      </c>
      <c r="FJ148" s="80">
        <f t="shared" si="170"/>
        <v>0</v>
      </c>
      <c r="FK148" s="80">
        <f t="shared" si="170"/>
        <v>0</v>
      </c>
      <c r="FL148" s="80">
        <f t="shared" si="170"/>
        <v>0</v>
      </c>
      <c r="FM148" s="80">
        <f t="shared" si="170"/>
        <v>0</v>
      </c>
      <c r="FN148" s="80">
        <f t="shared" si="170"/>
        <v>0</v>
      </c>
      <c r="FO148" s="80">
        <f t="shared" si="170"/>
        <v>0</v>
      </c>
      <c r="FP148" s="80">
        <f t="shared" si="170"/>
        <v>0</v>
      </c>
      <c r="FQ148" s="80">
        <f t="shared" si="170"/>
        <v>0</v>
      </c>
      <c r="FR148" s="80">
        <f t="shared" si="170"/>
        <v>0</v>
      </c>
      <c r="FS148" s="80">
        <f t="shared" si="170"/>
        <v>0</v>
      </c>
      <c r="FT148" s="80">
        <f t="shared" si="170"/>
        <v>0</v>
      </c>
      <c r="FU148" s="80">
        <f t="shared" si="170"/>
        <v>0</v>
      </c>
      <c r="FV148" s="80">
        <f t="shared" si="170"/>
        <v>0</v>
      </c>
      <c r="FW148" s="80">
        <f t="shared" si="170"/>
        <v>0</v>
      </c>
      <c r="FX148" s="80">
        <f t="shared" si="170"/>
        <v>0</v>
      </c>
      <c r="FY148" s="80">
        <f t="shared" si="170"/>
        <v>0</v>
      </c>
      <c r="FZ148" s="80">
        <f t="shared" si="170"/>
        <v>0</v>
      </c>
      <c r="GA148" s="80">
        <f t="shared" si="170"/>
        <v>0</v>
      </c>
      <c r="GB148" s="80">
        <f t="shared" si="170"/>
        <v>0</v>
      </c>
      <c r="GC148" s="80">
        <f t="shared" si="170"/>
        <v>0</v>
      </c>
      <c r="GD148" s="80">
        <f t="shared" si="170"/>
        <v>0</v>
      </c>
      <c r="GE148" s="80">
        <f t="shared" si="170"/>
        <v>0</v>
      </c>
      <c r="GF148" s="80">
        <f t="shared" si="170"/>
        <v>0</v>
      </c>
      <c r="GG148" s="80">
        <f t="shared" si="170"/>
        <v>0</v>
      </c>
      <c r="GH148" s="80">
        <f t="shared" si="170"/>
        <v>0</v>
      </c>
      <c r="GI148" s="80">
        <f t="shared" si="170"/>
        <v>0</v>
      </c>
      <c r="GJ148" s="80">
        <f t="shared" si="170"/>
        <v>0</v>
      </c>
      <c r="GK148" s="80">
        <f t="shared" si="170"/>
        <v>0</v>
      </c>
      <c r="GL148" s="80">
        <f t="shared" si="170"/>
        <v>0</v>
      </c>
      <c r="GM148" s="80">
        <f t="shared" si="170"/>
        <v>0</v>
      </c>
      <c r="GN148" s="80">
        <f t="shared" si="170"/>
        <v>0</v>
      </c>
      <c r="GO148" s="80">
        <f t="shared" si="170"/>
        <v>0</v>
      </c>
      <c r="GP148" s="80">
        <f t="shared" si="170"/>
        <v>0</v>
      </c>
      <c r="GQ148" s="80">
        <f t="shared" si="170"/>
        <v>0</v>
      </c>
      <c r="GR148" s="80">
        <f t="shared" si="170"/>
        <v>0</v>
      </c>
      <c r="GS148" s="80">
        <f t="shared" si="170"/>
        <v>0</v>
      </c>
      <c r="GT148" s="80">
        <f t="shared" si="170"/>
        <v>0</v>
      </c>
      <c r="GU148" s="80">
        <f t="shared" si="170"/>
        <v>0</v>
      </c>
      <c r="GV148" s="80">
        <f t="shared" si="170"/>
        <v>0</v>
      </c>
      <c r="GW148" s="80">
        <f t="shared" si="170"/>
        <v>0</v>
      </c>
      <c r="GX148" s="80">
        <f t="shared" si="170"/>
        <v>0</v>
      </c>
      <c r="GY148" s="80">
        <f t="shared" si="170"/>
        <v>0</v>
      </c>
      <c r="GZ148" s="80">
        <f t="shared" si="170"/>
        <v>0</v>
      </c>
      <c r="HA148" s="80">
        <f t="shared" si="170"/>
        <v>0</v>
      </c>
      <c r="HB148" s="80">
        <f t="shared" si="170"/>
        <v>0</v>
      </c>
      <c r="HC148" s="80">
        <f t="shared" si="170"/>
        <v>0</v>
      </c>
      <c r="HD148" s="80">
        <f t="shared" si="170"/>
        <v>0</v>
      </c>
      <c r="HE148" s="80">
        <f t="shared" si="170"/>
        <v>0</v>
      </c>
      <c r="HF148" s="80">
        <f t="shared" si="170"/>
        <v>0</v>
      </c>
      <c r="HG148" s="80">
        <f t="shared" si="170"/>
        <v>0</v>
      </c>
      <c r="HH148" s="80">
        <f t="shared" si="170"/>
        <v>0</v>
      </c>
      <c r="HI148" s="80">
        <f t="shared" si="170"/>
        <v>0</v>
      </c>
      <c r="HJ148" s="80">
        <f t="shared" si="170"/>
        <v>0</v>
      </c>
      <c r="HK148" s="80">
        <f t="shared" si="170"/>
        <v>0</v>
      </c>
      <c r="HL148" s="80">
        <f t="shared" si="170"/>
        <v>0</v>
      </c>
      <c r="HM148" s="80">
        <f t="shared" si="170"/>
        <v>0</v>
      </c>
      <c r="HN148" s="80">
        <f t="shared" si="170"/>
        <v>0</v>
      </c>
      <c r="HO148" s="80">
        <f t="shared" si="170"/>
        <v>0</v>
      </c>
      <c r="HP148" s="80">
        <f t="shared" si="170"/>
        <v>0</v>
      </c>
      <c r="HQ148" s="80">
        <f t="shared" si="170"/>
        <v>0</v>
      </c>
      <c r="HR148" s="80">
        <f t="shared" si="170"/>
        <v>0</v>
      </c>
      <c r="HS148" s="80">
        <f t="shared" si="170"/>
        <v>0</v>
      </c>
      <c r="HT148" s="80">
        <f t="shared" si="170"/>
        <v>0</v>
      </c>
      <c r="HU148" s="80">
        <f t="shared" si="170"/>
        <v>0</v>
      </c>
      <c r="HV148" s="80">
        <f t="shared" si="170"/>
        <v>0</v>
      </c>
      <c r="HW148" s="80">
        <f t="shared" si="170"/>
        <v>0</v>
      </c>
      <c r="HX148" s="80">
        <f t="shared" si="170"/>
        <v>0</v>
      </c>
      <c r="HY148" s="80">
        <f t="shared" si="170"/>
        <v>0</v>
      </c>
      <c r="HZ148" s="80">
        <f t="shared" si="170"/>
        <v>0</v>
      </c>
      <c r="IA148" s="80">
        <f t="shared" si="170"/>
        <v>0</v>
      </c>
      <c r="IB148" s="80">
        <f t="shared" si="170"/>
        <v>0</v>
      </c>
      <c r="IC148" s="80">
        <f t="shared" si="170"/>
        <v>0</v>
      </c>
      <c r="ID148" s="80">
        <f t="shared" si="170"/>
        <v>0</v>
      </c>
      <c r="IE148" s="80">
        <f t="shared" si="170"/>
        <v>0</v>
      </c>
      <c r="IF148" s="80">
        <f t="shared" si="170"/>
        <v>0</v>
      </c>
      <c r="IG148" s="80">
        <f t="shared" si="170"/>
        <v>0</v>
      </c>
      <c r="IH148" s="80">
        <f t="shared" si="170"/>
        <v>0</v>
      </c>
      <c r="II148" s="80">
        <f t="shared" si="170"/>
        <v>0</v>
      </c>
      <c r="IJ148" s="80">
        <f t="shared" si="170"/>
        <v>0</v>
      </c>
      <c r="IK148" s="80">
        <f t="shared" si="170"/>
        <v>0</v>
      </c>
      <c r="IL148" s="80">
        <f t="shared" si="170"/>
        <v>0</v>
      </c>
      <c r="IM148" s="80">
        <f t="shared" si="170"/>
        <v>0</v>
      </c>
      <c r="IN148" s="80">
        <f t="shared" si="170"/>
        <v>0</v>
      </c>
      <c r="IO148" s="80">
        <f t="shared" si="170"/>
        <v>0</v>
      </c>
      <c r="IP148" s="80">
        <f t="shared" si="170"/>
        <v>0</v>
      </c>
      <c r="IQ148" s="80">
        <f t="shared" si="170"/>
        <v>0</v>
      </c>
      <c r="IR148" s="80">
        <f t="shared" si="170"/>
        <v>0</v>
      </c>
      <c r="IS148" s="80">
        <f t="shared" si="170"/>
        <v>0</v>
      </c>
      <c r="IT148" s="80">
        <f t="shared" si="170"/>
        <v>0</v>
      </c>
      <c r="IU148" s="80">
        <f t="shared" si="170"/>
        <v>0</v>
      </c>
      <c r="IV148" s="80">
        <f t="shared" si="170"/>
        <v>0</v>
      </c>
      <c r="IW148" s="80">
        <f t="shared" si="170"/>
        <v>0</v>
      </c>
      <c r="IX148" s="80">
        <f t="shared" si="170"/>
        <v>0</v>
      </c>
      <c r="IY148" s="80">
        <f t="shared" si="170"/>
        <v>0</v>
      </c>
      <c r="IZ148" s="80">
        <f t="shared" si="170"/>
        <v>0</v>
      </c>
      <c r="JA148" s="80">
        <f t="shared" si="170"/>
        <v>0</v>
      </c>
      <c r="JB148" s="80">
        <f t="shared" si="170"/>
        <v>0</v>
      </c>
      <c r="JC148" s="80">
        <f t="shared" si="170"/>
        <v>0</v>
      </c>
      <c r="JD148" s="80">
        <f t="shared" si="170"/>
        <v>0</v>
      </c>
      <c r="JE148" s="80">
        <f t="shared" si="170"/>
        <v>0</v>
      </c>
      <c r="JF148" s="80">
        <f t="shared" si="170"/>
        <v>0</v>
      </c>
      <c r="JG148" s="80">
        <f t="shared" si="170"/>
        <v>0</v>
      </c>
      <c r="JH148" s="80">
        <f t="shared" si="170"/>
        <v>0</v>
      </c>
      <c r="JI148" s="80">
        <f t="shared" si="170"/>
        <v>0</v>
      </c>
      <c r="JJ148" s="80">
        <f t="shared" si="170"/>
        <v>0</v>
      </c>
      <c r="JK148" s="80">
        <f t="shared" si="170"/>
        <v>0</v>
      </c>
      <c r="JL148" s="80">
        <f t="shared" si="170"/>
        <v>0</v>
      </c>
      <c r="JM148" s="80">
        <f t="shared" si="170"/>
        <v>0</v>
      </c>
      <c r="JN148" s="80">
        <f t="shared" si="170"/>
        <v>0</v>
      </c>
      <c r="JO148" s="80">
        <f t="shared" si="170"/>
        <v>0</v>
      </c>
      <c r="JP148" s="80">
        <f t="shared" si="170"/>
        <v>0</v>
      </c>
      <c r="JQ148" s="80">
        <f t="shared" si="170"/>
        <v>0</v>
      </c>
      <c r="JR148" s="80">
        <f t="shared" si="170"/>
        <v>0</v>
      </c>
      <c r="JS148" s="80">
        <f t="shared" si="170"/>
        <v>0</v>
      </c>
      <c r="JT148" s="80">
        <f t="shared" si="170"/>
        <v>0</v>
      </c>
      <c r="JU148" s="80">
        <f t="shared" si="170"/>
        <v>0</v>
      </c>
      <c r="JV148" s="80">
        <f t="shared" si="170"/>
        <v>0</v>
      </c>
      <c r="JW148" s="80">
        <f t="shared" si="170"/>
        <v>0</v>
      </c>
      <c r="JX148" s="80">
        <f t="shared" si="170"/>
        <v>0</v>
      </c>
      <c r="JY148" s="80">
        <f t="shared" si="170"/>
        <v>0</v>
      </c>
      <c r="JZ148" s="80">
        <f t="shared" si="170"/>
        <v>0</v>
      </c>
      <c r="KA148" s="80">
        <f t="shared" si="170"/>
        <v>0</v>
      </c>
      <c r="KB148" s="80">
        <f t="shared" si="170"/>
        <v>0</v>
      </c>
      <c r="KC148" s="80">
        <f t="shared" si="170"/>
        <v>0</v>
      </c>
      <c r="KD148" s="80">
        <f t="shared" si="170"/>
        <v>0</v>
      </c>
      <c r="KE148" s="80">
        <f t="shared" si="170"/>
        <v>0</v>
      </c>
      <c r="KF148" s="1"/>
      <c r="KG148" s="1"/>
      <c r="KH148" s="80">
        <f>+Interest_Rate_for_Equipment_Financing/12*P148</f>
        <v>0</v>
      </c>
      <c r="KI148" s="80">
        <f>+Interest_Rate_for_Equipment_Financing/12*Q148</f>
        <v>0</v>
      </c>
      <c r="KJ148" s="80">
        <f>+Interest_Rate_for_Equipment_Financing/12*R148</f>
        <v>0</v>
      </c>
      <c r="KK148" s="80">
        <f>+Interest_Rate_for_Equipment_Financing/12*S148</f>
        <v>0</v>
      </c>
      <c r="KL148" s="80">
        <f>+Interest_Rate_for_Equipment_Financing/12*T148</f>
        <v>0</v>
      </c>
      <c r="KM148" s="80">
        <f>+Interest_Rate_for_Equipment_Financing/12*U148</f>
        <v>0</v>
      </c>
      <c r="KN148" s="80">
        <f>+Interest_Rate_for_Equipment_Financing/12*V148</f>
        <v>0</v>
      </c>
      <c r="KO148" s="80">
        <f>+Interest_Rate_for_Equipment_Financing/12*W148</f>
        <v>0</v>
      </c>
      <c r="KP148" s="80">
        <f>+Interest_Rate_for_Equipment_Financing/12*X148</f>
        <v>0</v>
      </c>
      <c r="KQ148" s="80">
        <f>+Interest_Rate_for_Equipment_Financing/12*Y148</f>
        <v>0</v>
      </c>
      <c r="KR148" s="80">
        <f>+Interest_Rate_for_Equipment_Financing/12*Z148</f>
        <v>0</v>
      </c>
      <c r="KS148" s="80">
        <f>+Interest_Rate_for_Equipment_Financing/12*AA148</f>
        <v>0</v>
      </c>
      <c r="KT148" s="80">
        <f>+Interest_Rate_for_Equipment_Financing/12*AB148</f>
        <v>0</v>
      </c>
      <c r="KU148" s="80">
        <f>+Interest_Rate_for_Equipment_Financing/12*AC148</f>
        <v>0</v>
      </c>
      <c r="KV148" s="80">
        <f>+Interest_Rate_for_Equipment_Financing/12*AD148</f>
        <v>0</v>
      </c>
      <c r="KW148" s="80">
        <f>+Interest_Rate_for_Equipment_Financing/12*AE148</f>
        <v>0</v>
      </c>
      <c r="KX148" s="80">
        <f>+Interest_Rate_for_Equipment_Financing/12*AF148</f>
        <v>0</v>
      </c>
      <c r="KY148" s="80">
        <f>+Interest_Rate_for_Equipment_Financing/12*AG148</f>
        <v>0</v>
      </c>
      <c r="KZ148" s="80">
        <f>+Interest_Rate_for_Equipment_Financing/12*AH148</f>
        <v>0</v>
      </c>
      <c r="LA148" s="80">
        <f>+Interest_Rate_for_Equipment_Financing/12*AI148</f>
        <v>0</v>
      </c>
      <c r="LB148" s="80">
        <f>+Interest_Rate_for_Equipment_Financing/12*AJ148</f>
        <v>0</v>
      </c>
      <c r="LC148" s="80">
        <f>+Interest_Rate_for_Equipment_Financing/12*AK148</f>
        <v>0</v>
      </c>
      <c r="LD148" s="80">
        <f>+Interest_Rate_for_Equipment_Financing/12*AL148</f>
        <v>0</v>
      </c>
      <c r="LE148" s="80">
        <f>+Interest_Rate_for_Equipment_Financing/12*AM148</f>
        <v>0</v>
      </c>
      <c r="LF148" s="80">
        <f>+Interest_Rate_for_Equipment_Financing/12*AN148</f>
        <v>0</v>
      </c>
      <c r="LG148" s="80">
        <f>+Interest_Rate_for_Equipment_Financing/12*AO148</f>
        <v>0</v>
      </c>
      <c r="LH148" s="80">
        <f>+Interest_Rate_for_Equipment_Financing/12*AP148</f>
        <v>0</v>
      </c>
      <c r="LI148" s="80">
        <f>+Interest_Rate_for_Equipment_Financing/12*AQ148</f>
        <v>0</v>
      </c>
      <c r="LJ148" s="80">
        <f>+Interest_Rate_for_Equipment_Financing/12*AR148</f>
        <v>0</v>
      </c>
      <c r="LK148" s="80">
        <f>+Interest_Rate_for_Equipment_Financing/12*AS148</f>
        <v>0</v>
      </c>
      <c r="LL148" s="80">
        <f>+Interest_Rate_for_Equipment_Financing/12*AT148</f>
        <v>0</v>
      </c>
      <c r="LM148" s="80">
        <f>+Interest_Rate_for_Equipment_Financing/12*AU148</f>
        <v>0</v>
      </c>
      <c r="LN148" s="80">
        <f>+Interest_Rate_for_Equipment_Financing/12*AV148</f>
        <v>0</v>
      </c>
      <c r="LO148" s="80">
        <f>+Interest_Rate_for_Equipment_Financing/12*AW148</f>
        <v>0</v>
      </c>
      <c r="LP148" s="80">
        <f>+Interest_Rate_for_Equipment_Financing/12*AX148</f>
        <v>0</v>
      </c>
      <c r="LQ148" s="80">
        <f>+Interest_Rate_for_Equipment_Financing/12*AY148</f>
        <v>0</v>
      </c>
      <c r="LR148" s="80">
        <f>+Interest_Rate_for_Equipment_Financing/12*AZ148</f>
        <v>0</v>
      </c>
      <c r="LS148" s="80">
        <f>+Interest_Rate_for_Equipment_Financing/12*BA148</f>
        <v>0</v>
      </c>
      <c r="LT148" s="80">
        <f>+Interest_Rate_for_Equipment_Financing/12*BB148</f>
        <v>0</v>
      </c>
      <c r="LU148" s="80">
        <f>+Interest_Rate_for_Equipment_Financing/12*BC148</f>
        <v>0</v>
      </c>
      <c r="LV148" s="80">
        <f>+Interest_Rate_for_Equipment_Financing/12*BD148</f>
        <v>0</v>
      </c>
      <c r="LW148" s="80">
        <f>+Interest_Rate_for_Equipment_Financing/12*BE148</f>
        <v>0</v>
      </c>
      <c r="LX148" s="80">
        <f>+Interest_Rate_for_Equipment_Financing/12*BF148</f>
        <v>0</v>
      </c>
      <c r="LY148" s="80">
        <f>+Interest_Rate_for_Equipment_Financing/12*BG148</f>
        <v>0</v>
      </c>
      <c r="LZ148" s="80">
        <f>+Interest_Rate_for_Equipment_Financing/12*BH148</f>
        <v>0</v>
      </c>
      <c r="MA148" s="80">
        <f>+Interest_Rate_for_Equipment_Financing/12*BI148</f>
        <v>0</v>
      </c>
      <c r="MB148" s="80">
        <f>+Interest_Rate_for_Equipment_Financing/12*BJ148</f>
        <v>0</v>
      </c>
      <c r="MC148" s="80">
        <f>+Interest_Rate_for_Equipment_Financing/12*BK148</f>
        <v>0</v>
      </c>
      <c r="MD148" s="80">
        <f>+Interest_Rate_for_Equipment_Financing/12*BL148</f>
        <v>0</v>
      </c>
      <c r="ME148" s="80">
        <f>+Interest_Rate_for_Equipment_Financing/12*BM148</f>
        <v>0</v>
      </c>
      <c r="MF148" s="80">
        <f>+Interest_Rate_for_Equipment_Financing/12*BN148</f>
        <v>0</v>
      </c>
      <c r="MG148" s="80">
        <f>+Interest_Rate_for_Equipment_Financing/12*BO148</f>
        <v>0</v>
      </c>
      <c r="MH148" s="80">
        <f>+Interest_Rate_for_Equipment_Financing/12*BP148</f>
        <v>0</v>
      </c>
      <c r="MI148" s="80">
        <f>+Interest_Rate_for_Equipment_Financing/12*BQ148</f>
        <v>0</v>
      </c>
      <c r="MJ148" s="80">
        <f>+Interest_Rate_for_Equipment_Financing/12*BR148</f>
        <v>0</v>
      </c>
      <c r="MK148" s="80">
        <f>+Interest_Rate_for_Equipment_Financing/12*BS148</f>
        <v>0</v>
      </c>
      <c r="ML148" s="80">
        <f>+Interest_Rate_for_Equipment_Financing/12*BT148</f>
        <v>0</v>
      </c>
      <c r="MM148" s="80">
        <f>+Interest_Rate_for_Equipment_Financing/12*BU148</f>
        <v>0</v>
      </c>
      <c r="MN148" s="80">
        <f>+Interest_Rate_for_Equipment_Financing/12*BV148</f>
        <v>0</v>
      </c>
      <c r="MO148" s="80">
        <f>+Interest_Rate_for_Equipment_Financing/12*BW148</f>
        <v>0</v>
      </c>
      <c r="MP148" s="80">
        <f>+Interest_Rate_for_Equipment_Financing/12*BX148</f>
        <v>0</v>
      </c>
      <c r="MQ148" s="80">
        <f>+Interest_Rate_for_Equipment_Financing/12*BY148</f>
        <v>0</v>
      </c>
      <c r="MR148" s="80">
        <f>+Interest_Rate_for_Equipment_Financing/12*BZ148</f>
        <v>0</v>
      </c>
      <c r="MS148" s="80">
        <f>+Interest_Rate_for_Equipment_Financing/12*CA148</f>
        <v>0</v>
      </c>
      <c r="MT148" s="80">
        <f>+Interest_Rate_for_Equipment_Financing/12*CB148</f>
        <v>0</v>
      </c>
      <c r="MU148" s="80">
        <f>+Interest_Rate_for_Equipment_Financing/12*CC148</f>
        <v>0</v>
      </c>
      <c r="MV148" s="80">
        <f>+Interest_Rate_for_Equipment_Financing/12*CD148</f>
        <v>0</v>
      </c>
      <c r="MW148" s="80">
        <f>+Interest_Rate_for_Equipment_Financing/12*CE148</f>
        <v>0</v>
      </c>
      <c r="MX148" s="80">
        <f>+Interest_Rate_for_Equipment_Financing/12*CF148</f>
        <v>0</v>
      </c>
      <c r="MY148" s="80">
        <f>+Interest_Rate_for_Equipment_Financing/12*CG148</f>
        <v>0</v>
      </c>
      <c r="MZ148" s="80">
        <f>+Interest_Rate_for_Equipment_Financing/12*CH148</f>
        <v>0</v>
      </c>
      <c r="NA148" s="80">
        <f>+Interest_Rate_for_Equipment_Financing/12*CI148</f>
        <v>0</v>
      </c>
      <c r="NB148" s="80">
        <f>+Interest_Rate_for_Equipment_Financing/12*CJ148</f>
        <v>0</v>
      </c>
      <c r="NC148" s="80">
        <f>+Interest_Rate_for_Equipment_Financing/12*CK148</f>
        <v>0</v>
      </c>
      <c r="ND148" s="80">
        <f>+Interest_Rate_for_Equipment_Financing/12*CL148</f>
        <v>0</v>
      </c>
      <c r="NE148" s="80">
        <f>+Interest_Rate_for_Equipment_Financing/12*CM148</f>
        <v>0</v>
      </c>
      <c r="NF148" s="80">
        <f>+Interest_Rate_for_Equipment_Financing/12*CN148</f>
        <v>0</v>
      </c>
      <c r="NG148" s="80">
        <f>+Interest_Rate_for_Equipment_Financing/12*CO148</f>
        <v>0</v>
      </c>
      <c r="NH148" s="80">
        <f>+Interest_Rate_for_Equipment_Financing/12*CP148</f>
        <v>0</v>
      </c>
      <c r="NI148" s="80">
        <f>+Interest_Rate_for_Equipment_Financing/12*CQ148</f>
        <v>0</v>
      </c>
      <c r="NJ148" s="80">
        <f>+Interest_Rate_for_Equipment_Financing/12*CR148</f>
        <v>0</v>
      </c>
      <c r="NK148" s="80">
        <f>+Interest_Rate_for_Equipment_Financing/12*CS148</f>
        <v>0</v>
      </c>
      <c r="NL148" s="80">
        <f>+Interest_Rate_for_Equipment_Financing/12*CT148</f>
        <v>0</v>
      </c>
      <c r="NM148" s="80">
        <f>+Interest_Rate_for_Equipment_Financing/12*CU148</f>
        <v>0</v>
      </c>
      <c r="NN148" s="80">
        <f>+Interest_Rate_for_Equipment_Financing/12*CV148</f>
        <v>0</v>
      </c>
      <c r="NO148" s="80">
        <f>+Interest_Rate_for_Equipment_Financing/12*CW148</f>
        <v>0</v>
      </c>
      <c r="NP148" s="80">
        <f>+Interest_Rate_for_Equipment_Financing/12*CX148</f>
        <v>0</v>
      </c>
      <c r="NQ148" s="80">
        <f>+Interest_Rate_for_Equipment_Financing/12*CY148</f>
        <v>0</v>
      </c>
      <c r="NR148" s="80">
        <f>+Interest_Rate_for_Equipment_Financing/12*CZ148</f>
        <v>0</v>
      </c>
      <c r="NS148" s="80">
        <f>+Interest_Rate_for_Equipment_Financing/12*DA148</f>
        <v>0</v>
      </c>
      <c r="NT148" s="80">
        <f>+Interest_Rate_for_Equipment_Financing/12*DB148</f>
        <v>0</v>
      </c>
      <c r="NU148" s="80">
        <f>+Interest_Rate_for_Equipment_Financing/12*DC148</f>
        <v>0</v>
      </c>
      <c r="NV148" s="80">
        <f>+Interest_Rate_for_Equipment_Financing/12*DD148</f>
        <v>0</v>
      </c>
      <c r="NW148" s="80">
        <f>+Interest_Rate_for_Equipment_Financing/12*DE148</f>
        <v>0</v>
      </c>
      <c r="NX148" s="80">
        <f>+Interest_Rate_for_Equipment_Financing/12*DF148</f>
        <v>0</v>
      </c>
      <c r="NY148" s="80">
        <f>+Interest_Rate_for_Equipment_Financing/12*DG148</f>
        <v>0</v>
      </c>
      <c r="NZ148" s="80">
        <f>+Interest_Rate_for_Equipment_Financing/12*DH148</f>
        <v>0</v>
      </c>
      <c r="OA148" s="80">
        <f>+Interest_Rate_for_Equipment_Financing/12*DI148</f>
        <v>0</v>
      </c>
      <c r="OB148" s="80">
        <f>+Interest_Rate_for_Equipment_Financing/12*DJ148</f>
        <v>0</v>
      </c>
      <c r="OC148" s="80">
        <f>+Interest_Rate_for_Equipment_Financing/12*DK148</f>
        <v>0</v>
      </c>
      <c r="OD148" s="80">
        <f>+Interest_Rate_for_Equipment_Financing/12*DL148</f>
        <v>0</v>
      </c>
      <c r="OE148" s="80">
        <f>+Interest_Rate_for_Equipment_Financing/12*DM148</f>
        <v>0</v>
      </c>
      <c r="OF148" s="80">
        <f>+Interest_Rate_for_Equipment_Financing/12*DN148</f>
        <v>0</v>
      </c>
      <c r="OG148" s="80">
        <f>+Interest_Rate_for_Equipment_Financing/12*DO148</f>
        <v>0</v>
      </c>
      <c r="OH148" s="80">
        <f>+Interest_Rate_for_Equipment_Financing/12*DP148</f>
        <v>0</v>
      </c>
      <c r="OI148" s="80">
        <f>+Interest_Rate_for_Equipment_Financing/12*DQ148</f>
        <v>0</v>
      </c>
      <c r="OJ148" s="80">
        <f>+Interest_Rate_for_Equipment_Financing/12*DR148</f>
        <v>0</v>
      </c>
      <c r="OK148" s="80">
        <f>+Interest_Rate_for_Equipment_Financing/12*DS148</f>
        <v>0</v>
      </c>
      <c r="OL148" s="80">
        <f>+Interest_Rate_for_Equipment_Financing/12*DT148</f>
        <v>0</v>
      </c>
      <c r="OM148" s="80">
        <f>+Interest_Rate_for_Equipment_Financing/12*DU148</f>
        <v>0</v>
      </c>
      <c r="ON148" s="80">
        <f>+Interest_Rate_for_Equipment_Financing/12*DV148</f>
        <v>0</v>
      </c>
      <c r="OO148" s="80">
        <f>+Interest_Rate_for_Equipment_Financing/12*DW148</f>
        <v>0</v>
      </c>
      <c r="OP148" s="80">
        <f>+Interest_Rate_for_Equipment_Financing/12*DX148</f>
        <v>0</v>
      </c>
      <c r="OQ148" s="80">
        <f>+Interest_Rate_for_Equipment_Financing/12*DY148</f>
        <v>0</v>
      </c>
      <c r="OR148" s="80">
        <f>+Interest_Rate_for_Equipment_Financing/12*DZ148</f>
        <v>0</v>
      </c>
      <c r="OS148" s="80">
        <f>+Interest_Rate_for_Equipment_Financing/12*EA148</f>
        <v>0</v>
      </c>
      <c r="OT148" s="80">
        <f>+Interest_Rate_for_Equipment_Financing/12*EB148</f>
        <v>0</v>
      </c>
      <c r="OU148" s="80">
        <f>+Interest_Rate_for_Equipment_Financing/12*EC148</f>
        <v>0</v>
      </c>
      <c r="OV148" s="80">
        <f>+Interest_Rate_for_Equipment_Financing/12*ED148</f>
        <v>0</v>
      </c>
      <c r="OW148" s="80">
        <f>+Interest_Rate_for_Equipment_Financing/12*EE148</f>
        <v>0</v>
      </c>
    </row>
    <row r="149" ht="12.75" customHeight="1">
      <c r="A149" s="79">
        <f t="shared" si="111"/>
        <v>28</v>
      </c>
      <c r="B149" s="79" t="s">
        <v>228</v>
      </c>
      <c r="C149" s="80"/>
      <c r="D149" s="80" t="str">
        <f>Term_for_Equipment_Financing</f>
        <v/>
      </c>
      <c r="E149" s="294">
        <f>+Interest_Rate_LT</f>
        <v>0.05</v>
      </c>
      <c r="F149" s="295">
        <f t="shared" si="141"/>
        <v>4</v>
      </c>
      <c r="G149" s="79">
        <f t="shared" si="142"/>
        <v>2027</v>
      </c>
      <c r="H149" s="296"/>
      <c r="I149" s="296"/>
      <c r="J149" s="297"/>
      <c r="K149" s="1"/>
      <c r="L149" s="1"/>
      <c r="M149" s="256">
        <f t="shared" si="118"/>
        <v>46478</v>
      </c>
      <c r="N149" s="256">
        <f t="shared" si="112"/>
        <v>0</v>
      </c>
      <c r="O149" s="257">
        <f t="shared" si="113"/>
        <v>0</v>
      </c>
      <c r="P149" s="258">
        <f t="shared" ref="P149:ES149" si="171">AND((O149&gt;0.1),OR(P$70&lt;$N149,$N149=0))*(O149+$O149+O149*$E149/12)+(P$70=$M149)*($C149+$O149+$C149*$E149/12)</f>
        <v>0</v>
      </c>
      <c r="Q149" s="258">
        <f t="shared" si="171"/>
        <v>0</v>
      </c>
      <c r="R149" s="258">
        <f t="shared" si="171"/>
        <v>0</v>
      </c>
      <c r="S149" s="258">
        <f t="shared" si="171"/>
        <v>0</v>
      </c>
      <c r="T149" s="258">
        <f t="shared" si="171"/>
        <v>0</v>
      </c>
      <c r="U149" s="258">
        <f t="shared" si="171"/>
        <v>0</v>
      </c>
      <c r="V149" s="258">
        <f t="shared" si="171"/>
        <v>0</v>
      </c>
      <c r="W149" s="258">
        <f t="shared" si="171"/>
        <v>0</v>
      </c>
      <c r="X149" s="258">
        <f t="shared" si="171"/>
        <v>0</v>
      </c>
      <c r="Y149" s="258">
        <f t="shared" si="171"/>
        <v>0</v>
      </c>
      <c r="Z149" s="258">
        <f t="shared" si="171"/>
        <v>0</v>
      </c>
      <c r="AA149" s="258">
        <f t="shared" si="171"/>
        <v>0</v>
      </c>
      <c r="AB149" s="258">
        <f t="shared" si="171"/>
        <v>0</v>
      </c>
      <c r="AC149" s="258">
        <f t="shared" si="171"/>
        <v>0</v>
      </c>
      <c r="AD149" s="258">
        <f t="shared" si="171"/>
        <v>0</v>
      </c>
      <c r="AE149" s="258">
        <f t="shared" si="171"/>
        <v>0</v>
      </c>
      <c r="AF149" s="258">
        <f t="shared" si="171"/>
        <v>0</v>
      </c>
      <c r="AG149" s="258">
        <f t="shared" si="171"/>
        <v>0</v>
      </c>
      <c r="AH149" s="258">
        <f t="shared" si="171"/>
        <v>0</v>
      </c>
      <c r="AI149" s="258">
        <f t="shared" si="171"/>
        <v>0</v>
      </c>
      <c r="AJ149" s="258">
        <f t="shared" si="171"/>
        <v>0</v>
      </c>
      <c r="AK149" s="258">
        <f t="shared" si="171"/>
        <v>0</v>
      </c>
      <c r="AL149" s="258">
        <f t="shared" si="171"/>
        <v>0</v>
      </c>
      <c r="AM149" s="258">
        <f t="shared" si="171"/>
        <v>0</v>
      </c>
      <c r="AN149" s="258">
        <f t="shared" si="171"/>
        <v>0</v>
      </c>
      <c r="AO149" s="258">
        <f t="shared" si="171"/>
        <v>0</v>
      </c>
      <c r="AP149" s="258">
        <f t="shared" si="171"/>
        <v>0</v>
      </c>
      <c r="AQ149" s="258">
        <f t="shared" si="171"/>
        <v>0</v>
      </c>
      <c r="AR149" s="258">
        <f t="shared" si="171"/>
        <v>0</v>
      </c>
      <c r="AS149" s="258">
        <f t="shared" si="171"/>
        <v>0</v>
      </c>
      <c r="AT149" s="258">
        <f t="shared" si="171"/>
        <v>0</v>
      </c>
      <c r="AU149" s="258">
        <f t="shared" si="171"/>
        <v>0</v>
      </c>
      <c r="AV149" s="258">
        <f t="shared" si="171"/>
        <v>0</v>
      </c>
      <c r="AW149" s="258">
        <f t="shared" si="171"/>
        <v>0</v>
      </c>
      <c r="AX149" s="258">
        <f t="shared" si="171"/>
        <v>0</v>
      </c>
      <c r="AY149" s="258">
        <f t="shared" si="171"/>
        <v>0</v>
      </c>
      <c r="AZ149" s="258">
        <f t="shared" si="171"/>
        <v>0</v>
      </c>
      <c r="BA149" s="258">
        <f t="shared" si="171"/>
        <v>0</v>
      </c>
      <c r="BB149" s="258">
        <f t="shared" si="171"/>
        <v>0</v>
      </c>
      <c r="BC149" s="258">
        <f t="shared" si="171"/>
        <v>0</v>
      </c>
      <c r="BD149" s="258">
        <f t="shared" si="171"/>
        <v>0</v>
      </c>
      <c r="BE149" s="258">
        <f t="shared" si="171"/>
        <v>0</v>
      </c>
      <c r="BF149" s="258">
        <f t="shared" si="171"/>
        <v>0</v>
      </c>
      <c r="BG149" s="258">
        <f t="shared" si="171"/>
        <v>0</v>
      </c>
      <c r="BH149" s="258">
        <f t="shared" si="171"/>
        <v>0</v>
      </c>
      <c r="BI149" s="258">
        <f t="shared" si="171"/>
        <v>0</v>
      </c>
      <c r="BJ149" s="258">
        <f t="shared" si="171"/>
        <v>0</v>
      </c>
      <c r="BK149" s="258">
        <f t="shared" si="171"/>
        <v>0</v>
      </c>
      <c r="BL149" s="258">
        <f t="shared" si="171"/>
        <v>0</v>
      </c>
      <c r="BM149" s="258">
        <f t="shared" si="171"/>
        <v>0</v>
      </c>
      <c r="BN149" s="258">
        <f t="shared" si="171"/>
        <v>0</v>
      </c>
      <c r="BO149" s="258">
        <f t="shared" si="171"/>
        <v>0</v>
      </c>
      <c r="BP149" s="258">
        <f t="shared" si="171"/>
        <v>0</v>
      </c>
      <c r="BQ149" s="258">
        <f t="shared" si="171"/>
        <v>0</v>
      </c>
      <c r="BR149" s="258">
        <f t="shared" si="171"/>
        <v>0</v>
      </c>
      <c r="BS149" s="258">
        <f t="shared" si="171"/>
        <v>0</v>
      </c>
      <c r="BT149" s="258">
        <f t="shared" si="171"/>
        <v>0</v>
      </c>
      <c r="BU149" s="258">
        <f t="shared" si="171"/>
        <v>0</v>
      </c>
      <c r="BV149" s="258">
        <f t="shared" si="171"/>
        <v>0</v>
      </c>
      <c r="BW149" s="258">
        <f t="shared" si="171"/>
        <v>0</v>
      </c>
      <c r="BX149" s="258">
        <f t="shared" si="171"/>
        <v>0</v>
      </c>
      <c r="BY149" s="258">
        <f t="shared" si="171"/>
        <v>0</v>
      </c>
      <c r="BZ149" s="258">
        <f t="shared" si="171"/>
        <v>0</v>
      </c>
      <c r="CA149" s="258">
        <f t="shared" si="171"/>
        <v>0</v>
      </c>
      <c r="CB149" s="258">
        <f t="shared" si="171"/>
        <v>0</v>
      </c>
      <c r="CC149" s="258">
        <f t="shared" si="171"/>
        <v>0</v>
      </c>
      <c r="CD149" s="258">
        <f t="shared" si="171"/>
        <v>0</v>
      </c>
      <c r="CE149" s="258">
        <f t="shared" si="171"/>
        <v>0</v>
      </c>
      <c r="CF149" s="258">
        <f t="shared" si="171"/>
        <v>0</v>
      </c>
      <c r="CG149" s="258">
        <f t="shared" si="171"/>
        <v>0</v>
      </c>
      <c r="CH149" s="258">
        <f t="shared" si="171"/>
        <v>0</v>
      </c>
      <c r="CI149" s="258">
        <f t="shared" si="171"/>
        <v>0</v>
      </c>
      <c r="CJ149" s="258">
        <f t="shared" si="171"/>
        <v>0</v>
      </c>
      <c r="CK149" s="258">
        <f t="shared" si="171"/>
        <v>0</v>
      </c>
      <c r="CL149" s="258">
        <f t="shared" si="171"/>
        <v>0</v>
      </c>
      <c r="CM149" s="258">
        <f t="shared" si="171"/>
        <v>0</v>
      </c>
      <c r="CN149" s="258">
        <f t="shared" si="171"/>
        <v>0</v>
      </c>
      <c r="CO149" s="258">
        <f t="shared" si="171"/>
        <v>0</v>
      </c>
      <c r="CP149" s="258">
        <f t="shared" si="171"/>
        <v>0</v>
      </c>
      <c r="CQ149" s="258">
        <f t="shared" si="171"/>
        <v>0</v>
      </c>
      <c r="CR149" s="258">
        <f t="shared" si="171"/>
        <v>0</v>
      </c>
      <c r="CS149" s="258">
        <f t="shared" si="171"/>
        <v>0</v>
      </c>
      <c r="CT149" s="258">
        <f t="shared" si="171"/>
        <v>0</v>
      </c>
      <c r="CU149" s="258">
        <f t="shared" si="171"/>
        <v>0</v>
      </c>
      <c r="CV149" s="258">
        <f t="shared" si="171"/>
        <v>0</v>
      </c>
      <c r="CW149" s="258">
        <f t="shared" si="171"/>
        <v>0</v>
      </c>
      <c r="CX149" s="258">
        <f t="shared" si="171"/>
        <v>0</v>
      </c>
      <c r="CY149" s="258">
        <f t="shared" si="171"/>
        <v>0</v>
      </c>
      <c r="CZ149" s="258">
        <f t="shared" si="171"/>
        <v>0</v>
      </c>
      <c r="DA149" s="258">
        <f t="shared" si="171"/>
        <v>0</v>
      </c>
      <c r="DB149" s="258">
        <f t="shared" si="171"/>
        <v>0</v>
      </c>
      <c r="DC149" s="258">
        <f t="shared" si="171"/>
        <v>0</v>
      </c>
      <c r="DD149" s="258">
        <f t="shared" si="171"/>
        <v>0</v>
      </c>
      <c r="DE149" s="258">
        <f t="shared" si="171"/>
        <v>0</v>
      </c>
      <c r="DF149" s="258">
        <f t="shared" si="171"/>
        <v>0</v>
      </c>
      <c r="DG149" s="258">
        <f t="shared" si="171"/>
        <v>0</v>
      </c>
      <c r="DH149" s="258">
        <f t="shared" si="171"/>
        <v>0</v>
      </c>
      <c r="DI149" s="258">
        <f t="shared" si="171"/>
        <v>0</v>
      </c>
      <c r="DJ149" s="258">
        <f t="shared" si="171"/>
        <v>0</v>
      </c>
      <c r="DK149" s="258">
        <f t="shared" si="171"/>
        <v>0</v>
      </c>
      <c r="DL149" s="258">
        <f t="shared" si="171"/>
        <v>0</v>
      </c>
      <c r="DM149" s="258">
        <f t="shared" si="171"/>
        <v>0</v>
      </c>
      <c r="DN149" s="258">
        <f t="shared" si="171"/>
        <v>0</v>
      </c>
      <c r="DO149" s="258">
        <f t="shared" si="171"/>
        <v>0</v>
      </c>
      <c r="DP149" s="258">
        <f t="shared" si="171"/>
        <v>0</v>
      </c>
      <c r="DQ149" s="258">
        <f t="shared" si="171"/>
        <v>0</v>
      </c>
      <c r="DR149" s="258">
        <f t="shared" si="171"/>
        <v>0</v>
      </c>
      <c r="DS149" s="258">
        <f t="shared" si="171"/>
        <v>0</v>
      </c>
      <c r="DT149" s="258">
        <f t="shared" si="171"/>
        <v>0</v>
      </c>
      <c r="DU149" s="258">
        <f t="shared" si="171"/>
        <v>0</v>
      </c>
      <c r="DV149" s="258">
        <f t="shared" si="171"/>
        <v>0</v>
      </c>
      <c r="DW149" s="258">
        <f t="shared" si="171"/>
        <v>0</v>
      </c>
      <c r="DX149" s="258">
        <f t="shared" si="171"/>
        <v>0</v>
      </c>
      <c r="DY149" s="258">
        <f t="shared" si="171"/>
        <v>0</v>
      </c>
      <c r="DZ149" s="258">
        <f t="shared" si="171"/>
        <v>0</v>
      </c>
      <c r="EA149" s="258">
        <f t="shared" si="171"/>
        <v>0</v>
      </c>
      <c r="EB149" s="258">
        <f t="shared" si="171"/>
        <v>0</v>
      </c>
      <c r="EC149" s="258">
        <f t="shared" si="171"/>
        <v>0</v>
      </c>
      <c r="ED149" s="258">
        <f t="shared" si="171"/>
        <v>0</v>
      </c>
      <c r="EE149" s="258">
        <f t="shared" si="171"/>
        <v>0</v>
      </c>
      <c r="EF149" s="258">
        <f t="shared" si="171"/>
        <v>0</v>
      </c>
      <c r="EG149" s="258">
        <f t="shared" si="171"/>
        <v>0</v>
      </c>
      <c r="EH149" s="258">
        <f t="shared" si="171"/>
        <v>0</v>
      </c>
      <c r="EI149" s="258">
        <f t="shared" si="171"/>
        <v>0</v>
      </c>
      <c r="EJ149" s="258">
        <f t="shared" si="171"/>
        <v>0</v>
      </c>
      <c r="EK149" s="258">
        <f t="shared" si="171"/>
        <v>0</v>
      </c>
      <c r="EL149" s="258">
        <f t="shared" si="171"/>
        <v>0</v>
      </c>
      <c r="EM149" s="258">
        <f t="shared" si="171"/>
        <v>0</v>
      </c>
      <c r="EN149" s="258">
        <f t="shared" si="171"/>
        <v>0</v>
      </c>
      <c r="EO149" s="258">
        <f t="shared" si="171"/>
        <v>0</v>
      </c>
      <c r="EP149" s="258">
        <f t="shared" si="171"/>
        <v>0</v>
      </c>
      <c r="EQ149" s="258">
        <f t="shared" si="171"/>
        <v>0</v>
      </c>
      <c r="ER149" s="258">
        <f t="shared" si="171"/>
        <v>0</v>
      </c>
      <c r="ES149" s="258">
        <f t="shared" si="171"/>
        <v>0</v>
      </c>
      <c r="ET149" s="1"/>
      <c r="EU149" s="1"/>
      <c r="EV149" s="1"/>
      <c r="EW149" s="1"/>
      <c r="EX149" s="80">
        <f t="shared" ref="EX149:KE149" si="172">(P149&gt;0)*(P149-AB149)</f>
        <v>0</v>
      </c>
      <c r="EY149" s="80">
        <f t="shared" si="172"/>
        <v>0</v>
      </c>
      <c r="EZ149" s="80">
        <f t="shared" si="172"/>
        <v>0</v>
      </c>
      <c r="FA149" s="80">
        <f t="shared" si="172"/>
        <v>0</v>
      </c>
      <c r="FB149" s="80">
        <f t="shared" si="172"/>
        <v>0</v>
      </c>
      <c r="FC149" s="80">
        <f t="shared" si="172"/>
        <v>0</v>
      </c>
      <c r="FD149" s="80">
        <f t="shared" si="172"/>
        <v>0</v>
      </c>
      <c r="FE149" s="80">
        <f t="shared" si="172"/>
        <v>0</v>
      </c>
      <c r="FF149" s="80">
        <f t="shared" si="172"/>
        <v>0</v>
      </c>
      <c r="FG149" s="80">
        <f t="shared" si="172"/>
        <v>0</v>
      </c>
      <c r="FH149" s="80">
        <f t="shared" si="172"/>
        <v>0</v>
      </c>
      <c r="FI149" s="80">
        <f t="shared" si="172"/>
        <v>0</v>
      </c>
      <c r="FJ149" s="80">
        <f t="shared" si="172"/>
        <v>0</v>
      </c>
      <c r="FK149" s="80">
        <f t="shared" si="172"/>
        <v>0</v>
      </c>
      <c r="FL149" s="80">
        <f t="shared" si="172"/>
        <v>0</v>
      </c>
      <c r="FM149" s="80">
        <f t="shared" si="172"/>
        <v>0</v>
      </c>
      <c r="FN149" s="80">
        <f t="shared" si="172"/>
        <v>0</v>
      </c>
      <c r="FO149" s="80">
        <f t="shared" si="172"/>
        <v>0</v>
      </c>
      <c r="FP149" s="80">
        <f t="shared" si="172"/>
        <v>0</v>
      </c>
      <c r="FQ149" s="80">
        <f t="shared" si="172"/>
        <v>0</v>
      </c>
      <c r="FR149" s="80">
        <f t="shared" si="172"/>
        <v>0</v>
      </c>
      <c r="FS149" s="80">
        <f t="shared" si="172"/>
        <v>0</v>
      </c>
      <c r="FT149" s="80">
        <f t="shared" si="172"/>
        <v>0</v>
      </c>
      <c r="FU149" s="80">
        <f t="shared" si="172"/>
        <v>0</v>
      </c>
      <c r="FV149" s="80">
        <f t="shared" si="172"/>
        <v>0</v>
      </c>
      <c r="FW149" s="80">
        <f t="shared" si="172"/>
        <v>0</v>
      </c>
      <c r="FX149" s="80">
        <f t="shared" si="172"/>
        <v>0</v>
      </c>
      <c r="FY149" s="80">
        <f t="shared" si="172"/>
        <v>0</v>
      </c>
      <c r="FZ149" s="80">
        <f t="shared" si="172"/>
        <v>0</v>
      </c>
      <c r="GA149" s="80">
        <f t="shared" si="172"/>
        <v>0</v>
      </c>
      <c r="GB149" s="80">
        <f t="shared" si="172"/>
        <v>0</v>
      </c>
      <c r="GC149" s="80">
        <f t="shared" si="172"/>
        <v>0</v>
      </c>
      <c r="GD149" s="80">
        <f t="shared" si="172"/>
        <v>0</v>
      </c>
      <c r="GE149" s="80">
        <f t="shared" si="172"/>
        <v>0</v>
      </c>
      <c r="GF149" s="80">
        <f t="shared" si="172"/>
        <v>0</v>
      </c>
      <c r="GG149" s="80">
        <f t="shared" si="172"/>
        <v>0</v>
      </c>
      <c r="GH149" s="80">
        <f t="shared" si="172"/>
        <v>0</v>
      </c>
      <c r="GI149" s="80">
        <f t="shared" si="172"/>
        <v>0</v>
      </c>
      <c r="GJ149" s="80">
        <f t="shared" si="172"/>
        <v>0</v>
      </c>
      <c r="GK149" s="80">
        <f t="shared" si="172"/>
        <v>0</v>
      </c>
      <c r="GL149" s="80">
        <f t="shared" si="172"/>
        <v>0</v>
      </c>
      <c r="GM149" s="80">
        <f t="shared" si="172"/>
        <v>0</v>
      </c>
      <c r="GN149" s="80">
        <f t="shared" si="172"/>
        <v>0</v>
      </c>
      <c r="GO149" s="80">
        <f t="shared" si="172"/>
        <v>0</v>
      </c>
      <c r="GP149" s="80">
        <f t="shared" si="172"/>
        <v>0</v>
      </c>
      <c r="GQ149" s="80">
        <f t="shared" si="172"/>
        <v>0</v>
      </c>
      <c r="GR149" s="80">
        <f t="shared" si="172"/>
        <v>0</v>
      </c>
      <c r="GS149" s="80">
        <f t="shared" si="172"/>
        <v>0</v>
      </c>
      <c r="GT149" s="80">
        <f t="shared" si="172"/>
        <v>0</v>
      </c>
      <c r="GU149" s="80">
        <f t="shared" si="172"/>
        <v>0</v>
      </c>
      <c r="GV149" s="80">
        <f t="shared" si="172"/>
        <v>0</v>
      </c>
      <c r="GW149" s="80">
        <f t="shared" si="172"/>
        <v>0</v>
      </c>
      <c r="GX149" s="80">
        <f t="shared" si="172"/>
        <v>0</v>
      </c>
      <c r="GY149" s="80">
        <f t="shared" si="172"/>
        <v>0</v>
      </c>
      <c r="GZ149" s="80">
        <f t="shared" si="172"/>
        <v>0</v>
      </c>
      <c r="HA149" s="80">
        <f t="shared" si="172"/>
        <v>0</v>
      </c>
      <c r="HB149" s="80">
        <f t="shared" si="172"/>
        <v>0</v>
      </c>
      <c r="HC149" s="80">
        <f t="shared" si="172"/>
        <v>0</v>
      </c>
      <c r="HD149" s="80">
        <f t="shared" si="172"/>
        <v>0</v>
      </c>
      <c r="HE149" s="80">
        <f t="shared" si="172"/>
        <v>0</v>
      </c>
      <c r="HF149" s="80">
        <f t="shared" si="172"/>
        <v>0</v>
      </c>
      <c r="HG149" s="80">
        <f t="shared" si="172"/>
        <v>0</v>
      </c>
      <c r="HH149" s="80">
        <f t="shared" si="172"/>
        <v>0</v>
      </c>
      <c r="HI149" s="80">
        <f t="shared" si="172"/>
        <v>0</v>
      </c>
      <c r="HJ149" s="80">
        <f t="shared" si="172"/>
        <v>0</v>
      </c>
      <c r="HK149" s="80">
        <f t="shared" si="172"/>
        <v>0</v>
      </c>
      <c r="HL149" s="80">
        <f t="shared" si="172"/>
        <v>0</v>
      </c>
      <c r="HM149" s="80">
        <f t="shared" si="172"/>
        <v>0</v>
      </c>
      <c r="HN149" s="80">
        <f t="shared" si="172"/>
        <v>0</v>
      </c>
      <c r="HO149" s="80">
        <f t="shared" si="172"/>
        <v>0</v>
      </c>
      <c r="HP149" s="80">
        <f t="shared" si="172"/>
        <v>0</v>
      </c>
      <c r="HQ149" s="80">
        <f t="shared" si="172"/>
        <v>0</v>
      </c>
      <c r="HR149" s="80">
        <f t="shared" si="172"/>
        <v>0</v>
      </c>
      <c r="HS149" s="80">
        <f t="shared" si="172"/>
        <v>0</v>
      </c>
      <c r="HT149" s="80">
        <f t="shared" si="172"/>
        <v>0</v>
      </c>
      <c r="HU149" s="80">
        <f t="shared" si="172"/>
        <v>0</v>
      </c>
      <c r="HV149" s="80">
        <f t="shared" si="172"/>
        <v>0</v>
      </c>
      <c r="HW149" s="80">
        <f t="shared" si="172"/>
        <v>0</v>
      </c>
      <c r="HX149" s="80">
        <f t="shared" si="172"/>
        <v>0</v>
      </c>
      <c r="HY149" s="80">
        <f t="shared" si="172"/>
        <v>0</v>
      </c>
      <c r="HZ149" s="80">
        <f t="shared" si="172"/>
        <v>0</v>
      </c>
      <c r="IA149" s="80">
        <f t="shared" si="172"/>
        <v>0</v>
      </c>
      <c r="IB149" s="80">
        <f t="shared" si="172"/>
        <v>0</v>
      </c>
      <c r="IC149" s="80">
        <f t="shared" si="172"/>
        <v>0</v>
      </c>
      <c r="ID149" s="80">
        <f t="shared" si="172"/>
        <v>0</v>
      </c>
      <c r="IE149" s="80">
        <f t="shared" si="172"/>
        <v>0</v>
      </c>
      <c r="IF149" s="80">
        <f t="shared" si="172"/>
        <v>0</v>
      </c>
      <c r="IG149" s="80">
        <f t="shared" si="172"/>
        <v>0</v>
      </c>
      <c r="IH149" s="80">
        <f t="shared" si="172"/>
        <v>0</v>
      </c>
      <c r="II149" s="80">
        <f t="shared" si="172"/>
        <v>0</v>
      </c>
      <c r="IJ149" s="80">
        <f t="shared" si="172"/>
        <v>0</v>
      </c>
      <c r="IK149" s="80">
        <f t="shared" si="172"/>
        <v>0</v>
      </c>
      <c r="IL149" s="80">
        <f t="shared" si="172"/>
        <v>0</v>
      </c>
      <c r="IM149" s="80">
        <f t="shared" si="172"/>
        <v>0</v>
      </c>
      <c r="IN149" s="80">
        <f t="shared" si="172"/>
        <v>0</v>
      </c>
      <c r="IO149" s="80">
        <f t="shared" si="172"/>
        <v>0</v>
      </c>
      <c r="IP149" s="80">
        <f t="shared" si="172"/>
        <v>0</v>
      </c>
      <c r="IQ149" s="80">
        <f t="shared" si="172"/>
        <v>0</v>
      </c>
      <c r="IR149" s="80">
        <f t="shared" si="172"/>
        <v>0</v>
      </c>
      <c r="IS149" s="80">
        <f t="shared" si="172"/>
        <v>0</v>
      </c>
      <c r="IT149" s="80">
        <f t="shared" si="172"/>
        <v>0</v>
      </c>
      <c r="IU149" s="80">
        <f t="shared" si="172"/>
        <v>0</v>
      </c>
      <c r="IV149" s="80">
        <f t="shared" si="172"/>
        <v>0</v>
      </c>
      <c r="IW149" s="80">
        <f t="shared" si="172"/>
        <v>0</v>
      </c>
      <c r="IX149" s="80">
        <f t="shared" si="172"/>
        <v>0</v>
      </c>
      <c r="IY149" s="80">
        <f t="shared" si="172"/>
        <v>0</v>
      </c>
      <c r="IZ149" s="80">
        <f t="shared" si="172"/>
        <v>0</v>
      </c>
      <c r="JA149" s="80">
        <f t="shared" si="172"/>
        <v>0</v>
      </c>
      <c r="JB149" s="80">
        <f t="shared" si="172"/>
        <v>0</v>
      </c>
      <c r="JC149" s="80">
        <f t="shared" si="172"/>
        <v>0</v>
      </c>
      <c r="JD149" s="80">
        <f t="shared" si="172"/>
        <v>0</v>
      </c>
      <c r="JE149" s="80">
        <f t="shared" si="172"/>
        <v>0</v>
      </c>
      <c r="JF149" s="80">
        <f t="shared" si="172"/>
        <v>0</v>
      </c>
      <c r="JG149" s="80">
        <f t="shared" si="172"/>
        <v>0</v>
      </c>
      <c r="JH149" s="80">
        <f t="shared" si="172"/>
        <v>0</v>
      </c>
      <c r="JI149" s="80">
        <f t="shared" si="172"/>
        <v>0</v>
      </c>
      <c r="JJ149" s="80">
        <f t="shared" si="172"/>
        <v>0</v>
      </c>
      <c r="JK149" s="80">
        <f t="shared" si="172"/>
        <v>0</v>
      </c>
      <c r="JL149" s="80">
        <f t="shared" si="172"/>
        <v>0</v>
      </c>
      <c r="JM149" s="80">
        <f t="shared" si="172"/>
        <v>0</v>
      </c>
      <c r="JN149" s="80">
        <f t="shared" si="172"/>
        <v>0</v>
      </c>
      <c r="JO149" s="80">
        <f t="shared" si="172"/>
        <v>0</v>
      </c>
      <c r="JP149" s="80">
        <f t="shared" si="172"/>
        <v>0</v>
      </c>
      <c r="JQ149" s="80">
        <f t="shared" si="172"/>
        <v>0</v>
      </c>
      <c r="JR149" s="80">
        <f t="shared" si="172"/>
        <v>0</v>
      </c>
      <c r="JS149" s="80">
        <f t="shared" si="172"/>
        <v>0</v>
      </c>
      <c r="JT149" s="80">
        <f t="shared" si="172"/>
        <v>0</v>
      </c>
      <c r="JU149" s="80">
        <f t="shared" si="172"/>
        <v>0</v>
      </c>
      <c r="JV149" s="80">
        <f t="shared" si="172"/>
        <v>0</v>
      </c>
      <c r="JW149" s="80">
        <f t="shared" si="172"/>
        <v>0</v>
      </c>
      <c r="JX149" s="80">
        <f t="shared" si="172"/>
        <v>0</v>
      </c>
      <c r="JY149" s="80">
        <f t="shared" si="172"/>
        <v>0</v>
      </c>
      <c r="JZ149" s="80">
        <f t="shared" si="172"/>
        <v>0</v>
      </c>
      <c r="KA149" s="80">
        <f t="shared" si="172"/>
        <v>0</v>
      </c>
      <c r="KB149" s="80">
        <f t="shared" si="172"/>
        <v>0</v>
      </c>
      <c r="KC149" s="80">
        <f t="shared" si="172"/>
        <v>0</v>
      </c>
      <c r="KD149" s="80">
        <f t="shared" si="172"/>
        <v>0</v>
      </c>
      <c r="KE149" s="80">
        <f t="shared" si="172"/>
        <v>0</v>
      </c>
      <c r="KF149" s="1"/>
      <c r="KG149" s="1"/>
      <c r="KH149" s="80">
        <f>+Interest_Rate_for_Equipment_Financing/12*P149</f>
        <v>0</v>
      </c>
      <c r="KI149" s="80">
        <f>+Interest_Rate_for_Equipment_Financing/12*Q149</f>
        <v>0</v>
      </c>
      <c r="KJ149" s="80">
        <f>+Interest_Rate_for_Equipment_Financing/12*R149</f>
        <v>0</v>
      </c>
      <c r="KK149" s="80">
        <f>+Interest_Rate_for_Equipment_Financing/12*S149</f>
        <v>0</v>
      </c>
      <c r="KL149" s="80">
        <f>+Interest_Rate_for_Equipment_Financing/12*T149</f>
        <v>0</v>
      </c>
      <c r="KM149" s="80">
        <f>+Interest_Rate_for_Equipment_Financing/12*U149</f>
        <v>0</v>
      </c>
      <c r="KN149" s="80">
        <f>+Interest_Rate_for_Equipment_Financing/12*V149</f>
        <v>0</v>
      </c>
      <c r="KO149" s="80">
        <f>+Interest_Rate_for_Equipment_Financing/12*W149</f>
        <v>0</v>
      </c>
      <c r="KP149" s="80">
        <f>+Interest_Rate_for_Equipment_Financing/12*X149</f>
        <v>0</v>
      </c>
      <c r="KQ149" s="80">
        <f>+Interest_Rate_for_Equipment_Financing/12*Y149</f>
        <v>0</v>
      </c>
      <c r="KR149" s="80">
        <f>+Interest_Rate_for_Equipment_Financing/12*Z149</f>
        <v>0</v>
      </c>
      <c r="KS149" s="80">
        <f>+Interest_Rate_for_Equipment_Financing/12*AA149</f>
        <v>0</v>
      </c>
      <c r="KT149" s="80">
        <f>+Interest_Rate_for_Equipment_Financing/12*AB149</f>
        <v>0</v>
      </c>
      <c r="KU149" s="80">
        <f>+Interest_Rate_for_Equipment_Financing/12*AC149</f>
        <v>0</v>
      </c>
      <c r="KV149" s="80">
        <f>+Interest_Rate_for_Equipment_Financing/12*AD149</f>
        <v>0</v>
      </c>
      <c r="KW149" s="80">
        <f>+Interest_Rate_for_Equipment_Financing/12*AE149</f>
        <v>0</v>
      </c>
      <c r="KX149" s="80">
        <f>+Interest_Rate_for_Equipment_Financing/12*AF149</f>
        <v>0</v>
      </c>
      <c r="KY149" s="80">
        <f>+Interest_Rate_for_Equipment_Financing/12*AG149</f>
        <v>0</v>
      </c>
      <c r="KZ149" s="80">
        <f>+Interest_Rate_for_Equipment_Financing/12*AH149</f>
        <v>0</v>
      </c>
      <c r="LA149" s="80">
        <f>+Interest_Rate_for_Equipment_Financing/12*AI149</f>
        <v>0</v>
      </c>
      <c r="LB149" s="80">
        <f>+Interest_Rate_for_Equipment_Financing/12*AJ149</f>
        <v>0</v>
      </c>
      <c r="LC149" s="80">
        <f>+Interest_Rate_for_Equipment_Financing/12*AK149</f>
        <v>0</v>
      </c>
      <c r="LD149" s="80">
        <f>+Interest_Rate_for_Equipment_Financing/12*AL149</f>
        <v>0</v>
      </c>
      <c r="LE149" s="80">
        <f>+Interest_Rate_for_Equipment_Financing/12*AM149</f>
        <v>0</v>
      </c>
      <c r="LF149" s="80">
        <f>+Interest_Rate_for_Equipment_Financing/12*AN149</f>
        <v>0</v>
      </c>
      <c r="LG149" s="80">
        <f>+Interest_Rate_for_Equipment_Financing/12*AO149</f>
        <v>0</v>
      </c>
      <c r="LH149" s="80">
        <f>+Interest_Rate_for_Equipment_Financing/12*AP149</f>
        <v>0</v>
      </c>
      <c r="LI149" s="80">
        <f>+Interest_Rate_for_Equipment_Financing/12*AQ149</f>
        <v>0</v>
      </c>
      <c r="LJ149" s="80">
        <f>+Interest_Rate_for_Equipment_Financing/12*AR149</f>
        <v>0</v>
      </c>
      <c r="LK149" s="80">
        <f>+Interest_Rate_for_Equipment_Financing/12*AS149</f>
        <v>0</v>
      </c>
      <c r="LL149" s="80">
        <f>+Interest_Rate_for_Equipment_Financing/12*AT149</f>
        <v>0</v>
      </c>
      <c r="LM149" s="80">
        <f>+Interest_Rate_for_Equipment_Financing/12*AU149</f>
        <v>0</v>
      </c>
      <c r="LN149" s="80">
        <f>+Interest_Rate_for_Equipment_Financing/12*AV149</f>
        <v>0</v>
      </c>
      <c r="LO149" s="80">
        <f>+Interest_Rate_for_Equipment_Financing/12*AW149</f>
        <v>0</v>
      </c>
      <c r="LP149" s="80">
        <f>+Interest_Rate_for_Equipment_Financing/12*AX149</f>
        <v>0</v>
      </c>
      <c r="LQ149" s="80">
        <f>+Interest_Rate_for_Equipment_Financing/12*AY149</f>
        <v>0</v>
      </c>
      <c r="LR149" s="80">
        <f>+Interest_Rate_for_Equipment_Financing/12*AZ149</f>
        <v>0</v>
      </c>
      <c r="LS149" s="80">
        <f>+Interest_Rate_for_Equipment_Financing/12*BA149</f>
        <v>0</v>
      </c>
      <c r="LT149" s="80">
        <f>+Interest_Rate_for_Equipment_Financing/12*BB149</f>
        <v>0</v>
      </c>
      <c r="LU149" s="80">
        <f>+Interest_Rate_for_Equipment_Financing/12*BC149</f>
        <v>0</v>
      </c>
      <c r="LV149" s="80">
        <f>+Interest_Rate_for_Equipment_Financing/12*BD149</f>
        <v>0</v>
      </c>
      <c r="LW149" s="80">
        <f>+Interest_Rate_for_Equipment_Financing/12*BE149</f>
        <v>0</v>
      </c>
      <c r="LX149" s="80">
        <f>+Interest_Rate_for_Equipment_Financing/12*BF149</f>
        <v>0</v>
      </c>
      <c r="LY149" s="80">
        <f>+Interest_Rate_for_Equipment_Financing/12*BG149</f>
        <v>0</v>
      </c>
      <c r="LZ149" s="80">
        <f>+Interest_Rate_for_Equipment_Financing/12*BH149</f>
        <v>0</v>
      </c>
      <c r="MA149" s="80">
        <f>+Interest_Rate_for_Equipment_Financing/12*BI149</f>
        <v>0</v>
      </c>
      <c r="MB149" s="80">
        <f>+Interest_Rate_for_Equipment_Financing/12*BJ149</f>
        <v>0</v>
      </c>
      <c r="MC149" s="80">
        <f>+Interest_Rate_for_Equipment_Financing/12*BK149</f>
        <v>0</v>
      </c>
      <c r="MD149" s="80">
        <f>+Interest_Rate_for_Equipment_Financing/12*BL149</f>
        <v>0</v>
      </c>
      <c r="ME149" s="80">
        <f>+Interest_Rate_for_Equipment_Financing/12*BM149</f>
        <v>0</v>
      </c>
      <c r="MF149" s="80">
        <f>+Interest_Rate_for_Equipment_Financing/12*BN149</f>
        <v>0</v>
      </c>
      <c r="MG149" s="80">
        <f>+Interest_Rate_for_Equipment_Financing/12*BO149</f>
        <v>0</v>
      </c>
      <c r="MH149" s="80">
        <f>+Interest_Rate_for_Equipment_Financing/12*BP149</f>
        <v>0</v>
      </c>
      <c r="MI149" s="80">
        <f>+Interest_Rate_for_Equipment_Financing/12*BQ149</f>
        <v>0</v>
      </c>
      <c r="MJ149" s="80">
        <f>+Interest_Rate_for_Equipment_Financing/12*BR149</f>
        <v>0</v>
      </c>
      <c r="MK149" s="80">
        <f>+Interest_Rate_for_Equipment_Financing/12*BS149</f>
        <v>0</v>
      </c>
      <c r="ML149" s="80">
        <f>+Interest_Rate_for_Equipment_Financing/12*BT149</f>
        <v>0</v>
      </c>
      <c r="MM149" s="80">
        <f>+Interest_Rate_for_Equipment_Financing/12*BU149</f>
        <v>0</v>
      </c>
      <c r="MN149" s="80">
        <f>+Interest_Rate_for_Equipment_Financing/12*BV149</f>
        <v>0</v>
      </c>
      <c r="MO149" s="80">
        <f>+Interest_Rate_for_Equipment_Financing/12*BW149</f>
        <v>0</v>
      </c>
      <c r="MP149" s="80">
        <f>+Interest_Rate_for_Equipment_Financing/12*BX149</f>
        <v>0</v>
      </c>
      <c r="MQ149" s="80">
        <f>+Interest_Rate_for_Equipment_Financing/12*BY149</f>
        <v>0</v>
      </c>
      <c r="MR149" s="80">
        <f>+Interest_Rate_for_Equipment_Financing/12*BZ149</f>
        <v>0</v>
      </c>
      <c r="MS149" s="80">
        <f>+Interest_Rate_for_Equipment_Financing/12*CA149</f>
        <v>0</v>
      </c>
      <c r="MT149" s="80">
        <f>+Interest_Rate_for_Equipment_Financing/12*CB149</f>
        <v>0</v>
      </c>
      <c r="MU149" s="80">
        <f>+Interest_Rate_for_Equipment_Financing/12*CC149</f>
        <v>0</v>
      </c>
      <c r="MV149" s="80">
        <f>+Interest_Rate_for_Equipment_Financing/12*CD149</f>
        <v>0</v>
      </c>
      <c r="MW149" s="80">
        <f>+Interest_Rate_for_Equipment_Financing/12*CE149</f>
        <v>0</v>
      </c>
      <c r="MX149" s="80">
        <f>+Interest_Rate_for_Equipment_Financing/12*CF149</f>
        <v>0</v>
      </c>
      <c r="MY149" s="80">
        <f>+Interest_Rate_for_Equipment_Financing/12*CG149</f>
        <v>0</v>
      </c>
      <c r="MZ149" s="80">
        <f>+Interest_Rate_for_Equipment_Financing/12*CH149</f>
        <v>0</v>
      </c>
      <c r="NA149" s="80">
        <f>+Interest_Rate_for_Equipment_Financing/12*CI149</f>
        <v>0</v>
      </c>
      <c r="NB149" s="80">
        <f>+Interest_Rate_for_Equipment_Financing/12*CJ149</f>
        <v>0</v>
      </c>
      <c r="NC149" s="80">
        <f>+Interest_Rate_for_Equipment_Financing/12*CK149</f>
        <v>0</v>
      </c>
      <c r="ND149" s="80">
        <f>+Interest_Rate_for_Equipment_Financing/12*CL149</f>
        <v>0</v>
      </c>
      <c r="NE149" s="80">
        <f>+Interest_Rate_for_Equipment_Financing/12*CM149</f>
        <v>0</v>
      </c>
      <c r="NF149" s="80">
        <f>+Interest_Rate_for_Equipment_Financing/12*CN149</f>
        <v>0</v>
      </c>
      <c r="NG149" s="80">
        <f>+Interest_Rate_for_Equipment_Financing/12*CO149</f>
        <v>0</v>
      </c>
      <c r="NH149" s="80">
        <f>+Interest_Rate_for_Equipment_Financing/12*CP149</f>
        <v>0</v>
      </c>
      <c r="NI149" s="80">
        <f>+Interest_Rate_for_Equipment_Financing/12*CQ149</f>
        <v>0</v>
      </c>
      <c r="NJ149" s="80">
        <f>+Interest_Rate_for_Equipment_Financing/12*CR149</f>
        <v>0</v>
      </c>
      <c r="NK149" s="80">
        <f>+Interest_Rate_for_Equipment_Financing/12*CS149</f>
        <v>0</v>
      </c>
      <c r="NL149" s="80">
        <f>+Interest_Rate_for_Equipment_Financing/12*CT149</f>
        <v>0</v>
      </c>
      <c r="NM149" s="80">
        <f>+Interest_Rate_for_Equipment_Financing/12*CU149</f>
        <v>0</v>
      </c>
      <c r="NN149" s="80">
        <f>+Interest_Rate_for_Equipment_Financing/12*CV149</f>
        <v>0</v>
      </c>
      <c r="NO149" s="80">
        <f>+Interest_Rate_for_Equipment_Financing/12*CW149</f>
        <v>0</v>
      </c>
      <c r="NP149" s="80">
        <f>+Interest_Rate_for_Equipment_Financing/12*CX149</f>
        <v>0</v>
      </c>
      <c r="NQ149" s="80">
        <f>+Interest_Rate_for_Equipment_Financing/12*CY149</f>
        <v>0</v>
      </c>
      <c r="NR149" s="80">
        <f>+Interest_Rate_for_Equipment_Financing/12*CZ149</f>
        <v>0</v>
      </c>
      <c r="NS149" s="80">
        <f>+Interest_Rate_for_Equipment_Financing/12*DA149</f>
        <v>0</v>
      </c>
      <c r="NT149" s="80">
        <f>+Interest_Rate_for_Equipment_Financing/12*DB149</f>
        <v>0</v>
      </c>
      <c r="NU149" s="80">
        <f>+Interest_Rate_for_Equipment_Financing/12*DC149</f>
        <v>0</v>
      </c>
      <c r="NV149" s="80">
        <f>+Interest_Rate_for_Equipment_Financing/12*DD149</f>
        <v>0</v>
      </c>
      <c r="NW149" s="80">
        <f>+Interest_Rate_for_Equipment_Financing/12*DE149</f>
        <v>0</v>
      </c>
      <c r="NX149" s="80">
        <f>+Interest_Rate_for_Equipment_Financing/12*DF149</f>
        <v>0</v>
      </c>
      <c r="NY149" s="80">
        <f>+Interest_Rate_for_Equipment_Financing/12*DG149</f>
        <v>0</v>
      </c>
      <c r="NZ149" s="80">
        <f>+Interest_Rate_for_Equipment_Financing/12*DH149</f>
        <v>0</v>
      </c>
      <c r="OA149" s="80">
        <f>+Interest_Rate_for_Equipment_Financing/12*DI149</f>
        <v>0</v>
      </c>
      <c r="OB149" s="80">
        <f>+Interest_Rate_for_Equipment_Financing/12*DJ149</f>
        <v>0</v>
      </c>
      <c r="OC149" s="80">
        <f>+Interest_Rate_for_Equipment_Financing/12*DK149</f>
        <v>0</v>
      </c>
      <c r="OD149" s="80">
        <f>+Interest_Rate_for_Equipment_Financing/12*DL149</f>
        <v>0</v>
      </c>
      <c r="OE149" s="80">
        <f>+Interest_Rate_for_Equipment_Financing/12*DM149</f>
        <v>0</v>
      </c>
      <c r="OF149" s="80">
        <f>+Interest_Rate_for_Equipment_Financing/12*DN149</f>
        <v>0</v>
      </c>
      <c r="OG149" s="80">
        <f>+Interest_Rate_for_Equipment_Financing/12*DO149</f>
        <v>0</v>
      </c>
      <c r="OH149" s="80">
        <f>+Interest_Rate_for_Equipment_Financing/12*DP149</f>
        <v>0</v>
      </c>
      <c r="OI149" s="80">
        <f>+Interest_Rate_for_Equipment_Financing/12*DQ149</f>
        <v>0</v>
      </c>
      <c r="OJ149" s="80">
        <f>+Interest_Rate_for_Equipment_Financing/12*DR149</f>
        <v>0</v>
      </c>
      <c r="OK149" s="80">
        <f>+Interest_Rate_for_Equipment_Financing/12*DS149</f>
        <v>0</v>
      </c>
      <c r="OL149" s="80">
        <f>+Interest_Rate_for_Equipment_Financing/12*DT149</f>
        <v>0</v>
      </c>
      <c r="OM149" s="80">
        <f>+Interest_Rate_for_Equipment_Financing/12*DU149</f>
        <v>0</v>
      </c>
      <c r="ON149" s="80">
        <f>+Interest_Rate_for_Equipment_Financing/12*DV149</f>
        <v>0</v>
      </c>
      <c r="OO149" s="80">
        <f>+Interest_Rate_for_Equipment_Financing/12*DW149</f>
        <v>0</v>
      </c>
      <c r="OP149" s="80">
        <f>+Interest_Rate_for_Equipment_Financing/12*DX149</f>
        <v>0</v>
      </c>
      <c r="OQ149" s="80">
        <f>+Interest_Rate_for_Equipment_Financing/12*DY149</f>
        <v>0</v>
      </c>
      <c r="OR149" s="80">
        <f>+Interest_Rate_for_Equipment_Financing/12*DZ149</f>
        <v>0</v>
      </c>
      <c r="OS149" s="80">
        <f>+Interest_Rate_for_Equipment_Financing/12*EA149</f>
        <v>0</v>
      </c>
      <c r="OT149" s="80">
        <f>+Interest_Rate_for_Equipment_Financing/12*EB149</f>
        <v>0</v>
      </c>
      <c r="OU149" s="80">
        <f>+Interest_Rate_for_Equipment_Financing/12*EC149</f>
        <v>0</v>
      </c>
      <c r="OV149" s="80">
        <f>+Interest_Rate_for_Equipment_Financing/12*ED149</f>
        <v>0</v>
      </c>
      <c r="OW149" s="80">
        <f>+Interest_Rate_for_Equipment_Financing/12*EE149</f>
        <v>0</v>
      </c>
    </row>
    <row r="150" ht="12.75" customHeight="1">
      <c r="A150" s="79">
        <f t="shared" si="111"/>
        <v>29</v>
      </c>
      <c r="B150" s="79" t="s">
        <v>229</v>
      </c>
      <c r="C150" s="80"/>
      <c r="D150" s="80" t="str">
        <f>Term_for_Equipment_Financing</f>
        <v/>
      </c>
      <c r="E150" s="294">
        <f>+Interest_Rate_LT</f>
        <v>0.05</v>
      </c>
      <c r="F150" s="295">
        <f t="shared" si="141"/>
        <v>5</v>
      </c>
      <c r="G150" s="79">
        <f t="shared" si="142"/>
        <v>2027</v>
      </c>
      <c r="H150" s="296"/>
      <c r="I150" s="296"/>
      <c r="J150" s="297"/>
      <c r="K150" s="1"/>
      <c r="L150" s="1"/>
      <c r="M150" s="256">
        <f t="shared" si="118"/>
        <v>46508</v>
      </c>
      <c r="N150" s="256">
        <f t="shared" si="112"/>
        <v>0</v>
      </c>
      <c r="O150" s="257">
        <f t="shared" si="113"/>
        <v>0</v>
      </c>
      <c r="P150" s="258">
        <f t="shared" ref="P150:ES150" si="173">AND((O150&gt;0.1),OR(P$70&lt;$N150,$N150=0))*(O150+$O150+O150*$E150/12)+(P$70=$M150)*($C150+$O150+$C150*$E150/12)</f>
        <v>0</v>
      </c>
      <c r="Q150" s="258">
        <f t="shared" si="173"/>
        <v>0</v>
      </c>
      <c r="R150" s="258">
        <f t="shared" si="173"/>
        <v>0</v>
      </c>
      <c r="S150" s="258">
        <f t="shared" si="173"/>
        <v>0</v>
      </c>
      <c r="T150" s="258">
        <f t="shared" si="173"/>
        <v>0</v>
      </c>
      <c r="U150" s="258">
        <f t="shared" si="173"/>
        <v>0</v>
      </c>
      <c r="V150" s="258">
        <f t="shared" si="173"/>
        <v>0</v>
      </c>
      <c r="W150" s="258">
        <f t="shared" si="173"/>
        <v>0</v>
      </c>
      <c r="X150" s="258">
        <f t="shared" si="173"/>
        <v>0</v>
      </c>
      <c r="Y150" s="258">
        <f t="shared" si="173"/>
        <v>0</v>
      </c>
      <c r="Z150" s="258">
        <f t="shared" si="173"/>
        <v>0</v>
      </c>
      <c r="AA150" s="258">
        <f t="shared" si="173"/>
        <v>0</v>
      </c>
      <c r="AB150" s="258">
        <f t="shared" si="173"/>
        <v>0</v>
      </c>
      <c r="AC150" s="258">
        <f t="shared" si="173"/>
        <v>0</v>
      </c>
      <c r="AD150" s="258">
        <f t="shared" si="173"/>
        <v>0</v>
      </c>
      <c r="AE150" s="258">
        <f t="shared" si="173"/>
        <v>0</v>
      </c>
      <c r="AF150" s="258">
        <f t="shared" si="173"/>
        <v>0</v>
      </c>
      <c r="AG150" s="258">
        <f t="shared" si="173"/>
        <v>0</v>
      </c>
      <c r="AH150" s="258">
        <f t="shared" si="173"/>
        <v>0</v>
      </c>
      <c r="AI150" s="258">
        <f t="shared" si="173"/>
        <v>0</v>
      </c>
      <c r="AJ150" s="258">
        <f t="shared" si="173"/>
        <v>0</v>
      </c>
      <c r="AK150" s="258">
        <f t="shared" si="173"/>
        <v>0</v>
      </c>
      <c r="AL150" s="258">
        <f t="shared" si="173"/>
        <v>0</v>
      </c>
      <c r="AM150" s="258">
        <f t="shared" si="173"/>
        <v>0</v>
      </c>
      <c r="AN150" s="258">
        <f t="shared" si="173"/>
        <v>0</v>
      </c>
      <c r="AO150" s="258">
        <f t="shared" si="173"/>
        <v>0</v>
      </c>
      <c r="AP150" s="258">
        <f t="shared" si="173"/>
        <v>0</v>
      </c>
      <c r="AQ150" s="258">
        <f t="shared" si="173"/>
        <v>0</v>
      </c>
      <c r="AR150" s="258">
        <f t="shared" si="173"/>
        <v>0</v>
      </c>
      <c r="AS150" s="258">
        <f t="shared" si="173"/>
        <v>0</v>
      </c>
      <c r="AT150" s="258">
        <f t="shared" si="173"/>
        <v>0</v>
      </c>
      <c r="AU150" s="258">
        <f t="shared" si="173"/>
        <v>0</v>
      </c>
      <c r="AV150" s="258">
        <f t="shared" si="173"/>
        <v>0</v>
      </c>
      <c r="AW150" s="258">
        <f t="shared" si="173"/>
        <v>0</v>
      </c>
      <c r="AX150" s="258">
        <f t="shared" si="173"/>
        <v>0</v>
      </c>
      <c r="AY150" s="258">
        <f t="shared" si="173"/>
        <v>0</v>
      </c>
      <c r="AZ150" s="258">
        <f t="shared" si="173"/>
        <v>0</v>
      </c>
      <c r="BA150" s="258">
        <f t="shared" si="173"/>
        <v>0</v>
      </c>
      <c r="BB150" s="258">
        <f t="shared" si="173"/>
        <v>0</v>
      </c>
      <c r="BC150" s="258">
        <f t="shared" si="173"/>
        <v>0</v>
      </c>
      <c r="BD150" s="258">
        <f t="shared" si="173"/>
        <v>0</v>
      </c>
      <c r="BE150" s="258">
        <f t="shared" si="173"/>
        <v>0</v>
      </c>
      <c r="BF150" s="258">
        <f t="shared" si="173"/>
        <v>0</v>
      </c>
      <c r="BG150" s="258">
        <f t="shared" si="173"/>
        <v>0</v>
      </c>
      <c r="BH150" s="258">
        <f t="shared" si="173"/>
        <v>0</v>
      </c>
      <c r="BI150" s="258">
        <f t="shared" si="173"/>
        <v>0</v>
      </c>
      <c r="BJ150" s="258">
        <f t="shared" si="173"/>
        <v>0</v>
      </c>
      <c r="BK150" s="258">
        <f t="shared" si="173"/>
        <v>0</v>
      </c>
      <c r="BL150" s="258">
        <f t="shared" si="173"/>
        <v>0</v>
      </c>
      <c r="BM150" s="258">
        <f t="shared" si="173"/>
        <v>0</v>
      </c>
      <c r="BN150" s="258">
        <f t="shared" si="173"/>
        <v>0</v>
      </c>
      <c r="BO150" s="258">
        <f t="shared" si="173"/>
        <v>0</v>
      </c>
      <c r="BP150" s="258">
        <f t="shared" si="173"/>
        <v>0</v>
      </c>
      <c r="BQ150" s="258">
        <f t="shared" si="173"/>
        <v>0</v>
      </c>
      <c r="BR150" s="258">
        <f t="shared" si="173"/>
        <v>0</v>
      </c>
      <c r="BS150" s="258">
        <f t="shared" si="173"/>
        <v>0</v>
      </c>
      <c r="BT150" s="258">
        <f t="shared" si="173"/>
        <v>0</v>
      </c>
      <c r="BU150" s="258">
        <f t="shared" si="173"/>
        <v>0</v>
      </c>
      <c r="BV150" s="258">
        <f t="shared" si="173"/>
        <v>0</v>
      </c>
      <c r="BW150" s="258">
        <f t="shared" si="173"/>
        <v>0</v>
      </c>
      <c r="BX150" s="258">
        <f t="shared" si="173"/>
        <v>0</v>
      </c>
      <c r="BY150" s="258">
        <f t="shared" si="173"/>
        <v>0</v>
      </c>
      <c r="BZ150" s="258">
        <f t="shared" si="173"/>
        <v>0</v>
      </c>
      <c r="CA150" s="258">
        <f t="shared" si="173"/>
        <v>0</v>
      </c>
      <c r="CB150" s="258">
        <f t="shared" si="173"/>
        <v>0</v>
      </c>
      <c r="CC150" s="258">
        <f t="shared" si="173"/>
        <v>0</v>
      </c>
      <c r="CD150" s="258">
        <f t="shared" si="173"/>
        <v>0</v>
      </c>
      <c r="CE150" s="258">
        <f t="shared" si="173"/>
        <v>0</v>
      </c>
      <c r="CF150" s="258">
        <f t="shared" si="173"/>
        <v>0</v>
      </c>
      <c r="CG150" s="258">
        <f t="shared" si="173"/>
        <v>0</v>
      </c>
      <c r="CH150" s="258">
        <f t="shared" si="173"/>
        <v>0</v>
      </c>
      <c r="CI150" s="258">
        <f t="shared" si="173"/>
        <v>0</v>
      </c>
      <c r="CJ150" s="258">
        <f t="shared" si="173"/>
        <v>0</v>
      </c>
      <c r="CK150" s="258">
        <f t="shared" si="173"/>
        <v>0</v>
      </c>
      <c r="CL150" s="258">
        <f t="shared" si="173"/>
        <v>0</v>
      </c>
      <c r="CM150" s="258">
        <f t="shared" si="173"/>
        <v>0</v>
      </c>
      <c r="CN150" s="258">
        <f t="shared" si="173"/>
        <v>0</v>
      </c>
      <c r="CO150" s="258">
        <f t="shared" si="173"/>
        <v>0</v>
      </c>
      <c r="CP150" s="258">
        <f t="shared" si="173"/>
        <v>0</v>
      </c>
      <c r="CQ150" s="258">
        <f t="shared" si="173"/>
        <v>0</v>
      </c>
      <c r="CR150" s="258">
        <f t="shared" si="173"/>
        <v>0</v>
      </c>
      <c r="CS150" s="258">
        <f t="shared" si="173"/>
        <v>0</v>
      </c>
      <c r="CT150" s="258">
        <f t="shared" si="173"/>
        <v>0</v>
      </c>
      <c r="CU150" s="258">
        <f t="shared" si="173"/>
        <v>0</v>
      </c>
      <c r="CV150" s="258">
        <f t="shared" si="173"/>
        <v>0</v>
      </c>
      <c r="CW150" s="258">
        <f t="shared" si="173"/>
        <v>0</v>
      </c>
      <c r="CX150" s="258">
        <f t="shared" si="173"/>
        <v>0</v>
      </c>
      <c r="CY150" s="258">
        <f t="shared" si="173"/>
        <v>0</v>
      </c>
      <c r="CZ150" s="258">
        <f t="shared" si="173"/>
        <v>0</v>
      </c>
      <c r="DA150" s="258">
        <f t="shared" si="173"/>
        <v>0</v>
      </c>
      <c r="DB150" s="258">
        <f t="shared" si="173"/>
        <v>0</v>
      </c>
      <c r="DC150" s="258">
        <f t="shared" si="173"/>
        <v>0</v>
      </c>
      <c r="DD150" s="258">
        <f t="shared" si="173"/>
        <v>0</v>
      </c>
      <c r="DE150" s="258">
        <f t="shared" si="173"/>
        <v>0</v>
      </c>
      <c r="DF150" s="258">
        <f t="shared" si="173"/>
        <v>0</v>
      </c>
      <c r="DG150" s="258">
        <f t="shared" si="173"/>
        <v>0</v>
      </c>
      <c r="DH150" s="258">
        <f t="shared" si="173"/>
        <v>0</v>
      </c>
      <c r="DI150" s="258">
        <f t="shared" si="173"/>
        <v>0</v>
      </c>
      <c r="DJ150" s="258">
        <f t="shared" si="173"/>
        <v>0</v>
      </c>
      <c r="DK150" s="258">
        <f t="shared" si="173"/>
        <v>0</v>
      </c>
      <c r="DL150" s="258">
        <f t="shared" si="173"/>
        <v>0</v>
      </c>
      <c r="DM150" s="258">
        <f t="shared" si="173"/>
        <v>0</v>
      </c>
      <c r="DN150" s="258">
        <f t="shared" si="173"/>
        <v>0</v>
      </c>
      <c r="DO150" s="258">
        <f t="shared" si="173"/>
        <v>0</v>
      </c>
      <c r="DP150" s="258">
        <f t="shared" si="173"/>
        <v>0</v>
      </c>
      <c r="DQ150" s="258">
        <f t="shared" si="173"/>
        <v>0</v>
      </c>
      <c r="DR150" s="258">
        <f t="shared" si="173"/>
        <v>0</v>
      </c>
      <c r="DS150" s="258">
        <f t="shared" si="173"/>
        <v>0</v>
      </c>
      <c r="DT150" s="258">
        <f t="shared" si="173"/>
        <v>0</v>
      </c>
      <c r="DU150" s="258">
        <f t="shared" si="173"/>
        <v>0</v>
      </c>
      <c r="DV150" s="258">
        <f t="shared" si="173"/>
        <v>0</v>
      </c>
      <c r="DW150" s="258">
        <f t="shared" si="173"/>
        <v>0</v>
      </c>
      <c r="DX150" s="258">
        <f t="shared" si="173"/>
        <v>0</v>
      </c>
      <c r="DY150" s="258">
        <f t="shared" si="173"/>
        <v>0</v>
      </c>
      <c r="DZ150" s="258">
        <f t="shared" si="173"/>
        <v>0</v>
      </c>
      <c r="EA150" s="258">
        <f t="shared" si="173"/>
        <v>0</v>
      </c>
      <c r="EB150" s="258">
        <f t="shared" si="173"/>
        <v>0</v>
      </c>
      <c r="EC150" s="258">
        <f t="shared" si="173"/>
        <v>0</v>
      </c>
      <c r="ED150" s="258">
        <f t="shared" si="173"/>
        <v>0</v>
      </c>
      <c r="EE150" s="258">
        <f t="shared" si="173"/>
        <v>0</v>
      </c>
      <c r="EF150" s="258">
        <f t="shared" si="173"/>
        <v>0</v>
      </c>
      <c r="EG150" s="258">
        <f t="shared" si="173"/>
        <v>0</v>
      </c>
      <c r="EH150" s="258">
        <f t="shared" si="173"/>
        <v>0</v>
      </c>
      <c r="EI150" s="258">
        <f t="shared" si="173"/>
        <v>0</v>
      </c>
      <c r="EJ150" s="258">
        <f t="shared" si="173"/>
        <v>0</v>
      </c>
      <c r="EK150" s="258">
        <f t="shared" si="173"/>
        <v>0</v>
      </c>
      <c r="EL150" s="258">
        <f t="shared" si="173"/>
        <v>0</v>
      </c>
      <c r="EM150" s="258">
        <f t="shared" si="173"/>
        <v>0</v>
      </c>
      <c r="EN150" s="258">
        <f t="shared" si="173"/>
        <v>0</v>
      </c>
      <c r="EO150" s="258">
        <f t="shared" si="173"/>
        <v>0</v>
      </c>
      <c r="EP150" s="258">
        <f t="shared" si="173"/>
        <v>0</v>
      </c>
      <c r="EQ150" s="258">
        <f t="shared" si="173"/>
        <v>0</v>
      </c>
      <c r="ER150" s="258">
        <f t="shared" si="173"/>
        <v>0</v>
      </c>
      <c r="ES150" s="258">
        <f t="shared" si="173"/>
        <v>0</v>
      </c>
      <c r="ET150" s="1"/>
      <c r="EU150" s="1"/>
      <c r="EV150" s="1"/>
      <c r="EW150" s="1"/>
      <c r="EX150" s="80">
        <f t="shared" ref="EX150:KE150" si="174">(P150&gt;0)*(P150-AB150)</f>
        <v>0</v>
      </c>
      <c r="EY150" s="80">
        <f t="shared" si="174"/>
        <v>0</v>
      </c>
      <c r="EZ150" s="80">
        <f t="shared" si="174"/>
        <v>0</v>
      </c>
      <c r="FA150" s="80">
        <f t="shared" si="174"/>
        <v>0</v>
      </c>
      <c r="FB150" s="80">
        <f t="shared" si="174"/>
        <v>0</v>
      </c>
      <c r="FC150" s="80">
        <f t="shared" si="174"/>
        <v>0</v>
      </c>
      <c r="FD150" s="80">
        <f t="shared" si="174"/>
        <v>0</v>
      </c>
      <c r="FE150" s="80">
        <f t="shared" si="174"/>
        <v>0</v>
      </c>
      <c r="FF150" s="80">
        <f t="shared" si="174"/>
        <v>0</v>
      </c>
      <c r="FG150" s="80">
        <f t="shared" si="174"/>
        <v>0</v>
      </c>
      <c r="FH150" s="80">
        <f t="shared" si="174"/>
        <v>0</v>
      </c>
      <c r="FI150" s="80">
        <f t="shared" si="174"/>
        <v>0</v>
      </c>
      <c r="FJ150" s="80">
        <f t="shared" si="174"/>
        <v>0</v>
      </c>
      <c r="FK150" s="80">
        <f t="shared" si="174"/>
        <v>0</v>
      </c>
      <c r="FL150" s="80">
        <f t="shared" si="174"/>
        <v>0</v>
      </c>
      <c r="FM150" s="80">
        <f t="shared" si="174"/>
        <v>0</v>
      </c>
      <c r="FN150" s="80">
        <f t="shared" si="174"/>
        <v>0</v>
      </c>
      <c r="FO150" s="80">
        <f t="shared" si="174"/>
        <v>0</v>
      </c>
      <c r="FP150" s="80">
        <f t="shared" si="174"/>
        <v>0</v>
      </c>
      <c r="FQ150" s="80">
        <f t="shared" si="174"/>
        <v>0</v>
      </c>
      <c r="FR150" s="80">
        <f t="shared" si="174"/>
        <v>0</v>
      </c>
      <c r="FS150" s="80">
        <f t="shared" si="174"/>
        <v>0</v>
      </c>
      <c r="FT150" s="80">
        <f t="shared" si="174"/>
        <v>0</v>
      </c>
      <c r="FU150" s="80">
        <f t="shared" si="174"/>
        <v>0</v>
      </c>
      <c r="FV150" s="80">
        <f t="shared" si="174"/>
        <v>0</v>
      </c>
      <c r="FW150" s="80">
        <f t="shared" si="174"/>
        <v>0</v>
      </c>
      <c r="FX150" s="80">
        <f t="shared" si="174"/>
        <v>0</v>
      </c>
      <c r="FY150" s="80">
        <f t="shared" si="174"/>
        <v>0</v>
      </c>
      <c r="FZ150" s="80">
        <f t="shared" si="174"/>
        <v>0</v>
      </c>
      <c r="GA150" s="80">
        <f t="shared" si="174"/>
        <v>0</v>
      </c>
      <c r="GB150" s="80">
        <f t="shared" si="174"/>
        <v>0</v>
      </c>
      <c r="GC150" s="80">
        <f t="shared" si="174"/>
        <v>0</v>
      </c>
      <c r="GD150" s="80">
        <f t="shared" si="174"/>
        <v>0</v>
      </c>
      <c r="GE150" s="80">
        <f t="shared" si="174"/>
        <v>0</v>
      </c>
      <c r="GF150" s="80">
        <f t="shared" si="174"/>
        <v>0</v>
      </c>
      <c r="GG150" s="80">
        <f t="shared" si="174"/>
        <v>0</v>
      </c>
      <c r="GH150" s="80">
        <f t="shared" si="174"/>
        <v>0</v>
      </c>
      <c r="GI150" s="80">
        <f t="shared" si="174"/>
        <v>0</v>
      </c>
      <c r="GJ150" s="80">
        <f t="shared" si="174"/>
        <v>0</v>
      </c>
      <c r="GK150" s="80">
        <f t="shared" si="174"/>
        <v>0</v>
      </c>
      <c r="GL150" s="80">
        <f t="shared" si="174"/>
        <v>0</v>
      </c>
      <c r="GM150" s="80">
        <f t="shared" si="174"/>
        <v>0</v>
      </c>
      <c r="GN150" s="80">
        <f t="shared" si="174"/>
        <v>0</v>
      </c>
      <c r="GO150" s="80">
        <f t="shared" si="174"/>
        <v>0</v>
      </c>
      <c r="GP150" s="80">
        <f t="shared" si="174"/>
        <v>0</v>
      </c>
      <c r="GQ150" s="80">
        <f t="shared" si="174"/>
        <v>0</v>
      </c>
      <c r="GR150" s="80">
        <f t="shared" si="174"/>
        <v>0</v>
      </c>
      <c r="GS150" s="80">
        <f t="shared" si="174"/>
        <v>0</v>
      </c>
      <c r="GT150" s="80">
        <f t="shared" si="174"/>
        <v>0</v>
      </c>
      <c r="GU150" s="80">
        <f t="shared" si="174"/>
        <v>0</v>
      </c>
      <c r="GV150" s="80">
        <f t="shared" si="174"/>
        <v>0</v>
      </c>
      <c r="GW150" s="80">
        <f t="shared" si="174"/>
        <v>0</v>
      </c>
      <c r="GX150" s="80">
        <f t="shared" si="174"/>
        <v>0</v>
      </c>
      <c r="GY150" s="80">
        <f t="shared" si="174"/>
        <v>0</v>
      </c>
      <c r="GZ150" s="80">
        <f t="shared" si="174"/>
        <v>0</v>
      </c>
      <c r="HA150" s="80">
        <f t="shared" si="174"/>
        <v>0</v>
      </c>
      <c r="HB150" s="80">
        <f t="shared" si="174"/>
        <v>0</v>
      </c>
      <c r="HC150" s="80">
        <f t="shared" si="174"/>
        <v>0</v>
      </c>
      <c r="HD150" s="80">
        <f t="shared" si="174"/>
        <v>0</v>
      </c>
      <c r="HE150" s="80">
        <f t="shared" si="174"/>
        <v>0</v>
      </c>
      <c r="HF150" s="80">
        <f t="shared" si="174"/>
        <v>0</v>
      </c>
      <c r="HG150" s="80">
        <f t="shared" si="174"/>
        <v>0</v>
      </c>
      <c r="HH150" s="80">
        <f t="shared" si="174"/>
        <v>0</v>
      </c>
      <c r="HI150" s="80">
        <f t="shared" si="174"/>
        <v>0</v>
      </c>
      <c r="HJ150" s="80">
        <f t="shared" si="174"/>
        <v>0</v>
      </c>
      <c r="HK150" s="80">
        <f t="shared" si="174"/>
        <v>0</v>
      </c>
      <c r="HL150" s="80">
        <f t="shared" si="174"/>
        <v>0</v>
      </c>
      <c r="HM150" s="80">
        <f t="shared" si="174"/>
        <v>0</v>
      </c>
      <c r="HN150" s="80">
        <f t="shared" si="174"/>
        <v>0</v>
      </c>
      <c r="HO150" s="80">
        <f t="shared" si="174"/>
        <v>0</v>
      </c>
      <c r="HP150" s="80">
        <f t="shared" si="174"/>
        <v>0</v>
      </c>
      <c r="HQ150" s="80">
        <f t="shared" si="174"/>
        <v>0</v>
      </c>
      <c r="HR150" s="80">
        <f t="shared" si="174"/>
        <v>0</v>
      </c>
      <c r="HS150" s="80">
        <f t="shared" si="174"/>
        <v>0</v>
      </c>
      <c r="HT150" s="80">
        <f t="shared" si="174"/>
        <v>0</v>
      </c>
      <c r="HU150" s="80">
        <f t="shared" si="174"/>
        <v>0</v>
      </c>
      <c r="HV150" s="80">
        <f t="shared" si="174"/>
        <v>0</v>
      </c>
      <c r="HW150" s="80">
        <f t="shared" si="174"/>
        <v>0</v>
      </c>
      <c r="HX150" s="80">
        <f t="shared" si="174"/>
        <v>0</v>
      </c>
      <c r="HY150" s="80">
        <f t="shared" si="174"/>
        <v>0</v>
      </c>
      <c r="HZ150" s="80">
        <f t="shared" si="174"/>
        <v>0</v>
      </c>
      <c r="IA150" s="80">
        <f t="shared" si="174"/>
        <v>0</v>
      </c>
      <c r="IB150" s="80">
        <f t="shared" si="174"/>
        <v>0</v>
      </c>
      <c r="IC150" s="80">
        <f t="shared" si="174"/>
        <v>0</v>
      </c>
      <c r="ID150" s="80">
        <f t="shared" si="174"/>
        <v>0</v>
      </c>
      <c r="IE150" s="80">
        <f t="shared" si="174"/>
        <v>0</v>
      </c>
      <c r="IF150" s="80">
        <f t="shared" si="174"/>
        <v>0</v>
      </c>
      <c r="IG150" s="80">
        <f t="shared" si="174"/>
        <v>0</v>
      </c>
      <c r="IH150" s="80">
        <f t="shared" si="174"/>
        <v>0</v>
      </c>
      <c r="II150" s="80">
        <f t="shared" si="174"/>
        <v>0</v>
      </c>
      <c r="IJ150" s="80">
        <f t="shared" si="174"/>
        <v>0</v>
      </c>
      <c r="IK150" s="80">
        <f t="shared" si="174"/>
        <v>0</v>
      </c>
      <c r="IL150" s="80">
        <f t="shared" si="174"/>
        <v>0</v>
      </c>
      <c r="IM150" s="80">
        <f t="shared" si="174"/>
        <v>0</v>
      </c>
      <c r="IN150" s="80">
        <f t="shared" si="174"/>
        <v>0</v>
      </c>
      <c r="IO150" s="80">
        <f t="shared" si="174"/>
        <v>0</v>
      </c>
      <c r="IP150" s="80">
        <f t="shared" si="174"/>
        <v>0</v>
      </c>
      <c r="IQ150" s="80">
        <f t="shared" si="174"/>
        <v>0</v>
      </c>
      <c r="IR150" s="80">
        <f t="shared" si="174"/>
        <v>0</v>
      </c>
      <c r="IS150" s="80">
        <f t="shared" si="174"/>
        <v>0</v>
      </c>
      <c r="IT150" s="80">
        <f t="shared" si="174"/>
        <v>0</v>
      </c>
      <c r="IU150" s="80">
        <f t="shared" si="174"/>
        <v>0</v>
      </c>
      <c r="IV150" s="80">
        <f t="shared" si="174"/>
        <v>0</v>
      </c>
      <c r="IW150" s="80">
        <f t="shared" si="174"/>
        <v>0</v>
      </c>
      <c r="IX150" s="80">
        <f t="shared" si="174"/>
        <v>0</v>
      </c>
      <c r="IY150" s="80">
        <f t="shared" si="174"/>
        <v>0</v>
      </c>
      <c r="IZ150" s="80">
        <f t="shared" si="174"/>
        <v>0</v>
      </c>
      <c r="JA150" s="80">
        <f t="shared" si="174"/>
        <v>0</v>
      </c>
      <c r="JB150" s="80">
        <f t="shared" si="174"/>
        <v>0</v>
      </c>
      <c r="JC150" s="80">
        <f t="shared" si="174"/>
        <v>0</v>
      </c>
      <c r="JD150" s="80">
        <f t="shared" si="174"/>
        <v>0</v>
      </c>
      <c r="JE150" s="80">
        <f t="shared" si="174"/>
        <v>0</v>
      </c>
      <c r="JF150" s="80">
        <f t="shared" si="174"/>
        <v>0</v>
      </c>
      <c r="JG150" s="80">
        <f t="shared" si="174"/>
        <v>0</v>
      </c>
      <c r="JH150" s="80">
        <f t="shared" si="174"/>
        <v>0</v>
      </c>
      <c r="JI150" s="80">
        <f t="shared" si="174"/>
        <v>0</v>
      </c>
      <c r="JJ150" s="80">
        <f t="shared" si="174"/>
        <v>0</v>
      </c>
      <c r="JK150" s="80">
        <f t="shared" si="174"/>
        <v>0</v>
      </c>
      <c r="JL150" s="80">
        <f t="shared" si="174"/>
        <v>0</v>
      </c>
      <c r="JM150" s="80">
        <f t="shared" si="174"/>
        <v>0</v>
      </c>
      <c r="JN150" s="80">
        <f t="shared" si="174"/>
        <v>0</v>
      </c>
      <c r="JO150" s="80">
        <f t="shared" si="174"/>
        <v>0</v>
      </c>
      <c r="JP150" s="80">
        <f t="shared" si="174"/>
        <v>0</v>
      </c>
      <c r="JQ150" s="80">
        <f t="shared" si="174"/>
        <v>0</v>
      </c>
      <c r="JR150" s="80">
        <f t="shared" si="174"/>
        <v>0</v>
      </c>
      <c r="JS150" s="80">
        <f t="shared" si="174"/>
        <v>0</v>
      </c>
      <c r="JT150" s="80">
        <f t="shared" si="174"/>
        <v>0</v>
      </c>
      <c r="JU150" s="80">
        <f t="shared" si="174"/>
        <v>0</v>
      </c>
      <c r="JV150" s="80">
        <f t="shared" si="174"/>
        <v>0</v>
      </c>
      <c r="JW150" s="80">
        <f t="shared" si="174"/>
        <v>0</v>
      </c>
      <c r="JX150" s="80">
        <f t="shared" si="174"/>
        <v>0</v>
      </c>
      <c r="JY150" s="80">
        <f t="shared" si="174"/>
        <v>0</v>
      </c>
      <c r="JZ150" s="80">
        <f t="shared" si="174"/>
        <v>0</v>
      </c>
      <c r="KA150" s="80">
        <f t="shared" si="174"/>
        <v>0</v>
      </c>
      <c r="KB150" s="80">
        <f t="shared" si="174"/>
        <v>0</v>
      </c>
      <c r="KC150" s="80">
        <f t="shared" si="174"/>
        <v>0</v>
      </c>
      <c r="KD150" s="80">
        <f t="shared" si="174"/>
        <v>0</v>
      </c>
      <c r="KE150" s="80">
        <f t="shared" si="174"/>
        <v>0</v>
      </c>
      <c r="KF150" s="1"/>
      <c r="KG150" s="1"/>
      <c r="KH150" s="80">
        <f>+Interest_Rate_for_Equipment_Financing/12*P150</f>
        <v>0</v>
      </c>
      <c r="KI150" s="80">
        <f>+Interest_Rate_for_Equipment_Financing/12*Q150</f>
        <v>0</v>
      </c>
      <c r="KJ150" s="80">
        <f>+Interest_Rate_for_Equipment_Financing/12*R150</f>
        <v>0</v>
      </c>
      <c r="KK150" s="80">
        <f>+Interest_Rate_for_Equipment_Financing/12*S150</f>
        <v>0</v>
      </c>
      <c r="KL150" s="80">
        <f>+Interest_Rate_for_Equipment_Financing/12*T150</f>
        <v>0</v>
      </c>
      <c r="KM150" s="80">
        <f>+Interest_Rate_for_Equipment_Financing/12*U150</f>
        <v>0</v>
      </c>
      <c r="KN150" s="80">
        <f>+Interest_Rate_for_Equipment_Financing/12*V150</f>
        <v>0</v>
      </c>
      <c r="KO150" s="80">
        <f>+Interest_Rate_for_Equipment_Financing/12*W150</f>
        <v>0</v>
      </c>
      <c r="KP150" s="80">
        <f>+Interest_Rate_for_Equipment_Financing/12*X150</f>
        <v>0</v>
      </c>
      <c r="KQ150" s="80">
        <f>+Interest_Rate_for_Equipment_Financing/12*Y150</f>
        <v>0</v>
      </c>
      <c r="KR150" s="80">
        <f>+Interest_Rate_for_Equipment_Financing/12*Z150</f>
        <v>0</v>
      </c>
      <c r="KS150" s="80">
        <f>+Interest_Rate_for_Equipment_Financing/12*AA150</f>
        <v>0</v>
      </c>
      <c r="KT150" s="80">
        <f>+Interest_Rate_for_Equipment_Financing/12*AB150</f>
        <v>0</v>
      </c>
      <c r="KU150" s="80">
        <f>+Interest_Rate_for_Equipment_Financing/12*AC150</f>
        <v>0</v>
      </c>
      <c r="KV150" s="80">
        <f>+Interest_Rate_for_Equipment_Financing/12*AD150</f>
        <v>0</v>
      </c>
      <c r="KW150" s="80">
        <f>+Interest_Rate_for_Equipment_Financing/12*AE150</f>
        <v>0</v>
      </c>
      <c r="KX150" s="80">
        <f>+Interest_Rate_for_Equipment_Financing/12*AF150</f>
        <v>0</v>
      </c>
      <c r="KY150" s="80">
        <f>+Interest_Rate_for_Equipment_Financing/12*AG150</f>
        <v>0</v>
      </c>
      <c r="KZ150" s="80">
        <f>+Interest_Rate_for_Equipment_Financing/12*AH150</f>
        <v>0</v>
      </c>
      <c r="LA150" s="80">
        <f>+Interest_Rate_for_Equipment_Financing/12*AI150</f>
        <v>0</v>
      </c>
      <c r="LB150" s="80">
        <f>+Interest_Rate_for_Equipment_Financing/12*AJ150</f>
        <v>0</v>
      </c>
      <c r="LC150" s="80">
        <f>+Interest_Rate_for_Equipment_Financing/12*AK150</f>
        <v>0</v>
      </c>
      <c r="LD150" s="80">
        <f>+Interest_Rate_for_Equipment_Financing/12*AL150</f>
        <v>0</v>
      </c>
      <c r="LE150" s="80">
        <f>+Interest_Rate_for_Equipment_Financing/12*AM150</f>
        <v>0</v>
      </c>
      <c r="LF150" s="80">
        <f>+Interest_Rate_for_Equipment_Financing/12*AN150</f>
        <v>0</v>
      </c>
      <c r="LG150" s="80">
        <f>+Interest_Rate_for_Equipment_Financing/12*AO150</f>
        <v>0</v>
      </c>
      <c r="LH150" s="80">
        <f>+Interest_Rate_for_Equipment_Financing/12*AP150</f>
        <v>0</v>
      </c>
      <c r="LI150" s="80">
        <f>+Interest_Rate_for_Equipment_Financing/12*AQ150</f>
        <v>0</v>
      </c>
      <c r="LJ150" s="80">
        <f>+Interest_Rate_for_Equipment_Financing/12*AR150</f>
        <v>0</v>
      </c>
      <c r="LK150" s="80">
        <f>+Interest_Rate_for_Equipment_Financing/12*AS150</f>
        <v>0</v>
      </c>
      <c r="LL150" s="80">
        <f>+Interest_Rate_for_Equipment_Financing/12*AT150</f>
        <v>0</v>
      </c>
      <c r="LM150" s="80">
        <f>+Interest_Rate_for_Equipment_Financing/12*AU150</f>
        <v>0</v>
      </c>
      <c r="LN150" s="80">
        <f>+Interest_Rate_for_Equipment_Financing/12*AV150</f>
        <v>0</v>
      </c>
      <c r="LO150" s="80">
        <f>+Interest_Rate_for_Equipment_Financing/12*AW150</f>
        <v>0</v>
      </c>
      <c r="LP150" s="80">
        <f>+Interest_Rate_for_Equipment_Financing/12*AX150</f>
        <v>0</v>
      </c>
      <c r="LQ150" s="80">
        <f>+Interest_Rate_for_Equipment_Financing/12*AY150</f>
        <v>0</v>
      </c>
      <c r="LR150" s="80">
        <f>+Interest_Rate_for_Equipment_Financing/12*AZ150</f>
        <v>0</v>
      </c>
      <c r="LS150" s="80">
        <f>+Interest_Rate_for_Equipment_Financing/12*BA150</f>
        <v>0</v>
      </c>
      <c r="LT150" s="80">
        <f>+Interest_Rate_for_Equipment_Financing/12*BB150</f>
        <v>0</v>
      </c>
      <c r="LU150" s="80">
        <f>+Interest_Rate_for_Equipment_Financing/12*BC150</f>
        <v>0</v>
      </c>
      <c r="LV150" s="80">
        <f>+Interest_Rate_for_Equipment_Financing/12*BD150</f>
        <v>0</v>
      </c>
      <c r="LW150" s="80">
        <f>+Interest_Rate_for_Equipment_Financing/12*BE150</f>
        <v>0</v>
      </c>
      <c r="LX150" s="80">
        <f>+Interest_Rate_for_Equipment_Financing/12*BF150</f>
        <v>0</v>
      </c>
      <c r="LY150" s="80">
        <f>+Interest_Rate_for_Equipment_Financing/12*BG150</f>
        <v>0</v>
      </c>
      <c r="LZ150" s="80">
        <f>+Interest_Rate_for_Equipment_Financing/12*BH150</f>
        <v>0</v>
      </c>
      <c r="MA150" s="80">
        <f>+Interest_Rate_for_Equipment_Financing/12*BI150</f>
        <v>0</v>
      </c>
      <c r="MB150" s="80">
        <f>+Interest_Rate_for_Equipment_Financing/12*BJ150</f>
        <v>0</v>
      </c>
      <c r="MC150" s="80">
        <f>+Interest_Rate_for_Equipment_Financing/12*BK150</f>
        <v>0</v>
      </c>
      <c r="MD150" s="80">
        <f>+Interest_Rate_for_Equipment_Financing/12*BL150</f>
        <v>0</v>
      </c>
      <c r="ME150" s="80">
        <f>+Interest_Rate_for_Equipment_Financing/12*BM150</f>
        <v>0</v>
      </c>
      <c r="MF150" s="80">
        <f>+Interest_Rate_for_Equipment_Financing/12*BN150</f>
        <v>0</v>
      </c>
      <c r="MG150" s="80">
        <f>+Interest_Rate_for_Equipment_Financing/12*BO150</f>
        <v>0</v>
      </c>
      <c r="MH150" s="80">
        <f>+Interest_Rate_for_Equipment_Financing/12*BP150</f>
        <v>0</v>
      </c>
      <c r="MI150" s="80">
        <f>+Interest_Rate_for_Equipment_Financing/12*BQ150</f>
        <v>0</v>
      </c>
      <c r="MJ150" s="80">
        <f>+Interest_Rate_for_Equipment_Financing/12*BR150</f>
        <v>0</v>
      </c>
      <c r="MK150" s="80">
        <f>+Interest_Rate_for_Equipment_Financing/12*BS150</f>
        <v>0</v>
      </c>
      <c r="ML150" s="80">
        <f>+Interest_Rate_for_Equipment_Financing/12*BT150</f>
        <v>0</v>
      </c>
      <c r="MM150" s="80">
        <f>+Interest_Rate_for_Equipment_Financing/12*BU150</f>
        <v>0</v>
      </c>
      <c r="MN150" s="80">
        <f>+Interest_Rate_for_Equipment_Financing/12*BV150</f>
        <v>0</v>
      </c>
      <c r="MO150" s="80">
        <f>+Interest_Rate_for_Equipment_Financing/12*BW150</f>
        <v>0</v>
      </c>
      <c r="MP150" s="80">
        <f>+Interest_Rate_for_Equipment_Financing/12*BX150</f>
        <v>0</v>
      </c>
      <c r="MQ150" s="80">
        <f>+Interest_Rate_for_Equipment_Financing/12*BY150</f>
        <v>0</v>
      </c>
      <c r="MR150" s="80">
        <f>+Interest_Rate_for_Equipment_Financing/12*BZ150</f>
        <v>0</v>
      </c>
      <c r="MS150" s="80">
        <f>+Interest_Rate_for_Equipment_Financing/12*CA150</f>
        <v>0</v>
      </c>
      <c r="MT150" s="80">
        <f>+Interest_Rate_for_Equipment_Financing/12*CB150</f>
        <v>0</v>
      </c>
      <c r="MU150" s="80">
        <f>+Interest_Rate_for_Equipment_Financing/12*CC150</f>
        <v>0</v>
      </c>
      <c r="MV150" s="80">
        <f>+Interest_Rate_for_Equipment_Financing/12*CD150</f>
        <v>0</v>
      </c>
      <c r="MW150" s="80">
        <f>+Interest_Rate_for_Equipment_Financing/12*CE150</f>
        <v>0</v>
      </c>
      <c r="MX150" s="80">
        <f>+Interest_Rate_for_Equipment_Financing/12*CF150</f>
        <v>0</v>
      </c>
      <c r="MY150" s="80">
        <f>+Interest_Rate_for_Equipment_Financing/12*CG150</f>
        <v>0</v>
      </c>
      <c r="MZ150" s="80">
        <f>+Interest_Rate_for_Equipment_Financing/12*CH150</f>
        <v>0</v>
      </c>
      <c r="NA150" s="80">
        <f>+Interest_Rate_for_Equipment_Financing/12*CI150</f>
        <v>0</v>
      </c>
      <c r="NB150" s="80">
        <f>+Interest_Rate_for_Equipment_Financing/12*CJ150</f>
        <v>0</v>
      </c>
      <c r="NC150" s="80">
        <f>+Interest_Rate_for_Equipment_Financing/12*CK150</f>
        <v>0</v>
      </c>
      <c r="ND150" s="80">
        <f>+Interest_Rate_for_Equipment_Financing/12*CL150</f>
        <v>0</v>
      </c>
      <c r="NE150" s="80">
        <f>+Interest_Rate_for_Equipment_Financing/12*CM150</f>
        <v>0</v>
      </c>
      <c r="NF150" s="80">
        <f>+Interest_Rate_for_Equipment_Financing/12*CN150</f>
        <v>0</v>
      </c>
      <c r="NG150" s="80">
        <f>+Interest_Rate_for_Equipment_Financing/12*CO150</f>
        <v>0</v>
      </c>
      <c r="NH150" s="80">
        <f>+Interest_Rate_for_Equipment_Financing/12*CP150</f>
        <v>0</v>
      </c>
      <c r="NI150" s="80">
        <f>+Interest_Rate_for_Equipment_Financing/12*CQ150</f>
        <v>0</v>
      </c>
      <c r="NJ150" s="80">
        <f>+Interest_Rate_for_Equipment_Financing/12*CR150</f>
        <v>0</v>
      </c>
      <c r="NK150" s="80">
        <f>+Interest_Rate_for_Equipment_Financing/12*CS150</f>
        <v>0</v>
      </c>
      <c r="NL150" s="80">
        <f>+Interest_Rate_for_Equipment_Financing/12*CT150</f>
        <v>0</v>
      </c>
      <c r="NM150" s="80">
        <f>+Interest_Rate_for_Equipment_Financing/12*CU150</f>
        <v>0</v>
      </c>
      <c r="NN150" s="80">
        <f>+Interest_Rate_for_Equipment_Financing/12*CV150</f>
        <v>0</v>
      </c>
      <c r="NO150" s="80">
        <f>+Interest_Rate_for_Equipment_Financing/12*CW150</f>
        <v>0</v>
      </c>
      <c r="NP150" s="80">
        <f>+Interest_Rate_for_Equipment_Financing/12*CX150</f>
        <v>0</v>
      </c>
      <c r="NQ150" s="80">
        <f>+Interest_Rate_for_Equipment_Financing/12*CY150</f>
        <v>0</v>
      </c>
      <c r="NR150" s="80">
        <f>+Interest_Rate_for_Equipment_Financing/12*CZ150</f>
        <v>0</v>
      </c>
      <c r="NS150" s="80">
        <f>+Interest_Rate_for_Equipment_Financing/12*DA150</f>
        <v>0</v>
      </c>
      <c r="NT150" s="80">
        <f>+Interest_Rate_for_Equipment_Financing/12*DB150</f>
        <v>0</v>
      </c>
      <c r="NU150" s="80">
        <f>+Interest_Rate_for_Equipment_Financing/12*DC150</f>
        <v>0</v>
      </c>
      <c r="NV150" s="80">
        <f>+Interest_Rate_for_Equipment_Financing/12*DD150</f>
        <v>0</v>
      </c>
      <c r="NW150" s="80">
        <f>+Interest_Rate_for_Equipment_Financing/12*DE150</f>
        <v>0</v>
      </c>
      <c r="NX150" s="80">
        <f>+Interest_Rate_for_Equipment_Financing/12*DF150</f>
        <v>0</v>
      </c>
      <c r="NY150" s="80">
        <f>+Interest_Rate_for_Equipment_Financing/12*DG150</f>
        <v>0</v>
      </c>
      <c r="NZ150" s="80">
        <f>+Interest_Rate_for_Equipment_Financing/12*DH150</f>
        <v>0</v>
      </c>
      <c r="OA150" s="80">
        <f>+Interest_Rate_for_Equipment_Financing/12*DI150</f>
        <v>0</v>
      </c>
      <c r="OB150" s="80">
        <f>+Interest_Rate_for_Equipment_Financing/12*DJ150</f>
        <v>0</v>
      </c>
      <c r="OC150" s="80">
        <f>+Interest_Rate_for_Equipment_Financing/12*DK150</f>
        <v>0</v>
      </c>
      <c r="OD150" s="80">
        <f>+Interest_Rate_for_Equipment_Financing/12*DL150</f>
        <v>0</v>
      </c>
      <c r="OE150" s="80">
        <f>+Interest_Rate_for_Equipment_Financing/12*DM150</f>
        <v>0</v>
      </c>
      <c r="OF150" s="80">
        <f>+Interest_Rate_for_Equipment_Financing/12*DN150</f>
        <v>0</v>
      </c>
      <c r="OG150" s="80">
        <f>+Interest_Rate_for_Equipment_Financing/12*DO150</f>
        <v>0</v>
      </c>
      <c r="OH150" s="80">
        <f>+Interest_Rate_for_Equipment_Financing/12*DP150</f>
        <v>0</v>
      </c>
      <c r="OI150" s="80">
        <f>+Interest_Rate_for_Equipment_Financing/12*DQ150</f>
        <v>0</v>
      </c>
      <c r="OJ150" s="80">
        <f>+Interest_Rate_for_Equipment_Financing/12*DR150</f>
        <v>0</v>
      </c>
      <c r="OK150" s="80">
        <f>+Interest_Rate_for_Equipment_Financing/12*DS150</f>
        <v>0</v>
      </c>
      <c r="OL150" s="80">
        <f>+Interest_Rate_for_Equipment_Financing/12*DT150</f>
        <v>0</v>
      </c>
      <c r="OM150" s="80">
        <f>+Interest_Rate_for_Equipment_Financing/12*DU150</f>
        <v>0</v>
      </c>
      <c r="ON150" s="80">
        <f>+Interest_Rate_for_Equipment_Financing/12*DV150</f>
        <v>0</v>
      </c>
      <c r="OO150" s="80">
        <f>+Interest_Rate_for_Equipment_Financing/12*DW150</f>
        <v>0</v>
      </c>
      <c r="OP150" s="80">
        <f>+Interest_Rate_for_Equipment_Financing/12*DX150</f>
        <v>0</v>
      </c>
      <c r="OQ150" s="80">
        <f>+Interest_Rate_for_Equipment_Financing/12*DY150</f>
        <v>0</v>
      </c>
      <c r="OR150" s="80">
        <f>+Interest_Rate_for_Equipment_Financing/12*DZ150</f>
        <v>0</v>
      </c>
      <c r="OS150" s="80">
        <f>+Interest_Rate_for_Equipment_Financing/12*EA150</f>
        <v>0</v>
      </c>
      <c r="OT150" s="80">
        <f>+Interest_Rate_for_Equipment_Financing/12*EB150</f>
        <v>0</v>
      </c>
      <c r="OU150" s="80">
        <f>+Interest_Rate_for_Equipment_Financing/12*EC150</f>
        <v>0</v>
      </c>
      <c r="OV150" s="80">
        <f>+Interest_Rate_for_Equipment_Financing/12*ED150</f>
        <v>0</v>
      </c>
      <c r="OW150" s="80">
        <f>+Interest_Rate_for_Equipment_Financing/12*EE150</f>
        <v>0</v>
      </c>
    </row>
    <row r="151" ht="12.75" customHeight="1">
      <c r="A151" s="79">
        <f t="shared" si="111"/>
        <v>30</v>
      </c>
      <c r="B151" s="79" t="s">
        <v>230</v>
      </c>
      <c r="C151" s="80"/>
      <c r="D151" s="80" t="str">
        <f>Term_for_Equipment_Financing</f>
        <v/>
      </c>
      <c r="E151" s="294">
        <f>+Interest_Rate_LT</f>
        <v>0.05</v>
      </c>
      <c r="F151" s="295">
        <f t="shared" si="141"/>
        <v>6</v>
      </c>
      <c r="G151" s="79">
        <f t="shared" si="142"/>
        <v>2027</v>
      </c>
      <c r="H151" s="296"/>
      <c r="I151" s="296"/>
      <c r="J151" s="297"/>
      <c r="K151" s="1"/>
      <c r="L151" s="1"/>
      <c r="M151" s="256">
        <f t="shared" si="118"/>
        <v>46539</v>
      </c>
      <c r="N151" s="256">
        <f t="shared" si="112"/>
        <v>0</v>
      </c>
      <c r="O151" s="257">
        <f t="shared" si="113"/>
        <v>0</v>
      </c>
      <c r="P151" s="258">
        <f t="shared" ref="P151:ES151" si="175">AND((O151&gt;0.1),OR(P$70&lt;$N151,$N151=0))*(O151+$O151+O151*$E151/12)+(P$70=$M151)*($C151+$O151+$C151*$E151/12)</f>
        <v>0</v>
      </c>
      <c r="Q151" s="258">
        <f t="shared" si="175"/>
        <v>0</v>
      </c>
      <c r="R151" s="258">
        <f t="shared" si="175"/>
        <v>0</v>
      </c>
      <c r="S151" s="258">
        <f t="shared" si="175"/>
        <v>0</v>
      </c>
      <c r="T151" s="258">
        <f t="shared" si="175"/>
        <v>0</v>
      </c>
      <c r="U151" s="258">
        <f t="shared" si="175"/>
        <v>0</v>
      </c>
      <c r="V151" s="258">
        <f t="shared" si="175"/>
        <v>0</v>
      </c>
      <c r="W151" s="258">
        <f t="shared" si="175"/>
        <v>0</v>
      </c>
      <c r="X151" s="258">
        <f t="shared" si="175"/>
        <v>0</v>
      </c>
      <c r="Y151" s="258">
        <f t="shared" si="175"/>
        <v>0</v>
      </c>
      <c r="Z151" s="258">
        <f t="shared" si="175"/>
        <v>0</v>
      </c>
      <c r="AA151" s="258">
        <f t="shared" si="175"/>
        <v>0</v>
      </c>
      <c r="AB151" s="258">
        <f t="shared" si="175"/>
        <v>0</v>
      </c>
      <c r="AC151" s="258">
        <f t="shared" si="175"/>
        <v>0</v>
      </c>
      <c r="AD151" s="258">
        <f t="shared" si="175"/>
        <v>0</v>
      </c>
      <c r="AE151" s="258">
        <f t="shared" si="175"/>
        <v>0</v>
      </c>
      <c r="AF151" s="258">
        <f t="shared" si="175"/>
        <v>0</v>
      </c>
      <c r="AG151" s="258">
        <f t="shared" si="175"/>
        <v>0</v>
      </c>
      <c r="AH151" s="258">
        <f t="shared" si="175"/>
        <v>0</v>
      </c>
      <c r="AI151" s="258">
        <f t="shared" si="175"/>
        <v>0</v>
      </c>
      <c r="AJ151" s="258">
        <f t="shared" si="175"/>
        <v>0</v>
      </c>
      <c r="AK151" s="258">
        <f t="shared" si="175"/>
        <v>0</v>
      </c>
      <c r="AL151" s="258">
        <f t="shared" si="175"/>
        <v>0</v>
      </c>
      <c r="AM151" s="258">
        <f t="shared" si="175"/>
        <v>0</v>
      </c>
      <c r="AN151" s="258">
        <f t="shared" si="175"/>
        <v>0</v>
      </c>
      <c r="AO151" s="258">
        <f t="shared" si="175"/>
        <v>0</v>
      </c>
      <c r="AP151" s="258">
        <f t="shared" si="175"/>
        <v>0</v>
      </c>
      <c r="AQ151" s="258">
        <f t="shared" si="175"/>
        <v>0</v>
      </c>
      <c r="AR151" s="258">
        <f t="shared" si="175"/>
        <v>0</v>
      </c>
      <c r="AS151" s="258">
        <f t="shared" si="175"/>
        <v>0</v>
      </c>
      <c r="AT151" s="258">
        <f t="shared" si="175"/>
        <v>0</v>
      </c>
      <c r="AU151" s="258">
        <f t="shared" si="175"/>
        <v>0</v>
      </c>
      <c r="AV151" s="258">
        <f t="shared" si="175"/>
        <v>0</v>
      </c>
      <c r="AW151" s="258">
        <f t="shared" si="175"/>
        <v>0</v>
      </c>
      <c r="AX151" s="258">
        <f t="shared" si="175"/>
        <v>0</v>
      </c>
      <c r="AY151" s="258">
        <f t="shared" si="175"/>
        <v>0</v>
      </c>
      <c r="AZ151" s="258">
        <f t="shared" si="175"/>
        <v>0</v>
      </c>
      <c r="BA151" s="258">
        <f t="shared" si="175"/>
        <v>0</v>
      </c>
      <c r="BB151" s="258">
        <f t="shared" si="175"/>
        <v>0</v>
      </c>
      <c r="BC151" s="258">
        <f t="shared" si="175"/>
        <v>0</v>
      </c>
      <c r="BD151" s="258">
        <f t="shared" si="175"/>
        <v>0</v>
      </c>
      <c r="BE151" s="258">
        <f t="shared" si="175"/>
        <v>0</v>
      </c>
      <c r="BF151" s="258">
        <f t="shared" si="175"/>
        <v>0</v>
      </c>
      <c r="BG151" s="258">
        <f t="shared" si="175"/>
        <v>0</v>
      </c>
      <c r="BH151" s="258">
        <f t="shared" si="175"/>
        <v>0</v>
      </c>
      <c r="BI151" s="258">
        <f t="shared" si="175"/>
        <v>0</v>
      </c>
      <c r="BJ151" s="258">
        <f t="shared" si="175"/>
        <v>0</v>
      </c>
      <c r="BK151" s="258">
        <f t="shared" si="175"/>
        <v>0</v>
      </c>
      <c r="BL151" s="258">
        <f t="shared" si="175"/>
        <v>0</v>
      </c>
      <c r="BM151" s="258">
        <f t="shared" si="175"/>
        <v>0</v>
      </c>
      <c r="BN151" s="258">
        <f t="shared" si="175"/>
        <v>0</v>
      </c>
      <c r="BO151" s="258">
        <f t="shared" si="175"/>
        <v>0</v>
      </c>
      <c r="BP151" s="258">
        <f t="shared" si="175"/>
        <v>0</v>
      </c>
      <c r="BQ151" s="258">
        <f t="shared" si="175"/>
        <v>0</v>
      </c>
      <c r="BR151" s="258">
        <f t="shared" si="175"/>
        <v>0</v>
      </c>
      <c r="BS151" s="258">
        <f t="shared" si="175"/>
        <v>0</v>
      </c>
      <c r="BT151" s="258">
        <f t="shared" si="175"/>
        <v>0</v>
      </c>
      <c r="BU151" s="258">
        <f t="shared" si="175"/>
        <v>0</v>
      </c>
      <c r="BV151" s="258">
        <f t="shared" si="175"/>
        <v>0</v>
      </c>
      <c r="BW151" s="258">
        <f t="shared" si="175"/>
        <v>0</v>
      </c>
      <c r="BX151" s="258">
        <f t="shared" si="175"/>
        <v>0</v>
      </c>
      <c r="BY151" s="258">
        <f t="shared" si="175"/>
        <v>0</v>
      </c>
      <c r="BZ151" s="258">
        <f t="shared" si="175"/>
        <v>0</v>
      </c>
      <c r="CA151" s="258">
        <f t="shared" si="175"/>
        <v>0</v>
      </c>
      <c r="CB151" s="258">
        <f t="shared" si="175"/>
        <v>0</v>
      </c>
      <c r="CC151" s="258">
        <f t="shared" si="175"/>
        <v>0</v>
      </c>
      <c r="CD151" s="258">
        <f t="shared" si="175"/>
        <v>0</v>
      </c>
      <c r="CE151" s="258">
        <f t="shared" si="175"/>
        <v>0</v>
      </c>
      <c r="CF151" s="258">
        <f t="shared" si="175"/>
        <v>0</v>
      </c>
      <c r="CG151" s="258">
        <f t="shared" si="175"/>
        <v>0</v>
      </c>
      <c r="CH151" s="258">
        <f t="shared" si="175"/>
        <v>0</v>
      </c>
      <c r="CI151" s="258">
        <f t="shared" si="175"/>
        <v>0</v>
      </c>
      <c r="CJ151" s="258">
        <f t="shared" si="175"/>
        <v>0</v>
      </c>
      <c r="CK151" s="258">
        <f t="shared" si="175"/>
        <v>0</v>
      </c>
      <c r="CL151" s="258">
        <f t="shared" si="175"/>
        <v>0</v>
      </c>
      <c r="CM151" s="258">
        <f t="shared" si="175"/>
        <v>0</v>
      </c>
      <c r="CN151" s="258">
        <f t="shared" si="175"/>
        <v>0</v>
      </c>
      <c r="CO151" s="258">
        <f t="shared" si="175"/>
        <v>0</v>
      </c>
      <c r="CP151" s="258">
        <f t="shared" si="175"/>
        <v>0</v>
      </c>
      <c r="CQ151" s="258">
        <f t="shared" si="175"/>
        <v>0</v>
      </c>
      <c r="CR151" s="258">
        <f t="shared" si="175"/>
        <v>0</v>
      </c>
      <c r="CS151" s="258">
        <f t="shared" si="175"/>
        <v>0</v>
      </c>
      <c r="CT151" s="258">
        <f t="shared" si="175"/>
        <v>0</v>
      </c>
      <c r="CU151" s="258">
        <f t="shared" si="175"/>
        <v>0</v>
      </c>
      <c r="CV151" s="258">
        <f t="shared" si="175"/>
        <v>0</v>
      </c>
      <c r="CW151" s="258">
        <f t="shared" si="175"/>
        <v>0</v>
      </c>
      <c r="CX151" s="258">
        <f t="shared" si="175"/>
        <v>0</v>
      </c>
      <c r="CY151" s="258">
        <f t="shared" si="175"/>
        <v>0</v>
      </c>
      <c r="CZ151" s="258">
        <f t="shared" si="175"/>
        <v>0</v>
      </c>
      <c r="DA151" s="258">
        <f t="shared" si="175"/>
        <v>0</v>
      </c>
      <c r="DB151" s="258">
        <f t="shared" si="175"/>
        <v>0</v>
      </c>
      <c r="DC151" s="258">
        <f t="shared" si="175"/>
        <v>0</v>
      </c>
      <c r="DD151" s="258">
        <f t="shared" si="175"/>
        <v>0</v>
      </c>
      <c r="DE151" s="258">
        <f t="shared" si="175"/>
        <v>0</v>
      </c>
      <c r="DF151" s="258">
        <f t="shared" si="175"/>
        <v>0</v>
      </c>
      <c r="DG151" s="258">
        <f t="shared" si="175"/>
        <v>0</v>
      </c>
      <c r="DH151" s="258">
        <f t="shared" si="175"/>
        <v>0</v>
      </c>
      <c r="DI151" s="258">
        <f t="shared" si="175"/>
        <v>0</v>
      </c>
      <c r="DJ151" s="258">
        <f t="shared" si="175"/>
        <v>0</v>
      </c>
      <c r="DK151" s="258">
        <f t="shared" si="175"/>
        <v>0</v>
      </c>
      <c r="DL151" s="258">
        <f t="shared" si="175"/>
        <v>0</v>
      </c>
      <c r="DM151" s="258">
        <f t="shared" si="175"/>
        <v>0</v>
      </c>
      <c r="DN151" s="258">
        <f t="shared" si="175"/>
        <v>0</v>
      </c>
      <c r="DO151" s="258">
        <f t="shared" si="175"/>
        <v>0</v>
      </c>
      <c r="DP151" s="258">
        <f t="shared" si="175"/>
        <v>0</v>
      </c>
      <c r="DQ151" s="258">
        <f t="shared" si="175"/>
        <v>0</v>
      </c>
      <c r="DR151" s="258">
        <f t="shared" si="175"/>
        <v>0</v>
      </c>
      <c r="DS151" s="258">
        <f t="shared" si="175"/>
        <v>0</v>
      </c>
      <c r="DT151" s="258">
        <f t="shared" si="175"/>
        <v>0</v>
      </c>
      <c r="DU151" s="258">
        <f t="shared" si="175"/>
        <v>0</v>
      </c>
      <c r="DV151" s="258">
        <f t="shared" si="175"/>
        <v>0</v>
      </c>
      <c r="DW151" s="258">
        <f t="shared" si="175"/>
        <v>0</v>
      </c>
      <c r="DX151" s="258">
        <f t="shared" si="175"/>
        <v>0</v>
      </c>
      <c r="DY151" s="258">
        <f t="shared" si="175"/>
        <v>0</v>
      </c>
      <c r="DZ151" s="258">
        <f t="shared" si="175"/>
        <v>0</v>
      </c>
      <c r="EA151" s="258">
        <f t="shared" si="175"/>
        <v>0</v>
      </c>
      <c r="EB151" s="258">
        <f t="shared" si="175"/>
        <v>0</v>
      </c>
      <c r="EC151" s="258">
        <f t="shared" si="175"/>
        <v>0</v>
      </c>
      <c r="ED151" s="258">
        <f t="shared" si="175"/>
        <v>0</v>
      </c>
      <c r="EE151" s="258">
        <f t="shared" si="175"/>
        <v>0</v>
      </c>
      <c r="EF151" s="258">
        <f t="shared" si="175"/>
        <v>0</v>
      </c>
      <c r="EG151" s="258">
        <f t="shared" si="175"/>
        <v>0</v>
      </c>
      <c r="EH151" s="258">
        <f t="shared" si="175"/>
        <v>0</v>
      </c>
      <c r="EI151" s="258">
        <f t="shared" si="175"/>
        <v>0</v>
      </c>
      <c r="EJ151" s="258">
        <f t="shared" si="175"/>
        <v>0</v>
      </c>
      <c r="EK151" s="258">
        <f t="shared" si="175"/>
        <v>0</v>
      </c>
      <c r="EL151" s="258">
        <f t="shared" si="175"/>
        <v>0</v>
      </c>
      <c r="EM151" s="258">
        <f t="shared" si="175"/>
        <v>0</v>
      </c>
      <c r="EN151" s="258">
        <f t="shared" si="175"/>
        <v>0</v>
      </c>
      <c r="EO151" s="258">
        <f t="shared" si="175"/>
        <v>0</v>
      </c>
      <c r="EP151" s="258">
        <f t="shared" si="175"/>
        <v>0</v>
      </c>
      <c r="EQ151" s="258">
        <f t="shared" si="175"/>
        <v>0</v>
      </c>
      <c r="ER151" s="258">
        <f t="shared" si="175"/>
        <v>0</v>
      </c>
      <c r="ES151" s="258">
        <f t="shared" si="175"/>
        <v>0</v>
      </c>
      <c r="ET151" s="1"/>
      <c r="EU151" s="1"/>
      <c r="EV151" s="1"/>
      <c r="EW151" s="1"/>
      <c r="EX151" s="80">
        <f t="shared" ref="EX151:KE151" si="176">(P151&gt;0)*(P151-AB151)</f>
        <v>0</v>
      </c>
      <c r="EY151" s="80">
        <f t="shared" si="176"/>
        <v>0</v>
      </c>
      <c r="EZ151" s="80">
        <f t="shared" si="176"/>
        <v>0</v>
      </c>
      <c r="FA151" s="80">
        <f t="shared" si="176"/>
        <v>0</v>
      </c>
      <c r="FB151" s="80">
        <f t="shared" si="176"/>
        <v>0</v>
      </c>
      <c r="FC151" s="80">
        <f t="shared" si="176"/>
        <v>0</v>
      </c>
      <c r="FD151" s="80">
        <f t="shared" si="176"/>
        <v>0</v>
      </c>
      <c r="FE151" s="80">
        <f t="shared" si="176"/>
        <v>0</v>
      </c>
      <c r="FF151" s="80">
        <f t="shared" si="176"/>
        <v>0</v>
      </c>
      <c r="FG151" s="80">
        <f t="shared" si="176"/>
        <v>0</v>
      </c>
      <c r="FH151" s="80">
        <f t="shared" si="176"/>
        <v>0</v>
      </c>
      <c r="FI151" s="80">
        <f t="shared" si="176"/>
        <v>0</v>
      </c>
      <c r="FJ151" s="80">
        <f t="shared" si="176"/>
        <v>0</v>
      </c>
      <c r="FK151" s="80">
        <f t="shared" si="176"/>
        <v>0</v>
      </c>
      <c r="FL151" s="80">
        <f t="shared" si="176"/>
        <v>0</v>
      </c>
      <c r="FM151" s="80">
        <f t="shared" si="176"/>
        <v>0</v>
      </c>
      <c r="FN151" s="80">
        <f t="shared" si="176"/>
        <v>0</v>
      </c>
      <c r="FO151" s="80">
        <f t="shared" si="176"/>
        <v>0</v>
      </c>
      <c r="FP151" s="80">
        <f t="shared" si="176"/>
        <v>0</v>
      </c>
      <c r="FQ151" s="80">
        <f t="shared" si="176"/>
        <v>0</v>
      </c>
      <c r="FR151" s="80">
        <f t="shared" si="176"/>
        <v>0</v>
      </c>
      <c r="FS151" s="80">
        <f t="shared" si="176"/>
        <v>0</v>
      </c>
      <c r="FT151" s="80">
        <f t="shared" si="176"/>
        <v>0</v>
      </c>
      <c r="FU151" s="80">
        <f t="shared" si="176"/>
        <v>0</v>
      </c>
      <c r="FV151" s="80">
        <f t="shared" si="176"/>
        <v>0</v>
      </c>
      <c r="FW151" s="80">
        <f t="shared" si="176"/>
        <v>0</v>
      </c>
      <c r="FX151" s="80">
        <f t="shared" si="176"/>
        <v>0</v>
      </c>
      <c r="FY151" s="80">
        <f t="shared" si="176"/>
        <v>0</v>
      </c>
      <c r="FZ151" s="80">
        <f t="shared" si="176"/>
        <v>0</v>
      </c>
      <c r="GA151" s="80">
        <f t="shared" si="176"/>
        <v>0</v>
      </c>
      <c r="GB151" s="80">
        <f t="shared" si="176"/>
        <v>0</v>
      </c>
      <c r="GC151" s="80">
        <f t="shared" si="176"/>
        <v>0</v>
      </c>
      <c r="GD151" s="80">
        <f t="shared" si="176"/>
        <v>0</v>
      </c>
      <c r="GE151" s="80">
        <f t="shared" si="176"/>
        <v>0</v>
      </c>
      <c r="GF151" s="80">
        <f t="shared" si="176"/>
        <v>0</v>
      </c>
      <c r="GG151" s="80">
        <f t="shared" si="176"/>
        <v>0</v>
      </c>
      <c r="GH151" s="80">
        <f t="shared" si="176"/>
        <v>0</v>
      </c>
      <c r="GI151" s="80">
        <f t="shared" si="176"/>
        <v>0</v>
      </c>
      <c r="GJ151" s="80">
        <f t="shared" si="176"/>
        <v>0</v>
      </c>
      <c r="GK151" s="80">
        <f t="shared" si="176"/>
        <v>0</v>
      </c>
      <c r="GL151" s="80">
        <f t="shared" si="176"/>
        <v>0</v>
      </c>
      <c r="GM151" s="80">
        <f t="shared" si="176"/>
        <v>0</v>
      </c>
      <c r="GN151" s="80">
        <f t="shared" si="176"/>
        <v>0</v>
      </c>
      <c r="GO151" s="80">
        <f t="shared" si="176"/>
        <v>0</v>
      </c>
      <c r="GP151" s="80">
        <f t="shared" si="176"/>
        <v>0</v>
      </c>
      <c r="GQ151" s="80">
        <f t="shared" si="176"/>
        <v>0</v>
      </c>
      <c r="GR151" s="80">
        <f t="shared" si="176"/>
        <v>0</v>
      </c>
      <c r="GS151" s="80">
        <f t="shared" si="176"/>
        <v>0</v>
      </c>
      <c r="GT151" s="80">
        <f t="shared" si="176"/>
        <v>0</v>
      </c>
      <c r="GU151" s="80">
        <f t="shared" si="176"/>
        <v>0</v>
      </c>
      <c r="GV151" s="80">
        <f t="shared" si="176"/>
        <v>0</v>
      </c>
      <c r="GW151" s="80">
        <f t="shared" si="176"/>
        <v>0</v>
      </c>
      <c r="GX151" s="80">
        <f t="shared" si="176"/>
        <v>0</v>
      </c>
      <c r="GY151" s="80">
        <f t="shared" si="176"/>
        <v>0</v>
      </c>
      <c r="GZ151" s="80">
        <f t="shared" si="176"/>
        <v>0</v>
      </c>
      <c r="HA151" s="80">
        <f t="shared" si="176"/>
        <v>0</v>
      </c>
      <c r="HB151" s="80">
        <f t="shared" si="176"/>
        <v>0</v>
      </c>
      <c r="HC151" s="80">
        <f t="shared" si="176"/>
        <v>0</v>
      </c>
      <c r="HD151" s="80">
        <f t="shared" si="176"/>
        <v>0</v>
      </c>
      <c r="HE151" s="80">
        <f t="shared" si="176"/>
        <v>0</v>
      </c>
      <c r="HF151" s="80">
        <f t="shared" si="176"/>
        <v>0</v>
      </c>
      <c r="HG151" s="80">
        <f t="shared" si="176"/>
        <v>0</v>
      </c>
      <c r="HH151" s="80">
        <f t="shared" si="176"/>
        <v>0</v>
      </c>
      <c r="HI151" s="80">
        <f t="shared" si="176"/>
        <v>0</v>
      </c>
      <c r="HJ151" s="80">
        <f t="shared" si="176"/>
        <v>0</v>
      </c>
      <c r="HK151" s="80">
        <f t="shared" si="176"/>
        <v>0</v>
      </c>
      <c r="HL151" s="80">
        <f t="shared" si="176"/>
        <v>0</v>
      </c>
      <c r="HM151" s="80">
        <f t="shared" si="176"/>
        <v>0</v>
      </c>
      <c r="HN151" s="80">
        <f t="shared" si="176"/>
        <v>0</v>
      </c>
      <c r="HO151" s="80">
        <f t="shared" si="176"/>
        <v>0</v>
      </c>
      <c r="HP151" s="80">
        <f t="shared" si="176"/>
        <v>0</v>
      </c>
      <c r="HQ151" s="80">
        <f t="shared" si="176"/>
        <v>0</v>
      </c>
      <c r="HR151" s="80">
        <f t="shared" si="176"/>
        <v>0</v>
      </c>
      <c r="HS151" s="80">
        <f t="shared" si="176"/>
        <v>0</v>
      </c>
      <c r="HT151" s="80">
        <f t="shared" si="176"/>
        <v>0</v>
      </c>
      <c r="HU151" s="80">
        <f t="shared" si="176"/>
        <v>0</v>
      </c>
      <c r="HV151" s="80">
        <f t="shared" si="176"/>
        <v>0</v>
      </c>
      <c r="HW151" s="80">
        <f t="shared" si="176"/>
        <v>0</v>
      </c>
      <c r="HX151" s="80">
        <f t="shared" si="176"/>
        <v>0</v>
      </c>
      <c r="HY151" s="80">
        <f t="shared" si="176"/>
        <v>0</v>
      </c>
      <c r="HZ151" s="80">
        <f t="shared" si="176"/>
        <v>0</v>
      </c>
      <c r="IA151" s="80">
        <f t="shared" si="176"/>
        <v>0</v>
      </c>
      <c r="IB151" s="80">
        <f t="shared" si="176"/>
        <v>0</v>
      </c>
      <c r="IC151" s="80">
        <f t="shared" si="176"/>
        <v>0</v>
      </c>
      <c r="ID151" s="80">
        <f t="shared" si="176"/>
        <v>0</v>
      </c>
      <c r="IE151" s="80">
        <f t="shared" si="176"/>
        <v>0</v>
      </c>
      <c r="IF151" s="80">
        <f t="shared" si="176"/>
        <v>0</v>
      </c>
      <c r="IG151" s="80">
        <f t="shared" si="176"/>
        <v>0</v>
      </c>
      <c r="IH151" s="80">
        <f t="shared" si="176"/>
        <v>0</v>
      </c>
      <c r="II151" s="80">
        <f t="shared" si="176"/>
        <v>0</v>
      </c>
      <c r="IJ151" s="80">
        <f t="shared" si="176"/>
        <v>0</v>
      </c>
      <c r="IK151" s="80">
        <f t="shared" si="176"/>
        <v>0</v>
      </c>
      <c r="IL151" s="80">
        <f t="shared" si="176"/>
        <v>0</v>
      </c>
      <c r="IM151" s="80">
        <f t="shared" si="176"/>
        <v>0</v>
      </c>
      <c r="IN151" s="80">
        <f t="shared" si="176"/>
        <v>0</v>
      </c>
      <c r="IO151" s="80">
        <f t="shared" si="176"/>
        <v>0</v>
      </c>
      <c r="IP151" s="80">
        <f t="shared" si="176"/>
        <v>0</v>
      </c>
      <c r="IQ151" s="80">
        <f t="shared" si="176"/>
        <v>0</v>
      </c>
      <c r="IR151" s="80">
        <f t="shared" si="176"/>
        <v>0</v>
      </c>
      <c r="IS151" s="80">
        <f t="shared" si="176"/>
        <v>0</v>
      </c>
      <c r="IT151" s="80">
        <f t="shared" si="176"/>
        <v>0</v>
      </c>
      <c r="IU151" s="80">
        <f t="shared" si="176"/>
        <v>0</v>
      </c>
      <c r="IV151" s="80">
        <f t="shared" si="176"/>
        <v>0</v>
      </c>
      <c r="IW151" s="80">
        <f t="shared" si="176"/>
        <v>0</v>
      </c>
      <c r="IX151" s="80">
        <f t="shared" si="176"/>
        <v>0</v>
      </c>
      <c r="IY151" s="80">
        <f t="shared" si="176"/>
        <v>0</v>
      </c>
      <c r="IZ151" s="80">
        <f t="shared" si="176"/>
        <v>0</v>
      </c>
      <c r="JA151" s="80">
        <f t="shared" si="176"/>
        <v>0</v>
      </c>
      <c r="JB151" s="80">
        <f t="shared" si="176"/>
        <v>0</v>
      </c>
      <c r="JC151" s="80">
        <f t="shared" si="176"/>
        <v>0</v>
      </c>
      <c r="JD151" s="80">
        <f t="shared" si="176"/>
        <v>0</v>
      </c>
      <c r="JE151" s="80">
        <f t="shared" si="176"/>
        <v>0</v>
      </c>
      <c r="JF151" s="80">
        <f t="shared" si="176"/>
        <v>0</v>
      </c>
      <c r="JG151" s="80">
        <f t="shared" si="176"/>
        <v>0</v>
      </c>
      <c r="JH151" s="80">
        <f t="shared" si="176"/>
        <v>0</v>
      </c>
      <c r="JI151" s="80">
        <f t="shared" si="176"/>
        <v>0</v>
      </c>
      <c r="JJ151" s="80">
        <f t="shared" si="176"/>
        <v>0</v>
      </c>
      <c r="JK151" s="80">
        <f t="shared" si="176"/>
        <v>0</v>
      </c>
      <c r="JL151" s="80">
        <f t="shared" si="176"/>
        <v>0</v>
      </c>
      <c r="JM151" s="80">
        <f t="shared" si="176"/>
        <v>0</v>
      </c>
      <c r="JN151" s="80">
        <f t="shared" si="176"/>
        <v>0</v>
      </c>
      <c r="JO151" s="80">
        <f t="shared" si="176"/>
        <v>0</v>
      </c>
      <c r="JP151" s="80">
        <f t="shared" si="176"/>
        <v>0</v>
      </c>
      <c r="JQ151" s="80">
        <f t="shared" si="176"/>
        <v>0</v>
      </c>
      <c r="JR151" s="80">
        <f t="shared" si="176"/>
        <v>0</v>
      </c>
      <c r="JS151" s="80">
        <f t="shared" si="176"/>
        <v>0</v>
      </c>
      <c r="JT151" s="80">
        <f t="shared" si="176"/>
        <v>0</v>
      </c>
      <c r="JU151" s="80">
        <f t="shared" si="176"/>
        <v>0</v>
      </c>
      <c r="JV151" s="80">
        <f t="shared" si="176"/>
        <v>0</v>
      </c>
      <c r="JW151" s="80">
        <f t="shared" si="176"/>
        <v>0</v>
      </c>
      <c r="JX151" s="80">
        <f t="shared" si="176"/>
        <v>0</v>
      </c>
      <c r="JY151" s="80">
        <f t="shared" si="176"/>
        <v>0</v>
      </c>
      <c r="JZ151" s="80">
        <f t="shared" si="176"/>
        <v>0</v>
      </c>
      <c r="KA151" s="80">
        <f t="shared" si="176"/>
        <v>0</v>
      </c>
      <c r="KB151" s="80">
        <f t="shared" si="176"/>
        <v>0</v>
      </c>
      <c r="KC151" s="80">
        <f t="shared" si="176"/>
        <v>0</v>
      </c>
      <c r="KD151" s="80">
        <f t="shared" si="176"/>
        <v>0</v>
      </c>
      <c r="KE151" s="80">
        <f t="shared" si="176"/>
        <v>0</v>
      </c>
      <c r="KF151" s="1"/>
      <c r="KG151" s="1"/>
      <c r="KH151" s="80">
        <f>+Interest_Rate_for_Equipment_Financing/12*P151</f>
        <v>0</v>
      </c>
      <c r="KI151" s="80">
        <f>+Interest_Rate_for_Equipment_Financing/12*Q151</f>
        <v>0</v>
      </c>
      <c r="KJ151" s="80">
        <f>+Interest_Rate_for_Equipment_Financing/12*R151</f>
        <v>0</v>
      </c>
      <c r="KK151" s="80">
        <f>+Interest_Rate_for_Equipment_Financing/12*S151</f>
        <v>0</v>
      </c>
      <c r="KL151" s="80">
        <f>+Interest_Rate_for_Equipment_Financing/12*T151</f>
        <v>0</v>
      </c>
      <c r="KM151" s="80">
        <f>+Interest_Rate_for_Equipment_Financing/12*U151</f>
        <v>0</v>
      </c>
      <c r="KN151" s="80">
        <f>+Interest_Rate_for_Equipment_Financing/12*V151</f>
        <v>0</v>
      </c>
      <c r="KO151" s="80">
        <f>+Interest_Rate_for_Equipment_Financing/12*W151</f>
        <v>0</v>
      </c>
      <c r="KP151" s="80">
        <f>+Interest_Rate_for_Equipment_Financing/12*X151</f>
        <v>0</v>
      </c>
      <c r="KQ151" s="80">
        <f>+Interest_Rate_for_Equipment_Financing/12*Y151</f>
        <v>0</v>
      </c>
      <c r="KR151" s="80">
        <f>+Interest_Rate_for_Equipment_Financing/12*Z151</f>
        <v>0</v>
      </c>
      <c r="KS151" s="80">
        <f>+Interest_Rate_for_Equipment_Financing/12*AA151</f>
        <v>0</v>
      </c>
      <c r="KT151" s="80">
        <f>+Interest_Rate_for_Equipment_Financing/12*AB151</f>
        <v>0</v>
      </c>
      <c r="KU151" s="80">
        <f>+Interest_Rate_for_Equipment_Financing/12*AC151</f>
        <v>0</v>
      </c>
      <c r="KV151" s="80">
        <f>+Interest_Rate_for_Equipment_Financing/12*AD151</f>
        <v>0</v>
      </c>
      <c r="KW151" s="80">
        <f>+Interest_Rate_for_Equipment_Financing/12*AE151</f>
        <v>0</v>
      </c>
      <c r="KX151" s="80">
        <f>+Interest_Rate_for_Equipment_Financing/12*AF151</f>
        <v>0</v>
      </c>
      <c r="KY151" s="80">
        <f>+Interest_Rate_for_Equipment_Financing/12*AG151</f>
        <v>0</v>
      </c>
      <c r="KZ151" s="80">
        <f>+Interest_Rate_for_Equipment_Financing/12*AH151</f>
        <v>0</v>
      </c>
      <c r="LA151" s="80">
        <f>+Interest_Rate_for_Equipment_Financing/12*AI151</f>
        <v>0</v>
      </c>
      <c r="LB151" s="80">
        <f>+Interest_Rate_for_Equipment_Financing/12*AJ151</f>
        <v>0</v>
      </c>
      <c r="LC151" s="80">
        <f>+Interest_Rate_for_Equipment_Financing/12*AK151</f>
        <v>0</v>
      </c>
      <c r="LD151" s="80">
        <f>+Interest_Rate_for_Equipment_Financing/12*AL151</f>
        <v>0</v>
      </c>
      <c r="LE151" s="80">
        <f>+Interest_Rate_for_Equipment_Financing/12*AM151</f>
        <v>0</v>
      </c>
      <c r="LF151" s="80">
        <f>+Interest_Rate_for_Equipment_Financing/12*AN151</f>
        <v>0</v>
      </c>
      <c r="LG151" s="80">
        <f>+Interest_Rate_for_Equipment_Financing/12*AO151</f>
        <v>0</v>
      </c>
      <c r="LH151" s="80">
        <f>+Interest_Rate_for_Equipment_Financing/12*AP151</f>
        <v>0</v>
      </c>
      <c r="LI151" s="80">
        <f>+Interest_Rate_for_Equipment_Financing/12*AQ151</f>
        <v>0</v>
      </c>
      <c r="LJ151" s="80">
        <f>+Interest_Rate_for_Equipment_Financing/12*AR151</f>
        <v>0</v>
      </c>
      <c r="LK151" s="80">
        <f>+Interest_Rate_for_Equipment_Financing/12*AS151</f>
        <v>0</v>
      </c>
      <c r="LL151" s="80">
        <f>+Interest_Rate_for_Equipment_Financing/12*AT151</f>
        <v>0</v>
      </c>
      <c r="LM151" s="80">
        <f>+Interest_Rate_for_Equipment_Financing/12*AU151</f>
        <v>0</v>
      </c>
      <c r="LN151" s="80">
        <f>+Interest_Rate_for_Equipment_Financing/12*AV151</f>
        <v>0</v>
      </c>
      <c r="LO151" s="80">
        <f>+Interest_Rate_for_Equipment_Financing/12*AW151</f>
        <v>0</v>
      </c>
      <c r="LP151" s="80">
        <f>+Interest_Rate_for_Equipment_Financing/12*AX151</f>
        <v>0</v>
      </c>
      <c r="LQ151" s="80">
        <f>+Interest_Rate_for_Equipment_Financing/12*AY151</f>
        <v>0</v>
      </c>
      <c r="LR151" s="80">
        <f>+Interest_Rate_for_Equipment_Financing/12*AZ151</f>
        <v>0</v>
      </c>
      <c r="LS151" s="80">
        <f>+Interest_Rate_for_Equipment_Financing/12*BA151</f>
        <v>0</v>
      </c>
      <c r="LT151" s="80">
        <f>+Interest_Rate_for_Equipment_Financing/12*BB151</f>
        <v>0</v>
      </c>
      <c r="LU151" s="80">
        <f>+Interest_Rate_for_Equipment_Financing/12*BC151</f>
        <v>0</v>
      </c>
      <c r="LV151" s="80">
        <f>+Interest_Rate_for_Equipment_Financing/12*BD151</f>
        <v>0</v>
      </c>
      <c r="LW151" s="80">
        <f>+Interest_Rate_for_Equipment_Financing/12*BE151</f>
        <v>0</v>
      </c>
      <c r="LX151" s="80">
        <f>+Interest_Rate_for_Equipment_Financing/12*BF151</f>
        <v>0</v>
      </c>
      <c r="LY151" s="80">
        <f>+Interest_Rate_for_Equipment_Financing/12*BG151</f>
        <v>0</v>
      </c>
      <c r="LZ151" s="80">
        <f>+Interest_Rate_for_Equipment_Financing/12*BH151</f>
        <v>0</v>
      </c>
      <c r="MA151" s="80">
        <f>+Interest_Rate_for_Equipment_Financing/12*BI151</f>
        <v>0</v>
      </c>
      <c r="MB151" s="80">
        <f>+Interest_Rate_for_Equipment_Financing/12*BJ151</f>
        <v>0</v>
      </c>
      <c r="MC151" s="80">
        <f>+Interest_Rate_for_Equipment_Financing/12*BK151</f>
        <v>0</v>
      </c>
      <c r="MD151" s="80">
        <f>+Interest_Rate_for_Equipment_Financing/12*BL151</f>
        <v>0</v>
      </c>
      <c r="ME151" s="80">
        <f>+Interest_Rate_for_Equipment_Financing/12*BM151</f>
        <v>0</v>
      </c>
      <c r="MF151" s="80">
        <f>+Interest_Rate_for_Equipment_Financing/12*BN151</f>
        <v>0</v>
      </c>
      <c r="MG151" s="80">
        <f>+Interest_Rate_for_Equipment_Financing/12*BO151</f>
        <v>0</v>
      </c>
      <c r="MH151" s="80">
        <f>+Interest_Rate_for_Equipment_Financing/12*BP151</f>
        <v>0</v>
      </c>
      <c r="MI151" s="80">
        <f>+Interest_Rate_for_Equipment_Financing/12*BQ151</f>
        <v>0</v>
      </c>
      <c r="MJ151" s="80">
        <f>+Interest_Rate_for_Equipment_Financing/12*BR151</f>
        <v>0</v>
      </c>
      <c r="MK151" s="80">
        <f>+Interest_Rate_for_Equipment_Financing/12*BS151</f>
        <v>0</v>
      </c>
      <c r="ML151" s="80">
        <f>+Interest_Rate_for_Equipment_Financing/12*BT151</f>
        <v>0</v>
      </c>
      <c r="MM151" s="80">
        <f>+Interest_Rate_for_Equipment_Financing/12*BU151</f>
        <v>0</v>
      </c>
      <c r="MN151" s="80">
        <f>+Interest_Rate_for_Equipment_Financing/12*BV151</f>
        <v>0</v>
      </c>
      <c r="MO151" s="80">
        <f>+Interest_Rate_for_Equipment_Financing/12*BW151</f>
        <v>0</v>
      </c>
      <c r="MP151" s="80">
        <f>+Interest_Rate_for_Equipment_Financing/12*BX151</f>
        <v>0</v>
      </c>
      <c r="MQ151" s="80">
        <f>+Interest_Rate_for_Equipment_Financing/12*BY151</f>
        <v>0</v>
      </c>
      <c r="MR151" s="80">
        <f>+Interest_Rate_for_Equipment_Financing/12*BZ151</f>
        <v>0</v>
      </c>
      <c r="MS151" s="80">
        <f>+Interest_Rate_for_Equipment_Financing/12*CA151</f>
        <v>0</v>
      </c>
      <c r="MT151" s="80">
        <f>+Interest_Rate_for_Equipment_Financing/12*CB151</f>
        <v>0</v>
      </c>
      <c r="MU151" s="80">
        <f>+Interest_Rate_for_Equipment_Financing/12*CC151</f>
        <v>0</v>
      </c>
      <c r="MV151" s="80">
        <f>+Interest_Rate_for_Equipment_Financing/12*CD151</f>
        <v>0</v>
      </c>
      <c r="MW151" s="80">
        <f>+Interest_Rate_for_Equipment_Financing/12*CE151</f>
        <v>0</v>
      </c>
      <c r="MX151" s="80">
        <f>+Interest_Rate_for_Equipment_Financing/12*CF151</f>
        <v>0</v>
      </c>
      <c r="MY151" s="80">
        <f>+Interest_Rate_for_Equipment_Financing/12*CG151</f>
        <v>0</v>
      </c>
      <c r="MZ151" s="80">
        <f>+Interest_Rate_for_Equipment_Financing/12*CH151</f>
        <v>0</v>
      </c>
      <c r="NA151" s="80">
        <f>+Interest_Rate_for_Equipment_Financing/12*CI151</f>
        <v>0</v>
      </c>
      <c r="NB151" s="80">
        <f>+Interest_Rate_for_Equipment_Financing/12*CJ151</f>
        <v>0</v>
      </c>
      <c r="NC151" s="80">
        <f>+Interest_Rate_for_Equipment_Financing/12*CK151</f>
        <v>0</v>
      </c>
      <c r="ND151" s="80">
        <f>+Interest_Rate_for_Equipment_Financing/12*CL151</f>
        <v>0</v>
      </c>
      <c r="NE151" s="80">
        <f>+Interest_Rate_for_Equipment_Financing/12*CM151</f>
        <v>0</v>
      </c>
      <c r="NF151" s="80">
        <f>+Interest_Rate_for_Equipment_Financing/12*CN151</f>
        <v>0</v>
      </c>
      <c r="NG151" s="80">
        <f>+Interest_Rate_for_Equipment_Financing/12*CO151</f>
        <v>0</v>
      </c>
      <c r="NH151" s="80">
        <f>+Interest_Rate_for_Equipment_Financing/12*CP151</f>
        <v>0</v>
      </c>
      <c r="NI151" s="80">
        <f>+Interest_Rate_for_Equipment_Financing/12*CQ151</f>
        <v>0</v>
      </c>
      <c r="NJ151" s="80">
        <f>+Interest_Rate_for_Equipment_Financing/12*CR151</f>
        <v>0</v>
      </c>
      <c r="NK151" s="80">
        <f>+Interest_Rate_for_Equipment_Financing/12*CS151</f>
        <v>0</v>
      </c>
      <c r="NL151" s="80">
        <f>+Interest_Rate_for_Equipment_Financing/12*CT151</f>
        <v>0</v>
      </c>
      <c r="NM151" s="80">
        <f>+Interest_Rate_for_Equipment_Financing/12*CU151</f>
        <v>0</v>
      </c>
      <c r="NN151" s="80">
        <f>+Interest_Rate_for_Equipment_Financing/12*CV151</f>
        <v>0</v>
      </c>
      <c r="NO151" s="80">
        <f>+Interest_Rate_for_Equipment_Financing/12*CW151</f>
        <v>0</v>
      </c>
      <c r="NP151" s="80">
        <f>+Interest_Rate_for_Equipment_Financing/12*CX151</f>
        <v>0</v>
      </c>
      <c r="NQ151" s="80">
        <f>+Interest_Rate_for_Equipment_Financing/12*CY151</f>
        <v>0</v>
      </c>
      <c r="NR151" s="80">
        <f>+Interest_Rate_for_Equipment_Financing/12*CZ151</f>
        <v>0</v>
      </c>
      <c r="NS151" s="80">
        <f>+Interest_Rate_for_Equipment_Financing/12*DA151</f>
        <v>0</v>
      </c>
      <c r="NT151" s="80">
        <f>+Interest_Rate_for_Equipment_Financing/12*DB151</f>
        <v>0</v>
      </c>
      <c r="NU151" s="80">
        <f>+Interest_Rate_for_Equipment_Financing/12*DC151</f>
        <v>0</v>
      </c>
      <c r="NV151" s="80">
        <f>+Interest_Rate_for_Equipment_Financing/12*DD151</f>
        <v>0</v>
      </c>
      <c r="NW151" s="80">
        <f>+Interest_Rate_for_Equipment_Financing/12*DE151</f>
        <v>0</v>
      </c>
      <c r="NX151" s="80">
        <f>+Interest_Rate_for_Equipment_Financing/12*DF151</f>
        <v>0</v>
      </c>
      <c r="NY151" s="80">
        <f>+Interest_Rate_for_Equipment_Financing/12*DG151</f>
        <v>0</v>
      </c>
      <c r="NZ151" s="80">
        <f>+Interest_Rate_for_Equipment_Financing/12*DH151</f>
        <v>0</v>
      </c>
      <c r="OA151" s="80">
        <f>+Interest_Rate_for_Equipment_Financing/12*DI151</f>
        <v>0</v>
      </c>
      <c r="OB151" s="80">
        <f>+Interest_Rate_for_Equipment_Financing/12*DJ151</f>
        <v>0</v>
      </c>
      <c r="OC151" s="80">
        <f>+Interest_Rate_for_Equipment_Financing/12*DK151</f>
        <v>0</v>
      </c>
      <c r="OD151" s="80">
        <f>+Interest_Rate_for_Equipment_Financing/12*DL151</f>
        <v>0</v>
      </c>
      <c r="OE151" s="80">
        <f>+Interest_Rate_for_Equipment_Financing/12*DM151</f>
        <v>0</v>
      </c>
      <c r="OF151" s="80">
        <f>+Interest_Rate_for_Equipment_Financing/12*DN151</f>
        <v>0</v>
      </c>
      <c r="OG151" s="80">
        <f>+Interest_Rate_for_Equipment_Financing/12*DO151</f>
        <v>0</v>
      </c>
      <c r="OH151" s="80">
        <f>+Interest_Rate_for_Equipment_Financing/12*DP151</f>
        <v>0</v>
      </c>
      <c r="OI151" s="80">
        <f>+Interest_Rate_for_Equipment_Financing/12*DQ151</f>
        <v>0</v>
      </c>
      <c r="OJ151" s="80">
        <f>+Interest_Rate_for_Equipment_Financing/12*DR151</f>
        <v>0</v>
      </c>
      <c r="OK151" s="80">
        <f>+Interest_Rate_for_Equipment_Financing/12*DS151</f>
        <v>0</v>
      </c>
      <c r="OL151" s="80">
        <f>+Interest_Rate_for_Equipment_Financing/12*DT151</f>
        <v>0</v>
      </c>
      <c r="OM151" s="80">
        <f>+Interest_Rate_for_Equipment_Financing/12*DU151</f>
        <v>0</v>
      </c>
      <c r="ON151" s="80">
        <f>+Interest_Rate_for_Equipment_Financing/12*DV151</f>
        <v>0</v>
      </c>
      <c r="OO151" s="80">
        <f>+Interest_Rate_for_Equipment_Financing/12*DW151</f>
        <v>0</v>
      </c>
      <c r="OP151" s="80">
        <f>+Interest_Rate_for_Equipment_Financing/12*DX151</f>
        <v>0</v>
      </c>
      <c r="OQ151" s="80">
        <f>+Interest_Rate_for_Equipment_Financing/12*DY151</f>
        <v>0</v>
      </c>
      <c r="OR151" s="80">
        <f>+Interest_Rate_for_Equipment_Financing/12*DZ151</f>
        <v>0</v>
      </c>
      <c r="OS151" s="80">
        <f>+Interest_Rate_for_Equipment_Financing/12*EA151</f>
        <v>0</v>
      </c>
      <c r="OT151" s="80">
        <f>+Interest_Rate_for_Equipment_Financing/12*EB151</f>
        <v>0</v>
      </c>
      <c r="OU151" s="80">
        <f>+Interest_Rate_for_Equipment_Financing/12*EC151</f>
        <v>0</v>
      </c>
      <c r="OV151" s="80">
        <f>+Interest_Rate_for_Equipment_Financing/12*ED151</f>
        <v>0</v>
      </c>
      <c r="OW151" s="80">
        <f>+Interest_Rate_for_Equipment_Financing/12*EE151</f>
        <v>0</v>
      </c>
    </row>
    <row r="152" ht="12.75" customHeight="1">
      <c r="A152" s="79">
        <f t="shared" si="111"/>
        <v>31</v>
      </c>
      <c r="B152" s="79" t="s">
        <v>231</v>
      </c>
      <c r="C152" s="80"/>
      <c r="D152" s="80" t="str">
        <f>Term_for_Equipment_Financing</f>
        <v/>
      </c>
      <c r="E152" s="294">
        <f>+Interest_Rate_LT</f>
        <v>0.05</v>
      </c>
      <c r="F152" s="295">
        <f t="shared" si="141"/>
        <v>7</v>
      </c>
      <c r="G152" s="79">
        <f t="shared" si="142"/>
        <v>2027</v>
      </c>
      <c r="H152" s="296"/>
      <c r="I152" s="296"/>
      <c r="J152" s="297"/>
      <c r="K152" s="1"/>
      <c r="L152" s="1"/>
      <c r="M152" s="256">
        <f t="shared" si="118"/>
        <v>46569</v>
      </c>
      <c r="N152" s="256">
        <f t="shared" si="112"/>
        <v>0</v>
      </c>
      <c r="O152" s="257">
        <f t="shared" si="113"/>
        <v>0</v>
      </c>
      <c r="P152" s="258">
        <f t="shared" ref="P152:ES152" si="177">AND((O152&gt;0.1),OR(P$70&lt;$N152,$N152=0))*(O152+$O152+O152*$E152/12)+(P$70=$M152)*($C152+$O152+$C152*$E152/12)</f>
        <v>0</v>
      </c>
      <c r="Q152" s="258">
        <f t="shared" si="177"/>
        <v>0</v>
      </c>
      <c r="R152" s="258">
        <f t="shared" si="177"/>
        <v>0</v>
      </c>
      <c r="S152" s="258">
        <f t="shared" si="177"/>
        <v>0</v>
      </c>
      <c r="T152" s="258">
        <f t="shared" si="177"/>
        <v>0</v>
      </c>
      <c r="U152" s="258">
        <f t="shared" si="177"/>
        <v>0</v>
      </c>
      <c r="V152" s="258">
        <f t="shared" si="177"/>
        <v>0</v>
      </c>
      <c r="W152" s="258">
        <f t="shared" si="177"/>
        <v>0</v>
      </c>
      <c r="X152" s="258">
        <f t="shared" si="177"/>
        <v>0</v>
      </c>
      <c r="Y152" s="258">
        <f t="shared" si="177"/>
        <v>0</v>
      </c>
      <c r="Z152" s="258">
        <f t="shared" si="177"/>
        <v>0</v>
      </c>
      <c r="AA152" s="258">
        <f t="shared" si="177"/>
        <v>0</v>
      </c>
      <c r="AB152" s="258">
        <f t="shared" si="177"/>
        <v>0</v>
      </c>
      <c r="AC152" s="258">
        <f t="shared" si="177"/>
        <v>0</v>
      </c>
      <c r="AD152" s="258">
        <f t="shared" si="177"/>
        <v>0</v>
      </c>
      <c r="AE152" s="258">
        <f t="shared" si="177"/>
        <v>0</v>
      </c>
      <c r="AF152" s="258">
        <f t="shared" si="177"/>
        <v>0</v>
      </c>
      <c r="AG152" s="258">
        <f t="shared" si="177"/>
        <v>0</v>
      </c>
      <c r="AH152" s="258">
        <f t="shared" si="177"/>
        <v>0</v>
      </c>
      <c r="AI152" s="258">
        <f t="shared" si="177"/>
        <v>0</v>
      </c>
      <c r="AJ152" s="258">
        <f t="shared" si="177"/>
        <v>0</v>
      </c>
      <c r="AK152" s="258">
        <f t="shared" si="177"/>
        <v>0</v>
      </c>
      <c r="AL152" s="258">
        <f t="shared" si="177"/>
        <v>0</v>
      </c>
      <c r="AM152" s="258">
        <f t="shared" si="177"/>
        <v>0</v>
      </c>
      <c r="AN152" s="258">
        <f t="shared" si="177"/>
        <v>0</v>
      </c>
      <c r="AO152" s="258">
        <f t="shared" si="177"/>
        <v>0</v>
      </c>
      <c r="AP152" s="258">
        <f t="shared" si="177"/>
        <v>0</v>
      </c>
      <c r="AQ152" s="258">
        <f t="shared" si="177"/>
        <v>0</v>
      </c>
      <c r="AR152" s="258">
        <f t="shared" si="177"/>
        <v>0</v>
      </c>
      <c r="AS152" s="258">
        <f t="shared" si="177"/>
        <v>0</v>
      </c>
      <c r="AT152" s="258">
        <f t="shared" si="177"/>
        <v>0</v>
      </c>
      <c r="AU152" s="258">
        <f t="shared" si="177"/>
        <v>0</v>
      </c>
      <c r="AV152" s="258">
        <f t="shared" si="177"/>
        <v>0</v>
      </c>
      <c r="AW152" s="258">
        <f t="shared" si="177"/>
        <v>0</v>
      </c>
      <c r="AX152" s="258">
        <f t="shared" si="177"/>
        <v>0</v>
      </c>
      <c r="AY152" s="258">
        <f t="shared" si="177"/>
        <v>0</v>
      </c>
      <c r="AZ152" s="258">
        <f t="shared" si="177"/>
        <v>0</v>
      </c>
      <c r="BA152" s="258">
        <f t="shared" si="177"/>
        <v>0</v>
      </c>
      <c r="BB152" s="258">
        <f t="shared" si="177"/>
        <v>0</v>
      </c>
      <c r="BC152" s="258">
        <f t="shared" si="177"/>
        <v>0</v>
      </c>
      <c r="BD152" s="258">
        <f t="shared" si="177"/>
        <v>0</v>
      </c>
      <c r="BE152" s="258">
        <f t="shared" si="177"/>
        <v>0</v>
      </c>
      <c r="BF152" s="258">
        <f t="shared" si="177"/>
        <v>0</v>
      </c>
      <c r="BG152" s="258">
        <f t="shared" si="177"/>
        <v>0</v>
      </c>
      <c r="BH152" s="258">
        <f t="shared" si="177"/>
        <v>0</v>
      </c>
      <c r="BI152" s="258">
        <f t="shared" si="177"/>
        <v>0</v>
      </c>
      <c r="BJ152" s="258">
        <f t="shared" si="177"/>
        <v>0</v>
      </c>
      <c r="BK152" s="258">
        <f t="shared" si="177"/>
        <v>0</v>
      </c>
      <c r="BL152" s="258">
        <f t="shared" si="177"/>
        <v>0</v>
      </c>
      <c r="BM152" s="258">
        <f t="shared" si="177"/>
        <v>0</v>
      </c>
      <c r="BN152" s="258">
        <f t="shared" si="177"/>
        <v>0</v>
      </c>
      <c r="BO152" s="258">
        <f t="shared" si="177"/>
        <v>0</v>
      </c>
      <c r="BP152" s="258">
        <f t="shared" si="177"/>
        <v>0</v>
      </c>
      <c r="BQ152" s="258">
        <f t="shared" si="177"/>
        <v>0</v>
      </c>
      <c r="BR152" s="258">
        <f t="shared" si="177"/>
        <v>0</v>
      </c>
      <c r="BS152" s="258">
        <f t="shared" si="177"/>
        <v>0</v>
      </c>
      <c r="BT152" s="258">
        <f t="shared" si="177"/>
        <v>0</v>
      </c>
      <c r="BU152" s="258">
        <f t="shared" si="177"/>
        <v>0</v>
      </c>
      <c r="BV152" s="258">
        <f t="shared" si="177"/>
        <v>0</v>
      </c>
      <c r="BW152" s="258">
        <f t="shared" si="177"/>
        <v>0</v>
      </c>
      <c r="BX152" s="258">
        <f t="shared" si="177"/>
        <v>0</v>
      </c>
      <c r="BY152" s="258">
        <f t="shared" si="177"/>
        <v>0</v>
      </c>
      <c r="BZ152" s="258">
        <f t="shared" si="177"/>
        <v>0</v>
      </c>
      <c r="CA152" s="258">
        <f t="shared" si="177"/>
        <v>0</v>
      </c>
      <c r="CB152" s="258">
        <f t="shared" si="177"/>
        <v>0</v>
      </c>
      <c r="CC152" s="258">
        <f t="shared" si="177"/>
        <v>0</v>
      </c>
      <c r="CD152" s="258">
        <f t="shared" si="177"/>
        <v>0</v>
      </c>
      <c r="CE152" s="258">
        <f t="shared" si="177"/>
        <v>0</v>
      </c>
      <c r="CF152" s="258">
        <f t="shared" si="177"/>
        <v>0</v>
      </c>
      <c r="CG152" s="258">
        <f t="shared" si="177"/>
        <v>0</v>
      </c>
      <c r="CH152" s="258">
        <f t="shared" si="177"/>
        <v>0</v>
      </c>
      <c r="CI152" s="258">
        <f t="shared" si="177"/>
        <v>0</v>
      </c>
      <c r="CJ152" s="258">
        <f t="shared" si="177"/>
        <v>0</v>
      </c>
      <c r="CK152" s="258">
        <f t="shared" si="177"/>
        <v>0</v>
      </c>
      <c r="CL152" s="258">
        <f t="shared" si="177"/>
        <v>0</v>
      </c>
      <c r="CM152" s="258">
        <f t="shared" si="177"/>
        <v>0</v>
      </c>
      <c r="CN152" s="258">
        <f t="shared" si="177"/>
        <v>0</v>
      </c>
      <c r="CO152" s="258">
        <f t="shared" si="177"/>
        <v>0</v>
      </c>
      <c r="CP152" s="258">
        <f t="shared" si="177"/>
        <v>0</v>
      </c>
      <c r="CQ152" s="258">
        <f t="shared" si="177"/>
        <v>0</v>
      </c>
      <c r="CR152" s="258">
        <f t="shared" si="177"/>
        <v>0</v>
      </c>
      <c r="CS152" s="258">
        <f t="shared" si="177"/>
        <v>0</v>
      </c>
      <c r="CT152" s="258">
        <f t="shared" si="177"/>
        <v>0</v>
      </c>
      <c r="CU152" s="258">
        <f t="shared" si="177"/>
        <v>0</v>
      </c>
      <c r="CV152" s="258">
        <f t="shared" si="177"/>
        <v>0</v>
      </c>
      <c r="CW152" s="258">
        <f t="shared" si="177"/>
        <v>0</v>
      </c>
      <c r="CX152" s="258">
        <f t="shared" si="177"/>
        <v>0</v>
      </c>
      <c r="CY152" s="258">
        <f t="shared" si="177"/>
        <v>0</v>
      </c>
      <c r="CZ152" s="258">
        <f t="shared" si="177"/>
        <v>0</v>
      </c>
      <c r="DA152" s="258">
        <f t="shared" si="177"/>
        <v>0</v>
      </c>
      <c r="DB152" s="258">
        <f t="shared" si="177"/>
        <v>0</v>
      </c>
      <c r="DC152" s="258">
        <f t="shared" si="177"/>
        <v>0</v>
      </c>
      <c r="DD152" s="258">
        <f t="shared" si="177"/>
        <v>0</v>
      </c>
      <c r="DE152" s="258">
        <f t="shared" si="177"/>
        <v>0</v>
      </c>
      <c r="DF152" s="258">
        <f t="shared" si="177"/>
        <v>0</v>
      </c>
      <c r="DG152" s="258">
        <f t="shared" si="177"/>
        <v>0</v>
      </c>
      <c r="DH152" s="258">
        <f t="shared" si="177"/>
        <v>0</v>
      </c>
      <c r="DI152" s="258">
        <f t="shared" si="177"/>
        <v>0</v>
      </c>
      <c r="DJ152" s="258">
        <f t="shared" si="177"/>
        <v>0</v>
      </c>
      <c r="DK152" s="258">
        <f t="shared" si="177"/>
        <v>0</v>
      </c>
      <c r="DL152" s="258">
        <f t="shared" si="177"/>
        <v>0</v>
      </c>
      <c r="DM152" s="258">
        <f t="shared" si="177"/>
        <v>0</v>
      </c>
      <c r="DN152" s="258">
        <f t="shared" si="177"/>
        <v>0</v>
      </c>
      <c r="DO152" s="258">
        <f t="shared" si="177"/>
        <v>0</v>
      </c>
      <c r="DP152" s="258">
        <f t="shared" si="177"/>
        <v>0</v>
      </c>
      <c r="DQ152" s="258">
        <f t="shared" si="177"/>
        <v>0</v>
      </c>
      <c r="DR152" s="258">
        <f t="shared" si="177"/>
        <v>0</v>
      </c>
      <c r="DS152" s="258">
        <f t="shared" si="177"/>
        <v>0</v>
      </c>
      <c r="DT152" s="258">
        <f t="shared" si="177"/>
        <v>0</v>
      </c>
      <c r="DU152" s="258">
        <f t="shared" si="177"/>
        <v>0</v>
      </c>
      <c r="DV152" s="258">
        <f t="shared" si="177"/>
        <v>0</v>
      </c>
      <c r="DW152" s="258">
        <f t="shared" si="177"/>
        <v>0</v>
      </c>
      <c r="DX152" s="258">
        <f t="shared" si="177"/>
        <v>0</v>
      </c>
      <c r="DY152" s="258">
        <f t="shared" si="177"/>
        <v>0</v>
      </c>
      <c r="DZ152" s="258">
        <f t="shared" si="177"/>
        <v>0</v>
      </c>
      <c r="EA152" s="258">
        <f t="shared" si="177"/>
        <v>0</v>
      </c>
      <c r="EB152" s="258">
        <f t="shared" si="177"/>
        <v>0</v>
      </c>
      <c r="EC152" s="258">
        <f t="shared" si="177"/>
        <v>0</v>
      </c>
      <c r="ED152" s="258">
        <f t="shared" si="177"/>
        <v>0</v>
      </c>
      <c r="EE152" s="258">
        <f t="shared" si="177"/>
        <v>0</v>
      </c>
      <c r="EF152" s="258">
        <f t="shared" si="177"/>
        <v>0</v>
      </c>
      <c r="EG152" s="258">
        <f t="shared" si="177"/>
        <v>0</v>
      </c>
      <c r="EH152" s="258">
        <f t="shared" si="177"/>
        <v>0</v>
      </c>
      <c r="EI152" s="258">
        <f t="shared" si="177"/>
        <v>0</v>
      </c>
      <c r="EJ152" s="258">
        <f t="shared" si="177"/>
        <v>0</v>
      </c>
      <c r="EK152" s="258">
        <f t="shared" si="177"/>
        <v>0</v>
      </c>
      <c r="EL152" s="258">
        <f t="shared" si="177"/>
        <v>0</v>
      </c>
      <c r="EM152" s="258">
        <f t="shared" si="177"/>
        <v>0</v>
      </c>
      <c r="EN152" s="258">
        <f t="shared" si="177"/>
        <v>0</v>
      </c>
      <c r="EO152" s="258">
        <f t="shared" si="177"/>
        <v>0</v>
      </c>
      <c r="EP152" s="258">
        <f t="shared" si="177"/>
        <v>0</v>
      </c>
      <c r="EQ152" s="258">
        <f t="shared" si="177"/>
        <v>0</v>
      </c>
      <c r="ER152" s="258">
        <f t="shared" si="177"/>
        <v>0</v>
      </c>
      <c r="ES152" s="258">
        <f t="shared" si="177"/>
        <v>0</v>
      </c>
      <c r="ET152" s="1"/>
      <c r="EU152" s="1"/>
      <c r="EV152" s="1"/>
      <c r="EW152" s="1"/>
      <c r="EX152" s="80">
        <f t="shared" ref="EX152:KE152" si="178">(P152&gt;0)*(P152-AB152)</f>
        <v>0</v>
      </c>
      <c r="EY152" s="80">
        <f t="shared" si="178"/>
        <v>0</v>
      </c>
      <c r="EZ152" s="80">
        <f t="shared" si="178"/>
        <v>0</v>
      </c>
      <c r="FA152" s="80">
        <f t="shared" si="178"/>
        <v>0</v>
      </c>
      <c r="FB152" s="80">
        <f t="shared" si="178"/>
        <v>0</v>
      </c>
      <c r="FC152" s="80">
        <f t="shared" si="178"/>
        <v>0</v>
      </c>
      <c r="FD152" s="80">
        <f t="shared" si="178"/>
        <v>0</v>
      </c>
      <c r="FE152" s="80">
        <f t="shared" si="178"/>
        <v>0</v>
      </c>
      <c r="FF152" s="80">
        <f t="shared" si="178"/>
        <v>0</v>
      </c>
      <c r="FG152" s="80">
        <f t="shared" si="178"/>
        <v>0</v>
      </c>
      <c r="FH152" s="80">
        <f t="shared" si="178"/>
        <v>0</v>
      </c>
      <c r="FI152" s="80">
        <f t="shared" si="178"/>
        <v>0</v>
      </c>
      <c r="FJ152" s="80">
        <f t="shared" si="178"/>
        <v>0</v>
      </c>
      <c r="FK152" s="80">
        <f t="shared" si="178"/>
        <v>0</v>
      </c>
      <c r="FL152" s="80">
        <f t="shared" si="178"/>
        <v>0</v>
      </c>
      <c r="FM152" s="80">
        <f t="shared" si="178"/>
        <v>0</v>
      </c>
      <c r="FN152" s="80">
        <f t="shared" si="178"/>
        <v>0</v>
      </c>
      <c r="FO152" s="80">
        <f t="shared" si="178"/>
        <v>0</v>
      </c>
      <c r="FP152" s="80">
        <f t="shared" si="178"/>
        <v>0</v>
      </c>
      <c r="FQ152" s="80">
        <f t="shared" si="178"/>
        <v>0</v>
      </c>
      <c r="FR152" s="80">
        <f t="shared" si="178"/>
        <v>0</v>
      </c>
      <c r="FS152" s="80">
        <f t="shared" si="178"/>
        <v>0</v>
      </c>
      <c r="FT152" s="80">
        <f t="shared" si="178"/>
        <v>0</v>
      </c>
      <c r="FU152" s="80">
        <f t="shared" si="178"/>
        <v>0</v>
      </c>
      <c r="FV152" s="80">
        <f t="shared" si="178"/>
        <v>0</v>
      </c>
      <c r="FW152" s="80">
        <f t="shared" si="178"/>
        <v>0</v>
      </c>
      <c r="FX152" s="80">
        <f t="shared" si="178"/>
        <v>0</v>
      </c>
      <c r="FY152" s="80">
        <f t="shared" si="178"/>
        <v>0</v>
      </c>
      <c r="FZ152" s="80">
        <f t="shared" si="178"/>
        <v>0</v>
      </c>
      <c r="GA152" s="80">
        <f t="shared" si="178"/>
        <v>0</v>
      </c>
      <c r="GB152" s="80">
        <f t="shared" si="178"/>
        <v>0</v>
      </c>
      <c r="GC152" s="80">
        <f t="shared" si="178"/>
        <v>0</v>
      </c>
      <c r="GD152" s="80">
        <f t="shared" si="178"/>
        <v>0</v>
      </c>
      <c r="GE152" s="80">
        <f t="shared" si="178"/>
        <v>0</v>
      </c>
      <c r="GF152" s="80">
        <f t="shared" si="178"/>
        <v>0</v>
      </c>
      <c r="GG152" s="80">
        <f t="shared" si="178"/>
        <v>0</v>
      </c>
      <c r="GH152" s="80">
        <f t="shared" si="178"/>
        <v>0</v>
      </c>
      <c r="GI152" s="80">
        <f t="shared" si="178"/>
        <v>0</v>
      </c>
      <c r="GJ152" s="80">
        <f t="shared" si="178"/>
        <v>0</v>
      </c>
      <c r="GK152" s="80">
        <f t="shared" si="178"/>
        <v>0</v>
      </c>
      <c r="GL152" s="80">
        <f t="shared" si="178"/>
        <v>0</v>
      </c>
      <c r="GM152" s="80">
        <f t="shared" si="178"/>
        <v>0</v>
      </c>
      <c r="GN152" s="80">
        <f t="shared" si="178"/>
        <v>0</v>
      </c>
      <c r="GO152" s="80">
        <f t="shared" si="178"/>
        <v>0</v>
      </c>
      <c r="GP152" s="80">
        <f t="shared" si="178"/>
        <v>0</v>
      </c>
      <c r="GQ152" s="80">
        <f t="shared" si="178"/>
        <v>0</v>
      </c>
      <c r="GR152" s="80">
        <f t="shared" si="178"/>
        <v>0</v>
      </c>
      <c r="GS152" s="80">
        <f t="shared" si="178"/>
        <v>0</v>
      </c>
      <c r="GT152" s="80">
        <f t="shared" si="178"/>
        <v>0</v>
      </c>
      <c r="GU152" s="80">
        <f t="shared" si="178"/>
        <v>0</v>
      </c>
      <c r="GV152" s="80">
        <f t="shared" si="178"/>
        <v>0</v>
      </c>
      <c r="GW152" s="80">
        <f t="shared" si="178"/>
        <v>0</v>
      </c>
      <c r="GX152" s="80">
        <f t="shared" si="178"/>
        <v>0</v>
      </c>
      <c r="GY152" s="80">
        <f t="shared" si="178"/>
        <v>0</v>
      </c>
      <c r="GZ152" s="80">
        <f t="shared" si="178"/>
        <v>0</v>
      </c>
      <c r="HA152" s="80">
        <f t="shared" si="178"/>
        <v>0</v>
      </c>
      <c r="HB152" s="80">
        <f t="shared" si="178"/>
        <v>0</v>
      </c>
      <c r="HC152" s="80">
        <f t="shared" si="178"/>
        <v>0</v>
      </c>
      <c r="HD152" s="80">
        <f t="shared" si="178"/>
        <v>0</v>
      </c>
      <c r="HE152" s="80">
        <f t="shared" si="178"/>
        <v>0</v>
      </c>
      <c r="HF152" s="80">
        <f t="shared" si="178"/>
        <v>0</v>
      </c>
      <c r="HG152" s="80">
        <f t="shared" si="178"/>
        <v>0</v>
      </c>
      <c r="HH152" s="80">
        <f t="shared" si="178"/>
        <v>0</v>
      </c>
      <c r="HI152" s="80">
        <f t="shared" si="178"/>
        <v>0</v>
      </c>
      <c r="HJ152" s="80">
        <f t="shared" si="178"/>
        <v>0</v>
      </c>
      <c r="HK152" s="80">
        <f t="shared" si="178"/>
        <v>0</v>
      </c>
      <c r="HL152" s="80">
        <f t="shared" si="178"/>
        <v>0</v>
      </c>
      <c r="HM152" s="80">
        <f t="shared" si="178"/>
        <v>0</v>
      </c>
      <c r="HN152" s="80">
        <f t="shared" si="178"/>
        <v>0</v>
      </c>
      <c r="HO152" s="80">
        <f t="shared" si="178"/>
        <v>0</v>
      </c>
      <c r="HP152" s="80">
        <f t="shared" si="178"/>
        <v>0</v>
      </c>
      <c r="HQ152" s="80">
        <f t="shared" si="178"/>
        <v>0</v>
      </c>
      <c r="HR152" s="80">
        <f t="shared" si="178"/>
        <v>0</v>
      </c>
      <c r="HS152" s="80">
        <f t="shared" si="178"/>
        <v>0</v>
      </c>
      <c r="HT152" s="80">
        <f t="shared" si="178"/>
        <v>0</v>
      </c>
      <c r="HU152" s="80">
        <f t="shared" si="178"/>
        <v>0</v>
      </c>
      <c r="HV152" s="80">
        <f t="shared" si="178"/>
        <v>0</v>
      </c>
      <c r="HW152" s="80">
        <f t="shared" si="178"/>
        <v>0</v>
      </c>
      <c r="HX152" s="80">
        <f t="shared" si="178"/>
        <v>0</v>
      </c>
      <c r="HY152" s="80">
        <f t="shared" si="178"/>
        <v>0</v>
      </c>
      <c r="HZ152" s="80">
        <f t="shared" si="178"/>
        <v>0</v>
      </c>
      <c r="IA152" s="80">
        <f t="shared" si="178"/>
        <v>0</v>
      </c>
      <c r="IB152" s="80">
        <f t="shared" si="178"/>
        <v>0</v>
      </c>
      <c r="IC152" s="80">
        <f t="shared" si="178"/>
        <v>0</v>
      </c>
      <c r="ID152" s="80">
        <f t="shared" si="178"/>
        <v>0</v>
      </c>
      <c r="IE152" s="80">
        <f t="shared" si="178"/>
        <v>0</v>
      </c>
      <c r="IF152" s="80">
        <f t="shared" si="178"/>
        <v>0</v>
      </c>
      <c r="IG152" s="80">
        <f t="shared" si="178"/>
        <v>0</v>
      </c>
      <c r="IH152" s="80">
        <f t="shared" si="178"/>
        <v>0</v>
      </c>
      <c r="II152" s="80">
        <f t="shared" si="178"/>
        <v>0</v>
      </c>
      <c r="IJ152" s="80">
        <f t="shared" si="178"/>
        <v>0</v>
      </c>
      <c r="IK152" s="80">
        <f t="shared" si="178"/>
        <v>0</v>
      </c>
      <c r="IL152" s="80">
        <f t="shared" si="178"/>
        <v>0</v>
      </c>
      <c r="IM152" s="80">
        <f t="shared" si="178"/>
        <v>0</v>
      </c>
      <c r="IN152" s="80">
        <f t="shared" si="178"/>
        <v>0</v>
      </c>
      <c r="IO152" s="80">
        <f t="shared" si="178"/>
        <v>0</v>
      </c>
      <c r="IP152" s="80">
        <f t="shared" si="178"/>
        <v>0</v>
      </c>
      <c r="IQ152" s="80">
        <f t="shared" si="178"/>
        <v>0</v>
      </c>
      <c r="IR152" s="80">
        <f t="shared" si="178"/>
        <v>0</v>
      </c>
      <c r="IS152" s="80">
        <f t="shared" si="178"/>
        <v>0</v>
      </c>
      <c r="IT152" s="80">
        <f t="shared" si="178"/>
        <v>0</v>
      </c>
      <c r="IU152" s="80">
        <f t="shared" si="178"/>
        <v>0</v>
      </c>
      <c r="IV152" s="80">
        <f t="shared" si="178"/>
        <v>0</v>
      </c>
      <c r="IW152" s="80">
        <f t="shared" si="178"/>
        <v>0</v>
      </c>
      <c r="IX152" s="80">
        <f t="shared" si="178"/>
        <v>0</v>
      </c>
      <c r="IY152" s="80">
        <f t="shared" si="178"/>
        <v>0</v>
      </c>
      <c r="IZ152" s="80">
        <f t="shared" si="178"/>
        <v>0</v>
      </c>
      <c r="JA152" s="80">
        <f t="shared" si="178"/>
        <v>0</v>
      </c>
      <c r="JB152" s="80">
        <f t="shared" si="178"/>
        <v>0</v>
      </c>
      <c r="JC152" s="80">
        <f t="shared" si="178"/>
        <v>0</v>
      </c>
      <c r="JD152" s="80">
        <f t="shared" si="178"/>
        <v>0</v>
      </c>
      <c r="JE152" s="80">
        <f t="shared" si="178"/>
        <v>0</v>
      </c>
      <c r="JF152" s="80">
        <f t="shared" si="178"/>
        <v>0</v>
      </c>
      <c r="JG152" s="80">
        <f t="shared" si="178"/>
        <v>0</v>
      </c>
      <c r="JH152" s="80">
        <f t="shared" si="178"/>
        <v>0</v>
      </c>
      <c r="JI152" s="80">
        <f t="shared" si="178"/>
        <v>0</v>
      </c>
      <c r="JJ152" s="80">
        <f t="shared" si="178"/>
        <v>0</v>
      </c>
      <c r="JK152" s="80">
        <f t="shared" si="178"/>
        <v>0</v>
      </c>
      <c r="JL152" s="80">
        <f t="shared" si="178"/>
        <v>0</v>
      </c>
      <c r="JM152" s="80">
        <f t="shared" si="178"/>
        <v>0</v>
      </c>
      <c r="JN152" s="80">
        <f t="shared" si="178"/>
        <v>0</v>
      </c>
      <c r="JO152" s="80">
        <f t="shared" si="178"/>
        <v>0</v>
      </c>
      <c r="JP152" s="80">
        <f t="shared" si="178"/>
        <v>0</v>
      </c>
      <c r="JQ152" s="80">
        <f t="shared" si="178"/>
        <v>0</v>
      </c>
      <c r="JR152" s="80">
        <f t="shared" si="178"/>
        <v>0</v>
      </c>
      <c r="JS152" s="80">
        <f t="shared" si="178"/>
        <v>0</v>
      </c>
      <c r="JT152" s="80">
        <f t="shared" si="178"/>
        <v>0</v>
      </c>
      <c r="JU152" s="80">
        <f t="shared" si="178"/>
        <v>0</v>
      </c>
      <c r="JV152" s="80">
        <f t="shared" si="178"/>
        <v>0</v>
      </c>
      <c r="JW152" s="80">
        <f t="shared" si="178"/>
        <v>0</v>
      </c>
      <c r="JX152" s="80">
        <f t="shared" si="178"/>
        <v>0</v>
      </c>
      <c r="JY152" s="80">
        <f t="shared" si="178"/>
        <v>0</v>
      </c>
      <c r="JZ152" s="80">
        <f t="shared" si="178"/>
        <v>0</v>
      </c>
      <c r="KA152" s="80">
        <f t="shared" si="178"/>
        <v>0</v>
      </c>
      <c r="KB152" s="80">
        <f t="shared" si="178"/>
        <v>0</v>
      </c>
      <c r="KC152" s="80">
        <f t="shared" si="178"/>
        <v>0</v>
      </c>
      <c r="KD152" s="80">
        <f t="shared" si="178"/>
        <v>0</v>
      </c>
      <c r="KE152" s="80">
        <f t="shared" si="178"/>
        <v>0</v>
      </c>
      <c r="KF152" s="1"/>
      <c r="KG152" s="1"/>
      <c r="KH152" s="80">
        <f>+Interest_Rate_for_Equipment_Financing/12*P152</f>
        <v>0</v>
      </c>
      <c r="KI152" s="80">
        <f>+Interest_Rate_for_Equipment_Financing/12*Q152</f>
        <v>0</v>
      </c>
      <c r="KJ152" s="80">
        <f>+Interest_Rate_for_Equipment_Financing/12*R152</f>
        <v>0</v>
      </c>
      <c r="KK152" s="80">
        <f>+Interest_Rate_for_Equipment_Financing/12*S152</f>
        <v>0</v>
      </c>
      <c r="KL152" s="80">
        <f>+Interest_Rate_for_Equipment_Financing/12*T152</f>
        <v>0</v>
      </c>
      <c r="KM152" s="80">
        <f>+Interest_Rate_for_Equipment_Financing/12*U152</f>
        <v>0</v>
      </c>
      <c r="KN152" s="80">
        <f>+Interest_Rate_for_Equipment_Financing/12*V152</f>
        <v>0</v>
      </c>
      <c r="KO152" s="80">
        <f>+Interest_Rate_for_Equipment_Financing/12*W152</f>
        <v>0</v>
      </c>
      <c r="KP152" s="80">
        <f>+Interest_Rate_for_Equipment_Financing/12*X152</f>
        <v>0</v>
      </c>
      <c r="KQ152" s="80">
        <f>+Interest_Rate_for_Equipment_Financing/12*Y152</f>
        <v>0</v>
      </c>
      <c r="KR152" s="80">
        <f>+Interest_Rate_for_Equipment_Financing/12*Z152</f>
        <v>0</v>
      </c>
      <c r="KS152" s="80">
        <f>+Interest_Rate_for_Equipment_Financing/12*AA152</f>
        <v>0</v>
      </c>
      <c r="KT152" s="80">
        <f>+Interest_Rate_for_Equipment_Financing/12*AB152</f>
        <v>0</v>
      </c>
      <c r="KU152" s="80">
        <f>+Interest_Rate_for_Equipment_Financing/12*AC152</f>
        <v>0</v>
      </c>
      <c r="KV152" s="80">
        <f>+Interest_Rate_for_Equipment_Financing/12*AD152</f>
        <v>0</v>
      </c>
      <c r="KW152" s="80">
        <f>+Interest_Rate_for_Equipment_Financing/12*AE152</f>
        <v>0</v>
      </c>
      <c r="KX152" s="80">
        <f>+Interest_Rate_for_Equipment_Financing/12*AF152</f>
        <v>0</v>
      </c>
      <c r="KY152" s="80">
        <f>+Interest_Rate_for_Equipment_Financing/12*AG152</f>
        <v>0</v>
      </c>
      <c r="KZ152" s="80">
        <f>+Interest_Rate_for_Equipment_Financing/12*AH152</f>
        <v>0</v>
      </c>
      <c r="LA152" s="80">
        <f>+Interest_Rate_for_Equipment_Financing/12*AI152</f>
        <v>0</v>
      </c>
      <c r="LB152" s="80">
        <f>+Interest_Rate_for_Equipment_Financing/12*AJ152</f>
        <v>0</v>
      </c>
      <c r="LC152" s="80">
        <f>+Interest_Rate_for_Equipment_Financing/12*AK152</f>
        <v>0</v>
      </c>
      <c r="LD152" s="80">
        <f>+Interest_Rate_for_Equipment_Financing/12*AL152</f>
        <v>0</v>
      </c>
      <c r="LE152" s="80">
        <f>+Interest_Rate_for_Equipment_Financing/12*AM152</f>
        <v>0</v>
      </c>
      <c r="LF152" s="80">
        <f>+Interest_Rate_for_Equipment_Financing/12*AN152</f>
        <v>0</v>
      </c>
      <c r="LG152" s="80">
        <f>+Interest_Rate_for_Equipment_Financing/12*AO152</f>
        <v>0</v>
      </c>
      <c r="LH152" s="80">
        <f>+Interest_Rate_for_Equipment_Financing/12*AP152</f>
        <v>0</v>
      </c>
      <c r="LI152" s="80">
        <f>+Interest_Rate_for_Equipment_Financing/12*AQ152</f>
        <v>0</v>
      </c>
      <c r="LJ152" s="80">
        <f>+Interest_Rate_for_Equipment_Financing/12*AR152</f>
        <v>0</v>
      </c>
      <c r="LK152" s="80">
        <f>+Interest_Rate_for_Equipment_Financing/12*AS152</f>
        <v>0</v>
      </c>
      <c r="LL152" s="80">
        <f>+Interest_Rate_for_Equipment_Financing/12*AT152</f>
        <v>0</v>
      </c>
      <c r="LM152" s="80">
        <f>+Interest_Rate_for_Equipment_Financing/12*AU152</f>
        <v>0</v>
      </c>
      <c r="LN152" s="80">
        <f>+Interest_Rate_for_Equipment_Financing/12*AV152</f>
        <v>0</v>
      </c>
      <c r="LO152" s="80">
        <f>+Interest_Rate_for_Equipment_Financing/12*AW152</f>
        <v>0</v>
      </c>
      <c r="LP152" s="80">
        <f>+Interest_Rate_for_Equipment_Financing/12*AX152</f>
        <v>0</v>
      </c>
      <c r="LQ152" s="80">
        <f>+Interest_Rate_for_Equipment_Financing/12*AY152</f>
        <v>0</v>
      </c>
      <c r="LR152" s="80">
        <f>+Interest_Rate_for_Equipment_Financing/12*AZ152</f>
        <v>0</v>
      </c>
      <c r="LS152" s="80">
        <f>+Interest_Rate_for_Equipment_Financing/12*BA152</f>
        <v>0</v>
      </c>
      <c r="LT152" s="80">
        <f>+Interest_Rate_for_Equipment_Financing/12*BB152</f>
        <v>0</v>
      </c>
      <c r="LU152" s="80">
        <f>+Interest_Rate_for_Equipment_Financing/12*BC152</f>
        <v>0</v>
      </c>
      <c r="LV152" s="80">
        <f>+Interest_Rate_for_Equipment_Financing/12*BD152</f>
        <v>0</v>
      </c>
      <c r="LW152" s="80">
        <f>+Interest_Rate_for_Equipment_Financing/12*BE152</f>
        <v>0</v>
      </c>
      <c r="LX152" s="80">
        <f>+Interest_Rate_for_Equipment_Financing/12*BF152</f>
        <v>0</v>
      </c>
      <c r="LY152" s="80">
        <f>+Interest_Rate_for_Equipment_Financing/12*BG152</f>
        <v>0</v>
      </c>
      <c r="LZ152" s="80">
        <f>+Interest_Rate_for_Equipment_Financing/12*BH152</f>
        <v>0</v>
      </c>
      <c r="MA152" s="80">
        <f>+Interest_Rate_for_Equipment_Financing/12*BI152</f>
        <v>0</v>
      </c>
      <c r="MB152" s="80">
        <f>+Interest_Rate_for_Equipment_Financing/12*BJ152</f>
        <v>0</v>
      </c>
      <c r="MC152" s="80">
        <f>+Interest_Rate_for_Equipment_Financing/12*BK152</f>
        <v>0</v>
      </c>
      <c r="MD152" s="80">
        <f>+Interest_Rate_for_Equipment_Financing/12*BL152</f>
        <v>0</v>
      </c>
      <c r="ME152" s="80">
        <f>+Interest_Rate_for_Equipment_Financing/12*BM152</f>
        <v>0</v>
      </c>
      <c r="MF152" s="80">
        <f>+Interest_Rate_for_Equipment_Financing/12*BN152</f>
        <v>0</v>
      </c>
      <c r="MG152" s="80">
        <f>+Interest_Rate_for_Equipment_Financing/12*BO152</f>
        <v>0</v>
      </c>
      <c r="MH152" s="80">
        <f>+Interest_Rate_for_Equipment_Financing/12*BP152</f>
        <v>0</v>
      </c>
      <c r="MI152" s="80">
        <f>+Interest_Rate_for_Equipment_Financing/12*BQ152</f>
        <v>0</v>
      </c>
      <c r="MJ152" s="80">
        <f>+Interest_Rate_for_Equipment_Financing/12*BR152</f>
        <v>0</v>
      </c>
      <c r="MK152" s="80">
        <f>+Interest_Rate_for_Equipment_Financing/12*BS152</f>
        <v>0</v>
      </c>
      <c r="ML152" s="80">
        <f>+Interest_Rate_for_Equipment_Financing/12*BT152</f>
        <v>0</v>
      </c>
      <c r="MM152" s="80">
        <f>+Interest_Rate_for_Equipment_Financing/12*BU152</f>
        <v>0</v>
      </c>
      <c r="MN152" s="80">
        <f>+Interest_Rate_for_Equipment_Financing/12*BV152</f>
        <v>0</v>
      </c>
      <c r="MO152" s="80">
        <f>+Interest_Rate_for_Equipment_Financing/12*BW152</f>
        <v>0</v>
      </c>
      <c r="MP152" s="80">
        <f>+Interest_Rate_for_Equipment_Financing/12*BX152</f>
        <v>0</v>
      </c>
      <c r="MQ152" s="80">
        <f>+Interest_Rate_for_Equipment_Financing/12*BY152</f>
        <v>0</v>
      </c>
      <c r="MR152" s="80">
        <f>+Interest_Rate_for_Equipment_Financing/12*BZ152</f>
        <v>0</v>
      </c>
      <c r="MS152" s="80">
        <f>+Interest_Rate_for_Equipment_Financing/12*CA152</f>
        <v>0</v>
      </c>
      <c r="MT152" s="80">
        <f>+Interest_Rate_for_Equipment_Financing/12*CB152</f>
        <v>0</v>
      </c>
      <c r="MU152" s="80">
        <f>+Interest_Rate_for_Equipment_Financing/12*CC152</f>
        <v>0</v>
      </c>
      <c r="MV152" s="80">
        <f>+Interest_Rate_for_Equipment_Financing/12*CD152</f>
        <v>0</v>
      </c>
      <c r="MW152" s="80">
        <f>+Interest_Rate_for_Equipment_Financing/12*CE152</f>
        <v>0</v>
      </c>
      <c r="MX152" s="80">
        <f>+Interest_Rate_for_Equipment_Financing/12*CF152</f>
        <v>0</v>
      </c>
      <c r="MY152" s="80">
        <f>+Interest_Rate_for_Equipment_Financing/12*CG152</f>
        <v>0</v>
      </c>
      <c r="MZ152" s="80">
        <f>+Interest_Rate_for_Equipment_Financing/12*CH152</f>
        <v>0</v>
      </c>
      <c r="NA152" s="80">
        <f>+Interest_Rate_for_Equipment_Financing/12*CI152</f>
        <v>0</v>
      </c>
      <c r="NB152" s="80">
        <f>+Interest_Rate_for_Equipment_Financing/12*CJ152</f>
        <v>0</v>
      </c>
      <c r="NC152" s="80">
        <f>+Interest_Rate_for_Equipment_Financing/12*CK152</f>
        <v>0</v>
      </c>
      <c r="ND152" s="80">
        <f>+Interest_Rate_for_Equipment_Financing/12*CL152</f>
        <v>0</v>
      </c>
      <c r="NE152" s="80">
        <f>+Interest_Rate_for_Equipment_Financing/12*CM152</f>
        <v>0</v>
      </c>
      <c r="NF152" s="80">
        <f>+Interest_Rate_for_Equipment_Financing/12*CN152</f>
        <v>0</v>
      </c>
      <c r="NG152" s="80">
        <f>+Interest_Rate_for_Equipment_Financing/12*CO152</f>
        <v>0</v>
      </c>
      <c r="NH152" s="80">
        <f>+Interest_Rate_for_Equipment_Financing/12*CP152</f>
        <v>0</v>
      </c>
      <c r="NI152" s="80">
        <f>+Interest_Rate_for_Equipment_Financing/12*CQ152</f>
        <v>0</v>
      </c>
      <c r="NJ152" s="80">
        <f>+Interest_Rate_for_Equipment_Financing/12*CR152</f>
        <v>0</v>
      </c>
      <c r="NK152" s="80">
        <f>+Interest_Rate_for_Equipment_Financing/12*CS152</f>
        <v>0</v>
      </c>
      <c r="NL152" s="80">
        <f>+Interest_Rate_for_Equipment_Financing/12*CT152</f>
        <v>0</v>
      </c>
      <c r="NM152" s="80">
        <f>+Interest_Rate_for_Equipment_Financing/12*CU152</f>
        <v>0</v>
      </c>
      <c r="NN152" s="80">
        <f>+Interest_Rate_for_Equipment_Financing/12*CV152</f>
        <v>0</v>
      </c>
      <c r="NO152" s="80">
        <f>+Interest_Rate_for_Equipment_Financing/12*CW152</f>
        <v>0</v>
      </c>
      <c r="NP152" s="80">
        <f>+Interest_Rate_for_Equipment_Financing/12*CX152</f>
        <v>0</v>
      </c>
      <c r="NQ152" s="80">
        <f>+Interest_Rate_for_Equipment_Financing/12*CY152</f>
        <v>0</v>
      </c>
      <c r="NR152" s="80">
        <f>+Interest_Rate_for_Equipment_Financing/12*CZ152</f>
        <v>0</v>
      </c>
      <c r="NS152" s="80">
        <f>+Interest_Rate_for_Equipment_Financing/12*DA152</f>
        <v>0</v>
      </c>
      <c r="NT152" s="80">
        <f>+Interest_Rate_for_Equipment_Financing/12*DB152</f>
        <v>0</v>
      </c>
      <c r="NU152" s="80">
        <f>+Interest_Rate_for_Equipment_Financing/12*DC152</f>
        <v>0</v>
      </c>
      <c r="NV152" s="80">
        <f>+Interest_Rate_for_Equipment_Financing/12*DD152</f>
        <v>0</v>
      </c>
      <c r="NW152" s="80">
        <f>+Interest_Rate_for_Equipment_Financing/12*DE152</f>
        <v>0</v>
      </c>
      <c r="NX152" s="80">
        <f>+Interest_Rate_for_Equipment_Financing/12*DF152</f>
        <v>0</v>
      </c>
      <c r="NY152" s="80">
        <f>+Interest_Rate_for_Equipment_Financing/12*DG152</f>
        <v>0</v>
      </c>
      <c r="NZ152" s="80">
        <f>+Interest_Rate_for_Equipment_Financing/12*DH152</f>
        <v>0</v>
      </c>
      <c r="OA152" s="80">
        <f>+Interest_Rate_for_Equipment_Financing/12*DI152</f>
        <v>0</v>
      </c>
      <c r="OB152" s="80">
        <f>+Interest_Rate_for_Equipment_Financing/12*DJ152</f>
        <v>0</v>
      </c>
      <c r="OC152" s="80">
        <f>+Interest_Rate_for_Equipment_Financing/12*DK152</f>
        <v>0</v>
      </c>
      <c r="OD152" s="80">
        <f>+Interest_Rate_for_Equipment_Financing/12*DL152</f>
        <v>0</v>
      </c>
      <c r="OE152" s="80">
        <f>+Interest_Rate_for_Equipment_Financing/12*DM152</f>
        <v>0</v>
      </c>
      <c r="OF152" s="80">
        <f>+Interest_Rate_for_Equipment_Financing/12*DN152</f>
        <v>0</v>
      </c>
      <c r="OG152" s="80">
        <f>+Interest_Rate_for_Equipment_Financing/12*DO152</f>
        <v>0</v>
      </c>
      <c r="OH152" s="80">
        <f>+Interest_Rate_for_Equipment_Financing/12*DP152</f>
        <v>0</v>
      </c>
      <c r="OI152" s="80">
        <f>+Interest_Rate_for_Equipment_Financing/12*DQ152</f>
        <v>0</v>
      </c>
      <c r="OJ152" s="80">
        <f>+Interest_Rate_for_Equipment_Financing/12*DR152</f>
        <v>0</v>
      </c>
      <c r="OK152" s="80">
        <f>+Interest_Rate_for_Equipment_Financing/12*DS152</f>
        <v>0</v>
      </c>
      <c r="OL152" s="80">
        <f>+Interest_Rate_for_Equipment_Financing/12*DT152</f>
        <v>0</v>
      </c>
      <c r="OM152" s="80">
        <f>+Interest_Rate_for_Equipment_Financing/12*DU152</f>
        <v>0</v>
      </c>
      <c r="ON152" s="80">
        <f>+Interest_Rate_for_Equipment_Financing/12*DV152</f>
        <v>0</v>
      </c>
      <c r="OO152" s="80">
        <f>+Interest_Rate_for_Equipment_Financing/12*DW152</f>
        <v>0</v>
      </c>
      <c r="OP152" s="80">
        <f>+Interest_Rate_for_Equipment_Financing/12*DX152</f>
        <v>0</v>
      </c>
      <c r="OQ152" s="80">
        <f>+Interest_Rate_for_Equipment_Financing/12*DY152</f>
        <v>0</v>
      </c>
      <c r="OR152" s="80">
        <f>+Interest_Rate_for_Equipment_Financing/12*DZ152</f>
        <v>0</v>
      </c>
      <c r="OS152" s="80">
        <f>+Interest_Rate_for_Equipment_Financing/12*EA152</f>
        <v>0</v>
      </c>
      <c r="OT152" s="80">
        <f>+Interest_Rate_for_Equipment_Financing/12*EB152</f>
        <v>0</v>
      </c>
      <c r="OU152" s="80">
        <f>+Interest_Rate_for_Equipment_Financing/12*EC152</f>
        <v>0</v>
      </c>
      <c r="OV152" s="80">
        <f>+Interest_Rate_for_Equipment_Financing/12*ED152</f>
        <v>0</v>
      </c>
      <c r="OW152" s="80">
        <f>+Interest_Rate_for_Equipment_Financing/12*EE152</f>
        <v>0</v>
      </c>
    </row>
    <row r="153" ht="12.75" customHeight="1">
      <c r="A153" s="79">
        <f t="shared" si="111"/>
        <v>32</v>
      </c>
      <c r="B153" s="79" t="s">
        <v>232</v>
      </c>
      <c r="C153" s="80"/>
      <c r="D153" s="80" t="str">
        <f>Term_for_Equipment_Financing</f>
        <v/>
      </c>
      <c r="E153" s="294">
        <f>+Interest_Rate_LT</f>
        <v>0.05</v>
      </c>
      <c r="F153" s="295">
        <f t="shared" si="141"/>
        <v>8</v>
      </c>
      <c r="G153" s="79">
        <f t="shared" si="142"/>
        <v>2027</v>
      </c>
      <c r="H153" s="296"/>
      <c r="I153" s="296"/>
      <c r="J153" s="297"/>
      <c r="K153" s="1"/>
      <c r="L153" s="1"/>
      <c r="M153" s="256">
        <f t="shared" si="118"/>
        <v>46600</v>
      </c>
      <c r="N153" s="256">
        <f t="shared" si="112"/>
        <v>0</v>
      </c>
      <c r="O153" s="257">
        <f t="shared" si="113"/>
        <v>0</v>
      </c>
      <c r="P153" s="258">
        <f t="shared" ref="P153:ES153" si="179">AND((O153&gt;0.1),OR(P$70&lt;$N153,$N153=0))*(O153+$O153+O153*$E153/12)+(P$70=$M153)*($C153+$O153+$C153*$E153/12)</f>
        <v>0</v>
      </c>
      <c r="Q153" s="258">
        <f t="shared" si="179"/>
        <v>0</v>
      </c>
      <c r="R153" s="258">
        <f t="shared" si="179"/>
        <v>0</v>
      </c>
      <c r="S153" s="258">
        <f t="shared" si="179"/>
        <v>0</v>
      </c>
      <c r="T153" s="258">
        <f t="shared" si="179"/>
        <v>0</v>
      </c>
      <c r="U153" s="258">
        <f t="shared" si="179"/>
        <v>0</v>
      </c>
      <c r="V153" s="258">
        <f t="shared" si="179"/>
        <v>0</v>
      </c>
      <c r="W153" s="258">
        <f t="shared" si="179"/>
        <v>0</v>
      </c>
      <c r="X153" s="258">
        <f t="shared" si="179"/>
        <v>0</v>
      </c>
      <c r="Y153" s="258">
        <f t="shared" si="179"/>
        <v>0</v>
      </c>
      <c r="Z153" s="258">
        <f t="shared" si="179"/>
        <v>0</v>
      </c>
      <c r="AA153" s="258">
        <f t="shared" si="179"/>
        <v>0</v>
      </c>
      <c r="AB153" s="258">
        <f t="shared" si="179"/>
        <v>0</v>
      </c>
      <c r="AC153" s="258">
        <f t="shared" si="179"/>
        <v>0</v>
      </c>
      <c r="AD153" s="258">
        <f t="shared" si="179"/>
        <v>0</v>
      </c>
      <c r="AE153" s="258">
        <f t="shared" si="179"/>
        <v>0</v>
      </c>
      <c r="AF153" s="258">
        <f t="shared" si="179"/>
        <v>0</v>
      </c>
      <c r="AG153" s="258">
        <f t="shared" si="179"/>
        <v>0</v>
      </c>
      <c r="AH153" s="258">
        <f t="shared" si="179"/>
        <v>0</v>
      </c>
      <c r="AI153" s="258">
        <f t="shared" si="179"/>
        <v>0</v>
      </c>
      <c r="AJ153" s="258">
        <f t="shared" si="179"/>
        <v>0</v>
      </c>
      <c r="AK153" s="258">
        <f t="shared" si="179"/>
        <v>0</v>
      </c>
      <c r="AL153" s="258">
        <f t="shared" si="179"/>
        <v>0</v>
      </c>
      <c r="AM153" s="258">
        <f t="shared" si="179"/>
        <v>0</v>
      </c>
      <c r="AN153" s="258">
        <f t="shared" si="179"/>
        <v>0</v>
      </c>
      <c r="AO153" s="258">
        <f t="shared" si="179"/>
        <v>0</v>
      </c>
      <c r="AP153" s="258">
        <f t="shared" si="179"/>
        <v>0</v>
      </c>
      <c r="AQ153" s="258">
        <f t="shared" si="179"/>
        <v>0</v>
      </c>
      <c r="AR153" s="258">
        <f t="shared" si="179"/>
        <v>0</v>
      </c>
      <c r="AS153" s="258">
        <f t="shared" si="179"/>
        <v>0</v>
      </c>
      <c r="AT153" s="258">
        <f t="shared" si="179"/>
        <v>0</v>
      </c>
      <c r="AU153" s="258">
        <f t="shared" si="179"/>
        <v>0</v>
      </c>
      <c r="AV153" s="258">
        <f t="shared" si="179"/>
        <v>0</v>
      </c>
      <c r="AW153" s="258">
        <f t="shared" si="179"/>
        <v>0</v>
      </c>
      <c r="AX153" s="258">
        <f t="shared" si="179"/>
        <v>0</v>
      </c>
      <c r="AY153" s="258">
        <f t="shared" si="179"/>
        <v>0</v>
      </c>
      <c r="AZ153" s="258">
        <f t="shared" si="179"/>
        <v>0</v>
      </c>
      <c r="BA153" s="258">
        <f t="shared" si="179"/>
        <v>0</v>
      </c>
      <c r="BB153" s="258">
        <f t="shared" si="179"/>
        <v>0</v>
      </c>
      <c r="BC153" s="258">
        <f t="shared" si="179"/>
        <v>0</v>
      </c>
      <c r="BD153" s="258">
        <f t="shared" si="179"/>
        <v>0</v>
      </c>
      <c r="BE153" s="258">
        <f t="shared" si="179"/>
        <v>0</v>
      </c>
      <c r="BF153" s="258">
        <f t="shared" si="179"/>
        <v>0</v>
      </c>
      <c r="BG153" s="258">
        <f t="shared" si="179"/>
        <v>0</v>
      </c>
      <c r="BH153" s="258">
        <f t="shared" si="179"/>
        <v>0</v>
      </c>
      <c r="BI153" s="258">
        <f t="shared" si="179"/>
        <v>0</v>
      </c>
      <c r="BJ153" s="258">
        <f t="shared" si="179"/>
        <v>0</v>
      </c>
      <c r="BK153" s="258">
        <f t="shared" si="179"/>
        <v>0</v>
      </c>
      <c r="BL153" s="258">
        <f t="shared" si="179"/>
        <v>0</v>
      </c>
      <c r="BM153" s="258">
        <f t="shared" si="179"/>
        <v>0</v>
      </c>
      <c r="BN153" s="258">
        <f t="shared" si="179"/>
        <v>0</v>
      </c>
      <c r="BO153" s="258">
        <f t="shared" si="179"/>
        <v>0</v>
      </c>
      <c r="BP153" s="258">
        <f t="shared" si="179"/>
        <v>0</v>
      </c>
      <c r="BQ153" s="258">
        <f t="shared" si="179"/>
        <v>0</v>
      </c>
      <c r="BR153" s="258">
        <f t="shared" si="179"/>
        <v>0</v>
      </c>
      <c r="BS153" s="258">
        <f t="shared" si="179"/>
        <v>0</v>
      </c>
      <c r="BT153" s="258">
        <f t="shared" si="179"/>
        <v>0</v>
      </c>
      <c r="BU153" s="258">
        <f t="shared" si="179"/>
        <v>0</v>
      </c>
      <c r="BV153" s="258">
        <f t="shared" si="179"/>
        <v>0</v>
      </c>
      <c r="BW153" s="258">
        <f t="shared" si="179"/>
        <v>0</v>
      </c>
      <c r="BX153" s="258">
        <f t="shared" si="179"/>
        <v>0</v>
      </c>
      <c r="BY153" s="258">
        <f t="shared" si="179"/>
        <v>0</v>
      </c>
      <c r="BZ153" s="258">
        <f t="shared" si="179"/>
        <v>0</v>
      </c>
      <c r="CA153" s="258">
        <f t="shared" si="179"/>
        <v>0</v>
      </c>
      <c r="CB153" s="258">
        <f t="shared" si="179"/>
        <v>0</v>
      </c>
      <c r="CC153" s="258">
        <f t="shared" si="179"/>
        <v>0</v>
      </c>
      <c r="CD153" s="258">
        <f t="shared" si="179"/>
        <v>0</v>
      </c>
      <c r="CE153" s="258">
        <f t="shared" si="179"/>
        <v>0</v>
      </c>
      <c r="CF153" s="258">
        <f t="shared" si="179"/>
        <v>0</v>
      </c>
      <c r="CG153" s="258">
        <f t="shared" si="179"/>
        <v>0</v>
      </c>
      <c r="CH153" s="258">
        <f t="shared" si="179"/>
        <v>0</v>
      </c>
      <c r="CI153" s="258">
        <f t="shared" si="179"/>
        <v>0</v>
      </c>
      <c r="CJ153" s="258">
        <f t="shared" si="179"/>
        <v>0</v>
      </c>
      <c r="CK153" s="258">
        <f t="shared" si="179"/>
        <v>0</v>
      </c>
      <c r="CL153" s="258">
        <f t="shared" si="179"/>
        <v>0</v>
      </c>
      <c r="CM153" s="258">
        <f t="shared" si="179"/>
        <v>0</v>
      </c>
      <c r="CN153" s="258">
        <f t="shared" si="179"/>
        <v>0</v>
      </c>
      <c r="CO153" s="258">
        <f t="shared" si="179"/>
        <v>0</v>
      </c>
      <c r="CP153" s="258">
        <f t="shared" si="179"/>
        <v>0</v>
      </c>
      <c r="CQ153" s="258">
        <f t="shared" si="179"/>
        <v>0</v>
      </c>
      <c r="CR153" s="258">
        <f t="shared" si="179"/>
        <v>0</v>
      </c>
      <c r="CS153" s="258">
        <f t="shared" si="179"/>
        <v>0</v>
      </c>
      <c r="CT153" s="258">
        <f t="shared" si="179"/>
        <v>0</v>
      </c>
      <c r="CU153" s="258">
        <f t="shared" si="179"/>
        <v>0</v>
      </c>
      <c r="CV153" s="258">
        <f t="shared" si="179"/>
        <v>0</v>
      </c>
      <c r="CW153" s="258">
        <f t="shared" si="179"/>
        <v>0</v>
      </c>
      <c r="CX153" s="258">
        <f t="shared" si="179"/>
        <v>0</v>
      </c>
      <c r="CY153" s="258">
        <f t="shared" si="179"/>
        <v>0</v>
      </c>
      <c r="CZ153" s="258">
        <f t="shared" si="179"/>
        <v>0</v>
      </c>
      <c r="DA153" s="258">
        <f t="shared" si="179"/>
        <v>0</v>
      </c>
      <c r="DB153" s="258">
        <f t="shared" si="179"/>
        <v>0</v>
      </c>
      <c r="DC153" s="258">
        <f t="shared" si="179"/>
        <v>0</v>
      </c>
      <c r="DD153" s="258">
        <f t="shared" si="179"/>
        <v>0</v>
      </c>
      <c r="DE153" s="258">
        <f t="shared" si="179"/>
        <v>0</v>
      </c>
      <c r="DF153" s="258">
        <f t="shared" si="179"/>
        <v>0</v>
      </c>
      <c r="DG153" s="258">
        <f t="shared" si="179"/>
        <v>0</v>
      </c>
      <c r="DH153" s="258">
        <f t="shared" si="179"/>
        <v>0</v>
      </c>
      <c r="DI153" s="258">
        <f t="shared" si="179"/>
        <v>0</v>
      </c>
      <c r="DJ153" s="258">
        <f t="shared" si="179"/>
        <v>0</v>
      </c>
      <c r="DK153" s="258">
        <f t="shared" si="179"/>
        <v>0</v>
      </c>
      <c r="DL153" s="258">
        <f t="shared" si="179"/>
        <v>0</v>
      </c>
      <c r="DM153" s="258">
        <f t="shared" si="179"/>
        <v>0</v>
      </c>
      <c r="DN153" s="258">
        <f t="shared" si="179"/>
        <v>0</v>
      </c>
      <c r="DO153" s="258">
        <f t="shared" si="179"/>
        <v>0</v>
      </c>
      <c r="DP153" s="258">
        <f t="shared" si="179"/>
        <v>0</v>
      </c>
      <c r="DQ153" s="258">
        <f t="shared" si="179"/>
        <v>0</v>
      </c>
      <c r="DR153" s="258">
        <f t="shared" si="179"/>
        <v>0</v>
      </c>
      <c r="DS153" s="258">
        <f t="shared" si="179"/>
        <v>0</v>
      </c>
      <c r="DT153" s="258">
        <f t="shared" si="179"/>
        <v>0</v>
      </c>
      <c r="DU153" s="258">
        <f t="shared" si="179"/>
        <v>0</v>
      </c>
      <c r="DV153" s="258">
        <f t="shared" si="179"/>
        <v>0</v>
      </c>
      <c r="DW153" s="258">
        <f t="shared" si="179"/>
        <v>0</v>
      </c>
      <c r="DX153" s="258">
        <f t="shared" si="179"/>
        <v>0</v>
      </c>
      <c r="DY153" s="258">
        <f t="shared" si="179"/>
        <v>0</v>
      </c>
      <c r="DZ153" s="258">
        <f t="shared" si="179"/>
        <v>0</v>
      </c>
      <c r="EA153" s="258">
        <f t="shared" si="179"/>
        <v>0</v>
      </c>
      <c r="EB153" s="258">
        <f t="shared" si="179"/>
        <v>0</v>
      </c>
      <c r="EC153" s="258">
        <f t="shared" si="179"/>
        <v>0</v>
      </c>
      <c r="ED153" s="258">
        <f t="shared" si="179"/>
        <v>0</v>
      </c>
      <c r="EE153" s="258">
        <f t="shared" si="179"/>
        <v>0</v>
      </c>
      <c r="EF153" s="258">
        <f t="shared" si="179"/>
        <v>0</v>
      </c>
      <c r="EG153" s="258">
        <f t="shared" si="179"/>
        <v>0</v>
      </c>
      <c r="EH153" s="258">
        <f t="shared" si="179"/>
        <v>0</v>
      </c>
      <c r="EI153" s="258">
        <f t="shared" si="179"/>
        <v>0</v>
      </c>
      <c r="EJ153" s="258">
        <f t="shared" si="179"/>
        <v>0</v>
      </c>
      <c r="EK153" s="258">
        <f t="shared" si="179"/>
        <v>0</v>
      </c>
      <c r="EL153" s="258">
        <f t="shared" si="179"/>
        <v>0</v>
      </c>
      <c r="EM153" s="258">
        <f t="shared" si="179"/>
        <v>0</v>
      </c>
      <c r="EN153" s="258">
        <f t="shared" si="179"/>
        <v>0</v>
      </c>
      <c r="EO153" s="258">
        <f t="shared" si="179"/>
        <v>0</v>
      </c>
      <c r="EP153" s="258">
        <f t="shared" si="179"/>
        <v>0</v>
      </c>
      <c r="EQ153" s="258">
        <f t="shared" si="179"/>
        <v>0</v>
      </c>
      <c r="ER153" s="258">
        <f t="shared" si="179"/>
        <v>0</v>
      </c>
      <c r="ES153" s="258">
        <f t="shared" si="179"/>
        <v>0</v>
      </c>
      <c r="ET153" s="1"/>
      <c r="EU153" s="1"/>
      <c r="EV153" s="1"/>
      <c r="EW153" s="1"/>
      <c r="EX153" s="80">
        <f t="shared" ref="EX153:KE153" si="180">(P153&gt;0)*(P153-AB153)</f>
        <v>0</v>
      </c>
      <c r="EY153" s="80">
        <f t="shared" si="180"/>
        <v>0</v>
      </c>
      <c r="EZ153" s="80">
        <f t="shared" si="180"/>
        <v>0</v>
      </c>
      <c r="FA153" s="80">
        <f t="shared" si="180"/>
        <v>0</v>
      </c>
      <c r="FB153" s="80">
        <f t="shared" si="180"/>
        <v>0</v>
      </c>
      <c r="FC153" s="80">
        <f t="shared" si="180"/>
        <v>0</v>
      </c>
      <c r="FD153" s="80">
        <f t="shared" si="180"/>
        <v>0</v>
      </c>
      <c r="FE153" s="80">
        <f t="shared" si="180"/>
        <v>0</v>
      </c>
      <c r="FF153" s="80">
        <f t="shared" si="180"/>
        <v>0</v>
      </c>
      <c r="FG153" s="80">
        <f t="shared" si="180"/>
        <v>0</v>
      </c>
      <c r="FH153" s="80">
        <f t="shared" si="180"/>
        <v>0</v>
      </c>
      <c r="FI153" s="80">
        <f t="shared" si="180"/>
        <v>0</v>
      </c>
      <c r="FJ153" s="80">
        <f t="shared" si="180"/>
        <v>0</v>
      </c>
      <c r="FK153" s="80">
        <f t="shared" si="180"/>
        <v>0</v>
      </c>
      <c r="FL153" s="80">
        <f t="shared" si="180"/>
        <v>0</v>
      </c>
      <c r="FM153" s="80">
        <f t="shared" si="180"/>
        <v>0</v>
      </c>
      <c r="FN153" s="80">
        <f t="shared" si="180"/>
        <v>0</v>
      </c>
      <c r="FO153" s="80">
        <f t="shared" si="180"/>
        <v>0</v>
      </c>
      <c r="FP153" s="80">
        <f t="shared" si="180"/>
        <v>0</v>
      </c>
      <c r="FQ153" s="80">
        <f t="shared" si="180"/>
        <v>0</v>
      </c>
      <c r="FR153" s="80">
        <f t="shared" si="180"/>
        <v>0</v>
      </c>
      <c r="FS153" s="80">
        <f t="shared" si="180"/>
        <v>0</v>
      </c>
      <c r="FT153" s="80">
        <f t="shared" si="180"/>
        <v>0</v>
      </c>
      <c r="FU153" s="80">
        <f t="shared" si="180"/>
        <v>0</v>
      </c>
      <c r="FV153" s="80">
        <f t="shared" si="180"/>
        <v>0</v>
      </c>
      <c r="FW153" s="80">
        <f t="shared" si="180"/>
        <v>0</v>
      </c>
      <c r="FX153" s="80">
        <f t="shared" si="180"/>
        <v>0</v>
      </c>
      <c r="FY153" s="80">
        <f t="shared" si="180"/>
        <v>0</v>
      </c>
      <c r="FZ153" s="80">
        <f t="shared" si="180"/>
        <v>0</v>
      </c>
      <c r="GA153" s="80">
        <f t="shared" si="180"/>
        <v>0</v>
      </c>
      <c r="GB153" s="80">
        <f t="shared" si="180"/>
        <v>0</v>
      </c>
      <c r="GC153" s="80">
        <f t="shared" si="180"/>
        <v>0</v>
      </c>
      <c r="GD153" s="80">
        <f t="shared" si="180"/>
        <v>0</v>
      </c>
      <c r="GE153" s="80">
        <f t="shared" si="180"/>
        <v>0</v>
      </c>
      <c r="GF153" s="80">
        <f t="shared" si="180"/>
        <v>0</v>
      </c>
      <c r="GG153" s="80">
        <f t="shared" si="180"/>
        <v>0</v>
      </c>
      <c r="GH153" s="80">
        <f t="shared" si="180"/>
        <v>0</v>
      </c>
      <c r="GI153" s="80">
        <f t="shared" si="180"/>
        <v>0</v>
      </c>
      <c r="GJ153" s="80">
        <f t="shared" si="180"/>
        <v>0</v>
      </c>
      <c r="GK153" s="80">
        <f t="shared" si="180"/>
        <v>0</v>
      </c>
      <c r="GL153" s="80">
        <f t="shared" si="180"/>
        <v>0</v>
      </c>
      <c r="GM153" s="80">
        <f t="shared" si="180"/>
        <v>0</v>
      </c>
      <c r="GN153" s="80">
        <f t="shared" si="180"/>
        <v>0</v>
      </c>
      <c r="GO153" s="80">
        <f t="shared" si="180"/>
        <v>0</v>
      </c>
      <c r="GP153" s="80">
        <f t="shared" si="180"/>
        <v>0</v>
      </c>
      <c r="GQ153" s="80">
        <f t="shared" si="180"/>
        <v>0</v>
      </c>
      <c r="GR153" s="80">
        <f t="shared" si="180"/>
        <v>0</v>
      </c>
      <c r="GS153" s="80">
        <f t="shared" si="180"/>
        <v>0</v>
      </c>
      <c r="GT153" s="80">
        <f t="shared" si="180"/>
        <v>0</v>
      </c>
      <c r="GU153" s="80">
        <f t="shared" si="180"/>
        <v>0</v>
      </c>
      <c r="GV153" s="80">
        <f t="shared" si="180"/>
        <v>0</v>
      </c>
      <c r="GW153" s="80">
        <f t="shared" si="180"/>
        <v>0</v>
      </c>
      <c r="GX153" s="80">
        <f t="shared" si="180"/>
        <v>0</v>
      </c>
      <c r="GY153" s="80">
        <f t="shared" si="180"/>
        <v>0</v>
      </c>
      <c r="GZ153" s="80">
        <f t="shared" si="180"/>
        <v>0</v>
      </c>
      <c r="HA153" s="80">
        <f t="shared" si="180"/>
        <v>0</v>
      </c>
      <c r="HB153" s="80">
        <f t="shared" si="180"/>
        <v>0</v>
      </c>
      <c r="HC153" s="80">
        <f t="shared" si="180"/>
        <v>0</v>
      </c>
      <c r="HD153" s="80">
        <f t="shared" si="180"/>
        <v>0</v>
      </c>
      <c r="HE153" s="80">
        <f t="shared" si="180"/>
        <v>0</v>
      </c>
      <c r="HF153" s="80">
        <f t="shared" si="180"/>
        <v>0</v>
      </c>
      <c r="HG153" s="80">
        <f t="shared" si="180"/>
        <v>0</v>
      </c>
      <c r="HH153" s="80">
        <f t="shared" si="180"/>
        <v>0</v>
      </c>
      <c r="HI153" s="80">
        <f t="shared" si="180"/>
        <v>0</v>
      </c>
      <c r="HJ153" s="80">
        <f t="shared" si="180"/>
        <v>0</v>
      </c>
      <c r="HK153" s="80">
        <f t="shared" si="180"/>
        <v>0</v>
      </c>
      <c r="HL153" s="80">
        <f t="shared" si="180"/>
        <v>0</v>
      </c>
      <c r="HM153" s="80">
        <f t="shared" si="180"/>
        <v>0</v>
      </c>
      <c r="HN153" s="80">
        <f t="shared" si="180"/>
        <v>0</v>
      </c>
      <c r="HO153" s="80">
        <f t="shared" si="180"/>
        <v>0</v>
      </c>
      <c r="HP153" s="80">
        <f t="shared" si="180"/>
        <v>0</v>
      </c>
      <c r="HQ153" s="80">
        <f t="shared" si="180"/>
        <v>0</v>
      </c>
      <c r="HR153" s="80">
        <f t="shared" si="180"/>
        <v>0</v>
      </c>
      <c r="HS153" s="80">
        <f t="shared" si="180"/>
        <v>0</v>
      </c>
      <c r="HT153" s="80">
        <f t="shared" si="180"/>
        <v>0</v>
      </c>
      <c r="HU153" s="80">
        <f t="shared" si="180"/>
        <v>0</v>
      </c>
      <c r="HV153" s="80">
        <f t="shared" si="180"/>
        <v>0</v>
      </c>
      <c r="HW153" s="80">
        <f t="shared" si="180"/>
        <v>0</v>
      </c>
      <c r="HX153" s="80">
        <f t="shared" si="180"/>
        <v>0</v>
      </c>
      <c r="HY153" s="80">
        <f t="shared" si="180"/>
        <v>0</v>
      </c>
      <c r="HZ153" s="80">
        <f t="shared" si="180"/>
        <v>0</v>
      </c>
      <c r="IA153" s="80">
        <f t="shared" si="180"/>
        <v>0</v>
      </c>
      <c r="IB153" s="80">
        <f t="shared" si="180"/>
        <v>0</v>
      </c>
      <c r="IC153" s="80">
        <f t="shared" si="180"/>
        <v>0</v>
      </c>
      <c r="ID153" s="80">
        <f t="shared" si="180"/>
        <v>0</v>
      </c>
      <c r="IE153" s="80">
        <f t="shared" si="180"/>
        <v>0</v>
      </c>
      <c r="IF153" s="80">
        <f t="shared" si="180"/>
        <v>0</v>
      </c>
      <c r="IG153" s="80">
        <f t="shared" si="180"/>
        <v>0</v>
      </c>
      <c r="IH153" s="80">
        <f t="shared" si="180"/>
        <v>0</v>
      </c>
      <c r="II153" s="80">
        <f t="shared" si="180"/>
        <v>0</v>
      </c>
      <c r="IJ153" s="80">
        <f t="shared" si="180"/>
        <v>0</v>
      </c>
      <c r="IK153" s="80">
        <f t="shared" si="180"/>
        <v>0</v>
      </c>
      <c r="IL153" s="80">
        <f t="shared" si="180"/>
        <v>0</v>
      </c>
      <c r="IM153" s="80">
        <f t="shared" si="180"/>
        <v>0</v>
      </c>
      <c r="IN153" s="80">
        <f t="shared" si="180"/>
        <v>0</v>
      </c>
      <c r="IO153" s="80">
        <f t="shared" si="180"/>
        <v>0</v>
      </c>
      <c r="IP153" s="80">
        <f t="shared" si="180"/>
        <v>0</v>
      </c>
      <c r="IQ153" s="80">
        <f t="shared" si="180"/>
        <v>0</v>
      </c>
      <c r="IR153" s="80">
        <f t="shared" si="180"/>
        <v>0</v>
      </c>
      <c r="IS153" s="80">
        <f t="shared" si="180"/>
        <v>0</v>
      </c>
      <c r="IT153" s="80">
        <f t="shared" si="180"/>
        <v>0</v>
      </c>
      <c r="IU153" s="80">
        <f t="shared" si="180"/>
        <v>0</v>
      </c>
      <c r="IV153" s="80">
        <f t="shared" si="180"/>
        <v>0</v>
      </c>
      <c r="IW153" s="80">
        <f t="shared" si="180"/>
        <v>0</v>
      </c>
      <c r="IX153" s="80">
        <f t="shared" si="180"/>
        <v>0</v>
      </c>
      <c r="IY153" s="80">
        <f t="shared" si="180"/>
        <v>0</v>
      </c>
      <c r="IZ153" s="80">
        <f t="shared" si="180"/>
        <v>0</v>
      </c>
      <c r="JA153" s="80">
        <f t="shared" si="180"/>
        <v>0</v>
      </c>
      <c r="JB153" s="80">
        <f t="shared" si="180"/>
        <v>0</v>
      </c>
      <c r="JC153" s="80">
        <f t="shared" si="180"/>
        <v>0</v>
      </c>
      <c r="JD153" s="80">
        <f t="shared" si="180"/>
        <v>0</v>
      </c>
      <c r="JE153" s="80">
        <f t="shared" si="180"/>
        <v>0</v>
      </c>
      <c r="JF153" s="80">
        <f t="shared" si="180"/>
        <v>0</v>
      </c>
      <c r="JG153" s="80">
        <f t="shared" si="180"/>
        <v>0</v>
      </c>
      <c r="JH153" s="80">
        <f t="shared" si="180"/>
        <v>0</v>
      </c>
      <c r="JI153" s="80">
        <f t="shared" si="180"/>
        <v>0</v>
      </c>
      <c r="JJ153" s="80">
        <f t="shared" si="180"/>
        <v>0</v>
      </c>
      <c r="JK153" s="80">
        <f t="shared" si="180"/>
        <v>0</v>
      </c>
      <c r="JL153" s="80">
        <f t="shared" si="180"/>
        <v>0</v>
      </c>
      <c r="JM153" s="80">
        <f t="shared" si="180"/>
        <v>0</v>
      </c>
      <c r="JN153" s="80">
        <f t="shared" si="180"/>
        <v>0</v>
      </c>
      <c r="JO153" s="80">
        <f t="shared" si="180"/>
        <v>0</v>
      </c>
      <c r="JP153" s="80">
        <f t="shared" si="180"/>
        <v>0</v>
      </c>
      <c r="JQ153" s="80">
        <f t="shared" si="180"/>
        <v>0</v>
      </c>
      <c r="JR153" s="80">
        <f t="shared" si="180"/>
        <v>0</v>
      </c>
      <c r="JS153" s="80">
        <f t="shared" si="180"/>
        <v>0</v>
      </c>
      <c r="JT153" s="80">
        <f t="shared" si="180"/>
        <v>0</v>
      </c>
      <c r="JU153" s="80">
        <f t="shared" si="180"/>
        <v>0</v>
      </c>
      <c r="JV153" s="80">
        <f t="shared" si="180"/>
        <v>0</v>
      </c>
      <c r="JW153" s="80">
        <f t="shared" si="180"/>
        <v>0</v>
      </c>
      <c r="JX153" s="80">
        <f t="shared" si="180"/>
        <v>0</v>
      </c>
      <c r="JY153" s="80">
        <f t="shared" si="180"/>
        <v>0</v>
      </c>
      <c r="JZ153" s="80">
        <f t="shared" si="180"/>
        <v>0</v>
      </c>
      <c r="KA153" s="80">
        <f t="shared" si="180"/>
        <v>0</v>
      </c>
      <c r="KB153" s="80">
        <f t="shared" si="180"/>
        <v>0</v>
      </c>
      <c r="KC153" s="80">
        <f t="shared" si="180"/>
        <v>0</v>
      </c>
      <c r="KD153" s="80">
        <f t="shared" si="180"/>
        <v>0</v>
      </c>
      <c r="KE153" s="80">
        <f t="shared" si="180"/>
        <v>0</v>
      </c>
      <c r="KF153" s="1"/>
      <c r="KG153" s="1"/>
      <c r="KH153" s="80">
        <f>+Interest_Rate_for_Equipment_Financing/12*P153</f>
        <v>0</v>
      </c>
      <c r="KI153" s="80">
        <f>+Interest_Rate_for_Equipment_Financing/12*Q153</f>
        <v>0</v>
      </c>
      <c r="KJ153" s="80">
        <f>+Interest_Rate_for_Equipment_Financing/12*R153</f>
        <v>0</v>
      </c>
      <c r="KK153" s="80">
        <f>+Interest_Rate_for_Equipment_Financing/12*S153</f>
        <v>0</v>
      </c>
      <c r="KL153" s="80">
        <f>+Interest_Rate_for_Equipment_Financing/12*T153</f>
        <v>0</v>
      </c>
      <c r="KM153" s="80">
        <f>+Interest_Rate_for_Equipment_Financing/12*U153</f>
        <v>0</v>
      </c>
      <c r="KN153" s="80">
        <f>+Interest_Rate_for_Equipment_Financing/12*V153</f>
        <v>0</v>
      </c>
      <c r="KO153" s="80">
        <f>+Interest_Rate_for_Equipment_Financing/12*W153</f>
        <v>0</v>
      </c>
      <c r="KP153" s="80">
        <f>+Interest_Rate_for_Equipment_Financing/12*X153</f>
        <v>0</v>
      </c>
      <c r="KQ153" s="80">
        <f>+Interest_Rate_for_Equipment_Financing/12*Y153</f>
        <v>0</v>
      </c>
      <c r="KR153" s="80">
        <f>+Interest_Rate_for_Equipment_Financing/12*Z153</f>
        <v>0</v>
      </c>
      <c r="KS153" s="80">
        <f>+Interest_Rate_for_Equipment_Financing/12*AA153</f>
        <v>0</v>
      </c>
      <c r="KT153" s="80">
        <f>+Interest_Rate_for_Equipment_Financing/12*AB153</f>
        <v>0</v>
      </c>
      <c r="KU153" s="80">
        <f>+Interest_Rate_for_Equipment_Financing/12*AC153</f>
        <v>0</v>
      </c>
      <c r="KV153" s="80">
        <f>+Interest_Rate_for_Equipment_Financing/12*AD153</f>
        <v>0</v>
      </c>
      <c r="KW153" s="80">
        <f>+Interest_Rate_for_Equipment_Financing/12*AE153</f>
        <v>0</v>
      </c>
      <c r="KX153" s="80">
        <f>+Interest_Rate_for_Equipment_Financing/12*AF153</f>
        <v>0</v>
      </c>
      <c r="KY153" s="80">
        <f>+Interest_Rate_for_Equipment_Financing/12*AG153</f>
        <v>0</v>
      </c>
      <c r="KZ153" s="80">
        <f>+Interest_Rate_for_Equipment_Financing/12*AH153</f>
        <v>0</v>
      </c>
      <c r="LA153" s="80">
        <f>+Interest_Rate_for_Equipment_Financing/12*AI153</f>
        <v>0</v>
      </c>
      <c r="LB153" s="80">
        <f>+Interest_Rate_for_Equipment_Financing/12*AJ153</f>
        <v>0</v>
      </c>
      <c r="LC153" s="80">
        <f>+Interest_Rate_for_Equipment_Financing/12*AK153</f>
        <v>0</v>
      </c>
      <c r="LD153" s="80">
        <f>+Interest_Rate_for_Equipment_Financing/12*AL153</f>
        <v>0</v>
      </c>
      <c r="LE153" s="80">
        <f>+Interest_Rate_for_Equipment_Financing/12*AM153</f>
        <v>0</v>
      </c>
      <c r="LF153" s="80">
        <f>+Interest_Rate_for_Equipment_Financing/12*AN153</f>
        <v>0</v>
      </c>
      <c r="LG153" s="80">
        <f>+Interest_Rate_for_Equipment_Financing/12*AO153</f>
        <v>0</v>
      </c>
      <c r="LH153" s="80">
        <f>+Interest_Rate_for_Equipment_Financing/12*AP153</f>
        <v>0</v>
      </c>
      <c r="LI153" s="80">
        <f>+Interest_Rate_for_Equipment_Financing/12*AQ153</f>
        <v>0</v>
      </c>
      <c r="LJ153" s="80">
        <f>+Interest_Rate_for_Equipment_Financing/12*AR153</f>
        <v>0</v>
      </c>
      <c r="LK153" s="80">
        <f>+Interest_Rate_for_Equipment_Financing/12*AS153</f>
        <v>0</v>
      </c>
      <c r="LL153" s="80">
        <f>+Interest_Rate_for_Equipment_Financing/12*AT153</f>
        <v>0</v>
      </c>
      <c r="LM153" s="80">
        <f>+Interest_Rate_for_Equipment_Financing/12*AU153</f>
        <v>0</v>
      </c>
      <c r="LN153" s="80">
        <f>+Interest_Rate_for_Equipment_Financing/12*AV153</f>
        <v>0</v>
      </c>
      <c r="LO153" s="80">
        <f>+Interest_Rate_for_Equipment_Financing/12*AW153</f>
        <v>0</v>
      </c>
      <c r="LP153" s="80">
        <f>+Interest_Rate_for_Equipment_Financing/12*AX153</f>
        <v>0</v>
      </c>
      <c r="LQ153" s="80">
        <f>+Interest_Rate_for_Equipment_Financing/12*AY153</f>
        <v>0</v>
      </c>
      <c r="LR153" s="80">
        <f>+Interest_Rate_for_Equipment_Financing/12*AZ153</f>
        <v>0</v>
      </c>
      <c r="LS153" s="80">
        <f>+Interest_Rate_for_Equipment_Financing/12*BA153</f>
        <v>0</v>
      </c>
      <c r="LT153" s="80">
        <f>+Interest_Rate_for_Equipment_Financing/12*BB153</f>
        <v>0</v>
      </c>
      <c r="LU153" s="80">
        <f>+Interest_Rate_for_Equipment_Financing/12*BC153</f>
        <v>0</v>
      </c>
      <c r="LV153" s="80">
        <f>+Interest_Rate_for_Equipment_Financing/12*BD153</f>
        <v>0</v>
      </c>
      <c r="LW153" s="80">
        <f>+Interest_Rate_for_Equipment_Financing/12*BE153</f>
        <v>0</v>
      </c>
      <c r="LX153" s="80">
        <f>+Interest_Rate_for_Equipment_Financing/12*BF153</f>
        <v>0</v>
      </c>
      <c r="LY153" s="80">
        <f>+Interest_Rate_for_Equipment_Financing/12*BG153</f>
        <v>0</v>
      </c>
      <c r="LZ153" s="80">
        <f>+Interest_Rate_for_Equipment_Financing/12*BH153</f>
        <v>0</v>
      </c>
      <c r="MA153" s="80">
        <f>+Interest_Rate_for_Equipment_Financing/12*BI153</f>
        <v>0</v>
      </c>
      <c r="MB153" s="80">
        <f>+Interest_Rate_for_Equipment_Financing/12*BJ153</f>
        <v>0</v>
      </c>
      <c r="MC153" s="80">
        <f>+Interest_Rate_for_Equipment_Financing/12*BK153</f>
        <v>0</v>
      </c>
      <c r="MD153" s="80">
        <f>+Interest_Rate_for_Equipment_Financing/12*BL153</f>
        <v>0</v>
      </c>
      <c r="ME153" s="80">
        <f>+Interest_Rate_for_Equipment_Financing/12*BM153</f>
        <v>0</v>
      </c>
      <c r="MF153" s="80">
        <f>+Interest_Rate_for_Equipment_Financing/12*BN153</f>
        <v>0</v>
      </c>
      <c r="MG153" s="80">
        <f>+Interest_Rate_for_Equipment_Financing/12*BO153</f>
        <v>0</v>
      </c>
      <c r="MH153" s="80">
        <f>+Interest_Rate_for_Equipment_Financing/12*BP153</f>
        <v>0</v>
      </c>
      <c r="MI153" s="80">
        <f>+Interest_Rate_for_Equipment_Financing/12*BQ153</f>
        <v>0</v>
      </c>
      <c r="MJ153" s="80">
        <f>+Interest_Rate_for_Equipment_Financing/12*BR153</f>
        <v>0</v>
      </c>
      <c r="MK153" s="80">
        <f>+Interest_Rate_for_Equipment_Financing/12*BS153</f>
        <v>0</v>
      </c>
      <c r="ML153" s="80">
        <f>+Interest_Rate_for_Equipment_Financing/12*BT153</f>
        <v>0</v>
      </c>
      <c r="MM153" s="80">
        <f>+Interest_Rate_for_Equipment_Financing/12*BU153</f>
        <v>0</v>
      </c>
      <c r="MN153" s="80">
        <f>+Interest_Rate_for_Equipment_Financing/12*BV153</f>
        <v>0</v>
      </c>
      <c r="MO153" s="80">
        <f>+Interest_Rate_for_Equipment_Financing/12*BW153</f>
        <v>0</v>
      </c>
      <c r="MP153" s="80">
        <f>+Interest_Rate_for_Equipment_Financing/12*BX153</f>
        <v>0</v>
      </c>
      <c r="MQ153" s="80">
        <f>+Interest_Rate_for_Equipment_Financing/12*BY153</f>
        <v>0</v>
      </c>
      <c r="MR153" s="80">
        <f>+Interest_Rate_for_Equipment_Financing/12*BZ153</f>
        <v>0</v>
      </c>
      <c r="MS153" s="80">
        <f>+Interest_Rate_for_Equipment_Financing/12*CA153</f>
        <v>0</v>
      </c>
      <c r="MT153" s="80">
        <f>+Interest_Rate_for_Equipment_Financing/12*CB153</f>
        <v>0</v>
      </c>
      <c r="MU153" s="80">
        <f>+Interest_Rate_for_Equipment_Financing/12*CC153</f>
        <v>0</v>
      </c>
      <c r="MV153" s="80">
        <f>+Interest_Rate_for_Equipment_Financing/12*CD153</f>
        <v>0</v>
      </c>
      <c r="MW153" s="80">
        <f>+Interest_Rate_for_Equipment_Financing/12*CE153</f>
        <v>0</v>
      </c>
      <c r="MX153" s="80">
        <f>+Interest_Rate_for_Equipment_Financing/12*CF153</f>
        <v>0</v>
      </c>
      <c r="MY153" s="80">
        <f>+Interest_Rate_for_Equipment_Financing/12*CG153</f>
        <v>0</v>
      </c>
      <c r="MZ153" s="80">
        <f>+Interest_Rate_for_Equipment_Financing/12*CH153</f>
        <v>0</v>
      </c>
      <c r="NA153" s="80">
        <f>+Interest_Rate_for_Equipment_Financing/12*CI153</f>
        <v>0</v>
      </c>
      <c r="NB153" s="80">
        <f>+Interest_Rate_for_Equipment_Financing/12*CJ153</f>
        <v>0</v>
      </c>
      <c r="NC153" s="80">
        <f>+Interest_Rate_for_Equipment_Financing/12*CK153</f>
        <v>0</v>
      </c>
      <c r="ND153" s="80">
        <f>+Interest_Rate_for_Equipment_Financing/12*CL153</f>
        <v>0</v>
      </c>
      <c r="NE153" s="80">
        <f>+Interest_Rate_for_Equipment_Financing/12*CM153</f>
        <v>0</v>
      </c>
      <c r="NF153" s="80">
        <f>+Interest_Rate_for_Equipment_Financing/12*CN153</f>
        <v>0</v>
      </c>
      <c r="NG153" s="80">
        <f>+Interest_Rate_for_Equipment_Financing/12*CO153</f>
        <v>0</v>
      </c>
      <c r="NH153" s="80">
        <f>+Interest_Rate_for_Equipment_Financing/12*CP153</f>
        <v>0</v>
      </c>
      <c r="NI153" s="80">
        <f>+Interest_Rate_for_Equipment_Financing/12*CQ153</f>
        <v>0</v>
      </c>
      <c r="NJ153" s="80">
        <f>+Interest_Rate_for_Equipment_Financing/12*CR153</f>
        <v>0</v>
      </c>
      <c r="NK153" s="80">
        <f>+Interest_Rate_for_Equipment_Financing/12*CS153</f>
        <v>0</v>
      </c>
      <c r="NL153" s="80">
        <f>+Interest_Rate_for_Equipment_Financing/12*CT153</f>
        <v>0</v>
      </c>
      <c r="NM153" s="80">
        <f>+Interest_Rate_for_Equipment_Financing/12*CU153</f>
        <v>0</v>
      </c>
      <c r="NN153" s="80">
        <f>+Interest_Rate_for_Equipment_Financing/12*CV153</f>
        <v>0</v>
      </c>
      <c r="NO153" s="80">
        <f>+Interest_Rate_for_Equipment_Financing/12*CW153</f>
        <v>0</v>
      </c>
      <c r="NP153" s="80">
        <f>+Interest_Rate_for_Equipment_Financing/12*CX153</f>
        <v>0</v>
      </c>
      <c r="NQ153" s="80">
        <f>+Interest_Rate_for_Equipment_Financing/12*CY153</f>
        <v>0</v>
      </c>
      <c r="NR153" s="80">
        <f>+Interest_Rate_for_Equipment_Financing/12*CZ153</f>
        <v>0</v>
      </c>
      <c r="NS153" s="80">
        <f>+Interest_Rate_for_Equipment_Financing/12*DA153</f>
        <v>0</v>
      </c>
      <c r="NT153" s="80">
        <f>+Interest_Rate_for_Equipment_Financing/12*DB153</f>
        <v>0</v>
      </c>
      <c r="NU153" s="80">
        <f>+Interest_Rate_for_Equipment_Financing/12*DC153</f>
        <v>0</v>
      </c>
      <c r="NV153" s="80">
        <f>+Interest_Rate_for_Equipment_Financing/12*DD153</f>
        <v>0</v>
      </c>
      <c r="NW153" s="80">
        <f>+Interest_Rate_for_Equipment_Financing/12*DE153</f>
        <v>0</v>
      </c>
      <c r="NX153" s="80">
        <f>+Interest_Rate_for_Equipment_Financing/12*DF153</f>
        <v>0</v>
      </c>
      <c r="NY153" s="80">
        <f>+Interest_Rate_for_Equipment_Financing/12*DG153</f>
        <v>0</v>
      </c>
      <c r="NZ153" s="80">
        <f>+Interest_Rate_for_Equipment_Financing/12*DH153</f>
        <v>0</v>
      </c>
      <c r="OA153" s="80">
        <f>+Interest_Rate_for_Equipment_Financing/12*DI153</f>
        <v>0</v>
      </c>
      <c r="OB153" s="80">
        <f>+Interest_Rate_for_Equipment_Financing/12*DJ153</f>
        <v>0</v>
      </c>
      <c r="OC153" s="80">
        <f>+Interest_Rate_for_Equipment_Financing/12*DK153</f>
        <v>0</v>
      </c>
      <c r="OD153" s="80">
        <f>+Interest_Rate_for_Equipment_Financing/12*DL153</f>
        <v>0</v>
      </c>
      <c r="OE153" s="80">
        <f>+Interest_Rate_for_Equipment_Financing/12*DM153</f>
        <v>0</v>
      </c>
      <c r="OF153" s="80">
        <f>+Interest_Rate_for_Equipment_Financing/12*DN153</f>
        <v>0</v>
      </c>
      <c r="OG153" s="80">
        <f>+Interest_Rate_for_Equipment_Financing/12*DO153</f>
        <v>0</v>
      </c>
      <c r="OH153" s="80">
        <f>+Interest_Rate_for_Equipment_Financing/12*DP153</f>
        <v>0</v>
      </c>
      <c r="OI153" s="80">
        <f>+Interest_Rate_for_Equipment_Financing/12*DQ153</f>
        <v>0</v>
      </c>
      <c r="OJ153" s="80">
        <f>+Interest_Rate_for_Equipment_Financing/12*DR153</f>
        <v>0</v>
      </c>
      <c r="OK153" s="80">
        <f>+Interest_Rate_for_Equipment_Financing/12*DS153</f>
        <v>0</v>
      </c>
      <c r="OL153" s="80">
        <f>+Interest_Rate_for_Equipment_Financing/12*DT153</f>
        <v>0</v>
      </c>
      <c r="OM153" s="80">
        <f>+Interest_Rate_for_Equipment_Financing/12*DU153</f>
        <v>0</v>
      </c>
      <c r="ON153" s="80">
        <f>+Interest_Rate_for_Equipment_Financing/12*DV153</f>
        <v>0</v>
      </c>
      <c r="OO153" s="80">
        <f>+Interest_Rate_for_Equipment_Financing/12*DW153</f>
        <v>0</v>
      </c>
      <c r="OP153" s="80">
        <f>+Interest_Rate_for_Equipment_Financing/12*DX153</f>
        <v>0</v>
      </c>
      <c r="OQ153" s="80">
        <f>+Interest_Rate_for_Equipment_Financing/12*DY153</f>
        <v>0</v>
      </c>
      <c r="OR153" s="80">
        <f>+Interest_Rate_for_Equipment_Financing/12*DZ153</f>
        <v>0</v>
      </c>
      <c r="OS153" s="80">
        <f>+Interest_Rate_for_Equipment_Financing/12*EA153</f>
        <v>0</v>
      </c>
      <c r="OT153" s="80">
        <f>+Interest_Rate_for_Equipment_Financing/12*EB153</f>
        <v>0</v>
      </c>
      <c r="OU153" s="80">
        <f>+Interest_Rate_for_Equipment_Financing/12*EC153</f>
        <v>0</v>
      </c>
      <c r="OV153" s="80">
        <f>+Interest_Rate_for_Equipment_Financing/12*ED153</f>
        <v>0</v>
      </c>
      <c r="OW153" s="80">
        <f>+Interest_Rate_for_Equipment_Financing/12*EE153</f>
        <v>0</v>
      </c>
    </row>
    <row r="154" ht="12.75" customHeight="1">
      <c r="A154" s="79">
        <f t="shared" si="111"/>
        <v>33</v>
      </c>
      <c r="B154" s="79" t="s">
        <v>233</v>
      </c>
      <c r="C154" s="80"/>
      <c r="D154" s="80" t="str">
        <f>Term_for_Equipment_Financing</f>
        <v/>
      </c>
      <c r="E154" s="294">
        <f>+Interest_Rate_LT</f>
        <v>0.05</v>
      </c>
      <c r="F154" s="295">
        <f t="shared" si="141"/>
        <v>9</v>
      </c>
      <c r="G154" s="79">
        <f t="shared" si="142"/>
        <v>2027</v>
      </c>
      <c r="H154" s="296"/>
      <c r="I154" s="296"/>
      <c r="J154" s="297"/>
      <c r="K154" s="1"/>
      <c r="L154" s="1"/>
      <c r="M154" s="256">
        <f t="shared" si="118"/>
        <v>46631</v>
      </c>
      <c r="N154" s="256">
        <f t="shared" si="112"/>
        <v>0</v>
      </c>
      <c r="O154" s="257">
        <f t="shared" si="113"/>
        <v>0</v>
      </c>
      <c r="P154" s="258">
        <f t="shared" ref="P154:ES154" si="181">AND((O154&gt;0.1),OR(P$70&lt;$N154,$N154=0))*(O154+$O154+O154*$E154/12)+(P$70=$M154)*($C154+$O154+$C154*$E154/12)</f>
        <v>0</v>
      </c>
      <c r="Q154" s="258">
        <f t="shared" si="181"/>
        <v>0</v>
      </c>
      <c r="R154" s="258">
        <f t="shared" si="181"/>
        <v>0</v>
      </c>
      <c r="S154" s="258">
        <f t="shared" si="181"/>
        <v>0</v>
      </c>
      <c r="T154" s="258">
        <f t="shared" si="181"/>
        <v>0</v>
      </c>
      <c r="U154" s="258">
        <f t="shared" si="181"/>
        <v>0</v>
      </c>
      <c r="V154" s="258">
        <f t="shared" si="181"/>
        <v>0</v>
      </c>
      <c r="W154" s="258">
        <f t="shared" si="181"/>
        <v>0</v>
      </c>
      <c r="X154" s="258">
        <f t="shared" si="181"/>
        <v>0</v>
      </c>
      <c r="Y154" s="258">
        <f t="shared" si="181"/>
        <v>0</v>
      </c>
      <c r="Z154" s="258">
        <f t="shared" si="181"/>
        <v>0</v>
      </c>
      <c r="AA154" s="258">
        <f t="shared" si="181"/>
        <v>0</v>
      </c>
      <c r="AB154" s="258">
        <f t="shared" si="181"/>
        <v>0</v>
      </c>
      <c r="AC154" s="258">
        <f t="shared" si="181"/>
        <v>0</v>
      </c>
      <c r="AD154" s="258">
        <f t="shared" si="181"/>
        <v>0</v>
      </c>
      <c r="AE154" s="258">
        <f t="shared" si="181"/>
        <v>0</v>
      </c>
      <c r="AF154" s="258">
        <f t="shared" si="181"/>
        <v>0</v>
      </c>
      <c r="AG154" s="258">
        <f t="shared" si="181"/>
        <v>0</v>
      </c>
      <c r="AH154" s="258">
        <f t="shared" si="181"/>
        <v>0</v>
      </c>
      <c r="AI154" s="258">
        <f t="shared" si="181"/>
        <v>0</v>
      </c>
      <c r="AJ154" s="258">
        <f t="shared" si="181"/>
        <v>0</v>
      </c>
      <c r="AK154" s="258">
        <f t="shared" si="181"/>
        <v>0</v>
      </c>
      <c r="AL154" s="258">
        <f t="shared" si="181"/>
        <v>0</v>
      </c>
      <c r="AM154" s="258">
        <f t="shared" si="181"/>
        <v>0</v>
      </c>
      <c r="AN154" s="258">
        <f t="shared" si="181"/>
        <v>0</v>
      </c>
      <c r="AO154" s="258">
        <f t="shared" si="181"/>
        <v>0</v>
      </c>
      <c r="AP154" s="258">
        <f t="shared" si="181"/>
        <v>0</v>
      </c>
      <c r="AQ154" s="258">
        <f t="shared" si="181"/>
        <v>0</v>
      </c>
      <c r="AR154" s="258">
        <f t="shared" si="181"/>
        <v>0</v>
      </c>
      <c r="AS154" s="258">
        <f t="shared" si="181"/>
        <v>0</v>
      </c>
      <c r="AT154" s="258">
        <f t="shared" si="181"/>
        <v>0</v>
      </c>
      <c r="AU154" s="258">
        <f t="shared" si="181"/>
        <v>0</v>
      </c>
      <c r="AV154" s="258">
        <f t="shared" si="181"/>
        <v>0</v>
      </c>
      <c r="AW154" s="258">
        <f t="shared" si="181"/>
        <v>0</v>
      </c>
      <c r="AX154" s="258">
        <f t="shared" si="181"/>
        <v>0</v>
      </c>
      <c r="AY154" s="258">
        <f t="shared" si="181"/>
        <v>0</v>
      </c>
      <c r="AZ154" s="258">
        <f t="shared" si="181"/>
        <v>0</v>
      </c>
      <c r="BA154" s="258">
        <f t="shared" si="181"/>
        <v>0</v>
      </c>
      <c r="BB154" s="258">
        <f t="shared" si="181"/>
        <v>0</v>
      </c>
      <c r="BC154" s="258">
        <f t="shared" si="181"/>
        <v>0</v>
      </c>
      <c r="BD154" s="258">
        <f t="shared" si="181"/>
        <v>0</v>
      </c>
      <c r="BE154" s="258">
        <f t="shared" si="181"/>
        <v>0</v>
      </c>
      <c r="BF154" s="258">
        <f t="shared" si="181"/>
        <v>0</v>
      </c>
      <c r="BG154" s="258">
        <f t="shared" si="181"/>
        <v>0</v>
      </c>
      <c r="BH154" s="258">
        <f t="shared" si="181"/>
        <v>0</v>
      </c>
      <c r="BI154" s="258">
        <f t="shared" si="181"/>
        <v>0</v>
      </c>
      <c r="BJ154" s="258">
        <f t="shared" si="181"/>
        <v>0</v>
      </c>
      <c r="BK154" s="258">
        <f t="shared" si="181"/>
        <v>0</v>
      </c>
      <c r="BL154" s="258">
        <f t="shared" si="181"/>
        <v>0</v>
      </c>
      <c r="BM154" s="258">
        <f t="shared" si="181"/>
        <v>0</v>
      </c>
      <c r="BN154" s="258">
        <f t="shared" si="181"/>
        <v>0</v>
      </c>
      <c r="BO154" s="258">
        <f t="shared" si="181"/>
        <v>0</v>
      </c>
      <c r="BP154" s="258">
        <f t="shared" si="181"/>
        <v>0</v>
      </c>
      <c r="BQ154" s="258">
        <f t="shared" si="181"/>
        <v>0</v>
      </c>
      <c r="BR154" s="258">
        <f t="shared" si="181"/>
        <v>0</v>
      </c>
      <c r="BS154" s="258">
        <f t="shared" si="181"/>
        <v>0</v>
      </c>
      <c r="BT154" s="258">
        <f t="shared" si="181"/>
        <v>0</v>
      </c>
      <c r="BU154" s="258">
        <f t="shared" si="181"/>
        <v>0</v>
      </c>
      <c r="BV154" s="258">
        <f t="shared" si="181"/>
        <v>0</v>
      </c>
      <c r="BW154" s="258">
        <f t="shared" si="181"/>
        <v>0</v>
      </c>
      <c r="BX154" s="258">
        <f t="shared" si="181"/>
        <v>0</v>
      </c>
      <c r="BY154" s="258">
        <f t="shared" si="181"/>
        <v>0</v>
      </c>
      <c r="BZ154" s="258">
        <f t="shared" si="181"/>
        <v>0</v>
      </c>
      <c r="CA154" s="258">
        <f t="shared" si="181"/>
        <v>0</v>
      </c>
      <c r="CB154" s="258">
        <f t="shared" si="181"/>
        <v>0</v>
      </c>
      <c r="CC154" s="258">
        <f t="shared" si="181"/>
        <v>0</v>
      </c>
      <c r="CD154" s="258">
        <f t="shared" si="181"/>
        <v>0</v>
      </c>
      <c r="CE154" s="258">
        <f t="shared" si="181"/>
        <v>0</v>
      </c>
      <c r="CF154" s="258">
        <f t="shared" si="181"/>
        <v>0</v>
      </c>
      <c r="CG154" s="258">
        <f t="shared" si="181"/>
        <v>0</v>
      </c>
      <c r="CH154" s="258">
        <f t="shared" si="181"/>
        <v>0</v>
      </c>
      <c r="CI154" s="258">
        <f t="shared" si="181"/>
        <v>0</v>
      </c>
      <c r="CJ154" s="258">
        <f t="shared" si="181"/>
        <v>0</v>
      </c>
      <c r="CK154" s="258">
        <f t="shared" si="181"/>
        <v>0</v>
      </c>
      <c r="CL154" s="258">
        <f t="shared" si="181"/>
        <v>0</v>
      </c>
      <c r="CM154" s="258">
        <f t="shared" si="181"/>
        <v>0</v>
      </c>
      <c r="CN154" s="258">
        <f t="shared" si="181"/>
        <v>0</v>
      </c>
      <c r="CO154" s="258">
        <f t="shared" si="181"/>
        <v>0</v>
      </c>
      <c r="CP154" s="258">
        <f t="shared" si="181"/>
        <v>0</v>
      </c>
      <c r="CQ154" s="258">
        <f t="shared" si="181"/>
        <v>0</v>
      </c>
      <c r="CR154" s="258">
        <f t="shared" si="181"/>
        <v>0</v>
      </c>
      <c r="CS154" s="258">
        <f t="shared" si="181"/>
        <v>0</v>
      </c>
      <c r="CT154" s="258">
        <f t="shared" si="181"/>
        <v>0</v>
      </c>
      <c r="CU154" s="258">
        <f t="shared" si="181"/>
        <v>0</v>
      </c>
      <c r="CV154" s="258">
        <f t="shared" si="181"/>
        <v>0</v>
      </c>
      <c r="CW154" s="258">
        <f t="shared" si="181"/>
        <v>0</v>
      </c>
      <c r="CX154" s="258">
        <f t="shared" si="181"/>
        <v>0</v>
      </c>
      <c r="CY154" s="258">
        <f t="shared" si="181"/>
        <v>0</v>
      </c>
      <c r="CZ154" s="258">
        <f t="shared" si="181"/>
        <v>0</v>
      </c>
      <c r="DA154" s="258">
        <f t="shared" si="181"/>
        <v>0</v>
      </c>
      <c r="DB154" s="258">
        <f t="shared" si="181"/>
        <v>0</v>
      </c>
      <c r="DC154" s="258">
        <f t="shared" si="181"/>
        <v>0</v>
      </c>
      <c r="DD154" s="258">
        <f t="shared" si="181"/>
        <v>0</v>
      </c>
      <c r="DE154" s="258">
        <f t="shared" si="181"/>
        <v>0</v>
      </c>
      <c r="DF154" s="258">
        <f t="shared" si="181"/>
        <v>0</v>
      </c>
      <c r="DG154" s="258">
        <f t="shared" si="181"/>
        <v>0</v>
      </c>
      <c r="DH154" s="258">
        <f t="shared" si="181"/>
        <v>0</v>
      </c>
      <c r="DI154" s="258">
        <f t="shared" si="181"/>
        <v>0</v>
      </c>
      <c r="DJ154" s="258">
        <f t="shared" si="181"/>
        <v>0</v>
      </c>
      <c r="DK154" s="258">
        <f t="shared" si="181"/>
        <v>0</v>
      </c>
      <c r="DL154" s="258">
        <f t="shared" si="181"/>
        <v>0</v>
      </c>
      <c r="DM154" s="258">
        <f t="shared" si="181"/>
        <v>0</v>
      </c>
      <c r="DN154" s="258">
        <f t="shared" si="181"/>
        <v>0</v>
      </c>
      <c r="DO154" s="258">
        <f t="shared" si="181"/>
        <v>0</v>
      </c>
      <c r="DP154" s="258">
        <f t="shared" si="181"/>
        <v>0</v>
      </c>
      <c r="DQ154" s="258">
        <f t="shared" si="181"/>
        <v>0</v>
      </c>
      <c r="DR154" s="258">
        <f t="shared" si="181"/>
        <v>0</v>
      </c>
      <c r="DS154" s="258">
        <f t="shared" si="181"/>
        <v>0</v>
      </c>
      <c r="DT154" s="258">
        <f t="shared" si="181"/>
        <v>0</v>
      </c>
      <c r="DU154" s="258">
        <f t="shared" si="181"/>
        <v>0</v>
      </c>
      <c r="DV154" s="258">
        <f t="shared" si="181"/>
        <v>0</v>
      </c>
      <c r="DW154" s="258">
        <f t="shared" si="181"/>
        <v>0</v>
      </c>
      <c r="DX154" s="258">
        <f t="shared" si="181"/>
        <v>0</v>
      </c>
      <c r="DY154" s="258">
        <f t="shared" si="181"/>
        <v>0</v>
      </c>
      <c r="DZ154" s="258">
        <f t="shared" si="181"/>
        <v>0</v>
      </c>
      <c r="EA154" s="258">
        <f t="shared" si="181"/>
        <v>0</v>
      </c>
      <c r="EB154" s="258">
        <f t="shared" si="181"/>
        <v>0</v>
      </c>
      <c r="EC154" s="258">
        <f t="shared" si="181"/>
        <v>0</v>
      </c>
      <c r="ED154" s="258">
        <f t="shared" si="181"/>
        <v>0</v>
      </c>
      <c r="EE154" s="258">
        <f t="shared" si="181"/>
        <v>0</v>
      </c>
      <c r="EF154" s="258">
        <f t="shared" si="181"/>
        <v>0</v>
      </c>
      <c r="EG154" s="258">
        <f t="shared" si="181"/>
        <v>0</v>
      </c>
      <c r="EH154" s="258">
        <f t="shared" si="181"/>
        <v>0</v>
      </c>
      <c r="EI154" s="258">
        <f t="shared" si="181"/>
        <v>0</v>
      </c>
      <c r="EJ154" s="258">
        <f t="shared" si="181"/>
        <v>0</v>
      </c>
      <c r="EK154" s="258">
        <f t="shared" si="181"/>
        <v>0</v>
      </c>
      <c r="EL154" s="258">
        <f t="shared" si="181"/>
        <v>0</v>
      </c>
      <c r="EM154" s="258">
        <f t="shared" si="181"/>
        <v>0</v>
      </c>
      <c r="EN154" s="258">
        <f t="shared" si="181"/>
        <v>0</v>
      </c>
      <c r="EO154" s="258">
        <f t="shared" si="181"/>
        <v>0</v>
      </c>
      <c r="EP154" s="258">
        <f t="shared" si="181"/>
        <v>0</v>
      </c>
      <c r="EQ154" s="258">
        <f t="shared" si="181"/>
        <v>0</v>
      </c>
      <c r="ER154" s="258">
        <f t="shared" si="181"/>
        <v>0</v>
      </c>
      <c r="ES154" s="258">
        <f t="shared" si="181"/>
        <v>0</v>
      </c>
      <c r="ET154" s="1"/>
      <c r="EU154" s="1"/>
      <c r="EV154" s="1"/>
      <c r="EW154" s="1"/>
      <c r="EX154" s="80">
        <f t="shared" ref="EX154:KE154" si="182">(P154&gt;0)*(P154-AB154)</f>
        <v>0</v>
      </c>
      <c r="EY154" s="80">
        <f t="shared" si="182"/>
        <v>0</v>
      </c>
      <c r="EZ154" s="80">
        <f t="shared" si="182"/>
        <v>0</v>
      </c>
      <c r="FA154" s="80">
        <f t="shared" si="182"/>
        <v>0</v>
      </c>
      <c r="FB154" s="80">
        <f t="shared" si="182"/>
        <v>0</v>
      </c>
      <c r="FC154" s="80">
        <f t="shared" si="182"/>
        <v>0</v>
      </c>
      <c r="FD154" s="80">
        <f t="shared" si="182"/>
        <v>0</v>
      </c>
      <c r="FE154" s="80">
        <f t="shared" si="182"/>
        <v>0</v>
      </c>
      <c r="FF154" s="80">
        <f t="shared" si="182"/>
        <v>0</v>
      </c>
      <c r="FG154" s="80">
        <f t="shared" si="182"/>
        <v>0</v>
      </c>
      <c r="FH154" s="80">
        <f t="shared" si="182"/>
        <v>0</v>
      </c>
      <c r="FI154" s="80">
        <f t="shared" si="182"/>
        <v>0</v>
      </c>
      <c r="FJ154" s="80">
        <f t="shared" si="182"/>
        <v>0</v>
      </c>
      <c r="FK154" s="80">
        <f t="shared" si="182"/>
        <v>0</v>
      </c>
      <c r="FL154" s="80">
        <f t="shared" si="182"/>
        <v>0</v>
      </c>
      <c r="FM154" s="80">
        <f t="shared" si="182"/>
        <v>0</v>
      </c>
      <c r="FN154" s="80">
        <f t="shared" si="182"/>
        <v>0</v>
      </c>
      <c r="FO154" s="80">
        <f t="shared" si="182"/>
        <v>0</v>
      </c>
      <c r="FP154" s="80">
        <f t="shared" si="182"/>
        <v>0</v>
      </c>
      <c r="FQ154" s="80">
        <f t="shared" si="182"/>
        <v>0</v>
      </c>
      <c r="FR154" s="80">
        <f t="shared" si="182"/>
        <v>0</v>
      </c>
      <c r="FS154" s="80">
        <f t="shared" si="182"/>
        <v>0</v>
      </c>
      <c r="FT154" s="80">
        <f t="shared" si="182"/>
        <v>0</v>
      </c>
      <c r="FU154" s="80">
        <f t="shared" si="182"/>
        <v>0</v>
      </c>
      <c r="FV154" s="80">
        <f t="shared" si="182"/>
        <v>0</v>
      </c>
      <c r="FW154" s="80">
        <f t="shared" si="182"/>
        <v>0</v>
      </c>
      <c r="FX154" s="80">
        <f t="shared" si="182"/>
        <v>0</v>
      </c>
      <c r="FY154" s="80">
        <f t="shared" si="182"/>
        <v>0</v>
      </c>
      <c r="FZ154" s="80">
        <f t="shared" si="182"/>
        <v>0</v>
      </c>
      <c r="GA154" s="80">
        <f t="shared" si="182"/>
        <v>0</v>
      </c>
      <c r="GB154" s="80">
        <f t="shared" si="182"/>
        <v>0</v>
      </c>
      <c r="GC154" s="80">
        <f t="shared" si="182"/>
        <v>0</v>
      </c>
      <c r="GD154" s="80">
        <f t="shared" si="182"/>
        <v>0</v>
      </c>
      <c r="GE154" s="80">
        <f t="shared" si="182"/>
        <v>0</v>
      </c>
      <c r="GF154" s="80">
        <f t="shared" si="182"/>
        <v>0</v>
      </c>
      <c r="GG154" s="80">
        <f t="shared" si="182"/>
        <v>0</v>
      </c>
      <c r="GH154" s="80">
        <f t="shared" si="182"/>
        <v>0</v>
      </c>
      <c r="GI154" s="80">
        <f t="shared" si="182"/>
        <v>0</v>
      </c>
      <c r="GJ154" s="80">
        <f t="shared" si="182"/>
        <v>0</v>
      </c>
      <c r="GK154" s="80">
        <f t="shared" si="182"/>
        <v>0</v>
      </c>
      <c r="GL154" s="80">
        <f t="shared" si="182"/>
        <v>0</v>
      </c>
      <c r="GM154" s="80">
        <f t="shared" si="182"/>
        <v>0</v>
      </c>
      <c r="GN154" s="80">
        <f t="shared" si="182"/>
        <v>0</v>
      </c>
      <c r="GO154" s="80">
        <f t="shared" si="182"/>
        <v>0</v>
      </c>
      <c r="GP154" s="80">
        <f t="shared" si="182"/>
        <v>0</v>
      </c>
      <c r="GQ154" s="80">
        <f t="shared" si="182"/>
        <v>0</v>
      </c>
      <c r="GR154" s="80">
        <f t="shared" si="182"/>
        <v>0</v>
      </c>
      <c r="GS154" s="80">
        <f t="shared" si="182"/>
        <v>0</v>
      </c>
      <c r="GT154" s="80">
        <f t="shared" si="182"/>
        <v>0</v>
      </c>
      <c r="GU154" s="80">
        <f t="shared" si="182"/>
        <v>0</v>
      </c>
      <c r="GV154" s="80">
        <f t="shared" si="182"/>
        <v>0</v>
      </c>
      <c r="GW154" s="80">
        <f t="shared" si="182"/>
        <v>0</v>
      </c>
      <c r="GX154" s="80">
        <f t="shared" si="182"/>
        <v>0</v>
      </c>
      <c r="GY154" s="80">
        <f t="shared" si="182"/>
        <v>0</v>
      </c>
      <c r="GZ154" s="80">
        <f t="shared" si="182"/>
        <v>0</v>
      </c>
      <c r="HA154" s="80">
        <f t="shared" si="182"/>
        <v>0</v>
      </c>
      <c r="HB154" s="80">
        <f t="shared" si="182"/>
        <v>0</v>
      </c>
      <c r="HC154" s="80">
        <f t="shared" si="182"/>
        <v>0</v>
      </c>
      <c r="HD154" s="80">
        <f t="shared" si="182"/>
        <v>0</v>
      </c>
      <c r="HE154" s="80">
        <f t="shared" si="182"/>
        <v>0</v>
      </c>
      <c r="HF154" s="80">
        <f t="shared" si="182"/>
        <v>0</v>
      </c>
      <c r="HG154" s="80">
        <f t="shared" si="182"/>
        <v>0</v>
      </c>
      <c r="HH154" s="80">
        <f t="shared" si="182"/>
        <v>0</v>
      </c>
      <c r="HI154" s="80">
        <f t="shared" si="182"/>
        <v>0</v>
      </c>
      <c r="HJ154" s="80">
        <f t="shared" si="182"/>
        <v>0</v>
      </c>
      <c r="HK154" s="80">
        <f t="shared" si="182"/>
        <v>0</v>
      </c>
      <c r="HL154" s="80">
        <f t="shared" si="182"/>
        <v>0</v>
      </c>
      <c r="HM154" s="80">
        <f t="shared" si="182"/>
        <v>0</v>
      </c>
      <c r="HN154" s="80">
        <f t="shared" si="182"/>
        <v>0</v>
      </c>
      <c r="HO154" s="80">
        <f t="shared" si="182"/>
        <v>0</v>
      </c>
      <c r="HP154" s="80">
        <f t="shared" si="182"/>
        <v>0</v>
      </c>
      <c r="HQ154" s="80">
        <f t="shared" si="182"/>
        <v>0</v>
      </c>
      <c r="HR154" s="80">
        <f t="shared" si="182"/>
        <v>0</v>
      </c>
      <c r="HS154" s="80">
        <f t="shared" si="182"/>
        <v>0</v>
      </c>
      <c r="HT154" s="80">
        <f t="shared" si="182"/>
        <v>0</v>
      </c>
      <c r="HU154" s="80">
        <f t="shared" si="182"/>
        <v>0</v>
      </c>
      <c r="HV154" s="80">
        <f t="shared" si="182"/>
        <v>0</v>
      </c>
      <c r="HW154" s="80">
        <f t="shared" si="182"/>
        <v>0</v>
      </c>
      <c r="HX154" s="80">
        <f t="shared" si="182"/>
        <v>0</v>
      </c>
      <c r="HY154" s="80">
        <f t="shared" si="182"/>
        <v>0</v>
      </c>
      <c r="HZ154" s="80">
        <f t="shared" si="182"/>
        <v>0</v>
      </c>
      <c r="IA154" s="80">
        <f t="shared" si="182"/>
        <v>0</v>
      </c>
      <c r="IB154" s="80">
        <f t="shared" si="182"/>
        <v>0</v>
      </c>
      <c r="IC154" s="80">
        <f t="shared" si="182"/>
        <v>0</v>
      </c>
      <c r="ID154" s="80">
        <f t="shared" si="182"/>
        <v>0</v>
      </c>
      <c r="IE154" s="80">
        <f t="shared" si="182"/>
        <v>0</v>
      </c>
      <c r="IF154" s="80">
        <f t="shared" si="182"/>
        <v>0</v>
      </c>
      <c r="IG154" s="80">
        <f t="shared" si="182"/>
        <v>0</v>
      </c>
      <c r="IH154" s="80">
        <f t="shared" si="182"/>
        <v>0</v>
      </c>
      <c r="II154" s="80">
        <f t="shared" si="182"/>
        <v>0</v>
      </c>
      <c r="IJ154" s="80">
        <f t="shared" si="182"/>
        <v>0</v>
      </c>
      <c r="IK154" s="80">
        <f t="shared" si="182"/>
        <v>0</v>
      </c>
      <c r="IL154" s="80">
        <f t="shared" si="182"/>
        <v>0</v>
      </c>
      <c r="IM154" s="80">
        <f t="shared" si="182"/>
        <v>0</v>
      </c>
      <c r="IN154" s="80">
        <f t="shared" si="182"/>
        <v>0</v>
      </c>
      <c r="IO154" s="80">
        <f t="shared" si="182"/>
        <v>0</v>
      </c>
      <c r="IP154" s="80">
        <f t="shared" si="182"/>
        <v>0</v>
      </c>
      <c r="IQ154" s="80">
        <f t="shared" si="182"/>
        <v>0</v>
      </c>
      <c r="IR154" s="80">
        <f t="shared" si="182"/>
        <v>0</v>
      </c>
      <c r="IS154" s="80">
        <f t="shared" si="182"/>
        <v>0</v>
      </c>
      <c r="IT154" s="80">
        <f t="shared" si="182"/>
        <v>0</v>
      </c>
      <c r="IU154" s="80">
        <f t="shared" si="182"/>
        <v>0</v>
      </c>
      <c r="IV154" s="80">
        <f t="shared" si="182"/>
        <v>0</v>
      </c>
      <c r="IW154" s="80">
        <f t="shared" si="182"/>
        <v>0</v>
      </c>
      <c r="IX154" s="80">
        <f t="shared" si="182"/>
        <v>0</v>
      </c>
      <c r="IY154" s="80">
        <f t="shared" si="182"/>
        <v>0</v>
      </c>
      <c r="IZ154" s="80">
        <f t="shared" si="182"/>
        <v>0</v>
      </c>
      <c r="JA154" s="80">
        <f t="shared" si="182"/>
        <v>0</v>
      </c>
      <c r="JB154" s="80">
        <f t="shared" si="182"/>
        <v>0</v>
      </c>
      <c r="JC154" s="80">
        <f t="shared" si="182"/>
        <v>0</v>
      </c>
      <c r="JD154" s="80">
        <f t="shared" si="182"/>
        <v>0</v>
      </c>
      <c r="JE154" s="80">
        <f t="shared" si="182"/>
        <v>0</v>
      </c>
      <c r="JF154" s="80">
        <f t="shared" si="182"/>
        <v>0</v>
      </c>
      <c r="JG154" s="80">
        <f t="shared" si="182"/>
        <v>0</v>
      </c>
      <c r="JH154" s="80">
        <f t="shared" si="182"/>
        <v>0</v>
      </c>
      <c r="JI154" s="80">
        <f t="shared" si="182"/>
        <v>0</v>
      </c>
      <c r="JJ154" s="80">
        <f t="shared" si="182"/>
        <v>0</v>
      </c>
      <c r="JK154" s="80">
        <f t="shared" si="182"/>
        <v>0</v>
      </c>
      <c r="JL154" s="80">
        <f t="shared" si="182"/>
        <v>0</v>
      </c>
      <c r="JM154" s="80">
        <f t="shared" si="182"/>
        <v>0</v>
      </c>
      <c r="JN154" s="80">
        <f t="shared" si="182"/>
        <v>0</v>
      </c>
      <c r="JO154" s="80">
        <f t="shared" si="182"/>
        <v>0</v>
      </c>
      <c r="JP154" s="80">
        <f t="shared" si="182"/>
        <v>0</v>
      </c>
      <c r="JQ154" s="80">
        <f t="shared" si="182"/>
        <v>0</v>
      </c>
      <c r="JR154" s="80">
        <f t="shared" si="182"/>
        <v>0</v>
      </c>
      <c r="JS154" s="80">
        <f t="shared" si="182"/>
        <v>0</v>
      </c>
      <c r="JT154" s="80">
        <f t="shared" si="182"/>
        <v>0</v>
      </c>
      <c r="JU154" s="80">
        <f t="shared" si="182"/>
        <v>0</v>
      </c>
      <c r="JV154" s="80">
        <f t="shared" si="182"/>
        <v>0</v>
      </c>
      <c r="JW154" s="80">
        <f t="shared" si="182"/>
        <v>0</v>
      </c>
      <c r="JX154" s="80">
        <f t="shared" si="182"/>
        <v>0</v>
      </c>
      <c r="JY154" s="80">
        <f t="shared" si="182"/>
        <v>0</v>
      </c>
      <c r="JZ154" s="80">
        <f t="shared" si="182"/>
        <v>0</v>
      </c>
      <c r="KA154" s="80">
        <f t="shared" si="182"/>
        <v>0</v>
      </c>
      <c r="KB154" s="80">
        <f t="shared" si="182"/>
        <v>0</v>
      </c>
      <c r="KC154" s="80">
        <f t="shared" si="182"/>
        <v>0</v>
      </c>
      <c r="KD154" s="80">
        <f t="shared" si="182"/>
        <v>0</v>
      </c>
      <c r="KE154" s="80">
        <f t="shared" si="182"/>
        <v>0</v>
      </c>
      <c r="KF154" s="1"/>
      <c r="KG154" s="1"/>
      <c r="KH154" s="80">
        <f>+Interest_Rate_for_Equipment_Financing/12*P154</f>
        <v>0</v>
      </c>
      <c r="KI154" s="80">
        <f>+Interest_Rate_for_Equipment_Financing/12*Q154</f>
        <v>0</v>
      </c>
      <c r="KJ154" s="80">
        <f>+Interest_Rate_for_Equipment_Financing/12*R154</f>
        <v>0</v>
      </c>
      <c r="KK154" s="80">
        <f>+Interest_Rate_for_Equipment_Financing/12*S154</f>
        <v>0</v>
      </c>
      <c r="KL154" s="80">
        <f>+Interest_Rate_for_Equipment_Financing/12*T154</f>
        <v>0</v>
      </c>
      <c r="KM154" s="80">
        <f>+Interest_Rate_for_Equipment_Financing/12*U154</f>
        <v>0</v>
      </c>
      <c r="KN154" s="80">
        <f>+Interest_Rate_for_Equipment_Financing/12*V154</f>
        <v>0</v>
      </c>
      <c r="KO154" s="80">
        <f>+Interest_Rate_for_Equipment_Financing/12*W154</f>
        <v>0</v>
      </c>
      <c r="KP154" s="80">
        <f>+Interest_Rate_for_Equipment_Financing/12*X154</f>
        <v>0</v>
      </c>
      <c r="KQ154" s="80">
        <f>+Interest_Rate_for_Equipment_Financing/12*Y154</f>
        <v>0</v>
      </c>
      <c r="KR154" s="80">
        <f>+Interest_Rate_for_Equipment_Financing/12*Z154</f>
        <v>0</v>
      </c>
      <c r="KS154" s="80">
        <f>+Interest_Rate_for_Equipment_Financing/12*AA154</f>
        <v>0</v>
      </c>
      <c r="KT154" s="80">
        <f>+Interest_Rate_for_Equipment_Financing/12*AB154</f>
        <v>0</v>
      </c>
      <c r="KU154" s="80">
        <f>+Interest_Rate_for_Equipment_Financing/12*AC154</f>
        <v>0</v>
      </c>
      <c r="KV154" s="80">
        <f>+Interest_Rate_for_Equipment_Financing/12*AD154</f>
        <v>0</v>
      </c>
      <c r="KW154" s="80">
        <f>+Interest_Rate_for_Equipment_Financing/12*AE154</f>
        <v>0</v>
      </c>
      <c r="KX154" s="80">
        <f>+Interest_Rate_for_Equipment_Financing/12*AF154</f>
        <v>0</v>
      </c>
      <c r="KY154" s="80">
        <f>+Interest_Rate_for_Equipment_Financing/12*AG154</f>
        <v>0</v>
      </c>
      <c r="KZ154" s="80">
        <f>+Interest_Rate_for_Equipment_Financing/12*AH154</f>
        <v>0</v>
      </c>
      <c r="LA154" s="80">
        <f>+Interest_Rate_for_Equipment_Financing/12*AI154</f>
        <v>0</v>
      </c>
      <c r="LB154" s="80">
        <f>+Interest_Rate_for_Equipment_Financing/12*AJ154</f>
        <v>0</v>
      </c>
      <c r="LC154" s="80">
        <f>+Interest_Rate_for_Equipment_Financing/12*AK154</f>
        <v>0</v>
      </c>
      <c r="LD154" s="80">
        <f>+Interest_Rate_for_Equipment_Financing/12*AL154</f>
        <v>0</v>
      </c>
      <c r="LE154" s="80">
        <f>+Interest_Rate_for_Equipment_Financing/12*AM154</f>
        <v>0</v>
      </c>
      <c r="LF154" s="80">
        <f>+Interest_Rate_for_Equipment_Financing/12*AN154</f>
        <v>0</v>
      </c>
      <c r="LG154" s="80">
        <f>+Interest_Rate_for_Equipment_Financing/12*AO154</f>
        <v>0</v>
      </c>
      <c r="LH154" s="80">
        <f>+Interest_Rate_for_Equipment_Financing/12*AP154</f>
        <v>0</v>
      </c>
      <c r="LI154" s="80">
        <f>+Interest_Rate_for_Equipment_Financing/12*AQ154</f>
        <v>0</v>
      </c>
      <c r="LJ154" s="80">
        <f>+Interest_Rate_for_Equipment_Financing/12*AR154</f>
        <v>0</v>
      </c>
      <c r="LK154" s="80">
        <f>+Interest_Rate_for_Equipment_Financing/12*AS154</f>
        <v>0</v>
      </c>
      <c r="LL154" s="80">
        <f>+Interest_Rate_for_Equipment_Financing/12*AT154</f>
        <v>0</v>
      </c>
      <c r="LM154" s="80">
        <f>+Interest_Rate_for_Equipment_Financing/12*AU154</f>
        <v>0</v>
      </c>
      <c r="LN154" s="80">
        <f>+Interest_Rate_for_Equipment_Financing/12*AV154</f>
        <v>0</v>
      </c>
      <c r="LO154" s="80">
        <f>+Interest_Rate_for_Equipment_Financing/12*AW154</f>
        <v>0</v>
      </c>
      <c r="LP154" s="80">
        <f>+Interest_Rate_for_Equipment_Financing/12*AX154</f>
        <v>0</v>
      </c>
      <c r="LQ154" s="80">
        <f>+Interest_Rate_for_Equipment_Financing/12*AY154</f>
        <v>0</v>
      </c>
      <c r="LR154" s="80">
        <f>+Interest_Rate_for_Equipment_Financing/12*AZ154</f>
        <v>0</v>
      </c>
      <c r="LS154" s="80">
        <f>+Interest_Rate_for_Equipment_Financing/12*BA154</f>
        <v>0</v>
      </c>
      <c r="LT154" s="80">
        <f>+Interest_Rate_for_Equipment_Financing/12*BB154</f>
        <v>0</v>
      </c>
      <c r="LU154" s="80">
        <f>+Interest_Rate_for_Equipment_Financing/12*BC154</f>
        <v>0</v>
      </c>
      <c r="LV154" s="80">
        <f>+Interest_Rate_for_Equipment_Financing/12*BD154</f>
        <v>0</v>
      </c>
      <c r="LW154" s="80">
        <f>+Interest_Rate_for_Equipment_Financing/12*BE154</f>
        <v>0</v>
      </c>
      <c r="LX154" s="80">
        <f>+Interest_Rate_for_Equipment_Financing/12*BF154</f>
        <v>0</v>
      </c>
      <c r="LY154" s="80">
        <f>+Interest_Rate_for_Equipment_Financing/12*BG154</f>
        <v>0</v>
      </c>
      <c r="LZ154" s="80">
        <f>+Interest_Rate_for_Equipment_Financing/12*BH154</f>
        <v>0</v>
      </c>
      <c r="MA154" s="80">
        <f>+Interest_Rate_for_Equipment_Financing/12*BI154</f>
        <v>0</v>
      </c>
      <c r="MB154" s="80">
        <f>+Interest_Rate_for_Equipment_Financing/12*BJ154</f>
        <v>0</v>
      </c>
      <c r="MC154" s="80">
        <f>+Interest_Rate_for_Equipment_Financing/12*BK154</f>
        <v>0</v>
      </c>
      <c r="MD154" s="80">
        <f>+Interest_Rate_for_Equipment_Financing/12*BL154</f>
        <v>0</v>
      </c>
      <c r="ME154" s="80">
        <f>+Interest_Rate_for_Equipment_Financing/12*BM154</f>
        <v>0</v>
      </c>
      <c r="MF154" s="80">
        <f>+Interest_Rate_for_Equipment_Financing/12*BN154</f>
        <v>0</v>
      </c>
      <c r="MG154" s="80">
        <f>+Interest_Rate_for_Equipment_Financing/12*BO154</f>
        <v>0</v>
      </c>
      <c r="MH154" s="80">
        <f>+Interest_Rate_for_Equipment_Financing/12*BP154</f>
        <v>0</v>
      </c>
      <c r="MI154" s="80">
        <f>+Interest_Rate_for_Equipment_Financing/12*BQ154</f>
        <v>0</v>
      </c>
      <c r="MJ154" s="80">
        <f>+Interest_Rate_for_Equipment_Financing/12*BR154</f>
        <v>0</v>
      </c>
      <c r="MK154" s="80">
        <f>+Interest_Rate_for_Equipment_Financing/12*BS154</f>
        <v>0</v>
      </c>
      <c r="ML154" s="80">
        <f>+Interest_Rate_for_Equipment_Financing/12*BT154</f>
        <v>0</v>
      </c>
      <c r="MM154" s="80">
        <f>+Interest_Rate_for_Equipment_Financing/12*BU154</f>
        <v>0</v>
      </c>
      <c r="MN154" s="80">
        <f>+Interest_Rate_for_Equipment_Financing/12*BV154</f>
        <v>0</v>
      </c>
      <c r="MO154" s="80">
        <f>+Interest_Rate_for_Equipment_Financing/12*BW154</f>
        <v>0</v>
      </c>
      <c r="MP154" s="80">
        <f>+Interest_Rate_for_Equipment_Financing/12*BX154</f>
        <v>0</v>
      </c>
      <c r="MQ154" s="80">
        <f>+Interest_Rate_for_Equipment_Financing/12*BY154</f>
        <v>0</v>
      </c>
      <c r="MR154" s="80">
        <f>+Interest_Rate_for_Equipment_Financing/12*BZ154</f>
        <v>0</v>
      </c>
      <c r="MS154" s="80">
        <f>+Interest_Rate_for_Equipment_Financing/12*CA154</f>
        <v>0</v>
      </c>
      <c r="MT154" s="80">
        <f>+Interest_Rate_for_Equipment_Financing/12*CB154</f>
        <v>0</v>
      </c>
      <c r="MU154" s="80">
        <f>+Interest_Rate_for_Equipment_Financing/12*CC154</f>
        <v>0</v>
      </c>
      <c r="MV154" s="80">
        <f>+Interest_Rate_for_Equipment_Financing/12*CD154</f>
        <v>0</v>
      </c>
      <c r="MW154" s="80">
        <f>+Interest_Rate_for_Equipment_Financing/12*CE154</f>
        <v>0</v>
      </c>
      <c r="MX154" s="80">
        <f>+Interest_Rate_for_Equipment_Financing/12*CF154</f>
        <v>0</v>
      </c>
      <c r="MY154" s="80">
        <f>+Interest_Rate_for_Equipment_Financing/12*CG154</f>
        <v>0</v>
      </c>
      <c r="MZ154" s="80">
        <f>+Interest_Rate_for_Equipment_Financing/12*CH154</f>
        <v>0</v>
      </c>
      <c r="NA154" s="80">
        <f>+Interest_Rate_for_Equipment_Financing/12*CI154</f>
        <v>0</v>
      </c>
      <c r="NB154" s="80">
        <f>+Interest_Rate_for_Equipment_Financing/12*CJ154</f>
        <v>0</v>
      </c>
      <c r="NC154" s="80">
        <f>+Interest_Rate_for_Equipment_Financing/12*CK154</f>
        <v>0</v>
      </c>
      <c r="ND154" s="80">
        <f>+Interest_Rate_for_Equipment_Financing/12*CL154</f>
        <v>0</v>
      </c>
      <c r="NE154" s="80">
        <f>+Interest_Rate_for_Equipment_Financing/12*CM154</f>
        <v>0</v>
      </c>
      <c r="NF154" s="80">
        <f>+Interest_Rate_for_Equipment_Financing/12*CN154</f>
        <v>0</v>
      </c>
      <c r="NG154" s="80">
        <f>+Interest_Rate_for_Equipment_Financing/12*CO154</f>
        <v>0</v>
      </c>
      <c r="NH154" s="80">
        <f>+Interest_Rate_for_Equipment_Financing/12*CP154</f>
        <v>0</v>
      </c>
      <c r="NI154" s="80">
        <f>+Interest_Rate_for_Equipment_Financing/12*CQ154</f>
        <v>0</v>
      </c>
      <c r="NJ154" s="80">
        <f>+Interest_Rate_for_Equipment_Financing/12*CR154</f>
        <v>0</v>
      </c>
      <c r="NK154" s="80">
        <f>+Interest_Rate_for_Equipment_Financing/12*CS154</f>
        <v>0</v>
      </c>
      <c r="NL154" s="80">
        <f>+Interest_Rate_for_Equipment_Financing/12*CT154</f>
        <v>0</v>
      </c>
      <c r="NM154" s="80">
        <f>+Interest_Rate_for_Equipment_Financing/12*CU154</f>
        <v>0</v>
      </c>
      <c r="NN154" s="80">
        <f>+Interest_Rate_for_Equipment_Financing/12*CV154</f>
        <v>0</v>
      </c>
      <c r="NO154" s="80">
        <f>+Interest_Rate_for_Equipment_Financing/12*CW154</f>
        <v>0</v>
      </c>
      <c r="NP154" s="80">
        <f>+Interest_Rate_for_Equipment_Financing/12*CX154</f>
        <v>0</v>
      </c>
      <c r="NQ154" s="80">
        <f>+Interest_Rate_for_Equipment_Financing/12*CY154</f>
        <v>0</v>
      </c>
      <c r="NR154" s="80">
        <f>+Interest_Rate_for_Equipment_Financing/12*CZ154</f>
        <v>0</v>
      </c>
      <c r="NS154" s="80">
        <f>+Interest_Rate_for_Equipment_Financing/12*DA154</f>
        <v>0</v>
      </c>
      <c r="NT154" s="80">
        <f>+Interest_Rate_for_Equipment_Financing/12*DB154</f>
        <v>0</v>
      </c>
      <c r="NU154" s="80">
        <f>+Interest_Rate_for_Equipment_Financing/12*DC154</f>
        <v>0</v>
      </c>
      <c r="NV154" s="80">
        <f>+Interest_Rate_for_Equipment_Financing/12*DD154</f>
        <v>0</v>
      </c>
      <c r="NW154" s="80">
        <f>+Interest_Rate_for_Equipment_Financing/12*DE154</f>
        <v>0</v>
      </c>
      <c r="NX154" s="80">
        <f>+Interest_Rate_for_Equipment_Financing/12*DF154</f>
        <v>0</v>
      </c>
      <c r="NY154" s="80">
        <f>+Interest_Rate_for_Equipment_Financing/12*DG154</f>
        <v>0</v>
      </c>
      <c r="NZ154" s="80">
        <f>+Interest_Rate_for_Equipment_Financing/12*DH154</f>
        <v>0</v>
      </c>
      <c r="OA154" s="80">
        <f>+Interest_Rate_for_Equipment_Financing/12*DI154</f>
        <v>0</v>
      </c>
      <c r="OB154" s="80">
        <f>+Interest_Rate_for_Equipment_Financing/12*DJ154</f>
        <v>0</v>
      </c>
      <c r="OC154" s="80">
        <f>+Interest_Rate_for_Equipment_Financing/12*DK154</f>
        <v>0</v>
      </c>
      <c r="OD154" s="80">
        <f>+Interest_Rate_for_Equipment_Financing/12*DL154</f>
        <v>0</v>
      </c>
      <c r="OE154" s="80">
        <f>+Interest_Rate_for_Equipment_Financing/12*DM154</f>
        <v>0</v>
      </c>
      <c r="OF154" s="80">
        <f>+Interest_Rate_for_Equipment_Financing/12*DN154</f>
        <v>0</v>
      </c>
      <c r="OG154" s="80">
        <f>+Interest_Rate_for_Equipment_Financing/12*DO154</f>
        <v>0</v>
      </c>
      <c r="OH154" s="80">
        <f>+Interest_Rate_for_Equipment_Financing/12*DP154</f>
        <v>0</v>
      </c>
      <c r="OI154" s="80">
        <f>+Interest_Rate_for_Equipment_Financing/12*DQ154</f>
        <v>0</v>
      </c>
      <c r="OJ154" s="80">
        <f>+Interest_Rate_for_Equipment_Financing/12*DR154</f>
        <v>0</v>
      </c>
      <c r="OK154" s="80">
        <f>+Interest_Rate_for_Equipment_Financing/12*DS154</f>
        <v>0</v>
      </c>
      <c r="OL154" s="80">
        <f>+Interest_Rate_for_Equipment_Financing/12*DT154</f>
        <v>0</v>
      </c>
      <c r="OM154" s="80">
        <f>+Interest_Rate_for_Equipment_Financing/12*DU154</f>
        <v>0</v>
      </c>
      <c r="ON154" s="80">
        <f>+Interest_Rate_for_Equipment_Financing/12*DV154</f>
        <v>0</v>
      </c>
      <c r="OO154" s="80">
        <f>+Interest_Rate_for_Equipment_Financing/12*DW154</f>
        <v>0</v>
      </c>
      <c r="OP154" s="80">
        <f>+Interest_Rate_for_Equipment_Financing/12*DX154</f>
        <v>0</v>
      </c>
      <c r="OQ154" s="80">
        <f>+Interest_Rate_for_Equipment_Financing/12*DY154</f>
        <v>0</v>
      </c>
      <c r="OR154" s="80">
        <f>+Interest_Rate_for_Equipment_Financing/12*DZ154</f>
        <v>0</v>
      </c>
      <c r="OS154" s="80">
        <f>+Interest_Rate_for_Equipment_Financing/12*EA154</f>
        <v>0</v>
      </c>
      <c r="OT154" s="80">
        <f>+Interest_Rate_for_Equipment_Financing/12*EB154</f>
        <v>0</v>
      </c>
      <c r="OU154" s="80">
        <f>+Interest_Rate_for_Equipment_Financing/12*EC154</f>
        <v>0</v>
      </c>
      <c r="OV154" s="80">
        <f>+Interest_Rate_for_Equipment_Financing/12*ED154</f>
        <v>0</v>
      </c>
      <c r="OW154" s="80">
        <f>+Interest_Rate_for_Equipment_Financing/12*EE154</f>
        <v>0</v>
      </c>
    </row>
    <row r="155" ht="12.75" customHeight="1">
      <c r="A155" s="79">
        <f t="shared" si="111"/>
        <v>34</v>
      </c>
      <c r="B155" s="79" t="s">
        <v>234</v>
      </c>
      <c r="C155" s="80"/>
      <c r="D155" s="80" t="str">
        <f>Term_for_Equipment_Financing</f>
        <v/>
      </c>
      <c r="E155" s="294">
        <f>+Interest_Rate_LT</f>
        <v>0.05</v>
      </c>
      <c r="F155" s="295">
        <f t="shared" si="141"/>
        <v>10</v>
      </c>
      <c r="G155" s="79">
        <f t="shared" si="142"/>
        <v>2027</v>
      </c>
      <c r="H155" s="296"/>
      <c r="I155" s="296"/>
      <c r="J155" s="297"/>
      <c r="K155" s="1"/>
      <c r="L155" s="1"/>
      <c r="M155" s="256">
        <f t="shared" si="118"/>
        <v>46661</v>
      </c>
      <c r="N155" s="256">
        <f t="shared" si="112"/>
        <v>0</v>
      </c>
      <c r="O155" s="257">
        <f t="shared" si="113"/>
        <v>0</v>
      </c>
      <c r="P155" s="258">
        <f t="shared" ref="P155:ES155" si="183">AND((O155&gt;0.1),OR(P$70&lt;$N155,$N155=0))*(O155+$O155+O155*$E155/12)+(P$70=$M155)*($C155+$O155+$C155*$E155/12)</f>
        <v>0</v>
      </c>
      <c r="Q155" s="258">
        <f t="shared" si="183"/>
        <v>0</v>
      </c>
      <c r="R155" s="258">
        <f t="shared" si="183"/>
        <v>0</v>
      </c>
      <c r="S155" s="258">
        <f t="shared" si="183"/>
        <v>0</v>
      </c>
      <c r="T155" s="258">
        <f t="shared" si="183"/>
        <v>0</v>
      </c>
      <c r="U155" s="258">
        <f t="shared" si="183"/>
        <v>0</v>
      </c>
      <c r="V155" s="258">
        <f t="shared" si="183"/>
        <v>0</v>
      </c>
      <c r="W155" s="258">
        <f t="shared" si="183"/>
        <v>0</v>
      </c>
      <c r="X155" s="258">
        <f t="shared" si="183"/>
        <v>0</v>
      </c>
      <c r="Y155" s="258">
        <f t="shared" si="183"/>
        <v>0</v>
      </c>
      <c r="Z155" s="258">
        <f t="shared" si="183"/>
        <v>0</v>
      </c>
      <c r="AA155" s="258">
        <f t="shared" si="183"/>
        <v>0</v>
      </c>
      <c r="AB155" s="258">
        <f t="shared" si="183"/>
        <v>0</v>
      </c>
      <c r="AC155" s="258">
        <f t="shared" si="183"/>
        <v>0</v>
      </c>
      <c r="AD155" s="258">
        <f t="shared" si="183"/>
        <v>0</v>
      </c>
      <c r="AE155" s="258">
        <f t="shared" si="183"/>
        <v>0</v>
      </c>
      <c r="AF155" s="258">
        <f t="shared" si="183"/>
        <v>0</v>
      </c>
      <c r="AG155" s="258">
        <f t="shared" si="183"/>
        <v>0</v>
      </c>
      <c r="AH155" s="258">
        <f t="shared" si="183"/>
        <v>0</v>
      </c>
      <c r="AI155" s="258">
        <f t="shared" si="183"/>
        <v>0</v>
      </c>
      <c r="AJ155" s="258">
        <f t="shared" si="183"/>
        <v>0</v>
      </c>
      <c r="AK155" s="258">
        <f t="shared" si="183"/>
        <v>0</v>
      </c>
      <c r="AL155" s="258">
        <f t="shared" si="183"/>
        <v>0</v>
      </c>
      <c r="AM155" s="258">
        <f t="shared" si="183"/>
        <v>0</v>
      </c>
      <c r="AN155" s="258">
        <f t="shared" si="183"/>
        <v>0</v>
      </c>
      <c r="AO155" s="258">
        <f t="shared" si="183"/>
        <v>0</v>
      </c>
      <c r="AP155" s="258">
        <f t="shared" si="183"/>
        <v>0</v>
      </c>
      <c r="AQ155" s="258">
        <f t="shared" si="183"/>
        <v>0</v>
      </c>
      <c r="AR155" s="258">
        <f t="shared" si="183"/>
        <v>0</v>
      </c>
      <c r="AS155" s="258">
        <f t="shared" si="183"/>
        <v>0</v>
      </c>
      <c r="AT155" s="258">
        <f t="shared" si="183"/>
        <v>0</v>
      </c>
      <c r="AU155" s="258">
        <f t="shared" si="183"/>
        <v>0</v>
      </c>
      <c r="AV155" s="258">
        <f t="shared" si="183"/>
        <v>0</v>
      </c>
      <c r="AW155" s="258">
        <f t="shared" si="183"/>
        <v>0</v>
      </c>
      <c r="AX155" s="258">
        <f t="shared" si="183"/>
        <v>0</v>
      </c>
      <c r="AY155" s="258">
        <f t="shared" si="183"/>
        <v>0</v>
      </c>
      <c r="AZ155" s="258">
        <f t="shared" si="183"/>
        <v>0</v>
      </c>
      <c r="BA155" s="258">
        <f t="shared" si="183"/>
        <v>0</v>
      </c>
      <c r="BB155" s="258">
        <f t="shared" si="183"/>
        <v>0</v>
      </c>
      <c r="BC155" s="258">
        <f t="shared" si="183"/>
        <v>0</v>
      </c>
      <c r="BD155" s="258">
        <f t="shared" si="183"/>
        <v>0</v>
      </c>
      <c r="BE155" s="258">
        <f t="shared" si="183"/>
        <v>0</v>
      </c>
      <c r="BF155" s="258">
        <f t="shared" si="183"/>
        <v>0</v>
      </c>
      <c r="BG155" s="258">
        <f t="shared" si="183"/>
        <v>0</v>
      </c>
      <c r="BH155" s="258">
        <f t="shared" si="183"/>
        <v>0</v>
      </c>
      <c r="BI155" s="258">
        <f t="shared" si="183"/>
        <v>0</v>
      </c>
      <c r="BJ155" s="258">
        <f t="shared" si="183"/>
        <v>0</v>
      </c>
      <c r="BK155" s="258">
        <f t="shared" si="183"/>
        <v>0</v>
      </c>
      <c r="BL155" s="258">
        <f t="shared" si="183"/>
        <v>0</v>
      </c>
      <c r="BM155" s="258">
        <f t="shared" si="183"/>
        <v>0</v>
      </c>
      <c r="BN155" s="258">
        <f t="shared" si="183"/>
        <v>0</v>
      </c>
      <c r="BO155" s="258">
        <f t="shared" si="183"/>
        <v>0</v>
      </c>
      <c r="BP155" s="258">
        <f t="shared" si="183"/>
        <v>0</v>
      </c>
      <c r="BQ155" s="258">
        <f t="shared" si="183"/>
        <v>0</v>
      </c>
      <c r="BR155" s="258">
        <f t="shared" si="183"/>
        <v>0</v>
      </c>
      <c r="BS155" s="258">
        <f t="shared" si="183"/>
        <v>0</v>
      </c>
      <c r="BT155" s="258">
        <f t="shared" si="183"/>
        <v>0</v>
      </c>
      <c r="BU155" s="258">
        <f t="shared" si="183"/>
        <v>0</v>
      </c>
      <c r="BV155" s="258">
        <f t="shared" si="183"/>
        <v>0</v>
      </c>
      <c r="BW155" s="258">
        <f t="shared" si="183"/>
        <v>0</v>
      </c>
      <c r="BX155" s="258">
        <f t="shared" si="183"/>
        <v>0</v>
      </c>
      <c r="BY155" s="258">
        <f t="shared" si="183"/>
        <v>0</v>
      </c>
      <c r="BZ155" s="258">
        <f t="shared" si="183"/>
        <v>0</v>
      </c>
      <c r="CA155" s="258">
        <f t="shared" si="183"/>
        <v>0</v>
      </c>
      <c r="CB155" s="258">
        <f t="shared" si="183"/>
        <v>0</v>
      </c>
      <c r="CC155" s="258">
        <f t="shared" si="183"/>
        <v>0</v>
      </c>
      <c r="CD155" s="258">
        <f t="shared" si="183"/>
        <v>0</v>
      </c>
      <c r="CE155" s="258">
        <f t="shared" si="183"/>
        <v>0</v>
      </c>
      <c r="CF155" s="258">
        <f t="shared" si="183"/>
        <v>0</v>
      </c>
      <c r="CG155" s="258">
        <f t="shared" si="183"/>
        <v>0</v>
      </c>
      <c r="CH155" s="258">
        <f t="shared" si="183"/>
        <v>0</v>
      </c>
      <c r="CI155" s="258">
        <f t="shared" si="183"/>
        <v>0</v>
      </c>
      <c r="CJ155" s="258">
        <f t="shared" si="183"/>
        <v>0</v>
      </c>
      <c r="CK155" s="258">
        <f t="shared" si="183"/>
        <v>0</v>
      </c>
      <c r="CL155" s="258">
        <f t="shared" si="183"/>
        <v>0</v>
      </c>
      <c r="CM155" s="258">
        <f t="shared" si="183"/>
        <v>0</v>
      </c>
      <c r="CN155" s="258">
        <f t="shared" si="183"/>
        <v>0</v>
      </c>
      <c r="CO155" s="258">
        <f t="shared" si="183"/>
        <v>0</v>
      </c>
      <c r="CP155" s="258">
        <f t="shared" si="183"/>
        <v>0</v>
      </c>
      <c r="CQ155" s="258">
        <f t="shared" si="183"/>
        <v>0</v>
      </c>
      <c r="CR155" s="258">
        <f t="shared" si="183"/>
        <v>0</v>
      </c>
      <c r="CS155" s="258">
        <f t="shared" si="183"/>
        <v>0</v>
      </c>
      <c r="CT155" s="258">
        <f t="shared" si="183"/>
        <v>0</v>
      </c>
      <c r="CU155" s="258">
        <f t="shared" si="183"/>
        <v>0</v>
      </c>
      <c r="CV155" s="258">
        <f t="shared" si="183"/>
        <v>0</v>
      </c>
      <c r="CW155" s="258">
        <f t="shared" si="183"/>
        <v>0</v>
      </c>
      <c r="CX155" s="258">
        <f t="shared" si="183"/>
        <v>0</v>
      </c>
      <c r="CY155" s="258">
        <f t="shared" si="183"/>
        <v>0</v>
      </c>
      <c r="CZ155" s="258">
        <f t="shared" si="183"/>
        <v>0</v>
      </c>
      <c r="DA155" s="258">
        <f t="shared" si="183"/>
        <v>0</v>
      </c>
      <c r="DB155" s="258">
        <f t="shared" si="183"/>
        <v>0</v>
      </c>
      <c r="DC155" s="258">
        <f t="shared" si="183"/>
        <v>0</v>
      </c>
      <c r="DD155" s="258">
        <f t="shared" si="183"/>
        <v>0</v>
      </c>
      <c r="DE155" s="258">
        <f t="shared" si="183"/>
        <v>0</v>
      </c>
      <c r="DF155" s="258">
        <f t="shared" si="183"/>
        <v>0</v>
      </c>
      <c r="DG155" s="258">
        <f t="shared" si="183"/>
        <v>0</v>
      </c>
      <c r="DH155" s="258">
        <f t="shared" si="183"/>
        <v>0</v>
      </c>
      <c r="DI155" s="258">
        <f t="shared" si="183"/>
        <v>0</v>
      </c>
      <c r="DJ155" s="258">
        <f t="shared" si="183"/>
        <v>0</v>
      </c>
      <c r="DK155" s="258">
        <f t="shared" si="183"/>
        <v>0</v>
      </c>
      <c r="DL155" s="258">
        <f t="shared" si="183"/>
        <v>0</v>
      </c>
      <c r="DM155" s="258">
        <f t="shared" si="183"/>
        <v>0</v>
      </c>
      <c r="DN155" s="258">
        <f t="shared" si="183"/>
        <v>0</v>
      </c>
      <c r="DO155" s="258">
        <f t="shared" si="183"/>
        <v>0</v>
      </c>
      <c r="DP155" s="258">
        <f t="shared" si="183"/>
        <v>0</v>
      </c>
      <c r="DQ155" s="258">
        <f t="shared" si="183"/>
        <v>0</v>
      </c>
      <c r="DR155" s="258">
        <f t="shared" si="183"/>
        <v>0</v>
      </c>
      <c r="DS155" s="258">
        <f t="shared" si="183"/>
        <v>0</v>
      </c>
      <c r="DT155" s="258">
        <f t="shared" si="183"/>
        <v>0</v>
      </c>
      <c r="DU155" s="258">
        <f t="shared" si="183"/>
        <v>0</v>
      </c>
      <c r="DV155" s="258">
        <f t="shared" si="183"/>
        <v>0</v>
      </c>
      <c r="DW155" s="258">
        <f t="shared" si="183"/>
        <v>0</v>
      </c>
      <c r="DX155" s="258">
        <f t="shared" si="183"/>
        <v>0</v>
      </c>
      <c r="DY155" s="258">
        <f t="shared" si="183"/>
        <v>0</v>
      </c>
      <c r="DZ155" s="258">
        <f t="shared" si="183"/>
        <v>0</v>
      </c>
      <c r="EA155" s="258">
        <f t="shared" si="183"/>
        <v>0</v>
      </c>
      <c r="EB155" s="258">
        <f t="shared" si="183"/>
        <v>0</v>
      </c>
      <c r="EC155" s="258">
        <f t="shared" si="183"/>
        <v>0</v>
      </c>
      <c r="ED155" s="258">
        <f t="shared" si="183"/>
        <v>0</v>
      </c>
      <c r="EE155" s="258">
        <f t="shared" si="183"/>
        <v>0</v>
      </c>
      <c r="EF155" s="258">
        <f t="shared" si="183"/>
        <v>0</v>
      </c>
      <c r="EG155" s="258">
        <f t="shared" si="183"/>
        <v>0</v>
      </c>
      <c r="EH155" s="258">
        <f t="shared" si="183"/>
        <v>0</v>
      </c>
      <c r="EI155" s="258">
        <f t="shared" si="183"/>
        <v>0</v>
      </c>
      <c r="EJ155" s="258">
        <f t="shared" si="183"/>
        <v>0</v>
      </c>
      <c r="EK155" s="258">
        <f t="shared" si="183"/>
        <v>0</v>
      </c>
      <c r="EL155" s="258">
        <f t="shared" si="183"/>
        <v>0</v>
      </c>
      <c r="EM155" s="258">
        <f t="shared" si="183"/>
        <v>0</v>
      </c>
      <c r="EN155" s="258">
        <f t="shared" si="183"/>
        <v>0</v>
      </c>
      <c r="EO155" s="258">
        <f t="shared" si="183"/>
        <v>0</v>
      </c>
      <c r="EP155" s="258">
        <f t="shared" si="183"/>
        <v>0</v>
      </c>
      <c r="EQ155" s="258">
        <f t="shared" si="183"/>
        <v>0</v>
      </c>
      <c r="ER155" s="258">
        <f t="shared" si="183"/>
        <v>0</v>
      </c>
      <c r="ES155" s="258">
        <f t="shared" si="183"/>
        <v>0</v>
      </c>
      <c r="ET155" s="1"/>
      <c r="EU155" s="1"/>
      <c r="EV155" s="1"/>
      <c r="EW155" s="1"/>
      <c r="EX155" s="80">
        <f t="shared" ref="EX155:KE155" si="184">(P155&gt;0)*(P155-AB155)</f>
        <v>0</v>
      </c>
      <c r="EY155" s="80">
        <f t="shared" si="184"/>
        <v>0</v>
      </c>
      <c r="EZ155" s="80">
        <f t="shared" si="184"/>
        <v>0</v>
      </c>
      <c r="FA155" s="80">
        <f t="shared" si="184"/>
        <v>0</v>
      </c>
      <c r="FB155" s="80">
        <f t="shared" si="184"/>
        <v>0</v>
      </c>
      <c r="FC155" s="80">
        <f t="shared" si="184"/>
        <v>0</v>
      </c>
      <c r="FD155" s="80">
        <f t="shared" si="184"/>
        <v>0</v>
      </c>
      <c r="FE155" s="80">
        <f t="shared" si="184"/>
        <v>0</v>
      </c>
      <c r="FF155" s="80">
        <f t="shared" si="184"/>
        <v>0</v>
      </c>
      <c r="FG155" s="80">
        <f t="shared" si="184"/>
        <v>0</v>
      </c>
      <c r="FH155" s="80">
        <f t="shared" si="184"/>
        <v>0</v>
      </c>
      <c r="FI155" s="80">
        <f t="shared" si="184"/>
        <v>0</v>
      </c>
      <c r="FJ155" s="80">
        <f t="shared" si="184"/>
        <v>0</v>
      </c>
      <c r="FK155" s="80">
        <f t="shared" si="184"/>
        <v>0</v>
      </c>
      <c r="FL155" s="80">
        <f t="shared" si="184"/>
        <v>0</v>
      </c>
      <c r="FM155" s="80">
        <f t="shared" si="184"/>
        <v>0</v>
      </c>
      <c r="FN155" s="80">
        <f t="shared" si="184"/>
        <v>0</v>
      </c>
      <c r="FO155" s="80">
        <f t="shared" si="184"/>
        <v>0</v>
      </c>
      <c r="FP155" s="80">
        <f t="shared" si="184"/>
        <v>0</v>
      </c>
      <c r="FQ155" s="80">
        <f t="shared" si="184"/>
        <v>0</v>
      </c>
      <c r="FR155" s="80">
        <f t="shared" si="184"/>
        <v>0</v>
      </c>
      <c r="FS155" s="80">
        <f t="shared" si="184"/>
        <v>0</v>
      </c>
      <c r="FT155" s="80">
        <f t="shared" si="184"/>
        <v>0</v>
      </c>
      <c r="FU155" s="80">
        <f t="shared" si="184"/>
        <v>0</v>
      </c>
      <c r="FV155" s="80">
        <f t="shared" si="184"/>
        <v>0</v>
      </c>
      <c r="FW155" s="80">
        <f t="shared" si="184"/>
        <v>0</v>
      </c>
      <c r="FX155" s="80">
        <f t="shared" si="184"/>
        <v>0</v>
      </c>
      <c r="FY155" s="80">
        <f t="shared" si="184"/>
        <v>0</v>
      </c>
      <c r="FZ155" s="80">
        <f t="shared" si="184"/>
        <v>0</v>
      </c>
      <c r="GA155" s="80">
        <f t="shared" si="184"/>
        <v>0</v>
      </c>
      <c r="GB155" s="80">
        <f t="shared" si="184"/>
        <v>0</v>
      </c>
      <c r="GC155" s="80">
        <f t="shared" si="184"/>
        <v>0</v>
      </c>
      <c r="GD155" s="80">
        <f t="shared" si="184"/>
        <v>0</v>
      </c>
      <c r="GE155" s="80">
        <f t="shared" si="184"/>
        <v>0</v>
      </c>
      <c r="GF155" s="80">
        <f t="shared" si="184"/>
        <v>0</v>
      </c>
      <c r="GG155" s="80">
        <f t="shared" si="184"/>
        <v>0</v>
      </c>
      <c r="GH155" s="80">
        <f t="shared" si="184"/>
        <v>0</v>
      </c>
      <c r="GI155" s="80">
        <f t="shared" si="184"/>
        <v>0</v>
      </c>
      <c r="GJ155" s="80">
        <f t="shared" si="184"/>
        <v>0</v>
      </c>
      <c r="GK155" s="80">
        <f t="shared" si="184"/>
        <v>0</v>
      </c>
      <c r="GL155" s="80">
        <f t="shared" si="184"/>
        <v>0</v>
      </c>
      <c r="GM155" s="80">
        <f t="shared" si="184"/>
        <v>0</v>
      </c>
      <c r="GN155" s="80">
        <f t="shared" si="184"/>
        <v>0</v>
      </c>
      <c r="GO155" s="80">
        <f t="shared" si="184"/>
        <v>0</v>
      </c>
      <c r="GP155" s="80">
        <f t="shared" si="184"/>
        <v>0</v>
      </c>
      <c r="GQ155" s="80">
        <f t="shared" si="184"/>
        <v>0</v>
      </c>
      <c r="GR155" s="80">
        <f t="shared" si="184"/>
        <v>0</v>
      </c>
      <c r="GS155" s="80">
        <f t="shared" si="184"/>
        <v>0</v>
      </c>
      <c r="GT155" s="80">
        <f t="shared" si="184"/>
        <v>0</v>
      </c>
      <c r="GU155" s="80">
        <f t="shared" si="184"/>
        <v>0</v>
      </c>
      <c r="GV155" s="80">
        <f t="shared" si="184"/>
        <v>0</v>
      </c>
      <c r="GW155" s="80">
        <f t="shared" si="184"/>
        <v>0</v>
      </c>
      <c r="GX155" s="80">
        <f t="shared" si="184"/>
        <v>0</v>
      </c>
      <c r="GY155" s="80">
        <f t="shared" si="184"/>
        <v>0</v>
      </c>
      <c r="GZ155" s="80">
        <f t="shared" si="184"/>
        <v>0</v>
      </c>
      <c r="HA155" s="80">
        <f t="shared" si="184"/>
        <v>0</v>
      </c>
      <c r="HB155" s="80">
        <f t="shared" si="184"/>
        <v>0</v>
      </c>
      <c r="HC155" s="80">
        <f t="shared" si="184"/>
        <v>0</v>
      </c>
      <c r="HD155" s="80">
        <f t="shared" si="184"/>
        <v>0</v>
      </c>
      <c r="HE155" s="80">
        <f t="shared" si="184"/>
        <v>0</v>
      </c>
      <c r="HF155" s="80">
        <f t="shared" si="184"/>
        <v>0</v>
      </c>
      <c r="HG155" s="80">
        <f t="shared" si="184"/>
        <v>0</v>
      </c>
      <c r="HH155" s="80">
        <f t="shared" si="184"/>
        <v>0</v>
      </c>
      <c r="HI155" s="80">
        <f t="shared" si="184"/>
        <v>0</v>
      </c>
      <c r="HJ155" s="80">
        <f t="shared" si="184"/>
        <v>0</v>
      </c>
      <c r="HK155" s="80">
        <f t="shared" si="184"/>
        <v>0</v>
      </c>
      <c r="HL155" s="80">
        <f t="shared" si="184"/>
        <v>0</v>
      </c>
      <c r="HM155" s="80">
        <f t="shared" si="184"/>
        <v>0</v>
      </c>
      <c r="HN155" s="80">
        <f t="shared" si="184"/>
        <v>0</v>
      </c>
      <c r="HO155" s="80">
        <f t="shared" si="184"/>
        <v>0</v>
      </c>
      <c r="HP155" s="80">
        <f t="shared" si="184"/>
        <v>0</v>
      </c>
      <c r="HQ155" s="80">
        <f t="shared" si="184"/>
        <v>0</v>
      </c>
      <c r="HR155" s="80">
        <f t="shared" si="184"/>
        <v>0</v>
      </c>
      <c r="HS155" s="80">
        <f t="shared" si="184"/>
        <v>0</v>
      </c>
      <c r="HT155" s="80">
        <f t="shared" si="184"/>
        <v>0</v>
      </c>
      <c r="HU155" s="80">
        <f t="shared" si="184"/>
        <v>0</v>
      </c>
      <c r="HV155" s="80">
        <f t="shared" si="184"/>
        <v>0</v>
      </c>
      <c r="HW155" s="80">
        <f t="shared" si="184"/>
        <v>0</v>
      </c>
      <c r="HX155" s="80">
        <f t="shared" si="184"/>
        <v>0</v>
      </c>
      <c r="HY155" s="80">
        <f t="shared" si="184"/>
        <v>0</v>
      </c>
      <c r="HZ155" s="80">
        <f t="shared" si="184"/>
        <v>0</v>
      </c>
      <c r="IA155" s="80">
        <f t="shared" si="184"/>
        <v>0</v>
      </c>
      <c r="IB155" s="80">
        <f t="shared" si="184"/>
        <v>0</v>
      </c>
      <c r="IC155" s="80">
        <f t="shared" si="184"/>
        <v>0</v>
      </c>
      <c r="ID155" s="80">
        <f t="shared" si="184"/>
        <v>0</v>
      </c>
      <c r="IE155" s="80">
        <f t="shared" si="184"/>
        <v>0</v>
      </c>
      <c r="IF155" s="80">
        <f t="shared" si="184"/>
        <v>0</v>
      </c>
      <c r="IG155" s="80">
        <f t="shared" si="184"/>
        <v>0</v>
      </c>
      <c r="IH155" s="80">
        <f t="shared" si="184"/>
        <v>0</v>
      </c>
      <c r="II155" s="80">
        <f t="shared" si="184"/>
        <v>0</v>
      </c>
      <c r="IJ155" s="80">
        <f t="shared" si="184"/>
        <v>0</v>
      </c>
      <c r="IK155" s="80">
        <f t="shared" si="184"/>
        <v>0</v>
      </c>
      <c r="IL155" s="80">
        <f t="shared" si="184"/>
        <v>0</v>
      </c>
      <c r="IM155" s="80">
        <f t="shared" si="184"/>
        <v>0</v>
      </c>
      <c r="IN155" s="80">
        <f t="shared" si="184"/>
        <v>0</v>
      </c>
      <c r="IO155" s="80">
        <f t="shared" si="184"/>
        <v>0</v>
      </c>
      <c r="IP155" s="80">
        <f t="shared" si="184"/>
        <v>0</v>
      </c>
      <c r="IQ155" s="80">
        <f t="shared" si="184"/>
        <v>0</v>
      </c>
      <c r="IR155" s="80">
        <f t="shared" si="184"/>
        <v>0</v>
      </c>
      <c r="IS155" s="80">
        <f t="shared" si="184"/>
        <v>0</v>
      </c>
      <c r="IT155" s="80">
        <f t="shared" si="184"/>
        <v>0</v>
      </c>
      <c r="IU155" s="80">
        <f t="shared" si="184"/>
        <v>0</v>
      </c>
      <c r="IV155" s="80">
        <f t="shared" si="184"/>
        <v>0</v>
      </c>
      <c r="IW155" s="80">
        <f t="shared" si="184"/>
        <v>0</v>
      </c>
      <c r="IX155" s="80">
        <f t="shared" si="184"/>
        <v>0</v>
      </c>
      <c r="IY155" s="80">
        <f t="shared" si="184"/>
        <v>0</v>
      </c>
      <c r="IZ155" s="80">
        <f t="shared" si="184"/>
        <v>0</v>
      </c>
      <c r="JA155" s="80">
        <f t="shared" si="184"/>
        <v>0</v>
      </c>
      <c r="JB155" s="80">
        <f t="shared" si="184"/>
        <v>0</v>
      </c>
      <c r="JC155" s="80">
        <f t="shared" si="184"/>
        <v>0</v>
      </c>
      <c r="JD155" s="80">
        <f t="shared" si="184"/>
        <v>0</v>
      </c>
      <c r="JE155" s="80">
        <f t="shared" si="184"/>
        <v>0</v>
      </c>
      <c r="JF155" s="80">
        <f t="shared" si="184"/>
        <v>0</v>
      </c>
      <c r="JG155" s="80">
        <f t="shared" si="184"/>
        <v>0</v>
      </c>
      <c r="JH155" s="80">
        <f t="shared" si="184"/>
        <v>0</v>
      </c>
      <c r="JI155" s="80">
        <f t="shared" si="184"/>
        <v>0</v>
      </c>
      <c r="JJ155" s="80">
        <f t="shared" si="184"/>
        <v>0</v>
      </c>
      <c r="JK155" s="80">
        <f t="shared" si="184"/>
        <v>0</v>
      </c>
      <c r="JL155" s="80">
        <f t="shared" si="184"/>
        <v>0</v>
      </c>
      <c r="JM155" s="80">
        <f t="shared" si="184"/>
        <v>0</v>
      </c>
      <c r="JN155" s="80">
        <f t="shared" si="184"/>
        <v>0</v>
      </c>
      <c r="JO155" s="80">
        <f t="shared" si="184"/>
        <v>0</v>
      </c>
      <c r="JP155" s="80">
        <f t="shared" si="184"/>
        <v>0</v>
      </c>
      <c r="JQ155" s="80">
        <f t="shared" si="184"/>
        <v>0</v>
      </c>
      <c r="JR155" s="80">
        <f t="shared" si="184"/>
        <v>0</v>
      </c>
      <c r="JS155" s="80">
        <f t="shared" si="184"/>
        <v>0</v>
      </c>
      <c r="JT155" s="80">
        <f t="shared" si="184"/>
        <v>0</v>
      </c>
      <c r="JU155" s="80">
        <f t="shared" si="184"/>
        <v>0</v>
      </c>
      <c r="JV155" s="80">
        <f t="shared" si="184"/>
        <v>0</v>
      </c>
      <c r="JW155" s="80">
        <f t="shared" si="184"/>
        <v>0</v>
      </c>
      <c r="JX155" s="80">
        <f t="shared" si="184"/>
        <v>0</v>
      </c>
      <c r="JY155" s="80">
        <f t="shared" si="184"/>
        <v>0</v>
      </c>
      <c r="JZ155" s="80">
        <f t="shared" si="184"/>
        <v>0</v>
      </c>
      <c r="KA155" s="80">
        <f t="shared" si="184"/>
        <v>0</v>
      </c>
      <c r="KB155" s="80">
        <f t="shared" si="184"/>
        <v>0</v>
      </c>
      <c r="KC155" s="80">
        <f t="shared" si="184"/>
        <v>0</v>
      </c>
      <c r="KD155" s="80">
        <f t="shared" si="184"/>
        <v>0</v>
      </c>
      <c r="KE155" s="80">
        <f t="shared" si="184"/>
        <v>0</v>
      </c>
      <c r="KF155" s="1"/>
      <c r="KG155" s="1"/>
      <c r="KH155" s="80">
        <f>+Interest_Rate_for_Equipment_Financing/12*P155</f>
        <v>0</v>
      </c>
      <c r="KI155" s="80">
        <f>+Interest_Rate_for_Equipment_Financing/12*Q155</f>
        <v>0</v>
      </c>
      <c r="KJ155" s="80">
        <f>+Interest_Rate_for_Equipment_Financing/12*R155</f>
        <v>0</v>
      </c>
      <c r="KK155" s="80">
        <f>+Interest_Rate_for_Equipment_Financing/12*S155</f>
        <v>0</v>
      </c>
      <c r="KL155" s="80">
        <f>+Interest_Rate_for_Equipment_Financing/12*T155</f>
        <v>0</v>
      </c>
      <c r="KM155" s="80">
        <f>+Interest_Rate_for_Equipment_Financing/12*U155</f>
        <v>0</v>
      </c>
      <c r="KN155" s="80">
        <f>+Interest_Rate_for_Equipment_Financing/12*V155</f>
        <v>0</v>
      </c>
      <c r="KO155" s="80">
        <f>+Interest_Rate_for_Equipment_Financing/12*W155</f>
        <v>0</v>
      </c>
      <c r="KP155" s="80">
        <f>+Interest_Rate_for_Equipment_Financing/12*X155</f>
        <v>0</v>
      </c>
      <c r="KQ155" s="80">
        <f>+Interest_Rate_for_Equipment_Financing/12*Y155</f>
        <v>0</v>
      </c>
      <c r="KR155" s="80">
        <f>+Interest_Rate_for_Equipment_Financing/12*Z155</f>
        <v>0</v>
      </c>
      <c r="KS155" s="80">
        <f>+Interest_Rate_for_Equipment_Financing/12*AA155</f>
        <v>0</v>
      </c>
      <c r="KT155" s="80">
        <f>+Interest_Rate_for_Equipment_Financing/12*AB155</f>
        <v>0</v>
      </c>
      <c r="KU155" s="80">
        <f>+Interest_Rate_for_Equipment_Financing/12*AC155</f>
        <v>0</v>
      </c>
      <c r="KV155" s="80">
        <f>+Interest_Rate_for_Equipment_Financing/12*AD155</f>
        <v>0</v>
      </c>
      <c r="KW155" s="80">
        <f>+Interest_Rate_for_Equipment_Financing/12*AE155</f>
        <v>0</v>
      </c>
      <c r="KX155" s="80">
        <f>+Interest_Rate_for_Equipment_Financing/12*AF155</f>
        <v>0</v>
      </c>
      <c r="KY155" s="80">
        <f>+Interest_Rate_for_Equipment_Financing/12*AG155</f>
        <v>0</v>
      </c>
      <c r="KZ155" s="80">
        <f>+Interest_Rate_for_Equipment_Financing/12*AH155</f>
        <v>0</v>
      </c>
      <c r="LA155" s="80">
        <f>+Interest_Rate_for_Equipment_Financing/12*AI155</f>
        <v>0</v>
      </c>
      <c r="LB155" s="80">
        <f>+Interest_Rate_for_Equipment_Financing/12*AJ155</f>
        <v>0</v>
      </c>
      <c r="LC155" s="80">
        <f>+Interest_Rate_for_Equipment_Financing/12*AK155</f>
        <v>0</v>
      </c>
      <c r="LD155" s="80">
        <f>+Interest_Rate_for_Equipment_Financing/12*AL155</f>
        <v>0</v>
      </c>
      <c r="LE155" s="80">
        <f>+Interest_Rate_for_Equipment_Financing/12*AM155</f>
        <v>0</v>
      </c>
      <c r="LF155" s="80">
        <f>+Interest_Rate_for_Equipment_Financing/12*AN155</f>
        <v>0</v>
      </c>
      <c r="LG155" s="80">
        <f>+Interest_Rate_for_Equipment_Financing/12*AO155</f>
        <v>0</v>
      </c>
      <c r="LH155" s="80">
        <f>+Interest_Rate_for_Equipment_Financing/12*AP155</f>
        <v>0</v>
      </c>
      <c r="LI155" s="80">
        <f>+Interest_Rate_for_Equipment_Financing/12*AQ155</f>
        <v>0</v>
      </c>
      <c r="LJ155" s="80">
        <f>+Interest_Rate_for_Equipment_Financing/12*AR155</f>
        <v>0</v>
      </c>
      <c r="LK155" s="80">
        <f>+Interest_Rate_for_Equipment_Financing/12*AS155</f>
        <v>0</v>
      </c>
      <c r="LL155" s="80">
        <f>+Interest_Rate_for_Equipment_Financing/12*AT155</f>
        <v>0</v>
      </c>
      <c r="LM155" s="80">
        <f>+Interest_Rate_for_Equipment_Financing/12*AU155</f>
        <v>0</v>
      </c>
      <c r="LN155" s="80">
        <f>+Interest_Rate_for_Equipment_Financing/12*AV155</f>
        <v>0</v>
      </c>
      <c r="LO155" s="80">
        <f>+Interest_Rate_for_Equipment_Financing/12*AW155</f>
        <v>0</v>
      </c>
      <c r="LP155" s="80">
        <f>+Interest_Rate_for_Equipment_Financing/12*AX155</f>
        <v>0</v>
      </c>
      <c r="LQ155" s="80">
        <f>+Interest_Rate_for_Equipment_Financing/12*AY155</f>
        <v>0</v>
      </c>
      <c r="LR155" s="80">
        <f>+Interest_Rate_for_Equipment_Financing/12*AZ155</f>
        <v>0</v>
      </c>
      <c r="LS155" s="80">
        <f>+Interest_Rate_for_Equipment_Financing/12*BA155</f>
        <v>0</v>
      </c>
      <c r="LT155" s="80">
        <f>+Interest_Rate_for_Equipment_Financing/12*BB155</f>
        <v>0</v>
      </c>
      <c r="LU155" s="80">
        <f>+Interest_Rate_for_Equipment_Financing/12*BC155</f>
        <v>0</v>
      </c>
      <c r="LV155" s="80">
        <f>+Interest_Rate_for_Equipment_Financing/12*BD155</f>
        <v>0</v>
      </c>
      <c r="LW155" s="80">
        <f>+Interest_Rate_for_Equipment_Financing/12*BE155</f>
        <v>0</v>
      </c>
      <c r="LX155" s="80">
        <f>+Interest_Rate_for_Equipment_Financing/12*BF155</f>
        <v>0</v>
      </c>
      <c r="LY155" s="80">
        <f>+Interest_Rate_for_Equipment_Financing/12*BG155</f>
        <v>0</v>
      </c>
      <c r="LZ155" s="80">
        <f>+Interest_Rate_for_Equipment_Financing/12*BH155</f>
        <v>0</v>
      </c>
      <c r="MA155" s="80">
        <f>+Interest_Rate_for_Equipment_Financing/12*BI155</f>
        <v>0</v>
      </c>
      <c r="MB155" s="80">
        <f>+Interest_Rate_for_Equipment_Financing/12*BJ155</f>
        <v>0</v>
      </c>
      <c r="MC155" s="80">
        <f>+Interest_Rate_for_Equipment_Financing/12*BK155</f>
        <v>0</v>
      </c>
      <c r="MD155" s="80">
        <f>+Interest_Rate_for_Equipment_Financing/12*BL155</f>
        <v>0</v>
      </c>
      <c r="ME155" s="80">
        <f>+Interest_Rate_for_Equipment_Financing/12*BM155</f>
        <v>0</v>
      </c>
      <c r="MF155" s="80">
        <f>+Interest_Rate_for_Equipment_Financing/12*BN155</f>
        <v>0</v>
      </c>
      <c r="MG155" s="80">
        <f>+Interest_Rate_for_Equipment_Financing/12*BO155</f>
        <v>0</v>
      </c>
      <c r="MH155" s="80">
        <f>+Interest_Rate_for_Equipment_Financing/12*BP155</f>
        <v>0</v>
      </c>
      <c r="MI155" s="80">
        <f>+Interest_Rate_for_Equipment_Financing/12*BQ155</f>
        <v>0</v>
      </c>
      <c r="MJ155" s="80">
        <f>+Interest_Rate_for_Equipment_Financing/12*BR155</f>
        <v>0</v>
      </c>
      <c r="MK155" s="80">
        <f>+Interest_Rate_for_Equipment_Financing/12*BS155</f>
        <v>0</v>
      </c>
      <c r="ML155" s="80">
        <f>+Interest_Rate_for_Equipment_Financing/12*BT155</f>
        <v>0</v>
      </c>
      <c r="MM155" s="80">
        <f>+Interest_Rate_for_Equipment_Financing/12*BU155</f>
        <v>0</v>
      </c>
      <c r="MN155" s="80">
        <f>+Interest_Rate_for_Equipment_Financing/12*BV155</f>
        <v>0</v>
      </c>
      <c r="MO155" s="80">
        <f>+Interest_Rate_for_Equipment_Financing/12*BW155</f>
        <v>0</v>
      </c>
      <c r="MP155" s="80">
        <f>+Interest_Rate_for_Equipment_Financing/12*BX155</f>
        <v>0</v>
      </c>
      <c r="MQ155" s="80">
        <f>+Interest_Rate_for_Equipment_Financing/12*BY155</f>
        <v>0</v>
      </c>
      <c r="MR155" s="80">
        <f>+Interest_Rate_for_Equipment_Financing/12*BZ155</f>
        <v>0</v>
      </c>
      <c r="MS155" s="80">
        <f>+Interest_Rate_for_Equipment_Financing/12*CA155</f>
        <v>0</v>
      </c>
      <c r="MT155" s="80">
        <f>+Interest_Rate_for_Equipment_Financing/12*CB155</f>
        <v>0</v>
      </c>
      <c r="MU155" s="80">
        <f>+Interest_Rate_for_Equipment_Financing/12*CC155</f>
        <v>0</v>
      </c>
      <c r="MV155" s="80">
        <f>+Interest_Rate_for_Equipment_Financing/12*CD155</f>
        <v>0</v>
      </c>
      <c r="MW155" s="80">
        <f>+Interest_Rate_for_Equipment_Financing/12*CE155</f>
        <v>0</v>
      </c>
      <c r="MX155" s="80">
        <f>+Interest_Rate_for_Equipment_Financing/12*CF155</f>
        <v>0</v>
      </c>
      <c r="MY155" s="80">
        <f>+Interest_Rate_for_Equipment_Financing/12*CG155</f>
        <v>0</v>
      </c>
      <c r="MZ155" s="80">
        <f>+Interest_Rate_for_Equipment_Financing/12*CH155</f>
        <v>0</v>
      </c>
      <c r="NA155" s="80">
        <f>+Interest_Rate_for_Equipment_Financing/12*CI155</f>
        <v>0</v>
      </c>
      <c r="NB155" s="80">
        <f>+Interest_Rate_for_Equipment_Financing/12*CJ155</f>
        <v>0</v>
      </c>
      <c r="NC155" s="80">
        <f>+Interest_Rate_for_Equipment_Financing/12*CK155</f>
        <v>0</v>
      </c>
      <c r="ND155" s="80">
        <f>+Interest_Rate_for_Equipment_Financing/12*CL155</f>
        <v>0</v>
      </c>
      <c r="NE155" s="80">
        <f>+Interest_Rate_for_Equipment_Financing/12*CM155</f>
        <v>0</v>
      </c>
      <c r="NF155" s="80">
        <f>+Interest_Rate_for_Equipment_Financing/12*CN155</f>
        <v>0</v>
      </c>
      <c r="NG155" s="80">
        <f>+Interest_Rate_for_Equipment_Financing/12*CO155</f>
        <v>0</v>
      </c>
      <c r="NH155" s="80">
        <f>+Interest_Rate_for_Equipment_Financing/12*CP155</f>
        <v>0</v>
      </c>
      <c r="NI155" s="80">
        <f>+Interest_Rate_for_Equipment_Financing/12*CQ155</f>
        <v>0</v>
      </c>
      <c r="NJ155" s="80">
        <f>+Interest_Rate_for_Equipment_Financing/12*CR155</f>
        <v>0</v>
      </c>
      <c r="NK155" s="80">
        <f>+Interest_Rate_for_Equipment_Financing/12*CS155</f>
        <v>0</v>
      </c>
      <c r="NL155" s="80">
        <f>+Interest_Rate_for_Equipment_Financing/12*CT155</f>
        <v>0</v>
      </c>
      <c r="NM155" s="80">
        <f>+Interest_Rate_for_Equipment_Financing/12*CU155</f>
        <v>0</v>
      </c>
      <c r="NN155" s="80">
        <f>+Interest_Rate_for_Equipment_Financing/12*CV155</f>
        <v>0</v>
      </c>
      <c r="NO155" s="80">
        <f>+Interest_Rate_for_Equipment_Financing/12*CW155</f>
        <v>0</v>
      </c>
      <c r="NP155" s="80">
        <f>+Interest_Rate_for_Equipment_Financing/12*CX155</f>
        <v>0</v>
      </c>
      <c r="NQ155" s="80">
        <f>+Interest_Rate_for_Equipment_Financing/12*CY155</f>
        <v>0</v>
      </c>
      <c r="NR155" s="80">
        <f>+Interest_Rate_for_Equipment_Financing/12*CZ155</f>
        <v>0</v>
      </c>
      <c r="NS155" s="80">
        <f>+Interest_Rate_for_Equipment_Financing/12*DA155</f>
        <v>0</v>
      </c>
      <c r="NT155" s="80">
        <f>+Interest_Rate_for_Equipment_Financing/12*DB155</f>
        <v>0</v>
      </c>
      <c r="NU155" s="80">
        <f>+Interest_Rate_for_Equipment_Financing/12*DC155</f>
        <v>0</v>
      </c>
      <c r="NV155" s="80">
        <f>+Interest_Rate_for_Equipment_Financing/12*DD155</f>
        <v>0</v>
      </c>
      <c r="NW155" s="80">
        <f>+Interest_Rate_for_Equipment_Financing/12*DE155</f>
        <v>0</v>
      </c>
      <c r="NX155" s="80">
        <f>+Interest_Rate_for_Equipment_Financing/12*DF155</f>
        <v>0</v>
      </c>
      <c r="NY155" s="80">
        <f>+Interest_Rate_for_Equipment_Financing/12*DG155</f>
        <v>0</v>
      </c>
      <c r="NZ155" s="80">
        <f>+Interest_Rate_for_Equipment_Financing/12*DH155</f>
        <v>0</v>
      </c>
      <c r="OA155" s="80">
        <f>+Interest_Rate_for_Equipment_Financing/12*DI155</f>
        <v>0</v>
      </c>
      <c r="OB155" s="80">
        <f>+Interest_Rate_for_Equipment_Financing/12*DJ155</f>
        <v>0</v>
      </c>
      <c r="OC155" s="80">
        <f>+Interest_Rate_for_Equipment_Financing/12*DK155</f>
        <v>0</v>
      </c>
      <c r="OD155" s="80">
        <f>+Interest_Rate_for_Equipment_Financing/12*DL155</f>
        <v>0</v>
      </c>
      <c r="OE155" s="80">
        <f>+Interest_Rate_for_Equipment_Financing/12*DM155</f>
        <v>0</v>
      </c>
      <c r="OF155" s="80">
        <f>+Interest_Rate_for_Equipment_Financing/12*DN155</f>
        <v>0</v>
      </c>
      <c r="OG155" s="80">
        <f>+Interest_Rate_for_Equipment_Financing/12*DO155</f>
        <v>0</v>
      </c>
      <c r="OH155" s="80">
        <f>+Interest_Rate_for_Equipment_Financing/12*DP155</f>
        <v>0</v>
      </c>
      <c r="OI155" s="80">
        <f>+Interest_Rate_for_Equipment_Financing/12*DQ155</f>
        <v>0</v>
      </c>
      <c r="OJ155" s="80">
        <f>+Interest_Rate_for_Equipment_Financing/12*DR155</f>
        <v>0</v>
      </c>
      <c r="OK155" s="80">
        <f>+Interest_Rate_for_Equipment_Financing/12*DS155</f>
        <v>0</v>
      </c>
      <c r="OL155" s="80">
        <f>+Interest_Rate_for_Equipment_Financing/12*DT155</f>
        <v>0</v>
      </c>
      <c r="OM155" s="80">
        <f>+Interest_Rate_for_Equipment_Financing/12*DU155</f>
        <v>0</v>
      </c>
      <c r="ON155" s="80">
        <f>+Interest_Rate_for_Equipment_Financing/12*DV155</f>
        <v>0</v>
      </c>
      <c r="OO155" s="80">
        <f>+Interest_Rate_for_Equipment_Financing/12*DW155</f>
        <v>0</v>
      </c>
      <c r="OP155" s="80">
        <f>+Interest_Rate_for_Equipment_Financing/12*DX155</f>
        <v>0</v>
      </c>
      <c r="OQ155" s="80">
        <f>+Interest_Rate_for_Equipment_Financing/12*DY155</f>
        <v>0</v>
      </c>
      <c r="OR155" s="80">
        <f>+Interest_Rate_for_Equipment_Financing/12*DZ155</f>
        <v>0</v>
      </c>
      <c r="OS155" s="80">
        <f>+Interest_Rate_for_Equipment_Financing/12*EA155</f>
        <v>0</v>
      </c>
      <c r="OT155" s="80">
        <f>+Interest_Rate_for_Equipment_Financing/12*EB155</f>
        <v>0</v>
      </c>
      <c r="OU155" s="80">
        <f>+Interest_Rate_for_Equipment_Financing/12*EC155</f>
        <v>0</v>
      </c>
      <c r="OV155" s="80">
        <f>+Interest_Rate_for_Equipment_Financing/12*ED155</f>
        <v>0</v>
      </c>
      <c r="OW155" s="80">
        <f>+Interest_Rate_for_Equipment_Financing/12*EE155</f>
        <v>0</v>
      </c>
    </row>
    <row r="156" ht="12.75" customHeight="1">
      <c r="A156" s="79">
        <f t="shared" si="111"/>
        <v>35</v>
      </c>
      <c r="B156" s="79" t="s">
        <v>235</v>
      </c>
      <c r="C156" s="80"/>
      <c r="D156" s="80" t="str">
        <f>Term_for_Equipment_Financing</f>
        <v/>
      </c>
      <c r="E156" s="294">
        <f>+Interest_Rate_LT</f>
        <v>0.05</v>
      </c>
      <c r="F156" s="295">
        <f t="shared" si="141"/>
        <v>11</v>
      </c>
      <c r="G156" s="79">
        <f t="shared" si="142"/>
        <v>2027</v>
      </c>
      <c r="H156" s="296"/>
      <c r="I156" s="296"/>
      <c r="J156" s="297"/>
      <c r="K156" s="1"/>
      <c r="L156" s="1"/>
      <c r="M156" s="256">
        <f t="shared" si="118"/>
        <v>46692</v>
      </c>
      <c r="N156" s="256">
        <f t="shared" si="112"/>
        <v>0</v>
      </c>
      <c r="O156" s="257">
        <f t="shared" si="113"/>
        <v>0</v>
      </c>
      <c r="P156" s="258">
        <f t="shared" ref="P156:ES156" si="185">AND((O156&gt;0.1),OR(P$70&lt;$N156,$N156=0))*(O156+$O156+O156*$E156/12)+(P$70=$M156)*($C156+$O156+$C156*$E156/12)</f>
        <v>0</v>
      </c>
      <c r="Q156" s="258">
        <f t="shared" si="185"/>
        <v>0</v>
      </c>
      <c r="R156" s="258">
        <f t="shared" si="185"/>
        <v>0</v>
      </c>
      <c r="S156" s="258">
        <f t="shared" si="185"/>
        <v>0</v>
      </c>
      <c r="T156" s="258">
        <f t="shared" si="185"/>
        <v>0</v>
      </c>
      <c r="U156" s="258">
        <f t="shared" si="185"/>
        <v>0</v>
      </c>
      <c r="V156" s="258">
        <f t="shared" si="185"/>
        <v>0</v>
      </c>
      <c r="W156" s="258">
        <f t="shared" si="185"/>
        <v>0</v>
      </c>
      <c r="X156" s="258">
        <f t="shared" si="185"/>
        <v>0</v>
      </c>
      <c r="Y156" s="258">
        <f t="shared" si="185"/>
        <v>0</v>
      </c>
      <c r="Z156" s="258">
        <f t="shared" si="185"/>
        <v>0</v>
      </c>
      <c r="AA156" s="258">
        <f t="shared" si="185"/>
        <v>0</v>
      </c>
      <c r="AB156" s="258">
        <f t="shared" si="185"/>
        <v>0</v>
      </c>
      <c r="AC156" s="258">
        <f t="shared" si="185"/>
        <v>0</v>
      </c>
      <c r="AD156" s="258">
        <f t="shared" si="185"/>
        <v>0</v>
      </c>
      <c r="AE156" s="258">
        <f t="shared" si="185"/>
        <v>0</v>
      </c>
      <c r="AF156" s="258">
        <f t="shared" si="185"/>
        <v>0</v>
      </c>
      <c r="AG156" s="258">
        <f t="shared" si="185"/>
        <v>0</v>
      </c>
      <c r="AH156" s="258">
        <f t="shared" si="185"/>
        <v>0</v>
      </c>
      <c r="AI156" s="258">
        <f t="shared" si="185"/>
        <v>0</v>
      </c>
      <c r="AJ156" s="258">
        <f t="shared" si="185"/>
        <v>0</v>
      </c>
      <c r="AK156" s="258">
        <f t="shared" si="185"/>
        <v>0</v>
      </c>
      <c r="AL156" s="258">
        <f t="shared" si="185"/>
        <v>0</v>
      </c>
      <c r="AM156" s="258">
        <f t="shared" si="185"/>
        <v>0</v>
      </c>
      <c r="AN156" s="258">
        <f t="shared" si="185"/>
        <v>0</v>
      </c>
      <c r="AO156" s="258">
        <f t="shared" si="185"/>
        <v>0</v>
      </c>
      <c r="AP156" s="258">
        <f t="shared" si="185"/>
        <v>0</v>
      </c>
      <c r="AQ156" s="258">
        <f t="shared" si="185"/>
        <v>0</v>
      </c>
      <c r="AR156" s="258">
        <f t="shared" si="185"/>
        <v>0</v>
      </c>
      <c r="AS156" s="258">
        <f t="shared" si="185"/>
        <v>0</v>
      </c>
      <c r="AT156" s="258">
        <f t="shared" si="185"/>
        <v>0</v>
      </c>
      <c r="AU156" s="258">
        <f t="shared" si="185"/>
        <v>0</v>
      </c>
      <c r="AV156" s="258">
        <f t="shared" si="185"/>
        <v>0</v>
      </c>
      <c r="AW156" s="258">
        <f t="shared" si="185"/>
        <v>0</v>
      </c>
      <c r="AX156" s="258">
        <f t="shared" si="185"/>
        <v>0</v>
      </c>
      <c r="AY156" s="258">
        <f t="shared" si="185"/>
        <v>0</v>
      </c>
      <c r="AZ156" s="258">
        <f t="shared" si="185"/>
        <v>0</v>
      </c>
      <c r="BA156" s="258">
        <f t="shared" si="185"/>
        <v>0</v>
      </c>
      <c r="BB156" s="258">
        <f t="shared" si="185"/>
        <v>0</v>
      </c>
      <c r="BC156" s="258">
        <f t="shared" si="185"/>
        <v>0</v>
      </c>
      <c r="BD156" s="258">
        <f t="shared" si="185"/>
        <v>0</v>
      </c>
      <c r="BE156" s="258">
        <f t="shared" si="185"/>
        <v>0</v>
      </c>
      <c r="BF156" s="258">
        <f t="shared" si="185"/>
        <v>0</v>
      </c>
      <c r="BG156" s="258">
        <f t="shared" si="185"/>
        <v>0</v>
      </c>
      <c r="BH156" s="258">
        <f t="shared" si="185"/>
        <v>0</v>
      </c>
      <c r="BI156" s="258">
        <f t="shared" si="185"/>
        <v>0</v>
      </c>
      <c r="BJ156" s="258">
        <f t="shared" si="185"/>
        <v>0</v>
      </c>
      <c r="BK156" s="258">
        <f t="shared" si="185"/>
        <v>0</v>
      </c>
      <c r="BL156" s="258">
        <f t="shared" si="185"/>
        <v>0</v>
      </c>
      <c r="BM156" s="258">
        <f t="shared" si="185"/>
        <v>0</v>
      </c>
      <c r="BN156" s="258">
        <f t="shared" si="185"/>
        <v>0</v>
      </c>
      <c r="BO156" s="258">
        <f t="shared" si="185"/>
        <v>0</v>
      </c>
      <c r="BP156" s="258">
        <f t="shared" si="185"/>
        <v>0</v>
      </c>
      <c r="BQ156" s="258">
        <f t="shared" si="185"/>
        <v>0</v>
      </c>
      <c r="BR156" s="258">
        <f t="shared" si="185"/>
        <v>0</v>
      </c>
      <c r="BS156" s="258">
        <f t="shared" si="185"/>
        <v>0</v>
      </c>
      <c r="BT156" s="258">
        <f t="shared" si="185"/>
        <v>0</v>
      </c>
      <c r="BU156" s="258">
        <f t="shared" si="185"/>
        <v>0</v>
      </c>
      <c r="BV156" s="258">
        <f t="shared" si="185"/>
        <v>0</v>
      </c>
      <c r="BW156" s="258">
        <f t="shared" si="185"/>
        <v>0</v>
      </c>
      <c r="BX156" s="258">
        <f t="shared" si="185"/>
        <v>0</v>
      </c>
      <c r="BY156" s="258">
        <f t="shared" si="185"/>
        <v>0</v>
      </c>
      <c r="BZ156" s="258">
        <f t="shared" si="185"/>
        <v>0</v>
      </c>
      <c r="CA156" s="258">
        <f t="shared" si="185"/>
        <v>0</v>
      </c>
      <c r="CB156" s="258">
        <f t="shared" si="185"/>
        <v>0</v>
      </c>
      <c r="CC156" s="258">
        <f t="shared" si="185"/>
        <v>0</v>
      </c>
      <c r="CD156" s="258">
        <f t="shared" si="185"/>
        <v>0</v>
      </c>
      <c r="CE156" s="258">
        <f t="shared" si="185"/>
        <v>0</v>
      </c>
      <c r="CF156" s="258">
        <f t="shared" si="185"/>
        <v>0</v>
      </c>
      <c r="CG156" s="258">
        <f t="shared" si="185"/>
        <v>0</v>
      </c>
      <c r="CH156" s="258">
        <f t="shared" si="185"/>
        <v>0</v>
      </c>
      <c r="CI156" s="258">
        <f t="shared" si="185"/>
        <v>0</v>
      </c>
      <c r="CJ156" s="258">
        <f t="shared" si="185"/>
        <v>0</v>
      </c>
      <c r="CK156" s="258">
        <f t="shared" si="185"/>
        <v>0</v>
      </c>
      <c r="CL156" s="258">
        <f t="shared" si="185"/>
        <v>0</v>
      </c>
      <c r="CM156" s="258">
        <f t="shared" si="185"/>
        <v>0</v>
      </c>
      <c r="CN156" s="258">
        <f t="shared" si="185"/>
        <v>0</v>
      </c>
      <c r="CO156" s="258">
        <f t="shared" si="185"/>
        <v>0</v>
      </c>
      <c r="CP156" s="258">
        <f t="shared" si="185"/>
        <v>0</v>
      </c>
      <c r="CQ156" s="258">
        <f t="shared" si="185"/>
        <v>0</v>
      </c>
      <c r="CR156" s="258">
        <f t="shared" si="185"/>
        <v>0</v>
      </c>
      <c r="CS156" s="258">
        <f t="shared" si="185"/>
        <v>0</v>
      </c>
      <c r="CT156" s="258">
        <f t="shared" si="185"/>
        <v>0</v>
      </c>
      <c r="CU156" s="258">
        <f t="shared" si="185"/>
        <v>0</v>
      </c>
      <c r="CV156" s="258">
        <f t="shared" si="185"/>
        <v>0</v>
      </c>
      <c r="CW156" s="258">
        <f t="shared" si="185"/>
        <v>0</v>
      </c>
      <c r="CX156" s="258">
        <f t="shared" si="185"/>
        <v>0</v>
      </c>
      <c r="CY156" s="258">
        <f t="shared" si="185"/>
        <v>0</v>
      </c>
      <c r="CZ156" s="258">
        <f t="shared" si="185"/>
        <v>0</v>
      </c>
      <c r="DA156" s="258">
        <f t="shared" si="185"/>
        <v>0</v>
      </c>
      <c r="DB156" s="258">
        <f t="shared" si="185"/>
        <v>0</v>
      </c>
      <c r="DC156" s="258">
        <f t="shared" si="185"/>
        <v>0</v>
      </c>
      <c r="DD156" s="258">
        <f t="shared" si="185"/>
        <v>0</v>
      </c>
      <c r="DE156" s="258">
        <f t="shared" si="185"/>
        <v>0</v>
      </c>
      <c r="DF156" s="258">
        <f t="shared" si="185"/>
        <v>0</v>
      </c>
      <c r="DG156" s="258">
        <f t="shared" si="185"/>
        <v>0</v>
      </c>
      <c r="DH156" s="258">
        <f t="shared" si="185"/>
        <v>0</v>
      </c>
      <c r="DI156" s="258">
        <f t="shared" si="185"/>
        <v>0</v>
      </c>
      <c r="DJ156" s="258">
        <f t="shared" si="185"/>
        <v>0</v>
      </c>
      <c r="DK156" s="258">
        <f t="shared" si="185"/>
        <v>0</v>
      </c>
      <c r="DL156" s="258">
        <f t="shared" si="185"/>
        <v>0</v>
      </c>
      <c r="DM156" s="258">
        <f t="shared" si="185"/>
        <v>0</v>
      </c>
      <c r="DN156" s="258">
        <f t="shared" si="185"/>
        <v>0</v>
      </c>
      <c r="DO156" s="258">
        <f t="shared" si="185"/>
        <v>0</v>
      </c>
      <c r="DP156" s="258">
        <f t="shared" si="185"/>
        <v>0</v>
      </c>
      <c r="DQ156" s="258">
        <f t="shared" si="185"/>
        <v>0</v>
      </c>
      <c r="DR156" s="258">
        <f t="shared" si="185"/>
        <v>0</v>
      </c>
      <c r="DS156" s="258">
        <f t="shared" si="185"/>
        <v>0</v>
      </c>
      <c r="DT156" s="258">
        <f t="shared" si="185"/>
        <v>0</v>
      </c>
      <c r="DU156" s="258">
        <f t="shared" si="185"/>
        <v>0</v>
      </c>
      <c r="DV156" s="258">
        <f t="shared" si="185"/>
        <v>0</v>
      </c>
      <c r="DW156" s="258">
        <f t="shared" si="185"/>
        <v>0</v>
      </c>
      <c r="DX156" s="258">
        <f t="shared" si="185"/>
        <v>0</v>
      </c>
      <c r="DY156" s="258">
        <f t="shared" si="185"/>
        <v>0</v>
      </c>
      <c r="DZ156" s="258">
        <f t="shared" si="185"/>
        <v>0</v>
      </c>
      <c r="EA156" s="258">
        <f t="shared" si="185"/>
        <v>0</v>
      </c>
      <c r="EB156" s="258">
        <f t="shared" si="185"/>
        <v>0</v>
      </c>
      <c r="EC156" s="258">
        <f t="shared" si="185"/>
        <v>0</v>
      </c>
      <c r="ED156" s="258">
        <f t="shared" si="185"/>
        <v>0</v>
      </c>
      <c r="EE156" s="258">
        <f t="shared" si="185"/>
        <v>0</v>
      </c>
      <c r="EF156" s="258">
        <f t="shared" si="185"/>
        <v>0</v>
      </c>
      <c r="EG156" s="258">
        <f t="shared" si="185"/>
        <v>0</v>
      </c>
      <c r="EH156" s="258">
        <f t="shared" si="185"/>
        <v>0</v>
      </c>
      <c r="EI156" s="258">
        <f t="shared" si="185"/>
        <v>0</v>
      </c>
      <c r="EJ156" s="258">
        <f t="shared" si="185"/>
        <v>0</v>
      </c>
      <c r="EK156" s="258">
        <f t="shared" si="185"/>
        <v>0</v>
      </c>
      <c r="EL156" s="258">
        <f t="shared" si="185"/>
        <v>0</v>
      </c>
      <c r="EM156" s="258">
        <f t="shared" si="185"/>
        <v>0</v>
      </c>
      <c r="EN156" s="258">
        <f t="shared" si="185"/>
        <v>0</v>
      </c>
      <c r="EO156" s="258">
        <f t="shared" si="185"/>
        <v>0</v>
      </c>
      <c r="EP156" s="258">
        <f t="shared" si="185"/>
        <v>0</v>
      </c>
      <c r="EQ156" s="258">
        <f t="shared" si="185"/>
        <v>0</v>
      </c>
      <c r="ER156" s="258">
        <f t="shared" si="185"/>
        <v>0</v>
      </c>
      <c r="ES156" s="258">
        <f t="shared" si="185"/>
        <v>0</v>
      </c>
      <c r="ET156" s="1"/>
      <c r="EU156" s="1"/>
      <c r="EV156" s="1"/>
      <c r="EW156" s="1"/>
      <c r="EX156" s="80">
        <f t="shared" ref="EX156:KE156" si="186">(P156&gt;0)*(P156-AB156)</f>
        <v>0</v>
      </c>
      <c r="EY156" s="80">
        <f t="shared" si="186"/>
        <v>0</v>
      </c>
      <c r="EZ156" s="80">
        <f t="shared" si="186"/>
        <v>0</v>
      </c>
      <c r="FA156" s="80">
        <f t="shared" si="186"/>
        <v>0</v>
      </c>
      <c r="FB156" s="80">
        <f t="shared" si="186"/>
        <v>0</v>
      </c>
      <c r="FC156" s="80">
        <f t="shared" si="186"/>
        <v>0</v>
      </c>
      <c r="FD156" s="80">
        <f t="shared" si="186"/>
        <v>0</v>
      </c>
      <c r="FE156" s="80">
        <f t="shared" si="186"/>
        <v>0</v>
      </c>
      <c r="FF156" s="80">
        <f t="shared" si="186"/>
        <v>0</v>
      </c>
      <c r="FG156" s="80">
        <f t="shared" si="186"/>
        <v>0</v>
      </c>
      <c r="FH156" s="80">
        <f t="shared" si="186"/>
        <v>0</v>
      </c>
      <c r="FI156" s="80">
        <f t="shared" si="186"/>
        <v>0</v>
      </c>
      <c r="FJ156" s="80">
        <f t="shared" si="186"/>
        <v>0</v>
      </c>
      <c r="FK156" s="80">
        <f t="shared" si="186"/>
        <v>0</v>
      </c>
      <c r="FL156" s="80">
        <f t="shared" si="186"/>
        <v>0</v>
      </c>
      <c r="FM156" s="80">
        <f t="shared" si="186"/>
        <v>0</v>
      </c>
      <c r="FN156" s="80">
        <f t="shared" si="186"/>
        <v>0</v>
      </c>
      <c r="FO156" s="80">
        <f t="shared" si="186"/>
        <v>0</v>
      </c>
      <c r="FP156" s="80">
        <f t="shared" si="186"/>
        <v>0</v>
      </c>
      <c r="FQ156" s="80">
        <f t="shared" si="186"/>
        <v>0</v>
      </c>
      <c r="FR156" s="80">
        <f t="shared" si="186"/>
        <v>0</v>
      </c>
      <c r="FS156" s="80">
        <f t="shared" si="186"/>
        <v>0</v>
      </c>
      <c r="FT156" s="80">
        <f t="shared" si="186"/>
        <v>0</v>
      </c>
      <c r="FU156" s="80">
        <f t="shared" si="186"/>
        <v>0</v>
      </c>
      <c r="FV156" s="80">
        <f t="shared" si="186"/>
        <v>0</v>
      </c>
      <c r="FW156" s="80">
        <f t="shared" si="186"/>
        <v>0</v>
      </c>
      <c r="FX156" s="80">
        <f t="shared" si="186"/>
        <v>0</v>
      </c>
      <c r="FY156" s="80">
        <f t="shared" si="186"/>
        <v>0</v>
      </c>
      <c r="FZ156" s="80">
        <f t="shared" si="186"/>
        <v>0</v>
      </c>
      <c r="GA156" s="80">
        <f t="shared" si="186"/>
        <v>0</v>
      </c>
      <c r="GB156" s="80">
        <f t="shared" si="186"/>
        <v>0</v>
      </c>
      <c r="GC156" s="80">
        <f t="shared" si="186"/>
        <v>0</v>
      </c>
      <c r="GD156" s="80">
        <f t="shared" si="186"/>
        <v>0</v>
      </c>
      <c r="GE156" s="80">
        <f t="shared" si="186"/>
        <v>0</v>
      </c>
      <c r="GF156" s="80">
        <f t="shared" si="186"/>
        <v>0</v>
      </c>
      <c r="GG156" s="80">
        <f t="shared" si="186"/>
        <v>0</v>
      </c>
      <c r="GH156" s="80">
        <f t="shared" si="186"/>
        <v>0</v>
      </c>
      <c r="GI156" s="80">
        <f t="shared" si="186"/>
        <v>0</v>
      </c>
      <c r="GJ156" s="80">
        <f t="shared" si="186"/>
        <v>0</v>
      </c>
      <c r="GK156" s="80">
        <f t="shared" si="186"/>
        <v>0</v>
      </c>
      <c r="GL156" s="80">
        <f t="shared" si="186"/>
        <v>0</v>
      </c>
      <c r="GM156" s="80">
        <f t="shared" si="186"/>
        <v>0</v>
      </c>
      <c r="GN156" s="80">
        <f t="shared" si="186"/>
        <v>0</v>
      </c>
      <c r="GO156" s="80">
        <f t="shared" si="186"/>
        <v>0</v>
      </c>
      <c r="GP156" s="80">
        <f t="shared" si="186"/>
        <v>0</v>
      </c>
      <c r="GQ156" s="80">
        <f t="shared" si="186"/>
        <v>0</v>
      </c>
      <c r="GR156" s="80">
        <f t="shared" si="186"/>
        <v>0</v>
      </c>
      <c r="GS156" s="80">
        <f t="shared" si="186"/>
        <v>0</v>
      </c>
      <c r="GT156" s="80">
        <f t="shared" si="186"/>
        <v>0</v>
      </c>
      <c r="GU156" s="80">
        <f t="shared" si="186"/>
        <v>0</v>
      </c>
      <c r="GV156" s="80">
        <f t="shared" si="186"/>
        <v>0</v>
      </c>
      <c r="GW156" s="80">
        <f t="shared" si="186"/>
        <v>0</v>
      </c>
      <c r="GX156" s="80">
        <f t="shared" si="186"/>
        <v>0</v>
      </c>
      <c r="GY156" s="80">
        <f t="shared" si="186"/>
        <v>0</v>
      </c>
      <c r="GZ156" s="80">
        <f t="shared" si="186"/>
        <v>0</v>
      </c>
      <c r="HA156" s="80">
        <f t="shared" si="186"/>
        <v>0</v>
      </c>
      <c r="HB156" s="80">
        <f t="shared" si="186"/>
        <v>0</v>
      </c>
      <c r="HC156" s="80">
        <f t="shared" si="186"/>
        <v>0</v>
      </c>
      <c r="HD156" s="80">
        <f t="shared" si="186"/>
        <v>0</v>
      </c>
      <c r="HE156" s="80">
        <f t="shared" si="186"/>
        <v>0</v>
      </c>
      <c r="HF156" s="80">
        <f t="shared" si="186"/>
        <v>0</v>
      </c>
      <c r="HG156" s="80">
        <f t="shared" si="186"/>
        <v>0</v>
      </c>
      <c r="HH156" s="80">
        <f t="shared" si="186"/>
        <v>0</v>
      </c>
      <c r="HI156" s="80">
        <f t="shared" si="186"/>
        <v>0</v>
      </c>
      <c r="HJ156" s="80">
        <f t="shared" si="186"/>
        <v>0</v>
      </c>
      <c r="HK156" s="80">
        <f t="shared" si="186"/>
        <v>0</v>
      </c>
      <c r="HL156" s="80">
        <f t="shared" si="186"/>
        <v>0</v>
      </c>
      <c r="HM156" s="80">
        <f t="shared" si="186"/>
        <v>0</v>
      </c>
      <c r="HN156" s="80">
        <f t="shared" si="186"/>
        <v>0</v>
      </c>
      <c r="HO156" s="80">
        <f t="shared" si="186"/>
        <v>0</v>
      </c>
      <c r="HP156" s="80">
        <f t="shared" si="186"/>
        <v>0</v>
      </c>
      <c r="HQ156" s="80">
        <f t="shared" si="186"/>
        <v>0</v>
      </c>
      <c r="HR156" s="80">
        <f t="shared" si="186"/>
        <v>0</v>
      </c>
      <c r="HS156" s="80">
        <f t="shared" si="186"/>
        <v>0</v>
      </c>
      <c r="HT156" s="80">
        <f t="shared" si="186"/>
        <v>0</v>
      </c>
      <c r="HU156" s="80">
        <f t="shared" si="186"/>
        <v>0</v>
      </c>
      <c r="HV156" s="80">
        <f t="shared" si="186"/>
        <v>0</v>
      </c>
      <c r="HW156" s="80">
        <f t="shared" si="186"/>
        <v>0</v>
      </c>
      <c r="HX156" s="80">
        <f t="shared" si="186"/>
        <v>0</v>
      </c>
      <c r="HY156" s="80">
        <f t="shared" si="186"/>
        <v>0</v>
      </c>
      <c r="HZ156" s="80">
        <f t="shared" si="186"/>
        <v>0</v>
      </c>
      <c r="IA156" s="80">
        <f t="shared" si="186"/>
        <v>0</v>
      </c>
      <c r="IB156" s="80">
        <f t="shared" si="186"/>
        <v>0</v>
      </c>
      <c r="IC156" s="80">
        <f t="shared" si="186"/>
        <v>0</v>
      </c>
      <c r="ID156" s="80">
        <f t="shared" si="186"/>
        <v>0</v>
      </c>
      <c r="IE156" s="80">
        <f t="shared" si="186"/>
        <v>0</v>
      </c>
      <c r="IF156" s="80">
        <f t="shared" si="186"/>
        <v>0</v>
      </c>
      <c r="IG156" s="80">
        <f t="shared" si="186"/>
        <v>0</v>
      </c>
      <c r="IH156" s="80">
        <f t="shared" si="186"/>
        <v>0</v>
      </c>
      <c r="II156" s="80">
        <f t="shared" si="186"/>
        <v>0</v>
      </c>
      <c r="IJ156" s="80">
        <f t="shared" si="186"/>
        <v>0</v>
      </c>
      <c r="IK156" s="80">
        <f t="shared" si="186"/>
        <v>0</v>
      </c>
      <c r="IL156" s="80">
        <f t="shared" si="186"/>
        <v>0</v>
      </c>
      <c r="IM156" s="80">
        <f t="shared" si="186"/>
        <v>0</v>
      </c>
      <c r="IN156" s="80">
        <f t="shared" si="186"/>
        <v>0</v>
      </c>
      <c r="IO156" s="80">
        <f t="shared" si="186"/>
        <v>0</v>
      </c>
      <c r="IP156" s="80">
        <f t="shared" si="186"/>
        <v>0</v>
      </c>
      <c r="IQ156" s="80">
        <f t="shared" si="186"/>
        <v>0</v>
      </c>
      <c r="IR156" s="80">
        <f t="shared" si="186"/>
        <v>0</v>
      </c>
      <c r="IS156" s="80">
        <f t="shared" si="186"/>
        <v>0</v>
      </c>
      <c r="IT156" s="80">
        <f t="shared" si="186"/>
        <v>0</v>
      </c>
      <c r="IU156" s="80">
        <f t="shared" si="186"/>
        <v>0</v>
      </c>
      <c r="IV156" s="80">
        <f t="shared" si="186"/>
        <v>0</v>
      </c>
      <c r="IW156" s="80">
        <f t="shared" si="186"/>
        <v>0</v>
      </c>
      <c r="IX156" s="80">
        <f t="shared" si="186"/>
        <v>0</v>
      </c>
      <c r="IY156" s="80">
        <f t="shared" si="186"/>
        <v>0</v>
      </c>
      <c r="IZ156" s="80">
        <f t="shared" si="186"/>
        <v>0</v>
      </c>
      <c r="JA156" s="80">
        <f t="shared" si="186"/>
        <v>0</v>
      </c>
      <c r="JB156" s="80">
        <f t="shared" si="186"/>
        <v>0</v>
      </c>
      <c r="JC156" s="80">
        <f t="shared" si="186"/>
        <v>0</v>
      </c>
      <c r="JD156" s="80">
        <f t="shared" si="186"/>
        <v>0</v>
      </c>
      <c r="JE156" s="80">
        <f t="shared" si="186"/>
        <v>0</v>
      </c>
      <c r="JF156" s="80">
        <f t="shared" si="186"/>
        <v>0</v>
      </c>
      <c r="JG156" s="80">
        <f t="shared" si="186"/>
        <v>0</v>
      </c>
      <c r="JH156" s="80">
        <f t="shared" si="186"/>
        <v>0</v>
      </c>
      <c r="JI156" s="80">
        <f t="shared" si="186"/>
        <v>0</v>
      </c>
      <c r="JJ156" s="80">
        <f t="shared" si="186"/>
        <v>0</v>
      </c>
      <c r="JK156" s="80">
        <f t="shared" si="186"/>
        <v>0</v>
      </c>
      <c r="JL156" s="80">
        <f t="shared" si="186"/>
        <v>0</v>
      </c>
      <c r="JM156" s="80">
        <f t="shared" si="186"/>
        <v>0</v>
      </c>
      <c r="JN156" s="80">
        <f t="shared" si="186"/>
        <v>0</v>
      </c>
      <c r="JO156" s="80">
        <f t="shared" si="186"/>
        <v>0</v>
      </c>
      <c r="JP156" s="80">
        <f t="shared" si="186"/>
        <v>0</v>
      </c>
      <c r="JQ156" s="80">
        <f t="shared" si="186"/>
        <v>0</v>
      </c>
      <c r="JR156" s="80">
        <f t="shared" si="186"/>
        <v>0</v>
      </c>
      <c r="JS156" s="80">
        <f t="shared" si="186"/>
        <v>0</v>
      </c>
      <c r="JT156" s="80">
        <f t="shared" si="186"/>
        <v>0</v>
      </c>
      <c r="JU156" s="80">
        <f t="shared" si="186"/>
        <v>0</v>
      </c>
      <c r="JV156" s="80">
        <f t="shared" si="186"/>
        <v>0</v>
      </c>
      <c r="JW156" s="80">
        <f t="shared" si="186"/>
        <v>0</v>
      </c>
      <c r="JX156" s="80">
        <f t="shared" si="186"/>
        <v>0</v>
      </c>
      <c r="JY156" s="80">
        <f t="shared" si="186"/>
        <v>0</v>
      </c>
      <c r="JZ156" s="80">
        <f t="shared" si="186"/>
        <v>0</v>
      </c>
      <c r="KA156" s="80">
        <f t="shared" si="186"/>
        <v>0</v>
      </c>
      <c r="KB156" s="80">
        <f t="shared" si="186"/>
        <v>0</v>
      </c>
      <c r="KC156" s="80">
        <f t="shared" si="186"/>
        <v>0</v>
      </c>
      <c r="KD156" s="80">
        <f t="shared" si="186"/>
        <v>0</v>
      </c>
      <c r="KE156" s="80">
        <f t="shared" si="186"/>
        <v>0</v>
      </c>
      <c r="KF156" s="1"/>
      <c r="KG156" s="1"/>
      <c r="KH156" s="80">
        <f>+Interest_Rate_for_Equipment_Financing/12*P156</f>
        <v>0</v>
      </c>
      <c r="KI156" s="80">
        <f>+Interest_Rate_for_Equipment_Financing/12*Q156</f>
        <v>0</v>
      </c>
      <c r="KJ156" s="80">
        <f>+Interest_Rate_for_Equipment_Financing/12*R156</f>
        <v>0</v>
      </c>
      <c r="KK156" s="80">
        <f>+Interest_Rate_for_Equipment_Financing/12*S156</f>
        <v>0</v>
      </c>
      <c r="KL156" s="80">
        <f>+Interest_Rate_for_Equipment_Financing/12*T156</f>
        <v>0</v>
      </c>
      <c r="KM156" s="80">
        <f>+Interest_Rate_for_Equipment_Financing/12*U156</f>
        <v>0</v>
      </c>
      <c r="KN156" s="80">
        <f>+Interest_Rate_for_Equipment_Financing/12*V156</f>
        <v>0</v>
      </c>
      <c r="KO156" s="80">
        <f>+Interest_Rate_for_Equipment_Financing/12*W156</f>
        <v>0</v>
      </c>
      <c r="KP156" s="80">
        <f>+Interest_Rate_for_Equipment_Financing/12*X156</f>
        <v>0</v>
      </c>
      <c r="KQ156" s="80">
        <f>+Interest_Rate_for_Equipment_Financing/12*Y156</f>
        <v>0</v>
      </c>
      <c r="KR156" s="80">
        <f>+Interest_Rate_for_Equipment_Financing/12*Z156</f>
        <v>0</v>
      </c>
      <c r="KS156" s="80">
        <f>+Interest_Rate_for_Equipment_Financing/12*AA156</f>
        <v>0</v>
      </c>
      <c r="KT156" s="80">
        <f>+Interest_Rate_for_Equipment_Financing/12*AB156</f>
        <v>0</v>
      </c>
      <c r="KU156" s="80">
        <f>+Interest_Rate_for_Equipment_Financing/12*AC156</f>
        <v>0</v>
      </c>
      <c r="KV156" s="80">
        <f>+Interest_Rate_for_Equipment_Financing/12*AD156</f>
        <v>0</v>
      </c>
      <c r="KW156" s="80">
        <f>+Interest_Rate_for_Equipment_Financing/12*AE156</f>
        <v>0</v>
      </c>
      <c r="KX156" s="80">
        <f>+Interest_Rate_for_Equipment_Financing/12*AF156</f>
        <v>0</v>
      </c>
      <c r="KY156" s="80">
        <f>+Interest_Rate_for_Equipment_Financing/12*AG156</f>
        <v>0</v>
      </c>
      <c r="KZ156" s="80">
        <f>+Interest_Rate_for_Equipment_Financing/12*AH156</f>
        <v>0</v>
      </c>
      <c r="LA156" s="80">
        <f>+Interest_Rate_for_Equipment_Financing/12*AI156</f>
        <v>0</v>
      </c>
      <c r="LB156" s="80">
        <f>+Interest_Rate_for_Equipment_Financing/12*AJ156</f>
        <v>0</v>
      </c>
      <c r="LC156" s="80">
        <f>+Interest_Rate_for_Equipment_Financing/12*AK156</f>
        <v>0</v>
      </c>
      <c r="LD156" s="80">
        <f>+Interest_Rate_for_Equipment_Financing/12*AL156</f>
        <v>0</v>
      </c>
      <c r="LE156" s="80">
        <f>+Interest_Rate_for_Equipment_Financing/12*AM156</f>
        <v>0</v>
      </c>
      <c r="LF156" s="80">
        <f>+Interest_Rate_for_Equipment_Financing/12*AN156</f>
        <v>0</v>
      </c>
      <c r="LG156" s="80">
        <f>+Interest_Rate_for_Equipment_Financing/12*AO156</f>
        <v>0</v>
      </c>
      <c r="LH156" s="80">
        <f>+Interest_Rate_for_Equipment_Financing/12*AP156</f>
        <v>0</v>
      </c>
      <c r="LI156" s="80">
        <f>+Interest_Rate_for_Equipment_Financing/12*AQ156</f>
        <v>0</v>
      </c>
      <c r="LJ156" s="80">
        <f>+Interest_Rate_for_Equipment_Financing/12*AR156</f>
        <v>0</v>
      </c>
      <c r="LK156" s="80">
        <f>+Interest_Rate_for_Equipment_Financing/12*AS156</f>
        <v>0</v>
      </c>
      <c r="LL156" s="80">
        <f>+Interest_Rate_for_Equipment_Financing/12*AT156</f>
        <v>0</v>
      </c>
      <c r="LM156" s="80">
        <f>+Interest_Rate_for_Equipment_Financing/12*AU156</f>
        <v>0</v>
      </c>
      <c r="LN156" s="80">
        <f>+Interest_Rate_for_Equipment_Financing/12*AV156</f>
        <v>0</v>
      </c>
      <c r="LO156" s="80">
        <f>+Interest_Rate_for_Equipment_Financing/12*AW156</f>
        <v>0</v>
      </c>
      <c r="LP156" s="80">
        <f>+Interest_Rate_for_Equipment_Financing/12*AX156</f>
        <v>0</v>
      </c>
      <c r="LQ156" s="80">
        <f>+Interest_Rate_for_Equipment_Financing/12*AY156</f>
        <v>0</v>
      </c>
      <c r="LR156" s="80">
        <f>+Interest_Rate_for_Equipment_Financing/12*AZ156</f>
        <v>0</v>
      </c>
      <c r="LS156" s="80">
        <f>+Interest_Rate_for_Equipment_Financing/12*BA156</f>
        <v>0</v>
      </c>
      <c r="LT156" s="80">
        <f>+Interest_Rate_for_Equipment_Financing/12*BB156</f>
        <v>0</v>
      </c>
      <c r="LU156" s="80">
        <f>+Interest_Rate_for_Equipment_Financing/12*BC156</f>
        <v>0</v>
      </c>
      <c r="LV156" s="80">
        <f>+Interest_Rate_for_Equipment_Financing/12*BD156</f>
        <v>0</v>
      </c>
      <c r="LW156" s="80">
        <f>+Interest_Rate_for_Equipment_Financing/12*BE156</f>
        <v>0</v>
      </c>
      <c r="LX156" s="80">
        <f>+Interest_Rate_for_Equipment_Financing/12*BF156</f>
        <v>0</v>
      </c>
      <c r="LY156" s="80">
        <f>+Interest_Rate_for_Equipment_Financing/12*BG156</f>
        <v>0</v>
      </c>
      <c r="LZ156" s="80">
        <f>+Interest_Rate_for_Equipment_Financing/12*BH156</f>
        <v>0</v>
      </c>
      <c r="MA156" s="80">
        <f>+Interest_Rate_for_Equipment_Financing/12*BI156</f>
        <v>0</v>
      </c>
      <c r="MB156" s="80">
        <f>+Interest_Rate_for_Equipment_Financing/12*BJ156</f>
        <v>0</v>
      </c>
      <c r="MC156" s="80">
        <f>+Interest_Rate_for_Equipment_Financing/12*BK156</f>
        <v>0</v>
      </c>
      <c r="MD156" s="80">
        <f>+Interest_Rate_for_Equipment_Financing/12*BL156</f>
        <v>0</v>
      </c>
      <c r="ME156" s="80">
        <f>+Interest_Rate_for_Equipment_Financing/12*BM156</f>
        <v>0</v>
      </c>
      <c r="MF156" s="80">
        <f>+Interest_Rate_for_Equipment_Financing/12*BN156</f>
        <v>0</v>
      </c>
      <c r="MG156" s="80">
        <f>+Interest_Rate_for_Equipment_Financing/12*BO156</f>
        <v>0</v>
      </c>
      <c r="MH156" s="80">
        <f>+Interest_Rate_for_Equipment_Financing/12*BP156</f>
        <v>0</v>
      </c>
      <c r="MI156" s="80">
        <f>+Interest_Rate_for_Equipment_Financing/12*BQ156</f>
        <v>0</v>
      </c>
      <c r="MJ156" s="80">
        <f>+Interest_Rate_for_Equipment_Financing/12*BR156</f>
        <v>0</v>
      </c>
      <c r="MK156" s="80">
        <f>+Interest_Rate_for_Equipment_Financing/12*BS156</f>
        <v>0</v>
      </c>
      <c r="ML156" s="80">
        <f>+Interest_Rate_for_Equipment_Financing/12*BT156</f>
        <v>0</v>
      </c>
      <c r="MM156" s="80">
        <f>+Interest_Rate_for_Equipment_Financing/12*BU156</f>
        <v>0</v>
      </c>
      <c r="MN156" s="80">
        <f>+Interest_Rate_for_Equipment_Financing/12*BV156</f>
        <v>0</v>
      </c>
      <c r="MO156" s="80">
        <f>+Interest_Rate_for_Equipment_Financing/12*BW156</f>
        <v>0</v>
      </c>
      <c r="MP156" s="80">
        <f>+Interest_Rate_for_Equipment_Financing/12*BX156</f>
        <v>0</v>
      </c>
      <c r="MQ156" s="80">
        <f>+Interest_Rate_for_Equipment_Financing/12*BY156</f>
        <v>0</v>
      </c>
      <c r="MR156" s="80">
        <f>+Interest_Rate_for_Equipment_Financing/12*BZ156</f>
        <v>0</v>
      </c>
      <c r="MS156" s="80">
        <f>+Interest_Rate_for_Equipment_Financing/12*CA156</f>
        <v>0</v>
      </c>
      <c r="MT156" s="80">
        <f>+Interest_Rate_for_Equipment_Financing/12*CB156</f>
        <v>0</v>
      </c>
      <c r="MU156" s="80">
        <f>+Interest_Rate_for_Equipment_Financing/12*CC156</f>
        <v>0</v>
      </c>
      <c r="MV156" s="80">
        <f>+Interest_Rate_for_Equipment_Financing/12*CD156</f>
        <v>0</v>
      </c>
      <c r="MW156" s="80">
        <f>+Interest_Rate_for_Equipment_Financing/12*CE156</f>
        <v>0</v>
      </c>
      <c r="MX156" s="80">
        <f>+Interest_Rate_for_Equipment_Financing/12*CF156</f>
        <v>0</v>
      </c>
      <c r="MY156" s="80">
        <f>+Interest_Rate_for_Equipment_Financing/12*CG156</f>
        <v>0</v>
      </c>
      <c r="MZ156" s="80">
        <f>+Interest_Rate_for_Equipment_Financing/12*CH156</f>
        <v>0</v>
      </c>
      <c r="NA156" s="80">
        <f>+Interest_Rate_for_Equipment_Financing/12*CI156</f>
        <v>0</v>
      </c>
      <c r="NB156" s="80">
        <f>+Interest_Rate_for_Equipment_Financing/12*CJ156</f>
        <v>0</v>
      </c>
      <c r="NC156" s="80">
        <f>+Interest_Rate_for_Equipment_Financing/12*CK156</f>
        <v>0</v>
      </c>
      <c r="ND156" s="80">
        <f>+Interest_Rate_for_Equipment_Financing/12*CL156</f>
        <v>0</v>
      </c>
      <c r="NE156" s="80">
        <f>+Interest_Rate_for_Equipment_Financing/12*CM156</f>
        <v>0</v>
      </c>
      <c r="NF156" s="80">
        <f>+Interest_Rate_for_Equipment_Financing/12*CN156</f>
        <v>0</v>
      </c>
      <c r="NG156" s="80">
        <f>+Interest_Rate_for_Equipment_Financing/12*CO156</f>
        <v>0</v>
      </c>
      <c r="NH156" s="80">
        <f>+Interest_Rate_for_Equipment_Financing/12*CP156</f>
        <v>0</v>
      </c>
      <c r="NI156" s="80">
        <f>+Interest_Rate_for_Equipment_Financing/12*CQ156</f>
        <v>0</v>
      </c>
      <c r="NJ156" s="80">
        <f>+Interest_Rate_for_Equipment_Financing/12*CR156</f>
        <v>0</v>
      </c>
      <c r="NK156" s="80">
        <f>+Interest_Rate_for_Equipment_Financing/12*CS156</f>
        <v>0</v>
      </c>
      <c r="NL156" s="80">
        <f>+Interest_Rate_for_Equipment_Financing/12*CT156</f>
        <v>0</v>
      </c>
      <c r="NM156" s="80">
        <f>+Interest_Rate_for_Equipment_Financing/12*CU156</f>
        <v>0</v>
      </c>
      <c r="NN156" s="80">
        <f>+Interest_Rate_for_Equipment_Financing/12*CV156</f>
        <v>0</v>
      </c>
      <c r="NO156" s="80">
        <f>+Interest_Rate_for_Equipment_Financing/12*CW156</f>
        <v>0</v>
      </c>
      <c r="NP156" s="80">
        <f>+Interest_Rate_for_Equipment_Financing/12*CX156</f>
        <v>0</v>
      </c>
      <c r="NQ156" s="80">
        <f>+Interest_Rate_for_Equipment_Financing/12*CY156</f>
        <v>0</v>
      </c>
      <c r="NR156" s="80">
        <f>+Interest_Rate_for_Equipment_Financing/12*CZ156</f>
        <v>0</v>
      </c>
      <c r="NS156" s="80">
        <f>+Interest_Rate_for_Equipment_Financing/12*DA156</f>
        <v>0</v>
      </c>
      <c r="NT156" s="80">
        <f>+Interest_Rate_for_Equipment_Financing/12*DB156</f>
        <v>0</v>
      </c>
      <c r="NU156" s="80">
        <f>+Interest_Rate_for_Equipment_Financing/12*DC156</f>
        <v>0</v>
      </c>
      <c r="NV156" s="80">
        <f>+Interest_Rate_for_Equipment_Financing/12*DD156</f>
        <v>0</v>
      </c>
      <c r="NW156" s="80">
        <f>+Interest_Rate_for_Equipment_Financing/12*DE156</f>
        <v>0</v>
      </c>
      <c r="NX156" s="80">
        <f>+Interest_Rate_for_Equipment_Financing/12*DF156</f>
        <v>0</v>
      </c>
      <c r="NY156" s="80">
        <f>+Interest_Rate_for_Equipment_Financing/12*DG156</f>
        <v>0</v>
      </c>
      <c r="NZ156" s="80">
        <f>+Interest_Rate_for_Equipment_Financing/12*DH156</f>
        <v>0</v>
      </c>
      <c r="OA156" s="80">
        <f>+Interest_Rate_for_Equipment_Financing/12*DI156</f>
        <v>0</v>
      </c>
      <c r="OB156" s="80">
        <f>+Interest_Rate_for_Equipment_Financing/12*DJ156</f>
        <v>0</v>
      </c>
      <c r="OC156" s="80">
        <f>+Interest_Rate_for_Equipment_Financing/12*DK156</f>
        <v>0</v>
      </c>
      <c r="OD156" s="80">
        <f>+Interest_Rate_for_Equipment_Financing/12*DL156</f>
        <v>0</v>
      </c>
      <c r="OE156" s="80">
        <f>+Interest_Rate_for_Equipment_Financing/12*DM156</f>
        <v>0</v>
      </c>
      <c r="OF156" s="80">
        <f>+Interest_Rate_for_Equipment_Financing/12*DN156</f>
        <v>0</v>
      </c>
      <c r="OG156" s="80">
        <f>+Interest_Rate_for_Equipment_Financing/12*DO156</f>
        <v>0</v>
      </c>
      <c r="OH156" s="80">
        <f>+Interest_Rate_for_Equipment_Financing/12*DP156</f>
        <v>0</v>
      </c>
      <c r="OI156" s="80">
        <f>+Interest_Rate_for_Equipment_Financing/12*DQ156</f>
        <v>0</v>
      </c>
      <c r="OJ156" s="80">
        <f>+Interest_Rate_for_Equipment_Financing/12*DR156</f>
        <v>0</v>
      </c>
      <c r="OK156" s="80">
        <f>+Interest_Rate_for_Equipment_Financing/12*DS156</f>
        <v>0</v>
      </c>
      <c r="OL156" s="80">
        <f>+Interest_Rate_for_Equipment_Financing/12*DT156</f>
        <v>0</v>
      </c>
      <c r="OM156" s="80">
        <f>+Interest_Rate_for_Equipment_Financing/12*DU156</f>
        <v>0</v>
      </c>
      <c r="ON156" s="80">
        <f>+Interest_Rate_for_Equipment_Financing/12*DV156</f>
        <v>0</v>
      </c>
      <c r="OO156" s="80">
        <f>+Interest_Rate_for_Equipment_Financing/12*DW156</f>
        <v>0</v>
      </c>
      <c r="OP156" s="80">
        <f>+Interest_Rate_for_Equipment_Financing/12*DX156</f>
        <v>0</v>
      </c>
      <c r="OQ156" s="80">
        <f>+Interest_Rate_for_Equipment_Financing/12*DY156</f>
        <v>0</v>
      </c>
      <c r="OR156" s="80">
        <f>+Interest_Rate_for_Equipment_Financing/12*DZ156</f>
        <v>0</v>
      </c>
      <c r="OS156" s="80">
        <f>+Interest_Rate_for_Equipment_Financing/12*EA156</f>
        <v>0</v>
      </c>
      <c r="OT156" s="80">
        <f>+Interest_Rate_for_Equipment_Financing/12*EB156</f>
        <v>0</v>
      </c>
      <c r="OU156" s="80">
        <f>+Interest_Rate_for_Equipment_Financing/12*EC156</f>
        <v>0</v>
      </c>
      <c r="OV156" s="80">
        <f>+Interest_Rate_for_Equipment_Financing/12*ED156</f>
        <v>0</v>
      </c>
      <c r="OW156" s="80">
        <f>+Interest_Rate_for_Equipment_Financing/12*EE156</f>
        <v>0</v>
      </c>
    </row>
    <row r="157" ht="12.75" customHeight="1">
      <c r="A157" s="79">
        <f t="shared" si="111"/>
        <v>36</v>
      </c>
      <c r="B157" s="79" t="s">
        <v>236</v>
      </c>
      <c r="C157" s="80"/>
      <c r="D157" s="80" t="str">
        <f>Term_for_Equipment_Financing</f>
        <v/>
      </c>
      <c r="E157" s="294">
        <f>+Interest_Rate_LT</f>
        <v>0.05</v>
      </c>
      <c r="F157" s="295">
        <f t="shared" si="141"/>
        <v>12</v>
      </c>
      <c r="G157" s="79">
        <f t="shared" si="142"/>
        <v>2027</v>
      </c>
      <c r="H157" s="296"/>
      <c r="I157" s="296"/>
      <c r="J157" s="297"/>
      <c r="K157" s="1"/>
      <c r="L157" s="1"/>
      <c r="M157" s="256">
        <f t="shared" si="118"/>
        <v>46722</v>
      </c>
      <c r="N157" s="256">
        <f t="shared" si="112"/>
        <v>0</v>
      </c>
      <c r="O157" s="257">
        <f t="shared" si="113"/>
        <v>0</v>
      </c>
      <c r="P157" s="258">
        <f t="shared" ref="P157:ES157" si="187">AND((O157&gt;0.1),OR(P$70&lt;$N157,$N157=0))*(O157+$O157+O157*$E157/12)+(P$70=$M157)*($C157+$O157+$C157*$E157/12)</f>
        <v>0</v>
      </c>
      <c r="Q157" s="258">
        <f t="shared" si="187"/>
        <v>0</v>
      </c>
      <c r="R157" s="258">
        <f t="shared" si="187"/>
        <v>0</v>
      </c>
      <c r="S157" s="258">
        <f t="shared" si="187"/>
        <v>0</v>
      </c>
      <c r="T157" s="258">
        <f t="shared" si="187"/>
        <v>0</v>
      </c>
      <c r="U157" s="258">
        <f t="shared" si="187"/>
        <v>0</v>
      </c>
      <c r="V157" s="258">
        <f t="shared" si="187"/>
        <v>0</v>
      </c>
      <c r="W157" s="258">
        <f t="shared" si="187"/>
        <v>0</v>
      </c>
      <c r="X157" s="258">
        <f t="shared" si="187"/>
        <v>0</v>
      </c>
      <c r="Y157" s="258">
        <f t="shared" si="187"/>
        <v>0</v>
      </c>
      <c r="Z157" s="258">
        <f t="shared" si="187"/>
        <v>0</v>
      </c>
      <c r="AA157" s="258">
        <f t="shared" si="187"/>
        <v>0</v>
      </c>
      <c r="AB157" s="258">
        <f t="shared" si="187"/>
        <v>0</v>
      </c>
      <c r="AC157" s="258">
        <f t="shared" si="187"/>
        <v>0</v>
      </c>
      <c r="AD157" s="258">
        <f t="shared" si="187"/>
        <v>0</v>
      </c>
      <c r="AE157" s="258">
        <f t="shared" si="187"/>
        <v>0</v>
      </c>
      <c r="AF157" s="258">
        <f t="shared" si="187"/>
        <v>0</v>
      </c>
      <c r="AG157" s="258">
        <f t="shared" si="187"/>
        <v>0</v>
      </c>
      <c r="AH157" s="258">
        <f t="shared" si="187"/>
        <v>0</v>
      </c>
      <c r="AI157" s="258">
        <f t="shared" si="187"/>
        <v>0</v>
      </c>
      <c r="AJ157" s="258">
        <f t="shared" si="187"/>
        <v>0</v>
      </c>
      <c r="AK157" s="258">
        <f t="shared" si="187"/>
        <v>0</v>
      </c>
      <c r="AL157" s="258">
        <f t="shared" si="187"/>
        <v>0</v>
      </c>
      <c r="AM157" s="258">
        <f t="shared" si="187"/>
        <v>0</v>
      </c>
      <c r="AN157" s="258">
        <f t="shared" si="187"/>
        <v>0</v>
      </c>
      <c r="AO157" s="258">
        <f t="shared" si="187"/>
        <v>0</v>
      </c>
      <c r="AP157" s="258">
        <f t="shared" si="187"/>
        <v>0</v>
      </c>
      <c r="AQ157" s="258">
        <f t="shared" si="187"/>
        <v>0</v>
      </c>
      <c r="AR157" s="258">
        <f t="shared" si="187"/>
        <v>0</v>
      </c>
      <c r="AS157" s="258">
        <f t="shared" si="187"/>
        <v>0</v>
      </c>
      <c r="AT157" s="258">
        <f t="shared" si="187"/>
        <v>0</v>
      </c>
      <c r="AU157" s="258">
        <f t="shared" si="187"/>
        <v>0</v>
      </c>
      <c r="AV157" s="258">
        <f t="shared" si="187"/>
        <v>0</v>
      </c>
      <c r="AW157" s="258">
        <f t="shared" si="187"/>
        <v>0</v>
      </c>
      <c r="AX157" s="258">
        <f t="shared" si="187"/>
        <v>0</v>
      </c>
      <c r="AY157" s="258">
        <f t="shared" si="187"/>
        <v>0</v>
      </c>
      <c r="AZ157" s="258">
        <f t="shared" si="187"/>
        <v>0</v>
      </c>
      <c r="BA157" s="258">
        <f t="shared" si="187"/>
        <v>0</v>
      </c>
      <c r="BB157" s="258">
        <f t="shared" si="187"/>
        <v>0</v>
      </c>
      <c r="BC157" s="258">
        <f t="shared" si="187"/>
        <v>0</v>
      </c>
      <c r="BD157" s="258">
        <f t="shared" si="187"/>
        <v>0</v>
      </c>
      <c r="BE157" s="258">
        <f t="shared" si="187"/>
        <v>0</v>
      </c>
      <c r="BF157" s="258">
        <f t="shared" si="187"/>
        <v>0</v>
      </c>
      <c r="BG157" s="258">
        <f t="shared" si="187"/>
        <v>0</v>
      </c>
      <c r="BH157" s="258">
        <f t="shared" si="187"/>
        <v>0</v>
      </c>
      <c r="BI157" s="258">
        <f t="shared" si="187"/>
        <v>0</v>
      </c>
      <c r="BJ157" s="258">
        <f t="shared" si="187"/>
        <v>0</v>
      </c>
      <c r="BK157" s="258">
        <f t="shared" si="187"/>
        <v>0</v>
      </c>
      <c r="BL157" s="258">
        <f t="shared" si="187"/>
        <v>0</v>
      </c>
      <c r="BM157" s="258">
        <f t="shared" si="187"/>
        <v>0</v>
      </c>
      <c r="BN157" s="258">
        <f t="shared" si="187"/>
        <v>0</v>
      </c>
      <c r="BO157" s="258">
        <f t="shared" si="187"/>
        <v>0</v>
      </c>
      <c r="BP157" s="258">
        <f t="shared" si="187"/>
        <v>0</v>
      </c>
      <c r="BQ157" s="258">
        <f t="shared" si="187"/>
        <v>0</v>
      </c>
      <c r="BR157" s="258">
        <f t="shared" si="187"/>
        <v>0</v>
      </c>
      <c r="BS157" s="258">
        <f t="shared" si="187"/>
        <v>0</v>
      </c>
      <c r="BT157" s="258">
        <f t="shared" si="187"/>
        <v>0</v>
      </c>
      <c r="BU157" s="258">
        <f t="shared" si="187"/>
        <v>0</v>
      </c>
      <c r="BV157" s="258">
        <f t="shared" si="187"/>
        <v>0</v>
      </c>
      <c r="BW157" s="258">
        <f t="shared" si="187"/>
        <v>0</v>
      </c>
      <c r="BX157" s="258">
        <f t="shared" si="187"/>
        <v>0</v>
      </c>
      <c r="BY157" s="258">
        <f t="shared" si="187"/>
        <v>0</v>
      </c>
      <c r="BZ157" s="258">
        <f t="shared" si="187"/>
        <v>0</v>
      </c>
      <c r="CA157" s="258">
        <f t="shared" si="187"/>
        <v>0</v>
      </c>
      <c r="CB157" s="258">
        <f t="shared" si="187"/>
        <v>0</v>
      </c>
      <c r="CC157" s="258">
        <f t="shared" si="187"/>
        <v>0</v>
      </c>
      <c r="CD157" s="258">
        <f t="shared" si="187"/>
        <v>0</v>
      </c>
      <c r="CE157" s="258">
        <f t="shared" si="187"/>
        <v>0</v>
      </c>
      <c r="CF157" s="258">
        <f t="shared" si="187"/>
        <v>0</v>
      </c>
      <c r="CG157" s="258">
        <f t="shared" si="187"/>
        <v>0</v>
      </c>
      <c r="CH157" s="258">
        <f t="shared" si="187"/>
        <v>0</v>
      </c>
      <c r="CI157" s="258">
        <f t="shared" si="187"/>
        <v>0</v>
      </c>
      <c r="CJ157" s="258">
        <f t="shared" si="187"/>
        <v>0</v>
      </c>
      <c r="CK157" s="258">
        <f t="shared" si="187"/>
        <v>0</v>
      </c>
      <c r="CL157" s="258">
        <f t="shared" si="187"/>
        <v>0</v>
      </c>
      <c r="CM157" s="258">
        <f t="shared" si="187"/>
        <v>0</v>
      </c>
      <c r="CN157" s="258">
        <f t="shared" si="187"/>
        <v>0</v>
      </c>
      <c r="CO157" s="258">
        <f t="shared" si="187"/>
        <v>0</v>
      </c>
      <c r="CP157" s="258">
        <f t="shared" si="187"/>
        <v>0</v>
      </c>
      <c r="CQ157" s="258">
        <f t="shared" si="187"/>
        <v>0</v>
      </c>
      <c r="CR157" s="258">
        <f t="shared" si="187"/>
        <v>0</v>
      </c>
      <c r="CS157" s="258">
        <f t="shared" si="187"/>
        <v>0</v>
      </c>
      <c r="CT157" s="258">
        <f t="shared" si="187"/>
        <v>0</v>
      </c>
      <c r="CU157" s="258">
        <f t="shared" si="187"/>
        <v>0</v>
      </c>
      <c r="CV157" s="258">
        <f t="shared" si="187"/>
        <v>0</v>
      </c>
      <c r="CW157" s="258">
        <f t="shared" si="187"/>
        <v>0</v>
      </c>
      <c r="CX157" s="258">
        <f t="shared" si="187"/>
        <v>0</v>
      </c>
      <c r="CY157" s="258">
        <f t="shared" si="187"/>
        <v>0</v>
      </c>
      <c r="CZ157" s="258">
        <f t="shared" si="187"/>
        <v>0</v>
      </c>
      <c r="DA157" s="258">
        <f t="shared" si="187"/>
        <v>0</v>
      </c>
      <c r="DB157" s="258">
        <f t="shared" si="187"/>
        <v>0</v>
      </c>
      <c r="DC157" s="258">
        <f t="shared" si="187"/>
        <v>0</v>
      </c>
      <c r="DD157" s="258">
        <f t="shared" si="187"/>
        <v>0</v>
      </c>
      <c r="DE157" s="258">
        <f t="shared" si="187"/>
        <v>0</v>
      </c>
      <c r="DF157" s="258">
        <f t="shared" si="187"/>
        <v>0</v>
      </c>
      <c r="DG157" s="258">
        <f t="shared" si="187"/>
        <v>0</v>
      </c>
      <c r="DH157" s="258">
        <f t="shared" si="187"/>
        <v>0</v>
      </c>
      <c r="DI157" s="258">
        <f t="shared" si="187"/>
        <v>0</v>
      </c>
      <c r="DJ157" s="258">
        <f t="shared" si="187"/>
        <v>0</v>
      </c>
      <c r="DK157" s="258">
        <f t="shared" si="187"/>
        <v>0</v>
      </c>
      <c r="DL157" s="258">
        <f t="shared" si="187"/>
        <v>0</v>
      </c>
      <c r="DM157" s="258">
        <f t="shared" si="187"/>
        <v>0</v>
      </c>
      <c r="DN157" s="258">
        <f t="shared" si="187"/>
        <v>0</v>
      </c>
      <c r="DO157" s="258">
        <f t="shared" si="187"/>
        <v>0</v>
      </c>
      <c r="DP157" s="258">
        <f t="shared" si="187"/>
        <v>0</v>
      </c>
      <c r="DQ157" s="258">
        <f t="shared" si="187"/>
        <v>0</v>
      </c>
      <c r="DR157" s="258">
        <f t="shared" si="187"/>
        <v>0</v>
      </c>
      <c r="DS157" s="258">
        <f t="shared" si="187"/>
        <v>0</v>
      </c>
      <c r="DT157" s="258">
        <f t="shared" si="187"/>
        <v>0</v>
      </c>
      <c r="DU157" s="258">
        <f t="shared" si="187"/>
        <v>0</v>
      </c>
      <c r="DV157" s="258">
        <f t="shared" si="187"/>
        <v>0</v>
      </c>
      <c r="DW157" s="258">
        <f t="shared" si="187"/>
        <v>0</v>
      </c>
      <c r="DX157" s="258">
        <f t="shared" si="187"/>
        <v>0</v>
      </c>
      <c r="DY157" s="258">
        <f t="shared" si="187"/>
        <v>0</v>
      </c>
      <c r="DZ157" s="258">
        <f t="shared" si="187"/>
        <v>0</v>
      </c>
      <c r="EA157" s="258">
        <f t="shared" si="187"/>
        <v>0</v>
      </c>
      <c r="EB157" s="258">
        <f t="shared" si="187"/>
        <v>0</v>
      </c>
      <c r="EC157" s="258">
        <f t="shared" si="187"/>
        <v>0</v>
      </c>
      <c r="ED157" s="258">
        <f t="shared" si="187"/>
        <v>0</v>
      </c>
      <c r="EE157" s="258">
        <f t="shared" si="187"/>
        <v>0</v>
      </c>
      <c r="EF157" s="258">
        <f t="shared" si="187"/>
        <v>0</v>
      </c>
      <c r="EG157" s="258">
        <f t="shared" si="187"/>
        <v>0</v>
      </c>
      <c r="EH157" s="258">
        <f t="shared" si="187"/>
        <v>0</v>
      </c>
      <c r="EI157" s="258">
        <f t="shared" si="187"/>
        <v>0</v>
      </c>
      <c r="EJ157" s="258">
        <f t="shared" si="187"/>
        <v>0</v>
      </c>
      <c r="EK157" s="258">
        <f t="shared" si="187"/>
        <v>0</v>
      </c>
      <c r="EL157" s="258">
        <f t="shared" si="187"/>
        <v>0</v>
      </c>
      <c r="EM157" s="258">
        <f t="shared" si="187"/>
        <v>0</v>
      </c>
      <c r="EN157" s="258">
        <f t="shared" si="187"/>
        <v>0</v>
      </c>
      <c r="EO157" s="258">
        <f t="shared" si="187"/>
        <v>0</v>
      </c>
      <c r="EP157" s="258">
        <f t="shared" si="187"/>
        <v>0</v>
      </c>
      <c r="EQ157" s="258">
        <f t="shared" si="187"/>
        <v>0</v>
      </c>
      <c r="ER157" s="258">
        <f t="shared" si="187"/>
        <v>0</v>
      </c>
      <c r="ES157" s="258">
        <f t="shared" si="187"/>
        <v>0</v>
      </c>
      <c r="ET157" s="1"/>
      <c r="EU157" s="1"/>
      <c r="EV157" s="1"/>
      <c r="EW157" s="1"/>
      <c r="EX157" s="80">
        <f t="shared" ref="EX157:KE157" si="188">(P157&gt;0)*(P157-AB157)</f>
        <v>0</v>
      </c>
      <c r="EY157" s="80">
        <f t="shared" si="188"/>
        <v>0</v>
      </c>
      <c r="EZ157" s="80">
        <f t="shared" si="188"/>
        <v>0</v>
      </c>
      <c r="FA157" s="80">
        <f t="shared" si="188"/>
        <v>0</v>
      </c>
      <c r="FB157" s="80">
        <f t="shared" si="188"/>
        <v>0</v>
      </c>
      <c r="FC157" s="80">
        <f t="shared" si="188"/>
        <v>0</v>
      </c>
      <c r="FD157" s="80">
        <f t="shared" si="188"/>
        <v>0</v>
      </c>
      <c r="FE157" s="80">
        <f t="shared" si="188"/>
        <v>0</v>
      </c>
      <c r="FF157" s="80">
        <f t="shared" si="188"/>
        <v>0</v>
      </c>
      <c r="FG157" s="80">
        <f t="shared" si="188"/>
        <v>0</v>
      </c>
      <c r="FH157" s="80">
        <f t="shared" si="188"/>
        <v>0</v>
      </c>
      <c r="FI157" s="80">
        <f t="shared" si="188"/>
        <v>0</v>
      </c>
      <c r="FJ157" s="80">
        <f t="shared" si="188"/>
        <v>0</v>
      </c>
      <c r="FK157" s="80">
        <f t="shared" si="188"/>
        <v>0</v>
      </c>
      <c r="FL157" s="80">
        <f t="shared" si="188"/>
        <v>0</v>
      </c>
      <c r="FM157" s="80">
        <f t="shared" si="188"/>
        <v>0</v>
      </c>
      <c r="FN157" s="80">
        <f t="shared" si="188"/>
        <v>0</v>
      </c>
      <c r="FO157" s="80">
        <f t="shared" si="188"/>
        <v>0</v>
      </c>
      <c r="FP157" s="80">
        <f t="shared" si="188"/>
        <v>0</v>
      </c>
      <c r="FQ157" s="80">
        <f t="shared" si="188"/>
        <v>0</v>
      </c>
      <c r="FR157" s="80">
        <f t="shared" si="188"/>
        <v>0</v>
      </c>
      <c r="FS157" s="80">
        <f t="shared" si="188"/>
        <v>0</v>
      </c>
      <c r="FT157" s="80">
        <f t="shared" si="188"/>
        <v>0</v>
      </c>
      <c r="FU157" s="80">
        <f t="shared" si="188"/>
        <v>0</v>
      </c>
      <c r="FV157" s="80">
        <f t="shared" si="188"/>
        <v>0</v>
      </c>
      <c r="FW157" s="80">
        <f t="shared" si="188"/>
        <v>0</v>
      </c>
      <c r="FX157" s="80">
        <f t="shared" si="188"/>
        <v>0</v>
      </c>
      <c r="FY157" s="80">
        <f t="shared" si="188"/>
        <v>0</v>
      </c>
      <c r="FZ157" s="80">
        <f t="shared" si="188"/>
        <v>0</v>
      </c>
      <c r="GA157" s="80">
        <f t="shared" si="188"/>
        <v>0</v>
      </c>
      <c r="GB157" s="80">
        <f t="shared" si="188"/>
        <v>0</v>
      </c>
      <c r="GC157" s="80">
        <f t="shared" si="188"/>
        <v>0</v>
      </c>
      <c r="GD157" s="80">
        <f t="shared" si="188"/>
        <v>0</v>
      </c>
      <c r="GE157" s="80">
        <f t="shared" si="188"/>
        <v>0</v>
      </c>
      <c r="GF157" s="80">
        <f t="shared" si="188"/>
        <v>0</v>
      </c>
      <c r="GG157" s="80">
        <f t="shared" si="188"/>
        <v>0</v>
      </c>
      <c r="GH157" s="80">
        <f t="shared" si="188"/>
        <v>0</v>
      </c>
      <c r="GI157" s="80">
        <f t="shared" si="188"/>
        <v>0</v>
      </c>
      <c r="GJ157" s="80">
        <f t="shared" si="188"/>
        <v>0</v>
      </c>
      <c r="GK157" s="80">
        <f t="shared" si="188"/>
        <v>0</v>
      </c>
      <c r="GL157" s="80">
        <f t="shared" si="188"/>
        <v>0</v>
      </c>
      <c r="GM157" s="80">
        <f t="shared" si="188"/>
        <v>0</v>
      </c>
      <c r="GN157" s="80">
        <f t="shared" si="188"/>
        <v>0</v>
      </c>
      <c r="GO157" s="80">
        <f t="shared" si="188"/>
        <v>0</v>
      </c>
      <c r="GP157" s="80">
        <f t="shared" si="188"/>
        <v>0</v>
      </c>
      <c r="GQ157" s="80">
        <f t="shared" si="188"/>
        <v>0</v>
      </c>
      <c r="GR157" s="80">
        <f t="shared" si="188"/>
        <v>0</v>
      </c>
      <c r="GS157" s="80">
        <f t="shared" si="188"/>
        <v>0</v>
      </c>
      <c r="GT157" s="80">
        <f t="shared" si="188"/>
        <v>0</v>
      </c>
      <c r="GU157" s="80">
        <f t="shared" si="188"/>
        <v>0</v>
      </c>
      <c r="GV157" s="80">
        <f t="shared" si="188"/>
        <v>0</v>
      </c>
      <c r="GW157" s="80">
        <f t="shared" si="188"/>
        <v>0</v>
      </c>
      <c r="GX157" s="80">
        <f t="shared" si="188"/>
        <v>0</v>
      </c>
      <c r="GY157" s="80">
        <f t="shared" si="188"/>
        <v>0</v>
      </c>
      <c r="GZ157" s="80">
        <f t="shared" si="188"/>
        <v>0</v>
      </c>
      <c r="HA157" s="80">
        <f t="shared" si="188"/>
        <v>0</v>
      </c>
      <c r="HB157" s="80">
        <f t="shared" si="188"/>
        <v>0</v>
      </c>
      <c r="HC157" s="80">
        <f t="shared" si="188"/>
        <v>0</v>
      </c>
      <c r="HD157" s="80">
        <f t="shared" si="188"/>
        <v>0</v>
      </c>
      <c r="HE157" s="80">
        <f t="shared" si="188"/>
        <v>0</v>
      </c>
      <c r="HF157" s="80">
        <f t="shared" si="188"/>
        <v>0</v>
      </c>
      <c r="HG157" s="80">
        <f t="shared" si="188"/>
        <v>0</v>
      </c>
      <c r="HH157" s="80">
        <f t="shared" si="188"/>
        <v>0</v>
      </c>
      <c r="HI157" s="80">
        <f t="shared" si="188"/>
        <v>0</v>
      </c>
      <c r="HJ157" s="80">
        <f t="shared" si="188"/>
        <v>0</v>
      </c>
      <c r="HK157" s="80">
        <f t="shared" si="188"/>
        <v>0</v>
      </c>
      <c r="HL157" s="80">
        <f t="shared" si="188"/>
        <v>0</v>
      </c>
      <c r="HM157" s="80">
        <f t="shared" si="188"/>
        <v>0</v>
      </c>
      <c r="HN157" s="80">
        <f t="shared" si="188"/>
        <v>0</v>
      </c>
      <c r="HO157" s="80">
        <f t="shared" si="188"/>
        <v>0</v>
      </c>
      <c r="HP157" s="80">
        <f t="shared" si="188"/>
        <v>0</v>
      </c>
      <c r="HQ157" s="80">
        <f t="shared" si="188"/>
        <v>0</v>
      </c>
      <c r="HR157" s="80">
        <f t="shared" si="188"/>
        <v>0</v>
      </c>
      <c r="HS157" s="80">
        <f t="shared" si="188"/>
        <v>0</v>
      </c>
      <c r="HT157" s="80">
        <f t="shared" si="188"/>
        <v>0</v>
      </c>
      <c r="HU157" s="80">
        <f t="shared" si="188"/>
        <v>0</v>
      </c>
      <c r="HV157" s="80">
        <f t="shared" si="188"/>
        <v>0</v>
      </c>
      <c r="HW157" s="80">
        <f t="shared" si="188"/>
        <v>0</v>
      </c>
      <c r="HX157" s="80">
        <f t="shared" si="188"/>
        <v>0</v>
      </c>
      <c r="HY157" s="80">
        <f t="shared" si="188"/>
        <v>0</v>
      </c>
      <c r="HZ157" s="80">
        <f t="shared" si="188"/>
        <v>0</v>
      </c>
      <c r="IA157" s="80">
        <f t="shared" si="188"/>
        <v>0</v>
      </c>
      <c r="IB157" s="80">
        <f t="shared" si="188"/>
        <v>0</v>
      </c>
      <c r="IC157" s="80">
        <f t="shared" si="188"/>
        <v>0</v>
      </c>
      <c r="ID157" s="80">
        <f t="shared" si="188"/>
        <v>0</v>
      </c>
      <c r="IE157" s="80">
        <f t="shared" si="188"/>
        <v>0</v>
      </c>
      <c r="IF157" s="80">
        <f t="shared" si="188"/>
        <v>0</v>
      </c>
      <c r="IG157" s="80">
        <f t="shared" si="188"/>
        <v>0</v>
      </c>
      <c r="IH157" s="80">
        <f t="shared" si="188"/>
        <v>0</v>
      </c>
      <c r="II157" s="80">
        <f t="shared" si="188"/>
        <v>0</v>
      </c>
      <c r="IJ157" s="80">
        <f t="shared" si="188"/>
        <v>0</v>
      </c>
      <c r="IK157" s="80">
        <f t="shared" si="188"/>
        <v>0</v>
      </c>
      <c r="IL157" s="80">
        <f t="shared" si="188"/>
        <v>0</v>
      </c>
      <c r="IM157" s="80">
        <f t="shared" si="188"/>
        <v>0</v>
      </c>
      <c r="IN157" s="80">
        <f t="shared" si="188"/>
        <v>0</v>
      </c>
      <c r="IO157" s="80">
        <f t="shared" si="188"/>
        <v>0</v>
      </c>
      <c r="IP157" s="80">
        <f t="shared" si="188"/>
        <v>0</v>
      </c>
      <c r="IQ157" s="80">
        <f t="shared" si="188"/>
        <v>0</v>
      </c>
      <c r="IR157" s="80">
        <f t="shared" si="188"/>
        <v>0</v>
      </c>
      <c r="IS157" s="80">
        <f t="shared" si="188"/>
        <v>0</v>
      </c>
      <c r="IT157" s="80">
        <f t="shared" si="188"/>
        <v>0</v>
      </c>
      <c r="IU157" s="80">
        <f t="shared" si="188"/>
        <v>0</v>
      </c>
      <c r="IV157" s="80">
        <f t="shared" si="188"/>
        <v>0</v>
      </c>
      <c r="IW157" s="80">
        <f t="shared" si="188"/>
        <v>0</v>
      </c>
      <c r="IX157" s="80">
        <f t="shared" si="188"/>
        <v>0</v>
      </c>
      <c r="IY157" s="80">
        <f t="shared" si="188"/>
        <v>0</v>
      </c>
      <c r="IZ157" s="80">
        <f t="shared" si="188"/>
        <v>0</v>
      </c>
      <c r="JA157" s="80">
        <f t="shared" si="188"/>
        <v>0</v>
      </c>
      <c r="JB157" s="80">
        <f t="shared" si="188"/>
        <v>0</v>
      </c>
      <c r="JC157" s="80">
        <f t="shared" si="188"/>
        <v>0</v>
      </c>
      <c r="JD157" s="80">
        <f t="shared" si="188"/>
        <v>0</v>
      </c>
      <c r="JE157" s="80">
        <f t="shared" si="188"/>
        <v>0</v>
      </c>
      <c r="JF157" s="80">
        <f t="shared" si="188"/>
        <v>0</v>
      </c>
      <c r="JG157" s="80">
        <f t="shared" si="188"/>
        <v>0</v>
      </c>
      <c r="JH157" s="80">
        <f t="shared" si="188"/>
        <v>0</v>
      </c>
      <c r="JI157" s="80">
        <f t="shared" si="188"/>
        <v>0</v>
      </c>
      <c r="JJ157" s="80">
        <f t="shared" si="188"/>
        <v>0</v>
      </c>
      <c r="JK157" s="80">
        <f t="shared" si="188"/>
        <v>0</v>
      </c>
      <c r="JL157" s="80">
        <f t="shared" si="188"/>
        <v>0</v>
      </c>
      <c r="JM157" s="80">
        <f t="shared" si="188"/>
        <v>0</v>
      </c>
      <c r="JN157" s="80">
        <f t="shared" si="188"/>
        <v>0</v>
      </c>
      <c r="JO157" s="80">
        <f t="shared" si="188"/>
        <v>0</v>
      </c>
      <c r="JP157" s="80">
        <f t="shared" si="188"/>
        <v>0</v>
      </c>
      <c r="JQ157" s="80">
        <f t="shared" si="188"/>
        <v>0</v>
      </c>
      <c r="JR157" s="80">
        <f t="shared" si="188"/>
        <v>0</v>
      </c>
      <c r="JS157" s="80">
        <f t="shared" si="188"/>
        <v>0</v>
      </c>
      <c r="JT157" s="80">
        <f t="shared" si="188"/>
        <v>0</v>
      </c>
      <c r="JU157" s="80">
        <f t="shared" si="188"/>
        <v>0</v>
      </c>
      <c r="JV157" s="80">
        <f t="shared" si="188"/>
        <v>0</v>
      </c>
      <c r="JW157" s="80">
        <f t="shared" si="188"/>
        <v>0</v>
      </c>
      <c r="JX157" s="80">
        <f t="shared" si="188"/>
        <v>0</v>
      </c>
      <c r="JY157" s="80">
        <f t="shared" si="188"/>
        <v>0</v>
      </c>
      <c r="JZ157" s="80">
        <f t="shared" si="188"/>
        <v>0</v>
      </c>
      <c r="KA157" s="80">
        <f t="shared" si="188"/>
        <v>0</v>
      </c>
      <c r="KB157" s="80">
        <f t="shared" si="188"/>
        <v>0</v>
      </c>
      <c r="KC157" s="80">
        <f t="shared" si="188"/>
        <v>0</v>
      </c>
      <c r="KD157" s="80">
        <f t="shared" si="188"/>
        <v>0</v>
      </c>
      <c r="KE157" s="80">
        <f t="shared" si="188"/>
        <v>0</v>
      </c>
      <c r="KF157" s="1"/>
      <c r="KG157" s="1"/>
      <c r="KH157" s="80">
        <f>+Interest_Rate_for_Equipment_Financing/12*P157</f>
        <v>0</v>
      </c>
      <c r="KI157" s="80">
        <f>+Interest_Rate_for_Equipment_Financing/12*Q157</f>
        <v>0</v>
      </c>
      <c r="KJ157" s="80">
        <f>+Interest_Rate_for_Equipment_Financing/12*R157</f>
        <v>0</v>
      </c>
      <c r="KK157" s="80">
        <f>+Interest_Rate_for_Equipment_Financing/12*S157</f>
        <v>0</v>
      </c>
      <c r="KL157" s="80">
        <f>+Interest_Rate_for_Equipment_Financing/12*T157</f>
        <v>0</v>
      </c>
      <c r="KM157" s="80">
        <f>+Interest_Rate_for_Equipment_Financing/12*U157</f>
        <v>0</v>
      </c>
      <c r="KN157" s="80">
        <f>+Interest_Rate_for_Equipment_Financing/12*V157</f>
        <v>0</v>
      </c>
      <c r="KO157" s="80">
        <f>+Interest_Rate_for_Equipment_Financing/12*W157</f>
        <v>0</v>
      </c>
      <c r="KP157" s="80">
        <f>+Interest_Rate_for_Equipment_Financing/12*X157</f>
        <v>0</v>
      </c>
      <c r="KQ157" s="80">
        <f>+Interest_Rate_for_Equipment_Financing/12*Y157</f>
        <v>0</v>
      </c>
      <c r="KR157" s="80">
        <f>+Interest_Rate_for_Equipment_Financing/12*Z157</f>
        <v>0</v>
      </c>
      <c r="KS157" s="80">
        <f>+Interest_Rate_for_Equipment_Financing/12*AA157</f>
        <v>0</v>
      </c>
      <c r="KT157" s="80">
        <f>+Interest_Rate_for_Equipment_Financing/12*AB157</f>
        <v>0</v>
      </c>
      <c r="KU157" s="80">
        <f>+Interest_Rate_for_Equipment_Financing/12*AC157</f>
        <v>0</v>
      </c>
      <c r="KV157" s="80">
        <f>+Interest_Rate_for_Equipment_Financing/12*AD157</f>
        <v>0</v>
      </c>
      <c r="KW157" s="80">
        <f>+Interest_Rate_for_Equipment_Financing/12*AE157</f>
        <v>0</v>
      </c>
      <c r="KX157" s="80">
        <f>+Interest_Rate_for_Equipment_Financing/12*AF157</f>
        <v>0</v>
      </c>
      <c r="KY157" s="80">
        <f>+Interest_Rate_for_Equipment_Financing/12*AG157</f>
        <v>0</v>
      </c>
      <c r="KZ157" s="80">
        <f>+Interest_Rate_for_Equipment_Financing/12*AH157</f>
        <v>0</v>
      </c>
      <c r="LA157" s="80">
        <f>+Interest_Rate_for_Equipment_Financing/12*AI157</f>
        <v>0</v>
      </c>
      <c r="LB157" s="80">
        <f>+Interest_Rate_for_Equipment_Financing/12*AJ157</f>
        <v>0</v>
      </c>
      <c r="LC157" s="80">
        <f>+Interest_Rate_for_Equipment_Financing/12*AK157</f>
        <v>0</v>
      </c>
      <c r="LD157" s="80">
        <f>+Interest_Rate_for_Equipment_Financing/12*AL157</f>
        <v>0</v>
      </c>
      <c r="LE157" s="80">
        <f>+Interest_Rate_for_Equipment_Financing/12*AM157</f>
        <v>0</v>
      </c>
      <c r="LF157" s="80">
        <f>+Interest_Rate_for_Equipment_Financing/12*AN157</f>
        <v>0</v>
      </c>
      <c r="LG157" s="80">
        <f>+Interest_Rate_for_Equipment_Financing/12*AO157</f>
        <v>0</v>
      </c>
      <c r="LH157" s="80">
        <f>+Interest_Rate_for_Equipment_Financing/12*AP157</f>
        <v>0</v>
      </c>
      <c r="LI157" s="80">
        <f>+Interest_Rate_for_Equipment_Financing/12*AQ157</f>
        <v>0</v>
      </c>
      <c r="LJ157" s="80">
        <f>+Interest_Rate_for_Equipment_Financing/12*AR157</f>
        <v>0</v>
      </c>
      <c r="LK157" s="80">
        <f>+Interest_Rate_for_Equipment_Financing/12*AS157</f>
        <v>0</v>
      </c>
      <c r="LL157" s="80">
        <f>+Interest_Rate_for_Equipment_Financing/12*AT157</f>
        <v>0</v>
      </c>
      <c r="LM157" s="80">
        <f>+Interest_Rate_for_Equipment_Financing/12*AU157</f>
        <v>0</v>
      </c>
      <c r="LN157" s="80">
        <f>+Interest_Rate_for_Equipment_Financing/12*AV157</f>
        <v>0</v>
      </c>
      <c r="LO157" s="80">
        <f>+Interest_Rate_for_Equipment_Financing/12*AW157</f>
        <v>0</v>
      </c>
      <c r="LP157" s="80">
        <f>+Interest_Rate_for_Equipment_Financing/12*AX157</f>
        <v>0</v>
      </c>
      <c r="LQ157" s="80">
        <f>+Interest_Rate_for_Equipment_Financing/12*AY157</f>
        <v>0</v>
      </c>
      <c r="LR157" s="80">
        <f>+Interest_Rate_for_Equipment_Financing/12*AZ157</f>
        <v>0</v>
      </c>
      <c r="LS157" s="80">
        <f>+Interest_Rate_for_Equipment_Financing/12*BA157</f>
        <v>0</v>
      </c>
      <c r="LT157" s="80">
        <f>+Interest_Rate_for_Equipment_Financing/12*BB157</f>
        <v>0</v>
      </c>
      <c r="LU157" s="80">
        <f>+Interest_Rate_for_Equipment_Financing/12*BC157</f>
        <v>0</v>
      </c>
      <c r="LV157" s="80">
        <f>+Interest_Rate_for_Equipment_Financing/12*BD157</f>
        <v>0</v>
      </c>
      <c r="LW157" s="80">
        <f>+Interest_Rate_for_Equipment_Financing/12*BE157</f>
        <v>0</v>
      </c>
      <c r="LX157" s="80">
        <f>+Interest_Rate_for_Equipment_Financing/12*BF157</f>
        <v>0</v>
      </c>
      <c r="LY157" s="80">
        <f>+Interest_Rate_for_Equipment_Financing/12*BG157</f>
        <v>0</v>
      </c>
      <c r="LZ157" s="80">
        <f>+Interest_Rate_for_Equipment_Financing/12*BH157</f>
        <v>0</v>
      </c>
      <c r="MA157" s="80">
        <f>+Interest_Rate_for_Equipment_Financing/12*BI157</f>
        <v>0</v>
      </c>
      <c r="MB157" s="80">
        <f>+Interest_Rate_for_Equipment_Financing/12*BJ157</f>
        <v>0</v>
      </c>
      <c r="MC157" s="80">
        <f>+Interest_Rate_for_Equipment_Financing/12*BK157</f>
        <v>0</v>
      </c>
      <c r="MD157" s="80">
        <f>+Interest_Rate_for_Equipment_Financing/12*BL157</f>
        <v>0</v>
      </c>
      <c r="ME157" s="80">
        <f>+Interest_Rate_for_Equipment_Financing/12*BM157</f>
        <v>0</v>
      </c>
      <c r="MF157" s="80">
        <f>+Interest_Rate_for_Equipment_Financing/12*BN157</f>
        <v>0</v>
      </c>
      <c r="MG157" s="80">
        <f>+Interest_Rate_for_Equipment_Financing/12*BO157</f>
        <v>0</v>
      </c>
      <c r="MH157" s="80">
        <f>+Interest_Rate_for_Equipment_Financing/12*BP157</f>
        <v>0</v>
      </c>
      <c r="MI157" s="80">
        <f>+Interest_Rate_for_Equipment_Financing/12*BQ157</f>
        <v>0</v>
      </c>
      <c r="MJ157" s="80">
        <f>+Interest_Rate_for_Equipment_Financing/12*BR157</f>
        <v>0</v>
      </c>
      <c r="MK157" s="80">
        <f>+Interest_Rate_for_Equipment_Financing/12*BS157</f>
        <v>0</v>
      </c>
      <c r="ML157" s="80">
        <f>+Interest_Rate_for_Equipment_Financing/12*BT157</f>
        <v>0</v>
      </c>
      <c r="MM157" s="80">
        <f>+Interest_Rate_for_Equipment_Financing/12*BU157</f>
        <v>0</v>
      </c>
      <c r="MN157" s="80">
        <f>+Interest_Rate_for_Equipment_Financing/12*BV157</f>
        <v>0</v>
      </c>
      <c r="MO157" s="80">
        <f>+Interest_Rate_for_Equipment_Financing/12*BW157</f>
        <v>0</v>
      </c>
      <c r="MP157" s="80">
        <f>+Interest_Rate_for_Equipment_Financing/12*BX157</f>
        <v>0</v>
      </c>
      <c r="MQ157" s="80">
        <f>+Interest_Rate_for_Equipment_Financing/12*BY157</f>
        <v>0</v>
      </c>
      <c r="MR157" s="80">
        <f>+Interest_Rate_for_Equipment_Financing/12*BZ157</f>
        <v>0</v>
      </c>
      <c r="MS157" s="80">
        <f>+Interest_Rate_for_Equipment_Financing/12*CA157</f>
        <v>0</v>
      </c>
      <c r="MT157" s="80">
        <f>+Interest_Rate_for_Equipment_Financing/12*CB157</f>
        <v>0</v>
      </c>
      <c r="MU157" s="80">
        <f>+Interest_Rate_for_Equipment_Financing/12*CC157</f>
        <v>0</v>
      </c>
      <c r="MV157" s="80">
        <f>+Interest_Rate_for_Equipment_Financing/12*CD157</f>
        <v>0</v>
      </c>
      <c r="MW157" s="80">
        <f>+Interest_Rate_for_Equipment_Financing/12*CE157</f>
        <v>0</v>
      </c>
      <c r="MX157" s="80">
        <f>+Interest_Rate_for_Equipment_Financing/12*CF157</f>
        <v>0</v>
      </c>
      <c r="MY157" s="80">
        <f>+Interest_Rate_for_Equipment_Financing/12*CG157</f>
        <v>0</v>
      </c>
      <c r="MZ157" s="80">
        <f>+Interest_Rate_for_Equipment_Financing/12*CH157</f>
        <v>0</v>
      </c>
      <c r="NA157" s="80">
        <f>+Interest_Rate_for_Equipment_Financing/12*CI157</f>
        <v>0</v>
      </c>
      <c r="NB157" s="80">
        <f>+Interest_Rate_for_Equipment_Financing/12*CJ157</f>
        <v>0</v>
      </c>
      <c r="NC157" s="80">
        <f>+Interest_Rate_for_Equipment_Financing/12*CK157</f>
        <v>0</v>
      </c>
      <c r="ND157" s="80">
        <f>+Interest_Rate_for_Equipment_Financing/12*CL157</f>
        <v>0</v>
      </c>
      <c r="NE157" s="80">
        <f>+Interest_Rate_for_Equipment_Financing/12*CM157</f>
        <v>0</v>
      </c>
      <c r="NF157" s="80">
        <f>+Interest_Rate_for_Equipment_Financing/12*CN157</f>
        <v>0</v>
      </c>
      <c r="NG157" s="80">
        <f>+Interest_Rate_for_Equipment_Financing/12*CO157</f>
        <v>0</v>
      </c>
      <c r="NH157" s="80">
        <f>+Interest_Rate_for_Equipment_Financing/12*CP157</f>
        <v>0</v>
      </c>
      <c r="NI157" s="80">
        <f>+Interest_Rate_for_Equipment_Financing/12*CQ157</f>
        <v>0</v>
      </c>
      <c r="NJ157" s="80">
        <f>+Interest_Rate_for_Equipment_Financing/12*CR157</f>
        <v>0</v>
      </c>
      <c r="NK157" s="80">
        <f>+Interest_Rate_for_Equipment_Financing/12*CS157</f>
        <v>0</v>
      </c>
      <c r="NL157" s="80">
        <f>+Interest_Rate_for_Equipment_Financing/12*CT157</f>
        <v>0</v>
      </c>
      <c r="NM157" s="80">
        <f>+Interest_Rate_for_Equipment_Financing/12*CU157</f>
        <v>0</v>
      </c>
      <c r="NN157" s="80">
        <f>+Interest_Rate_for_Equipment_Financing/12*CV157</f>
        <v>0</v>
      </c>
      <c r="NO157" s="80">
        <f>+Interest_Rate_for_Equipment_Financing/12*CW157</f>
        <v>0</v>
      </c>
      <c r="NP157" s="80">
        <f>+Interest_Rate_for_Equipment_Financing/12*CX157</f>
        <v>0</v>
      </c>
      <c r="NQ157" s="80">
        <f>+Interest_Rate_for_Equipment_Financing/12*CY157</f>
        <v>0</v>
      </c>
      <c r="NR157" s="80">
        <f>+Interest_Rate_for_Equipment_Financing/12*CZ157</f>
        <v>0</v>
      </c>
      <c r="NS157" s="80">
        <f>+Interest_Rate_for_Equipment_Financing/12*DA157</f>
        <v>0</v>
      </c>
      <c r="NT157" s="80">
        <f>+Interest_Rate_for_Equipment_Financing/12*DB157</f>
        <v>0</v>
      </c>
      <c r="NU157" s="80">
        <f>+Interest_Rate_for_Equipment_Financing/12*DC157</f>
        <v>0</v>
      </c>
      <c r="NV157" s="80">
        <f>+Interest_Rate_for_Equipment_Financing/12*DD157</f>
        <v>0</v>
      </c>
      <c r="NW157" s="80">
        <f>+Interest_Rate_for_Equipment_Financing/12*DE157</f>
        <v>0</v>
      </c>
      <c r="NX157" s="80">
        <f>+Interest_Rate_for_Equipment_Financing/12*DF157</f>
        <v>0</v>
      </c>
      <c r="NY157" s="80">
        <f>+Interest_Rate_for_Equipment_Financing/12*DG157</f>
        <v>0</v>
      </c>
      <c r="NZ157" s="80">
        <f>+Interest_Rate_for_Equipment_Financing/12*DH157</f>
        <v>0</v>
      </c>
      <c r="OA157" s="80">
        <f>+Interest_Rate_for_Equipment_Financing/12*DI157</f>
        <v>0</v>
      </c>
      <c r="OB157" s="80">
        <f>+Interest_Rate_for_Equipment_Financing/12*DJ157</f>
        <v>0</v>
      </c>
      <c r="OC157" s="80">
        <f>+Interest_Rate_for_Equipment_Financing/12*DK157</f>
        <v>0</v>
      </c>
      <c r="OD157" s="80">
        <f>+Interest_Rate_for_Equipment_Financing/12*DL157</f>
        <v>0</v>
      </c>
      <c r="OE157" s="80">
        <f>+Interest_Rate_for_Equipment_Financing/12*DM157</f>
        <v>0</v>
      </c>
      <c r="OF157" s="80">
        <f>+Interest_Rate_for_Equipment_Financing/12*DN157</f>
        <v>0</v>
      </c>
      <c r="OG157" s="80">
        <f>+Interest_Rate_for_Equipment_Financing/12*DO157</f>
        <v>0</v>
      </c>
      <c r="OH157" s="80">
        <f>+Interest_Rate_for_Equipment_Financing/12*DP157</f>
        <v>0</v>
      </c>
      <c r="OI157" s="80">
        <f>+Interest_Rate_for_Equipment_Financing/12*DQ157</f>
        <v>0</v>
      </c>
      <c r="OJ157" s="80">
        <f>+Interest_Rate_for_Equipment_Financing/12*DR157</f>
        <v>0</v>
      </c>
      <c r="OK157" s="80">
        <f>+Interest_Rate_for_Equipment_Financing/12*DS157</f>
        <v>0</v>
      </c>
      <c r="OL157" s="80">
        <f>+Interest_Rate_for_Equipment_Financing/12*DT157</f>
        <v>0</v>
      </c>
      <c r="OM157" s="80">
        <f>+Interest_Rate_for_Equipment_Financing/12*DU157</f>
        <v>0</v>
      </c>
      <c r="ON157" s="80">
        <f>+Interest_Rate_for_Equipment_Financing/12*DV157</f>
        <v>0</v>
      </c>
      <c r="OO157" s="80">
        <f>+Interest_Rate_for_Equipment_Financing/12*DW157</f>
        <v>0</v>
      </c>
      <c r="OP157" s="80">
        <f>+Interest_Rate_for_Equipment_Financing/12*DX157</f>
        <v>0</v>
      </c>
      <c r="OQ157" s="80">
        <f>+Interest_Rate_for_Equipment_Financing/12*DY157</f>
        <v>0</v>
      </c>
      <c r="OR157" s="80">
        <f>+Interest_Rate_for_Equipment_Financing/12*DZ157</f>
        <v>0</v>
      </c>
      <c r="OS157" s="80">
        <f>+Interest_Rate_for_Equipment_Financing/12*EA157</f>
        <v>0</v>
      </c>
      <c r="OT157" s="80">
        <f>+Interest_Rate_for_Equipment_Financing/12*EB157</f>
        <v>0</v>
      </c>
      <c r="OU157" s="80">
        <f>+Interest_Rate_for_Equipment_Financing/12*EC157</f>
        <v>0</v>
      </c>
      <c r="OV157" s="80">
        <f>+Interest_Rate_for_Equipment_Financing/12*ED157</f>
        <v>0</v>
      </c>
      <c r="OW157" s="80">
        <f>+Interest_Rate_for_Equipment_Financing/12*EE157</f>
        <v>0</v>
      </c>
    </row>
    <row r="158" ht="12.75" customHeight="1">
      <c r="A158" s="79">
        <f t="shared" si="111"/>
        <v>37</v>
      </c>
      <c r="B158" s="79" t="s">
        <v>237</v>
      </c>
      <c r="C158" s="80"/>
      <c r="D158" s="80" t="str">
        <f>Term_for_Equipment_Financing</f>
        <v/>
      </c>
      <c r="E158" s="294">
        <f>+Interest_Rate_LT</f>
        <v>0.05</v>
      </c>
      <c r="F158" s="295">
        <f t="shared" si="141"/>
        <v>1</v>
      </c>
      <c r="G158" s="79">
        <f t="shared" si="142"/>
        <v>2028</v>
      </c>
      <c r="H158" s="296"/>
      <c r="I158" s="296"/>
      <c r="J158" s="297"/>
      <c r="K158" s="1"/>
      <c r="L158" s="1"/>
      <c r="M158" s="256">
        <f t="shared" si="118"/>
        <v>46753</v>
      </c>
      <c r="N158" s="256">
        <f t="shared" si="112"/>
        <v>0</v>
      </c>
      <c r="O158" s="257">
        <f t="shared" si="113"/>
        <v>0</v>
      </c>
      <c r="P158" s="258">
        <f t="shared" ref="P158:ES158" si="189">AND((O158&gt;0.1),OR(P$70&lt;$N158,$N158=0))*(O158+$O158+O158*$E158/12)+(P$70=$M158)*($C158+$O158+$C158*$E158/12)</f>
        <v>0</v>
      </c>
      <c r="Q158" s="258">
        <f t="shared" si="189"/>
        <v>0</v>
      </c>
      <c r="R158" s="258">
        <f t="shared" si="189"/>
        <v>0</v>
      </c>
      <c r="S158" s="258">
        <f t="shared" si="189"/>
        <v>0</v>
      </c>
      <c r="T158" s="258">
        <f t="shared" si="189"/>
        <v>0</v>
      </c>
      <c r="U158" s="258">
        <f t="shared" si="189"/>
        <v>0</v>
      </c>
      <c r="V158" s="258">
        <f t="shared" si="189"/>
        <v>0</v>
      </c>
      <c r="W158" s="258">
        <f t="shared" si="189"/>
        <v>0</v>
      </c>
      <c r="X158" s="258">
        <f t="shared" si="189"/>
        <v>0</v>
      </c>
      <c r="Y158" s="258">
        <f t="shared" si="189"/>
        <v>0</v>
      </c>
      <c r="Z158" s="258">
        <f t="shared" si="189"/>
        <v>0</v>
      </c>
      <c r="AA158" s="258">
        <f t="shared" si="189"/>
        <v>0</v>
      </c>
      <c r="AB158" s="258">
        <f t="shared" si="189"/>
        <v>0</v>
      </c>
      <c r="AC158" s="258">
        <f t="shared" si="189"/>
        <v>0</v>
      </c>
      <c r="AD158" s="258">
        <f t="shared" si="189"/>
        <v>0</v>
      </c>
      <c r="AE158" s="258">
        <f t="shared" si="189"/>
        <v>0</v>
      </c>
      <c r="AF158" s="258">
        <f t="shared" si="189"/>
        <v>0</v>
      </c>
      <c r="AG158" s="258">
        <f t="shared" si="189"/>
        <v>0</v>
      </c>
      <c r="AH158" s="258">
        <f t="shared" si="189"/>
        <v>0</v>
      </c>
      <c r="AI158" s="258">
        <f t="shared" si="189"/>
        <v>0</v>
      </c>
      <c r="AJ158" s="258">
        <f t="shared" si="189"/>
        <v>0</v>
      </c>
      <c r="AK158" s="258">
        <f t="shared" si="189"/>
        <v>0</v>
      </c>
      <c r="AL158" s="258">
        <f t="shared" si="189"/>
        <v>0</v>
      </c>
      <c r="AM158" s="258">
        <f t="shared" si="189"/>
        <v>0</v>
      </c>
      <c r="AN158" s="258">
        <f t="shared" si="189"/>
        <v>0</v>
      </c>
      <c r="AO158" s="258">
        <f t="shared" si="189"/>
        <v>0</v>
      </c>
      <c r="AP158" s="258">
        <f t="shared" si="189"/>
        <v>0</v>
      </c>
      <c r="AQ158" s="258">
        <f t="shared" si="189"/>
        <v>0</v>
      </c>
      <c r="AR158" s="258">
        <f t="shared" si="189"/>
        <v>0</v>
      </c>
      <c r="AS158" s="258">
        <f t="shared" si="189"/>
        <v>0</v>
      </c>
      <c r="AT158" s="258">
        <f t="shared" si="189"/>
        <v>0</v>
      </c>
      <c r="AU158" s="258">
        <f t="shared" si="189"/>
        <v>0</v>
      </c>
      <c r="AV158" s="258">
        <f t="shared" si="189"/>
        <v>0</v>
      </c>
      <c r="AW158" s="258">
        <f t="shared" si="189"/>
        <v>0</v>
      </c>
      <c r="AX158" s="258">
        <f t="shared" si="189"/>
        <v>0</v>
      </c>
      <c r="AY158" s="258">
        <f t="shared" si="189"/>
        <v>0</v>
      </c>
      <c r="AZ158" s="258">
        <f t="shared" si="189"/>
        <v>0</v>
      </c>
      <c r="BA158" s="258">
        <f t="shared" si="189"/>
        <v>0</v>
      </c>
      <c r="BB158" s="258">
        <f t="shared" si="189"/>
        <v>0</v>
      </c>
      <c r="BC158" s="258">
        <f t="shared" si="189"/>
        <v>0</v>
      </c>
      <c r="BD158" s="258">
        <f t="shared" si="189"/>
        <v>0</v>
      </c>
      <c r="BE158" s="258">
        <f t="shared" si="189"/>
        <v>0</v>
      </c>
      <c r="BF158" s="258">
        <f t="shared" si="189"/>
        <v>0</v>
      </c>
      <c r="BG158" s="258">
        <f t="shared" si="189"/>
        <v>0</v>
      </c>
      <c r="BH158" s="258">
        <f t="shared" si="189"/>
        <v>0</v>
      </c>
      <c r="BI158" s="258">
        <f t="shared" si="189"/>
        <v>0</v>
      </c>
      <c r="BJ158" s="258">
        <f t="shared" si="189"/>
        <v>0</v>
      </c>
      <c r="BK158" s="258">
        <f t="shared" si="189"/>
        <v>0</v>
      </c>
      <c r="BL158" s="258">
        <f t="shared" si="189"/>
        <v>0</v>
      </c>
      <c r="BM158" s="258">
        <f t="shared" si="189"/>
        <v>0</v>
      </c>
      <c r="BN158" s="258">
        <f t="shared" si="189"/>
        <v>0</v>
      </c>
      <c r="BO158" s="258">
        <f t="shared" si="189"/>
        <v>0</v>
      </c>
      <c r="BP158" s="258">
        <f t="shared" si="189"/>
        <v>0</v>
      </c>
      <c r="BQ158" s="258">
        <f t="shared" si="189"/>
        <v>0</v>
      </c>
      <c r="BR158" s="258">
        <f t="shared" si="189"/>
        <v>0</v>
      </c>
      <c r="BS158" s="258">
        <f t="shared" si="189"/>
        <v>0</v>
      </c>
      <c r="BT158" s="258">
        <f t="shared" si="189"/>
        <v>0</v>
      </c>
      <c r="BU158" s="258">
        <f t="shared" si="189"/>
        <v>0</v>
      </c>
      <c r="BV158" s="258">
        <f t="shared" si="189"/>
        <v>0</v>
      </c>
      <c r="BW158" s="258">
        <f t="shared" si="189"/>
        <v>0</v>
      </c>
      <c r="BX158" s="258">
        <f t="shared" si="189"/>
        <v>0</v>
      </c>
      <c r="BY158" s="258">
        <f t="shared" si="189"/>
        <v>0</v>
      </c>
      <c r="BZ158" s="258">
        <f t="shared" si="189"/>
        <v>0</v>
      </c>
      <c r="CA158" s="258">
        <f t="shared" si="189"/>
        <v>0</v>
      </c>
      <c r="CB158" s="258">
        <f t="shared" si="189"/>
        <v>0</v>
      </c>
      <c r="CC158" s="258">
        <f t="shared" si="189"/>
        <v>0</v>
      </c>
      <c r="CD158" s="258">
        <f t="shared" si="189"/>
        <v>0</v>
      </c>
      <c r="CE158" s="258">
        <f t="shared" si="189"/>
        <v>0</v>
      </c>
      <c r="CF158" s="258">
        <f t="shared" si="189"/>
        <v>0</v>
      </c>
      <c r="CG158" s="258">
        <f t="shared" si="189"/>
        <v>0</v>
      </c>
      <c r="CH158" s="258">
        <f t="shared" si="189"/>
        <v>0</v>
      </c>
      <c r="CI158" s="258">
        <f t="shared" si="189"/>
        <v>0</v>
      </c>
      <c r="CJ158" s="258">
        <f t="shared" si="189"/>
        <v>0</v>
      </c>
      <c r="CK158" s="258">
        <f t="shared" si="189"/>
        <v>0</v>
      </c>
      <c r="CL158" s="258">
        <f t="shared" si="189"/>
        <v>0</v>
      </c>
      <c r="CM158" s="258">
        <f t="shared" si="189"/>
        <v>0</v>
      </c>
      <c r="CN158" s="258">
        <f t="shared" si="189"/>
        <v>0</v>
      </c>
      <c r="CO158" s="258">
        <f t="shared" si="189"/>
        <v>0</v>
      </c>
      <c r="CP158" s="258">
        <f t="shared" si="189"/>
        <v>0</v>
      </c>
      <c r="CQ158" s="258">
        <f t="shared" si="189"/>
        <v>0</v>
      </c>
      <c r="CR158" s="258">
        <f t="shared" si="189"/>
        <v>0</v>
      </c>
      <c r="CS158" s="258">
        <f t="shared" si="189"/>
        <v>0</v>
      </c>
      <c r="CT158" s="258">
        <f t="shared" si="189"/>
        <v>0</v>
      </c>
      <c r="CU158" s="258">
        <f t="shared" si="189"/>
        <v>0</v>
      </c>
      <c r="CV158" s="258">
        <f t="shared" si="189"/>
        <v>0</v>
      </c>
      <c r="CW158" s="258">
        <f t="shared" si="189"/>
        <v>0</v>
      </c>
      <c r="CX158" s="258">
        <f t="shared" si="189"/>
        <v>0</v>
      </c>
      <c r="CY158" s="258">
        <f t="shared" si="189"/>
        <v>0</v>
      </c>
      <c r="CZ158" s="258">
        <f t="shared" si="189"/>
        <v>0</v>
      </c>
      <c r="DA158" s="258">
        <f t="shared" si="189"/>
        <v>0</v>
      </c>
      <c r="DB158" s="258">
        <f t="shared" si="189"/>
        <v>0</v>
      </c>
      <c r="DC158" s="258">
        <f t="shared" si="189"/>
        <v>0</v>
      </c>
      <c r="DD158" s="258">
        <f t="shared" si="189"/>
        <v>0</v>
      </c>
      <c r="DE158" s="258">
        <f t="shared" si="189"/>
        <v>0</v>
      </c>
      <c r="DF158" s="258">
        <f t="shared" si="189"/>
        <v>0</v>
      </c>
      <c r="DG158" s="258">
        <f t="shared" si="189"/>
        <v>0</v>
      </c>
      <c r="DH158" s="258">
        <f t="shared" si="189"/>
        <v>0</v>
      </c>
      <c r="DI158" s="258">
        <f t="shared" si="189"/>
        <v>0</v>
      </c>
      <c r="DJ158" s="258">
        <f t="shared" si="189"/>
        <v>0</v>
      </c>
      <c r="DK158" s="258">
        <f t="shared" si="189"/>
        <v>0</v>
      </c>
      <c r="DL158" s="258">
        <f t="shared" si="189"/>
        <v>0</v>
      </c>
      <c r="DM158" s="258">
        <f t="shared" si="189"/>
        <v>0</v>
      </c>
      <c r="DN158" s="258">
        <f t="shared" si="189"/>
        <v>0</v>
      </c>
      <c r="DO158" s="258">
        <f t="shared" si="189"/>
        <v>0</v>
      </c>
      <c r="DP158" s="258">
        <f t="shared" si="189"/>
        <v>0</v>
      </c>
      <c r="DQ158" s="258">
        <f t="shared" si="189"/>
        <v>0</v>
      </c>
      <c r="DR158" s="258">
        <f t="shared" si="189"/>
        <v>0</v>
      </c>
      <c r="DS158" s="258">
        <f t="shared" si="189"/>
        <v>0</v>
      </c>
      <c r="DT158" s="258">
        <f t="shared" si="189"/>
        <v>0</v>
      </c>
      <c r="DU158" s="258">
        <f t="shared" si="189"/>
        <v>0</v>
      </c>
      <c r="DV158" s="258">
        <f t="shared" si="189"/>
        <v>0</v>
      </c>
      <c r="DW158" s="258">
        <f t="shared" si="189"/>
        <v>0</v>
      </c>
      <c r="DX158" s="258">
        <f t="shared" si="189"/>
        <v>0</v>
      </c>
      <c r="DY158" s="258">
        <f t="shared" si="189"/>
        <v>0</v>
      </c>
      <c r="DZ158" s="258">
        <f t="shared" si="189"/>
        <v>0</v>
      </c>
      <c r="EA158" s="258">
        <f t="shared" si="189"/>
        <v>0</v>
      </c>
      <c r="EB158" s="258">
        <f t="shared" si="189"/>
        <v>0</v>
      </c>
      <c r="EC158" s="258">
        <f t="shared" si="189"/>
        <v>0</v>
      </c>
      <c r="ED158" s="258">
        <f t="shared" si="189"/>
        <v>0</v>
      </c>
      <c r="EE158" s="258">
        <f t="shared" si="189"/>
        <v>0</v>
      </c>
      <c r="EF158" s="258">
        <f t="shared" si="189"/>
        <v>0</v>
      </c>
      <c r="EG158" s="258">
        <f t="shared" si="189"/>
        <v>0</v>
      </c>
      <c r="EH158" s="258">
        <f t="shared" si="189"/>
        <v>0</v>
      </c>
      <c r="EI158" s="258">
        <f t="shared" si="189"/>
        <v>0</v>
      </c>
      <c r="EJ158" s="258">
        <f t="shared" si="189"/>
        <v>0</v>
      </c>
      <c r="EK158" s="258">
        <f t="shared" si="189"/>
        <v>0</v>
      </c>
      <c r="EL158" s="258">
        <f t="shared" si="189"/>
        <v>0</v>
      </c>
      <c r="EM158" s="258">
        <f t="shared" si="189"/>
        <v>0</v>
      </c>
      <c r="EN158" s="258">
        <f t="shared" si="189"/>
        <v>0</v>
      </c>
      <c r="EO158" s="258">
        <f t="shared" si="189"/>
        <v>0</v>
      </c>
      <c r="EP158" s="258">
        <f t="shared" si="189"/>
        <v>0</v>
      </c>
      <c r="EQ158" s="258">
        <f t="shared" si="189"/>
        <v>0</v>
      </c>
      <c r="ER158" s="258">
        <f t="shared" si="189"/>
        <v>0</v>
      </c>
      <c r="ES158" s="258">
        <f t="shared" si="189"/>
        <v>0</v>
      </c>
      <c r="ET158" s="1"/>
      <c r="EU158" s="1"/>
      <c r="EV158" s="1"/>
      <c r="EW158" s="1"/>
      <c r="EX158" s="80">
        <f t="shared" ref="EX158:KE158" si="190">(P158&gt;0)*(P158-AB158)</f>
        <v>0</v>
      </c>
      <c r="EY158" s="80">
        <f t="shared" si="190"/>
        <v>0</v>
      </c>
      <c r="EZ158" s="80">
        <f t="shared" si="190"/>
        <v>0</v>
      </c>
      <c r="FA158" s="80">
        <f t="shared" si="190"/>
        <v>0</v>
      </c>
      <c r="FB158" s="80">
        <f t="shared" si="190"/>
        <v>0</v>
      </c>
      <c r="FC158" s="80">
        <f t="shared" si="190"/>
        <v>0</v>
      </c>
      <c r="FD158" s="80">
        <f t="shared" si="190"/>
        <v>0</v>
      </c>
      <c r="FE158" s="80">
        <f t="shared" si="190"/>
        <v>0</v>
      </c>
      <c r="FF158" s="80">
        <f t="shared" si="190"/>
        <v>0</v>
      </c>
      <c r="FG158" s="80">
        <f t="shared" si="190"/>
        <v>0</v>
      </c>
      <c r="FH158" s="80">
        <f t="shared" si="190"/>
        <v>0</v>
      </c>
      <c r="FI158" s="80">
        <f t="shared" si="190"/>
        <v>0</v>
      </c>
      <c r="FJ158" s="80">
        <f t="shared" si="190"/>
        <v>0</v>
      </c>
      <c r="FK158" s="80">
        <f t="shared" si="190"/>
        <v>0</v>
      </c>
      <c r="FL158" s="80">
        <f t="shared" si="190"/>
        <v>0</v>
      </c>
      <c r="FM158" s="80">
        <f t="shared" si="190"/>
        <v>0</v>
      </c>
      <c r="FN158" s="80">
        <f t="shared" si="190"/>
        <v>0</v>
      </c>
      <c r="FO158" s="80">
        <f t="shared" si="190"/>
        <v>0</v>
      </c>
      <c r="FP158" s="80">
        <f t="shared" si="190"/>
        <v>0</v>
      </c>
      <c r="FQ158" s="80">
        <f t="shared" si="190"/>
        <v>0</v>
      </c>
      <c r="FR158" s="80">
        <f t="shared" si="190"/>
        <v>0</v>
      </c>
      <c r="FS158" s="80">
        <f t="shared" si="190"/>
        <v>0</v>
      </c>
      <c r="FT158" s="80">
        <f t="shared" si="190"/>
        <v>0</v>
      </c>
      <c r="FU158" s="80">
        <f t="shared" si="190"/>
        <v>0</v>
      </c>
      <c r="FV158" s="80">
        <f t="shared" si="190"/>
        <v>0</v>
      </c>
      <c r="FW158" s="80">
        <f t="shared" si="190"/>
        <v>0</v>
      </c>
      <c r="FX158" s="80">
        <f t="shared" si="190"/>
        <v>0</v>
      </c>
      <c r="FY158" s="80">
        <f t="shared" si="190"/>
        <v>0</v>
      </c>
      <c r="FZ158" s="80">
        <f t="shared" si="190"/>
        <v>0</v>
      </c>
      <c r="GA158" s="80">
        <f t="shared" si="190"/>
        <v>0</v>
      </c>
      <c r="GB158" s="80">
        <f t="shared" si="190"/>
        <v>0</v>
      </c>
      <c r="GC158" s="80">
        <f t="shared" si="190"/>
        <v>0</v>
      </c>
      <c r="GD158" s="80">
        <f t="shared" si="190"/>
        <v>0</v>
      </c>
      <c r="GE158" s="80">
        <f t="shared" si="190"/>
        <v>0</v>
      </c>
      <c r="GF158" s="80">
        <f t="shared" si="190"/>
        <v>0</v>
      </c>
      <c r="GG158" s="80">
        <f t="shared" si="190"/>
        <v>0</v>
      </c>
      <c r="GH158" s="80">
        <f t="shared" si="190"/>
        <v>0</v>
      </c>
      <c r="GI158" s="80">
        <f t="shared" si="190"/>
        <v>0</v>
      </c>
      <c r="GJ158" s="80">
        <f t="shared" si="190"/>
        <v>0</v>
      </c>
      <c r="GK158" s="80">
        <f t="shared" si="190"/>
        <v>0</v>
      </c>
      <c r="GL158" s="80">
        <f t="shared" si="190"/>
        <v>0</v>
      </c>
      <c r="GM158" s="80">
        <f t="shared" si="190"/>
        <v>0</v>
      </c>
      <c r="GN158" s="80">
        <f t="shared" si="190"/>
        <v>0</v>
      </c>
      <c r="GO158" s="80">
        <f t="shared" si="190"/>
        <v>0</v>
      </c>
      <c r="GP158" s="80">
        <f t="shared" si="190"/>
        <v>0</v>
      </c>
      <c r="GQ158" s="80">
        <f t="shared" si="190"/>
        <v>0</v>
      </c>
      <c r="GR158" s="80">
        <f t="shared" si="190"/>
        <v>0</v>
      </c>
      <c r="GS158" s="80">
        <f t="shared" si="190"/>
        <v>0</v>
      </c>
      <c r="GT158" s="80">
        <f t="shared" si="190"/>
        <v>0</v>
      </c>
      <c r="GU158" s="80">
        <f t="shared" si="190"/>
        <v>0</v>
      </c>
      <c r="GV158" s="80">
        <f t="shared" si="190"/>
        <v>0</v>
      </c>
      <c r="GW158" s="80">
        <f t="shared" si="190"/>
        <v>0</v>
      </c>
      <c r="GX158" s="80">
        <f t="shared" si="190"/>
        <v>0</v>
      </c>
      <c r="GY158" s="80">
        <f t="shared" si="190"/>
        <v>0</v>
      </c>
      <c r="GZ158" s="80">
        <f t="shared" si="190"/>
        <v>0</v>
      </c>
      <c r="HA158" s="80">
        <f t="shared" si="190"/>
        <v>0</v>
      </c>
      <c r="HB158" s="80">
        <f t="shared" si="190"/>
        <v>0</v>
      </c>
      <c r="HC158" s="80">
        <f t="shared" si="190"/>
        <v>0</v>
      </c>
      <c r="HD158" s="80">
        <f t="shared" si="190"/>
        <v>0</v>
      </c>
      <c r="HE158" s="80">
        <f t="shared" si="190"/>
        <v>0</v>
      </c>
      <c r="HF158" s="80">
        <f t="shared" si="190"/>
        <v>0</v>
      </c>
      <c r="HG158" s="80">
        <f t="shared" si="190"/>
        <v>0</v>
      </c>
      <c r="HH158" s="80">
        <f t="shared" si="190"/>
        <v>0</v>
      </c>
      <c r="HI158" s="80">
        <f t="shared" si="190"/>
        <v>0</v>
      </c>
      <c r="HJ158" s="80">
        <f t="shared" si="190"/>
        <v>0</v>
      </c>
      <c r="HK158" s="80">
        <f t="shared" si="190"/>
        <v>0</v>
      </c>
      <c r="HL158" s="80">
        <f t="shared" si="190"/>
        <v>0</v>
      </c>
      <c r="HM158" s="80">
        <f t="shared" si="190"/>
        <v>0</v>
      </c>
      <c r="HN158" s="80">
        <f t="shared" si="190"/>
        <v>0</v>
      </c>
      <c r="HO158" s="80">
        <f t="shared" si="190"/>
        <v>0</v>
      </c>
      <c r="HP158" s="80">
        <f t="shared" si="190"/>
        <v>0</v>
      </c>
      <c r="HQ158" s="80">
        <f t="shared" si="190"/>
        <v>0</v>
      </c>
      <c r="HR158" s="80">
        <f t="shared" si="190"/>
        <v>0</v>
      </c>
      <c r="HS158" s="80">
        <f t="shared" si="190"/>
        <v>0</v>
      </c>
      <c r="HT158" s="80">
        <f t="shared" si="190"/>
        <v>0</v>
      </c>
      <c r="HU158" s="80">
        <f t="shared" si="190"/>
        <v>0</v>
      </c>
      <c r="HV158" s="80">
        <f t="shared" si="190"/>
        <v>0</v>
      </c>
      <c r="HW158" s="80">
        <f t="shared" si="190"/>
        <v>0</v>
      </c>
      <c r="HX158" s="80">
        <f t="shared" si="190"/>
        <v>0</v>
      </c>
      <c r="HY158" s="80">
        <f t="shared" si="190"/>
        <v>0</v>
      </c>
      <c r="HZ158" s="80">
        <f t="shared" si="190"/>
        <v>0</v>
      </c>
      <c r="IA158" s="80">
        <f t="shared" si="190"/>
        <v>0</v>
      </c>
      <c r="IB158" s="80">
        <f t="shared" si="190"/>
        <v>0</v>
      </c>
      <c r="IC158" s="80">
        <f t="shared" si="190"/>
        <v>0</v>
      </c>
      <c r="ID158" s="80">
        <f t="shared" si="190"/>
        <v>0</v>
      </c>
      <c r="IE158" s="80">
        <f t="shared" si="190"/>
        <v>0</v>
      </c>
      <c r="IF158" s="80">
        <f t="shared" si="190"/>
        <v>0</v>
      </c>
      <c r="IG158" s="80">
        <f t="shared" si="190"/>
        <v>0</v>
      </c>
      <c r="IH158" s="80">
        <f t="shared" si="190"/>
        <v>0</v>
      </c>
      <c r="II158" s="80">
        <f t="shared" si="190"/>
        <v>0</v>
      </c>
      <c r="IJ158" s="80">
        <f t="shared" si="190"/>
        <v>0</v>
      </c>
      <c r="IK158" s="80">
        <f t="shared" si="190"/>
        <v>0</v>
      </c>
      <c r="IL158" s="80">
        <f t="shared" si="190"/>
        <v>0</v>
      </c>
      <c r="IM158" s="80">
        <f t="shared" si="190"/>
        <v>0</v>
      </c>
      <c r="IN158" s="80">
        <f t="shared" si="190"/>
        <v>0</v>
      </c>
      <c r="IO158" s="80">
        <f t="shared" si="190"/>
        <v>0</v>
      </c>
      <c r="IP158" s="80">
        <f t="shared" si="190"/>
        <v>0</v>
      </c>
      <c r="IQ158" s="80">
        <f t="shared" si="190"/>
        <v>0</v>
      </c>
      <c r="IR158" s="80">
        <f t="shared" si="190"/>
        <v>0</v>
      </c>
      <c r="IS158" s="80">
        <f t="shared" si="190"/>
        <v>0</v>
      </c>
      <c r="IT158" s="80">
        <f t="shared" si="190"/>
        <v>0</v>
      </c>
      <c r="IU158" s="80">
        <f t="shared" si="190"/>
        <v>0</v>
      </c>
      <c r="IV158" s="80">
        <f t="shared" si="190"/>
        <v>0</v>
      </c>
      <c r="IW158" s="80">
        <f t="shared" si="190"/>
        <v>0</v>
      </c>
      <c r="IX158" s="80">
        <f t="shared" si="190"/>
        <v>0</v>
      </c>
      <c r="IY158" s="80">
        <f t="shared" si="190"/>
        <v>0</v>
      </c>
      <c r="IZ158" s="80">
        <f t="shared" si="190"/>
        <v>0</v>
      </c>
      <c r="JA158" s="80">
        <f t="shared" si="190"/>
        <v>0</v>
      </c>
      <c r="JB158" s="80">
        <f t="shared" si="190"/>
        <v>0</v>
      </c>
      <c r="JC158" s="80">
        <f t="shared" si="190"/>
        <v>0</v>
      </c>
      <c r="JD158" s="80">
        <f t="shared" si="190"/>
        <v>0</v>
      </c>
      <c r="JE158" s="80">
        <f t="shared" si="190"/>
        <v>0</v>
      </c>
      <c r="JF158" s="80">
        <f t="shared" si="190"/>
        <v>0</v>
      </c>
      <c r="JG158" s="80">
        <f t="shared" si="190"/>
        <v>0</v>
      </c>
      <c r="JH158" s="80">
        <f t="shared" si="190"/>
        <v>0</v>
      </c>
      <c r="JI158" s="80">
        <f t="shared" si="190"/>
        <v>0</v>
      </c>
      <c r="JJ158" s="80">
        <f t="shared" si="190"/>
        <v>0</v>
      </c>
      <c r="JK158" s="80">
        <f t="shared" si="190"/>
        <v>0</v>
      </c>
      <c r="JL158" s="80">
        <f t="shared" si="190"/>
        <v>0</v>
      </c>
      <c r="JM158" s="80">
        <f t="shared" si="190"/>
        <v>0</v>
      </c>
      <c r="JN158" s="80">
        <f t="shared" si="190"/>
        <v>0</v>
      </c>
      <c r="JO158" s="80">
        <f t="shared" si="190"/>
        <v>0</v>
      </c>
      <c r="JP158" s="80">
        <f t="shared" si="190"/>
        <v>0</v>
      </c>
      <c r="JQ158" s="80">
        <f t="shared" si="190"/>
        <v>0</v>
      </c>
      <c r="JR158" s="80">
        <f t="shared" si="190"/>
        <v>0</v>
      </c>
      <c r="JS158" s="80">
        <f t="shared" si="190"/>
        <v>0</v>
      </c>
      <c r="JT158" s="80">
        <f t="shared" si="190"/>
        <v>0</v>
      </c>
      <c r="JU158" s="80">
        <f t="shared" si="190"/>
        <v>0</v>
      </c>
      <c r="JV158" s="80">
        <f t="shared" si="190"/>
        <v>0</v>
      </c>
      <c r="JW158" s="80">
        <f t="shared" si="190"/>
        <v>0</v>
      </c>
      <c r="JX158" s="80">
        <f t="shared" si="190"/>
        <v>0</v>
      </c>
      <c r="JY158" s="80">
        <f t="shared" si="190"/>
        <v>0</v>
      </c>
      <c r="JZ158" s="80">
        <f t="shared" si="190"/>
        <v>0</v>
      </c>
      <c r="KA158" s="80">
        <f t="shared" si="190"/>
        <v>0</v>
      </c>
      <c r="KB158" s="80">
        <f t="shared" si="190"/>
        <v>0</v>
      </c>
      <c r="KC158" s="80">
        <f t="shared" si="190"/>
        <v>0</v>
      </c>
      <c r="KD158" s="80">
        <f t="shared" si="190"/>
        <v>0</v>
      </c>
      <c r="KE158" s="80">
        <f t="shared" si="190"/>
        <v>0</v>
      </c>
      <c r="KF158" s="1"/>
      <c r="KG158" s="1"/>
      <c r="KH158" s="80">
        <f>+Interest_Rate_for_Equipment_Financing/12*P158</f>
        <v>0</v>
      </c>
      <c r="KI158" s="80">
        <f>+Interest_Rate_for_Equipment_Financing/12*Q158</f>
        <v>0</v>
      </c>
      <c r="KJ158" s="80">
        <f>+Interest_Rate_for_Equipment_Financing/12*R158</f>
        <v>0</v>
      </c>
      <c r="KK158" s="80">
        <f>+Interest_Rate_for_Equipment_Financing/12*S158</f>
        <v>0</v>
      </c>
      <c r="KL158" s="80">
        <f>+Interest_Rate_for_Equipment_Financing/12*T158</f>
        <v>0</v>
      </c>
      <c r="KM158" s="80">
        <f>+Interest_Rate_for_Equipment_Financing/12*U158</f>
        <v>0</v>
      </c>
      <c r="KN158" s="80">
        <f>+Interest_Rate_for_Equipment_Financing/12*V158</f>
        <v>0</v>
      </c>
      <c r="KO158" s="80">
        <f>+Interest_Rate_for_Equipment_Financing/12*W158</f>
        <v>0</v>
      </c>
      <c r="KP158" s="80">
        <f>+Interest_Rate_for_Equipment_Financing/12*X158</f>
        <v>0</v>
      </c>
      <c r="KQ158" s="80">
        <f>+Interest_Rate_for_Equipment_Financing/12*Y158</f>
        <v>0</v>
      </c>
      <c r="KR158" s="80">
        <f>+Interest_Rate_for_Equipment_Financing/12*Z158</f>
        <v>0</v>
      </c>
      <c r="KS158" s="80">
        <f>+Interest_Rate_for_Equipment_Financing/12*AA158</f>
        <v>0</v>
      </c>
      <c r="KT158" s="80">
        <f>+Interest_Rate_for_Equipment_Financing/12*AB158</f>
        <v>0</v>
      </c>
      <c r="KU158" s="80">
        <f>+Interest_Rate_for_Equipment_Financing/12*AC158</f>
        <v>0</v>
      </c>
      <c r="KV158" s="80">
        <f>+Interest_Rate_for_Equipment_Financing/12*AD158</f>
        <v>0</v>
      </c>
      <c r="KW158" s="80">
        <f>+Interest_Rate_for_Equipment_Financing/12*AE158</f>
        <v>0</v>
      </c>
      <c r="KX158" s="80">
        <f>+Interest_Rate_for_Equipment_Financing/12*AF158</f>
        <v>0</v>
      </c>
      <c r="KY158" s="80">
        <f>+Interest_Rate_for_Equipment_Financing/12*AG158</f>
        <v>0</v>
      </c>
      <c r="KZ158" s="80">
        <f>+Interest_Rate_for_Equipment_Financing/12*AH158</f>
        <v>0</v>
      </c>
      <c r="LA158" s="80">
        <f>+Interest_Rate_for_Equipment_Financing/12*AI158</f>
        <v>0</v>
      </c>
      <c r="LB158" s="80">
        <f>+Interest_Rate_for_Equipment_Financing/12*AJ158</f>
        <v>0</v>
      </c>
      <c r="LC158" s="80">
        <f>+Interest_Rate_for_Equipment_Financing/12*AK158</f>
        <v>0</v>
      </c>
      <c r="LD158" s="80">
        <f>+Interest_Rate_for_Equipment_Financing/12*AL158</f>
        <v>0</v>
      </c>
      <c r="LE158" s="80">
        <f>+Interest_Rate_for_Equipment_Financing/12*AM158</f>
        <v>0</v>
      </c>
      <c r="LF158" s="80">
        <f>+Interest_Rate_for_Equipment_Financing/12*AN158</f>
        <v>0</v>
      </c>
      <c r="LG158" s="80">
        <f>+Interest_Rate_for_Equipment_Financing/12*AO158</f>
        <v>0</v>
      </c>
      <c r="LH158" s="80">
        <f>+Interest_Rate_for_Equipment_Financing/12*AP158</f>
        <v>0</v>
      </c>
      <c r="LI158" s="80">
        <f>+Interest_Rate_for_Equipment_Financing/12*AQ158</f>
        <v>0</v>
      </c>
      <c r="LJ158" s="80">
        <f>+Interest_Rate_for_Equipment_Financing/12*AR158</f>
        <v>0</v>
      </c>
      <c r="LK158" s="80">
        <f>+Interest_Rate_for_Equipment_Financing/12*AS158</f>
        <v>0</v>
      </c>
      <c r="LL158" s="80">
        <f>+Interest_Rate_for_Equipment_Financing/12*AT158</f>
        <v>0</v>
      </c>
      <c r="LM158" s="80">
        <f>+Interest_Rate_for_Equipment_Financing/12*AU158</f>
        <v>0</v>
      </c>
      <c r="LN158" s="80">
        <f>+Interest_Rate_for_Equipment_Financing/12*AV158</f>
        <v>0</v>
      </c>
      <c r="LO158" s="80">
        <f>+Interest_Rate_for_Equipment_Financing/12*AW158</f>
        <v>0</v>
      </c>
      <c r="LP158" s="80">
        <f>+Interest_Rate_for_Equipment_Financing/12*AX158</f>
        <v>0</v>
      </c>
      <c r="LQ158" s="80">
        <f>+Interest_Rate_for_Equipment_Financing/12*AY158</f>
        <v>0</v>
      </c>
      <c r="LR158" s="80">
        <f>+Interest_Rate_for_Equipment_Financing/12*AZ158</f>
        <v>0</v>
      </c>
      <c r="LS158" s="80">
        <f>+Interest_Rate_for_Equipment_Financing/12*BA158</f>
        <v>0</v>
      </c>
      <c r="LT158" s="80">
        <f>+Interest_Rate_for_Equipment_Financing/12*BB158</f>
        <v>0</v>
      </c>
      <c r="LU158" s="80">
        <f>+Interest_Rate_for_Equipment_Financing/12*BC158</f>
        <v>0</v>
      </c>
      <c r="LV158" s="80">
        <f>+Interest_Rate_for_Equipment_Financing/12*BD158</f>
        <v>0</v>
      </c>
      <c r="LW158" s="80">
        <f>+Interest_Rate_for_Equipment_Financing/12*BE158</f>
        <v>0</v>
      </c>
      <c r="LX158" s="80">
        <f>+Interest_Rate_for_Equipment_Financing/12*BF158</f>
        <v>0</v>
      </c>
      <c r="LY158" s="80">
        <f>+Interest_Rate_for_Equipment_Financing/12*BG158</f>
        <v>0</v>
      </c>
      <c r="LZ158" s="80">
        <f>+Interest_Rate_for_Equipment_Financing/12*BH158</f>
        <v>0</v>
      </c>
      <c r="MA158" s="80">
        <f>+Interest_Rate_for_Equipment_Financing/12*BI158</f>
        <v>0</v>
      </c>
      <c r="MB158" s="80">
        <f>+Interest_Rate_for_Equipment_Financing/12*BJ158</f>
        <v>0</v>
      </c>
      <c r="MC158" s="80">
        <f>+Interest_Rate_for_Equipment_Financing/12*BK158</f>
        <v>0</v>
      </c>
      <c r="MD158" s="80">
        <f>+Interest_Rate_for_Equipment_Financing/12*BL158</f>
        <v>0</v>
      </c>
      <c r="ME158" s="80">
        <f>+Interest_Rate_for_Equipment_Financing/12*BM158</f>
        <v>0</v>
      </c>
      <c r="MF158" s="80">
        <f>+Interest_Rate_for_Equipment_Financing/12*BN158</f>
        <v>0</v>
      </c>
      <c r="MG158" s="80">
        <f>+Interest_Rate_for_Equipment_Financing/12*BO158</f>
        <v>0</v>
      </c>
      <c r="MH158" s="80">
        <f>+Interest_Rate_for_Equipment_Financing/12*BP158</f>
        <v>0</v>
      </c>
      <c r="MI158" s="80">
        <f>+Interest_Rate_for_Equipment_Financing/12*BQ158</f>
        <v>0</v>
      </c>
      <c r="MJ158" s="80">
        <f>+Interest_Rate_for_Equipment_Financing/12*BR158</f>
        <v>0</v>
      </c>
      <c r="MK158" s="80">
        <f>+Interest_Rate_for_Equipment_Financing/12*BS158</f>
        <v>0</v>
      </c>
      <c r="ML158" s="80">
        <f>+Interest_Rate_for_Equipment_Financing/12*BT158</f>
        <v>0</v>
      </c>
      <c r="MM158" s="80">
        <f>+Interest_Rate_for_Equipment_Financing/12*BU158</f>
        <v>0</v>
      </c>
      <c r="MN158" s="80">
        <f>+Interest_Rate_for_Equipment_Financing/12*BV158</f>
        <v>0</v>
      </c>
      <c r="MO158" s="80">
        <f>+Interest_Rate_for_Equipment_Financing/12*BW158</f>
        <v>0</v>
      </c>
      <c r="MP158" s="80">
        <f>+Interest_Rate_for_Equipment_Financing/12*BX158</f>
        <v>0</v>
      </c>
      <c r="MQ158" s="80">
        <f>+Interest_Rate_for_Equipment_Financing/12*BY158</f>
        <v>0</v>
      </c>
      <c r="MR158" s="80">
        <f>+Interest_Rate_for_Equipment_Financing/12*BZ158</f>
        <v>0</v>
      </c>
      <c r="MS158" s="80">
        <f>+Interest_Rate_for_Equipment_Financing/12*CA158</f>
        <v>0</v>
      </c>
      <c r="MT158" s="80">
        <f>+Interest_Rate_for_Equipment_Financing/12*CB158</f>
        <v>0</v>
      </c>
      <c r="MU158" s="80">
        <f>+Interest_Rate_for_Equipment_Financing/12*CC158</f>
        <v>0</v>
      </c>
      <c r="MV158" s="80">
        <f>+Interest_Rate_for_Equipment_Financing/12*CD158</f>
        <v>0</v>
      </c>
      <c r="MW158" s="80">
        <f>+Interest_Rate_for_Equipment_Financing/12*CE158</f>
        <v>0</v>
      </c>
      <c r="MX158" s="80">
        <f>+Interest_Rate_for_Equipment_Financing/12*CF158</f>
        <v>0</v>
      </c>
      <c r="MY158" s="80">
        <f>+Interest_Rate_for_Equipment_Financing/12*CG158</f>
        <v>0</v>
      </c>
      <c r="MZ158" s="80">
        <f>+Interest_Rate_for_Equipment_Financing/12*CH158</f>
        <v>0</v>
      </c>
      <c r="NA158" s="80">
        <f>+Interest_Rate_for_Equipment_Financing/12*CI158</f>
        <v>0</v>
      </c>
      <c r="NB158" s="80">
        <f>+Interest_Rate_for_Equipment_Financing/12*CJ158</f>
        <v>0</v>
      </c>
      <c r="NC158" s="80">
        <f>+Interest_Rate_for_Equipment_Financing/12*CK158</f>
        <v>0</v>
      </c>
      <c r="ND158" s="80">
        <f>+Interest_Rate_for_Equipment_Financing/12*CL158</f>
        <v>0</v>
      </c>
      <c r="NE158" s="80">
        <f>+Interest_Rate_for_Equipment_Financing/12*CM158</f>
        <v>0</v>
      </c>
      <c r="NF158" s="80">
        <f>+Interest_Rate_for_Equipment_Financing/12*CN158</f>
        <v>0</v>
      </c>
      <c r="NG158" s="80">
        <f>+Interest_Rate_for_Equipment_Financing/12*CO158</f>
        <v>0</v>
      </c>
      <c r="NH158" s="80">
        <f>+Interest_Rate_for_Equipment_Financing/12*CP158</f>
        <v>0</v>
      </c>
      <c r="NI158" s="80">
        <f>+Interest_Rate_for_Equipment_Financing/12*CQ158</f>
        <v>0</v>
      </c>
      <c r="NJ158" s="80">
        <f>+Interest_Rate_for_Equipment_Financing/12*CR158</f>
        <v>0</v>
      </c>
      <c r="NK158" s="80">
        <f>+Interest_Rate_for_Equipment_Financing/12*CS158</f>
        <v>0</v>
      </c>
      <c r="NL158" s="80">
        <f>+Interest_Rate_for_Equipment_Financing/12*CT158</f>
        <v>0</v>
      </c>
      <c r="NM158" s="80">
        <f>+Interest_Rate_for_Equipment_Financing/12*CU158</f>
        <v>0</v>
      </c>
      <c r="NN158" s="80">
        <f>+Interest_Rate_for_Equipment_Financing/12*CV158</f>
        <v>0</v>
      </c>
      <c r="NO158" s="80">
        <f>+Interest_Rate_for_Equipment_Financing/12*CW158</f>
        <v>0</v>
      </c>
      <c r="NP158" s="80">
        <f>+Interest_Rate_for_Equipment_Financing/12*CX158</f>
        <v>0</v>
      </c>
      <c r="NQ158" s="80">
        <f>+Interest_Rate_for_Equipment_Financing/12*CY158</f>
        <v>0</v>
      </c>
      <c r="NR158" s="80">
        <f>+Interest_Rate_for_Equipment_Financing/12*CZ158</f>
        <v>0</v>
      </c>
      <c r="NS158" s="80">
        <f>+Interest_Rate_for_Equipment_Financing/12*DA158</f>
        <v>0</v>
      </c>
      <c r="NT158" s="80">
        <f>+Interest_Rate_for_Equipment_Financing/12*DB158</f>
        <v>0</v>
      </c>
      <c r="NU158" s="80">
        <f>+Interest_Rate_for_Equipment_Financing/12*DC158</f>
        <v>0</v>
      </c>
      <c r="NV158" s="80">
        <f>+Interest_Rate_for_Equipment_Financing/12*DD158</f>
        <v>0</v>
      </c>
      <c r="NW158" s="80">
        <f>+Interest_Rate_for_Equipment_Financing/12*DE158</f>
        <v>0</v>
      </c>
      <c r="NX158" s="80">
        <f>+Interest_Rate_for_Equipment_Financing/12*DF158</f>
        <v>0</v>
      </c>
      <c r="NY158" s="80">
        <f>+Interest_Rate_for_Equipment_Financing/12*DG158</f>
        <v>0</v>
      </c>
      <c r="NZ158" s="80">
        <f>+Interest_Rate_for_Equipment_Financing/12*DH158</f>
        <v>0</v>
      </c>
      <c r="OA158" s="80">
        <f>+Interest_Rate_for_Equipment_Financing/12*DI158</f>
        <v>0</v>
      </c>
      <c r="OB158" s="80">
        <f>+Interest_Rate_for_Equipment_Financing/12*DJ158</f>
        <v>0</v>
      </c>
      <c r="OC158" s="80">
        <f>+Interest_Rate_for_Equipment_Financing/12*DK158</f>
        <v>0</v>
      </c>
      <c r="OD158" s="80">
        <f>+Interest_Rate_for_Equipment_Financing/12*DL158</f>
        <v>0</v>
      </c>
      <c r="OE158" s="80">
        <f>+Interest_Rate_for_Equipment_Financing/12*DM158</f>
        <v>0</v>
      </c>
      <c r="OF158" s="80">
        <f>+Interest_Rate_for_Equipment_Financing/12*DN158</f>
        <v>0</v>
      </c>
      <c r="OG158" s="80">
        <f>+Interest_Rate_for_Equipment_Financing/12*DO158</f>
        <v>0</v>
      </c>
      <c r="OH158" s="80">
        <f>+Interest_Rate_for_Equipment_Financing/12*DP158</f>
        <v>0</v>
      </c>
      <c r="OI158" s="80">
        <f>+Interest_Rate_for_Equipment_Financing/12*DQ158</f>
        <v>0</v>
      </c>
      <c r="OJ158" s="80">
        <f>+Interest_Rate_for_Equipment_Financing/12*DR158</f>
        <v>0</v>
      </c>
      <c r="OK158" s="80">
        <f>+Interest_Rate_for_Equipment_Financing/12*DS158</f>
        <v>0</v>
      </c>
      <c r="OL158" s="80">
        <f>+Interest_Rate_for_Equipment_Financing/12*DT158</f>
        <v>0</v>
      </c>
      <c r="OM158" s="80">
        <f>+Interest_Rate_for_Equipment_Financing/12*DU158</f>
        <v>0</v>
      </c>
      <c r="ON158" s="80">
        <f>+Interest_Rate_for_Equipment_Financing/12*DV158</f>
        <v>0</v>
      </c>
      <c r="OO158" s="80">
        <f>+Interest_Rate_for_Equipment_Financing/12*DW158</f>
        <v>0</v>
      </c>
      <c r="OP158" s="80">
        <f>+Interest_Rate_for_Equipment_Financing/12*DX158</f>
        <v>0</v>
      </c>
      <c r="OQ158" s="80">
        <f>+Interest_Rate_for_Equipment_Financing/12*DY158</f>
        <v>0</v>
      </c>
      <c r="OR158" s="80">
        <f>+Interest_Rate_for_Equipment_Financing/12*DZ158</f>
        <v>0</v>
      </c>
      <c r="OS158" s="80">
        <f>+Interest_Rate_for_Equipment_Financing/12*EA158</f>
        <v>0</v>
      </c>
      <c r="OT158" s="80">
        <f>+Interest_Rate_for_Equipment_Financing/12*EB158</f>
        <v>0</v>
      </c>
      <c r="OU158" s="80">
        <f>+Interest_Rate_for_Equipment_Financing/12*EC158</f>
        <v>0</v>
      </c>
      <c r="OV158" s="80">
        <f>+Interest_Rate_for_Equipment_Financing/12*ED158</f>
        <v>0</v>
      </c>
      <c r="OW158" s="80">
        <f>+Interest_Rate_for_Equipment_Financing/12*EE158</f>
        <v>0</v>
      </c>
    </row>
    <row r="159" ht="12.75" customHeight="1">
      <c r="A159" s="79">
        <f t="shared" si="111"/>
        <v>38</v>
      </c>
      <c r="B159" s="79" t="s">
        <v>238</v>
      </c>
      <c r="C159" s="80"/>
      <c r="D159" s="80" t="str">
        <f>Term_for_Equipment_Financing</f>
        <v/>
      </c>
      <c r="E159" s="294">
        <f>+Interest_Rate_LT</f>
        <v>0.05</v>
      </c>
      <c r="F159" s="295">
        <f t="shared" si="141"/>
        <v>2</v>
      </c>
      <c r="G159" s="79">
        <f t="shared" si="142"/>
        <v>2028</v>
      </c>
      <c r="H159" s="296"/>
      <c r="I159" s="296"/>
      <c r="J159" s="297"/>
      <c r="K159" s="1"/>
      <c r="L159" s="1"/>
      <c r="M159" s="256">
        <f t="shared" si="118"/>
        <v>46784</v>
      </c>
      <c r="N159" s="256">
        <f t="shared" si="112"/>
        <v>0</v>
      </c>
      <c r="O159" s="257">
        <f t="shared" si="113"/>
        <v>0</v>
      </c>
      <c r="P159" s="258">
        <f t="shared" ref="P159:ES159" si="191">AND((O159&gt;0.1),OR(P$70&lt;$N159,$N159=0))*(O159+$O159+O159*$E159/12)+(P$70=$M159)*($C159+$O159+$C159*$E159/12)</f>
        <v>0</v>
      </c>
      <c r="Q159" s="258">
        <f t="shared" si="191"/>
        <v>0</v>
      </c>
      <c r="R159" s="258">
        <f t="shared" si="191"/>
        <v>0</v>
      </c>
      <c r="S159" s="258">
        <f t="shared" si="191"/>
        <v>0</v>
      </c>
      <c r="T159" s="258">
        <f t="shared" si="191"/>
        <v>0</v>
      </c>
      <c r="U159" s="258">
        <f t="shared" si="191"/>
        <v>0</v>
      </c>
      <c r="V159" s="258">
        <f t="shared" si="191"/>
        <v>0</v>
      </c>
      <c r="W159" s="258">
        <f t="shared" si="191"/>
        <v>0</v>
      </c>
      <c r="X159" s="258">
        <f t="shared" si="191"/>
        <v>0</v>
      </c>
      <c r="Y159" s="258">
        <f t="shared" si="191"/>
        <v>0</v>
      </c>
      <c r="Z159" s="258">
        <f t="shared" si="191"/>
        <v>0</v>
      </c>
      <c r="AA159" s="258">
        <f t="shared" si="191"/>
        <v>0</v>
      </c>
      <c r="AB159" s="258">
        <f t="shared" si="191"/>
        <v>0</v>
      </c>
      <c r="AC159" s="258">
        <f t="shared" si="191"/>
        <v>0</v>
      </c>
      <c r="AD159" s="258">
        <f t="shared" si="191"/>
        <v>0</v>
      </c>
      <c r="AE159" s="258">
        <f t="shared" si="191"/>
        <v>0</v>
      </c>
      <c r="AF159" s="258">
        <f t="shared" si="191"/>
        <v>0</v>
      </c>
      <c r="AG159" s="258">
        <f t="shared" si="191"/>
        <v>0</v>
      </c>
      <c r="AH159" s="258">
        <f t="shared" si="191"/>
        <v>0</v>
      </c>
      <c r="AI159" s="258">
        <f t="shared" si="191"/>
        <v>0</v>
      </c>
      <c r="AJ159" s="258">
        <f t="shared" si="191"/>
        <v>0</v>
      </c>
      <c r="AK159" s="258">
        <f t="shared" si="191"/>
        <v>0</v>
      </c>
      <c r="AL159" s="258">
        <f t="shared" si="191"/>
        <v>0</v>
      </c>
      <c r="AM159" s="258">
        <f t="shared" si="191"/>
        <v>0</v>
      </c>
      <c r="AN159" s="258">
        <f t="shared" si="191"/>
        <v>0</v>
      </c>
      <c r="AO159" s="258">
        <f t="shared" si="191"/>
        <v>0</v>
      </c>
      <c r="AP159" s="258">
        <f t="shared" si="191"/>
        <v>0</v>
      </c>
      <c r="AQ159" s="258">
        <f t="shared" si="191"/>
        <v>0</v>
      </c>
      <c r="AR159" s="258">
        <f t="shared" si="191"/>
        <v>0</v>
      </c>
      <c r="AS159" s="258">
        <f t="shared" si="191"/>
        <v>0</v>
      </c>
      <c r="AT159" s="258">
        <f t="shared" si="191"/>
        <v>0</v>
      </c>
      <c r="AU159" s="258">
        <f t="shared" si="191"/>
        <v>0</v>
      </c>
      <c r="AV159" s="258">
        <f t="shared" si="191"/>
        <v>0</v>
      </c>
      <c r="AW159" s="258">
        <f t="shared" si="191"/>
        <v>0</v>
      </c>
      <c r="AX159" s="258">
        <f t="shared" si="191"/>
        <v>0</v>
      </c>
      <c r="AY159" s="258">
        <f t="shared" si="191"/>
        <v>0</v>
      </c>
      <c r="AZ159" s="258">
        <f t="shared" si="191"/>
        <v>0</v>
      </c>
      <c r="BA159" s="258">
        <f t="shared" si="191"/>
        <v>0</v>
      </c>
      <c r="BB159" s="258">
        <f t="shared" si="191"/>
        <v>0</v>
      </c>
      <c r="BC159" s="258">
        <f t="shared" si="191"/>
        <v>0</v>
      </c>
      <c r="BD159" s="258">
        <f t="shared" si="191"/>
        <v>0</v>
      </c>
      <c r="BE159" s="258">
        <f t="shared" si="191"/>
        <v>0</v>
      </c>
      <c r="BF159" s="258">
        <f t="shared" si="191"/>
        <v>0</v>
      </c>
      <c r="BG159" s="258">
        <f t="shared" si="191"/>
        <v>0</v>
      </c>
      <c r="BH159" s="258">
        <f t="shared" si="191"/>
        <v>0</v>
      </c>
      <c r="BI159" s="258">
        <f t="shared" si="191"/>
        <v>0</v>
      </c>
      <c r="BJ159" s="258">
        <f t="shared" si="191"/>
        <v>0</v>
      </c>
      <c r="BK159" s="258">
        <f t="shared" si="191"/>
        <v>0</v>
      </c>
      <c r="BL159" s="258">
        <f t="shared" si="191"/>
        <v>0</v>
      </c>
      <c r="BM159" s="258">
        <f t="shared" si="191"/>
        <v>0</v>
      </c>
      <c r="BN159" s="258">
        <f t="shared" si="191"/>
        <v>0</v>
      </c>
      <c r="BO159" s="258">
        <f t="shared" si="191"/>
        <v>0</v>
      </c>
      <c r="BP159" s="258">
        <f t="shared" si="191"/>
        <v>0</v>
      </c>
      <c r="BQ159" s="258">
        <f t="shared" si="191"/>
        <v>0</v>
      </c>
      <c r="BR159" s="258">
        <f t="shared" si="191"/>
        <v>0</v>
      </c>
      <c r="BS159" s="258">
        <f t="shared" si="191"/>
        <v>0</v>
      </c>
      <c r="BT159" s="258">
        <f t="shared" si="191"/>
        <v>0</v>
      </c>
      <c r="BU159" s="258">
        <f t="shared" si="191"/>
        <v>0</v>
      </c>
      <c r="BV159" s="258">
        <f t="shared" si="191"/>
        <v>0</v>
      </c>
      <c r="BW159" s="258">
        <f t="shared" si="191"/>
        <v>0</v>
      </c>
      <c r="BX159" s="258">
        <f t="shared" si="191"/>
        <v>0</v>
      </c>
      <c r="BY159" s="258">
        <f t="shared" si="191"/>
        <v>0</v>
      </c>
      <c r="BZ159" s="258">
        <f t="shared" si="191"/>
        <v>0</v>
      </c>
      <c r="CA159" s="258">
        <f t="shared" si="191"/>
        <v>0</v>
      </c>
      <c r="CB159" s="258">
        <f t="shared" si="191"/>
        <v>0</v>
      </c>
      <c r="CC159" s="258">
        <f t="shared" si="191"/>
        <v>0</v>
      </c>
      <c r="CD159" s="258">
        <f t="shared" si="191"/>
        <v>0</v>
      </c>
      <c r="CE159" s="258">
        <f t="shared" si="191"/>
        <v>0</v>
      </c>
      <c r="CF159" s="258">
        <f t="shared" si="191"/>
        <v>0</v>
      </c>
      <c r="CG159" s="258">
        <f t="shared" si="191"/>
        <v>0</v>
      </c>
      <c r="CH159" s="258">
        <f t="shared" si="191"/>
        <v>0</v>
      </c>
      <c r="CI159" s="258">
        <f t="shared" si="191"/>
        <v>0</v>
      </c>
      <c r="CJ159" s="258">
        <f t="shared" si="191"/>
        <v>0</v>
      </c>
      <c r="CK159" s="258">
        <f t="shared" si="191"/>
        <v>0</v>
      </c>
      <c r="CL159" s="258">
        <f t="shared" si="191"/>
        <v>0</v>
      </c>
      <c r="CM159" s="258">
        <f t="shared" si="191"/>
        <v>0</v>
      </c>
      <c r="CN159" s="258">
        <f t="shared" si="191"/>
        <v>0</v>
      </c>
      <c r="CO159" s="258">
        <f t="shared" si="191"/>
        <v>0</v>
      </c>
      <c r="CP159" s="258">
        <f t="shared" si="191"/>
        <v>0</v>
      </c>
      <c r="CQ159" s="258">
        <f t="shared" si="191"/>
        <v>0</v>
      </c>
      <c r="CR159" s="258">
        <f t="shared" si="191"/>
        <v>0</v>
      </c>
      <c r="CS159" s="258">
        <f t="shared" si="191"/>
        <v>0</v>
      </c>
      <c r="CT159" s="258">
        <f t="shared" si="191"/>
        <v>0</v>
      </c>
      <c r="CU159" s="258">
        <f t="shared" si="191"/>
        <v>0</v>
      </c>
      <c r="CV159" s="258">
        <f t="shared" si="191"/>
        <v>0</v>
      </c>
      <c r="CW159" s="258">
        <f t="shared" si="191"/>
        <v>0</v>
      </c>
      <c r="CX159" s="258">
        <f t="shared" si="191"/>
        <v>0</v>
      </c>
      <c r="CY159" s="258">
        <f t="shared" si="191"/>
        <v>0</v>
      </c>
      <c r="CZ159" s="258">
        <f t="shared" si="191"/>
        <v>0</v>
      </c>
      <c r="DA159" s="258">
        <f t="shared" si="191"/>
        <v>0</v>
      </c>
      <c r="DB159" s="258">
        <f t="shared" si="191"/>
        <v>0</v>
      </c>
      <c r="DC159" s="258">
        <f t="shared" si="191"/>
        <v>0</v>
      </c>
      <c r="DD159" s="258">
        <f t="shared" si="191"/>
        <v>0</v>
      </c>
      <c r="DE159" s="258">
        <f t="shared" si="191"/>
        <v>0</v>
      </c>
      <c r="DF159" s="258">
        <f t="shared" si="191"/>
        <v>0</v>
      </c>
      <c r="DG159" s="258">
        <f t="shared" si="191"/>
        <v>0</v>
      </c>
      <c r="DH159" s="258">
        <f t="shared" si="191"/>
        <v>0</v>
      </c>
      <c r="DI159" s="258">
        <f t="shared" si="191"/>
        <v>0</v>
      </c>
      <c r="DJ159" s="258">
        <f t="shared" si="191"/>
        <v>0</v>
      </c>
      <c r="DK159" s="258">
        <f t="shared" si="191"/>
        <v>0</v>
      </c>
      <c r="DL159" s="258">
        <f t="shared" si="191"/>
        <v>0</v>
      </c>
      <c r="DM159" s="258">
        <f t="shared" si="191"/>
        <v>0</v>
      </c>
      <c r="DN159" s="258">
        <f t="shared" si="191"/>
        <v>0</v>
      </c>
      <c r="DO159" s="258">
        <f t="shared" si="191"/>
        <v>0</v>
      </c>
      <c r="DP159" s="258">
        <f t="shared" si="191"/>
        <v>0</v>
      </c>
      <c r="DQ159" s="258">
        <f t="shared" si="191"/>
        <v>0</v>
      </c>
      <c r="DR159" s="258">
        <f t="shared" si="191"/>
        <v>0</v>
      </c>
      <c r="DS159" s="258">
        <f t="shared" si="191"/>
        <v>0</v>
      </c>
      <c r="DT159" s="258">
        <f t="shared" si="191"/>
        <v>0</v>
      </c>
      <c r="DU159" s="258">
        <f t="shared" si="191"/>
        <v>0</v>
      </c>
      <c r="DV159" s="258">
        <f t="shared" si="191"/>
        <v>0</v>
      </c>
      <c r="DW159" s="258">
        <f t="shared" si="191"/>
        <v>0</v>
      </c>
      <c r="DX159" s="258">
        <f t="shared" si="191"/>
        <v>0</v>
      </c>
      <c r="DY159" s="258">
        <f t="shared" si="191"/>
        <v>0</v>
      </c>
      <c r="DZ159" s="258">
        <f t="shared" si="191"/>
        <v>0</v>
      </c>
      <c r="EA159" s="258">
        <f t="shared" si="191"/>
        <v>0</v>
      </c>
      <c r="EB159" s="258">
        <f t="shared" si="191"/>
        <v>0</v>
      </c>
      <c r="EC159" s="258">
        <f t="shared" si="191"/>
        <v>0</v>
      </c>
      <c r="ED159" s="258">
        <f t="shared" si="191"/>
        <v>0</v>
      </c>
      <c r="EE159" s="258">
        <f t="shared" si="191"/>
        <v>0</v>
      </c>
      <c r="EF159" s="258">
        <f t="shared" si="191"/>
        <v>0</v>
      </c>
      <c r="EG159" s="258">
        <f t="shared" si="191"/>
        <v>0</v>
      </c>
      <c r="EH159" s="258">
        <f t="shared" si="191"/>
        <v>0</v>
      </c>
      <c r="EI159" s="258">
        <f t="shared" si="191"/>
        <v>0</v>
      </c>
      <c r="EJ159" s="258">
        <f t="shared" si="191"/>
        <v>0</v>
      </c>
      <c r="EK159" s="258">
        <f t="shared" si="191"/>
        <v>0</v>
      </c>
      <c r="EL159" s="258">
        <f t="shared" si="191"/>
        <v>0</v>
      </c>
      <c r="EM159" s="258">
        <f t="shared" si="191"/>
        <v>0</v>
      </c>
      <c r="EN159" s="258">
        <f t="shared" si="191"/>
        <v>0</v>
      </c>
      <c r="EO159" s="258">
        <f t="shared" si="191"/>
        <v>0</v>
      </c>
      <c r="EP159" s="258">
        <f t="shared" si="191"/>
        <v>0</v>
      </c>
      <c r="EQ159" s="258">
        <f t="shared" si="191"/>
        <v>0</v>
      </c>
      <c r="ER159" s="258">
        <f t="shared" si="191"/>
        <v>0</v>
      </c>
      <c r="ES159" s="258">
        <f t="shared" si="191"/>
        <v>0</v>
      </c>
      <c r="ET159" s="1"/>
      <c r="EU159" s="1"/>
      <c r="EV159" s="1"/>
      <c r="EW159" s="1"/>
      <c r="EX159" s="80">
        <f t="shared" ref="EX159:KE159" si="192">(P159&gt;0)*(P159-AB159)</f>
        <v>0</v>
      </c>
      <c r="EY159" s="80">
        <f t="shared" si="192"/>
        <v>0</v>
      </c>
      <c r="EZ159" s="80">
        <f t="shared" si="192"/>
        <v>0</v>
      </c>
      <c r="FA159" s="80">
        <f t="shared" si="192"/>
        <v>0</v>
      </c>
      <c r="FB159" s="80">
        <f t="shared" si="192"/>
        <v>0</v>
      </c>
      <c r="FC159" s="80">
        <f t="shared" si="192"/>
        <v>0</v>
      </c>
      <c r="FD159" s="80">
        <f t="shared" si="192"/>
        <v>0</v>
      </c>
      <c r="FE159" s="80">
        <f t="shared" si="192"/>
        <v>0</v>
      </c>
      <c r="FF159" s="80">
        <f t="shared" si="192"/>
        <v>0</v>
      </c>
      <c r="FG159" s="80">
        <f t="shared" si="192"/>
        <v>0</v>
      </c>
      <c r="FH159" s="80">
        <f t="shared" si="192"/>
        <v>0</v>
      </c>
      <c r="FI159" s="80">
        <f t="shared" si="192"/>
        <v>0</v>
      </c>
      <c r="FJ159" s="80">
        <f t="shared" si="192"/>
        <v>0</v>
      </c>
      <c r="FK159" s="80">
        <f t="shared" si="192"/>
        <v>0</v>
      </c>
      <c r="FL159" s="80">
        <f t="shared" si="192"/>
        <v>0</v>
      </c>
      <c r="FM159" s="80">
        <f t="shared" si="192"/>
        <v>0</v>
      </c>
      <c r="FN159" s="80">
        <f t="shared" si="192"/>
        <v>0</v>
      </c>
      <c r="FO159" s="80">
        <f t="shared" si="192"/>
        <v>0</v>
      </c>
      <c r="FP159" s="80">
        <f t="shared" si="192"/>
        <v>0</v>
      </c>
      <c r="FQ159" s="80">
        <f t="shared" si="192"/>
        <v>0</v>
      </c>
      <c r="FR159" s="80">
        <f t="shared" si="192"/>
        <v>0</v>
      </c>
      <c r="FS159" s="80">
        <f t="shared" si="192"/>
        <v>0</v>
      </c>
      <c r="FT159" s="80">
        <f t="shared" si="192"/>
        <v>0</v>
      </c>
      <c r="FU159" s="80">
        <f t="shared" si="192"/>
        <v>0</v>
      </c>
      <c r="FV159" s="80">
        <f t="shared" si="192"/>
        <v>0</v>
      </c>
      <c r="FW159" s="80">
        <f t="shared" si="192"/>
        <v>0</v>
      </c>
      <c r="FX159" s="80">
        <f t="shared" si="192"/>
        <v>0</v>
      </c>
      <c r="FY159" s="80">
        <f t="shared" si="192"/>
        <v>0</v>
      </c>
      <c r="FZ159" s="80">
        <f t="shared" si="192"/>
        <v>0</v>
      </c>
      <c r="GA159" s="80">
        <f t="shared" si="192"/>
        <v>0</v>
      </c>
      <c r="GB159" s="80">
        <f t="shared" si="192"/>
        <v>0</v>
      </c>
      <c r="GC159" s="80">
        <f t="shared" si="192"/>
        <v>0</v>
      </c>
      <c r="GD159" s="80">
        <f t="shared" si="192"/>
        <v>0</v>
      </c>
      <c r="GE159" s="80">
        <f t="shared" si="192"/>
        <v>0</v>
      </c>
      <c r="GF159" s="80">
        <f t="shared" si="192"/>
        <v>0</v>
      </c>
      <c r="GG159" s="80">
        <f t="shared" si="192"/>
        <v>0</v>
      </c>
      <c r="GH159" s="80">
        <f t="shared" si="192"/>
        <v>0</v>
      </c>
      <c r="GI159" s="80">
        <f t="shared" si="192"/>
        <v>0</v>
      </c>
      <c r="GJ159" s="80">
        <f t="shared" si="192"/>
        <v>0</v>
      </c>
      <c r="GK159" s="80">
        <f t="shared" si="192"/>
        <v>0</v>
      </c>
      <c r="GL159" s="80">
        <f t="shared" si="192"/>
        <v>0</v>
      </c>
      <c r="GM159" s="80">
        <f t="shared" si="192"/>
        <v>0</v>
      </c>
      <c r="GN159" s="80">
        <f t="shared" si="192"/>
        <v>0</v>
      </c>
      <c r="GO159" s="80">
        <f t="shared" si="192"/>
        <v>0</v>
      </c>
      <c r="GP159" s="80">
        <f t="shared" si="192"/>
        <v>0</v>
      </c>
      <c r="GQ159" s="80">
        <f t="shared" si="192"/>
        <v>0</v>
      </c>
      <c r="GR159" s="80">
        <f t="shared" si="192"/>
        <v>0</v>
      </c>
      <c r="GS159" s="80">
        <f t="shared" si="192"/>
        <v>0</v>
      </c>
      <c r="GT159" s="80">
        <f t="shared" si="192"/>
        <v>0</v>
      </c>
      <c r="GU159" s="80">
        <f t="shared" si="192"/>
        <v>0</v>
      </c>
      <c r="GV159" s="80">
        <f t="shared" si="192"/>
        <v>0</v>
      </c>
      <c r="GW159" s="80">
        <f t="shared" si="192"/>
        <v>0</v>
      </c>
      <c r="GX159" s="80">
        <f t="shared" si="192"/>
        <v>0</v>
      </c>
      <c r="GY159" s="80">
        <f t="shared" si="192"/>
        <v>0</v>
      </c>
      <c r="GZ159" s="80">
        <f t="shared" si="192"/>
        <v>0</v>
      </c>
      <c r="HA159" s="80">
        <f t="shared" si="192"/>
        <v>0</v>
      </c>
      <c r="HB159" s="80">
        <f t="shared" si="192"/>
        <v>0</v>
      </c>
      <c r="HC159" s="80">
        <f t="shared" si="192"/>
        <v>0</v>
      </c>
      <c r="HD159" s="80">
        <f t="shared" si="192"/>
        <v>0</v>
      </c>
      <c r="HE159" s="80">
        <f t="shared" si="192"/>
        <v>0</v>
      </c>
      <c r="HF159" s="80">
        <f t="shared" si="192"/>
        <v>0</v>
      </c>
      <c r="HG159" s="80">
        <f t="shared" si="192"/>
        <v>0</v>
      </c>
      <c r="HH159" s="80">
        <f t="shared" si="192"/>
        <v>0</v>
      </c>
      <c r="HI159" s="80">
        <f t="shared" si="192"/>
        <v>0</v>
      </c>
      <c r="HJ159" s="80">
        <f t="shared" si="192"/>
        <v>0</v>
      </c>
      <c r="HK159" s="80">
        <f t="shared" si="192"/>
        <v>0</v>
      </c>
      <c r="HL159" s="80">
        <f t="shared" si="192"/>
        <v>0</v>
      </c>
      <c r="HM159" s="80">
        <f t="shared" si="192"/>
        <v>0</v>
      </c>
      <c r="HN159" s="80">
        <f t="shared" si="192"/>
        <v>0</v>
      </c>
      <c r="HO159" s="80">
        <f t="shared" si="192"/>
        <v>0</v>
      </c>
      <c r="HP159" s="80">
        <f t="shared" si="192"/>
        <v>0</v>
      </c>
      <c r="HQ159" s="80">
        <f t="shared" si="192"/>
        <v>0</v>
      </c>
      <c r="HR159" s="80">
        <f t="shared" si="192"/>
        <v>0</v>
      </c>
      <c r="HS159" s="80">
        <f t="shared" si="192"/>
        <v>0</v>
      </c>
      <c r="HT159" s="80">
        <f t="shared" si="192"/>
        <v>0</v>
      </c>
      <c r="HU159" s="80">
        <f t="shared" si="192"/>
        <v>0</v>
      </c>
      <c r="HV159" s="80">
        <f t="shared" si="192"/>
        <v>0</v>
      </c>
      <c r="HW159" s="80">
        <f t="shared" si="192"/>
        <v>0</v>
      </c>
      <c r="HX159" s="80">
        <f t="shared" si="192"/>
        <v>0</v>
      </c>
      <c r="HY159" s="80">
        <f t="shared" si="192"/>
        <v>0</v>
      </c>
      <c r="HZ159" s="80">
        <f t="shared" si="192"/>
        <v>0</v>
      </c>
      <c r="IA159" s="80">
        <f t="shared" si="192"/>
        <v>0</v>
      </c>
      <c r="IB159" s="80">
        <f t="shared" si="192"/>
        <v>0</v>
      </c>
      <c r="IC159" s="80">
        <f t="shared" si="192"/>
        <v>0</v>
      </c>
      <c r="ID159" s="80">
        <f t="shared" si="192"/>
        <v>0</v>
      </c>
      <c r="IE159" s="80">
        <f t="shared" si="192"/>
        <v>0</v>
      </c>
      <c r="IF159" s="80">
        <f t="shared" si="192"/>
        <v>0</v>
      </c>
      <c r="IG159" s="80">
        <f t="shared" si="192"/>
        <v>0</v>
      </c>
      <c r="IH159" s="80">
        <f t="shared" si="192"/>
        <v>0</v>
      </c>
      <c r="II159" s="80">
        <f t="shared" si="192"/>
        <v>0</v>
      </c>
      <c r="IJ159" s="80">
        <f t="shared" si="192"/>
        <v>0</v>
      </c>
      <c r="IK159" s="80">
        <f t="shared" si="192"/>
        <v>0</v>
      </c>
      <c r="IL159" s="80">
        <f t="shared" si="192"/>
        <v>0</v>
      </c>
      <c r="IM159" s="80">
        <f t="shared" si="192"/>
        <v>0</v>
      </c>
      <c r="IN159" s="80">
        <f t="shared" si="192"/>
        <v>0</v>
      </c>
      <c r="IO159" s="80">
        <f t="shared" si="192"/>
        <v>0</v>
      </c>
      <c r="IP159" s="80">
        <f t="shared" si="192"/>
        <v>0</v>
      </c>
      <c r="IQ159" s="80">
        <f t="shared" si="192"/>
        <v>0</v>
      </c>
      <c r="IR159" s="80">
        <f t="shared" si="192"/>
        <v>0</v>
      </c>
      <c r="IS159" s="80">
        <f t="shared" si="192"/>
        <v>0</v>
      </c>
      <c r="IT159" s="80">
        <f t="shared" si="192"/>
        <v>0</v>
      </c>
      <c r="IU159" s="80">
        <f t="shared" si="192"/>
        <v>0</v>
      </c>
      <c r="IV159" s="80">
        <f t="shared" si="192"/>
        <v>0</v>
      </c>
      <c r="IW159" s="80">
        <f t="shared" si="192"/>
        <v>0</v>
      </c>
      <c r="IX159" s="80">
        <f t="shared" si="192"/>
        <v>0</v>
      </c>
      <c r="IY159" s="80">
        <f t="shared" si="192"/>
        <v>0</v>
      </c>
      <c r="IZ159" s="80">
        <f t="shared" si="192"/>
        <v>0</v>
      </c>
      <c r="JA159" s="80">
        <f t="shared" si="192"/>
        <v>0</v>
      </c>
      <c r="JB159" s="80">
        <f t="shared" si="192"/>
        <v>0</v>
      </c>
      <c r="JC159" s="80">
        <f t="shared" si="192"/>
        <v>0</v>
      </c>
      <c r="JD159" s="80">
        <f t="shared" si="192"/>
        <v>0</v>
      </c>
      <c r="JE159" s="80">
        <f t="shared" si="192"/>
        <v>0</v>
      </c>
      <c r="JF159" s="80">
        <f t="shared" si="192"/>
        <v>0</v>
      </c>
      <c r="JG159" s="80">
        <f t="shared" si="192"/>
        <v>0</v>
      </c>
      <c r="JH159" s="80">
        <f t="shared" si="192"/>
        <v>0</v>
      </c>
      <c r="JI159" s="80">
        <f t="shared" si="192"/>
        <v>0</v>
      </c>
      <c r="JJ159" s="80">
        <f t="shared" si="192"/>
        <v>0</v>
      </c>
      <c r="JK159" s="80">
        <f t="shared" si="192"/>
        <v>0</v>
      </c>
      <c r="JL159" s="80">
        <f t="shared" si="192"/>
        <v>0</v>
      </c>
      <c r="JM159" s="80">
        <f t="shared" si="192"/>
        <v>0</v>
      </c>
      <c r="JN159" s="80">
        <f t="shared" si="192"/>
        <v>0</v>
      </c>
      <c r="JO159" s="80">
        <f t="shared" si="192"/>
        <v>0</v>
      </c>
      <c r="JP159" s="80">
        <f t="shared" si="192"/>
        <v>0</v>
      </c>
      <c r="JQ159" s="80">
        <f t="shared" si="192"/>
        <v>0</v>
      </c>
      <c r="JR159" s="80">
        <f t="shared" si="192"/>
        <v>0</v>
      </c>
      <c r="JS159" s="80">
        <f t="shared" si="192"/>
        <v>0</v>
      </c>
      <c r="JT159" s="80">
        <f t="shared" si="192"/>
        <v>0</v>
      </c>
      <c r="JU159" s="80">
        <f t="shared" si="192"/>
        <v>0</v>
      </c>
      <c r="JV159" s="80">
        <f t="shared" si="192"/>
        <v>0</v>
      </c>
      <c r="JW159" s="80">
        <f t="shared" si="192"/>
        <v>0</v>
      </c>
      <c r="JX159" s="80">
        <f t="shared" si="192"/>
        <v>0</v>
      </c>
      <c r="JY159" s="80">
        <f t="shared" si="192"/>
        <v>0</v>
      </c>
      <c r="JZ159" s="80">
        <f t="shared" si="192"/>
        <v>0</v>
      </c>
      <c r="KA159" s="80">
        <f t="shared" si="192"/>
        <v>0</v>
      </c>
      <c r="KB159" s="80">
        <f t="shared" si="192"/>
        <v>0</v>
      </c>
      <c r="KC159" s="80">
        <f t="shared" si="192"/>
        <v>0</v>
      </c>
      <c r="KD159" s="80">
        <f t="shared" si="192"/>
        <v>0</v>
      </c>
      <c r="KE159" s="80">
        <f t="shared" si="192"/>
        <v>0</v>
      </c>
      <c r="KF159" s="1"/>
      <c r="KG159" s="1"/>
      <c r="KH159" s="80">
        <f>+Interest_Rate_for_Equipment_Financing/12*P159</f>
        <v>0</v>
      </c>
      <c r="KI159" s="80">
        <f>+Interest_Rate_for_Equipment_Financing/12*Q159</f>
        <v>0</v>
      </c>
      <c r="KJ159" s="80">
        <f>+Interest_Rate_for_Equipment_Financing/12*R159</f>
        <v>0</v>
      </c>
      <c r="KK159" s="80">
        <f>+Interest_Rate_for_Equipment_Financing/12*S159</f>
        <v>0</v>
      </c>
      <c r="KL159" s="80">
        <f>+Interest_Rate_for_Equipment_Financing/12*T159</f>
        <v>0</v>
      </c>
      <c r="KM159" s="80">
        <f>+Interest_Rate_for_Equipment_Financing/12*U159</f>
        <v>0</v>
      </c>
      <c r="KN159" s="80">
        <f>+Interest_Rate_for_Equipment_Financing/12*V159</f>
        <v>0</v>
      </c>
      <c r="KO159" s="80">
        <f>+Interest_Rate_for_Equipment_Financing/12*W159</f>
        <v>0</v>
      </c>
      <c r="KP159" s="80">
        <f>+Interest_Rate_for_Equipment_Financing/12*X159</f>
        <v>0</v>
      </c>
      <c r="KQ159" s="80">
        <f>+Interest_Rate_for_Equipment_Financing/12*Y159</f>
        <v>0</v>
      </c>
      <c r="KR159" s="80">
        <f>+Interest_Rate_for_Equipment_Financing/12*Z159</f>
        <v>0</v>
      </c>
      <c r="KS159" s="80">
        <f>+Interest_Rate_for_Equipment_Financing/12*AA159</f>
        <v>0</v>
      </c>
      <c r="KT159" s="80">
        <f>+Interest_Rate_for_Equipment_Financing/12*AB159</f>
        <v>0</v>
      </c>
      <c r="KU159" s="80">
        <f>+Interest_Rate_for_Equipment_Financing/12*AC159</f>
        <v>0</v>
      </c>
      <c r="KV159" s="80">
        <f>+Interest_Rate_for_Equipment_Financing/12*AD159</f>
        <v>0</v>
      </c>
      <c r="KW159" s="80">
        <f>+Interest_Rate_for_Equipment_Financing/12*AE159</f>
        <v>0</v>
      </c>
      <c r="KX159" s="80">
        <f>+Interest_Rate_for_Equipment_Financing/12*AF159</f>
        <v>0</v>
      </c>
      <c r="KY159" s="80">
        <f>+Interest_Rate_for_Equipment_Financing/12*AG159</f>
        <v>0</v>
      </c>
      <c r="KZ159" s="80">
        <f>+Interest_Rate_for_Equipment_Financing/12*AH159</f>
        <v>0</v>
      </c>
      <c r="LA159" s="80">
        <f>+Interest_Rate_for_Equipment_Financing/12*AI159</f>
        <v>0</v>
      </c>
      <c r="LB159" s="80">
        <f>+Interest_Rate_for_Equipment_Financing/12*AJ159</f>
        <v>0</v>
      </c>
      <c r="LC159" s="80">
        <f>+Interest_Rate_for_Equipment_Financing/12*AK159</f>
        <v>0</v>
      </c>
      <c r="LD159" s="80">
        <f>+Interest_Rate_for_Equipment_Financing/12*AL159</f>
        <v>0</v>
      </c>
      <c r="LE159" s="80">
        <f>+Interest_Rate_for_Equipment_Financing/12*AM159</f>
        <v>0</v>
      </c>
      <c r="LF159" s="80">
        <f>+Interest_Rate_for_Equipment_Financing/12*AN159</f>
        <v>0</v>
      </c>
      <c r="LG159" s="80">
        <f>+Interest_Rate_for_Equipment_Financing/12*AO159</f>
        <v>0</v>
      </c>
      <c r="LH159" s="80">
        <f>+Interest_Rate_for_Equipment_Financing/12*AP159</f>
        <v>0</v>
      </c>
      <c r="LI159" s="80">
        <f>+Interest_Rate_for_Equipment_Financing/12*AQ159</f>
        <v>0</v>
      </c>
      <c r="LJ159" s="80">
        <f>+Interest_Rate_for_Equipment_Financing/12*AR159</f>
        <v>0</v>
      </c>
      <c r="LK159" s="80">
        <f>+Interest_Rate_for_Equipment_Financing/12*AS159</f>
        <v>0</v>
      </c>
      <c r="LL159" s="80">
        <f>+Interest_Rate_for_Equipment_Financing/12*AT159</f>
        <v>0</v>
      </c>
      <c r="LM159" s="80">
        <f>+Interest_Rate_for_Equipment_Financing/12*AU159</f>
        <v>0</v>
      </c>
      <c r="LN159" s="80">
        <f>+Interest_Rate_for_Equipment_Financing/12*AV159</f>
        <v>0</v>
      </c>
      <c r="LO159" s="80">
        <f>+Interest_Rate_for_Equipment_Financing/12*AW159</f>
        <v>0</v>
      </c>
      <c r="LP159" s="80">
        <f>+Interest_Rate_for_Equipment_Financing/12*AX159</f>
        <v>0</v>
      </c>
      <c r="LQ159" s="80">
        <f>+Interest_Rate_for_Equipment_Financing/12*AY159</f>
        <v>0</v>
      </c>
      <c r="LR159" s="80">
        <f>+Interest_Rate_for_Equipment_Financing/12*AZ159</f>
        <v>0</v>
      </c>
      <c r="LS159" s="80">
        <f>+Interest_Rate_for_Equipment_Financing/12*BA159</f>
        <v>0</v>
      </c>
      <c r="LT159" s="80">
        <f>+Interest_Rate_for_Equipment_Financing/12*BB159</f>
        <v>0</v>
      </c>
      <c r="LU159" s="80">
        <f>+Interest_Rate_for_Equipment_Financing/12*BC159</f>
        <v>0</v>
      </c>
      <c r="LV159" s="80">
        <f>+Interest_Rate_for_Equipment_Financing/12*BD159</f>
        <v>0</v>
      </c>
      <c r="LW159" s="80">
        <f>+Interest_Rate_for_Equipment_Financing/12*BE159</f>
        <v>0</v>
      </c>
      <c r="LX159" s="80">
        <f>+Interest_Rate_for_Equipment_Financing/12*BF159</f>
        <v>0</v>
      </c>
      <c r="LY159" s="80">
        <f>+Interest_Rate_for_Equipment_Financing/12*BG159</f>
        <v>0</v>
      </c>
      <c r="LZ159" s="80">
        <f>+Interest_Rate_for_Equipment_Financing/12*BH159</f>
        <v>0</v>
      </c>
      <c r="MA159" s="80">
        <f>+Interest_Rate_for_Equipment_Financing/12*BI159</f>
        <v>0</v>
      </c>
      <c r="MB159" s="80">
        <f>+Interest_Rate_for_Equipment_Financing/12*BJ159</f>
        <v>0</v>
      </c>
      <c r="MC159" s="80">
        <f>+Interest_Rate_for_Equipment_Financing/12*BK159</f>
        <v>0</v>
      </c>
      <c r="MD159" s="80">
        <f>+Interest_Rate_for_Equipment_Financing/12*BL159</f>
        <v>0</v>
      </c>
      <c r="ME159" s="80">
        <f>+Interest_Rate_for_Equipment_Financing/12*BM159</f>
        <v>0</v>
      </c>
      <c r="MF159" s="80">
        <f>+Interest_Rate_for_Equipment_Financing/12*BN159</f>
        <v>0</v>
      </c>
      <c r="MG159" s="80">
        <f>+Interest_Rate_for_Equipment_Financing/12*BO159</f>
        <v>0</v>
      </c>
      <c r="MH159" s="80">
        <f>+Interest_Rate_for_Equipment_Financing/12*BP159</f>
        <v>0</v>
      </c>
      <c r="MI159" s="80">
        <f>+Interest_Rate_for_Equipment_Financing/12*BQ159</f>
        <v>0</v>
      </c>
      <c r="MJ159" s="80">
        <f>+Interest_Rate_for_Equipment_Financing/12*BR159</f>
        <v>0</v>
      </c>
      <c r="MK159" s="80">
        <f>+Interest_Rate_for_Equipment_Financing/12*BS159</f>
        <v>0</v>
      </c>
      <c r="ML159" s="80">
        <f>+Interest_Rate_for_Equipment_Financing/12*BT159</f>
        <v>0</v>
      </c>
      <c r="MM159" s="80">
        <f>+Interest_Rate_for_Equipment_Financing/12*BU159</f>
        <v>0</v>
      </c>
      <c r="MN159" s="80">
        <f>+Interest_Rate_for_Equipment_Financing/12*BV159</f>
        <v>0</v>
      </c>
      <c r="MO159" s="80">
        <f>+Interest_Rate_for_Equipment_Financing/12*BW159</f>
        <v>0</v>
      </c>
      <c r="MP159" s="80">
        <f>+Interest_Rate_for_Equipment_Financing/12*BX159</f>
        <v>0</v>
      </c>
      <c r="MQ159" s="80">
        <f>+Interest_Rate_for_Equipment_Financing/12*BY159</f>
        <v>0</v>
      </c>
      <c r="MR159" s="80">
        <f>+Interest_Rate_for_Equipment_Financing/12*BZ159</f>
        <v>0</v>
      </c>
      <c r="MS159" s="80">
        <f>+Interest_Rate_for_Equipment_Financing/12*CA159</f>
        <v>0</v>
      </c>
      <c r="MT159" s="80">
        <f>+Interest_Rate_for_Equipment_Financing/12*CB159</f>
        <v>0</v>
      </c>
      <c r="MU159" s="80">
        <f>+Interest_Rate_for_Equipment_Financing/12*CC159</f>
        <v>0</v>
      </c>
      <c r="MV159" s="80">
        <f>+Interest_Rate_for_Equipment_Financing/12*CD159</f>
        <v>0</v>
      </c>
      <c r="MW159" s="80">
        <f>+Interest_Rate_for_Equipment_Financing/12*CE159</f>
        <v>0</v>
      </c>
      <c r="MX159" s="80">
        <f>+Interest_Rate_for_Equipment_Financing/12*CF159</f>
        <v>0</v>
      </c>
      <c r="MY159" s="80">
        <f>+Interest_Rate_for_Equipment_Financing/12*CG159</f>
        <v>0</v>
      </c>
      <c r="MZ159" s="80">
        <f>+Interest_Rate_for_Equipment_Financing/12*CH159</f>
        <v>0</v>
      </c>
      <c r="NA159" s="80">
        <f>+Interest_Rate_for_Equipment_Financing/12*CI159</f>
        <v>0</v>
      </c>
      <c r="NB159" s="80">
        <f>+Interest_Rate_for_Equipment_Financing/12*CJ159</f>
        <v>0</v>
      </c>
      <c r="NC159" s="80">
        <f>+Interest_Rate_for_Equipment_Financing/12*CK159</f>
        <v>0</v>
      </c>
      <c r="ND159" s="80">
        <f>+Interest_Rate_for_Equipment_Financing/12*CL159</f>
        <v>0</v>
      </c>
      <c r="NE159" s="80">
        <f>+Interest_Rate_for_Equipment_Financing/12*CM159</f>
        <v>0</v>
      </c>
      <c r="NF159" s="80">
        <f>+Interest_Rate_for_Equipment_Financing/12*CN159</f>
        <v>0</v>
      </c>
      <c r="NG159" s="80">
        <f>+Interest_Rate_for_Equipment_Financing/12*CO159</f>
        <v>0</v>
      </c>
      <c r="NH159" s="80">
        <f>+Interest_Rate_for_Equipment_Financing/12*CP159</f>
        <v>0</v>
      </c>
      <c r="NI159" s="80">
        <f>+Interest_Rate_for_Equipment_Financing/12*CQ159</f>
        <v>0</v>
      </c>
      <c r="NJ159" s="80">
        <f>+Interest_Rate_for_Equipment_Financing/12*CR159</f>
        <v>0</v>
      </c>
      <c r="NK159" s="80">
        <f>+Interest_Rate_for_Equipment_Financing/12*CS159</f>
        <v>0</v>
      </c>
      <c r="NL159" s="80">
        <f>+Interest_Rate_for_Equipment_Financing/12*CT159</f>
        <v>0</v>
      </c>
      <c r="NM159" s="80">
        <f>+Interest_Rate_for_Equipment_Financing/12*CU159</f>
        <v>0</v>
      </c>
      <c r="NN159" s="80">
        <f>+Interest_Rate_for_Equipment_Financing/12*CV159</f>
        <v>0</v>
      </c>
      <c r="NO159" s="80">
        <f>+Interest_Rate_for_Equipment_Financing/12*CW159</f>
        <v>0</v>
      </c>
      <c r="NP159" s="80">
        <f>+Interest_Rate_for_Equipment_Financing/12*CX159</f>
        <v>0</v>
      </c>
      <c r="NQ159" s="80">
        <f>+Interest_Rate_for_Equipment_Financing/12*CY159</f>
        <v>0</v>
      </c>
      <c r="NR159" s="80">
        <f>+Interest_Rate_for_Equipment_Financing/12*CZ159</f>
        <v>0</v>
      </c>
      <c r="NS159" s="80">
        <f>+Interest_Rate_for_Equipment_Financing/12*DA159</f>
        <v>0</v>
      </c>
      <c r="NT159" s="80">
        <f>+Interest_Rate_for_Equipment_Financing/12*DB159</f>
        <v>0</v>
      </c>
      <c r="NU159" s="80">
        <f>+Interest_Rate_for_Equipment_Financing/12*DC159</f>
        <v>0</v>
      </c>
      <c r="NV159" s="80">
        <f>+Interest_Rate_for_Equipment_Financing/12*DD159</f>
        <v>0</v>
      </c>
      <c r="NW159" s="80">
        <f>+Interest_Rate_for_Equipment_Financing/12*DE159</f>
        <v>0</v>
      </c>
      <c r="NX159" s="80">
        <f>+Interest_Rate_for_Equipment_Financing/12*DF159</f>
        <v>0</v>
      </c>
      <c r="NY159" s="80">
        <f>+Interest_Rate_for_Equipment_Financing/12*DG159</f>
        <v>0</v>
      </c>
      <c r="NZ159" s="80">
        <f>+Interest_Rate_for_Equipment_Financing/12*DH159</f>
        <v>0</v>
      </c>
      <c r="OA159" s="80">
        <f>+Interest_Rate_for_Equipment_Financing/12*DI159</f>
        <v>0</v>
      </c>
      <c r="OB159" s="80">
        <f>+Interest_Rate_for_Equipment_Financing/12*DJ159</f>
        <v>0</v>
      </c>
      <c r="OC159" s="80">
        <f>+Interest_Rate_for_Equipment_Financing/12*DK159</f>
        <v>0</v>
      </c>
      <c r="OD159" s="80">
        <f>+Interest_Rate_for_Equipment_Financing/12*DL159</f>
        <v>0</v>
      </c>
      <c r="OE159" s="80">
        <f>+Interest_Rate_for_Equipment_Financing/12*DM159</f>
        <v>0</v>
      </c>
      <c r="OF159" s="80">
        <f>+Interest_Rate_for_Equipment_Financing/12*DN159</f>
        <v>0</v>
      </c>
      <c r="OG159" s="80">
        <f>+Interest_Rate_for_Equipment_Financing/12*DO159</f>
        <v>0</v>
      </c>
      <c r="OH159" s="80">
        <f>+Interest_Rate_for_Equipment_Financing/12*DP159</f>
        <v>0</v>
      </c>
      <c r="OI159" s="80">
        <f>+Interest_Rate_for_Equipment_Financing/12*DQ159</f>
        <v>0</v>
      </c>
      <c r="OJ159" s="80">
        <f>+Interest_Rate_for_Equipment_Financing/12*DR159</f>
        <v>0</v>
      </c>
      <c r="OK159" s="80">
        <f>+Interest_Rate_for_Equipment_Financing/12*DS159</f>
        <v>0</v>
      </c>
      <c r="OL159" s="80">
        <f>+Interest_Rate_for_Equipment_Financing/12*DT159</f>
        <v>0</v>
      </c>
      <c r="OM159" s="80">
        <f>+Interest_Rate_for_Equipment_Financing/12*DU159</f>
        <v>0</v>
      </c>
      <c r="ON159" s="80">
        <f>+Interest_Rate_for_Equipment_Financing/12*DV159</f>
        <v>0</v>
      </c>
      <c r="OO159" s="80">
        <f>+Interest_Rate_for_Equipment_Financing/12*DW159</f>
        <v>0</v>
      </c>
      <c r="OP159" s="80">
        <f>+Interest_Rate_for_Equipment_Financing/12*DX159</f>
        <v>0</v>
      </c>
      <c r="OQ159" s="80">
        <f>+Interest_Rate_for_Equipment_Financing/12*DY159</f>
        <v>0</v>
      </c>
      <c r="OR159" s="80">
        <f>+Interest_Rate_for_Equipment_Financing/12*DZ159</f>
        <v>0</v>
      </c>
      <c r="OS159" s="80">
        <f>+Interest_Rate_for_Equipment_Financing/12*EA159</f>
        <v>0</v>
      </c>
      <c r="OT159" s="80">
        <f>+Interest_Rate_for_Equipment_Financing/12*EB159</f>
        <v>0</v>
      </c>
      <c r="OU159" s="80">
        <f>+Interest_Rate_for_Equipment_Financing/12*EC159</f>
        <v>0</v>
      </c>
      <c r="OV159" s="80">
        <f>+Interest_Rate_for_Equipment_Financing/12*ED159</f>
        <v>0</v>
      </c>
      <c r="OW159" s="80">
        <f>+Interest_Rate_for_Equipment_Financing/12*EE159</f>
        <v>0</v>
      </c>
    </row>
    <row r="160" ht="12.75" customHeight="1">
      <c r="A160" s="79">
        <f t="shared" si="111"/>
        <v>39</v>
      </c>
      <c r="B160" s="79" t="s">
        <v>239</v>
      </c>
      <c r="C160" s="80"/>
      <c r="D160" s="80" t="str">
        <f>Term_for_Equipment_Financing</f>
        <v/>
      </c>
      <c r="E160" s="294">
        <f>+Interest_Rate_LT</f>
        <v>0.05</v>
      </c>
      <c r="F160" s="295">
        <f t="shared" si="141"/>
        <v>3</v>
      </c>
      <c r="G160" s="79">
        <f t="shared" si="142"/>
        <v>2028</v>
      </c>
      <c r="H160" s="296"/>
      <c r="I160" s="296"/>
      <c r="J160" s="297"/>
      <c r="K160" s="1"/>
      <c r="L160" s="1"/>
      <c r="M160" s="256">
        <f t="shared" si="118"/>
        <v>46813</v>
      </c>
      <c r="N160" s="256">
        <f t="shared" si="112"/>
        <v>0</v>
      </c>
      <c r="O160" s="257">
        <f t="shared" si="113"/>
        <v>0</v>
      </c>
      <c r="P160" s="258">
        <f t="shared" ref="P160:ES160" si="193">AND((O160&gt;0.1),OR(P$70&lt;$N160,$N160=0))*(O160+$O160+O160*$E160/12)+(P$70=$M160)*($C160+$O160+$C160*$E160/12)</f>
        <v>0</v>
      </c>
      <c r="Q160" s="258">
        <f t="shared" si="193"/>
        <v>0</v>
      </c>
      <c r="R160" s="258">
        <f t="shared" si="193"/>
        <v>0</v>
      </c>
      <c r="S160" s="258">
        <f t="shared" si="193"/>
        <v>0</v>
      </c>
      <c r="T160" s="258">
        <f t="shared" si="193"/>
        <v>0</v>
      </c>
      <c r="U160" s="258">
        <f t="shared" si="193"/>
        <v>0</v>
      </c>
      <c r="V160" s="258">
        <f t="shared" si="193"/>
        <v>0</v>
      </c>
      <c r="W160" s="258">
        <f t="shared" si="193"/>
        <v>0</v>
      </c>
      <c r="X160" s="258">
        <f t="shared" si="193"/>
        <v>0</v>
      </c>
      <c r="Y160" s="258">
        <f t="shared" si="193"/>
        <v>0</v>
      </c>
      <c r="Z160" s="258">
        <f t="shared" si="193"/>
        <v>0</v>
      </c>
      <c r="AA160" s="258">
        <f t="shared" si="193"/>
        <v>0</v>
      </c>
      <c r="AB160" s="258">
        <f t="shared" si="193"/>
        <v>0</v>
      </c>
      <c r="AC160" s="258">
        <f t="shared" si="193"/>
        <v>0</v>
      </c>
      <c r="AD160" s="258">
        <f t="shared" si="193"/>
        <v>0</v>
      </c>
      <c r="AE160" s="258">
        <f t="shared" si="193"/>
        <v>0</v>
      </c>
      <c r="AF160" s="258">
        <f t="shared" si="193"/>
        <v>0</v>
      </c>
      <c r="AG160" s="258">
        <f t="shared" si="193"/>
        <v>0</v>
      </c>
      <c r="AH160" s="258">
        <f t="shared" si="193"/>
        <v>0</v>
      </c>
      <c r="AI160" s="258">
        <f t="shared" si="193"/>
        <v>0</v>
      </c>
      <c r="AJ160" s="258">
        <f t="shared" si="193"/>
        <v>0</v>
      </c>
      <c r="AK160" s="258">
        <f t="shared" si="193"/>
        <v>0</v>
      </c>
      <c r="AL160" s="258">
        <f t="shared" si="193"/>
        <v>0</v>
      </c>
      <c r="AM160" s="258">
        <f t="shared" si="193"/>
        <v>0</v>
      </c>
      <c r="AN160" s="258">
        <f t="shared" si="193"/>
        <v>0</v>
      </c>
      <c r="AO160" s="258">
        <f t="shared" si="193"/>
        <v>0</v>
      </c>
      <c r="AP160" s="258">
        <f t="shared" si="193"/>
        <v>0</v>
      </c>
      <c r="AQ160" s="258">
        <f t="shared" si="193"/>
        <v>0</v>
      </c>
      <c r="AR160" s="258">
        <f t="shared" si="193"/>
        <v>0</v>
      </c>
      <c r="AS160" s="258">
        <f t="shared" si="193"/>
        <v>0</v>
      </c>
      <c r="AT160" s="258">
        <f t="shared" si="193"/>
        <v>0</v>
      </c>
      <c r="AU160" s="258">
        <f t="shared" si="193"/>
        <v>0</v>
      </c>
      <c r="AV160" s="258">
        <f t="shared" si="193"/>
        <v>0</v>
      </c>
      <c r="AW160" s="258">
        <f t="shared" si="193"/>
        <v>0</v>
      </c>
      <c r="AX160" s="258">
        <f t="shared" si="193"/>
        <v>0</v>
      </c>
      <c r="AY160" s="258">
        <f t="shared" si="193"/>
        <v>0</v>
      </c>
      <c r="AZ160" s="258">
        <f t="shared" si="193"/>
        <v>0</v>
      </c>
      <c r="BA160" s="258">
        <f t="shared" si="193"/>
        <v>0</v>
      </c>
      <c r="BB160" s="258">
        <f t="shared" si="193"/>
        <v>0</v>
      </c>
      <c r="BC160" s="258">
        <f t="shared" si="193"/>
        <v>0</v>
      </c>
      <c r="BD160" s="258">
        <f t="shared" si="193"/>
        <v>0</v>
      </c>
      <c r="BE160" s="258">
        <f t="shared" si="193"/>
        <v>0</v>
      </c>
      <c r="BF160" s="258">
        <f t="shared" si="193"/>
        <v>0</v>
      </c>
      <c r="BG160" s="258">
        <f t="shared" si="193"/>
        <v>0</v>
      </c>
      <c r="BH160" s="258">
        <f t="shared" si="193"/>
        <v>0</v>
      </c>
      <c r="BI160" s="258">
        <f t="shared" si="193"/>
        <v>0</v>
      </c>
      <c r="BJ160" s="258">
        <f t="shared" si="193"/>
        <v>0</v>
      </c>
      <c r="BK160" s="258">
        <f t="shared" si="193"/>
        <v>0</v>
      </c>
      <c r="BL160" s="258">
        <f t="shared" si="193"/>
        <v>0</v>
      </c>
      <c r="BM160" s="258">
        <f t="shared" si="193"/>
        <v>0</v>
      </c>
      <c r="BN160" s="258">
        <f t="shared" si="193"/>
        <v>0</v>
      </c>
      <c r="BO160" s="258">
        <f t="shared" si="193"/>
        <v>0</v>
      </c>
      <c r="BP160" s="258">
        <f t="shared" si="193"/>
        <v>0</v>
      </c>
      <c r="BQ160" s="258">
        <f t="shared" si="193"/>
        <v>0</v>
      </c>
      <c r="BR160" s="258">
        <f t="shared" si="193"/>
        <v>0</v>
      </c>
      <c r="BS160" s="258">
        <f t="shared" si="193"/>
        <v>0</v>
      </c>
      <c r="BT160" s="258">
        <f t="shared" si="193"/>
        <v>0</v>
      </c>
      <c r="BU160" s="258">
        <f t="shared" si="193"/>
        <v>0</v>
      </c>
      <c r="BV160" s="258">
        <f t="shared" si="193"/>
        <v>0</v>
      </c>
      <c r="BW160" s="258">
        <f t="shared" si="193"/>
        <v>0</v>
      </c>
      <c r="BX160" s="258">
        <f t="shared" si="193"/>
        <v>0</v>
      </c>
      <c r="BY160" s="258">
        <f t="shared" si="193"/>
        <v>0</v>
      </c>
      <c r="BZ160" s="258">
        <f t="shared" si="193"/>
        <v>0</v>
      </c>
      <c r="CA160" s="258">
        <f t="shared" si="193"/>
        <v>0</v>
      </c>
      <c r="CB160" s="258">
        <f t="shared" si="193"/>
        <v>0</v>
      </c>
      <c r="CC160" s="258">
        <f t="shared" si="193"/>
        <v>0</v>
      </c>
      <c r="CD160" s="258">
        <f t="shared" si="193"/>
        <v>0</v>
      </c>
      <c r="CE160" s="258">
        <f t="shared" si="193"/>
        <v>0</v>
      </c>
      <c r="CF160" s="258">
        <f t="shared" si="193"/>
        <v>0</v>
      </c>
      <c r="CG160" s="258">
        <f t="shared" si="193"/>
        <v>0</v>
      </c>
      <c r="CH160" s="258">
        <f t="shared" si="193"/>
        <v>0</v>
      </c>
      <c r="CI160" s="258">
        <f t="shared" si="193"/>
        <v>0</v>
      </c>
      <c r="CJ160" s="258">
        <f t="shared" si="193"/>
        <v>0</v>
      </c>
      <c r="CK160" s="258">
        <f t="shared" si="193"/>
        <v>0</v>
      </c>
      <c r="CL160" s="258">
        <f t="shared" si="193"/>
        <v>0</v>
      </c>
      <c r="CM160" s="258">
        <f t="shared" si="193"/>
        <v>0</v>
      </c>
      <c r="CN160" s="258">
        <f t="shared" si="193"/>
        <v>0</v>
      </c>
      <c r="CO160" s="258">
        <f t="shared" si="193"/>
        <v>0</v>
      </c>
      <c r="CP160" s="258">
        <f t="shared" si="193"/>
        <v>0</v>
      </c>
      <c r="CQ160" s="258">
        <f t="shared" si="193"/>
        <v>0</v>
      </c>
      <c r="CR160" s="258">
        <f t="shared" si="193"/>
        <v>0</v>
      </c>
      <c r="CS160" s="258">
        <f t="shared" si="193"/>
        <v>0</v>
      </c>
      <c r="CT160" s="258">
        <f t="shared" si="193"/>
        <v>0</v>
      </c>
      <c r="CU160" s="258">
        <f t="shared" si="193"/>
        <v>0</v>
      </c>
      <c r="CV160" s="258">
        <f t="shared" si="193"/>
        <v>0</v>
      </c>
      <c r="CW160" s="258">
        <f t="shared" si="193"/>
        <v>0</v>
      </c>
      <c r="CX160" s="258">
        <f t="shared" si="193"/>
        <v>0</v>
      </c>
      <c r="CY160" s="258">
        <f t="shared" si="193"/>
        <v>0</v>
      </c>
      <c r="CZ160" s="258">
        <f t="shared" si="193"/>
        <v>0</v>
      </c>
      <c r="DA160" s="258">
        <f t="shared" si="193"/>
        <v>0</v>
      </c>
      <c r="DB160" s="258">
        <f t="shared" si="193"/>
        <v>0</v>
      </c>
      <c r="DC160" s="258">
        <f t="shared" si="193"/>
        <v>0</v>
      </c>
      <c r="DD160" s="258">
        <f t="shared" si="193"/>
        <v>0</v>
      </c>
      <c r="DE160" s="258">
        <f t="shared" si="193"/>
        <v>0</v>
      </c>
      <c r="DF160" s="258">
        <f t="shared" si="193"/>
        <v>0</v>
      </c>
      <c r="DG160" s="258">
        <f t="shared" si="193"/>
        <v>0</v>
      </c>
      <c r="DH160" s="258">
        <f t="shared" si="193"/>
        <v>0</v>
      </c>
      <c r="DI160" s="258">
        <f t="shared" si="193"/>
        <v>0</v>
      </c>
      <c r="DJ160" s="258">
        <f t="shared" si="193"/>
        <v>0</v>
      </c>
      <c r="DK160" s="258">
        <f t="shared" si="193"/>
        <v>0</v>
      </c>
      <c r="DL160" s="258">
        <f t="shared" si="193"/>
        <v>0</v>
      </c>
      <c r="DM160" s="258">
        <f t="shared" si="193"/>
        <v>0</v>
      </c>
      <c r="DN160" s="258">
        <f t="shared" si="193"/>
        <v>0</v>
      </c>
      <c r="DO160" s="258">
        <f t="shared" si="193"/>
        <v>0</v>
      </c>
      <c r="DP160" s="258">
        <f t="shared" si="193"/>
        <v>0</v>
      </c>
      <c r="DQ160" s="258">
        <f t="shared" si="193"/>
        <v>0</v>
      </c>
      <c r="DR160" s="258">
        <f t="shared" si="193"/>
        <v>0</v>
      </c>
      <c r="DS160" s="258">
        <f t="shared" si="193"/>
        <v>0</v>
      </c>
      <c r="DT160" s="258">
        <f t="shared" si="193"/>
        <v>0</v>
      </c>
      <c r="DU160" s="258">
        <f t="shared" si="193"/>
        <v>0</v>
      </c>
      <c r="DV160" s="258">
        <f t="shared" si="193"/>
        <v>0</v>
      </c>
      <c r="DW160" s="258">
        <f t="shared" si="193"/>
        <v>0</v>
      </c>
      <c r="DX160" s="258">
        <f t="shared" si="193"/>
        <v>0</v>
      </c>
      <c r="DY160" s="258">
        <f t="shared" si="193"/>
        <v>0</v>
      </c>
      <c r="DZ160" s="258">
        <f t="shared" si="193"/>
        <v>0</v>
      </c>
      <c r="EA160" s="258">
        <f t="shared" si="193"/>
        <v>0</v>
      </c>
      <c r="EB160" s="258">
        <f t="shared" si="193"/>
        <v>0</v>
      </c>
      <c r="EC160" s="258">
        <f t="shared" si="193"/>
        <v>0</v>
      </c>
      <c r="ED160" s="258">
        <f t="shared" si="193"/>
        <v>0</v>
      </c>
      <c r="EE160" s="258">
        <f t="shared" si="193"/>
        <v>0</v>
      </c>
      <c r="EF160" s="258">
        <f t="shared" si="193"/>
        <v>0</v>
      </c>
      <c r="EG160" s="258">
        <f t="shared" si="193"/>
        <v>0</v>
      </c>
      <c r="EH160" s="258">
        <f t="shared" si="193"/>
        <v>0</v>
      </c>
      <c r="EI160" s="258">
        <f t="shared" si="193"/>
        <v>0</v>
      </c>
      <c r="EJ160" s="258">
        <f t="shared" si="193"/>
        <v>0</v>
      </c>
      <c r="EK160" s="258">
        <f t="shared" si="193"/>
        <v>0</v>
      </c>
      <c r="EL160" s="258">
        <f t="shared" si="193"/>
        <v>0</v>
      </c>
      <c r="EM160" s="258">
        <f t="shared" si="193"/>
        <v>0</v>
      </c>
      <c r="EN160" s="258">
        <f t="shared" si="193"/>
        <v>0</v>
      </c>
      <c r="EO160" s="258">
        <f t="shared" si="193"/>
        <v>0</v>
      </c>
      <c r="EP160" s="258">
        <f t="shared" si="193"/>
        <v>0</v>
      </c>
      <c r="EQ160" s="258">
        <f t="shared" si="193"/>
        <v>0</v>
      </c>
      <c r="ER160" s="258">
        <f t="shared" si="193"/>
        <v>0</v>
      </c>
      <c r="ES160" s="258">
        <f t="shared" si="193"/>
        <v>0</v>
      </c>
      <c r="ET160" s="1"/>
      <c r="EU160" s="1"/>
      <c r="EV160" s="1"/>
      <c r="EW160" s="1"/>
      <c r="EX160" s="80">
        <f t="shared" ref="EX160:KE160" si="194">(P160&gt;0)*(P160-AB160)</f>
        <v>0</v>
      </c>
      <c r="EY160" s="80">
        <f t="shared" si="194"/>
        <v>0</v>
      </c>
      <c r="EZ160" s="80">
        <f t="shared" si="194"/>
        <v>0</v>
      </c>
      <c r="FA160" s="80">
        <f t="shared" si="194"/>
        <v>0</v>
      </c>
      <c r="FB160" s="80">
        <f t="shared" si="194"/>
        <v>0</v>
      </c>
      <c r="FC160" s="80">
        <f t="shared" si="194"/>
        <v>0</v>
      </c>
      <c r="FD160" s="80">
        <f t="shared" si="194"/>
        <v>0</v>
      </c>
      <c r="FE160" s="80">
        <f t="shared" si="194"/>
        <v>0</v>
      </c>
      <c r="FF160" s="80">
        <f t="shared" si="194"/>
        <v>0</v>
      </c>
      <c r="FG160" s="80">
        <f t="shared" si="194"/>
        <v>0</v>
      </c>
      <c r="FH160" s="80">
        <f t="shared" si="194"/>
        <v>0</v>
      </c>
      <c r="FI160" s="80">
        <f t="shared" si="194"/>
        <v>0</v>
      </c>
      <c r="FJ160" s="80">
        <f t="shared" si="194"/>
        <v>0</v>
      </c>
      <c r="FK160" s="80">
        <f t="shared" si="194"/>
        <v>0</v>
      </c>
      <c r="FL160" s="80">
        <f t="shared" si="194"/>
        <v>0</v>
      </c>
      <c r="FM160" s="80">
        <f t="shared" si="194"/>
        <v>0</v>
      </c>
      <c r="FN160" s="80">
        <f t="shared" si="194"/>
        <v>0</v>
      </c>
      <c r="FO160" s="80">
        <f t="shared" si="194"/>
        <v>0</v>
      </c>
      <c r="FP160" s="80">
        <f t="shared" si="194"/>
        <v>0</v>
      </c>
      <c r="FQ160" s="80">
        <f t="shared" si="194"/>
        <v>0</v>
      </c>
      <c r="FR160" s="80">
        <f t="shared" si="194"/>
        <v>0</v>
      </c>
      <c r="FS160" s="80">
        <f t="shared" si="194"/>
        <v>0</v>
      </c>
      <c r="FT160" s="80">
        <f t="shared" si="194"/>
        <v>0</v>
      </c>
      <c r="FU160" s="80">
        <f t="shared" si="194"/>
        <v>0</v>
      </c>
      <c r="FV160" s="80">
        <f t="shared" si="194"/>
        <v>0</v>
      </c>
      <c r="FW160" s="80">
        <f t="shared" si="194"/>
        <v>0</v>
      </c>
      <c r="FX160" s="80">
        <f t="shared" si="194"/>
        <v>0</v>
      </c>
      <c r="FY160" s="80">
        <f t="shared" si="194"/>
        <v>0</v>
      </c>
      <c r="FZ160" s="80">
        <f t="shared" si="194"/>
        <v>0</v>
      </c>
      <c r="GA160" s="80">
        <f t="shared" si="194"/>
        <v>0</v>
      </c>
      <c r="GB160" s="80">
        <f t="shared" si="194"/>
        <v>0</v>
      </c>
      <c r="GC160" s="80">
        <f t="shared" si="194"/>
        <v>0</v>
      </c>
      <c r="GD160" s="80">
        <f t="shared" si="194"/>
        <v>0</v>
      </c>
      <c r="GE160" s="80">
        <f t="shared" si="194"/>
        <v>0</v>
      </c>
      <c r="GF160" s="80">
        <f t="shared" si="194"/>
        <v>0</v>
      </c>
      <c r="GG160" s="80">
        <f t="shared" si="194"/>
        <v>0</v>
      </c>
      <c r="GH160" s="80">
        <f t="shared" si="194"/>
        <v>0</v>
      </c>
      <c r="GI160" s="80">
        <f t="shared" si="194"/>
        <v>0</v>
      </c>
      <c r="GJ160" s="80">
        <f t="shared" si="194"/>
        <v>0</v>
      </c>
      <c r="GK160" s="80">
        <f t="shared" si="194"/>
        <v>0</v>
      </c>
      <c r="GL160" s="80">
        <f t="shared" si="194"/>
        <v>0</v>
      </c>
      <c r="GM160" s="80">
        <f t="shared" si="194"/>
        <v>0</v>
      </c>
      <c r="GN160" s="80">
        <f t="shared" si="194"/>
        <v>0</v>
      </c>
      <c r="GO160" s="80">
        <f t="shared" si="194"/>
        <v>0</v>
      </c>
      <c r="GP160" s="80">
        <f t="shared" si="194"/>
        <v>0</v>
      </c>
      <c r="GQ160" s="80">
        <f t="shared" si="194"/>
        <v>0</v>
      </c>
      <c r="GR160" s="80">
        <f t="shared" si="194"/>
        <v>0</v>
      </c>
      <c r="GS160" s="80">
        <f t="shared" si="194"/>
        <v>0</v>
      </c>
      <c r="GT160" s="80">
        <f t="shared" si="194"/>
        <v>0</v>
      </c>
      <c r="GU160" s="80">
        <f t="shared" si="194"/>
        <v>0</v>
      </c>
      <c r="GV160" s="80">
        <f t="shared" si="194"/>
        <v>0</v>
      </c>
      <c r="GW160" s="80">
        <f t="shared" si="194"/>
        <v>0</v>
      </c>
      <c r="GX160" s="80">
        <f t="shared" si="194"/>
        <v>0</v>
      </c>
      <c r="GY160" s="80">
        <f t="shared" si="194"/>
        <v>0</v>
      </c>
      <c r="GZ160" s="80">
        <f t="shared" si="194"/>
        <v>0</v>
      </c>
      <c r="HA160" s="80">
        <f t="shared" si="194"/>
        <v>0</v>
      </c>
      <c r="HB160" s="80">
        <f t="shared" si="194"/>
        <v>0</v>
      </c>
      <c r="HC160" s="80">
        <f t="shared" si="194"/>
        <v>0</v>
      </c>
      <c r="HD160" s="80">
        <f t="shared" si="194"/>
        <v>0</v>
      </c>
      <c r="HE160" s="80">
        <f t="shared" si="194"/>
        <v>0</v>
      </c>
      <c r="HF160" s="80">
        <f t="shared" si="194"/>
        <v>0</v>
      </c>
      <c r="HG160" s="80">
        <f t="shared" si="194"/>
        <v>0</v>
      </c>
      <c r="HH160" s="80">
        <f t="shared" si="194"/>
        <v>0</v>
      </c>
      <c r="HI160" s="80">
        <f t="shared" si="194"/>
        <v>0</v>
      </c>
      <c r="HJ160" s="80">
        <f t="shared" si="194"/>
        <v>0</v>
      </c>
      <c r="HK160" s="80">
        <f t="shared" si="194"/>
        <v>0</v>
      </c>
      <c r="HL160" s="80">
        <f t="shared" si="194"/>
        <v>0</v>
      </c>
      <c r="HM160" s="80">
        <f t="shared" si="194"/>
        <v>0</v>
      </c>
      <c r="HN160" s="80">
        <f t="shared" si="194"/>
        <v>0</v>
      </c>
      <c r="HO160" s="80">
        <f t="shared" si="194"/>
        <v>0</v>
      </c>
      <c r="HP160" s="80">
        <f t="shared" si="194"/>
        <v>0</v>
      </c>
      <c r="HQ160" s="80">
        <f t="shared" si="194"/>
        <v>0</v>
      </c>
      <c r="HR160" s="80">
        <f t="shared" si="194"/>
        <v>0</v>
      </c>
      <c r="HS160" s="80">
        <f t="shared" si="194"/>
        <v>0</v>
      </c>
      <c r="HT160" s="80">
        <f t="shared" si="194"/>
        <v>0</v>
      </c>
      <c r="HU160" s="80">
        <f t="shared" si="194"/>
        <v>0</v>
      </c>
      <c r="HV160" s="80">
        <f t="shared" si="194"/>
        <v>0</v>
      </c>
      <c r="HW160" s="80">
        <f t="shared" si="194"/>
        <v>0</v>
      </c>
      <c r="HX160" s="80">
        <f t="shared" si="194"/>
        <v>0</v>
      </c>
      <c r="HY160" s="80">
        <f t="shared" si="194"/>
        <v>0</v>
      </c>
      <c r="HZ160" s="80">
        <f t="shared" si="194"/>
        <v>0</v>
      </c>
      <c r="IA160" s="80">
        <f t="shared" si="194"/>
        <v>0</v>
      </c>
      <c r="IB160" s="80">
        <f t="shared" si="194"/>
        <v>0</v>
      </c>
      <c r="IC160" s="80">
        <f t="shared" si="194"/>
        <v>0</v>
      </c>
      <c r="ID160" s="80">
        <f t="shared" si="194"/>
        <v>0</v>
      </c>
      <c r="IE160" s="80">
        <f t="shared" si="194"/>
        <v>0</v>
      </c>
      <c r="IF160" s="80">
        <f t="shared" si="194"/>
        <v>0</v>
      </c>
      <c r="IG160" s="80">
        <f t="shared" si="194"/>
        <v>0</v>
      </c>
      <c r="IH160" s="80">
        <f t="shared" si="194"/>
        <v>0</v>
      </c>
      <c r="II160" s="80">
        <f t="shared" si="194"/>
        <v>0</v>
      </c>
      <c r="IJ160" s="80">
        <f t="shared" si="194"/>
        <v>0</v>
      </c>
      <c r="IK160" s="80">
        <f t="shared" si="194"/>
        <v>0</v>
      </c>
      <c r="IL160" s="80">
        <f t="shared" si="194"/>
        <v>0</v>
      </c>
      <c r="IM160" s="80">
        <f t="shared" si="194"/>
        <v>0</v>
      </c>
      <c r="IN160" s="80">
        <f t="shared" si="194"/>
        <v>0</v>
      </c>
      <c r="IO160" s="80">
        <f t="shared" si="194"/>
        <v>0</v>
      </c>
      <c r="IP160" s="80">
        <f t="shared" si="194"/>
        <v>0</v>
      </c>
      <c r="IQ160" s="80">
        <f t="shared" si="194"/>
        <v>0</v>
      </c>
      <c r="IR160" s="80">
        <f t="shared" si="194"/>
        <v>0</v>
      </c>
      <c r="IS160" s="80">
        <f t="shared" si="194"/>
        <v>0</v>
      </c>
      <c r="IT160" s="80">
        <f t="shared" si="194"/>
        <v>0</v>
      </c>
      <c r="IU160" s="80">
        <f t="shared" si="194"/>
        <v>0</v>
      </c>
      <c r="IV160" s="80">
        <f t="shared" si="194"/>
        <v>0</v>
      </c>
      <c r="IW160" s="80">
        <f t="shared" si="194"/>
        <v>0</v>
      </c>
      <c r="IX160" s="80">
        <f t="shared" si="194"/>
        <v>0</v>
      </c>
      <c r="IY160" s="80">
        <f t="shared" si="194"/>
        <v>0</v>
      </c>
      <c r="IZ160" s="80">
        <f t="shared" si="194"/>
        <v>0</v>
      </c>
      <c r="JA160" s="80">
        <f t="shared" si="194"/>
        <v>0</v>
      </c>
      <c r="JB160" s="80">
        <f t="shared" si="194"/>
        <v>0</v>
      </c>
      <c r="JC160" s="80">
        <f t="shared" si="194"/>
        <v>0</v>
      </c>
      <c r="JD160" s="80">
        <f t="shared" si="194"/>
        <v>0</v>
      </c>
      <c r="JE160" s="80">
        <f t="shared" si="194"/>
        <v>0</v>
      </c>
      <c r="JF160" s="80">
        <f t="shared" si="194"/>
        <v>0</v>
      </c>
      <c r="JG160" s="80">
        <f t="shared" si="194"/>
        <v>0</v>
      </c>
      <c r="JH160" s="80">
        <f t="shared" si="194"/>
        <v>0</v>
      </c>
      <c r="JI160" s="80">
        <f t="shared" si="194"/>
        <v>0</v>
      </c>
      <c r="JJ160" s="80">
        <f t="shared" si="194"/>
        <v>0</v>
      </c>
      <c r="JK160" s="80">
        <f t="shared" si="194"/>
        <v>0</v>
      </c>
      <c r="JL160" s="80">
        <f t="shared" si="194"/>
        <v>0</v>
      </c>
      <c r="JM160" s="80">
        <f t="shared" si="194"/>
        <v>0</v>
      </c>
      <c r="JN160" s="80">
        <f t="shared" si="194"/>
        <v>0</v>
      </c>
      <c r="JO160" s="80">
        <f t="shared" si="194"/>
        <v>0</v>
      </c>
      <c r="JP160" s="80">
        <f t="shared" si="194"/>
        <v>0</v>
      </c>
      <c r="JQ160" s="80">
        <f t="shared" si="194"/>
        <v>0</v>
      </c>
      <c r="JR160" s="80">
        <f t="shared" si="194"/>
        <v>0</v>
      </c>
      <c r="JS160" s="80">
        <f t="shared" si="194"/>
        <v>0</v>
      </c>
      <c r="JT160" s="80">
        <f t="shared" si="194"/>
        <v>0</v>
      </c>
      <c r="JU160" s="80">
        <f t="shared" si="194"/>
        <v>0</v>
      </c>
      <c r="JV160" s="80">
        <f t="shared" si="194"/>
        <v>0</v>
      </c>
      <c r="JW160" s="80">
        <f t="shared" si="194"/>
        <v>0</v>
      </c>
      <c r="JX160" s="80">
        <f t="shared" si="194"/>
        <v>0</v>
      </c>
      <c r="JY160" s="80">
        <f t="shared" si="194"/>
        <v>0</v>
      </c>
      <c r="JZ160" s="80">
        <f t="shared" si="194"/>
        <v>0</v>
      </c>
      <c r="KA160" s="80">
        <f t="shared" si="194"/>
        <v>0</v>
      </c>
      <c r="KB160" s="80">
        <f t="shared" si="194"/>
        <v>0</v>
      </c>
      <c r="KC160" s="80">
        <f t="shared" si="194"/>
        <v>0</v>
      </c>
      <c r="KD160" s="80">
        <f t="shared" si="194"/>
        <v>0</v>
      </c>
      <c r="KE160" s="80">
        <f t="shared" si="194"/>
        <v>0</v>
      </c>
      <c r="KF160" s="1"/>
      <c r="KG160" s="1"/>
      <c r="KH160" s="80">
        <f>+Interest_Rate_for_Equipment_Financing/12*P160</f>
        <v>0</v>
      </c>
      <c r="KI160" s="80">
        <f>+Interest_Rate_for_Equipment_Financing/12*Q160</f>
        <v>0</v>
      </c>
      <c r="KJ160" s="80">
        <f>+Interest_Rate_for_Equipment_Financing/12*R160</f>
        <v>0</v>
      </c>
      <c r="KK160" s="80">
        <f>+Interest_Rate_for_Equipment_Financing/12*S160</f>
        <v>0</v>
      </c>
      <c r="KL160" s="80">
        <f>+Interest_Rate_for_Equipment_Financing/12*T160</f>
        <v>0</v>
      </c>
      <c r="KM160" s="80">
        <f>+Interest_Rate_for_Equipment_Financing/12*U160</f>
        <v>0</v>
      </c>
      <c r="KN160" s="80">
        <f>+Interest_Rate_for_Equipment_Financing/12*V160</f>
        <v>0</v>
      </c>
      <c r="KO160" s="80">
        <f>+Interest_Rate_for_Equipment_Financing/12*W160</f>
        <v>0</v>
      </c>
      <c r="KP160" s="80">
        <f>+Interest_Rate_for_Equipment_Financing/12*X160</f>
        <v>0</v>
      </c>
      <c r="KQ160" s="80">
        <f>+Interest_Rate_for_Equipment_Financing/12*Y160</f>
        <v>0</v>
      </c>
      <c r="KR160" s="80">
        <f>+Interest_Rate_for_Equipment_Financing/12*Z160</f>
        <v>0</v>
      </c>
      <c r="KS160" s="80">
        <f>+Interest_Rate_for_Equipment_Financing/12*AA160</f>
        <v>0</v>
      </c>
      <c r="KT160" s="80">
        <f>+Interest_Rate_for_Equipment_Financing/12*AB160</f>
        <v>0</v>
      </c>
      <c r="KU160" s="80">
        <f>+Interest_Rate_for_Equipment_Financing/12*AC160</f>
        <v>0</v>
      </c>
      <c r="KV160" s="80">
        <f>+Interest_Rate_for_Equipment_Financing/12*AD160</f>
        <v>0</v>
      </c>
      <c r="KW160" s="80">
        <f>+Interest_Rate_for_Equipment_Financing/12*AE160</f>
        <v>0</v>
      </c>
      <c r="KX160" s="80">
        <f>+Interest_Rate_for_Equipment_Financing/12*AF160</f>
        <v>0</v>
      </c>
      <c r="KY160" s="80">
        <f>+Interest_Rate_for_Equipment_Financing/12*AG160</f>
        <v>0</v>
      </c>
      <c r="KZ160" s="80">
        <f>+Interest_Rate_for_Equipment_Financing/12*AH160</f>
        <v>0</v>
      </c>
      <c r="LA160" s="80">
        <f>+Interest_Rate_for_Equipment_Financing/12*AI160</f>
        <v>0</v>
      </c>
      <c r="LB160" s="80">
        <f>+Interest_Rate_for_Equipment_Financing/12*AJ160</f>
        <v>0</v>
      </c>
      <c r="LC160" s="80">
        <f>+Interest_Rate_for_Equipment_Financing/12*AK160</f>
        <v>0</v>
      </c>
      <c r="LD160" s="80">
        <f>+Interest_Rate_for_Equipment_Financing/12*AL160</f>
        <v>0</v>
      </c>
      <c r="LE160" s="80">
        <f>+Interest_Rate_for_Equipment_Financing/12*AM160</f>
        <v>0</v>
      </c>
      <c r="LF160" s="80">
        <f>+Interest_Rate_for_Equipment_Financing/12*AN160</f>
        <v>0</v>
      </c>
      <c r="LG160" s="80">
        <f>+Interest_Rate_for_Equipment_Financing/12*AO160</f>
        <v>0</v>
      </c>
      <c r="LH160" s="80">
        <f>+Interest_Rate_for_Equipment_Financing/12*AP160</f>
        <v>0</v>
      </c>
      <c r="LI160" s="80">
        <f>+Interest_Rate_for_Equipment_Financing/12*AQ160</f>
        <v>0</v>
      </c>
      <c r="LJ160" s="80">
        <f>+Interest_Rate_for_Equipment_Financing/12*AR160</f>
        <v>0</v>
      </c>
      <c r="LK160" s="80">
        <f>+Interest_Rate_for_Equipment_Financing/12*AS160</f>
        <v>0</v>
      </c>
      <c r="LL160" s="80">
        <f>+Interest_Rate_for_Equipment_Financing/12*AT160</f>
        <v>0</v>
      </c>
      <c r="LM160" s="80">
        <f>+Interest_Rate_for_Equipment_Financing/12*AU160</f>
        <v>0</v>
      </c>
      <c r="LN160" s="80">
        <f>+Interest_Rate_for_Equipment_Financing/12*AV160</f>
        <v>0</v>
      </c>
      <c r="LO160" s="80">
        <f>+Interest_Rate_for_Equipment_Financing/12*AW160</f>
        <v>0</v>
      </c>
      <c r="LP160" s="80">
        <f>+Interest_Rate_for_Equipment_Financing/12*AX160</f>
        <v>0</v>
      </c>
      <c r="LQ160" s="80">
        <f>+Interest_Rate_for_Equipment_Financing/12*AY160</f>
        <v>0</v>
      </c>
      <c r="LR160" s="80">
        <f>+Interest_Rate_for_Equipment_Financing/12*AZ160</f>
        <v>0</v>
      </c>
      <c r="LS160" s="80">
        <f>+Interest_Rate_for_Equipment_Financing/12*BA160</f>
        <v>0</v>
      </c>
      <c r="LT160" s="80">
        <f>+Interest_Rate_for_Equipment_Financing/12*BB160</f>
        <v>0</v>
      </c>
      <c r="LU160" s="80">
        <f>+Interest_Rate_for_Equipment_Financing/12*BC160</f>
        <v>0</v>
      </c>
      <c r="LV160" s="80">
        <f>+Interest_Rate_for_Equipment_Financing/12*BD160</f>
        <v>0</v>
      </c>
      <c r="LW160" s="80">
        <f>+Interest_Rate_for_Equipment_Financing/12*BE160</f>
        <v>0</v>
      </c>
      <c r="LX160" s="80">
        <f>+Interest_Rate_for_Equipment_Financing/12*BF160</f>
        <v>0</v>
      </c>
      <c r="LY160" s="80">
        <f>+Interest_Rate_for_Equipment_Financing/12*BG160</f>
        <v>0</v>
      </c>
      <c r="LZ160" s="80">
        <f>+Interest_Rate_for_Equipment_Financing/12*BH160</f>
        <v>0</v>
      </c>
      <c r="MA160" s="80">
        <f>+Interest_Rate_for_Equipment_Financing/12*BI160</f>
        <v>0</v>
      </c>
      <c r="MB160" s="80">
        <f>+Interest_Rate_for_Equipment_Financing/12*BJ160</f>
        <v>0</v>
      </c>
      <c r="MC160" s="80">
        <f>+Interest_Rate_for_Equipment_Financing/12*BK160</f>
        <v>0</v>
      </c>
      <c r="MD160" s="80">
        <f>+Interest_Rate_for_Equipment_Financing/12*BL160</f>
        <v>0</v>
      </c>
      <c r="ME160" s="80">
        <f>+Interest_Rate_for_Equipment_Financing/12*BM160</f>
        <v>0</v>
      </c>
      <c r="MF160" s="80">
        <f>+Interest_Rate_for_Equipment_Financing/12*BN160</f>
        <v>0</v>
      </c>
      <c r="MG160" s="80">
        <f>+Interest_Rate_for_Equipment_Financing/12*BO160</f>
        <v>0</v>
      </c>
      <c r="MH160" s="80">
        <f>+Interest_Rate_for_Equipment_Financing/12*BP160</f>
        <v>0</v>
      </c>
      <c r="MI160" s="80">
        <f>+Interest_Rate_for_Equipment_Financing/12*BQ160</f>
        <v>0</v>
      </c>
      <c r="MJ160" s="80">
        <f>+Interest_Rate_for_Equipment_Financing/12*BR160</f>
        <v>0</v>
      </c>
      <c r="MK160" s="80">
        <f>+Interest_Rate_for_Equipment_Financing/12*BS160</f>
        <v>0</v>
      </c>
      <c r="ML160" s="80">
        <f>+Interest_Rate_for_Equipment_Financing/12*BT160</f>
        <v>0</v>
      </c>
      <c r="MM160" s="80">
        <f>+Interest_Rate_for_Equipment_Financing/12*BU160</f>
        <v>0</v>
      </c>
      <c r="MN160" s="80">
        <f>+Interest_Rate_for_Equipment_Financing/12*BV160</f>
        <v>0</v>
      </c>
      <c r="MO160" s="80">
        <f>+Interest_Rate_for_Equipment_Financing/12*BW160</f>
        <v>0</v>
      </c>
      <c r="MP160" s="80">
        <f>+Interest_Rate_for_Equipment_Financing/12*BX160</f>
        <v>0</v>
      </c>
      <c r="MQ160" s="80">
        <f>+Interest_Rate_for_Equipment_Financing/12*BY160</f>
        <v>0</v>
      </c>
      <c r="MR160" s="80">
        <f>+Interest_Rate_for_Equipment_Financing/12*BZ160</f>
        <v>0</v>
      </c>
      <c r="MS160" s="80">
        <f>+Interest_Rate_for_Equipment_Financing/12*CA160</f>
        <v>0</v>
      </c>
      <c r="MT160" s="80">
        <f>+Interest_Rate_for_Equipment_Financing/12*CB160</f>
        <v>0</v>
      </c>
      <c r="MU160" s="80">
        <f>+Interest_Rate_for_Equipment_Financing/12*CC160</f>
        <v>0</v>
      </c>
      <c r="MV160" s="80">
        <f>+Interest_Rate_for_Equipment_Financing/12*CD160</f>
        <v>0</v>
      </c>
      <c r="MW160" s="80">
        <f>+Interest_Rate_for_Equipment_Financing/12*CE160</f>
        <v>0</v>
      </c>
      <c r="MX160" s="80">
        <f>+Interest_Rate_for_Equipment_Financing/12*CF160</f>
        <v>0</v>
      </c>
      <c r="MY160" s="80">
        <f>+Interest_Rate_for_Equipment_Financing/12*CG160</f>
        <v>0</v>
      </c>
      <c r="MZ160" s="80">
        <f>+Interest_Rate_for_Equipment_Financing/12*CH160</f>
        <v>0</v>
      </c>
      <c r="NA160" s="80">
        <f>+Interest_Rate_for_Equipment_Financing/12*CI160</f>
        <v>0</v>
      </c>
      <c r="NB160" s="80">
        <f>+Interest_Rate_for_Equipment_Financing/12*CJ160</f>
        <v>0</v>
      </c>
      <c r="NC160" s="80">
        <f>+Interest_Rate_for_Equipment_Financing/12*CK160</f>
        <v>0</v>
      </c>
      <c r="ND160" s="80">
        <f>+Interest_Rate_for_Equipment_Financing/12*CL160</f>
        <v>0</v>
      </c>
      <c r="NE160" s="80">
        <f>+Interest_Rate_for_Equipment_Financing/12*CM160</f>
        <v>0</v>
      </c>
      <c r="NF160" s="80">
        <f>+Interest_Rate_for_Equipment_Financing/12*CN160</f>
        <v>0</v>
      </c>
      <c r="NG160" s="80">
        <f>+Interest_Rate_for_Equipment_Financing/12*CO160</f>
        <v>0</v>
      </c>
      <c r="NH160" s="80">
        <f>+Interest_Rate_for_Equipment_Financing/12*CP160</f>
        <v>0</v>
      </c>
      <c r="NI160" s="80">
        <f>+Interest_Rate_for_Equipment_Financing/12*CQ160</f>
        <v>0</v>
      </c>
      <c r="NJ160" s="80">
        <f>+Interest_Rate_for_Equipment_Financing/12*CR160</f>
        <v>0</v>
      </c>
      <c r="NK160" s="80">
        <f>+Interest_Rate_for_Equipment_Financing/12*CS160</f>
        <v>0</v>
      </c>
      <c r="NL160" s="80">
        <f>+Interest_Rate_for_Equipment_Financing/12*CT160</f>
        <v>0</v>
      </c>
      <c r="NM160" s="80">
        <f>+Interest_Rate_for_Equipment_Financing/12*CU160</f>
        <v>0</v>
      </c>
      <c r="NN160" s="80">
        <f>+Interest_Rate_for_Equipment_Financing/12*CV160</f>
        <v>0</v>
      </c>
      <c r="NO160" s="80">
        <f>+Interest_Rate_for_Equipment_Financing/12*CW160</f>
        <v>0</v>
      </c>
      <c r="NP160" s="80">
        <f>+Interest_Rate_for_Equipment_Financing/12*CX160</f>
        <v>0</v>
      </c>
      <c r="NQ160" s="80">
        <f>+Interest_Rate_for_Equipment_Financing/12*CY160</f>
        <v>0</v>
      </c>
      <c r="NR160" s="80">
        <f>+Interest_Rate_for_Equipment_Financing/12*CZ160</f>
        <v>0</v>
      </c>
      <c r="NS160" s="80">
        <f>+Interest_Rate_for_Equipment_Financing/12*DA160</f>
        <v>0</v>
      </c>
      <c r="NT160" s="80">
        <f>+Interest_Rate_for_Equipment_Financing/12*DB160</f>
        <v>0</v>
      </c>
      <c r="NU160" s="80">
        <f>+Interest_Rate_for_Equipment_Financing/12*DC160</f>
        <v>0</v>
      </c>
      <c r="NV160" s="80">
        <f>+Interest_Rate_for_Equipment_Financing/12*DD160</f>
        <v>0</v>
      </c>
      <c r="NW160" s="80">
        <f>+Interest_Rate_for_Equipment_Financing/12*DE160</f>
        <v>0</v>
      </c>
      <c r="NX160" s="80">
        <f>+Interest_Rate_for_Equipment_Financing/12*DF160</f>
        <v>0</v>
      </c>
      <c r="NY160" s="80">
        <f>+Interest_Rate_for_Equipment_Financing/12*DG160</f>
        <v>0</v>
      </c>
      <c r="NZ160" s="80">
        <f>+Interest_Rate_for_Equipment_Financing/12*DH160</f>
        <v>0</v>
      </c>
      <c r="OA160" s="80">
        <f>+Interest_Rate_for_Equipment_Financing/12*DI160</f>
        <v>0</v>
      </c>
      <c r="OB160" s="80">
        <f>+Interest_Rate_for_Equipment_Financing/12*DJ160</f>
        <v>0</v>
      </c>
      <c r="OC160" s="80">
        <f>+Interest_Rate_for_Equipment_Financing/12*DK160</f>
        <v>0</v>
      </c>
      <c r="OD160" s="80">
        <f>+Interest_Rate_for_Equipment_Financing/12*DL160</f>
        <v>0</v>
      </c>
      <c r="OE160" s="80">
        <f>+Interest_Rate_for_Equipment_Financing/12*DM160</f>
        <v>0</v>
      </c>
      <c r="OF160" s="80">
        <f>+Interest_Rate_for_Equipment_Financing/12*DN160</f>
        <v>0</v>
      </c>
      <c r="OG160" s="80">
        <f>+Interest_Rate_for_Equipment_Financing/12*DO160</f>
        <v>0</v>
      </c>
      <c r="OH160" s="80">
        <f>+Interest_Rate_for_Equipment_Financing/12*DP160</f>
        <v>0</v>
      </c>
      <c r="OI160" s="80">
        <f>+Interest_Rate_for_Equipment_Financing/12*DQ160</f>
        <v>0</v>
      </c>
      <c r="OJ160" s="80">
        <f>+Interest_Rate_for_Equipment_Financing/12*DR160</f>
        <v>0</v>
      </c>
      <c r="OK160" s="80">
        <f>+Interest_Rate_for_Equipment_Financing/12*DS160</f>
        <v>0</v>
      </c>
      <c r="OL160" s="80">
        <f>+Interest_Rate_for_Equipment_Financing/12*DT160</f>
        <v>0</v>
      </c>
      <c r="OM160" s="80">
        <f>+Interest_Rate_for_Equipment_Financing/12*DU160</f>
        <v>0</v>
      </c>
      <c r="ON160" s="80">
        <f>+Interest_Rate_for_Equipment_Financing/12*DV160</f>
        <v>0</v>
      </c>
      <c r="OO160" s="80">
        <f>+Interest_Rate_for_Equipment_Financing/12*DW160</f>
        <v>0</v>
      </c>
      <c r="OP160" s="80">
        <f>+Interest_Rate_for_Equipment_Financing/12*DX160</f>
        <v>0</v>
      </c>
      <c r="OQ160" s="80">
        <f>+Interest_Rate_for_Equipment_Financing/12*DY160</f>
        <v>0</v>
      </c>
      <c r="OR160" s="80">
        <f>+Interest_Rate_for_Equipment_Financing/12*DZ160</f>
        <v>0</v>
      </c>
      <c r="OS160" s="80">
        <f>+Interest_Rate_for_Equipment_Financing/12*EA160</f>
        <v>0</v>
      </c>
      <c r="OT160" s="80">
        <f>+Interest_Rate_for_Equipment_Financing/12*EB160</f>
        <v>0</v>
      </c>
      <c r="OU160" s="80">
        <f>+Interest_Rate_for_Equipment_Financing/12*EC160</f>
        <v>0</v>
      </c>
      <c r="OV160" s="80">
        <f>+Interest_Rate_for_Equipment_Financing/12*ED160</f>
        <v>0</v>
      </c>
      <c r="OW160" s="80">
        <f>+Interest_Rate_for_Equipment_Financing/12*EE160</f>
        <v>0</v>
      </c>
    </row>
    <row r="161" ht="12.75" customHeight="1">
      <c r="A161" s="79">
        <f t="shared" si="111"/>
        <v>40</v>
      </c>
      <c r="B161" s="79" t="s">
        <v>240</v>
      </c>
      <c r="C161" s="80"/>
      <c r="D161" s="80" t="str">
        <f>Term_for_Equipment_Financing</f>
        <v/>
      </c>
      <c r="E161" s="294">
        <f>+Interest_Rate_LT</f>
        <v>0.05</v>
      </c>
      <c r="F161" s="295">
        <f t="shared" si="141"/>
        <v>4</v>
      </c>
      <c r="G161" s="79">
        <f t="shared" si="142"/>
        <v>2028</v>
      </c>
      <c r="H161" s="296"/>
      <c r="I161" s="296"/>
      <c r="J161" s="297"/>
      <c r="K161" s="1"/>
      <c r="L161" s="1"/>
      <c r="M161" s="256">
        <f t="shared" si="118"/>
        <v>46844</v>
      </c>
      <c r="N161" s="256">
        <f t="shared" si="112"/>
        <v>0</v>
      </c>
      <c r="O161" s="257">
        <f t="shared" si="113"/>
        <v>0</v>
      </c>
      <c r="P161" s="258">
        <f t="shared" ref="P161:ES161" si="195">AND((O161&gt;0.1),OR(P$70&lt;$N161,$N161=0))*(O161+$O161+O161*$E161/12)+(P$70=$M161)*($C161+$O161+$C161*$E161/12)</f>
        <v>0</v>
      </c>
      <c r="Q161" s="258">
        <f t="shared" si="195"/>
        <v>0</v>
      </c>
      <c r="R161" s="258">
        <f t="shared" si="195"/>
        <v>0</v>
      </c>
      <c r="S161" s="258">
        <f t="shared" si="195"/>
        <v>0</v>
      </c>
      <c r="T161" s="258">
        <f t="shared" si="195"/>
        <v>0</v>
      </c>
      <c r="U161" s="258">
        <f t="shared" si="195"/>
        <v>0</v>
      </c>
      <c r="V161" s="258">
        <f t="shared" si="195"/>
        <v>0</v>
      </c>
      <c r="W161" s="258">
        <f t="shared" si="195"/>
        <v>0</v>
      </c>
      <c r="X161" s="258">
        <f t="shared" si="195"/>
        <v>0</v>
      </c>
      <c r="Y161" s="258">
        <f t="shared" si="195"/>
        <v>0</v>
      </c>
      <c r="Z161" s="258">
        <f t="shared" si="195"/>
        <v>0</v>
      </c>
      <c r="AA161" s="258">
        <f t="shared" si="195"/>
        <v>0</v>
      </c>
      <c r="AB161" s="258">
        <f t="shared" si="195"/>
        <v>0</v>
      </c>
      <c r="AC161" s="258">
        <f t="shared" si="195"/>
        <v>0</v>
      </c>
      <c r="AD161" s="258">
        <f t="shared" si="195"/>
        <v>0</v>
      </c>
      <c r="AE161" s="258">
        <f t="shared" si="195"/>
        <v>0</v>
      </c>
      <c r="AF161" s="258">
        <f t="shared" si="195"/>
        <v>0</v>
      </c>
      <c r="AG161" s="258">
        <f t="shared" si="195"/>
        <v>0</v>
      </c>
      <c r="AH161" s="258">
        <f t="shared" si="195"/>
        <v>0</v>
      </c>
      <c r="AI161" s="258">
        <f t="shared" si="195"/>
        <v>0</v>
      </c>
      <c r="AJ161" s="258">
        <f t="shared" si="195"/>
        <v>0</v>
      </c>
      <c r="AK161" s="258">
        <f t="shared" si="195"/>
        <v>0</v>
      </c>
      <c r="AL161" s="258">
        <f t="shared" si="195"/>
        <v>0</v>
      </c>
      <c r="AM161" s="258">
        <f t="shared" si="195"/>
        <v>0</v>
      </c>
      <c r="AN161" s="258">
        <f t="shared" si="195"/>
        <v>0</v>
      </c>
      <c r="AO161" s="258">
        <f t="shared" si="195"/>
        <v>0</v>
      </c>
      <c r="AP161" s="258">
        <f t="shared" si="195"/>
        <v>0</v>
      </c>
      <c r="AQ161" s="258">
        <f t="shared" si="195"/>
        <v>0</v>
      </c>
      <c r="AR161" s="258">
        <f t="shared" si="195"/>
        <v>0</v>
      </c>
      <c r="AS161" s="258">
        <f t="shared" si="195"/>
        <v>0</v>
      </c>
      <c r="AT161" s="258">
        <f t="shared" si="195"/>
        <v>0</v>
      </c>
      <c r="AU161" s="258">
        <f t="shared" si="195"/>
        <v>0</v>
      </c>
      <c r="AV161" s="258">
        <f t="shared" si="195"/>
        <v>0</v>
      </c>
      <c r="AW161" s="258">
        <f t="shared" si="195"/>
        <v>0</v>
      </c>
      <c r="AX161" s="258">
        <f t="shared" si="195"/>
        <v>0</v>
      </c>
      <c r="AY161" s="258">
        <f t="shared" si="195"/>
        <v>0</v>
      </c>
      <c r="AZ161" s="258">
        <f t="shared" si="195"/>
        <v>0</v>
      </c>
      <c r="BA161" s="258">
        <f t="shared" si="195"/>
        <v>0</v>
      </c>
      <c r="BB161" s="258">
        <f t="shared" si="195"/>
        <v>0</v>
      </c>
      <c r="BC161" s="258">
        <f t="shared" si="195"/>
        <v>0</v>
      </c>
      <c r="BD161" s="258">
        <f t="shared" si="195"/>
        <v>0</v>
      </c>
      <c r="BE161" s="258">
        <f t="shared" si="195"/>
        <v>0</v>
      </c>
      <c r="BF161" s="258">
        <f t="shared" si="195"/>
        <v>0</v>
      </c>
      <c r="BG161" s="258">
        <f t="shared" si="195"/>
        <v>0</v>
      </c>
      <c r="BH161" s="258">
        <f t="shared" si="195"/>
        <v>0</v>
      </c>
      <c r="BI161" s="258">
        <f t="shared" si="195"/>
        <v>0</v>
      </c>
      <c r="BJ161" s="258">
        <f t="shared" si="195"/>
        <v>0</v>
      </c>
      <c r="BK161" s="258">
        <f t="shared" si="195"/>
        <v>0</v>
      </c>
      <c r="BL161" s="258">
        <f t="shared" si="195"/>
        <v>0</v>
      </c>
      <c r="BM161" s="258">
        <f t="shared" si="195"/>
        <v>0</v>
      </c>
      <c r="BN161" s="258">
        <f t="shared" si="195"/>
        <v>0</v>
      </c>
      <c r="BO161" s="258">
        <f t="shared" si="195"/>
        <v>0</v>
      </c>
      <c r="BP161" s="258">
        <f t="shared" si="195"/>
        <v>0</v>
      </c>
      <c r="BQ161" s="258">
        <f t="shared" si="195"/>
        <v>0</v>
      </c>
      <c r="BR161" s="258">
        <f t="shared" si="195"/>
        <v>0</v>
      </c>
      <c r="BS161" s="258">
        <f t="shared" si="195"/>
        <v>0</v>
      </c>
      <c r="BT161" s="258">
        <f t="shared" si="195"/>
        <v>0</v>
      </c>
      <c r="BU161" s="258">
        <f t="shared" si="195"/>
        <v>0</v>
      </c>
      <c r="BV161" s="258">
        <f t="shared" si="195"/>
        <v>0</v>
      </c>
      <c r="BW161" s="258">
        <f t="shared" si="195"/>
        <v>0</v>
      </c>
      <c r="BX161" s="258">
        <f t="shared" si="195"/>
        <v>0</v>
      </c>
      <c r="BY161" s="258">
        <f t="shared" si="195"/>
        <v>0</v>
      </c>
      <c r="BZ161" s="258">
        <f t="shared" si="195"/>
        <v>0</v>
      </c>
      <c r="CA161" s="258">
        <f t="shared" si="195"/>
        <v>0</v>
      </c>
      <c r="CB161" s="258">
        <f t="shared" si="195"/>
        <v>0</v>
      </c>
      <c r="CC161" s="258">
        <f t="shared" si="195"/>
        <v>0</v>
      </c>
      <c r="CD161" s="258">
        <f t="shared" si="195"/>
        <v>0</v>
      </c>
      <c r="CE161" s="258">
        <f t="shared" si="195"/>
        <v>0</v>
      </c>
      <c r="CF161" s="258">
        <f t="shared" si="195"/>
        <v>0</v>
      </c>
      <c r="CG161" s="258">
        <f t="shared" si="195"/>
        <v>0</v>
      </c>
      <c r="CH161" s="258">
        <f t="shared" si="195"/>
        <v>0</v>
      </c>
      <c r="CI161" s="258">
        <f t="shared" si="195"/>
        <v>0</v>
      </c>
      <c r="CJ161" s="258">
        <f t="shared" si="195"/>
        <v>0</v>
      </c>
      <c r="CK161" s="258">
        <f t="shared" si="195"/>
        <v>0</v>
      </c>
      <c r="CL161" s="258">
        <f t="shared" si="195"/>
        <v>0</v>
      </c>
      <c r="CM161" s="258">
        <f t="shared" si="195"/>
        <v>0</v>
      </c>
      <c r="CN161" s="258">
        <f t="shared" si="195"/>
        <v>0</v>
      </c>
      <c r="CO161" s="258">
        <f t="shared" si="195"/>
        <v>0</v>
      </c>
      <c r="CP161" s="258">
        <f t="shared" si="195"/>
        <v>0</v>
      </c>
      <c r="CQ161" s="258">
        <f t="shared" si="195"/>
        <v>0</v>
      </c>
      <c r="CR161" s="258">
        <f t="shared" si="195"/>
        <v>0</v>
      </c>
      <c r="CS161" s="258">
        <f t="shared" si="195"/>
        <v>0</v>
      </c>
      <c r="CT161" s="258">
        <f t="shared" si="195"/>
        <v>0</v>
      </c>
      <c r="CU161" s="258">
        <f t="shared" si="195"/>
        <v>0</v>
      </c>
      <c r="CV161" s="258">
        <f t="shared" si="195"/>
        <v>0</v>
      </c>
      <c r="CW161" s="258">
        <f t="shared" si="195"/>
        <v>0</v>
      </c>
      <c r="CX161" s="258">
        <f t="shared" si="195"/>
        <v>0</v>
      </c>
      <c r="CY161" s="258">
        <f t="shared" si="195"/>
        <v>0</v>
      </c>
      <c r="CZ161" s="258">
        <f t="shared" si="195"/>
        <v>0</v>
      </c>
      <c r="DA161" s="258">
        <f t="shared" si="195"/>
        <v>0</v>
      </c>
      <c r="DB161" s="258">
        <f t="shared" si="195"/>
        <v>0</v>
      </c>
      <c r="DC161" s="258">
        <f t="shared" si="195"/>
        <v>0</v>
      </c>
      <c r="DD161" s="258">
        <f t="shared" si="195"/>
        <v>0</v>
      </c>
      <c r="DE161" s="258">
        <f t="shared" si="195"/>
        <v>0</v>
      </c>
      <c r="DF161" s="258">
        <f t="shared" si="195"/>
        <v>0</v>
      </c>
      <c r="DG161" s="258">
        <f t="shared" si="195"/>
        <v>0</v>
      </c>
      <c r="DH161" s="258">
        <f t="shared" si="195"/>
        <v>0</v>
      </c>
      <c r="DI161" s="258">
        <f t="shared" si="195"/>
        <v>0</v>
      </c>
      <c r="DJ161" s="258">
        <f t="shared" si="195"/>
        <v>0</v>
      </c>
      <c r="DK161" s="258">
        <f t="shared" si="195"/>
        <v>0</v>
      </c>
      <c r="DL161" s="258">
        <f t="shared" si="195"/>
        <v>0</v>
      </c>
      <c r="DM161" s="258">
        <f t="shared" si="195"/>
        <v>0</v>
      </c>
      <c r="DN161" s="258">
        <f t="shared" si="195"/>
        <v>0</v>
      </c>
      <c r="DO161" s="258">
        <f t="shared" si="195"/>
        <v>0</v>
      </c>
      <c r="DP161" s="258">
        <f t="shared" si="195"/>
        <v>0</v>
      </c>
      <c r="DQ161" s="258">
        <f t="shared" si="195"/>
        <v>0</v>
      </c>
      <c r="DR161" s="258">
        <f t="shared" si="195"/>
        <v>0</v>
      </c>
      <c r="DS161" s="258">
        <f t="shared" si="195"/>
        <v>0</v>
      </c>
      <c r="DT161" s="258">
        <f t="shared" si="195"/>
        <v>0</v>
      </c>
      <c r="DU161" s="258">
        <f t="shared" si="195"/>
        <v>0</v>
      </c>
      <c r="DV161" s="258">
        <f t="shared" si="195"/>
        <v>0</v>
      </c>
      <c r="DW161" s="258">
        <f t="shared" si="195"/>
        <v>0</v>
      </c>
      <c r="DX161" s="258">
        <f t="shared" si="195"/>
        <v>0</v>
      </c>
      <c r="DY161" s="258">
        <f t="shared" si="195"/>
        <v>0</v>
      </c>
      <c r="DZ161" s="258">
        <f t="shared" si="195"/>
        <v>0</v>
      </c>
      <c r="EA161" s="258">
        <f t="shared" si="195"/>
        <v>0</v>
      </c>
      <c r="EB161" s="258">
        <f t="shared" si="195"/>
        <v>0</v>
      </c>
      <c r="EC161" s="258">
        <f t="shared" si="195"/>
        <v>0</v>
      </c>
      <c r="ED161" s="258">
        <f t="shared" si="195"/>
        <v>0</v>
      </c>
      <c r="EE161" s="258">
        <f t="shared" si="195"/>
        <v>0</v>
      </c>
      <c r="EF161" s="258">
        <f t="shared" si="195"/>
        <v>0</v>
      </c>
      <c r="EG161" s="258">
        <f t="shared" si="195"/>
        <v>0</v>
      </c>
      <c r="EH161" s="258">
        <f t="shared" si="195"/>
        <v>0</v>
      </c>
      <c r="EI161" s="258">
        <f t="shared" si="195"/>
        <v>0</v>
      </c>
      <c r="EJ161" s="258">
        <f t="shared" si="195"/>
        <v>0</v>
      </c>
      <c r="EK161" s="258">
        <f t="shared" si="195"/>
        <v>0</v>
      </c>
      <c r="EL161" s="258">
        <f t="shared" si="195"/>
        <v>0</v>
      </c>
      <c r="EM161" s="258">
        <f t="shared" si="195"/>
        <v>0</v>
      </c>
      <c r="EN161" s="258">
        <f t="shared" si="195"/>
        <v>0</v>
      </c>
      <c r="EO161" s="258">
        <f t="shared" si="195"/>
        <v>0</v>
      </c>
      <c r="EP161" s="258">
        <f t="shared" si="195"/>
        <v>0</v>
      </c>
      <c r="EQ161" s="258">
        <f t="shared" si="195"/>
        <v>0</v>
      </c>
      <c r="ER161" s="258">
        <f t="shared" si="195"/>
        <v>0</v>
      </c>
      <c r="ES161" s="258">
        <f t="shared" si="195"/>
        <v>0</v>
      </c>
      <c r="ET161" s="1"/>
      <c r="EU161" s="1"/>
      <c r="EV161" s="1"/>
      <c r="EW161" s="1"/>
      <c r="EX161" s="80">
        <f t="shared" ref="EX161:KE161" si="196">(P161&gt;0)*(P161-AB161)</f>
        <v>0</v>
      </c>
      <c r="EY161" s="80">
        <f t="shared" si="196"/>
        <v>0</v>
      </c>
      <c r="EZ161" s="80">
        <f t="shared" si="196"/>
        <v>0</v>
      </c>
      <c r="FA161" s="80">
        <f t="shared" si="196"/>
        <v>0</v>
      </c>
      <c r="FB161" s="80">
        <f t="shared" si="196"/>
        <v>0</v>
      </c>
      <c r="FC161" s="80">
        <f t="shared" si="196"/>
        <v>0</v>
      </c>
      <c r="FD161" s="80">
        <f t="shared" si="196"/>
        <v>0</v>
      </c>
      <c r="FE161" s="80">
        <f t="shared" si="196"/>
        <v>0</v>
      </c>
      <c r="FF161" s="80">
        <f t="shared" si="196"/>
        <v>0</v>
      </c>
      <c r="FG161" s="80">
        <f t="shared" si="196"/>
        <v>0</v>
      </c>
      <c r="FH161" s="80">
        <f t="shared" si="196"/>
        <v>0</v>
      </c>
      <c r="FI161" s="80">
        <f t="shared" si="196"/>
        <v>0</v>
      </c>
      <c r="FJ161" s="80">
        <f t="shared" si="196"/>
        <v>0</v>
      </c>
      <c r="FK161" s="80">
        <f t="shared" si="196"/>
        <v>0</v>
      </c>
      <c r="FL161" s="80">
        <f t="shared" si="196"/>
        <v>0</v>
      </c>
      <c r="FM161" s="80">
        <f t="shared" si="196"/>
        <v>0</v>
      </c>
      <c r="FN161" s="80">
        <f t="shared" si="196"/>
        <v>0</v>
      </c>
      <c r="FO161" s="80">
        <f t="shared" si="196"/>
        <v>0</v>
      </c>
      <c r="FP161" s="80">
        <f t="shared" si="196"/>
        <v>0</v>
      </c>
      <c r="FQ161" s="80">
        <f t="shared" si="196"/>
        <v>0</v>
      </c>
      <c r="FR161" s="80">
        <f t="shared" si="196"/>
        <v>0</v>
      </c>
      <c r="FS161" s="80">
        <f t="shared" si="196"/>
        <v>0</v>
      </c>
      <c r="FT161" s="80">
        <f t="shared" si="196"/>
        <v>0</v>
      </c>
      <c r="FU161" s="80">
        <f t="shared" si="196"/>
        <v>0</v>
      </c>
      <c r="FV161" s="80">
        <f t="shared" si="196"/>
        <v>0</v>
      </c>
      <c r="FW161" s="80">
        <f t="shared" si="196"/>
        <v>0</v>
      </c>
      <c r="FX161" s="80">
        <f t="shared" si="196"/>
        <v>0</v>
      </c>
      <c r="FY161" s="80">
        <f t="shared" si="196"/>
        <v>0</v>
      </c>
      <c r="FZ161" s="80">
        <f t="shared" si="196"/>
        <v>0</v>
      </c>
      <c r="GA161" s="80">
        <f t="shared" si="196"/>
        <v>0</v>
      </c>
      <c r="GB161" s="80">
        <f t="shared" si="196"/>
        <v>0</v>
      </c>
      <c r="GC161" s="80">
        <f t="shared" si="196"/>
        <v>0</v>
      </c>
      <c r="GD161" s="80">
        <f t="shared" si="196"/>
        <v>0</v>
      </c>
      <c r="GE161" s="80">
        <f t="shared" si="196"/>
        <v>0</v>
      </c>
      <c r="GF161" s="80">
        <f t="shared" si="196"/>
        <v>0</v>
      </c>
      <c r="GG161" s="80">
        <f t="shared" si="196"/>
        <v>0</v>
      </c>
      <c r="GH161" s="80">
        <f t="shared" si="196"/>
        <v>0</v>
      </c>
      <c r="GI161" s="80">
        <f t="shared" si="196"/>
        <v>0</v>
      </c>
      <c r="GJ161" s="80">
        <f t="shared" si="196"/>
        <v>0</v>
      </c>
      <c r="GK161" s="80">
        <f t="shared" si="196"/>
        <v>0</v>
      </c>
      <c r="GL161" s="80">
        <f t="shared" si="196"/>
        <v>0</v>
      </c>
      <c r="GM161" s="80">
        <f t="shared" si="196"/>
        <v>0</v>
      </c>
      <c r="GN161" s="80">
        <f t="shared" si="196"/>
        <v>0</v>
      </c>
      <c r="GO161" s="80">
        <f t="shared" si="196"/>
        <v>0</v>
      </c>
      <c r="GP161" s="80">
        <f t="shared" si="196"/>
        <v>0</v>
      </c>
      <c r="GQ161" s="80">
        <f t="shared" si="196"/>
        <v>0</v>
      </c>
      <c r="GR161" s="80">
        <f t="shared" si="196"/>
        <v>0</v>
      </c>
      <c r="GS161" s="80">
        <f t="shared" si="196"/>
        <v>0</v>
      </c>
      <c r="GT161" s="80">
        <f t="shared" si="196"/>
        <v>0</v>
      </c>
      <c r="GU161" s="80">
        <f t="shared" si="196"/>
        <v>0</v>
      </c>
      <c r="GV161" s="80">
        <f t="shared" si="196"/>
        <v>0</v>
      </c>
      <c r="GW161" s="80">
        <f t="shared" si="196"/>
        <v>0</v>
      </c>
      <c r="GX161" s="80">
        <f t="shared" si="196"/>
        <v>0</v>
      </c>
      <c r="GY161" s="80">
        <f t="shared" si="196"/>
        <v>0</v>
      </c>
      <c r="GZ161" s="80">
        <f t="shared" si="196"/>
        <v>0</v>
      </c>
      <c r="HA161" s="80">
        <f t="shared" si="196"/>
        <v>0</v>
      </c>
      <c r="HB161" s="80">
        <f t="shared" si="196"/>
        <v>0</v>
      </c>
      <c r="HC161" s="80">
        <f t="shared" si="196"/>
        <v>0</v>
      </c>
      <c r="HD161" s="80">
        <f t="shared" si="196"/>
        <v>0</v>
      </c>
      <c r="HE161" s="80">
        <f t="shared" si="196"/>
        <v>0</v>
      </c>
      <c r="HF161" s="80">
        <f t="shared" si="196"/>
        <v>0</v>
      </c>
      <c r="HG161" s="80">
        <f t="shared" si="196"/>
        <v>0</v>
      </c>
      <c r="HH161" s="80">
        <f t="shared" si="196"/>
        <v>0</v>
      </c>
      <c r="HI161" s="80">
        <f t="shared" si="196"/>
        <v>0</v>
      </c>
      <c r="HJ161" s="80">
        <f t="shared" si="196"/>
        <v>0</v>
      </c>
      <c r="HK161" s="80">
        <f t="shared" si="196"/>
        <v>0</v>
      </c>
      <c r="HL161" s="80">
        <f t="shared" si="196"/>
        <v>0</v>
      </c>
      <c r="HM161" s="80">
        <f t="shared" si="196"/>
        <v>0</v>
      </c>
      <c r="HN161" s="80">
        <f t="shared" si="196"/>
        <v>0</v>
      </c>
      <c r="HO161" s="80">
        <f t="shared" si="196"/>
        <v>0</v>
      </c>
      <c r="HP161" s="80">
        <f t="shared" si="196"/>
        <v>0</v>
      </c>
      <c r="HQ161" s="80">
        <f t="shared" si="196"/>
        <v>0</v>
      </c>
      <c r="HR161" s="80">
        <f t="shared" si="196"/>
        <v>0</v>
      </c>
      <c r="HS161" s="80">
        <f t="shared" si="196"/>
        <v>0</v>
      </c>
      <c r="HT161" s="80">
        <f t="shared" si="196"/>
        <v>0</v>
      </c>
      <c r="HU161" s="80">
        <f t="shared" si="196"/>
        <v>0</v>
      </c>
      <c r="HV161" s="80">
        <f t="shared" si="196"/>
        <v>0</v>
      </c>
      <c r="HW161" s="80">
        <f t="shared" si="196"/>
        <v>0</v>
      </c>
      <c r="HX161" s="80">
        <f t="shared" si="196"/>
        <v>0</v>
      </c>
      <c r="HY161" s="80">
        <f t="shared" si="196"/>
        <v>0</v>
      </c>
      <c r="HZ161" s="80">
        <f t="shared" si="196"/>
        <v>0</v>
      </c>
      <c r="IA161" s="80">
        <f t="shared" si="196"/>
        <v>0</v>
      </c>
      <c r="IB161" s="80">
        <f t="shared" si="196"/>
        <v>0</v>
      </c>
      <c r="IC161" s="80">
        <f t="shared" si="196"/>
        <v>0</v>
      </c>
      <c r="ID161" s="80">
        <f t="shared" si="196"/>
        <v>0</v>
      </c>
      <c r="IE161" s="80">
        <f t="shared" si="196"/>
        <v>0</v>
      </c>
      <c r="IF161" s="80">
        <f t="shared" si="196"/>
        <v>0</v>
      </c>
      <c r="IG161" s="80">
        <f t="shared" si="196"/>
        <v>0</v>
      </c>
      <c r="IH161" s="80">
        <f t="shared" si="196"/>
        <v>0</v>
      </c>
      <c r="II161" s="80">
        <f t="shared" si="196"/>
        <v>0</v>
      </c>
      <c r="IJ161" s="80">
        <f t="shared" si="196"/>
        <v>0</v>
      </c>
      <c r="IK161" s="80">
        <f t="shared" si="196"/>
        <v>0</v>
      </c>
      <c r="IL161" s="80">
        <f t="shared" si="196"/>
        <v>0</v>
      </c>
      <c r="IM161" s="80">
        <f t="shared" si="196"/>
        <v>0</v>
      </c>
      <c r="IN161" s="80">
        <f t="shared" si="196"/>
        <v>0</v>
      </c>
      <c r="IO161" s="80">
        <f t="shared" si="196"/>
        <v>0</v>
      </c>
      <c r="IP161" s="80">
        <f t="shared" si="196"/>
        <v>0</v>
      </c>
      <c r="IQ161" s="80">
        <f t="shared" si="196"/>
        <v>0</v>
      </c>
      <c r="IR161" s="80">
        <f t="shared" si="196"/>
        <v>0</v>
      </c>
      <c r="IS161" s="80">
        <f t="shared" si="196"/>
        <v>0</v>
      </c>
      <c r="IT161" s="80">
        <f t="shared" si="196"/>
        <v>0</v>
      </c>
      <c r="IU161" s="80">
        <f t="shared" si="196"/>
        <v>0</v>
      </c>
      <c r="IV161" s="80">
        <f t="shared" si="196"/>
        <v>0</v>
      </c>
      <c r="IW161" s="80">
        <f t="shared" si="196"/>
        <v>0</v>
      </c>
      <c r="IX161" s="80">
        <f t="shared" si="196"/>
        <v>0</v>
      </c>
      <c r="IY161" s="80">
        <f t="shared" si="196"/>
        <v>0</v>
      </c>
      <c r="IZ161" s="80">
        <f t="shared" si="196"/>
        <v>0</v>
      </c>
      <c r="JA161" s="80">
        <f t="shared" si="196"/>
        <v>0</v>
      </c>
      <c r="JB161" s="80">
        <f t="shared" si="196"/>
        <v>0</v>
      </c>
      <c r="JC161" s="80">
        <f t="shared" si="196"/>
        <v>0</v>
      </c>
      <c r="JD161" s="80">
        <f t="shared" si="196"/>
        <v>0</v>
      </c>
      <c r="JE161" s="80">
        <f t="shared" si="196"/>
        <v>0</v>
      </c>
      <c r="JF161" s="80">
        <f t="shared" si="196"/>
        <v>0</v>
      </c>
      <c r="JG161" s="80">
        <f t="shared" si="196"/>
        <v>0</v>
      </c>
      <c r="JH161" s="80">
        <f t="shared" si="196"/>
        <v>0</v>
      </c>
      <c r="JI161" s="80">
        <f t="shared" si="196"/>
        <v>0</v>
      </c>
      <c r="JJ161" s="80">
        <f t="shared" si="196"/>
        <v>0</v>
      </c>
      <c r="JK161" s="80">
        <f t="shared" si="196"/>
        <v>0</v>
      </c>
      <c r="JL161" s="80">
        <f t="shared" si="196"/>
        <v>0</v>
      </c>
      <c r="JM161" s="80">
        <f t="shared" si="196"/>
        <v>0</v>
      </c>
      <c r="JN161" s="80">
        <f t="shared" si="196"/>
        <v>0</v>
      </c>
      <c r="JO161" s="80">
        <f t="shared" si="196"/>
        <v>0</v>
      </c>
      <c r="JP161" s="80">
        <f t="shared" si="196"/>
        <v>0</v>
      </c>
      <c r="JQ161" s="80">
        <f t="shared" si="196"/>
        <v>0</v>
      </c>
      <c r="JR161" s="80">
        <f t="shared" si="196"/>
        <v>0</v>
      </c>
      <c r="JS161" s="80">
        <f t="shared" si="196"/>
        <v>0</v>
      </c>
      <c r="JT161" s="80">
        <f t="shared" si="196"/>
        <v>0</v>
      </c>
      <c r="JU161" s="80">
        <f t="shared" si="196"/>
        <v>0</v>
      </c>
      <c r="JV161" s="80">
        <f t="shared" si="196"/>
        <v>0</v>
      </c>
      <c r="JW161" s="80">
        <f t="shared" si="196"/>
        <v>0</v>
      </c>
      <c r="JX161" s="80">
        <f t="shared" si="196"/>
        <v>0</v>
      </c>
      <c r="JY161" s="80">
        <f t="shared" si="196"/>
        <v>0</v>
      </c>
      <c r="JZ161" s="80">
        <f t="shared" si="196"/>
        <v>0</v>
      </c>
      <c r="KA161" s="80">
        <f t="shared" si="196"/>
        <v>0</v>
      </c>
      <c r="KB161" s="80">
        <f t="shared" si="196"/>
        <v>0</v>
      </c>
      <c r="KC161" s="80">
        <f t="shared" si="196"/>
        <v>0</v>
      </c>
      <c r="KD161" s="80">
        <f t="shared" si="196"/>
        <v>0</v>
      </c>
      <c r="KE161" s="80">
        <f t="shared" si="196"/>
        <v>0</v>
      </c>
      <c r="KF161" s="1"/>
      <c r="KG161" s="1"/>
      <c r="KH161" s="80">
        <f>+Interest_Rate_for_Equipment_Financing/12*P161</f>
        <v>0</v>
      </c>
      <c r="KI161" s="80">
        <f>+Interest_Rate_for_Equipment_Financing/12*Q161</f>
        <v>0</v>
      </c>
      <c r="KJ161" s="80">
        <f>+Interest_Rate_for_Equipment_Financing/12*R161</f>
        <v>0</v>
      </c>
      <c r="KK161" s="80">
        <f>+Interest_Rate_for_Equipment_Financing/12*S161</f>
        <v>0</v>
      </c>
      <c r="KL161" s="80">
        <f>+Interest_Rate_for_Equipment_Financing/12*T161</f>
        <v>0</v>
      </c>
      <c r="KM161" s="80">
        <f>+Interest_Rate_for_Equipment_Financing/12*U161</f>
        <v>0</v>
      </c>
      <c r="KN161" s="80">
        <f>+Interest_Rate_for_Equipment_Financing/12*V161</f>
        <v>0</v>
      </c>
      <c r="KO161" s="80">
        <f>+Interest_Rate_for_Equipment_Financing/12*W161</f>
        <v>0</v>
      </c>
      <c r="KP161" s="80">
        <f>+Interest_Rate_for_Equipment_Financing/12*X161</f>
        <v>0</v>
      </c>
      <c r="KQ161" s="80">
        <f>+Interest_Rate_for_Equipment_Financing/12*Y161</f>
        <v>0</v>
      </c>
      <c r="KR161" s="80">
        <f>+Interest_Rate_for_Equipment_Financing/12*Z161</f>
        <v>0</v>
      </c>
      <c r="KS161" s="80">
        <f>+Interest_Rate_for_Equipment_Financing/12*AA161</f>
        <v>0</v>
      </c>
      <c r="KT161" s="80">
        <f>+Interest_Rate_for_Equipment_Financing/12*AB161</f>
        <v>0</v>
      </c>
      <c r="KU161" s="80">
        <f>+Interest_Rate_for_Equipment_Financing/12*AC161</f>
        <v>0</v>
      </c>
      <c r="KV161" s="80">
        <f>+Interest_Rate_for_Equipment_Financing/12*AD161</f>
        <v>0</v>
      </c>
      <c r="KW161" s="80">
        <f>+Interest_Rate_for_Equipment_Financing/12*AE161</f>
        <v>0</v>
      </c>
      <c r="KX161" s="80">
        <f>+Interest_Rate_for_Equipment_Financing/12*AF161</f>
        <v>0</v>
      </c>
      <c r="KY161" s="80">
        <f>+Interest_Rate_for_Equipment_Financing/12*AG161</f>
        <v>0</v>
      </c>
      <c r="KZ161" s="80">
        <f>+Interest_Rate_for_Equipment_Financing/12*AH161</f>
        <v>0</v>
      </c>
      <c r="LA161" s="80">
        <f>+Interest_Rate_for_Equipment_Financing/12*AI161</f>
        <v>0</v>
      </c>
      <c r="LB161" s="80">
        <f>+Interest_Rate_for_Equipment_Financing/12*AJ161</f>
        <v>0</v>
      </c>
      <c r="LC161" s="80">
        <f>+Interest_Rate_for_Equipment_Financing/12*AK161</f>
        <v>0</v>
      </c>
      <c r="LD161" s="80">
        <f>+Interest_Rate_for_Equipment_Financing/12*AL161</f>
        <v>0</v>
      </c>
      <c r="LE161" s="80">
        <f>+Interest_Rate_for_Equipment_Financing/12*AM161</f>
        <v>0</v>
      </c>
      <c r="LF161" s="80">
        <f>+Interest_Rate_for_Equipment_Financing/12*AN161</f>
        <v>0</v>
      </c>
      <c r="LG161" s="80">
        <f>+Interest_Rate_for_Equipment_Financing/12*AO161</f>
        <v>0</v>
      </c>
      <c r="LH161" s="80">
        <f>+Interest_Rate_for_Equipment_Financing/12*AP161</f>
        <v>0</v>
      </c>
      <c r="LI161" s="80">
        <f>+Interest_Rate_for_Equipment_Financing/12*AQ161</f>
        <v>0</v>
      </c>
      <c r="LJ161" s="80">
        <f>+Interest_Rate_for_Equipment_Financing/12*AR161</f>
        <v>0</v>
      </c>
      <c r="LK161" s="80">
        <f>+Interest_Rate_for_Equipment_Financing/12*AS161</f>
        <v>0</v>
      </c>
      <c r="LL161" s="80">
        <f>+Interest_Rate_for_Equipment_Financing/12*AT161</f>
        <v>0</v>
      </c>
      <c r="LM161" s="80">
        <f>+Interest_Rate_for_Equipment_Financing/12*AU161</f>
        <v>0</v>
      </c>
      <c r="LN161" s="80">
        <f>+Interest_Rate_for_Equipment_Financing/12*AV161</f>
        <v>0</v>
      </c>
      <c r="LO161" s="80">
        <f>+Interest_Rate_for_Equipment_Financing/12*AW161</f>
        <v>0</v>
      </c>
      <c r="LP161" s="80">
        <f>+Interest_Rate_for_Equipment_Financing/12*AX161</f>
        <v>0</v>
      </c>
      <c r="LQ161" s="80">
        <f>+Interest_Rate_for_Equipment_Financing/12*AY161</f>
        <v>0</v>
      </c>
      <c r="LR161" s="80">
        <f>+Interest_Rate_for_Equipment_Financing/12*AZ161</f>
        <v>0</v>
      </c>
      <c r="LS161" s="80">
        <f>+Interest_Rate_for_Equipment_Financing/12*BA161</f>
        <v>0</v>
      </c>
      <c r="LT161" s="80">
        <f>+Interest_Rate_for_Equipment_Financing/12*BB161</f>
        <v>0</v>
      </c>
      <c r="LU161" s="80">
        <f>+Interest_Rate_for_Equipment_Financing/12*BC161</f>
        <v>0</v>
      </c>
      <c r="LV161" s="80">
        <f>+Interest_Rate_for_Equipment_Financing/12*BD161</f>
        <v>0</v>
      </c>
      <c r="LW161" s="80">
        <f>+Interest_Rate_for_Equipment_Financing/12*BE161</f>
        <v>0</v>
      </c>
      <c r="LX161" s="80">
        <f>+Interest_Rate_for_Equipment_Financing/12*BF161</f>
        <v>0</v>
      </c>
      <c r="LY161" s="80">
        <f>+Interest_Rate_for_Equipment_Financing/12*BG161</f>
        <v>0</v>
      </c>
      <c r="LZ161" s="80">
        <f>+Interest_Rate_for_Equipment_Financing/12*BH161</f>
        <v>0</v>
      </c>
      <c r="MA161" s="80">
        <f>+Interest_Rate_for_Equipment_Financing/12*BI161</f>
        <v>0</v>
      </c>
      <c r="MB161" s="80">
        <f>+Interest_Rate_for_Equipment_Financing/12*BJ161</f>
        <v>0</v>
      </c>
      <c r="MC161" s="80">
        <f>+Interest_Rate_for_Equipment_Financing/12*BK161</f>
        <v>0</v>
      </c>
      <c r="MD161" s="80">
        <f>+Interest_Rate_for_Equipment_Financing/12*BL161</f>
        <v>0</v>
      </c>
      <c r="ME161" s="80">
        <f>+Interest_Rate_for_Equipment_Financing/12*BM161</f>
        <v>0</v>
      </c>
      <c r="MF161" s="80">
        <f>+Interest_Rate_for_Equipment_Financing/12*BN161</f>
        <v>0</v>
      </c>
      <c r="MG161" s="80">
        <f>+Interest_Rate_for_Equipment_Financing/12*BO161</f>
        <v>0</v>
      </c>
      <c r="MH161" s="80">
        <f>+Interest_Rate_for_Equipment_Financing/12*BP161</f>
        <v>0</v>
      </c>
      <c r="MI161" s="80">
        <f>+Interest_Rate_for_Equipment_Financing/12*BQ161</f>
        <v>0</v>
      </c>
      <c r="MJ161" s="80">
        <f>+Interest_Rate_for_Equipment_Financing/12*BR161</f>
        <v>0</v>
      </c>
      <c r="MK161" s="80">
        <f>+Interest_Rate_for_Equipment_Financing/12*BS161</f>
        <v>0</v>
      </c>
      <c r="ML161" s="80">
        <f>+Interest_Rate_for_Equipment_Financing/12*BT161</f>
        <v>0</v>
      </c>
      <c r="MM161" s="80">
        <f>+Interest_Rate_for_Equipment_Financing/12*BU161</f>
        <v>0</v>
      </c>
      <c r="MN161" s="80">
        <f>+Interest_Rate_for_Equipment_Financing/12*BV161</f>
        <v>0</v>
      </c>
      <c r="MO161" s="80">
        <f>+Interest_Rate_for_Equipment_Financing/12*BW161</f>
        <v>0</v>
      </c>
      <c r="MP161" s="80">
        <f>+Interest_Rate_for_Equipment_Financing/12*BX161</f>
        <v>0</v>
      </c>
      <c r="MQ161" s="80">
        <f>+Interest_Rate_for_Equipment_Financing/12*BY161</f>
        <v>0</v>
      </c>
      <c r="MR161" s="80">
        <f>+Interest_Rate_for_Equipment_Financing/12*BZ161</f>
        <v>0</v>
      </c>
      <c r="MS161" s="80">
        <f>+Interest_Rate_for_Equipment_Financing/12*CA161</f>
        <v>0</v>
      </c>
      <c r="MT161" s="80">
        <f>+Interest_Rate_for_Equipment_Financing/12*CB161</f>
        <v>0</v>
      </c>
      <c r="MU161" s="80">
        <f>+Interest_Rate_for_Equipment_Financing/12*CC161</f>
        <v>0</v>
      </c>
      <c r="MV161" s="80">
        <f>+Interest_Rate_for_Equipment_Financing/12*CD161</f>
        <v>0</v>
      </c>
      <c r="MW161" s="80">
        <f>+Interest_Rate_for_Equipment_Financing/12*CE161</f>
        <v>0</v>
      </c>
      <c r="MX161" s="80">
        <f>+Interest_Rate_for_Equipment_Financing/12*CF161</f>
        <v>0</v>
      </c>
      <c r="MY161" s="80">
        <f>+Interest_Rate_for_Equipment_Financing/12*CG161</f>
        <v>0</v>
      </c>
      <c r="MZ161" s="80">
        <f>+Interest_Rate_for_Equipment_Financing/12*CH161</f>
        <v>0</v>
      </c>
      <c r="NA161" s="80">
        <f>+Interest_Rate_for_Equipment_Financing/12*CI161</f>
        <v>0</v>
      </c>
      <c r="NB161" s="80">
        <f>+Interest_Rate_for_Equipment_Financing/12*CJ161</f>
        <v>0</v>
      </c>
      <c r="NC161" s="80">
        <f>+Interest_Rate_for_Equipment_Financing/12*CK161</f>
        <v>0</v>
      </c>
      <c r="ND161" s="80">
        <f>+Interest_Rate_for_Equipment_Financing/12*CL161</f>
        <v>0</v>
      </c>
      <c r="NE161" s="80">
        <f>+Interest_Rate_for_Equipment_Financing/12*CM161</f>
        <v>0</v>
      </c>
      <c r="NF161" s="80">
        <f>+Interest_Rate_for_Equipment_Financing/12*CN161</f>
        <v>0</v>
      </c>
      <c r="NG161" s="80">
        <f>+Interest_Rate_for_Equipment_Financing/12*CO161</f>
        <v>0</v>
      </c>
      <c r="NH161" s="80">
        <f>+Interest_Rate_for_Equipment_Financing/12*CP161</f>
        <v>0</v>
      </c>
      <c r="NI161" s="80">
        <f>+Interest_Rate_for_Equipment_Financing/12*CQ161</f>
        <v>0</v>
      </c>
      <c r="NJ161" s="80">
        <f>+Interest_Rate_for_Equipment_Financing/12*CR161</f>
        <v>0</v>
      </c>
      <c r="NK161" s="80">
        <f>+Interest_Rate_for_Equipment_Financing/12*CS161</f>
        <v>0</v>
      </c>
      <c r="NL161" s="80">
        <f>+Interest_Rate_for_Equipment_Financing/12*CT161</f>
        <v>0</v>
      </c>
      <c r="NM161" s="80">
        <f>+Interest_Rate_for_Equipment_Financing/12*CU161</f>
        <v>0</v>
      </c>
      <c r="NN161" s="80">
        <f>+Interest_Rate_for_Equipment_Financing/12*CV161</f>
        <v>0</v>
      </c>
      <c r="NO161" s="80">
        <f>+Interest_Rate_for_Equipment_Financing/12*CW161</f>
        <v>0</v>
      </c>
      <c r="NP161" s="80">
        <f>+Interest_Rate_for_Equipment_Financing/12*CX161</f>
        <v>0</v>
      </c>
      <c r="NQ161" s="80">
        <f>+Interest_Rate_for_Equipment_Financing/12*CY161</f>
        <v>0</v>
      </c>
      <c r="NR161" s="80">
        <f>+Interest_Rate_for_Equipment_Financing/12*CZ161</f>
        <v>0</v>
      </c>
      <c r="NS161" s="80">
        <f>+Interest_Rate_for_Equipment_Financing/12*DA161</f>
        <v>0</v>
      </c>
      <c r="NT161" s="80">
        <f>+Interest_Rate_for_Equipment_Financing/12*DB161</f>
        <v>0</v>
      </c>
      <c r="NU161" s="80">
        <f>+Interest_Rate_for_Equipment_Financing/12*DC161</f>
        <v>0</v>
      </c>
      <c r="NV161" s="80">
        <f>+Interest_Rate_for_Equipment_Financing/12*DD161</f>
        <v>0</v>
      </c>
      <c r="NW161" s="80">
        <f>+Interest_Rate_for_Equipment_Financing/12*DE161</f>
        <v>0</v>
      </c>
      <c r="NX161" s="80">
        <f>+Interest_Rate_for_Equipment_Financing/12*DF161</f>
        <v>0</v>
      </c>
      <c r="NY161" s="80">
        <f>+Interest_Rate_for_Equipment_Financing/12*DG161</f>
        <v>0</v>
      </c>
      <c r="NZ161" s="80">
        <f>+Interest_Rate_for_Equipment_Financing/12*DH161</f>
        <v>0</v>
      </c>
      <c r="OA161" s="80">
        <f>+Interest_Rate_for_Equipment_Financing/12*DI161</f>
        <v>0</v>
      </c>
      <c r="OB161" s="80">
        <f>+Interest_Rate_for_Equipment_Financing/12*DJ161</f>
        <v>0</v>
      </c>
      <c r="OC161" s="80">
        <f>+Interest_Rate_for_Equipment_Financing/12*DK161</f>
        <v>0</v>
      </c>
      <c r="OD161" s="80">
        <f>+Interest_Rate_for_Equipment_Financing/12*DL161</f>
        <v>0</v>
      </c>
      <c r="OE161" s="80">
        <f>+Interest_Rate_for_Equipment_Financing/12*DM161</f>
        <v>0</v>
      </c>
      <c r="OF161" s="80">
        <f>+Interest_Rate_for_Equipment_Financing/12*DN161</f>
        <v>0</v>
      </c>
      <c r="OG161" s="80">
        <f>+Interest_Rate_for_Equipment_Financing/12*DO161</f>
        <v>0</v>
      </c>
      <c r="OH161" s="80">
        <f>+Interest_Rate_for_Equipment_Financing/12*DP161</f>
        <v>0</v>
      </c>
      <c r="OI161" s="80">
        <f>+Interest_Rate_for_Equipment_Financing/12*DQ161</f>
        <v>0</v>
      </c>
      <c r="OJ161" s="80">
        <f>+Interest_Rate_for_Equipment_Financing/12*DR161</f>
        <v>0</v>
      </c>
      <c r="OK161" s="80">
        <f>+Interest_Rate_for_Equipment_Financing/12*DS161</f>
        <v>0</v>
      </c>
      <c r="OL161" s="80">
        <f>+Interest_Rate_for_Equipment_Financing/12*DT161</f>
        <v>0</v>
      </c>
      <c r="OM161" s="80">
        <f>+Interest_Rate_for_Equipment_Financing/12*DU161</f>
        <v>0</v>
      </c>
      <c r="ON161" s="80">
        <f>+Interest_Rate_for_Equipment_Financing/12*DV161</f>
        <v>0</v>
      </c>
      <c r="OO161" s="80">
        <f>+Interest_Rate_for_Equipment_Financing/12*DW161</f>
        <v>0</v>
      </c>
      <c r="OP161" s="80">
        <f>+Interest_Rate_for_Equipment_Financing/12*DX161</f>
        <v>0</v>
      </c>
      <c r="OQ161" s="80">
        <f>+Interest_Rate_for_Equipment_Financing/12*DY161</f>
        <v>0</v>
      </c>
      <c r="OR161" s="80">
        <f>+Interest_Rate_for_Equipment_Financing/12*DZ161</f>
        <v>0</v>
      </c>
      <c r="OS161" s="80">
        <f>+Interest_Rate_for_Equipment_Financing/12*EA161</f>
        <v>0</v>
      </c>
      <c r="OT161" s="80">
        <f>+Interest_Rate_for_Equipment_Financing/12*EB161</f>
        <v>0</v>
      </c>
      <c r="OU161" s="80">
        <f>+Interest_Rate_for_Equipment_Financing/12*EC161</f>
        <v>0</v>
      </c>
      <c r="OV161" s="80">
        <f>+Interest_Rate_for_Equipment_Financing/12*ED161</f>
        <v>0</v>
      </c>
      <c r="OW161" s="80">
        <f>+Interest_Rate_for_Equipment_Financing/12*EE161</f>
        <v>0</v>
      </c>
    </row>
    <row r="162" ht="12.75" customHeight="1">
      <c r="A162" s="79">
        <f t="shared" si="111"/>
        <v>41</v>
      </c>
      <c r="B162" s="79" t="s">
        <v>241</v>
      </c>
      <c r="C162" s="80"/>
      <c r="D162" s="80" t="str">
        <f>Term_for_Equipment_Financing</f>
        <v/>
      </c>
      <c r="E162" s="294">
        <f>+Interest_Rate_LT</f>
        <v>0.05</v>
      </c>
      <c r="F162" s="295">
        <f t="shared" si="141"/>
        <v>5</v>
      </c>
      <c r="G162" s="79">
        <f t="shared" si="142"/>
        <v>2028</v>
      </c>
      <c r="H162" s="296"/>
      <c r="I162" s="296"/>
      <c r="J162" s="297"/>
      <c r="K162" s="1"/>
      <c r="L162" s="1"/>
      <c r="M162" s="256">
        <f t="shared" si="118"/>
        <v>46874</v>
      </c>
      <c r="N162" s="256">
        <f t="shared" si="112"/>
        <v>0</v>
      </c>
      <c r="O162" s="257">
        <f t="shared" si="113"/>
        <v>0</v>
      </c>
      <c r="P162" s="258">
        <f t="shared" ref="P162:ES162" si="197">AND((O162&gt;0.1),OR(P$70&lt;$N162,$N162=0))*(O162+$O162+O162*$E162/12)+(P$70=$M162)*($C162+$O162+$C162*$E162/12)</f>
        <v>0</v>
      </c>
      <c r="Q162" s="258">
        <f t="shared" si="197"/>
        <v>0</v>
      </c>
      <c r="R162" s="258">
        <f t="shared" si="197"/>
        <v>0</v>
      </c>
      <c r="S162" s="258">
        <f t="shared" si="197"/>
        <v>0</v>
      </c>
      <c r="T162" s="258">
        <f t="shared" si="197"/>
        <v>0</v>
      </c>
      <c r="U162" s="258">
        <f t="shared" si="197"/>
        <v>0</v>
      </c>
      <c r="V162" s="258">
        <f t="shared" si="197"/>
        <v>0</v>
      </c>
      <c r="W162" s="258">
        <f t="shared" si="197"/>
        <v>0</v>
      </c>
      <c r="X162" s="258">
        <f t="shared" si="197"/>
        <v>0</v>
      </c>
      <c r="Y162" s="258">
        <f t="shared" si="197"/>
        <v>0</v>
      </c>
      <c r="Z162" s="258">
        <f t="shared" si="197"/>
        <v>0</v>
      </c>
      <c r="AA162" s="258">
        <f t="shared" si="197"/>
        <v>0</v>
      </c>
      <c r="AB162" s="258">
        <f t="shared" si="197"/>
        <v>0</v>
      </c>
      <c r="AC162" s="258">
        <f t="shared" si="197"/>
        <v>0</v>
      </c>
      <c r="AD162" s="258">
        <f t="shared" si="197"/>
        <v>0</v>
      </c>
      <c r="AE162" s="258">
        <f t="shared" si="197"/>
        <v>0</v>
      </c>
      <c r="AF162" s="258">
        <f t="shared" si="197"/>
        <v>0</v>
      </c>
      <c r="AG162" s="258">
        <f t="shared" si="197"/>
        <v>0</v>
      </c>
      <c r="AH162" s="258">
        <f t="shared" si="197"/>
        <v>0</v>
      </c>
      <c r="AI162" s="258">
        <f t="shared" si="197"/>
        <v>0</v>
      </c>
      <c r="AJ162" s="258">
        <f t="shared" si="197"/>
        <v>0</v>
      </c>
      <c r="AK162" s="258">
        <f t="shared" si="197"/>
        <v>0</v>
      </c>
      <c r="AL162" s="258">
        <f t="shared" si="197"/>
        <v>0</v>
      </c>
      <c r="AM162" s="258">
        <f t="shared" si="197"/>
        <v>0</v>
      </c>
      <c r="AN162" s="258">
        <f t="shared" si="197"/>
        <v>0</v>
      </c>
      <c r="AO162" s="258">
        <f t="shared" si="197"/>
        <v>0</v>
      </c>
      <c r="AP162" s="258">
        <f t="shared" si="197"/>
        <v>0</v>
      </c>
      <c r="AQ162" s="258">
        <f t="shared" si="197"/>
        <v>0</v>
      </c>
      <c r="AR162" s="258">
        <f t="shared" si="197"/>
        <v>0</v>
      </c>
      <c r="AS162" s="258">
        <f t="shared" si="197"/>
        <v>0</v>
      </c>
      <c r="AT162" s="258">
        <f t="shared" si="197"/>
        <v>0</v>
      </c>
      <c r="AU162" s="258">
        <f t="shared" si="197"/>
        <v>0</v>
      </c>
      <c r="AV162" s="258">
        <f t="shared" si="197"/>
        <v>0</v>
      </c>
      <c r="AW162" s="258">
        <f t="shared" si="197"/>
        <v>0</v>
      </c>
      <c r="AX162" s="258">
        <f t="shared" si="197"/>
        <v>0</v>
      </c>
      <c r="AY162" s="258">
        <f t="shared" si="197"/>
        <v>0</v>
      </c>
      <c r="AZ162" s="258">
        <f t="shared" si="197"/>
        <v>0</v>
      </c>
      <c r="BA162" s="258">
        <f t="shared" si="197"/>
        <v>0</v>
      </c>
      <c r="BB162" s="258">
        <f t="shared" si="197"/>
        <v>0</v>
      </c>
      <c r="BC162" s="258">
        <f t="shared" si="197"/>
        <v>0</v>
      </c>
      <c r="BD162" s="258">
        <f t="shared" si="197"/>
        <v>0</v>
      </c>
      <c r="BE162" s="258">
        <f t="shared" si="197"/>
        <v>0</v>
      </c>
      <c r="BF162" s="258">
        <f t="shared" si="197"/>
        <v>0</v>
      </c>
      <c r="BG162" s="258">
        <f t="shared" si="197"/>
        <v>0</v>
      </c>
      <c r="BH162" s="258">
        <f t="shared" si="197"/>
        <v>0</v>
      </c>
      <c r="BI162" s="258">
        <f t="shared" si="197"/>
        <v>0</v>
      </c>
      <c r="BJ162" s="258">
        <f t="shared" si="197"/>
        <v>0</v>
      </c>
      <c r="BK162" s="258">
        <f t="shared" si="197"/>
        <v>0</v>
      </c>
      <c r="BL162" s="258">
        <f t="shared" si="197"/>
        <v>0</v>
      </c>
      <c r="BM162" s="258">
        <f t="shared" si="197"/>
        <v>0</v>
      </c>
      <c r="BN162" s="258">
        <f t="shared" si="197"/>
        <v>0</v>
      </c>
      <c r="BO162" s="258">
        <f t="shared" si="197"/>
        <v>0</v>
      </c>
      <c r="BP162" s="258">
        <f t="shared" si="197"/>
        <v>0</v>
      </c>
      <c r="BQ162" s="258">
        <f t="shared" si="197"/>
        <v>0</v>
      </c>
      <c r="BR162" s="258">
        <f t="shared" si="197"/>
        <v>0</v>
      </c>
      <c r="BS162" s="258">
        <f t="shared" si="197"/>
        <v>0</v>
      </c>
      <c r="BT162" s="258">
        <f t="shared" si="197"/>
        <v>0</v>
      </c>
      <c r="BU162" s="258">
        <f t="shared" si="197"/>
        <v>0</v>
      </c>
      <c r="BV162" s="258">
        <f t="shared" si="197"/>
        <v>0</v>
      </c>
      <c r="BW162" s="258">
        <f t="shared" si="197"/>
        <v>0</v>
      </c>
      <c r="BX162" s="258">
        <f t="shared" si="197"/>
        <v>0</v>
      </c>
      <c r="BY162" s="258">
        <f t="shared" si="197"/>
        <v>0</v>
      </c>
      <c r="BZ162" s="258">
        <f t="shared" si="197"/>
        <v>0</v>
      </c>
      <c r="CA162" s="258">
        <f t="shared" si="197"/>
        <v>0</v>
      </c>
      <c r="CB162" s="258">
        <f t="shared" si="197"/>
        <v>0</v>
      </c>
      <c r="CC162" s="258">
        <f t="shared" si="197"/>
        <v>0</v>
      </c>
      <c r="CD162" s="258">
        <f t="shared" si="197"/>
        <v>0</v>
      </c>
      <c r="CE162" s="258">
        <f t="shared" si="197"/>
        <v>0</v>
      </c>
      <c r="CF162" s="258">
        <f t="shared" si="197"/>
        <v>0</v>
      </c>
      <c r="CG162" s="258">
        <f t="shared" si="197"/>
        <v>0</v>
      </c>
      <c r="CH162" s="258">
        <f t="shared" si="197"/>
        <v>0</v>
      </c>
      <c r="CI162" s="258">
        <f t="shared" si="197"/>
        <v>0</v>
      </c>
      <c r="CJ162" s="258">
        <f t="shared" si="197"/>
        <v>0</v>
      </c>
      <c r="CK162" s="258">
        <f t="shared" si="197"/>
        <v>0</v>
      </c>
      <c r="CL162" s="258">
        <f t="shared" si="197"/>
        <v>0</v>
      </c>
      <c r="CM162" s="258">
        <f t="shared" si="197"/>
        <v>0</v>
      </c>
      <c r="CN162" s="258">
        <f t="shared" si="197"/>
        <v>0</v>
      </c>
      <c r="CO162" s="258">
        <f t="shared" si="197"/>
        <v>0</v>
      </c>
      <c r="CP162" s="258">
        <f t="shared" si="197"/>
        <v>0</v>
      </c>
      <c r="CQ162" s="258">
        <f t="shared" si="197"/>
        <v>0</v>
      </c>
      <c r="CR162" s="258">
        <f t="shared" si="197"/>
        <v>0</v>
      </c>
      <c r="CS162" s="258">
        <f t="shared" si="197"/>
        <v>0</v>
      </c>
      <c r="CT162" s="258">
        <f t="shared" si="197"/>
        <v>0</v>
      </c>
      <c r="CU162" s="258">
        <f t="shared" si="197"/>
        <v>0</v>
      </c>
      <c r="CV162" s="258">
        <f t="shared" si="197"/>
        <v>0</v>
      </c>
      <c r="CW162" s="258">
        <f t="shared" si="197"/>
        <v>0</v>
      </c>
      <c r="CX162" s="258">
        <f t="shared" si="197"/>
        <v>0</v>
      </c>
      <c r="CY162" s="258">
        <f t="shared" si="197"/>
        <v>0</v>
      </c>
      <c r="CZ162" s="258">
        <f t="shared" si="197"/>
        <v>0</v>
      </c>
      <c r="DA162" s="258">
        <f t="shared" si="197"/>
        <v>0</v>
      </c>
      <c r="DB162" s="258">
        <f t="shared" si="197"/>
        <v>0</v>
      </c>
      <c r="DC162" s="258">
        <f t="shared" si="197"/>
        <v>0</v>
      </c>
      <c r="DD162" s="258">
        <f t="shared" si="197"/>
        <v>0</v>
      </c>
      <c r="DE162" s="258">
        <f t="shared" si="197"/>
        <v>0</v>
      </c>
      <c r="DF162" s="258">
        <f t="shared" si="197"/>
        <v>0</v>
      </c>
      <c r="DG162" s="258">
        <f t="shared" si="197"/>
        <v>0</v>
      </c>
      <c r="DH162" s="258">
        <f t="shared" si="197"/>
        <v>0</v>
      </c>
      <c r="DI162" s="258">
        <f t="shared" si="197"/>
        <v>0</v>
      </c>
      <c r="DJ162" s="258">
        <f t="shared" si="197"/>
        <v>0</v>
      </c>
      <c r="DK162" s="258">
        <f t="shared" si="197"/>
        <v>0</v>
      </c>
      <c r="DL162" s="258">
        <f t="shared" si="197"/>
        <v>0</v>
      </c>
      <c r="DM162" s="258">
        <f t="shared" si="197"/>
        <v>0</v>
      </c>
      <c r="DN162" s="258">
        <f t="shared" si="197"/>
        <v>0</v>
      </c>
      <c r="DO162" s="258">
        <f t="shared" si="197"/>
        <v>0</v>
      </c>
      <c r="DP162" s="258">
        <f t="shared" si="197"/>
        <v>0</v>
      </c>
      <c r="DQ162" s="258">
        <f t="shared" si="197"/>
        <v>0</v>
      </c>
      <c r="DR162" s="258">
        <f t="shared" si="197"/>
        <v>0</v>
      </c>
      <c r="DS162" s="258">
        <f t="shared" si="197"/>
        <v>0</v>
      </c>
      <c r="DT162" s="258">
        <f t="shared" si="197"/>
        <v>0</v>
      </c>
      <c r="DU162" s="258">
        <f t="shared" si="197"/>
        <v>0</v>
      </c>
      <c r="DV162" s="258">
        <f t="shared" si="197"/>
        <v>0</v>
      </c>
      <c r="DW162" s="258">
        <f t="shared" si="197"/>
        <v>0</v>
      </c>
      <c r="DX162" s="258">
        <f t="shared" si="197"/>
        <v>0</v>
      </c>
      <c r="DY162" s="258">
        <f t="shared" si="197"/>
        <v>0</v>
      </c>
      <c r="DZ162" s="258">
        <f t="shared" si="197"/>
        <v>0</v>
      </c>
      <c r="EA162" s="258">
        <f t="shared" si="197"/>
        <v>0</v>
      </c>
      <c r="EB162" s="258">
        <f t="shared" si="197"/>
        <v>0</v>
      </c>
      <c r="EC162" s="258">
        <f t="shared" si="197"/>
        <v>0</v>
      </c>
      <c r="ED162" s="258">
        <f t="shared" si="197"/>
        <v>0</v>
      </c>
      <c r="EE162" s="258">
        <f t="shared" si="197"/>
        <v>0</v>
      </c>
      <c r="EF162" s="258">
        <f t="shared" si="197"/>
        <v>0</v>
      </c>
      <c r="EG162" s="258">
        <f t="shared" si="197"/>
        <v>0</v>
      </c>
      <c r="EH162" s="258">
        <f t="shared" si="197"/>
        <v>0</v>
      </c>
      <c r="EI162" s="258">
        <f t="shared" si="197"/>
        <v>0</v>
      </c>
      <c r="EJ162" s="258">
        <f t="shared" si="197"/>
        <v>0</v>
      </c>
      <c r="EK162" s="258">
        <f t="shared" si="197"/>
        <v>0</v>
      </c>
      <c r="EL162" s="258">
        <f t="shared" si="197"/>
        <v>0</v>
      </c>
      <c r="EM162" s="258">
        <f t="shared" si="197"/>
        <v>0</v>
      </c>
      <c r="EN162" s="258">
        <f t="shared" si="197"/>
        <v>0</v>
      </c>
      <c r="EO162" s="258">
        <f t="shared" si="197"/>
        <v>0</v>
      </c>
      <c r="EP162" s="258">
        <f t="shared" si="197"/>
        <v>0</v>
      </c>
      <c r="EQ162" s="258">
        <f t="shared" si="197"/>
        <v>0</v>
      </c>
      <c r="ER162" s="258">
        <f t="shared" si="197"/>
        <v>0</v>
      </c>
      <c r="ES162" s="258">
        <f t="shared" si="197"/>
        <v>0</v>
      </c>
      <c r="ET162" s="1"/>
      <c r="EU162" s="1"/>
      <c r="EV162" s="1"/>
      <c r="EW162" s="1"/>
      <c r="EX162" s="80">
        <f t="shared" ref="EX162:KE162" si="198">(P162&gt;0)*(P162-AB162)</f>
        <v>0</v>
      </c>
      <c r="EY162" s="80">
        <f t="shared" si="198"/>
        <v>0</v>
      </c>
      <c r="EZ162" s="80">
        <f t="shared" si="198"/>
        <v>0</v>
      </c>
      <c r="FA162" s="80">
        <f t="shared" si="198"/>
        <v>0</v>
      </c>
      <c r="FB162" s="80">
        <f t="shared" si="198"/>
        <v>0</v>
      </c>
      <c r="FC162" s="80">
        <f t="shared" si="198"/>
        <v>0</v>
      </c>
      <c r="FD162" s="80">
        <f t="shared" si="198"/>
        <v>0</v>
      </c>
      <c r="FE162" s="80">
        <f t="shared" si="198"/>
        <v>0</v>
      </c>
      <c r="FF162" s="80">
        <f t="shared" si="198"/>
        <v>0</v>
      </c>
      <c r="FG162" s="80">
        <f t="shared" si="198"/>
        <v>0</v>
      </c>
      <c r="FH162" s="80">
        <f t="shared" si="198"/>
        <v>0</v>
      </c>
      <c r="FI162" s="80">
        <f t="shared" si="198"/>
        <v>0</v>
      </c>
      <c r="FJ162" s="80">
        <f t="shared" si="198"/>
        <v>0</v>
      </c>
      <c r="FK162" s="80">
        <f t="shared" si="198"/>
        <v>0</v>
      </c>
      <c r="FL162" s="80">
        <f t="shared" si="198"/>
        <v>0</v>
      </c>
      <c r="FM162" s="80">
        <f t="shared" si="198"/>
        <v>0</v>
      </c>
      <c r="FN162" s="80">
        <f t="shared" si="198"/>
        <v>0</v>
      </c>
      <c r="FO162" s="80">
        <f t="shared" si="198"/>
        <v>0</v>
      </c>
      <c r="FP162" s="80">
        <f t="shared" si="198"/>
        <v>0</v>
      </c>
      <c r="FQ162" s="80">
        <f t="shared" si="198"/>
        <v>0</v>
      </c>
      <c r="FR162" s="80">
        <f t="shared" si="198"/>
        <v>0</v>
      </c>
      <c r="FS162" s="80">
        <f t="shared" si="198"/>
        <v>0</v>
      </c>
      <c r="FT162" s="80">
        <f t="shared" si="198"/>
        <v>0</v>
      </c>
      <c r="FU162" s="80">
        <f t="shared" si="198"/>
        <v>0</v>
      </c>
      <c r="FV162" s="80">
        <f t="shared" si="198"/>
        <v>0</v>
      </c>
      <c r="FW162" s="80">
        <f t="shared" si="198"/>
        <v>0</v>
      </c>
      <c r="FX162" s="80">
        <f t="shared" si="198"/>
        <v>0</v>
      </c>
      <c r="FY162" s="80">
        <f t="shared" si="198"/>
        <v>0</v>
      </c>
      <c r="FZ162" s="80">
        <f t="shared" si="198"/>
        <v>0</v>
      </c>
      <c r="GA162" s="80">
        <f t="shared" si="198"/>
        <v>0</v>
      </c>
      <c r="GB162" s="80">
        <f t="shared" si="198"/>
        <v>0</v>
      </c>
      <c r="GC162" s="80">
        <f t="shared" si="198"/>
        <v>0</v>
      </c>
      <c r="GD162" s="80">
        <f t="shared" si="198"/>
        <v>0</v>
      </c>
      <c r="GE162" s="80">
        <f t="shared" si="198"/>
        <v>0</v>
      </c>
      <c r="GF162" s="80">
        <f t="shared" si="198"/>
        <v>0</v>
      </c>
      <c r="GG162" s="80">
        <f t="shared" si="198"/>
        <v>0</v>
      </c>
      <c r="GH162" s="80">
        <f t="shared" si="198"/>
        <v>0</v>
      </c>
      <c r="GI162" s="80">
        <f t="shared" si="198"/>
        <v>0</v>
      </c>
      <c r="GJ162" s="80">
        <f t="shared" si="198"/>
        <v>0</v>
      </c>
      <c r="GK162" s="80">
        <f t="shared" si="198"/>
        <v>0</v>
      </c>
      <c r="GL162" s="80">
        <f t="shared" si="198"/>
        <v>0</v>
      </c>
      <c r="GM162" s="80">
        <f t="shared" si="198"/>
        <v>0</v>
      </c>
      <c r="GN162" s="80">
        <f t="shared" si="198"/>
        <v>0</v>
      </c>
      <c r="GO162" s="80">
        <f t="shared" si="198"/>
        <v>0</v>
      </c>
      <c r="GP162" s="80">
        <f t="shared" si="198"/>
        <v>0</v>
      </c>
      <c r="GQ162" s="80">
        <f t="shared" si="198"/>
        <v>0</v>
      </c>
      <c r="GR162" s="80">
        <f t="shared" si="198"/>
        <v>0</v>
      </c>
      <c r="GS162" s="80">
        <f t="shared" si="198"/>
        <v>0</v>
      </c>
      <c r="GT162" s="80">
        <f t="shared" si="198"/>
        <v>0</v>
      </c>
      <c r="GU162" s="80">
        <f t="shared" si="198"/>
        <v>0</v>
      </c>
      <c r="GV162" s="80">
        <f t="shared" si="198"/>
        <v>0</v>
      </c>
      <c r="GW162" s="80">
        <f t="shared" si="198"/>
        <v>0</v>
      </c>
      <c r="GX162" s="80">
        <f t="shared" si="198"/>
        <v>0</v>
      </c>
      <c r="GY162" s="80">
        <f t="shared" si="198"/>
        <v>0</v>
      </c>
      <c r="GZ162" s="80">
        <f t="shared" si="198"/>
        <v>0</v>
      </c>
      <c r="HA162" s="80">
        <f t="shared" si="198"/>
        <v>0</v>
      </c>
      <c r="HB162" s="80">
        <f t="shared" si="198"/>
        <v>0</v>
      </c>
      <c r="HC162" s="80">
        <f t="shared" si="198"/>
        <v>0</v>
      </c>
      <c r="HD162" s="80">
        <f t="shared" si="198"/>
        <v>0</v>
      </c>
      <c r="HE162" s="80">
        <f t="shared" si="198"/>
        <v>0</v>
      </c>
      <c r="HF162" s="80">
        <f t="shared" si="198"/>
        <v>0</v>
      </c>
      <c r="HG162" s="80">
        <f t="shared" si="198"/>
        <v>0</v>
      </c>
      <c r="HH162" s="80">
        <f t="shared" si="198"/>
        <v>0</v>
      </c>
      <c r="HI162" s="80">
        <f t="shared" si="198"/>
        <v>0</v>
      </c>
      <c r="HJ162" s="80">
        <f t="shared" si="198"/>
        <v>0</v>
      </c>
      <c r="HK162" s="80">
        <f t="shared" si="198"/>
        <v>0</v>
      </c>
      <c r="HL162" s="80">
        <f t="shared" si="198"/>
        <v>0</v>
      </c>
      <c r="HM162" s="80">
        <f t="shared" si="198"/>
        <v>0</v>
      </c>
      <c r="HN162" s="80">
        <f t="shared" si="198"/>
        <v>0</v>
      </c>
      <c r="HO162" s="80">
        <f t="shared" si="198"/>
        <v>0</v>
      </c>
      <c r="HP162" s="80">
        <f t="shared" si="198"/>
        <v>0</v>
      </c>
      <c r="HQ162" s="80">
        <f t="shared" si="198"/>
        <v>0</v>
      </c>
      <c r="HR162" s="80">
        <f t="shared" si="198"/>
        <v>0</v>
      </c>
      <c r="HS162" s="80">
        <f t="shared" si="198"/>
        <v>0</v>
      </c>
      <c r="HT162" s="80">
        <f t="shared" si="198"/>
        <v>0</v>
      </c>
      <c r="HU162" s="80">
        <f t="shared" si="198"/>
        <v>0</v>
      </c>
      <c r="HV162" s="80">
        <f t="shared" si="198"/>
        <v>0</v>
      </c>
      <c r="HW162" s="80">
        <f t="shared" si="198"/>
        <v>0</v>
      </c>
      <c r="HX162" s="80">
        <f t="shared" si="198"/>
        <v>0</v>
      </c>
      <c r="HY162" s="80">
        <f t="shared" si="198"/>
        <v>0</v>
      </c>
      <c r="HZ162" s="80">
        <f t="shared" si="198"/>
        <v>0</v>
      </c>
      <c r="IA162" s="80">
        <f t="shared" si="198"/>
        <v>0</v>
      </c>
      <c r="IB162" s="80">
        <f t="shared" si="198"/>
        <v>0</v>
      </c>
      <c r="IC162" s="80">
        <f t="shared" si="198"/>
        <v>0</v>
      </c>
      <c r="ID162" s="80">
        <f t="shared" si="198"/>
        <v>0</v>
      </c>
      <c r="IE162" s="80">
        <f t="shared" si="198"/>
        <v>0</v>
      </c>
      <c r="IF162" s="80">
        <f t="shared" si="198"/>
        <v>0</v>
      </c>
      <c r="IG162" s="80">
        <f t="shared" si="198"/>
        <v>0</v>
      </c>
      <c r="IH162" s="80">
        <f t="shared" si="198"/>
        <v>0</v>
      </c>
      <c r="II162" s="80">
        <f t="shared" si="198"/>
        <v>0</v>
      </c>
      <c r="IJ162" s="80">
        <f t="shared" si="198"/>
        <v>0</v>
      </c>
      <c r="IK162" s="80">
        <f t="shared" si="198"/>
        <v>0</v>
      </c>
      <c r="IL162" s="80">
        <f t="shared" si="198"/>
        <v>0</v>
      </c>
      <c r="IM162" s="80">
        <f t="shared" si="198"/>
        <v>0</v>
      </c>
      <c r="IN162" s="80">
        <f t="shared" si="198"/>
        <v>0</v>
      </c>
      <c r="IO162" s="80">
        <f t="shared" si="198"/>
        <v>0</v>
      </c>
      <c r="IP162" s="80">
        <f t="shared" si="198"/>
        <v>0</v>
      </c>
      <c r="IQ162" s="80">
        <f t="shared" si="198"/>
        <v>0</v>
      </c>
      <c r="IR162" s="80">
        <f t="shared" si="198"/>
        <v>0</v>
      </c>
      <c r="IS162" s="80">
        <f t="shared" si="198"/>
        <v>0</v>
      </c>
      <c r="IT162" s="80">
        <f t="shared" si="198"/>
        <v>0</v>
      </c>
      <c r="IU162" s="80">
        <f t="shared" si="198"/>
        <v>0</v>
      </c>
      <c r="IV162" s="80">
        <f t="shared" si="198"/>
        <v>0</v>
      </c>
      <c r="IW162" s="80">
        <f t="shared" si="198"/>
        <v>0</v>
      </c>
      <c r="IX162" s="80">
        <f t="shared" si="198"/>
        <v>0</v>
      </c>
      <c r="IY162" s="80">
        <f t="shared" si="198"/>
        <v>0</v>
      </c>
      <c r="IZ162" s="80">
        <f t="shared" si="198"/>
        <v>0</v>
      </c>
      <c r="JA162" s="80">
        <f t="shared" si="198"/>
        <v>0</v>
      </c>
      <c r="JB162" s="80">
        <f t="shared" si="198"/>
        <v>0</v>
      </c>
      <c r="JC162" s="80">
        <f t="shared" si="198"/>
        <v>0</v>
      </c>
      <c r="JD162" s="80">
        <f t="shared" si="198"/>
        <v>0</v>
      </c>
      <c r="JE162" s="80">
        <f t="shared" si="198"/>
        <v>0</v>
      </c>
      <c r="JF162" s="80">
        <f t="shared" si="198"/>
        <v>0</v>
      </c>
      <c r="JG162" s="80">
        <f t="shared" si="198"/>
        <v>0</v>
      </c>
      <c r="JH162" s="80">
        <f t="shared" si="198"/>
        <v>0</v>
      </c>
      <c r="JI162" s="80">
        <f t="shared" si="198"/>
        <v>0</v>
      </c>
      <c r="JJ162" s="80">
        <f t="shared" si="198"/>
        <v>0</v>
      </c>
      <c r="JK162" s="80">
        <f t="shared" si="198"/>
        <v>0</v>
      </c>
      <c r="JL162" s="80">
        <f t="shared" si="198"/>
        <v>0</v>
      </c>
      <c r="JM162" s="80">
        <f t="shared" si="198"/>
        <v>0</v>
      </c>
      <c r="JN162" s="80">
        <f t="shared" si="198"/>
        <v>0</v>
      </c>
      <c r="JO162" s="80">
        <f t="shared" si="198"/>
        <v>0</v>
      </c>
      <c r="JP162" s="80">
        <f t="shared" si="198"/>
        <v>0</v>
      </c>
      <c r="JQ162" s="80">
        <f t="shared" si="198"/>
        <v>0</v>
      </c>
      <c r="JR162" s="80">
        <f t="shared" si="198"/>
        <v>0</v>
      </c>
      <c r="JS162" s="80">
        <f t="shared" si="198"/>
        <v>0</v>
      </c>
      <c r="JT162" s="80">
        <f t="shared" si="198"/>
        <v>0</v>
      </c>
      <c r="JU162" s="80">
        <f t="shared" si="198"/>
        <v>0</v>
      </c>
      <c r="JV162" s="80">
        <f t="shared" si="198"/>
        <v>0</v>
      </c>
      <c r="JW162" s="80">
        <f t="shared" si="198"/>
        <v>0</v>
      </c>
      <c r="JX162" s="80">
        <f t="shared" si="198"/>
        <v>0</v>
      </c>
      <c r="JY162" s="80">
        <f t="shared" si="198"/>
        <v>0</v>
      </c>
      <c r="JZ162" s="80">
        <f t="shared" si="198"/>
        <v>0</v>
      </c>
      <c r="KA162" s="80">
        <f t="shared" si="198"/>
        <v>0</v>
      </c>
      <c r="KB162" s="80">
        <f t="shared" si="198"/>
        <v>0</v>
      </c>
      <c r="KC162" s="80">
        <f t="shared" si="198"/>
        <v>0</v>
      </c>
      <c r="KD162" s="80">
        <f t="shared" si="198"/>
        <v>0</v>
      </c>
      <c r="KE162" s="80">
        <f t="shared" si="198"/>
        <v>0</v>
      </c>
      <c r="KF162" s="1"/>
      <c r="KG162" s="1"/>
      <c r="KH162" s="80">
        <f>+Interest_Rate_for_Equipment_Financing/12*P162</f>
        <v>0</v>
      </c>
      <c r="KI162" s="80">
        <f>+Interest_Rate_for_Equipment_Financing/12*Q162</f>
        <v>0</v>
      </c>
      <c r="KJ162" s="80">
        <f>+Interest_Rate_for_Equipment_Financing/12*R162</f>
        <v>0</v>
      </c>
      <c r="KK162" s="80">
        <f>+Interest_Rate_for_Equipment_Financing/12*S162</f>
        <v>0</v>
      </c>
      <c r="KL162" s="80">
        <f>+Interest_Rate_for_Equipment_Financing/12*T162</f>
        <v>0</v>
      </c>
      <c r="KM162" s="80">
        <f>+Interest_Rate_for_Equipment_Financing/12*U162</f>
        <v>0</v>
      </c>
      <c r="KN162" s="80">
        <f>+Interest_Rate_for_Equipment_Financing/12*V162</f>
        <v>0</v>
      </c>
      <c r="KO162" s="80">
        <f>+Interest_Rate_for_Equipment_Financing/12*W162</f>
        <v>0</v>
      </c>
      <c r="KP162" s="80">
        <f>+Interest_Rate_for_Equipment_Financing/12*X162</f>
        <v>0</v>
      </c>
      <c r="KQ162" s="80">
        <f>+Interest_Rate_for_Equipment_Financing/12*Y162</f>
        <v>0</v>
      </c>
      <c r="KR162" s="80">
        <f>+Interest_Rate_for_Equipment_Financing/12*Z162</f>
        <v>0</v>
      </c>
      <c r="KS162" s="80">
        <f>+Interest_Rate_for_Equipment_Financing/12*AA162</f>
        <v>0</v>
      </c>
      <c r="KT162" s="80">
        <f>+Interest_Rate_for_Equipment_Financing/12*AB162</f>
        <v>0</v>
      </c>
      <c r="KU162" s="80">
        <f>+Interest_Rate_for_Equipment_Financing/12*AC162</f>
        <v>0</v>
      </c>
      <c r="KV162" s="80">
        <f>+Interest_Rate_for_Equipment_Financing/12*AD162</f>
        <v>0</v>
      </c>
      <c r="KW162" s="80">
        <f>+Interest_Rate_for_Equipment_Financing/12*AE162</f>
        <v>0</v>
      </c>
      <c r="KX162" s="80">
        <f>+Interest_Rate_for_Equipment_Financing/12*AF162</f>
        <v>0</v>
      </c>
      <c r="KY162" s="80">
        <f>+Interest_Rate_for_Equipment_Financing/12*AG162</f>
        <v>0</v>
      </c>
      <c r="KZ162" s="80">
        <f>+Interest_Rate_for_Equipment_Financing/12*AH162</f>
        <v>0</v>
      </c>
      <c r="LA162" s="80">
        <f>+Interest_Rate_for_Equipment_Financing/12*AI162</f>
        <v>0</v>
      </c>
      <c r="LB162" s="80">
        <f>+Interest_Rate_for_Equipment_Financing/12*AJ162</f>
        <v>0</v>
      </c>
      <c r="LC162" s="80">
        <f>+Interest_Rate_for_Equipment_Financing/12*AK162</f>
        <v>0</v>
      </c>
      <c r="LD162" s="80">
        <f>+Interest_Rate_for_Equipment_Financing/12*AL162</f>
        <v>0</v>
      </c>
      <c r="LE162" s="80">
        <f>+Interest_Rate_for_Equipment_Financing/12*AM162</f>
        <v>0</v>
      </c>
      <c r="LF162" s="80">
        <f>+Interest_Rate_for_Equipment_Financing/12*AN162</f>
        <v>0</v>
      </c>
      <c r="LG162" s="80">
        <f>+Interest_Rate_for_Equipment_Financing/12*AO162</f>
        <v>0</v>
      </c>
      <c r="LH162" s="80">
        <f>+Interest_Rate_for_Equipment_Financing/12*AP162</f>
        <v>0</v>
      </c>
      <c r="LI162" s="80">
        <f>+Interest_Rate_for_Equipment_Financing/12*AQ162</f>
        <v>0</v>
      </c>
      <c r="LJ162" s="80">
        <f>+Interest_Rate_for_Equipment_Financing/12*AR162</f>
        <v>0</v>
      </c>
      <c r="LK162" s="80">
        <f>+Interest_Rate_for_Equipment_Financing/12*AS162</f>
        <v>0</v>
      </c>
      <c r="LL162" s="80">
        <f>+Interest_Rate_for_Equipment_Financing/12*AT162</f>
        <v>0</v>
      </c>
      <c r="LM162" s="80">
        <f>+Interest_Rate_for_Equipment_Financing/12*AU162</f>
        <v>0</v>
      </c>
      <c r="LN162" s="80">
        <f>+Interest_Rate_for_Equipment_Financing/12*AV162</f>
        <v>0</v>
      </c>
      <c r="LO162" s="80">
        <f>+Interest_Rate_for_Equipment_Financing/12*AW162</f>
        <v>0</v>
      </c>
      <c r="LP162" s="80">
        <f>+Interest_Rate_for_Equipment_Financing/12*AX162</f>
        <v>0</v>
      </c>
      <c r="LQ162" s="80">
        <f>+Interest_Rate_for_Equipment_Financing/12*AY162</f>
        <v>0</v>
      </c>
      <c r="LR162" s="80">
        <f>+Interest_Rate_for_Equipment_Financing/12*AZ162</f>
        <v>0</v>
      </c>
      <c r="LS162" s="80">
        <f>+Interest_Rate_for_Equipment_Financing/12*BA162</f>
        <v>0</v>
      </c>
      <c r="LT162" s="80">
        <f>+Interest_Rate_for_Equipment_Financing/12*BB162</f>
        <v>0</v>
      </c>
      <c r="LU162" s="80">
        <f>+Interest_Rate_for_Equipment_Financing/12*BC162</f>
        <v>0</v>
      </c>
      <c r="LV162" s="80">
        <f>+Interest_Rate_for_Equipment_Financing/12*BD162</f>
        <v>0</v>
      </c>
      <c r="LW162" s="80">
        <f>+Interest_Rate_for_Equipment_Financing/12*BE162</f>
        <v>0</v>
      </c>
      <c r="LX162" s="80">
        <f>+Interest_Rate_for_Equipment_Financing/12*BF162</f>
        <v>0</v>
      </c>
      <c r="LY162" s="80">
        <f>+Interest_Rate_for_Equipment_Financing/12*BG162</f>
        <v>0</v>
      </c>
      <c r="LZ162" s="80">
        <f>+Interest_Rate_for_Equipment_Financing/12*BH162</f>
        <v>0</v>
      </c>
      <c r="MA162" s="80">
        <f>+Interest_Rate_for_Equipment_Financing/12*BI162</f>
        <v>0</v>
      </c>
      <c r="MB162" s="80">
        <f>+Interest_Rate_for_Equipment_Financing/12*BJ162</f>
        <v>0</v>
      </c>
      <c r="MC162" s="80">
        <f>+Interest_Rate_for_Equipment_Financing/12*BK162</f>
        <v>0</v>
      </c>
      <c r="MD162" s="80">
        <f>+Interest_Rate_for_Equipment_Financing/12*BL162</f>
        <v>0</v>
      </c>
      <c r="ME162" s="80">
        <f>+Interest_Rate_for_Equipment_Financing/12*BM162</f>
        <v>0</v>
      </c>
      <c r="MF162" s="80">
        <f>+Interest_Rate_for_Equipment_Financing/12*BN162</f>
        <v>0</v>
      </c>
      <c r="MG162" s="80">
        <f>+Interest_Rate_for_Equipment_Financing/12*BO162</f>
        <v>0</v>
      </c>
      <c r="MH162" s="80">
        <f>+Interest_Rate_for_Equipment_Financing/12*BP162</f>
        <v>0</v>
      </c>
      <c r="MI162" s="80">
        <f>+Interest_Rate_for_Equipment_Financing/12*BQ162</f>
        <v>0</v>
      </c>
      <c r="MJ162" s="80">
        <f>+Interest_Rate_for_Equipment_Financing/12*BR162</f>
        <v>0</v>
      </c>
      <c r="MK162" s="80">
        <f>+Interest_Rate_for_Equipment_Financing/12*BS162</f>
        <v>0</v>
      </c>
      <c r="ML162" s="80">
        <f>+Interest_Rate_for_Equipment_Financing/12*BT162</f>
        <v>0</v>
      </c>
      <c r="MM162" s="80">
        <f>+Interest_Rate_for_Equipment_Financing/12*BU162</f>
        <v>0</v>
      </c>
      <c r="MN162" s="80">
        <f>+Interest_Rate_for_Equipment_Financing/12*BV162</f>
        <v>0</v>
      </c>
      <c r="MO162" s="80">
        <f>+Interest_Rate_for_Equipment_Financing/12*BW162</f>
        <v>0</v>
      </c>
      <c r="MP162" s="80">
        <f>+Interest_Rate_for_Equipment_Financing/12*BX162</f>
        <v>0</v>
      </c>
      <c r="MQ162" s="80">
        <f>+Interest_Rate_for_Equipment_Financing/12*BY162</f>
        <v>0</v>
      </c>
      <c r="MR162" s="80">
        <f>+Interest_Rate_for_Equipment_Financing/12*BZ162</f>
        <v>0</v>
      </c>
      <c r="MS162" s="80">
        <f>+Interest_Rate_for_Equipment_Financing/12*CA162</f>
        <v>0</v>
      </c>
      <c r="MT162" s="80">
        <f>+Interest_Rate_for_Equipment_Financing/12*CB162</f>
        <v>0</v>
      </c>
      <c r="MU162" s="80">
        <f>+Interest_Rate_for_Equipment_Financing/12*CC162</f>
        <v>0</v>
      </c>
      <c r="MV162" s="80">
        <f>+Interest_Rate_for_Equipment_Financing/12*CD162</f>
        <v>0</v>
      </c>
      <c r="MW162" s="80">
        <f>+Interest_Rate_for_Equipment_Financing/12*CE162</f>
        <v>0</v>
      </c>
      <c r="MX162" s="80">
        <f>+Interest_Rate_for_Equipment_Financing/12*CF162</f>
        <v>0</v>
      </c>
      <c r="MY162" s="80">
        <f>+Interest_Rate_for_Equipment_Financing/12*CG162</f>
        <v>0</v>
      </c>
      <c r="MZ162" s="80">
        <f>+Interest_Rate_for_Equipment_Financing/12*CH162</f>
        <v>0</v>
      </c>
      <c r="NA162" s="80">
        <f>+Interest_Rate_for_Equipment_Financing/12*CI162</f>
        <v>0</v>
      </c>
      <c r="NB162" s="80">
        <f>+Interest_Rate_for_Equipment_Financing/12*CJ162</f>
        <v>0</v>
      </c>
      <c r="NC162" s="80">
        <f>+Interest_Rate_for_Equipment_Financing/12*CK162</f>
        <v>0</v>
      </c>
      <c r="ND162" s="80">
        <f>+Interest_Rate_for_Equipment_Financing/12*CL162</f>
        <v>0</v>
      </c>
      <c r="NE162" s="80">
        <f>+Interest_Rate_for_Equipment_Financing/12*CM162</f>
        <v>0</v>
      </c>
      <c r="NF162" s="80">
        <f>+Interest_Rate_for_Equipment_Financing/12*CN162</f>
        <v>0</v>
      </c>
      <c r="NG162" s="80">
        <f>+Interest_Rate_for_Equipment_Financing/12*CO162</f>
        <v>0</v>
      </c>
      <c r="NH162" s="80">
        <f>+Interest_Rate_for_Equipment_Financing/12*CP162</f>
        <v>0</v>
      </c>
      <c r="NI162" s="80">
        <f>+Interest_Rate_for_Equipment_Financing/12*CQ162</f>
        <v>0</v>
      </c>
      <c r="NJ162" s="80">
        <f>+Interest_Rate_for_Equipment_Financing/12*CR162</f>
        <v>0</v>
      </c>
      <c r="NK162" s="80">
        <f>+Interest_Rate_for_Equipment_Financing/12*CS162</f>
        <v>0</v>
      </c>
      <c r="NL162" s="80">
        <f>+Interest_Rate_for_Equipment_Financing/12*CT162</f>
        <v>0</v>
      </c>
      <c r="NM162" s="80">
        <f>+Interest_Rate_for_Equipment_Financing/12*CU162</f>
        <v>0</v>
      </c>
      <c r="NN162" s="80">
        <f>+Interest_Rate_for_Equipment_Financing/12*CV162</f>
        <v>0</v>
      </c>
      <c r="NO162" s="80">
        <f>+Interest_Rate_for_Equipment_Financing/12*CW162</f>
        <v>0</v>
      </c>
      <c r="NP162" s="80">
        <f>+Interest_Rate_for_Equipment_Financing/12*CX162</f>
        <v>0</v>
      </c>
      <c r="NQ162" s="80">
        <f>+Interest_Rate_for_Equipment_Financing/12*CY162</f>
        <v>0</v>
      </c>
      <c r="NR162" s="80">
        <f>+Interest_Rate_for_Equipment_Financing/12*CZ162</f>
        <v>0</v>
      </c>
      <c r="NS162" s="80">
        <f>+Interest_Rate_for_Equipment_Financing/12*DA162</f>
        <v>0</v>
      </c>
      <c r="NT162" s="80">
        <f>+Interest_Rate_for_Equipment_Financing/12*DB162</f>
        <v>0</v>
      </c>
      <c r="NU162" s="80">
        <f>+Interest_Rate_for_Equipment_Financing/12*DC162</f>
        <v>0</v>
      </c>
      <c r="NV162" s="80">
        <f>+Interest_Rate_for_Equipment_Financing/12*DD162</f>
        <v>0</v>
      </c>
      <c r="NW162" s="80">
        <f>+Interest_Rate_for_Equipment_Financing/12*DE162</f>
        <v>0</v>
      </c>
      <c r="NX162" s="80">
        <f>+Interest_Rate_for_Equipment_Financing/12*DF162</f>
        <v>0</v>
      </c>
      <c r="NY162" s="80">
        <f>+Interest_Rate_for_Equipment_Financing/12*DG162</f>
        <v>0</v>
      </c>
      <c r="NZ162" s="80">
        <f>+Interest_Rate_for_Equipment_Financing/12*DH162</f>
        <v>0</v>
      </c>
      <c r="OA162" s="80">
        <f>+Interest_Rate_for_Equipment_Financing/12*DI162</f>
        <v>0</v>
      </c>
      <c r="OB162" s="80">
        <f>+Interest_Rate_for_Equipment_Financing/12*DJ162</f>
        <v>0</v>
      </c>
      <c r="OC162" s="80">
        <f>+Interest_Rate_for_Equipment_Financing/12*DK162</f>
        <v>0</v>
      </c>
      <c r="OD162" s="80">
        <f>+Interest_Rate_for_Equipment_Financing/12*DL162</f>
        <v>0</v>
      </c>
      <c r="OE162" s="80">
        <f>+Interest_Rate_for_Equipment_Financing/12*DM162</f>
        <v>0</v>
      </c>
      <c r="OF162" s="80">
        <f>+Interest_Rate_for_Equipment_Financing/12*DN162</f>
        <v>0</v>
      </c>
      <c r="OG162" s="80">
        <f>+Interest_Rate_for_Equipment_Financing/12*DO162</f>
        <v>0</v>
      </c>
      <c r="OH162" s="80">
        <f>+Interest_Rate_for_Equipment_Financing/12*DP162</f>
        <v>0</v>
      </c>
      <c r="OI162" s="80">
        <f>+Interest_Rate_for_Equipment_Financing/12*DQ162</f>
        <v>0</v>
      </c>
      <c r="OJ162" s="80">
        <f>+Interest_Rate_for_Equipment_Financing/12*DR162</f>
        <v>0</v>
      </c>
      <c r="OK162" s="80">
        <f>+Interest_Rate_for_Equipment_Financing/12*DS162</f>
        <v>0</v>
      </c>
      <c r="OL162" s="80">
        <f>+Interest_Rate_for_Equipment_Financing/12*DT162</f>
        <v>0</v>
      </c>
      <c r="OM162" s="80">
        <f>+Interest_Rate_for_Equipment_Financing/12*DU162</f>
        <v>0</v>
      </c>
      <c r="ON162" s="80">
        <f>+Interest_Rate_for_Equipment_Financing/12*DV162</f>
        <v>0</v>
      </c>
      <c r="OO162" s="80">
        <f>+Interest_Rate_for_Equipment_Financing/12*DW162</f>
        <v>0</v>
      </c>
      <c r="OP162" s="80">
        <f>+Interest_Rate_for_Equipment_Financing/12*DX162</f>
        <v>0</v>
      </c>
      <c r="OQ162" s="80">
        <f>+Interest_Rate_for_Equipment_Financing/12*DY162</f>
        <v>0</v>
      </c>
      <c r="OR162" s="80">
        <f>+Interest_Rate_for_Equipment_Financing/12*DZ162</f>
        <v>0</v>
      </c>
      <c r="OS162" s="80">
        <f>+Interest_Rate_for_Equipment_Financing/12*EA162</f>
        <v>0</v>
      </c>
      <c r="OT162" s="80">
        <f>+Interest_Rate_for_Equipment_Financing/12*EB162</f>
        <v>0</v>
      </c>
      <c r="OU162" s="80">
        <f>+Interest_Rate_for_Equipment_Financing/12*EC162</f>
        <v>0</v>
      </c>
      <c r="OV162" s="80">
        <f>+Interest_Rate_for_Equipment_Financing/12*ED162</f>
        <v>0</v>
      </c>
      <c r="OW162" s="80">
        <f>+Interest_Rate_for_Equipment_Financing/12*EE162</f>
        <v>0</v>
      </c>
    </row>
    <row r="163" ht="12.75" customHeight="1">
      <c r="A163" s="79">
        <f t="shared" si="111"/>
        <v>42</v>
      </c>
      <c r="B163" s="79" t="s">
        <v>242</v>
      </c>
      <c r="C163" s="80"/>
      <c r="D163" s="80" t="str">
        <f>Term_for_Equipment_Financing</f>
        <v/>
      </c>
      <c r="E163" s="294">
        <f>+Interest_Rate_LT</f>
        <v>0.05</v>
      </c>
      <c r="F163" s="295">
        <f t="shared" si="141"/>
        <v>6</v>
      </c>
      <c r="G163" s="79">
        <f t="shared" si="142"/>
        <v>2028</v>
      </c>
      <c r="H163" s="296"/>
      <c r="I163" s="296"/>
      <c r="J163" s="297"/>
      <c r="K163" s="1"/>
      <c r="L163" s="1"/>
      <c r="M163" s="256">
        <f t="shared" si="118"/>
        <v>46905</v>
      </c>
      <c r="N163" s="256">
        <f t="shared" si="112"/>
        <v>0</v>
      </c>
      <c r="O163" s="257">
        <f t="shared" si="113"/>
        <v>0</v>
      </c>
      <c r="P163" s="258">
        <f t="shared" ref="P163:ES163" si="199">AND((O163&gt;0.1),OR(P$70&lt;$N163,$N163=0))*(O163+$O163+O163*$E163/12)+(P$70=$M163)*($C163+$O163+$C163*$E163/12)</f>
        <v>0</v>
      </c>
      <c r="Q163" s="258">
        <f t="shared" si="199"/>
        <v>0</v>
      </c>
      <c r="R163" s="258">
        <f t="shared" si="199"/>
        <v>0</v>
      </c>
      <c r="S163" s="258">
        <f t="shared" si="199"/>
        <v>0</v>
      </c>
      <c r="T163" s="258">
        <f t="shared" si="199"/>
        <v>0</v>
      </c>
      <c r="U163" s="258">
        <f t="shared" si="199"/>
        <v>0</v>
      </c>
      <c r="V163" s="258">
        <f t="shared" si="199"/>
        <v>0</v>
      </c>
      <c r="W163" s="258">
        <f t="shared" si="199"/>
        <v>0</v>
      </c>
      <c r="X163" s="258">
        <f t="shared" si="199"/>
        <v>0</v>
      </c>
      <c r="Y163" s="258">
        <f t="shared" si="199"/>
        <v>0</v>
      </c>
      <c r="Z163" s="258">
        <f t="shared" si="199"/>
        <v>0</v>
      </c>
      <c r="AA163" s="258">
        <f t="shared" si="199"/>
        <v>0</v>
      </c>
      <c r="AB163" s="258">
        <f t="shared" si="199"/>
        <v>0</v>
      </c>
      <c r="AC163" s="258">
        <f t="shared" si="199"/>
        <v>0</v>
      </c>
      <c r="AD163" s="258">
        <f t="shared" si="199"/>
        <v>0</v>
      </c>
      <c r="AE163" s="258">
        <f t="shared" si="199"/>
        <v>0</v>
      </c>
      <c r="AF163" s="258">
        <f t="shared" si="199"/>
        <v>0</v>
      </c>
      <c r="AG163" s="258">
        <f t="shared" si="199"/>
        <v>0</v>
      </c>
      <c r="AH163" s="258">
        <f t="shared" si="199"/>
        <v>0</v>
      </c>
      <c r="AI163" s="258">
        <f t="shared" si="199"/>
        <v>0</v>
      </c>
      <c r="AJ163" s="258">
        <f t="shared" si="199"/>
        <v>0</v>
      </c>
      <c r="AK163" s="258">
        <f t="shared" si="199"/>
        <v>0</v>
      </c>
      <c r="AL163" s="258">
        <f t="shared" si="199"/>
        <v>0</v>
      </c>
      <c r="AM163" s="258">
        <f t="shared" si="199"/>
        <v>0</v>
      </c>
      <c r="AN163" s="258">
        <f t="shared" si="199"/>
        <v>0</v>
      </c>
      <c r="AO163" s="258">
        <f t="shared" si="199"/>
        <v>0</v>
      </c>
      <c r="AP163" s="258">
        <f t="shared" si="199"/>
        <v>0</v>
      </c>
      <c r="AQ163" s="258">
        <f t="shared" si="199"/>
        <v>0</v>
      </c>
      <c r="AR163" s="258">
        <f t="shared" si="199"/>
        <v>0</v>
      </c>
      <c r="AS163" s="258">
        <f t="shared" si="199"/>
        <v>0</v>
      </c>
      <c r="AT163" s="258">
        <f t="shared" si="199"/>
        <v>0</v>
      </c>
      <c r="AU163" s="258">
        <f t="shared" si="199"/>
        <v>0</v>
      </c>
      <c r="AV163" s="258">
        <f t="shared" si="199"/>
        <v>0</v>
      </c>
      <c r="AW163" s="258">
        <f t="shared" si="199"/>
        <v>0</v>
      </c>
      <c r="AX163" s="258">
        <f t="shared" si="199"/>
        <v>0</v>
      </c>
      <c r="AY163" s="258">
        <f t="shared" si="199"/>
        <v>0</v>
      </c>
      <c r="AZ163" s="258">
        <f t="shared" si="199"/>
        <v>0</v>
      </c>
      <c r="BA163" s="258">
        <f t="shared" si="199"/>
        <v>0</v>
      </c>
      <c r="BB163" s="258">
        <f t="shared" si="199"/>
        <v>0</v>
      </c>
      <c r="BC163" s="258">
        <f t="shared" si="199"/>
        <v>0</v>
      </c>
      <c r="BD163" s="258">
        <f t="shared" si="199"/>
        <v>0</v>
      </c>
      <c r="BE163" s="258">
        <f t="shared" si="199"/>
        <v>0</v>
      </c>
      <c r="BF163" s="258">
        <f t="shared" si="199"/>
        <v>0</v>
      </c>
      <c r="BG163" s="258">
        <f t="shared" si="199"/>
        <v>0</v>
      </c>
      <c r="BH163" s="258">
        <f t="shared" si="199"/>
        <v>0</v>
      </c>
      <c r="BI163" s="258">
        <f t="shared" si="199"/>
        <v>0</v>
      </c>
      <c r="BJ163" s="258">
        <f t="shared" si="199"/>
        <v>0</v>
      </c>
      <c r="BK163" s="258">
        <f t="shared" si="199"/>
        <v>0</v>
      </c>
      <c r="BL163" s="258">
        <f t="shared" si="199"/>
        <v>0</v>
      </c>
      <c r="BM163" s="258">
        <f t="shared" si="199"/>
        <v>0</v>
      </c>
      <c r="BN163" s="258">
        <f t="shared" si="199"/>
        <v>0</v>
      </c>
      <c r="BO163" s="258">
        <f t="shared" si="199"/>
        <v>0</v>
      </c>
      <c r="BP163" s="258">
        <f t="shared" si="199"/>
        <v>0</v>
      </c>
      <c r="BQ163" s="258">
        <f t="shared" si="199"/>
        <v>0</v>
      </c>
      <c r="BR163" s="258">
        <f t="shared" si="199"/>
        <v>0</v>
      </c>
      <c r="BS163" s="258">
        <f t="shared" si="199"/>
        <v>0</v>
      </c>
      <c r="BT163" s="258">
        <f t="shared" si="199"/>
        <v>0</v>
      </c>
      <c r="BU163" s="258">
        <f t="shared" si="199"/>
        <v>0</v>
      </c>
      <c r="BV163" s="258">
        <f t="shared" si="199"/>
        <v>0</v>
      </c>
      <c r="BW163" s="258">
        <f t="shared" si="199"/>
        <v>0</v>
      </c>
      <c r="BX163" s="258">
        <f t="shared" si="199"/>
        <v>0</v>
      </c>
      <c r="BY163" s="258">
        <f t="shared" si="199"/>
        <v>0</v>
      </c>
      <c r="BZ163" s="258">
        <f t="shared" si="199"/>
        <v>0</v>
      </c>
      <c r="CA163" s="258">
        <f t="shared" si="199"/>
        <v>0</v>
      </c>
      <c r="CB163" s="258">
        <f t="shared" si="199"/>
        <v>0</v>
      </c>
      <c r="CC163" s="258">
        <f t="shared" si="199"/>
        <v>0</v>
      </c>
      <c r="CD163" s="258">
        <f t="shared" si="199"/>
        <v>0</v>
      </c>
      <c r="CE163" s="258">
        <f t="shared" si="199"/>
        <v>0</v>
      </c>
      <c r="CF163" s="258">
        <f t="shared" si="199"/>
        <v>0</v>
      </c>
      <c r="CG163" s="258">
        <f t="shared" si="199"/>
        <v>0</v>
      </c>
      <c r="CH163" s="258">
        <f t="shared" si="199"/>
        <v>0</v>
      </c>
      <c r="CI163" s="258">
        <f t="shared" si="199"/>
        <v>0</v>
      </c>
      <c r="CJ163" s="258">
        <f t="shared" si="199"/>
        <v>0</v>
      </c>
      <c r="CK163" s="258">
        <f t="shared" si="199"/>
        <v>0</v>
      </c>
      <c r="CL163" s="258">
        <f t="shared" si="199"/>
        <v>0</v>
      </c>
      <c r="CM163" s="258">
        <f t="shared" si="199"/>
        <v>0</v>
      </c>
      <c r="CN163" s="258">
        <f t="shared" si="199"/>
        <v>0</v>
      </c>
      <c r="CO163" s="258">
        <f t="shared" si="199"/>
        <v>0</v>
      </c>
      <c r="CP163" s="258">
        <f t="shared" si="199"/>
        <v>0</v>
      </c>
      <c r="CQ163" s="258">
        <f t="shared" si="199"/>
        <v>0</v>
      </c>
      <c r="CR163" s="258">
        <f t="shared" si="199"/>
        <v>0</v>
      </c>
      <c r="CS163" s="258">
        <f t="shared" si="199"/>
        <v>0</v>
      </c>
      <c r="CT163" s="258">
        <f t="shared" si="199"/>
        <v>0</v>
      </c>
      <c r="CU163" s="258">
        <f t="shared" si="199"/>
        <v>0</v>
      </c>
      <c r="CV163" s="258">
        <f t="shared" si="199"/>
        <v>0</v>
      </c>
      <c r="CW163" s="258">
        <f t="shared" si="199"/>
        <v>0</v>
      </c>
      <c r="CX163" s="258">
        <f t="shared" si="199"/>
        <v>0</v>
      </c>
      <c r="CY163" s="258">
        <f t="shared" si="199"/>
        <v>0</v>
      </c>
      <c r="CZ163" s="258">
        <f t="shared" si="199"/>
        <v>0</v>
      </c>
      <c r="DA163" s="258">
        <f t="shared" si="199"/>
        <v>0</v>
      </c>
      <c r="DB163" s="258">
        <f t="shared" si="199"/>
        <v>0</v>
      </c>
      <c r="DC163" s="258">
        <f t="shared" si="199"/>
        <v>0</v>
      </c>
      <c r="DD163" s="258">
        <f t="shared" si="199"/>
        <v>0</v>
      </c>
      <c r="DE163" s="258">
        <f t="shared" si="199"/>
        <v>0</v>
      </c>
      <c r="DF163" s="258">
        <f t="shared" si="199"/>
        <v>0</v>
      </c>
      <c r="DG163" s="258">
        <f t="shared" si="199"/>
        <v>0</v>
      </c>
      <c r="DH163" s="258">
        <f t="shared" si="199"/>
        <v>0</v>
      </c>
      <c r="DI163" s="258">
        <f t="shared" si="199"/>
        <v>0</v>
      </c>
      <c r="DJ163" s="258">
        <f t="shared" si="199"/>
        <v>0</v>
      </c>
      <c r="DK163" s="258">
        <f t="shared" si="199"/>
        <v>0</v>
      </c>
      <c r="DL163" s="258">
        <f t="shared" si="199"/>
        <v>0</v>
      </c>
      <c r="DM163" s="258">
        <f t="shared" si="199"/>
        <v>0</v>
      </c>
      <c r="DN163" s="258">
        <f t="shared" si="199"/>
        <v>0</v>
      </c>
      <c r="DO163" s="258">
        <f t="shared" si="199"/>
        <v>0</v>
      </c>
      <c r="DP163" s="258">
        <f t="shared" si="199"/>
        <v>0</v>
      </c>
      <c r="DQ163" s="258">
        <f t="shared" si="199"/>
        <v>0</v>
      </c>
      <c r="DR163" s="258">
        <f t="shared" si="199"/>
        <v>0</v>
      </c>
      <c r="DS163" s="258">
        <f t="shared" si="199"/>
        <v>0</v>
      </c>
      <c r="DT163" s="258">
        <f t="shared" si="199"/>
        <v>0</v>
      </c>
      <c r="DU163" s="258">
        <f t="shared" si="199"/>
        <v>0</v>
      </c>
      <c r="DV163" s="258">
        <f t="shared" si="199"/>
        <v>0</v>
      </c>
      <c r="DW163" s="258">
        <f t="shared" si="199"/>
        <v>0</v>
      </c>
      <c r="DX163" s="258">
        <f t="shared" si="199"/>
        <v>0</v>
      </c>
      <c r="DY163" s="258">
        <f t="shared" si="199"/>
        <v>0</v>
      </c>
      <c r="DZ163" s="258">
        <f t="shared" si="199"/>
        <v>0</v>
      </c>
      <c r="EA163" s="258">
        <f t="shared" si="199"/>
        <v>0</v>
      </c>
      <c r="EB163" s="258">
        <f t="shared" si="199"/>
        <v>0</v>
      </c>
      <c r="EC163" s="258">
        <f t="shared" si="199"/>
        <v>0</v>
      </c>
      <c r="ED163" s="258">
        <f t="shared" si="199"/>
        <v>0</v>
      </c>
      <c r="EE163" s="258">
        <f t="shared" si="199"/>
        <v>0</v>
      </c>
      <c r="EF163" s="258">
        <f t="shared" si="199"/>
        <v>0</v>
      </c>
      <c r="EG163" s="258">
        <f t="shared" si="199"/>
        <v>0</v>
      </c>
      <c r="EH163" s="258">
        <f t="shared" si="199"/>
        <v>0</v>
      </c>
      <c r="EI163" s="258">
        <f t="shared" si="199"/>
        <v>0</v>
      </c>
      <c r="EJ163" s="258">
        <f t="shared" si="199"/>
        <v>0</v>
      </c>
      <c r="EK163" s="258">
        <f t="shared" si="199"/>
        <v>0</v>
      </c>
      <c r="EL163" s="258">
        <f t="shared" si="199"/>
        <v>0</v>
      </c>
      <c r="EM163" s="258">
        <f t="shared" si="199"/>
        <v>0</v>
      </c>
      <c r="EN163" s="258">
        <f t="shared" si="199"/>
        <v>0</v>
      </c>
      <c r="EO163" s="258">
        <f t="shared" si="199"/>
        <v>0</v>
      </c>
      <c r="EP163" s="258">
        <f t="shared" si="199"/>
        <v>0</v>
      </c>
      <c r="EQ163" s="258">
        <f t="shared" si="199"/>
        <v>0</v>
      </c>
      <c r="ER163" s="258">
        <f t="shared" si="199"/>
        <v>0</v>
      </c>
      <c r="ES163" s="258">
        <f t="shared" si="199"/>
        <v>0</v>
      </c>
      <c r="ET163" s="1"/>
      <c r="EU163" s="1"/>
      <c r="EV163" s="1"/>
      <c r="EW163" s="1"/>
      <c r="EX163" s="80">
        <f t="shared" ref="EX163:KE163" si="200">(P163&gt;0)*(P163-AB163)</f>
        <v>0</v>
      </c>
      <c r="EY163" s="80">
        <f t="shared" si="200"/>
        <v>0</v>
      </c>
      <c r="EZ163" s="80">
        <f t="shared" si="200"/>
        <v>0</v>
      </c>
      <c r="FA163" s="80">
        <f t="shared" si="200"/>
        <v>0</v>
      </c>
      <c r="FB163" s="80">
        <f t="shared" si="200"/>
        <v>0</v>
      </c>
      <c r="FC163" s="80">
        <f t="shared" si="200"/>
        <v>0</v>
      </c>
      <c r="FD163" s="80">
        <f t="shared" si="200"/>
        <v>0</v>
      </c>
      <c r="FE163" s="80">
        <f t="shared" si="200"/>
        <v>0</v>
      </c>
      <c r="FF163" s="80">
        <f t="shared" si="200"/>
        <v>0</v>
      </c>
      <c r="FG163" s="80">
        <f t="shared" si="200"/>
        <v>0</v>
      </c>
      <c r="FH163" s="80">
        <f t="shared" si="200"/>
        <v>0</v>
      </c>
      <c r="FI163" s="80">
        <f t="shared" si="200"/>
        <v>0</v>
      </c>
      <c r="FJ163" s="80">
        <f t="shared" si="200"/>
        <v>0</v>
      </c>
      <c r="FK163" s="80">
        <f t="shared" si="200"/>
        <v>0</v>
      </c>
      <c r="FL163" s="80">
        <f t="shared" si="200"/>
        <v>0</v>
      </c>
      <c r="FM163" s="80">
        <f t="shared" si="200"/>
        <v>0</v>
      </c>
      <c r="FN163" s="80">
        <f t="shared" si="200"/>
        <v>0</v>
      </c>
      <c r="FO163" s="80">
        <f t="shared" si="200"/>
        <v>0</v>
      </c>
      <c r="FP163" s="80">
        <f t="shared" si="200"/>
        <v>0</v>
      </c>
      <c r="FQ163" s="80">
        <f t="shared" si="200"/>
        <v>0</v>
      </c>
      <c r="FR163" s="80">
        <f t="shared" si="200"/>
        <v>0</v>
      </c>
      <c r="FS163" s="80">
        <f t="shared" si="200"/>
        <v>0</v>
      </c>
      <c r="FT163" s="80">
        <f t="shared" si="200"/>
        <v>0</v>
      </c>
      <c r="FU163" s="80">
        <f t="shared" si="200"/>
        <v>0</v>
      </c>
      <c r="FV163" s="80">
        <f t="shared" si="200"/>
        <v>0</v>
      </c>
      <c r="FW163" s="80">
        <f t="shared" si="200"/>
        <v>0</v>
      </c>
      <c r="FX163" s="80">
        <f t="shared" si="200"/>
        <v>0</v>
      </c>
      <c r="FY163" s="80">
        <f t="shared" si="200"/>
        <v>0</v>
      </c>
      <c r="FZ163" s="80">
        <f t="shared" si="200"/>
        <v>0</v>
      </c>
      <c r="GA163" s="80">
        <f t="shared" si="200"/>
        <v>0</v>
      </c>
      <c r="GB163" s="80">
        <f t="shared" si="200"/>
        <v>0</v>
      </c>
      <c r="GC163" s="80">
        <f t="shared" si="200"/>
        <v>0</v>
      </c>
      <c r="GD163" s="80">
        <f t="shared" si="200"/>
        <v>0</v>
      </c>
      <c r="GE163" s="80">
        <f t="shared" si="200"/>
        <v>0</v>
      </c>
      <c r="GF163" s="80">
        <f t="shared" si="200"/>
        <v>0</v>
      </c>
      <c r="GG163" s="80">
        <f t="shared" si="200"/>
        <v>0</v>
      </c>
      <c r="GH163" s="80">
        <f t="shared" si="200"/>
        <v>0</v>
      </c>
      <c r="GI163" s="80">
        <f t="shared" si="200"/>
        <v>0</v>
      </c>
      <c r="GJ163" s="80">
        <f t="shared" si="200"/>
        <v>0</v>
      </c>
      <c r="GK163" s="80">
        <f t="shared" si="200"/>
        <v>0</v>
      </c>
      <c r="GL163" s="80">
        <f t="shared" si="200"/>
        <v>0</v>
      </c>
      <c r="GM163" s="80">
        <f t="shared" si="200"/>
        <v>0</v>
      </c>
      <c r="GN163" s="80">
        <f t="shared" si="200"/>
        <v>0</v>
      </c>
      <c r="GO163" s="80">
        <f t="shared" si="200"/>
        <v>0</v>
      </c>
      <c r="GP163" s="80">
        <f t="shared" si="200"/>
        <v>0</v>
      </c>
      <c r="GQ163" s="80">
        <f t="shared" si="200"/>
        <v>0</v>
      </c>
      <c r="GR163" s="80">
        <f t="shared" si="200"/>
        <v>0</v>
      </c>
      <c r="GS163" s="80">
        <f t="shared" si="200"/>
        <v>0</v>
      </c>
      <c r="GT163" s="80">
        <f t="shared" si="200"/>
        <v>0</v>
      </c>
      <c r="GU163" s="80">
        <f t="shared" si="200"/>
        <v>0</v>
      </c>
      <c r="GV163" s="80">
        <f t="shared" si="200"/>
        <v>0</v>
      </c>
      <c r="GW163" s="80">
        <f t="shared" si="200"/>
        <v>0</v>
      </c>
      <c r="GX163" s="80">
        <f t="shared" si="200"/>
        <v>0</v>
      </c>
      <c r="GY163" s="80">
        <f t="shared" si="200"/>
        <v>0</v>
      </c>
      <c r="GZ163" s="80">
        <f t="shared" si="200"/>
        <v>0</v>
      </c>
      <c r="HA163" s="80">
        <f t="shared" si="200"/>
        <v>0</v>
      </c>
      <c r="HB163" s="80">
        <f t="shared" si="200"/>
        <v>0</v>
      </c>
      <c r="HC163" s="80">
        <f t="shared" si="200"/>
        <v>0</v>
      </c>
      <c r="HD163" s="80">
        <f t="shared" si="200"/>
        <v>0</v>
      </c>
      <c r="HE163" s="80">
        <f t="shared" si="200"/>
        <v>0</v>
      </c>
      <c r="HF163" s="80">
        <f t="shared" si="200"/>
        <v>0</v>
      </c>
      <c r="HG163" s="80">
        <f t="shared" si="200"/>
        <v>0</v>
      </c>
      <c r="HH163" s="80">
        <f t="shared" si="200"/>
        <v>0</v>
      </c>
      <c r="HI163" s="80">
        <f t="shared" si="200"/>
        <v>0</v>
      </c>
      <c r="HJ163" s="80">
        <f t="shared" si="200"/>
        <v>0</v>
      </c>
      <c r="HK163" s="80">
        <f t="shared" si="200"/>
        <v>0</v>
      </c>
      <c r="HL163" s="80">
        <f t="shared" si="200"/>
        <v>0</v>
      </c>
      <c r="HM163" s="80">
        <f t="shared" si="200"/>
        <v>0</v>
      </c>
      <c r="HN163" s="80">
        <f t="shared" si="200"/>
        <v>0</v>
      </c>
      <c r="HO163" s="80">
        <f t="shared" si="200"/>
        <v>0</v>
      </c>
      <c r="HP163" s="80">
        <f t="shared" si="200"/>
        <v>0</v>
      </c>
      <c r="HQ163" s="80">
        <f t="shared" si="200"/>
        <v>0</v>
      </c>
      <c r="HR163" s="80">
        <f t="shared" si="200"/>
        <v>0</v>
      </c>
      <c r="HS163" s="80">
        <f t="shared" si="200"/>
        <v>0</v>
      </c>
      <c r="HT163" s="80">
        <f t="shared" si="200"/>
        <v>0</v>
      </c>
      <c r="HU163" s="80">
        <f t="shared" si="200"/>
        <v>0</v>
      </c>
      <c r="HV163" s="80">
        <f t="shared" si="200"/>
        <v>0</v>
      </c>
      <c r="HW163" s="80">
        <f t="shared" si="200"/>
        <v>0</v>
      </c>
      <c r="HX163" s="80">
        <f t="shared" si="200"/>
        <v>0</v>
      </c>
      <c r="HY163" s="80">
        <f t="shared" si="200"/>
        <v>0</v>
      </c>
      <c r="HZ163" s="80">
        <f t="shared" si="200"/>
        <v>0</v>
      </c>
      <c r="IA163" s="80">
        <f t="shared" si="200"/>
        <v>0</v>
      </c>
      <c r="IB163" s="80">
        <f t="shared" si="200"/>
        <v>0</v>
      </c>
      <c r="IC163" s="80">
        <f t="shared" si="200"/>
        <v>0</v>
      </c>
      <c r="ID163" s="80">
        <f t="shared" si="200"/>
        <v>0</v>
      </c>
      <c r="IE163" s="80">
        <f t="shared" si="200"/>
        <v>0</v>
      </c>
      <c r="IF163" s="80">
        <f t="shared" si="200"/>
        <v>0</v>
      </c>
      <c r="IG163" s="80">
        <f t="shared" si="200"/>
        <v>0</v>
      </c>
      <c r="IH163" s="80">
        <f t="shared" si="200"/>
        <v>0</v>
      </c>
      <c r="II163" s="80">
        <f t="shared" si="200"/>
        <v>0</v>
      </c>
      <c r="IJ163" s="80">
        <f t="shared" si="200"/>
        <v>0</v>
      </c>
      <c r="IK163" s="80">
        <f t="shared" si="200"/>
        <v>0</v>
      </c>
      <c r="IL163" s="80">
        <f t="shared" si="200"/>
        <v>0</v>
      </c>
      <c r="IM163" s="80">
        <f t="shared" si="200"/>
        <v>0</v>
      </c>
      <c r="IN163" s="80">
        <f t="shared" si="200"/>
        <v>0</v>
      </c>
      <c r="IO163" s="80">
        <f t="shared" si="200"/>
        <v>0</v>
      </c>
      <c r="IP163" s="80">
        <f t="shared" si="200"/>
        <v>0</v>
      </c>
      <c r="IQ163" s="80">
        <f t="shared" si="200"/>
        <v>0</v>
      </c>
      <c r="IR163" s="80">
        <f t="shared" si="200"/>
        <v>0</v>
      </c>
      <c r="IS163" s="80">
        <f t="shared" si="200"/>
        <v>0</v>
      </c>
      <c r="IT163" s="80">
        <f t="shared" si="200"/>
        <v>0</v>
      </c>
      <c r="IU163" s="80">
        <f t="shared" si="200"/>
        <v>0</v>
      </c>
      <c r="IV163" s="80">
        <f t="shared" si="200"/>
        <v>0</v>
      </c>
      <c r="IW163" s="80">
        <f t="shared" si="200"/>
        <v>0</v>
      </c>
      <c r="IX163" s="80">
        <f t="shared" si="200"/>
        <v>0</v>
      </c>
      <c r="IY163" s="80">
        <f t="shared" si="200"/>
        <v>0</v>
      </c>
      <c r="IZ163" s="80">
        <f t="shared" si="200"/>
        <v>0</v>
      </c>
      <c r="JA163" s="80">
        <f t="shared" si="200"/>
        <v>0</v>
      </c>
      <c r="JB163" s="80">
        <f t="shared" si="200"/>
        <v>0</v>
      </c>
      <c r="JC163" s="80">
        <f t="shared" si="200"/>
        <v>0</v>
      </c>
      <c r="JD163" s="80">
        <f t="shared" si="200"/>
        <v>0</v>
      </c>
      <c r="JE163" s="80">
        <f t="shared" si="200"/>
        <v>0</v>
      </c>
      <c r="JF163" s="80">
        <f t="shared" si="200"/>
        <v>0</v>
      </c>
      <c r="JG163" s="80">
        <f t="shared" si="200"/>
        <v>0</v>
      </c>
      <c r="JH163" s="80">
        <f t="shared" si="200"/>
        <v>0</v>
      </c>
      <c r="JI163" s="80">
        <f t="shared" si="200"/>
        <v>0</v>
      </c>
      <c r="JJ163" s="80">
        <f t="shared" si="200"/>
        <v>0</v>
      </c>
      <c r="JK163" s="80">
        <f t="shared" si="200"/>
        <v>0</v>
      </c>
      <c r="JL163" s="80">
        <f t="shared" si="200"/>
        <v>0</v>
      </c>
      <c r="JM163" s="80">
        <f t="shared" si="200"/>
        <v>0</v>
      </c>
      <c r="JN163" s="80">
        <f t="shared" si="200"/>
        <v>0</v>
      </c>
      <c r="JO163" s="80">
        <f t="shared" si="200"/>
        <v>0</v>
      </c>
      <c r="JP163" s="80">
        <f t="shared" si="200"/>
        <v>0</v>
      </c>
      <c r="JQ163" s="80">
        <f t="shared" si="200"/>
        <v>0</v>
      </c>
      <c r="JR163" s="80">
        <f t="shared" si="200"/>
        <v>0</v>
      </c>
      <c r="JS163" s="80">
        <f t="shared" si="200"/>
        <v>0</v>
      </c>
      <c r="JT163" s="80">
        <f t="shared" si="200"/>
        <v>0</v>
      </c>
      <c r="JU163" s="80">
        <f t="shared" si="200"/>
        <v>0</v>
      </c>
      <c r="JV163" s="80">
        <f t="shared" si="200"/>
        <v>0</v>
      </c>
      <c r="JW163" s="80">
        <f t="shared" si="200"/>
        <v>0</v>
      </c>
      <c r="JX163" s="80">
        <f t="shared" si="200"/>
        <v>0</v>
      </c>
      <c r="JY163" s="80">
        <f t="shared" si="200"/>
        <v>0</v>
      </c>
      <c r="JZ163" s="80">
        <f t="shared" si="200"/>
        <v>0</v>
      </c>
      <c r="KA163" s="80">
        <f t="shared" si="200"/>
        <v>0</v>
      </c>
      <c r="KB163" s="80">
        <f t="shared" si="200"/>
        <v>0</v>
      </c>
      <c r="KC163" s="80">
        <f t="shared" si="200"/>
        <v>0</v>
      </c>
      <c r="KD163" s="80">
        <f t="shared" si="200"/>
        <v>0</v>
      </c>
      <c r="KE163" s="80">
        <f t="shared" si="200"/>
        <v>0</v>
      </c>
      <c r="KF163" s="1"/>
      <c r="KG163" s="1"/>
      <c r="KH163" s="80">
        <f>+Interest_Rate_for_Equipment_Financing/12*P163</f>
        <v>0</v>
      </c>
      <c r="KI163" s="80">
        <f>+Interest_Rate_for_Equipment_Financing/12*Q163</f>
        <v>0</v>
      </c>
      <c r="KJ163" s="80">
        <f>+Interest_Rate_for_Equipment_Financing/12*R163</f>
        <v>0</v>
      </c>
      <c r="KK163" s="80">
        <f>+Interest_Rate_for_Equipment_Financing/12*S163</f>
        <v>0</v>
      </c>
      <c r="KL163" s="80">
        <f>+Interest_Rate_for_Equipment_Financing/12*T163</f>
        <v>0</v>
      </c>
      <c r="KM163" s="80">
        <f>+Interest_Rate_for_Equipment_Financing/12*U163</f>
        <v>0</v>
      </c>
      <c r="KN163" s="80">
        <f>+Interest_Rate_for_Equipment_Financing/12*V163</f>
        <v>0</v>
      </c>
      <c r="KO163" s="80">
        <f>+Interest_Rate_for_Equipment_Financing/12*W163</f>
        <v>0</v>
      </c>
      <c r="KP163" s="80">
        <f>+Interest_Rate_for_Equipment_Financing/12*X163</f>
        <v>0</v>
      </c>
      <c r="KQ163" s="80">
        <f>+Interest_Rate_for_Equipment_Financing/12*Y163</f>
        <v>0</v>
      </c>
      <c r="KR163" s="80">
        <f>+Interest_Rate_for_Equipment_Financing/12*Z163</f>
        <v>0</v>
      </c>
      <c r="KS163" s="80">
        <f>+Interest_Rate_for_Equipment_Financing/12*AA163</f>
        <v>0</v>
      </c>
      <c r="KT163" s="80">
        <f>+Interest_Rate_for_Equipment_Financing/12*AB163</f>
        <v>0</v>
      </c>
      <c r="KU163" s="80">
        <f>+Interest_Rate_for_Equipment_Financing/12*AC163</f>
        <v>0</v>
      </c>
      <c r="KV163" s="80">
        <f>+Interest_Rate_for_Equipment_Financing/12*AD163</f>
        <v>0</v>
      </c>
      <c r="KW163" s="80">
        <f>+Interest_Rate_for_Equipment_Financing/12*AE163</f>
        <v>0</v>
      </c>
      <c r="KX163" s="80">
        <f>+Interest_Rate_for_Equipment_Financing/12*AF163</f>
        <v>0</v>
      </c>
      <c r="KY163" s="80">
        <f>+Interest_Rate_for_Equipment_Financing/12*AG163</f>
        <v>0</v>
      </c>
      <c r="KZ163" s="80">
        <f>+Interest_Rate_for_Equipment_Financing/12*AH163</f>
        <v>0</v>
      </c>
      <c r="LA163" s="80">
        <f>+Interest_Rate_for_Equipment_Financing/12*AI163</f>
        <v>0</v>
      </c>
      <c r="LB163" s="80">
        <f>+Interest_Rate_for_Equipment_Financing/12*AJ163</f>
        <v>0</v>
      </c>
      <c r="LC163" s="80">
        <f>+Interest_Rate_for_Equipment_Financing/12*AK163</f>
        <v>0</v>
      </c>
      <c r="LD163" s="80">
        <f>+Interest_Rate_for_Equipment_Financing/12*AL163</f>
        <v>0</v>
      </c>
      <c r="LE163" s="80">
        <f>+Interest_Rate_for_Equipment_Financing/12*AM163</f>
        <v>0</v>
      </c>
      <c r="LF163" s="80">
        <f>+Interest_Rate_for_Equipment_Financing/12*AN163</f>
        <v>0</v>
      </c>
      <c r="LG163" s="80">
        <f>+Interest_Rate_for_Equipment_Financing/12*AO163</f>
        <v>0</v>
      </c>
      <c r="LH163" s="80">
        <f>+Interest_Rate_for_Equipment_Financing/12*AP163</f>
        <v>0</v>
      </c>
      <c r="LI163" s="80">
        <f>+Interest_Rate_for_Equipment_Financing/12*AQ163</f>
        <v>0</v>
      </c>
      <c r="LJ163" s="80">
        <f>+Interest_Rate_for_Equipment_Financing/12*AR163</f>
        <v>0</v>
      </c>
      <c r="LK163" s="80">
        <f>+Interest_Rate_for_Equipment_Financing/12*AS163</f>
        <v>0</v>
      </c>
      <c r="LL163" s="80">
        <f>+Interest_Rate_for_Equipment_Financing/12*AT163</f>
        <v>0</v>
      </c>
      <c r="LM163" s="80">
        <f>+Interest_Rate_for_Equipment_Financing/12*AU163</f>
        <v>0</v>
      </c>
      <c r="LN163" s="80">
        <f>+Interest_Rate_for_Equipment_Financing/12*AV163</f>
        <v>0</v>
      </c>
      <c r="LO163" s="80">
        <f>+Interest_Rate_for_Equipment_Financing/12*AW163</f>
        <v>0</v>
      </c>
      <c r="LP163" s="80">
        <f>+Interest_Rate_for_Equipment_Financing/12*AX163</f>
        <v>0</v>
      </c>
      <c r="LQ163" s="80">
        <f>+Interest_Rate_for_Equipment_Financing/12*AY163</f>
        <v>0</v>
      </c>
      <c r="LR163" s="80">
        <f>+Interest_Rate_for_Equipment_Financing/12*AZ163</f>
        <v>0</v>
      </c>
      <c r="LS163" s="80">
        <f>+Interest_Rate_for_Equipment_Financing/12*BA163</f>
        <v>0</v>
      </c>
      <c r="LT163" s="80">
        <f>+Interest_Rate_for_Equipment_Financing/12*BB163</f>
        <v>0</v>
      </c>
      <c r="LU163" s="80">
        <f>+Interest_Rate_for_Equipment_Financing/12*BC163</f>
        <v>0</v>
      </c>
      <c r="LV163" s="80">
        <f>+Interest_Rate_for_Equipment_Financing/12*BD163</f>
        <v>0</v>
      </c>
      <c r="LW163" s="80">
        <f>+Interest_Rate_for_Equipment_Financing/12*BE163</f>
        <v>0</v>
      </c>
      <c r="LX163" s="80">
        <f>+Interest_Rate_for_Equipment_Financing/12*BF163</f>
        <v>0</v>
      </c>
      <c r="LY163" s="80">
        <f>+Interest_Rate_for_Equipment_Financing/12*BG163</f>
        <v>0</v>
      </c>
      <c r="LZ163" s="80">
        <f>+Interest_Rate_for_Equipment_Financing/12*BH163</f>
        <v>0</v>
      </c>
      <c r="MA163" s="80">
        <f>+Interest_Rate_for_Equipment_Financing/12*BI163</f>
        <v>0</v>
      </c>
      <c r="MB163" s="80">
        <f>+Interest_Rate_for_Equipment_Financing/12*BJ163</f>
        <v>0</v>
      </c>
      <c r="MC163" s="80">
        <f>+Interest_Rate_for_Equipment_Financing/12*BK163</f>
        <v>0</v>
      </c>
      <c r="MD163" s="80">
        <f>+Interest_Rate_for_Equipment_Financing/12*BL163</f>
        <v>0</v>
      </c>
      <c r="ME163" s="80">
        <f>+Interest_Rate_for_Equipment_Financing/12*BM163</f>
        <v>0</v>
      </c>
      <c r="MF163" s="80">
        <f>+Interest_Rate_for_Equipment_Financing/12*BN163</f>
        <v>0</v>
      </c>
      <c r="MG163" s="80">
        <f>+Interest_Rate_for_Equipment_Financing/12*BO163</f>
        <v>0</v>
      </c>
      <c r="MH163" s="80">
        <f>+Interest_Rate_for_Equipment_Financing/12*BP163</f>
        <v>0</v>
      </c>
      <c r="MI163" s="80">
        <f>+Interest_Rate_for_Equipment_Financing/12*BQ163</f>
        <v>0</v>
      </c>
      <c r="MJ163" s="80">
        <f>+Interest_Rate_for_Equipment_Financing/12*BR163</f>
        <v>0</v>
      </c>
      <c r="MK163" s="80">
        <f>+Interest_Rate_for_Equipment_Financing/12*BS163</f>
        <v>0</v>
      </c>
      <c r="ML163" s="80">
        <f>+Interest_Rate_for_Equipment_Financing/12*BT163</f>
        <v>0</v>
      </c>
      <c r="MM163" s="80">
        <f>+Interest_Rate_for_Equipment_Financing/12*BU163</f>
        <v>0</v>
      </c>
      <c r="MN163" s="80">
        <f>+Interest_Rate_for_Equipment_Financing/12*BV163</f>
        <v>0</v>
      </c>
      <c r="MO163" s="80">
        <f>+Interest_Rate_for_Equipment_Financing/12*BW163</f>
        <v>0</v>
      </c>
      <c r="MP163" s="80">
        <f>+Interest_Rate_for_Equipment_Financing/12*BX163</f>
        <v>0</v>
      </c>
      <c r="MQ163" s="80">
        <f>+Interest_Rate_for_Equipment_Financing/12*BY163</f>
        <v>0</v>
      </c>
      <c r="MR163" s="80">
        <f>+Interest_Rate_for_Equipment_Financing/12*BZ163</f>
        <v>0</v>
      </c>
      <c r="MS163" s="80">
        <f>+Interest_Rate_for_Equipment_Financing/12*CA163</f>
        <v>0</v>
      </c>
      <c r="MT163" s="80">
        <f>+Interest_Rate_for_Equipment_Financing/12*CB163</f>
        <v>0</v>
      </c>
      <c r="MU163" s="80">
        <f>+Interest_Rate_for_Equipment_Financing/12*CC163</f>
        <v>0</v>
      </c>
      <c r="MV163" s="80">
        <f>+Interest_Rate_for_Equipment_Financing/12*CD163</f>
        <v>0</v>
      </c>
      <c r="MW163" s="80">
        <f>+Interest_Rate_for_Equipment_Financing/12*CE163</f>
        <v>0</v>
      </c>
      <c r="MX163" s="80">
        <f>+Interest_Rate_for_Equipment_Financing/12*CF163</f>
        <v>0</v>
      </c>
      <c r="MY163" s="80">
        <f>+Interest_Rate_for_Equipment_Financing/12*CG163</f>
        <v>0</v>
      </c>
      <c r="MZ163" s="80">
        <f>+Interest_Rate_for_Equipment_Financing/12*CH163</f>
        <v>0</v>
      </c>
      <c r="NA163" s="80">
        <f>+Interest_Rate_for_Equipment_Financing/12*CI163</f>
        <v>0</v>
      </c>
      <c r="NB163" s="80">
        <f>+Interest_Rate_for_Equipment_Financing/12*CJ163</f>
        <v>0</v>
      </c>
      <c r="NC163" s="80">
        <f>+Interest_Rate_for_Equipment_Financing/12*CK163</f>
        <v>0</v>
      </c>
      <c r="ND163" s="80">
        <f>+Interest_Rate_for_Equipment_Financing/12*CL163</f>
        <v>0</v>
      </c>
      <c r="NE163" s="80">
        <f>+Interest_Rate_for_Equipment_Financing/12*CM163</f>
        <v>0</v>
      </c>
      <c r="NF163" s="80">
        <f>+Interest_Rate_for_Equipment_Financing/12*CN163</f>
        <v>0</v>
      </c>
      <c r="NG163" s="80">
        <f>+Interest_Rate_for_Equipment_Financing/12*CO163</f>
        <v>0</v>
      </c>
      <c r="NH163" s="80">
        <f>+Interest_Rate_for_Equipment_Financing/12*CP163</f>
        <v>0</v>
      </c>
      <c r="NI163" s="80">
        <f>+Interest_Rate_for_Equipment_Financing/12*CQ163</f>
        <v>0</v>
      </c>
      <c r="NJ163" s="80">
        <f>+Interest_Rate_for_Equipment_Financing/12*CR163</f>
        <v>0</v>
      </c>
      <c r="NK163" s="80">
        <f>+Interest_Rate_for_Equipment_Financing/12*CS163</f>
        <v>0</v>
      </c>
      <c r="NL163" s="80">
        <f>+Interest_Rate_for_Equipment_Financing/12*CT163</f>
        <v>0</v>
      </c>
      <c r="NM163" s="80">
        <f>+Interest_Rate_for_Equipment_Financing/12*CU163</f>
        <v>0</v>
      </c>
      <c r="NN163" s="80">
        <f>+Interest_Rate_for_Equipment_Financing/12*CV163</f>
        <v>0</v>
      </c>
      <c r="NO163" s="80">
        <f>+Interest_Rate_for_Equipment_Financing/12*CW163</f>
        <v>0</v>
      </c>
      <c r="NP163" s="80">
        <f>+Interest_Rate_for_Equipment_Financing/12*CX163</f>
        <v>0</v>
      </c>
      <c r="NQ163" s="80">
        <f>+Interest_Rate_for_Equipment_Financing/12*CY163</f>
        <v>0</v>
      </c>
      <c r="NR163" s="80">
        <f>+Interest_Rate_for_Equipment_Financing/12*CZ163</f>
        <v>0</v>
      </c>
      <c r="NS163" s="80">
        <f>+Interest_Rate_for_Equipment_Financing/12*DA163</f>
        <v>0</v>
      </c>
      <c r="NT163" s="80">
        <f>+Interest_Rate_for_Equipment_Financing/12*DB163</f>
        <v>0</v>
      </c>
      <c r="NU163" s="80">
        <f>+Interest_Rate_for_Equipment_Financing/12*DC163</f>
        <v>0</v>
      </c>
      <c r="NV163" s="80">
        <f>+Interest_Rate_for_Equipment_Financing/12*DD163</f>
        <v>0</v>
      </c>
      <c r="NW163" s="80">
        <f>+Interest_Rate_for_Equipment_Financing/12*DE163</f>
        <v>0</v>
      </c>
      <c r="NX163" s="80">
        <f>+Interest_Rate_for_Equipment_Financing/12*DF163</f>
        <v>0</v>
      </c>
      <c r="NY163" s="80">
        <f>+Interest_Rate_for_Equipment_Financing/12*DG163</f>
        <v>0</v>
      </c>
      <c r="NZ163" s="80">
        <f>+Interest_Rate_for_Equipment_Financing/12*DH163</f>
        <v>0</v>
      </c>
      <c r="OA163" s="80">
        <f>+Interest_Rate_for_Equipment_Financing/12*DI163</f>
        <v>0</v>
      </c>
      <c r="OB163" s="80">
        <f>+Interest_Rate_for_Equipment_Financing/12*DJ163</f>
        <v>0</v>
      </c>
      <c r="OC163" s="80">
        <f>+Interest_Rate_for_Equipment_Financing/12*DK163</f>
        <v>0</v>
      </c>
      <c r="OD163" s="80">
        <f>+Interest_Rate_for_Equipment_Financing/12*DL163</f>
        <v>0</v>
      </c>
      <c r="OE163" s="80">
        <f>+Interest_Rate_for_Equipment_Financing/12*DM163</f>
        <v>0</v>
      </c>
      <c r="OF163" s="80">
        <f>+Interest_Rate_for_Equipment_Financing/12*DN163</f>
        <v>0</v>
      </c>
      <c r="OG163" s="80">
        <f>+Interest_Rate_for_Equipment_Financing/12*DO163</f>
        <v>0</v>
      </c>
      <c r="OH163" s="80">
        <f>+Interest_Rate_for_Equipment_Financing/12*DP163</f>
        <v>0</v>
      </c>
      <c r="OI163" s="80">
        <f>+Interest_Rate_for_Equipment_Financing/12*DQ163</f>
        <v>0</v>
      </c>
      <c r="OJ163" s="80">
        <f>+Interest_Rate_for_Equipment_Financing/12*DR163</f>
        <v>0</v>
      </c>
      <c r="OK163" s="80">
        <f>+Interest_Rate_for_Equipment_Financing/12*DS163</f>
        <v>0</v>
      </c>
      <c r="OL163" s="80">
        <f>+Interest_Rate_for_Equipment_Financing/12*DT163</f>
        <v>0</v>
      </c>
      <c r="OM163" s="80">
        <f>+Interest_Rate_for_Equipment_Financing/12*DU163</f>
        <v>0</v>
      </c>
      <c r="ON163" s="80">
        <f>+Interest_Rate_for_Equipment_Financing/12*DV163</f>
        <v>0</v>
      </c>
      <c r="OO163" s="80">
        <f>+Interest_Rate_for_Equipment_Financing/12*DW163</f>
        <v>0</v>
      </c>
      <c r="OP163" s="80">
        <f>+Interest_Rate_for_Equipment_Financing/12*DX163</f>
        <v>0</v>
      </c>
      <c r="OQ163" s="80">
        <f>+Interest_Rate_for_Equipment_Financing/12*DY163</f>
        <v>0</v>
      </c>
      <c r="OR163" s="80">
        <f>+Interest_Rate_for_Equipment_Financing/12*DZ163</f>
        <v>0</v>
      </c>
      <c r="OS163" s="80">
        <f>+Interest_Rate_for_Equipment_Financing/12*EA163</f>
        <v>0</v>
      </c>
      <c r="OT163" s="80">
        <f>+Interest_Rate_for_Equipment_Financing/12*EB163</f>
        <v>0</v>
      </c>
      <c r="OU163" s="80">
        <f>+Interest_Rate_for_Equipment_Financing/12*EC163</f>
        <v>0</v>
      </c>
      <c r="OV163" s="80">
        <f>+Interest_Rate_for_Equipment_Financing/12*ED163</f>
        <v>0</v>
      </c>
      <c r="OW163" s="80">
        <f>+Interest_Rate_for_Equipment_Financing/12*EE163</f>
        <v>0</v>
      </c>
    </row>
    <row r="164" ht="12.75" customHeight="1">
      <c r="A164" s="79">
        <f t="shared" si="111"/>
        <v>43</v>
      </c>
      <c r="B164" s="79" t="s">
        <v>243</v>
      </c>
      <c r="C164" s="80"/>
      <c r="D164" s="80" t="str">
        <f>Term_for_Equipment_Financing</f>
        <v/>
      </c>
      <c r="E164" s="294">
        <f>+Interest_Rate_LT</f>
        <v>0.05</v>
      </c>
      <c r="F164" s="295">
        <f t="shared" si="141"/>
        <v>7</v>
      </c>
      <c r="G164" s="79">
        <f t="shared" si="142"/>
        <v>2028</v>
      </c>
      <c r="H164" s="296"/>
      <c r="I164" s="296"/>
      <c r="J164" s="297"/>
      <c r="K164" s="1"/>
      <c r="L164" s="1"/>
      <c r="M164" s="256">
        <f t="shared" si="118"/>
        <v>46935</v>
      </c>
      <c r="N164" s="256">
        <f t="shared" si="112"/>
        <v>0</v>
      </c>
      <c r="O164" s="257">
        <f t="shared" si="113"/>
        <v>0</v>
      </c>
      <c r="P164" s="258">
        <f t="shared" ref="P164:ES164" si="201">AND((O164&gt;0.1),OR(P$70&lt;$N164,$N164=0))*(O164+$O164+O164*$E164/12)+(P$70=$M164)*($C164+$O164+$C164*$E164/12)</f>
        <v>0</v>
      </c>
      <c r="Q164" s="258">
        <f t="shared" si="201"/>
        <v>0</v>
      </c>
      <c r="R164" s="258">
        <f t="shared" si="201"/>
        <v>0</v>
      </c>
      <c r="S164" s="258">
        <f t="shared" si="201"/>
        <v>0</v>
      </c>
      <c r="T164" s="258">
        <f t="shared" si="201"/>
        <v>0</v>
      </c>
      <c r="U164" s="258">
        <f t="shared" si="201"/>
        <v>0</v>
      </c>
      <c r="V164" s="258">
        <f t="shared" si="201"/>
        <v>0</v>
      </c>
      <c r="W164" s="258">
        <f t="shared" si="201"/>
        <v>0</v>
      </c>
      <c r="X164" s="258">
        <f t="shared" si="201"/>
        <v>0</v>
      </c>
      <c r="Y164" s="258">
        <f t="shared" si="201"/>
        <v>0</v>
      </c>
      <c r="Z164" s="258">
        <f t="shared" si="201"/>
        <v>0</v>
      </c>
      <c r="AA164" s="258">
        <f t="shared" si="201"/>
        <v>0</v>
      </c>
      <c r="AB164" s="258">
        <f t="shared" si="201"/>
        <v>0</v>
      </c>
      <c r="AC164" s="258">
        <f t="shared" si="201"/>
        <v>0</v>
      </c>
      <c r="AD164" s="258">
        <f t="shared" si="201"/>
        <v>0</v>
      </c>
      <c r="AE164" s="258">
        <f t="shared" si="201"/>
        <v>0</v>
      </c>
      <c r="AF164" s="258">
        <f t="shared" si="201"/>
        <v>0</v>
      </c>
      <c r="AG164" s="258">
        <f t="shared" si="201"/>
        <v>0</v>
      </c>
      <c r="AH164" s="258">
        <f t="shared" si="201"/>
        <v>0</v>
      </c>
      <c r="AI164" s="258">
        <f t="shared" si="201"/>
        <v>0</v>
      </c>
      <c r="AJ164" s="258">
        <f t="shared" si="201"/>
        <v>0</v>
      </c>
      <c r="AK164" s="258">
        <f t="shared" si="201"/>
        <v>0</v>
      </c>
      <c r="AL164" s="258">
        <f t="shared" si="201"/>
        <v>0</v>
      </c>
      <c r="AM164" s="258">
        <f t="shared" si="201"/>
        <v>0</v>
      </c>
      <c r="AN164" s="258">
        <f t="shared" si="201"/>
        <v>0</v>
      </c>
      <c r="AO164" s="258">
        <f t="shared" si="201"/>
        <v>0</v>
      </c>
      <c r="AP164" s="258">
        <f t="shared" si="201"/>
        <v>0</v>
      </c>
      <c r="AQ164" s="258">
        <f t="shared" si="201"/>
        <v>0</v>
      </c>
      <c r="AR164" s="258">
        <f t="shared" si="201"/>
        <v>0</v>
      </c>
      <c r="AS164" s="258">
        <f t="shared" si="201"/>
        <v>0</v>
      </c>
      <c r="AT164" s="258">
        <f t="shared" si="201"/>
        <v>0</v>
      </c>
      <c r="AU164" s="258">
        <f t="shared" si="201"/>
        <v>0</v>
      </c>
      <c r="AV164" s="258">
        <f t="shared" si="201"/>
        <v>0</v>
      </c>
      <c r="AW164" s="258">
        <f t="shared" si="201"/>
        <v>0</v>
      </c>
      <c r="AX164" s="258">
        <f t="shared" si="201"/>
        <v>0</v>
      </c>
      <c r="AY164" s="258">
        <f t="shared" si="201"/>
        <v>0</v>
      </c>
      <c r="AZ164" s="258">
        <f t="shared" si="201"/>
        <v>0</v>
      </c>
      <c r="BA164" s="258">
        <f t="shared" si="201"/>
        <v>0</v>
      </c>
      <c r="BB164" s="258">
        <f t="shared" si="201"/>
        <v>0</v>
      </c>
      <c r="BC164" s="258">
        <f t="shared" si="201"/>
        <v>0</v>
      </c>
      <c r="BD164" s="258">
        <f t="shared" si="201"/>
        <v>0</v>
      </c>
      <c r="BE164" s="258">
        <f t="shared" si="201"/>
        <v>0</v>
      </c>
      <c r="BF164" s="258">
        <f t="shared" si="201"/>
        <v>0</v>
      </c>
      <c r="BG164" s="258">
        <f t="shared" si="201"/>
        <v>0</v>
      </c>
      <c r="BH164" s="258">
        <f t="shared" si="201"/>
        <v>0</v>
      </c>
      <c r="BI164" s="258">
        <f t="shared" si="201"/>
        <v>0</v>
      </c>
      <c r="BJ164" s="258">
        <f t="shared" si="201"/>
        <v>0</v>
      </c>
      <c r="BK164" s="258">
        <f t="shared" si="201"/>
        <v>0</v>
      </c>
      <c r="BL164" s="258">
        <f t="shared" si="201"/>
        <v>0</v>
      </c>
      <c r="BM164" s="258">
        <f t="shared" si="201"/>
        <v>0</v>
      </c>
      <c r="BN164" s="258">
        <f t="shared" si="201"/>
        <v>0</v>
      </c>
      <c r="BO164" s="258">
        <f t="shared" si="201"/>
        <v>0</v>
      </c>
      <c r="BP164" s="258">
        <f t="shared" si="201"/>
        <v>0</v>
      </c>
      <c r="BQ164" s="258">
        <f t="shared" si="201"/>
        <v>0</v>
      </c>
      <c r="BR164" s="258">
        <f t="shared" si="201"/>
        <v>0</v>
      </c>
      <c r="BS164" s="258">
        <f t="shared" si="201"/>
        <v>0</v>
      </c>
      <c r="BT164" s="258">
        <f t="shared" si="201"/>
        <v>0</v>
      </c>
      <c r="BU164" s="258">
        <f t="shared" si="201"/>
        <v>0</v>
      </c>
      <c r="BV164" s="258">
        <f t="shared" si="201"/>
        <v>0</v>
      </c>
      <c r="BW164" s="258">
        <f t="shared" si="201"/>
        <v>0</v>
      </c>
      <c r="BX164" s="258">
        <f t="shared" si="201"/>
        <v>0</v>
      </c>
      <c r="BY164" s="258">
        <f t="shared" si="201"/>
        <v>0</v>
      </c>
      <c r="BZ164" s="258">
        <f t="shared" si="201"/>
        <v>0</v>
      </c>
      <c r="CA164" s="258">
        <f t="shared" si="201"/>
        <v>0</v>
      </c>
      <c r="CB164" s="258">
        <f t="shared" si="201"/>
        <v>0</v>
      </c>
      <c r="CC164" s="258">
        <f t="shared" si="201"/>
        <v>0</v>
      </c>
      <c r="CD164" s="258">
        <f t="shared" si="201"/>
        <v>0</v>
      </c>
      <c r="CE164" s="258">
        <f t="shared" si="201"/>
        <v>0</v>
      </c>
      <c r="CF164" s="258">
        <f t="shared" si="201"/>
        <v>0</v>
      </c>
      <c r="CG164" s="258">
        <f t="shared" si="201"/>
        <v>0</v>
      </c>
      <c r="CH164" s="258">
        <f t="shared" si="201"/>
        <v>0</v>
      </c>
      <c r="CI164" s="258">
        <f t="shared" si="201"/>
        <v>0</v>
      </c>
      <c r="CJ164" s="258">
        <f t="shared" si="201"/>
        <v>0</v>
      </c>
      <c r="CK164" s="258">
        <f t="shared" si="201"/>
        <v>0</v>
      </c>
      <c r="CL164" s="258">
        <f t="shared" si="201"/>
        <v>0</v>
      </c>
      <c r="CM164" s="258">
        <f t="shared" si="201"/>
        <v>0</v>
      </c>
      <c r="CN164" s="258">
        <f t="shared" si="201"/>
        <v>0</v>
      </c>
      <c r="CO164" s="258">
        <f t="shared" si="201"/>
        <v>0</v>
      </c>
      <c r="CP164" s="258">
        <f t="shared" si="201"/>
        <v>0</v>
      </c>
      <c r="CQ164" s="258">
        <f t="shared" si="201"/>
        <v>0</v>
      </c>
      <c r="CR164" s="258">
        <f t="shared" si="201"/>
        <v>0</v>
      </c>
      <c r="CS164" s="258">
        <f t="shared" si="201"/>
        <v>0</v>
      </c>
      <c r="CT164" s="258">
        <f t="shared" si="201"/>
        <v>0</v>
      </c>
      <c r="CU164" s="258">
        <f t="shared" si="201"/>
        <v>0</v>
      </c>
      <c r="CV164" s="258">
        <f t="shared" si="201"/>
        <v>0</v>
      </c>
      <c r="CW164" s="258">
        <f t="shared" si="201"/>
        <v>0</v>
      </c>
      <c r="CX164" s="258">
        <f t="shared" si="201"/>
        <v>0</v>
      </c>
      <c r="CY164" s="258">
        <f t="shared" si="201"/>
        <v>0</v>
      </c>
      <c r="CZ164" s="258">
        <f t="shared" si="201"/>
        <v>0</v>
      </c>
      <c r="DA164" s="258">
        <f t="shared" si="201"/>
        <v>0</v>
      </c>
      <c r="DB164" s="258">
        <f t="shared" si="201"/>
        <v>0</v>
      </c>
      <c r="DC164" s="258">
        <f t="shared" si="201"/>
        <v>0</v>
      </c>
      <c r="DD164" s="258">
        <f t="shared" si="201"/>
        <v>0</v>
      </c>
      <c r="DE164" s="258">
        <f t="shared" si="201"/>
        <v>0</v>
      </c>
      <c r="DF164" s="258">
        <f t="shared" si="201"/>
        <v>0</v>
      </c>
      <c r="DG164" s="258">
        <f t="shared" si="201"/>
        <v>0</v>
      </c>
      <c r="DH164" s="258">
        <f t="shared" si="201"/>
        <v>0</v>
      </c>
      <c r="DI164" s="258">
        <f t="shared" si="201"/>
        <v>0</v>
      </c>
      <c r="DJ164" s="258">
        <f t="shared" si="201"/>
        <v>0</v>
      </c>
      <c r="DK164" s="258">
        <f t="shared" si="201"/>
        <v>0</v>
      </c>
      <c r="DL164" s="258">
        <f t="shared" si="201"/>
        <v>0</v>
      </c>
      <c r="DM164" s="258">
        <f t="shared" si="201"/>
        <v>0</v>
      </c>
      <c r="DN164" s="258">
        <f t="shared" si="201"/>
        <v>0</v>
      </c>
      <c r="DO164" s="258">
        <f t="shared" si="201"/>
        <v>0</v>
      </c>
      <c r="DP164" s="258">
        <f t="shared" si="201"/>
        <v>0</v>
      </c>
      <c r="DQ164" s="258">
        <f t="shared" si="201"/>
        <v>0</v>
      </c>
      <c r="DR164" s="258">
        <f t="shared" si="201"/>
        <v>0</v>
      </c>
      <c r="DS164" s="258">
        <f t="shared" si="201"/>
        <v>0</v>
      </c>
      <c r="DT164" s="258">
        <f t="shared" si="201"/>
        <v>0</v>
      </c>
      <c r="DU164" s="258">
        <f t="shared" si="201"/>
        <v>0</v>
      </c>
      <c r="DV164" s="258">
        <f t="shared" si="201"/>
        <v>0</v>
      </c>
      <c r="DW164" s="258">
        <f t="shared" si="201"/>
        <v>0</v>
      </c>
      <c r="DX164" s="258">
        <f t="shared" si="201"/>
        <v>0</v>
      </c>
      <c r="DY164" s="258">
        <f t="shared" si="201"/>
        <v>0</v>
      </c>
      <c r="DZ164" s="258">
        <f t="shared" si="201"/>
        <v>0</v>
      </c>
      <c r="EA164" s="258">
        <f t="shared" si="201"/>
        <v>0</v>
      </c>
      <c r="EB164" s="258">
        <f t="shared" si="201"/>
        <v>0</v>
      </c>
      <c r="EC164" s="258">
        <f t="shared" si="201"/>
        <v>0</v>
      </c>
      <c r="ED164" s="258">
        <f t="shared" si="201"/>
        <v>0</v>
      </c>
      <c r="EE164" s="258">
        <f t="shared" si="201"/>
        <v>0</v>
      </c>
      <c r="EF164" s="258">
        <f t="shared" si="201"/>
        <v>0</v>
      </c>
      <c r="EG164" s="258">
        <f t="shared" si="201"/>
        <v>0</v>
      </c>
      <c r="EH164" s="258">
        <f t="shared" si="201"/>
        <v>0</v>
      </c>
      <c r="EI164" s="258">
        <f t="shared" si="201"/>
        <v>0</v>
      </c>
      <c r="EJ164" s="258">
        <f t="shared" si="201"/>
        <v>0</v>
      </c>
      <c r="EK164" s="258">
        <f t="shared" si="201"/>
        <v>0</v>
      </c>
      <c r="EL164" s="258">
        <f t="shared" si="201"/>
        <v>0</v>
      </c>
      <c r="EM164" s="258">
        <f t="shared" si="201"/>
        <v>0</v>
      </c>
      <c r="EN164" s="258">
        <f t="shared" si="201"/>
        <v>0</v>
      </c>
      <c r="EO164" s="258">
        <f t="shared" si="201"/>
        <v>0</v>
      </c>
      <c r="EP164" s="258">
        <f t="shared" si="201"/>
        <v>0</v>
      </c>
      <c r="EQ164" s="258">
        <f t="shared" si="201"/>
        <v>0</v>
      </c>
      <c r="ER164" s="258">
        <f t="shared" si="201"/>
        <v>0</v>
      </c>
      <c r="ES164" s="258">
        <f t="shared" si="201"/>
        <v>0</v>
      </c>
      <c r="ET164" s="1"/>
      <c r="EU164" s="1"/>
      <c r="EV164" s="1"/>
      <c r="EW164" s="1"/>
      <c r="EX164" s="80">
        <f t="shared" ref="EX164:KE164" si="202">(P164&gt;0)*(P164-AB164)</f>
        <v>0</v>
      </c>
      <c r="EY164" s="80">
        <f t="shared" si="202"/>
        <v>0</v>
      </c>
      <c r="EZ164" s="80">
        <f t="shared" si="202"/>
        <v>0</v>
      </c>
      <c r="FA164" s="80">
        <f t="shared" si="202"/>
        <v>0</v>
      </c>
      <c r="FB164" s="80">
        <f t="shared" si="202"/>
        <v>0</v>
      </c>
      <c r="FC164" s="80">
        <f t="shared" si="202"/>
        <v>0</v>
      </c>
      <c r="FD164" s="80">
        <f t="shared" si="202"/>
        <v>0</v>
      </c>
      <c r="FE164" s="80">
        <f t="shared" si="202"/>
        <v>0</v>
      </c>
      <c r="FF164" s="80">
        <f t="shared" si="202"/>
        <v>0</v>
      </c>
      <c r="FG164" s="80">
        <f t="shared" si="202"/>
        <v>0</v>
      </c>
      <c r="FH164" s="80">
        <f t="shared" si="202"/>
        <v>0</v>
      </c>
      <c r="FI164" s="80">
        <f t="shared" si="202"/>
        <v>0</v>
      </c>
      <c r="FJ164" s="80">
        <f t="shared" si="202"/>
        <v>0</v>
      </c>
      <c r="FK164" s="80">
        <f t="shared" si="202"/>
        <v>0</v>
      </c>
      <c r="FL164" s="80">
        <f t="shared" si="202"/>
        <v>0</v>
      </c>
      <c r="FM164" s="80">
        <f t="shared" si="202"/>
        <v>0</v>
      </c>
      <c r="FN164" s="80">
        <f t="shared" si="202"/>
        <v>0</v>
      </c>
      <c r="FO164" s="80">
        <f t="shared" si="202"/>
        <v>0</v>
      </c>
      <c r="FP164" s="80">
        <f t="shared" si="202"/>
        <v>0</v>
      </c>
      <c r="FQ164" s="80">
        <f t="shared" si="202"/>
        <v>0</v>
      </c>
      <c r="FR164" s="80">
        <f t="shared" si="202"/>
        <v>0</v>
      </c>
      <c r="FS164" s="80">
        <f t="shared" si="202"/>
        <v>0</v>
      </c>
      <c r="FT164" s="80">
        <f t="shared" si="202"/>
        <v>0</v>
      </c>
      <c r="FU164" s="80">
        <f t="shared" si="202"/>
        <v>0</v>
      </c>
      <c r="FV164" s="80">
        <f t="shared" si="202"/>
        <v>0</v>
      </c>
      <c r="FW164" s="80">
        <f t="shared" si="202"/>
        <v>0</v>
      </c>
      <c r="FX164" s="80">
        <f t="shared" si="202"/>
        <v>0</v>
      </c>
      <c r="FY164" s="80">
        <f t="shared" si="202"/>
        <v>0</v>
      </c>
      <c r="FZ164" s="80">
        <f t="shared" si="202"/>
        <v>0</v>
      </c>
      <c r="GA164" s="80">
        <f t="shared" si="202"/>
        <v>0</v>
      </c>
      <c r="GB164" s="80">
        <f t="shared" si="202"/>
        <v>0</v>
      </c>
      <c r="GC164" s="80">
        <f t="shared" si="202"/>
        <v>0</v>
      </c>
      <c r="GD164" s="80">
        <f t="shared" si="202"/>
        <v>0</v>
      </c>
      <c r="GE164" s="80">
        <f t="shared" si="202"/>
        <v>0</v>
      </c>
      <c r="GF164" s="80">
        <f t="shared" si="202"/>
        <v>0</v>
      </c>
      <c r="GG164" s="80">
        <f t="shared" si="202"/>
        <v>0</v>
      </c>
      <c r="GH164" s="80">
        <f t="shared" si="202"/>
        <v>0</v>
      </c>
      <c r="GI164" s="80">
        <f t="shared" si="202"/>
        <v>0</v>
      </c>
      <c r="GJ164" s="80">
        <f t="shared" si="202"/>
        <v>0</v>
      </c>
      <c r="GK164" s="80">
        <f t="shared" si="202"/>
        <v>0</v>
      </c>
      <c r="GL164" s="80">
        <f t="shared" si="202"/>
        <v>0</v>
      </c>
      <c r="GM164" s="80">
        <f t="shared" si="202"/>
        <v>0</v>
      </c>
      <c r="GN164" s="80">
        <f t="shared" si="202"/>
        <v>0</v>
      </c>
      <c r="GO164" s="80">
        <f t="shared" si="202"/>
        <v>0</v>
      </c>
      <c r="GP164" s="80">
        <f t="shared" si="202"/>
        <v>0</v>
      </c>
      <c r="GQ164" s="80">
        <f t="shared" si="202"/>
        <v>0</v>
      </c>
      <c r="GR164" s="80">
        <f t="shared" si="202"/>
        <v>0</v>
      </c>
      <c r="GS164" s="80">
        <f t="shared" si="202"/>
        <v>0</v>
      </c>
      <c r="GT164" s="80">
        <f t="shared" si="202"/>
        <v>0</v>
      </c>
      <c r="GU164" s="80">
        <f t="shared" si="202"/>
        <v>0</v>
      </c>
      <c r="GV164" s="80">
        <f t="shared" si="202"/>
        <v>0</v>
      </c>
      <c r="GW164" s="80">
        <f t="shared" si="202"/>
        <v>0</v>
      </c>
      <c r="GX164" s="80">
        <f t="shared" si="202"/>
        <v>0</v>
      </c>
      <c r="GY164" s="80">
        <f t="shared" si="202"/>
        <v>0</v>
      </c>
      <c r="GZ164" s="80">
        <f t="shared" si="202"/>
        <v>0</v>
      </c>
      <c r="HA164" s="80">
        <f t="shared" si="202"/>
        <v>0</v>
      </c>
      <c r="HB164" s="80">
        <f t="shared" si="202"/>
        <v>0</v>
      </c>
      <c r="HC164" s="80">
        <f t="shared" si="202"/>
        <v>0</v>
      </c>
      <c r="HD164" s="80">
        <f t="shared" si="202"/>
        <v>0</v>
      </c>
      <c r="HE164" s="80">
        <f t="shared" si="202"/>
        <v>0</v>
      </c>
      <c r="HF164" s="80">
        <f t="shared" si="202"/>
        <v>0</v>
      </c>
      <c r="HG164" s="80">
        <f t="shared" si="202"/>
        <v>0</v>
      </c>
      <c r="HH164" s="80">
        <f t="shared" si="202"/>
        <v>0</v>
      </c>
      <c r="HI164" s="80">
        <f t="shared" si="202"/>
        <v>0</v>
      </c>
      <c r="HJ164" s="80">
        <f t="shared" si="202"/>
        <v>0</v>
      </c>
      <c r="HK164" s="80">
        <f t="shared" si="202"/>
        <v>0</v>
      </c>
      <c r="HL164" s="80">
        <f t="shared" si="202"/>
        <v>0</v>
      </c>
      <c r="HM164" s="80">
        <f t="shared" si="202"/>
        <v>0</v>
      </c>
      <c r="HN164" s="80">
        <f t="shared" si="202"/>
        <v>0</v>
      </c>
      <c r="HO164" s="80">
        <f t="shared" si="202"/>
        <v>0</v>
      </c>
      <c r="HP164" s="80">
        <f t="shared" si="202"/>
        <v>0</v>
      </c>
      <c r="HQ164" s="80">
        <f t="shared" si="202"/>
        <v>0</v>
      </c>
      <c r="HR164" s="80">
        <f t="shared" si="202"/>
        <v>0</v>
      </c>
      <c r="HS164" s="80">
        <f t="shared" si="202"/>
        <v>0</v>
      </c>
      <c r="HT164" s="80">
        <f t="shared" si="202"/>
        <v>0</v>
      </c>
      <c r="HU164" s="80">
        <f t="shared" si="202"/>
        <v>0</v>
      </c>
      <c r="HV164" s="80">
        <f t="shared" si="202"/>
        <v>0</v>
      </c>
      <c r="HW164" s="80">
        <f t="shared" si="202"/>
        <v>0</v>
      </c>
      <c r="HX164" s="80">
        <f t="shared" si="202"/>
        <v>0</v>
      </c>
      <c r="HY164" s="80">
        <f t="shared" si="202"/>
        <v>0</v>
      </c>
      <c r="HZ164" s="80">
        <f t="shared" si="202"/>
        <v>0</v>
      </c>
      <c r="IA164" s="80">
        <f t="shared" si="202"/>
        <v>0</v>
      </c>
      <c r="IB164" s="80">
        <f t="shared" si="202"/>
        <v>0</v>
      </c>
      <c r="IC164" s="80">
        <f t="shared" si="202"/>
        <v>0</v>
      </c>
      <c r="ID164" s="80">
        <f t="shared" si="202"/>
        <v>0</v>
      </c>
      <c r="IE164" s="80">
        <f t="shared" si="202"/>
        <v>0</v>
      </c>
      <c r="IF164" s="80">
        <f t="shared" si="202"/>
        <v>0</v>
      </c>
      <c r="IG164" s="80">
        <f t="shared" si="202"/>
        <v>0</v>
      </c>
      <c r="IH164" s="80">
        <f t="shared" si="202"/>
        <v>0</v>
      </c>
      <c r="II164" s="80">
        <f t="shared" si="202"/>
        <v>0</v>
      </c>
      <c r="IJ164" s="80">
        <f t="shared" si="202"/>
        <v>0</v>
      </c>
      <c r="IK164" s="80">
        <f t="shared" si="202"/>
        <v>0</v>
      </c>
      <c r="IL164" s="80">
        <f t="shared" si="202"/>
        <v>0</v>
      </c>
      <c r="IM164" s="80">
        <f t="shared" si="202"/>
        <v>0</v>
      </c>
      <c r="IN164" s="80">
        <f t="shared" si="202"/>
        <v>0</v>
      </c>
      <c r="IO164" s="80">
        <f t="shared" si="202"/>
        <v>0</v>
      </c>
      <c r="IP164" s="80">
        <f t="shared" si="202"/>
        <v>0</v>
      </c>
      <c r="IQ164" s="80">
        <f t="shared" si="202"/>
        <v>0</v>
      </c>
      <c r="IR164" s="80">
        <f t="shared" si="202"/>
        <v>0</v>
      </c>
      <c r="IS164" s="80">
        <f t="shared" si="202"/>
        <v>0</v>
      </c>
      <c r="IT164" s="80">
        <f t="shared" si="202"/>
        <v>0</v>
      </c>
      <c r="IU164" s="80">
        <f t="shared" si="202"/>
        <v>0</v>
      </c>
      <c r="IV164" s="80">
        <f t="shared" si="202"/>
        <v>0</v>
      </c>
      <c r="IW164" s="80">
        <f t="shared" si="202"/>
        <v>0</v>
      </c>
      <c r="IX164" s="80">
        <f t="shared" si="202"/>
        <v>0</v>
      </c>
      <c r="IY164" s="80">
        <f t="shared" si="202"/>
        <v>0</v>
      </c>
      <c r="IZ164" s="80">
        <f t="shared" si="202"/>
        <v>0</v>
      </c>
      <c r="JA164" s="80">
        <f t="shared" si="202"/>
        <v>0</v>
      </c>
      <c r="JB164" s="80">
        <f t="shared" si="202"/>
        <v>0</v>
      </c>
      <c r="JC164" s="80">
        <f t="shared" si="202"/>
        <v>0</v>
      </c>
      <c r="JD164" s="80">
        <f t="shared" si="202"/>
        <v>0</v>
      </c>
      <c r="JE164" s="80">
        <f t="shared" si="202"/>
        <v>0</v>
      </c>
      <c r="JF164" s="80">
        <f t="shared" si="202"/>
        <v>0</v>
      </c>
      <c r="JG164" s="80">
        <f t="shared" si="202"/>
        <v>0</v>
      </c>
      <c r="JH164" s="80">
        <f t="shared" si="202"/>
        <v>0</v>
      </c>
      <c r="JI164" s="80">
        <f t="shared" si="202"/>
        <v>0</v>
      </c>
      <c r="JJ164" s="80">
        <f t="shared" si="202"/>
        <v>0</v>
      </c>
      <c r="JK164" s="80">
        <f t="shared" si="202"/>
        <v>0</v>
      </c>
      <c r="JL164" s="80">
        <f t="shared" si="202"/>
        <v>0</v>
      </c>
      <c r="JM164" s="80">
        <f t="shared" si="202"/>
        <v>0</v>
      </c>
      <c r="JN164" s="80">
        <f t="shared" si="202"/>
        <v>0</v>
      </c>
      <c r="JO164" s="80">
        <f t="shared" si="202"/>
        <v>0</v>
      </c>
      <c r="JP164" s="80">
        <f t="shared" si="202"/>
        <v>0</v>
      </c>
      <c r="JQ164" s="80">
        <f t="shared" si="202"/>
        <v>0</v>
      </c>
      <c r="JR164" s="80">
        <f t="shared" si="202"/>
        <v>0</v>
      </c>
      <c r="JS164" s="80">
        <f t="shared" si="202"/>
        <v>0</v>
      </c>
      <c r="JT164" s="80">
        <f t="shared" si="202"/>
        <v>0</v>
      </c>
      <c r="JU164" s="80">
        <f t="shared" si="202"/>
        <v>0</v>
      </c>
      <c r="JV164" s="80">
        <f t="shared" si="202"/>
        <v>0</v>
      </c>
      <c r="JW164" s="80">
        <f t="shared" si="202"/>
        <v>0</v>
      </c>
      <c r="JX164" s="80">
        <f t="shared" si="202"/>
        <v>0</v>
      </c>
      <c r="JY164" s="80">
        <f t="shared" si="202"/>
        <v>0</v>
      </c>
      <c r="JZ164" s="80">
        <f t="shared" si="202"/>
        <v>0</v>
      </c>
      <c r="KA164" s="80">
        <f t="shared" si="202"/>
        <v>0</v>
      </c>
      <c r="KB164" s="80">
        <f t="shared" si="202"/>
        <v>0</v>
      </c>
      <c r="KC164" s="80">
        <f t="shared" si="202"/>
        <v>0</v>
      </c>
      <c r="KD164" s="80">
        <f t="shared" si="202"/>
        <v>0</v>
      </c>
      <c r="KE164" s="80">
        <f t="shared" si="202"/>
        <v>0</v>
      </c>
      <c r="KF164" s="1"/>
      <c r="KG164" s="1"/>
      <c r="KH164" s="80">
        <f>+Interest_Rate_for_Equipment_Financing/12*P164</f>
        <v>0</v>
      </c>
      <c r="KI164" s="80">
        <f>+Interest_Rate_for_Equipment_Financing/12*Q164</f>
        <v>0</v>
      </c>
      <c r="KJ164" s="80">
        <f>+Interest_Rate_for_Equipment_Financing/12*R164</f>
        <v>0</v>
      </c>
      <c r="KK164" s="80">
        <f>+Interest_Rate_for_Equipment_Financing/12*S164</f>
        <v>0</v>
      </c>
      <c r="KL164" s="80">
        <f>+Interest_Rate_for_Equipment_Financing/12*T164</f>
        <v>0</v>
      </c>
      <c r="KM164" s="80">
        <f>+Interest_Rate_for_Equipment_Financing/12*U164</f>
        <v>0</v>
      </c>
      <c r="KN164" s="80">
        <f>+Interest_Rate_for_Equipment_Financing/12*V164</f>
        <v>0</v>
      </c>
      <c r="KO164" s="80">
        <f>+Interest_Rate_for_Equipment_Financing/12*W164</f>
        <v>0</v>
      </c>
      <c r="KP164" s="80">
        <f>+Interest_Rate_for_Equipment_Financing/12*X164</f>
        <v>0</v>
      </c>
      <c r="KQ164" s="80">
        <f>+Interest_Rate_for_Equipment_Financing/12*Y164</f>
        <v>0</v>
      </c>
      <c r="KR164" s="80">
        <f>+Interest_Rate_for_Equipment_Financing/12*Z164</f>
        <v>0</v>
      </c>
      <c r="KS164" s="80">
        <f>+Interest_Rate_for_Equipment_Financing/12*AA164</f>
        <v>0</v>
      </c>
      <c r="KT164" s="80">
        <f>+Interest_Rate_for_Equipment_Financing/12*AB164</f>
        <v>0</v>
      </c>
      <c r="KU164" s="80">
        <f>+Interest_Rate_for_Equipment_Financing/12*AC164</f>
        <v>0</v>
      </c>
      <c r="KV164" s="80">
        <f>+Interest_Rate_for_Equipment_Financing/12*AD164</f>
        <v>0</v>
      </c>
      <c r="KW164" s="80">
        <f>+Interest_Rate_for_Equipment_Financing/12*AE164</f>
        <v>0</v>
      </c>
      <c r="KX164" s="80">
        <f>+Interest_Rate_for_Equipment_Financing/12*AF164</f>
        <v>0</v>
      </c>
      <c r="KY164" s="80">
        <f>+Interest_Rate_for_Equipment_Financing/12*AG164</f>
        <v>0</v>
      </c>
      <c r="KZ164" s="80">
        <f>+Interest_Rate_for_Equipment_Financing/12*AH164</f>
        <v>0</v>
      </c>
      <c r="LA164" s="80">
        <f>+Interest_Rate_for_Equipment_Financing/12*AI164</f>
        <v>0</v>
      </c>
      <c r="LB164" s="80">
        <f>+Interest_Rate_for_Equipment_Financing/12*AJ164</f>
        <v>0</v>
      </c>
      <c r="LC164" s="80">
        <f>+Interest_Rate_for_Equipment_Financing/12*AK164</f>
        <v>0</v>
      </c>
      <c r="LD164" s="80">
        <f>+Interest_Rate_for_Equipment_Financing/12*AL164</f>
        <v>0</v>
      </c>
      <c r="LE164" s="80">
        <f>+Interest_Rate_for_Equipment_Financing/12*AM164</f>
        <v>0</v>
      </c>
      <c r="LF164" s="80">
        <f>+Interest_Rate_for_Equipment_Financing/12*AN164</f>
        <v>0</v>
      </c>
      <c r="LG164" s="80">
        <f>+Interest_Rate_for_Equipment_Financing/12*AO164</f>
        <v>0</v>
      </c>
      <c r="LH164" s="80">
        <f>+Interest_Rate_for_Equipment_Financing/12*AP164</f>
        <v>0</v>
      </c>
      <c r="LI164" s="80">
        <f>+Interest_Rate_for_Equipment_Financing/12*AQ164</f>
        <v>0</v>
      </c>
      <c r="LJ164" s="80">
        <f>+Interest_Rate_for_Equipment_Financing/12*AR164</f>
        <v>0</v>
      </c>
      <c r="LK164" s="80">
        <f>+Interest_Rate_for_Equipment_Financing/12*AS164</f>
        <v>0</v>
      </c>
      <c r="LL164" s="80">
        <f>+Interest_Rate_for_Equipment_Financing/12*AT164</f>
        <v>0</v>
      </c>
      <c r="LM164" s="80">
        <f>+Interest_Rate_for_Equipment_Financing/12*AU164</f>
        <v>0</v>
      </c>
      <c r="LN164" s="80">
        <f>+Interest_Rate_for_Equipment_Financing/12*AV164</f>
        <v>0</v>
      </c>
      <c r="LO164" s="80">
        <f>+Interest_Rate_for_Equipment_Financing/12*AW164</f>
        <v>0</v>
      </c>
      <c r="LP164" s="80">
        <f>+Interest_Rate_for_Equipment_Financing/12*AX164</f>
        <v>0</v>
      </c>
      <c r="LQ164" s="80">
        <f>+Interest_Rate_for_Equipment_Financing/12*AY164</f>
        <v>0</v>
      </c>
      <c r="LR164" s="80">
        <f>+Interest_Rate_for_Equipment_Financing/12*AZ164</f>
        <v>0</v>
      </c>
      <c r="LS164" s="80">
        <f>+Interest_Rate_for_Equipment_Financing/12*BA164</f>
        <v>0</v>
      </c>
      <c r="LT164" s="80">
        <f>+Interest_Rate_for_Equipment_Financing/12*BB164</f>
        <v>0</v>
      </c>
      <c r="LU164" s="80">
        <f>+Interest_Rate_for_Equipment_Financing/12*BC164</f>
        <v>0</v>
      </c>
      <c r="LV164" s="80">
        <f>+Interest_Rate_for_Equipment_Financing/12*BD164</f>
        <v>0</v>
      </c>
      <c r="LW164" s="80">
        <f>+Interest_Rate_for_Equipment_Financing/12*BE164</f>
        <v>0</v>
      </c>
      <c r="LX164" s="80">
        <f>+Interest_Rate_for_Equipment_Financing/12*BF164</f>
        <v>0</v>
      </c>
      <c r="LY164" s="80">
        <f>+Interest_Rate_for_Equipment_Financing/12*BG164</f>
        <v>0</v>
      </c>
      <c r="LZ164" s="80">
        <f>+Interest_Rate_for_Equipment_Financing/12*BH164</f>
        <v>0</v>
      </c>
      <c r="MA164" s="80">
        <f>+Interest_Rate_for_Equipment_Financing/12*BI164</f>
        <v>0</v>
      </c>
      <c r="MB164" s="80">
        <f>+Interest_Rate_for_Equipment_Financing/12*BJ164</f>
        <v>0</v>
      </c>
      <c r="MC164" s="80">
        <f>+Interest_Rate_for_Equipment_Financing/12*BK164</f>
        <v>0</v>
      </c>
      <c r="MD164" s="80">
        <f>+Interest_Rate_for_Equipment_Financing/12*BL164</f>
        <v>0</v>
      </c>
      <c r="ME164" s="80">
        <f>+Interest_Rate_for_Equipment_Financing/12*BM164</f>
        <v>0</v>
      </c>
      <c r="MF164" s="80">
        <f>+Interest_Rate_for_Equipment_Financing/12*BN164</f>
        <v>0</v>
      </c>
      <c r="MG164" s="80">
        <f>+Interest_Rate_for_Equipment_Financing/12*BO164</f>
        <v>0</v>
      </c>
      <c r="MH164" s="80">
        <f>+Interest_Rate_for_Equipment_Financing/12*BP164</f>
        <v>0</v>
      </c>
      <c r="MI164" s="80">
        <f>+Interest_Rate_for_Equipment_Financing/12*BQ164</f>
        <v>0</v>
      </c>
      <c r="MJ164" s="80">
        <f>+Interest_Rate_for_Equipment_Financing/12*BR164</f>
        <v>0</v>
      </c>
      <c r="MK164" s="80">
        <f>+Interest_Rate_for_Equipment_Financing/12*BS164</f>
        <v>0</v>
      </c>
      <c r="ML164" s="80">
        <f>+Interest_Rate_for_Equipment_Financing/12*BT164</f>
        <v>0</v>
      </c>
      <c r="MM164" s="80">
        <f>+Interest_Rate_for_Equipment_Financing/12*BU164</f>
        <v>0</v>
      </c>
      <c r="MN164" s="80">
        <f>+Interest_Rate_for_Equipment_Financing/12*BV164</f>
        <v>0</v>
      </c>
      <c r="MO164" s="80">
        <f>+Interest_Rate_for_Equipment_Financing/12*BW164</f>
        <v>0</v>
      </c>
      <c r="MP164" s="80">
        <f>+Interest_Rate_for_Equipment_Financing/12*BX164</f>
        <v>0</v>
      </c>
      <c r="MQ164" s="80">
        <f>+Interest_Rate_for_Equipment_Financing/12*BY164</f>
        <v>0</v>
      </c>
      <c r="MR164" s="80">
        <f>+Interest_Rate_for_Equipment_Financing/12*BZ164</f>
        <v>0</v>
      </c>
      <c r="MS164" s="80">
        <f>+Interest_Rate_for_Equipment_Financing/12*CA164</f>
        <v>0</v>
      </c>
      <c r="MT164" s="80">
        <f>+Interest_Rate_for_Equipment_Financing/12*CB164</f>
        <v>0</v>
      </c>
      <c r="MU164" s="80">
        <f>+Interest_Rate_for_Equipment_Financing/12*CC164</f>
        <v>0</v>
      </c>
      <c r="MV164" s="80">
        <f>+Interest_Rate_for_Equipment_Financing/12*CD164</f>
        <v>0</v>
      </c>
      <c r="MW164" s="80">
        <f>+Interest_Rate_for_Equipment_Financing/12*CE164</f>
        <v>0</v>
      </c>
      <c r="MX164" s="80">
        <f>+Interest_Rate_for_Equipment_Financing/12*CF164</f>
        <v>0</v>
      </c>
      <c r="MY164" s="80">
        <f>+Interest_Rate_for_Equipment_Financing/12*CG164</f>
        <v>0</v>
      </c>
      <c r="MZ164" s="80">
        <f>+Interest_Rate_for_Equipment_Financing/12*CH164</f>
        <v>0</v>
      </c>
      <c r="NA164" s="80">
        <f>+Interest_Rate_for_Equipment_Financing/12*CI164</f>
        <v>0</v>
      </c>
      <c r="NB164" s="80">
        <f>+Interest_Rate_for_Equipment_Financing/12*CJ164</f>
        <v>0</v>
      </c>
      <c r="NC164" s="80">
        <f>+Interest_Rate_for_Equipment_Financing/12*CK164</f>
        <v>0</v>
      </c>
      <c r="ND164" s="80">
        <f>+Interest_Rate_for_Equipment_Financing/12*CL164</f>
        <v>0</v>
      </c>
      <c r="NE164" s="80">
        <f>+Interest_Rate_for_Equipment_Financing/12*CM164</f>
        <v>0</v>
      </c>
      <c r="NF164" s="80">
        <f>+Interest_Rate_for_Equipment_Financing/12*CN164</f>
        <v>0</v>
      </c>
      <c r="NG164" s="80">
        <f>+Interest_Rate_for_Equipment_Financing/12*CO164</f>
        <v>0</v>
      </c>
      <c r="NH164" s="80">
        <f>+Interest_Rate_for_Equipment_Financing/12*CP164</f>
        <v>0</v>
      </c>
      <c r="NI164" s="80">
        <f>+Interest_Rate_for_Equipment_Financing/12*CQ164</f>
        <v>0</v>
      </c>
      <c r="NJ164" s="80">
        <f>+Interest_Rate_for_Equipment_Financing/12*CR164</f>
        <v>0</v>
      </c>
      <c r="NK164" s="80">
        <f>+Interest_Rate_for_Equipment_Financing/12*CS164</f>
        <v>0</v>
      </c>
      <c r="NL164" s="80">
        <f>+Interest_Rate_for_Equipment_Financing/12*CT164</f>
        <v>0</v>
      </c>
      <c r="NM164" s="80">
        <f>+Interest_Rate_for_Equipment_Financing/12*CU164</f>
        <v>0</v>
      </c>
      <c r="NN164" s="80">
        <f>+Interest_Rate_for_Equipment_Financing/12*CV164</f>
        <v>0</v>
      </c>
      <c r="NO164" s="80">
        <f>+Interest_Rate_for_Equipment_Financing/12*CW164</f>
        <v>0</v>
      </c>
      <c r="NP164" s="80">
        <f>+Interest_Rate_for_Equipment_Financing/12*CX164</f>
        <v>0</v>
      </c>
      <c r="NQ164" s="80">
        <f>+Interest_Rate_for_Equipment_Financing/12*CY164</f>
        <v>0</v>
      </c>
      <c r="NR164" s="80">
        <f>+Interest_Rate_for_Equipment_Financing/12*CZ164</f>
        <v>0</v>
      </c>
      <c r="NS164" s="80">
        <f>+Interest_Rate_for_Equipment_Financing/12*DA164</f>
        <v>0</v>
      </c>
      <c r="NT164" s="80">
        <f>+Interest_Rate_for_Equipment_Financing/12*DB164</f>
        <v>0</v>
      </c>
      <c r="NU164" s="80">
        <f>+Interest_Rate_for_Equipment_Financing/12*DC164</f>
        <v>0</v>
      </c>
      <c r="NV164" s="80">
        <f>+Interest_Rate_for_Equipment_Financing/12*DD164</f>
        <v>0</v>
      </c>
      <c r="NW164" s="80">
        <f>+Interest_Rate_for_Equipment_Financing/12*DE164</f>
        <v>0</v>
      </c>
      <c r="NX164" s="80">
        <f>+Interest_Rate_for_Equipment_Financing/12*DF164</f>
        <v>0</v>
      </c>
      <c r="NY164" s="80">
        <f>+Interest_Rate_for_Equipment_Financing/12*DG164</f>
        <v>0</v>
      </c>
      <c r="NZ164" s="80">
        <f>+Interest_Rate_for_Equipment_Financing/12*DH164</f>
        <v>0</v>
      </c>
      <c r="OA164" s="80">
        <f>+Interest_Rate_for_Equipment_Financing/12*DI164</f>
        <v>0</v>
      </c>
      <c r="OB164" s="80">
        <f>+Interest_Rate_for_Equipment_Financing/12*DJ164</f>
        <v>0</v>
      </c>
      <c r="OC164" s="80">
        <f>+Interest_Rate_for_Equipment_Financing/12*DK164</f>
        <v>0</v>
      </c>
      <c r="OD164" s="80">
        <f>+Interest_Rate_for_Equipment_Financing/12*DL164</f>
        <v>0</v>
      </c>
      <c r="OE164" s="80">
        <f>+Interest_Rate_for_Equipment_Financing/12*DM164</f>
        <v>0</v>
      </c>
      <c r="OF164" s="80">
        <f>+Interest_Rate_for_Equipment_Financing/12*DN164</f>
        <v>0</v>
      </c>
      <c r="OG164" s="80">
        <f>+Interest_Rate_for_Equipment_Financing/12*DO164</f>
        <v>0</v>
      </c>
      <c r="OH164" s="80">
        <f>+Interest_Rate_for_Equipment_Financing/12*DP164</f>
        <v>0</v>
      </c>
      <c r="OI164" s="80">
        <f>+Interest_Rate_for_Equipment_Financing/12*DQ164</f>
        <v>0</v>
      </c>
      <c r="OJ164" s="80">
        <f>+Interest_Rate_for_Equipment_Financing/12*DR164</f>
        <v>0</v>
      </c>
      <c r="OK164" s="80">
        <f>+Interest_Rate_for_Equipment_Financing/12*DS164</f>
        <v>0</v>
      </c>
      <c r="OL164" s="80">
        <f>+Interest_Rate_for_Equipment_Financing/12*DT164</f>
        <v>0</v>
      </c>
      <c r="OM164" s="80">
        <f>+Interest_Rate_for_Equipment_Financing/12*DU164</f>
        <v>0</v>
      </c>
      <c r="ON164" s="80">
        <f>+Interest_Rate_for_Equipment_Financing/12*DV164</f>
        <v>0</v>
      </c>
      <c r="OO164" s="80">
        <f>+Interest_Rate_for_Equipment_Financing/12*DW164</f>
        <v>0</v>
      </c>
      <c r="OP164" s="80">
        <f>+Interest_Rate_for_Equipment_Financing/12*DX164</f>
        <v>0</v>
      </c>
      <c r="OQ164" s="80">
        <f>+Interest_Rate_for_Equipment_Financing/12*DY164</f>
        <v>0</v>
      </c>
      <c r="OR164" s="80">
        <f>+Interest_Rate_for_Equipment_Financing/12*DZ164</f>
        <v>0</v>
      </c>
      <c r="OS164" s="80">
        <f>+Interest_Rate_for_Equipment_Financing/12*EA164</f>
        <v>0</v>
      </c>
      <c r="OT164" s="80">
        <f>+Interest_Rate_for_Equipment_Financing/12*EB164</f>
        <v>0</v>
      </c>
      <c r="OU164" s="80">
        <f>+Interest_Rate_for_Equipment_Financing/12*EC164</f>
        <v>0</v>
      </c>
      <c r="OV164" s="80">
        <f>+Interest_Rate_for_Equipment_Financing/12*ED164</f>
        <v>0</v>
      </c>
      <c r="OW164" s="80">
        <f>+Interest_Rate_for_Equipment_Financing/12*EE164</f>
        <v>0</v>
      </c>
    </row>
    <row r="165" ht="12.75" customHeight="1">
      <c r="A165" s="79">
        <f t="shared" si="111"/>
        <v>44</v>
      </c>
      <c r="B165" s="79" t="s">
        <v>244</v>
      </c>
      <c r="C165" s="80"/>
      <c r="D165" s="80" t="str">
        <f>Term_for_Equipment_Financing</f>
        <v/>
      </c>
      <c r="E165" s="294">
        <f>+Interest_Rate_LT</f>
        <v>0.05</v>
      </c>
      <c r="F165" s="295">
        <f t="shared" si="141"/>
        <v>8</v>
      </c>
      <c r="G165" s="79">
        <f t="shared" si="142"/>
        <v>2028</v>
      </c>
      <c r="H165" s="296"/>
      <c r="I165" s="296"/>
      <c r="J165" s="297"/>
      <c r="K165" s="1"/>
      <c r="L165" s="1"/>
      <c r="M165" s="256">
        <f t="shared" si="118"/>
        <v>46966</v>
      </c>
      <c r="N165" s="256">
        <f t="shared" si="112"/>
        <v>0</v>
      </c>
      <c r="O165" s="257">
        <f t="shared" si="113"/>
        <v>0</v>
      </c>
      <c r="P165" s="258">
        <f t="shared" ref="P165:ES165" si="203">AND((O165&gt;0.1),OR(P$70&lt;$N165,$N165=0))*(O165+$O165+O165*$E165/12)+(P$70=$M165)*($C165+$O165+$C165*$E165/12)</f>
        <v>0</v>
      </c>
      <c r="Q165" s="258">
        <f t="shared" si="203"/>
        <v>0</v>
      </c>
      <c r="R165" s="258">
        <f t="shared" si="203"/>
        <v>0</v>
      </c>
      <c r="S165" s="258">
        <f t="shared" si="203"/>
        <v>0</v>
      </c>
      <c r="T165" s="258">
        <f t="shared" si="203"/>
        <v>0</v>
      </c>
      <c r="U165" s="258">
        <f t="shared" si="203"/>
        <v>0</v>
      </c>
      <c r="V165" s="258">
        <f t="shared" si="203"/>
        <v>0</v>
      </c>
      <c r="W165" s="258">
        <f t="shared" si="203"/>
        <v>0</v>
      </c>
      <c r="X165" s="258">
        <f t="shared" si="203"/>
        <v>0</v>
      </c>
      <c r="Y165" s="258">
        <f t="shared" si="203"/>
        <v>0</v>
      </c>
      <c r="Z165" s="258">
        <f t="shared" si="203"/>
        <v>0</v>
      </c>
      <c r="AA165" s="258">
        <f t="shared" si="203"/>
        <v>0</v>
      </c>
      <c r="AB165" s="258">
        <f t="shared" si="203"/>
        <v>0</v>
      </c>
      <c r="AC165" s="258">
        <f t="shared" si="203"/>
        <v>0</v>
      </c>
      <c r="AD165" s="258">
        <f t="shared" si="203"/>
        <v>0</v>
      </c>
      <c r="AE165" s="258">
        <f t="shared" si="203"/>
        <v>0</v>
      </c>
      <c r="AF165" s="258">
        <f t="shared" si="203"/>
        <v>0</v>
      </c>
      <c r="AG165" s="258">
        <f t="shared" si="203"/>
        <v>0</v>
      </c>
      <c r="AH165" s="258">
        <f t="shared" si="203"/>
        <v>0</v>
      </c>
      <c r="AI165" s="258">
        <f t="shared" si="203"/>
        <v>0</v>
      </c>
      <c r="AJ165" s="258">
        <f t="shared" si="203"/>
        <v>0</v>
      </c>
      <c r="AK165" s="258">
        <f t="shared" si="203"/>
        <v>0</v>
      </c>
      <c r="AL165" s="258">
        <f t="shared" si="203"/>
        <v>0</v>
      </c>
      <c r="AM165" s="258">
        <f t="shared" si="203"/>
        <v>0</v>
      </c>
      <c r="AN165" s="258">
        <f t="shared" si="203"/>
        <v>0</v>
      </c>
      <c r="AO165" s="258">
        <f t="shared" si="203"/>
        <v>0</v>
      </c>
      <c r="AP165" s="258">
        <f t="shared" si="203"/>
        <v>0</v>
      </c>
      <c r="AQ165" s="258">
        <f t="shared" si="203"/>
        <v>0</v>
      </c>
      <c r="AR165" s="258">
        <f t="shared" si="203"/>
        <v>0</v>
      </c>
      <c r="AS165" s="258">
        <f t="shared" si="203"/>
        <v>0</v>
      </c>
      <c r="AT165" s="258">
        <f t="shared" si="203"/>
        <v>0</v>
      </c>
      <c r="AU165" s="258">
        <f t="shared" si="203"/>
        <v>0</v>
      </c>
      <c r="AV165" s="258">
        <f t="shared" si="203"/>
        <v>0</v>
      </c>
      <c r="AW165" s="258">
        <f t="shared" si="203"/>
        <v>0</v>
      </c>
      <c r="AX165" s="258">
        <f t="shared" si="203"/>
        <v>0</v>
      </c>
      <c r="AY165" s="258">
        <f t="shared" si="203"/>
        <v>0</v>
      </c>
      <c r="AZ165" s="258">
        <f t="shared" si="203"/>
        <v>0</v>
      </c>
      <c r="BA165" s="258">
        <f t="shared" si="203"/>
        <v>0</v>
      </c>
      <c r="BB165" s="258">
        <f t="shared" si="203"/>
        <v>0</v>
      </c>
      <c r="BC165" s="258">
        <f t="shared" si="203"/>
        <v>0</v>
      </c>
      <c r="BD165" s="258">
        <f t="shared" si="203"/>
        <v>0</v>
      </c>
      <c r="BE165" s="258">
        <f t="shared" si="203"/>
        <v>0</v>
      </c>
      <c r="BF165" s="258">
        <f t="shared" si="203"/>
        <v>0</v>
      </c>
      <c r="BG165" s="258">
        <f t="shared" si="203"/>
        <v>0</v>
      </c>
      <c r="BH165" s="258">
        <f t="shared" si="203"/>
        <v>0</v>
      </c>
      <c r="BI165" s="258">
        <f t="shared" si="203"/>
        <v>0</v>
      </c>
      <c r="BJ165" s="258">
        <f t="shared" si="203"/>
        <v>0</v>
      </c>
      <c r="BK165" s="258">
        <f t="shared" si="203"/>
        <v>0</v>
      </c>
      <c r="BL165" s="258">
        <f t="shared" si="203"/>
        <v>0</v>
      </c>
      <c r="BM165" s="258">
        <f t="shared" si="203"/>
        <v>0</v>
      </c>
      <c r="BN165" s="258">
        <f t="shared" si="203"/>
        <v>0</v>
      </c>
      <c r="BO165" s="258">
        <f t="shared" si="203"/>
        <v>0</v>
      </c>
      <c r="BP165" s="258">
        <f t="shared" si="203"/>
        <v>0</v>
      </c>
      <c r="BQ165" s="258">
        <f t="shared" si="203"/>
        <v>0</v>
      </c>
      <c r="BR165" s="258">
        <f t="shared" si="203"/>
        <v>0</v>
      </c>
      <c r="BS165" s="258">
        <f t="shared" si="203"/>
        <v>0</v>
      </c>
      <c r="BT165" s="258">
        <f t="shared" si="203"/>
        <v>0</v>
      </c>
      <c r="BU165" s="258">
        <f t="shared" si="203"/>
        <v>0</v>
      </c>
      <c r="BV165" s="258">
        <f t="shared" si="203"/>
        <v>0</v>
      </c>
      <c r="BW165" s="258">
        <f t="shared" si="203"/>
        <v>0</v>
      </c>
      <c r="BX165" s="258">
        <f t="shared" si="203"/>
        <v>0</v>
      </c>
      <c r="BY165" s="258">
        <f t="shared" si="203"/>
        <v>0</v>
      </c>
      <c r="BZ165" s="258">
        <f t="shared" si="203"/>
        <v>0</v>
      </c>
      <c r="CA165" s="258">
        <f t="shared" si="203"/>
        <v>0</v>
      </c>
      <c r="CB165" s="258">
        <f t="shared" si="203"/>
        <v>0</v>
      </c>
      <c r="CC165" s="258">
        <f t="shared" si="203"/>
        <v>0</v>
      </c>
      <c r="CD165" s="258">
        <f t="shared" si="203"/>
        <v>0</v>
      </c>
      <c r="CE165" s="258">
        <f t="shared" si="203"/>
        <v>0</v>
      </c>
      <c r="CF165" s="258">
        <f t="shared" si="203"/>
        <v>0</v>
      </c>
      <c r="CG165" s="258">
        <f t="shared" si="203"/>
        <v>0</v>
      </c>
      <c r="CH165" s="258">
        <f t="shared" si="203"/>
        <v>0</v>
      </c>
      <c r="CI165" s="258">
        <f t="shared" si="203"/>
        <v>0</v>
      </c>
      <c r="CJ165" s="258">
        <f t="shared" si="203"/>
        <v>0</v>
      </c>
      <c r="CK165" s="258">
        <f t="shared" si="203"/>
        <v>0</v>
      </c>
      <c r="CL165" s="258">
        <f t="shared" si="203"/>
        <v>0</v>
      </c>
      <c r="CM165" s="258">
        <f t="shared" si="203"/>
        <v>0</v>
      </c>
      <c r="CN165" s="258">
        <f t="shared" si="203"/>
        <v>0</v>
      </c>
      <c r="CO165" s="258">
        <f t="shared" si="203"/>
        <v>0</v>
      </c>
      <c r="CP165" s="258">
        <f t="shared" si="203"/>
        <v>0</v>
      </c>
      <c r="CQ165" s="258">
        <f t="shared" si="203"/>
        <v>0</v>
      </c>
      <c r="CR165" s="258">
        <f t="shared" si="203"/>
        <v>0</v>
      </c>
      <c r="CS165" s="258">
        <f t="shared" si="203"/>
        <v>0</v>
      </c>
      <c r="CT165" s="258">
        <f t="shared" si="203"/>
        <v>0</v>
      </c>
      <c r="CU165" s="258">
        <f t="shared" si="203"/>
        <v>0</v>
      </c>
      <c r="CV165" s="258">
        <f t="shared" si="203"/>
        <v>0</v>
      </c>
      <c r="CW165" s="258">
        <f t="shared" si="203"/>
        <v>0</v>
      </c>
      <c r="CX165" s="258">
        <f t="shared" si="203"/>
        <v>0</v>
      </c>
      <c r="CY165" s="258">
        <f t="shared" si="203"/>
        <v>0</v>
      </c>
      <c r="CZ165" s="258">
        <f t="shared" si="203"/>
        <v>0</v>
      </c>
      <c r="DA165" s="258">
        <f t="shared" si="203"/>
        <v>0</v>
      </c>
      <c r="DB165" s="258">
        <f t="shared" si="203"/>
        <v>0</v>
      </c>
      <c r="DC165" s="258">
        <f t="shared" si="203"/>
        <v>0</v>
      </c>
      <c r="DD165" s="258">
        <f t="shared" si="203"/>
        <v>0</v>
      </c>
      <c r="DE165" s="258">
        <f t="shared" si="203"/>
        <v>0</v>
      </c>
      <c r="DF165" s="258">
        <f t="shared" si="203"/>
        <v>0</v>
      </c>
      <c r="DG165" s="258">
        <f t="shared" si="203"/>
        <v>0</v>
      </c>
      <c r="DH165" s="258">
        <f t="shared" si="203"/>
        <v>0</v>
      </c>
      <c r="DI165" s="258">
        <f t="shared" si="203"/>
        <v>0</v>
      </c>
      <c r="DJ165" s="258">
        <f t="shared" si="203"/>
        <v>0</v>
      </c>
      <c r="DK165" s="258">
        <f t="shared" si="203"/>
        <v>0</v>
      </c>
      <c r="DL165" s="258">
        <f t="shared" si="203"/>
        <v>0</v>
      </c>
      <c r="DM165" s="258">
        <f t="shared" si="203"/>
        <v>0</v>
      </c>
      <c r="DN165" s="258">
        <f t="shared" si="203"/>
        <v>0</v>
      </c>
      <c r="DO165" s="258">
        <f t="shared" si="203"/>
        <v>0</v>
      </c>
      <c r="DP165" s="258">
        <f t="shared" si="203"/>
        <v>0</v>
      </c>
      <c r="DQ165" s="258">
        <f t="shared" si="203"/>
        <v>0</v>
      </c>
      <c r="DR165" s="258">
        <f t="shared" si="203"/>
        <v>0</v>
      </c>
      <c r="DS165" s="258">
        <f t="shared" si="203"/>
        <v>0</v>
      </c>
      <c r="DT165" s="258">
        <f t="shared" si="203"/>
        <v>0</v>
      </c>
      <c r="DU165" s="258">
        <f t="shared" si="203"/>
        <v>0</v>
      </c>
      <c r="DV165" s="258">
        <f t="shared" si="203"/>
        <v>0</v>
      </c>
      <c r="DW165" s="258">
        <f t="shared" si="203"/>
        <v>0</v>
      </c>
      <c r="DX165" s="258">
        <f t="shared" si="203"/>
        <v>0</v>
      </c>
      <c r="DY165" s="258">
        <f t="shared" si="203"/>
        <v>0</v>
      </c>
      <c r="DZ165" s="258">
        <f t="shared" si="203"/>
        <v>0</v>
      </c>
      <c r="EA165" s="258">
        <f t="shared" si="203"/>
        <v>0</v>
      </c>
      <c r="EB165" s="258">
        <f t="shared" si="203"/>
        <v>0</v>
      </c>
      <c r="EC165" s="258">
        <f t="shared" si="203"/>
        <v>0</v>
      </c>
      <c r="ED165" s="258">
        <f t="shared" si="203"/>
        <v>0</v>
      </c>
      <c r="EE165" s="258">
        <f t="shared" si="203"/>
        <v>0</v>
      </c>
      <c r="EF165" s="258">
        <f t="shared" si="203"/>
        <v>0</v>
      </c>
      <c r="EG165" s="258">
        <f t="shared" si="203"/>
        <v>0</v>
      </c>
      <c r="EH165" s="258">
        <f t="shared" si="203"/>
        <v>0</v>
      </c>
      <c r="EI165" s="258">
        <f t="shared" si="203"/>
        <v>0</v>
      </c>
      <c r="EJ165" s="258">
        <f t="shared" si="203"/>
        <v>0</v>
      </c>
      <c r="EK165" s="258">
        <f t="shared" si="203"/>
        <v>0</v>
      </c>
      <c r="EL165" s="258">
        <f t="shared" si="203"/>
        <v>0</v>
      </c>
      <c r="EM165" s="258">
        <f t="shared" si="203"/>
        <v>0</v>
      </c>
      <c r="EN165" s="258">
        <f t="shared" si="203"/>
        <v>0</v>
      </c>
      <c r="EO165" s="258">
        <f t="shared" si="203"/>
        <v>0</v>
      </c>
      <c r="EP165" s="258">
        <f t="shared" si="203"/>
        <v>0</v>
      </c>
      <c r="EQ165" s="258">
        <f t="shared" si="203"/>
        <v>0</v>
      </c>
      <c r="ER165" s="258">
        <f t="shared" si="203"/>
        <v>0</v>
      </c>
      <c r="ES165" s="258">
        <f t="shared" si="203"/>
        <v>0</v>
      </c>
      <c r="ET165" s="1"/>
      <c r="EU165" s="1"/>
      <c r="EV165" s="1"/>
      <c r="EW165" s="1"/>
      <c r="EX165" s="80">
        <f t="shared" ref="EX165:KE165" si="204">(P165&gt;0)*(P165-AB165)</f>
        <v>0</v>
      </c>
      <c r="EY165" s="80">
        <f t="shared" si="204"/>
        <v>0</v>
      </c>
      <c r="EZ165" s="80">
        <f t="shared" si="204"/>
        <v>0</v>
      </c>
      <c r="FA165" s="80">
        <f t="shared" si="204"/>
        <v>0</v>
      </c>
      <c r="FB165" s="80">
        <f t="shared" si="204"/>
        <v>0</v>
      </c>
      <c r="FC165" s="80">
        <f t="shared" si="204"/>
        <v>0</v>
      </c>
      <c r="FD165" s="80">
        <f t="shared" si="204"/>
        <v>0</v>
      </c>
      <c r="FE165" s="80">
        <f t="shared" si="204"/>
        <v>0</v>
      </c>
      <c r="FF165" s="80">
        <f t="shared" si="204"/>
        <v>0</v>
      </c>
      <c r="FG165" s="80">
        <f t="shared" si="204"/>
        <v>0</v>
      </c>
      <c r="FH165" s="80">
        <f t="shared" si="204"/>
        <v>0</v>
      </c>
      <c r="FI165" s="80">
        <f t="shared" si="204"/>
        <v>0</v>
      </c>
      <c r="FJ165" s="80">
        <f t="shared" si="204"/>
        <v>0</v>
      </c>
      <c r="FK165" s="80">
        <f t="shared" si="204"/>
        <v>0</v>
      </c>
      <c r="FL165" s="80">
        <f t="shared" si="204"/>
        <v>0</v>
      </c>
      <c r="FM165" s="80">
        <f t="shared" si="204"/>
        <v>0</v>
      </c>
      <c r="FN165" s="80">
        <f t="shared" si="204"/>
        <v>0</v>
      </c>
      <c r="FO165" s="80">
        <f t="shared" si="204"/>
        <v>0</v>
      </c>
      <c r="FP165" s="80">
        <f t="shared" si="204"/>
        <v>0</v>
      </c>
      <c r="FQ165" s="80">
        <f t="shared" si="204"/>
        <v>0</v>
      </c>
      <c r="FR165" s="80">
        <f t="shared" si="204"/>
        <v>0</v>
      </c>
      <c r="FS165" s="80">
        <f t="shared" si="204"/>
        <v>0</v>
      </c>
      <c r="FT165" s="80">
        <f t="shared" si="204"/>
        <v>0</v>
      </c>
      <c r="FU165" s="80">
        <f t="shared" si="204"/>
        <v>0</v>
      </c>
      <c r="FV165" s="80">
        <f t="shared" si="204"/>
        <v>0</v>
      </c>
      <c r="FW165" s="80">
        <f t="shared" si="204"/>
        <v>0</v>
      </c>
      <c r="FX165" s="80">
        <f t="shared" si="204"/>
        <v>0</v>
      </c>
      <c r="FY165" s="80">
        <f t="shared" si="204"/>
        <v>0</v>
      </c>
      <c r="FZ165" s="80">
        <f t="shared" si="204"/>
        <v>0</v>
      </c>
      <c r="GA165" s="80">
        <f t="shared" si="204"/>
        <v>0</v>
      </c>
      <c r="GB165" s="80">
        <f t="shared" si="204"/>
        <v>0</v>
      </c>
      <c r="GC165" s="80">
        <f t="shared" si="204"/>
        <v>0</v>
      </c>
      <c r="GD165" s="80">
        <f t="shared" si="204"/>
        <v>0</v>
      </c>
      <c r="GE165" s="80">
        <f t="shared" si="204"/>
        <v>0</v>
      </c>
      <c r="GF165" s="80">
        <f t="shared" si="204"/>
        <v>0</v>
      </c>
      <c r="GG165" s="80">
        <f t="shared" si="204"/>
        <v>0</v>
      </c>
      <c r="GH165" s="80">
        <f t="shared" si="204"/>
        <v>0</v>
      </c>
      <c r="GI165" s="80">
        <f t="shared" si="204"/>
        <v>0</v>
      </c>
      <c r="GJ165" s="80">
        <f t="shared" si="204"/>
        <v>0</v>
      </c>
      <c r="GK165" s="80">
        <f t="shared" si="204"/>
        <v>0</v>
      </c>
      <c r="GL165" s="80">
        <f t="shared" si="204"/>
        <v>0</v>
      </c>
      <c r="GM165" s="80">
        <f t="shared" si="204"/>
        <v>0</v>
      </c>
      <c r="GN165" s="80">
        <f t="shared" si="204"/>
        <v>0</v>
      </c>
      <c r="GO165" s="80">
        <f t="shared" si="204"/>
        <v>0</v>
      </c>
      <c r="GP165" s="80">
        <f t="shared" si="204"/>
        <v>0</v>
      </c>
      <c r="GQ165" s="80">
        <f t="shared" si="204"/>
        <v>0</v>
      </c>
      <c r="GR165" s="80">
        <f t="shared" si="204"/>
        <v>0</v>
      </c>
      <c r="GS165" s="80">
        <f t="shared" si="204"/>
        <v>0</v>
      </c>
      <c r="GT165" s="80">
        <f t="shared" si="204"/>
        <v>0</v>
      </c>
      <c r="GU165" s="80">
        <f t="shared" si="204"/>
        <v>0</v>
      </c>
      <c r="GV165" s="80">
        <f t="shared" si="204"/>
        <v>0</v>
      </c>
      <c r="GW165" s="80">
        <f t="shared" si="204"/>
        <v>0</v>
      </c>
      <c r="GX165" s="80">
        <f t="shared" si="204"/>
        <v>0</v>
      </c>
      <c r="GY165" s="80">
        <f t="shared" si="204"/>
        <v>0</v>
      </c>
      <c r="GZ165" s="80">
        <f t="shared" si="204"/>
        <v>0</v>
      </c>
      <c r="HA165" s="80">
        <f t="shared" si="204"/>
        <v>0</v>
      </c>
      <c r="HB165" s="80">
        <f t="shared" si="204"/>
        <v>0</v>
      </c>
      <c r="HC165" s="80">
        <f t="shared" si="204"/>
        <v>0</v>
      </c>
      <c r="HD165" s="80">
        <f t="shared" si="204"/>
        <v>0</v>
      </c>
      <c r="HE165" s="80">
        <f t="shared" si="204"/>
        <v>0</v>
      </c>
      <c r="HF165" s="80">
        <f t="shared" si="204"/>
        <v>0</v>
      </c>
      <c r="HG165" s="80">
        <f t="shared" si="204"/>
        <v>0</v>
      </c>
      <c r="HH165" s="80">
        <f t="shared" si="204"/>
        <v>0</v>
      </c>
      <c r="HI165" s="80">
        <f t="shared" si="204"/>
        <v>0</v>
      </c>
      <c r="HJ165" s="80">
        <f t="shared" si="204"/>
        <v>0</v>
      </c>
      <c r="HK165" s="80">
        <f t="shared" si="204"/>
        <v>0</v>
      </c>
      <c r="HL165" s="80">
        <f t="shared" si="204"/>
        <v>0</v>
      </c>
      <c r="HM165" s="80">
        <f t="shared" si="204"/>
        <v>0</v>
      </c>
      <c r="HN165" s="80">
        <f t="shared" si="204"/>
        <v>0</v>
      </c>
      <c r="HO165" s="80">
        <f t="shared" si="204"/>
        <v>0</v>
      </c>
      <c r="HP165" s="80">
        <f t="shared" si="204"/>
        <v>0</v>
      </c>
      <c r="HQ165" s="80">
        <f t="shared" si="204"/>
        <v>0</v>
      </c>
      <c r="HR165" s="80">
        <f t="shared" si="204"/>
        <v>0</v>
      </c>
      <c r="HS165" s="80">
        <f t="shared" si="204"/>
        <v>0</v>
      </c>
      <c r="HT165" s="80">
        <f t="shared" si="204"/>
        <v>0</v>
      </c>
      <c r="HU165" s="80">
        <f t="shared" si="204"/>
        <v>0</v>
      </c>
      <c r="HV165" s="80">
        <f t="shared" si="204"/>
        <v>0</v>
      </c>
      <c r="HW165" s="80">
        <f t="shared" si="204"/>
        <v>0</v>
      </c>
      <c r="HX165" s="80">
        <f t="shared" si="204"/>
        <v>0</v>
      </c>
      <c r="HY165" s="80">
        <f t="shared" si="204"/>
        <v>0</v>
      </c>
      <c r="HZ165" s="80">
        <f t="shared" si="204"/>
        <v>0</v>
      </c>
      <c r="IA165" s="80">
        <f t="shared" si="204"/>
        <v>0</v>
      </c>
      <c r="IB165" s="80">
        <f t="shared" si="204"/>
        <v>0</v>
      </c>
      <c r="IC165" s="80">
        <f t="shared" si="204"/>
        <v>0</v>
      </c>
      <c r="ID165" s="80">
        <f t="shared" si="204"/>
        <v>0</v>
      </c>
      <c r="IE165" s="80">
        <f t="shared" si="204"/>
        <v>0</v>
      </c>
      <c r="IF165" s="80">
        <f t="shared" si="204"/>
        <v>0</v>
      </c>
      <c r="IG165" s="80">
        <f t="shared" si="204"/>
        <v>0</v>
      </c>
      <c r="IH165" s="80">
        <f t="shared" si="204"/>
        <v>0</v>
      </c>
      <c r="II165" s="80">
        <f t="shared" si="204"/>
        <v>0</v>
      </c>
      <c r="IJ165" s="80">
        <f t="shared" si="204"/>
        <v>0</v>
      </c>
      <c r="IK165" s="80">
        <f t="shared" si="204"/>
        <v>0</v>
      </c>
      <c r="IL165" s="80">
        <f t="shared" si="204"/>
        <v>0</v>
      </c>
      <c r="IM165" s="80">
        <f t="shared" si="204"/>
        <v>0</v>
      </c>
      <c r="IN165" s="80">
        <f t="shared" si="204"/>
        <v>0</v>
      </c>
      <c r="IO165" s="80">
        <f t="shared" si="204"/>
        <v>0</v>
      </c>
      <c r="IP165" s="80">
        <f t="shared" si="204"/>
        <v>0</v>
      </c>
      <c r="IQ165" s="80">
        <f t="shared" si="204"/>
        <v>0</v>
      </c>
      <c r="IR165" s="80">
        <f t="shared" si="204"/>
        <v>0</v>
      </c>
      <c r="IS165" s="80">
        <f t="shared" si="204"/>
        <v>0</v>
      </c>
      <c r="IT165" s="80">
        <f t="shared" si="204"/>
        <v>0</v>
      </c>
      <c r="IU165" s="80">
        <f t="shared" si="204"/>
        <v>0</v>
      </c>
      <c r="IV165" s="80">
        <f t="shared" si="204"/>
        <v>0</v>
      </c>
      <c r="IW165" s="80">
        <f t="shared" si="204"/>
        <v>0</v>
      </c>
      <c r="IX165" s="80">
        <f t="shared" si="204"/>
        <v>0</v>
      </c>
      <c r="IY165" s="80">
        <f t="shared" si="204"/>
        <v>0</v>
      </c>
      <c r="IZ165" s="80">
        <f t="shared" si="204"/>
        <v>0</v>
      </c>
      <c r="JA165" s="80">
        <f t="shared" si="204"/>
        <v>0</v>
      </c>
      <c r="JB165" s="80">
        <f t="shared" si="204"/>
        <v>0</v>
      </c>
      <c r="JC165" s="80">
        <f t="shared" si="204"/>
        <v>0</v>
      </c>
      <c r="JD165" s="80">
        <f t="shared" si="204"/>
        <v>0</v>
      </c>
      <c r="JE165" s="80">
        <f t="shared" si="204"/>
        <v>0</v>
      </c>
      <c r="JF165" s="80">
        <f t="shared" si="204"/>
        <v>0</v>
      </c>
      <c r="JG165" s="80">
        <f t="shared" si="204"/>
        <v>0</v>
      </c>
      <c r="JH165" s="80">
        <f t="shared" si="204"/>
        <v>0</v>
      </c>
      <c r="JI165" s="80">
        <f t="shared" si="204"/>
        <v>0</v>
      </c>
      <c r="JJ165" s="80">
        <f t="shared" si="204"/>
        <v>0</v>
      </c>
      <c r="JK165" s="80">
        <f t="shared" si="204"/>
        <v>0</v>
      </c>
      <c r="JL165" s="80">
        <f t="shared" si="204"/>
        <v>0</v>
      </c>
      <c r="JM165" s="80">
        <f t="shared" si="204"/>
        <v>0</v>
      </c>
      <c r="JN165" s="80">
        <f t="shared" si="204"/>
        <v>0</v>
      </c>
      <c r="JO165" s="80">
        <f t="shared" si="204"/>
        <v>0</v>
      </c>
      <c r="JP165" s="80">
        <f t="shared" si="204"/>
        <v>0</v>
      </c>
      <c r="JQ165" s="80">
        <f t="shared" si="204"/>
        <v>0</v>
      </c>
      <c r="JR165" s="80">
        <f t="shared" si="204"/>
        <v>0</v>
      </c>
      <c r="JS165" s="80">
        <f t="shared" si="204"/>
        <v>0</v>
      </c>
      <c r="JT165" s="80">
        <f t="shared" si="204"/>
        <v>0</v>
      </c>
      <c r="JU165" s="80">
        <f t="shared" si="204"/>
        <v>0</v>
      </c>
      <c r="JV165" s="80">
        <f t="shared" si="204"/>
        <v>0</v>
      </c>
      <c r="JW165" s="80">
        <f t="shared" si="204"/>
        <v>0</v>
      </c>
      <c r="JX165" s="80">
        <f t="shared" si="204"/>
        <v>0</v>
      </c>
      <c r="JY165" s="80">
        <f t="shared" si="204"/>
        <v>0</v>
      </c>
      <c r="JZ165" s="80">
        <f t="shared" si="204"/>
        <v>0</v>
      </c>
      <c r="KA165" s="80">
        <f t="shared" si="204"/>
        <v>0</v>
      </c>
      <c r="KB165" s="80">
        <f t="shared" si="204"/>
        <v>0</v>
      </c>
      <c r="KC165" s="80">
        <f t="shared" si="204"/>
        <v>0</v>
      </c>
      <c r="KD165" s="80">
        <f t="shared" si="204"/>
        <v>0</v>
      </c>
      <c r="KE165" s="80">
        <f t="shared" si="204"/>
        <v>0</v>
      </c>
      <c r="KF165" s="1"/>
      <c r="KG165" s="1"/>
      <c r="KH165" s="80">
        <f>+Interest_Rate_for_Equipment_Financing/12*P165</f>
        <v>0</v>
      </c>
      <c r="KI165" s="80">
        <f>+Interest_Rate_for_Equipment_Financing/12*Q165</f>
        <v>0</v>
      </c>
      <c r="KJ165" s="80">
        <f>+Interest_Rate_for_Equipment_Financing/12*R165</f>
        <v>0</v>
      </c>
      <c r="KK165" s="80">
        <f>+Interest_Rate_for_Equipment_Financing/12*S165</f>
        <v>0</v>
      </c>
      <c r="KL165" s="80">
        <f>+Interest_Rate_for_Equipment_Financing/12*T165</f>
        <v>0</v>
      </c>
      <c r="KM165" s="80">
        <f>+Interest_Rate_for_Equipment_Financing/12*U165</f>
        <v>0</v>
      </c>
      <c r="KN165" s="80">
        <f>+Interest_Rate_for_Equipment_Financing/12*V165</f>
        <v>0</v>
      </c>
      <c r="KO165" s="80">
        <f>+Interest_Rate_for_Equipment_Financing/12*W165</f>
        <v>0</v>
      </c>
      <c r="KP165" s="80">
        <f>+Interest_Rate_for_Equipment_Financing/12*X165</f>
        <v>0</v>
      </c>
      <c r="KQ165" s="80">
        <f>+Interest_Rate_for_Equipment_Financing/12*Y165</f>
        <v>0</v>
      </c>
      <c r="KR165" s="80">
        <f>+Interest_Rate_for_Equipment_Financing/12*Z165</f>
        <v>0</v>
      </c>
      <c r="KS165" s="80">
        <f>+Interest_Rate_for_Equipment_Financing/12*AA165</f>
        <v>0</v>
      </c>
      <c r="KT165" s="80">
        <f>+Interest_Rate_for_Equipment_Financing/12*AB165</f>
        <v>0</v>
      </c>
      <c r="KU165" s="80">
        <f>+Interest_Rate_for_Equipment_Financing/12*AC165</f>
        <v>0</v>
      </c>
      <c r="KV165" s="80">
        <f>+Interest_Rate_for_Equipment_Financing/12*AD165</f>
        <v>0</v>
      </c>
      <c r="KW165" s="80">
        <f>+Interest_Rate_for_Equipment_Financing/12*AE165</f>
        <v>0</v>
      </c>
      <c r="KX165" s="80">
        <f>+Interest_Rate_for_Equipment_Financing/12*AF165</f>
        <v>0</v>
      </c>
      <c r="KY165" s="80">
        <f>+Interest_Rate_for_Equipment_Financing/12*AG165</f>
        <v>0</v>
      </c>
      <c r="KZ165" s="80">
        <f>+Interest_Rate_for_Equipment_Financing/12*AH165</f>
        <v>0</v>
      </c>
      <c r="LA165" s="80">
        <f>+Interest_Rate_for_Equipment_Financing/12*AI165</f>
        <v>0</v>
      </c>
      <c r="LB165" s="80">
        <f>+Interest_Rate_for_Equipment_Financing/12*AJ165</f>
        <v>0</v>
      </c>
      <c r="LC165" s="80">
        <f>+Interest_Rate_for_Equipment_Financing/12*AK165</f>
        <v>0</v>
      </c>
      <c r="LD165" s="80">
        <f>+Interest_Rate_for_Equipment_Financing/12*AL165</f>
        <v>0</v>
      </c>
      <c r="LE165" s="80">
        <f>+Interest_Rate_for_Equipment_Financing/12*AM165</f>
        <v>0</v>
      </c>
      <c r="LF165" s="80">
        <f>+Interest_Rate_for_Equipment_Financing/12*AN165</f>
        <v>0</v>
      </c>
      <c r="LG165" s="80">
        <f>+Interest_Rate_for_Equipment_Financing/12*AO165</f>
        <v>0</v>
      </c>
      <c r="LH165" s="80">
        <f>+Interest_Rate_for_Equipment_Financing/12*AP165</f>
        <v>0</v>
      </c>
      <c r="LI165" s="80">
        <f>+Interest_Rate_for_Equipment_Financing/12*AQ165</f>
        <v>0</v>
      </c>
      <c r="LJ165" s="80">
        <f>+Interest_Rate_for_Equipment_Financing/12*AR165</f>
        <v>0</v>
      </c>
      <c r="LK165" s="80">
        <f>+Interest_Rate_for_Equipment_Financing/12*AS165</f>
        <v>0</v>
      </c>
      <c r="LL165" s="80">
        <f>+Interest_Rate_for_Equipment_Financing/12*AT165</f>
        <v>0</v>
      </c>
      <c r="LM165" s="80">
        <f>+Interest_Rate_for_Equipment_Financing/12*AU165</f>
        <v>0</v>
      </c>
      <c r="LN165" s="80">
        <f>+Interest_Rate_for_Equipment_Financing/12*AV165</f>
        <v>0</v>
      </c>
      <c r="LO165" s="80">
        <f>+Interest_Rate_for_Equipment_Financing/12*AW165</f>
        <v>0</v>
      </c>
      <c r="LP165" s="80">
        <f>+Interest_Rate_for_Equipment_Financing/12*AX165</f>
        <v>0</v>
      </c>
      <c r="LQ165" s="80">
        <f>+Interest_Rate_for_Equipment_Financing/12*AY165</f>
        <v>0</v>
      </c>
      <c r="LR165" s="80">
        <f>+Interest_Rate_for_Equipment_Financing/12*AZ165</f>
        <v>0</v>
      </c>
      <c r="LS165" s="80">
        <f>+Interest_Rate_for_Equipment_Financing/12*BA165</f>
        <v>0</v>
      </c>
      <c r="LT165" s="80">
        <f>+Interest_Rate_for_Equipment_Financing/12*BB165</f>
        <v>0</v>
      </c>
      <c r="LU165" s="80">
        <f>+Interest_Rate_for_Equipment_Financing/12*BC165</f>
        <v>0</v>
      </c>
      <c r="LV165" s="80">
        <f>+Interest_Rate_for_Equipment_Financing/12*BD165</f>
        <v>0</v>
      </c>
      <c r="LW165" s="80">
        <f>+Interest_Rate_for_Equipment_Financing/12*BE165</f>
        <v>0</v>
      </c>
      <c r="LX165" s="80">
        <f>+Interest_Rate_for_Equipment_Financing/12*BF165</f>
        <v>0</v>
      </c>
      <c r="LY165" s="80">
        <f>+Interest_Rate_for_Equipment_Financing/12*BG165</f>
        <v>0</v>
      </c>
      <c r="LZ165" s="80">
        <f>+Interest_Rate_for_Equipment_Financing/12*BH165</f>
        <v>0</v>
      </c>
      <c r="MA165" s="80">
        <f>+Interest_Rate_for_Equipment_Financing/12*BI165</f>
        <v>0</v>
      </c>
      <c r="MB165" s="80">
        <f>+Interest_Rate_for_Equipment_Financing/12*BJ165</f>
        <v>0</v>
      </c>
      <c r="MC165" s="80">
        <f>+Interest_Rate_for_Equipment_Financing/12*BK165</f>
        <v>0</v>
      </c>
      <c r="MD165" s="80">
        <f>+Interest_Rate_for_Equipment_Financing/12*BL165</f>
        <v>0</v>
      </c>
      <c r="ME165" s="80">
        <f>+Interest_Rate_for_Equipment_Financing/12*BM165</f>
        <v>0</v>
      </c>
      <c r="MF165" s="80">
        <f>+Interest_Rate_for_Equipment_Financing/12*BN165</f>
        <v>0</v>
      </c>
      <c r="MG165" s="80">
        <f>+Interest_Rate_for_Equipment_Financing/12*BO165</f>
        <v>0</v>
      </c>
      <c r="MH165" s="80">
        <f>+Interest_Rate_for_Equipment_Financing/12*BP165</f>
        <v>0</v>
      </c>
      <c r="MI165" s="80">
        <f>+Interest_Rate_for_Equipment_Financing/12*BQ165</f>
        <v>0</v>
      </c>
      <c r="MJ165" s="80">
        <f>+Interest_Rate_for_Equipment_Financing/12*BR165</f>
        <v>0</v>
      </c>
      <c r="MK165" s="80">
        <f>+Interest_Rate_for_Equipment_Financing/12*BS165</f>
        <v>0</v>
      </c>
      <c r="ML165" s="80">
        <f>+Interest_Rate_for_Equipment_Financing/12*BT165</f>
        <v>0</v>
      </c>
      <c r="MM165" s="80">
        <f>+Interest_Rate_for_Equipment_Financing/12*BU165</f>
        <v>0</v>
      </c>
      <c r="MN165" s="80">
        <f>+Interest_Rate_for_Equipment_Financing/12*BV165</f>
        <v>0</v>
      </c>
      <c r="MO165" s="80">
        <f>+Interest_Rate_for_Equipment_Financing/12*BW165</f>
        <v>0</v>
      </c>
      <c r="MP165" s="80">
        <f>+Interest_Rate_for_Equipment_Financing/12*BX165</f>
        <v>0</v>
      </c>
      <c r="MQ165" s="80">
        <f>+Interest_Rate_for_Equipment_Financing/12*BY165</f>
        <v>0</v>
      </c>
      <c r="MR165" s="80">
        <f>+Interest_Rate_for_Equipment_Financing/12*BZ165</f>
        <v>0</v>
      </c>
      <c r="MS165" s="80">
        <f>+Interest_Rate_for_Equipment_Financing/12*CA165</f>
        <v>0</v>
      </c>
      <c r="MT165" s="80">
        <f>+Interest_Rate_for_Equipment_Financing/12*CB165</f>
        <v>0</v>
      </c>
      <c r="MU165" s="80">
        <f>+Interest_Rate_for_Equipment_Financing/12*CC165</f>
        <v>0</v>
      </c>
      <c r="MV165" s="80">
        <f>+Interest_Rate_for_Equipment_Financing/12*CD165</f>
        <v>0</v>
      </c>
      <c r="MW165" s="80">
        <f>+Interest_Rate_for_Equipment_Financing/12*CE165</f>
        <v>0</v>
      </c>
      <c r="MX165" s="80">
        <f>+Interest_Rate_for_Equipment_Financing/12*CF165</f>
        <v>0</v>
      </c>
      <c r="MY165" s="80">
        <f>+Interest_Rate_for_Equipment_Financing/12*CG165</f>
        <v>0</v>
      </c>
      <c r="MZ165" s="80">
        <f>+Interest_Rate_for_Equipment_Financing/12*CH165</f>
        <v>0</v>
      </c>
      <c r="NA165" s="80">
        <f>+Interest_Rate_for_Equipment_Financing/12*CI165</f>
        <v>0</v>
      </c>
      <c r="NB165" s="80">
        <f>+Interest_Rate_for_Equipment_Financing/12*CJ165</f>
        <v>0</v>
      </c>
      <c r="NC165" s="80">
        <f>+Interest_Rate_for_Equipment_Financing/12*CK165</f>
        <v>0</v>
      </c>
      <c r="ND165" s="80">
        <f>+Interest_Rate_for_Equipment_Financing/12*CL165</f>
        <v>0</v>
      </c>
      <c r="NE165" s="80">
        <f>+Interest_Rate_for_Equipment_Financing/12*CM165</f>
        <v>0</v>
      </c>
      <c r="NF165" s="80">
        <f>+Interest_Rate_for_Equipment_Financing/12*CN165</f>
        <v>0</v>
      </c>
      <c r="NG165" s="80">
        <f>+Interest_Rate_for_Equipment_Financing/12*CO165</f>
        <v>0</v>
      </c>
      <c r="NH165" s="80">
        <f>+Interest_Rate_for_Equipment_Financing/12*CP165</f>
        <v>0</v>
      </c>
      <c r="NI165" s="80">
        <f>+Interest_Rate_for_Equipment_Financing/12*CQ165</f>
        <v>0</v>
      </c>
      <c r="NJ165" s="80">
        <f>+Interest_Rate_for_Equipment_Financing/12*CR165</f>
        <v>0</v>
      </c>
      <c r="NK165" s="80">
        <f>+Interest_Rate_for_Equipment_Financing/12*CS165</f>
        <v>0</v>
      </c>
      <c r="NL165" s="80">
        <f>+Interest_Rate_for_Equipment_Financing/12*CT165</f>
        <v>0</v>
      </c>
      <c r="NM165" s="80">
        <f>+Interest_Rate_for_Equipment_Financing/12*CU165</f>
        <v>0</v>
      </c>
      <c r="NN165" s="80">
        <f>+Interest_Rate_for_Equipment_Financing/12*CV165</f>
        <v>0</v>
      </c>
      <c r="NO165" s="80">
        <f>+Interest_Rate_for_Equipment_Financing/12*CW165</f>
        <v>0</v>
      </c>
      <c r="NP165" s="80">
        <f>+Interest_Rate_for_Equipment_Financing/12*CX165</f>
        <v>0</v>
      </c>
      <c r="NQ165" s="80">
        <f>+Interest_Rate_for_Equipment_Financing/12*CY165</f>
        <v>0</v>
      </c>
      <c r="NR165" s="80">
        <f>+Interest_Rate_for_Equipment_Financing/12*CZ165</f>
        <v>0</v>
      </c>
      <c r="NS165" s="80">
        <f>+Interest_Rate_for_Equipment_Financing/12*DA165</f>
        <v>0</v>
      </c>
      <c r="NT165" s="80">
        <f>+Interest_Rate_for_Equipment_Financing/12*DB165</f>
        <v>0</v>
      </c>
      <c r="NU165" s="80">
        <f>+Interest_Rate_for_Equipment_Financing/12*DC165</f>
        <v>0</v>
      </c>
      <c r="NV165" s="80">
        <f>+Interest_Rate_for_Equipment_Financing/12*DD165</f>
        <v>0</v>
      </c>
      <c r="NW165" s="80">
        <f>+Interest_Rate_for_Equipment_Financing/12*DE165</f>
        <v>0</v>
      </c>
      <c r="NX165" s="80">
        <f>+Interest_Rate_for_Equipment_Financing/12*DF165</f>
        <v>0</v>
      </c>
      <c r="NY165" s="80">
        <f>+Interest_Rate_for_Equipment_Financing/12*DG165</f>
        <v>0</v>
      </c>
      <c r="NZ165" s="80">
        <f>+Interest_Rate_for_Equipment_Financing/12*DH165</f>
        <v>0</v>
      </c>
      <c r="OA165" s="80">
        <f>+Interest_Rate_for_Equipment_Financing/12*DI165</f>
        <v>0</v>
      </c>
      <c r="OB165" s="80">
        <f>+Interest_Rate_for_Equipment_Financing/12*DJ165</f>
        <v>0</v>
      </c>
      <c r="OC165" s="80">
        <f>+Interest_Rate_for_Equipment_Financing/12*DK165</f>
        <v>0</v>
      </c>
      <c r="OD165" s="80">
        <f>+Interest_Rate_for_Equipment_Financing/12*DL165</f>
        <v>0</v>
      </c>
      <c r="OE165" s="80">
        <f>+Interest_Rate_for_Equipment_Financing/12*DM165</f>
        <v>0</v>
      </c>
      <c r="OF165" s="80">
        <f>+Interest_Rate_for_Equipment_Financing/12*DN165</f>
        <v>0</v>
      </c>
      <c r="OG165" s="80">
        <f>+Interest_Rate_for_Equipment_Financing/12*DO165</f>
        <v>0</v>
      </c>
      <c r="OH165" s="80">
        <f>+Interest_Rate_for_Equipment_Financing/12*DP165</f>
        <v>0</v>
      </c>
      <c r="OI165" s="80">
        <f>+Interest_Rate_for_Equipment_Financing/12*DQ165</f>
        <v>0</v>
      </c>
      <c r="OJ165" s="80">
        <f>+Interest_Rate_for_Equipment_Financing/12*DR165</f>
        <v>0</v>
      </c>
      <c r="OK165" s="80">
        <f>+Interest_Rate_for_Equipment_Financing/12*DS165</f>
        <v>0</v>
      </c>
      <c r="OL165" s="80">
        <f>+Interest_Rate_for_Equipment_Financing/12*DT165</f>
        <v>0</v>
      </c>
      <c r="OM165" s="80">
        <f>+Interest_Rate_for_Equipment_Financing/12*DU165</f>
        <v>0</v>
      </c>
      <c r="ON165" s="80">
        <f>+Interest_Rate_for_Equipment_Financing/12*DV165</f>
        <v>0</v>
      </c>
      <c r="OO165" s="80">
        <f>+Interest_Rate_for_Equipment_Financing/12*DW165</f>
        <v>0</v>
      </c>
      <c r="OP165" s="80">
        <f>+Interest_Rate_for_Equipment_Financing/12*DX165</f>
        <v>0</v>
      </c>
      <c r="OQ165" s="80">
        <f>+Interest_Rate_for_Equipment_Financing/12*DY165</f>
        <v>0</v>
      </c>
      <c r="OR165" s="80">
        <f>+Interest_Rate_for_Equipment_Financing/12*DZ165</f>
        <v>0</v>
      </c>
      <c r="OS165" s="80">
        <f>+Interest_Rate_for_Equipment_Financing/12*EA165</f>
        <v>0</v>
      </c>
      <c r="OT165" s="80">
        <f>+Interest_Rate_for_Equipment_Financing/12*EB165</f>
        <v>0</v>
      </c>
      <c r="OU165" s="80">
        <f>+Interest_Rate_for_Equipment_Financing/12*EC165</f>
        <v>0</v>
      </c>
      <c r="OV165" s="80">
        <f>+Interest_Rate_for_Equipment_Financing/12*ED165</f>
        <v>0</v>
      </c>
      <c r="OW165" s="80">
        <f>+Interest_Rate_for_Equipment_Financing/12*EE165</f>
        <v>0</v>
      </c>
    </row>
    <row r="166" ht="12.75" customHeight="1">
      <c r="A166" s="79">
        <f t="shared" si="111"/>
        <v>45</v>
      </c>
      <c r="B166" s="79" t="s">
        <v>245</v>
      </c>
      <c r="C166" s="80"/>
      <c r="D166" s="80" t="str">
        <f>Term_for_Equipment_Financing</f>
        <v/>
      </c>
      <c r="E166" s="294">
        <f>+Interest_Rate_LT</f>
        <v>0.05</v>
      </c>
      <c r="F166" s="295">
        <f t="shared" si="141"/>
        <v>9</v>
      </c>
      <c r="G166" s="79">
        <f t="shared" si="142"/>
        <v>2028</v>
      </c>
      <c r="H166" s="296"/>
      <c r="I166" s="296"/>
      <c r="J166" s="297"/>
      <c r="K166" s="1"/>
      <c r="L166" s="1"/>
      <c r="M166" s="256">
        <f t="shared" si="118"/>
        <v>46997</v>
      </c>
      <c r="N166" s="256">
        <f t="shared" si="112"/>
        <v>0</v>
      </c>
      <c r="O166" s="257">
        <f t="shared" si="113"/>
        <v>0</v>
      </c>
      <c r="P166" s="258">
        <f t="shared" ref="P166:ES166" si="205">AND((O166&gt;0.1),OR(P$70&lt;$N166,$N166=0))*(O166+$O166+O166*$E166/12)+(P$70=$M166)*($C166+$O166+$C166*$E166/12)</f>
        <v>0</v>
      </c>
      <c r="Q166" s="258">
        <f t="shared" si="205"/>
        <v>0</v>
      </c>
      <c r="R166" s="258">
        <f t="shared" si="205"/>
        <v>0</v>
      </c>
      <c r="S166" s="258">
        <f t="shared" si="205"/>
        <v>0</v>
      </c>
      <c r="T166" s="258">
        <f t="shared" si="205"/>
        <v>0</v>
      </c>
      <c r="U166" s="258">
        <f t="shared" si="205"/>
        <v>0</v>
      </c>
      <c r="V166" s="258">
        <f t="shared" si="205"/>
        <v>0</v>
      </c>
      <c r="W166" s="258">
        <f t="shared" si="205"/>
        <v>0</v>
      </c>
      <c r="X166" s="258">
        <f t="shared" si="205"/>
        <v>0</v>
      </c>
      <c r="Y166" s="258">
        <f t="shared" si="205"/>
        <v>0</v>
      </c>
      <c r="Z166" s="258">
        <f t="shared" si="205"/>
        <v>0</v>
      </c>
      <c r="AA166" s="258">
        <f t="shared" si="205"/>
        <v>0</v>
      </c>
      <c r="AB166" s="258">
        <f t="shared" si="205"/>
        <v>0</v>
      </c>
      <c r="AC166" s="258">
        <f t="shared" si="205"/>
        <v>0</v>
      </c>
      <c r="AD166" s="258">
        <f t="shared" si="205"/>
        <v>0</v>
      </c>
      <c r="AE166" s="258">
        <f t="shared" si="205"/>
        <v>0</v>
      </c>
      <c r="AF166" s="258">
        <f t="shared" si="205"/>
        <v>0</v>
      </c>
      <c r="AG166" s="258">
        <f t="shared" si="205"/>
        <v>0</v>
      </c>
      <c r="AH166" s="258">
        <f t="shared" si="205"/>
        <v>0</v>
      </c>
      <c r="AI166" s="258">
        <f t="shared" si="205"/>
        <v>0</v>
      </c>
      <c r="AJ166" s="258">
        <f t="shared" si="205"/>
        <v>0</v>
      </c>
      <c r="AK166" s="258">
        <f t="shared" si="205"/>
        <v>0</v>
      </c>
      <c r="AL166" s="258">
        <f t="shared" si="205"/>
        <v>0</v>
      </c>
      <c r="AM166" s="258">
        <f t="shared" si="205"/>
        <v>0</v>
      </c>
      <c r="AN166" s="258">
        <f t="shared" si="205"/>
        <v>0</v>
      </c>
      <c r="AO166" s="258">
        <f t="shared" si="205"/>
        <v>0</v>
      </c>
      <c r="AP166" s="258">
        <f t="shared" si="205"/>
        <v>0</v>
      </c>
      <c r="AQ166" s="258">
        <f t="shared" si="205"/>
        <v>0</v>
      </c>
      <c r="AR166" s="258">
        <f t="shared" si="205"/>
        <v>0</v>
      </c>
      <c r="AS166" s="258">
        <f t="shared" si="205"/>
        <v>0</v>
      </c>
      <c r="AT166" s="258">
        <f t="shared" si="205"/>
        <v>0</v>
      </c>
      <c r="AU166" s="258">
        <f t="shared" si="205"/>
        <v>0</v>
      </c>
      <c r="AV166" s="258">
        <f t="shared" si="205"/>
        <v>0</v>
      </c>
      <c r="AW166" s="258">
        <f t="shared" si="205"/>
        <v>0</v>
      </c>
      <c r="AX166" s="258">
        <f t="shared" si="205"/>
        <v>0</v>
      </c>
      <c r="AY166" s="258">
        <f t="shared" si="205"/>
        <v>0</v>
      </c>
      <c r="AZ166" s="258">
        <f t="shared" si="205"/>
        <v>0</v>
      </c>
      <c r="BA166" s="258">
        <f t="shared" si="205"/>
        <v>0</v>
      </c>
      <c r="BB166" s="258">
        <f t="shared" si="205"/>
        <v>0</v>
      </c>
      <c r="BC166" s="258">
        <f t="shared" si="205"/>
        <v>0</v>
      </c>
      <c r="BD166" s="258">
        <f t="shared" si="205"/>
        <v>0</v>
      </c>
      <c r="BE166" s="258">
        <f t="shared" si="205"/>
        <v>0</v>
      </c>
      <c r="BF166" s="258">
        <f t="shared" si="205"/>
        <v>0</v>
      </c>
      <c r="BG166" s="258">
        <f t="shared" si="205"/>
        <v>0</v>
      </c>
      <c r="BH166" s="258">
        <f t="shared" si="205"/>
        <v>0</v>
      </c>
      <c r="BI166" s="258">
        <f t="shared" si="205"/>
        <v>0</v>
      </c>
      <c r="BJ166" s="258">
        <f t="shared" si="205"/>
        <v>0</v>
      </c>
      <c r="BK166" s="258">
        <f t="shared" si="205"/>
        <v>0</v>
      </c>
      <c r="BL166" s="258">
        <f t="shared" si="205"/>
        <v>0</v>
      </c>
      <c r="BM166" s="258">
        <f t="shared" si="205"/>
        <v>0</v>
      </c>
      <c r="BN166" s="258">
        <f t="shared" si="205"/>
        <v>0</v>
      </c>
      <c r="BO166" s="258">
        <f t="shared" si="205"/>
        <v>0</v>
      </c>
      <c r="BP166" s="258">
        <f t="shared" si="205"/>
        <v>0</v>
      </c>
      <c r="BQ166" s="258">
        <f t="shared" si="205"/>
        <v>0</v>
      </c>
      <c r="BR166" s="258">
        <f t="shared" si="205"/>
        <v>0</v>
      </c>
      <c r="BS166" s="258">
        <f t="shared" si="205"/>
        <v>0</v>
      </c>
      <c r="BT166" s="258">
        <f t="shared" si="205"/>
        <v>0</v>
      </c>
      <c r="BU166" s="258">
        <f t="shared" si="205"/>
        <v>0</v>
      </c>
      <c r="BV166" s="258">
        <f t="shared" si="205"/>
        <v>0</v>
      </c>
      <c r="BW166" s="258">
        <f t="shared" si="205"/>
        <v>0</v>
      </c>
      <c r="BX166" s="258">
        <f t="shared" si="205"/>
        <v>0</v>
      </c>
      <c r="BY166" s="258">
        <f t="shared" si="205"/>
        <v>0</v>
      </c>
      <c r="BZ166" s="258">
        <f t="shared" si="205"/>
        <v>0</v>
      </c>
      <c r="CA166" s="258">
        <f t="shared" si="205"/>
        <v>0</v>
      </c>
      <c r="CB166" s="258">
        <f t="shared" si="205"/>
        <v>0</v>
      </c>
      <c r="CC166" s="258">
        <f t="shared" si="205"/>
        <v>0</v>
      </c>
      <c r="CD166" s="258">
        <f t="shared" si="205"/>
        <v>0</v>
      </c>
      <c r="CE166" s="258">
        <f t="shared" si="205"/>
        <v>0</v>
      </c>
      <c r="CF166" s="258">
        <f t="shared" si="205"/>
        <v>0</v>
      </c>
      <c r="CG166" s="258">
        <f t="shared" si="205"/>
        <v>0</v>
      </c>
      <c r="CH166" s="258">
        <f t="shared" si="205"/>
        <v>0</v>
      </c>
      <c r="CI166" s="258">
        <f t="shared" si="205"/>
        <v>0</v>
      </c>
      <c r="CJ166" s="258">
        <f t="shared" si="205"/>
        <v>0</v>
      </c>
      <c r="CK166" s="258">
        <f t="shared" si="205"/>
        <v>0</v>
      </c>
      <c r="CL166" s="258">
        <f t="shared" si="205"/>
        <v>0</v>
      </c>
      <c r="CM166" s="258">
        <f t="shared" si="205"/>
        <v>0</v>
      </c>
      <c r="CN166" s="258">
        <f t="shared" si="205"/>
        <v>0</v>
      </c>
      <c r="CO166" s="258">
        <f t="shared" si="205"/>
        <v>0</v>
      </c>
      <c r="CP166" s="258">
        <f t="shared" si="205"/>
        <v>0</v>
      </c>
      <c r="CQ166" s="258">
        <f t="shared" si="205"/>
        <v>0</v>
      </c>
      <c r="CR166" s="258">
        <f t="shared" si="205"/>
        <v>0</v>
      </c>
      <c r="CS166" s="258">
        <f t="shared" si="205"/>
        <v>0</v>
      </c>
      <c r="CT166" s="258">
        <f t="shared" si="205"/>
        <v>0</v>
      </c>
      <c r="CU166" s="258">
        <f t="shared" si="205"/>
        <v>0</v>
      </c>
      <c r="CV166" s="258">
        <f t="shared" si="205"/>
        <v>0</v>
      </c>
      <c r="CW166" s="258">
        <f t="shared" si="205"/>
        <v>0</v>
      </c>
      <c r="CX166" s="258">
        <f t="shared" si="205"/>
        <v>0</v>
      </c>
      <c r="CY166" s="258">
        <f t="shared" si="205"/>
        <v>0</v>
      </c>
      <c r="CZ166" s="258">
        <f t="shared" si="205"/>
        <v>0</v>
      </c>
      <c r="DA166" s="258">
        <f t="shared" si="205"/>
        <v>0</v>
      </c>
      <c r="DB166" s="258">
        <f t="shared" si="205"/>
        <v>0</v>
      </c>
      <c r="DC166" s="258">
        <f t="shared" si="205"/>
        <v>0</v>
      </c>
      <c r="DD166" s="258">
        <f t="shared" si="205"/>
        <v>0</v>
      </c>
      <c r="DE166" s="258">
        <f t="shared" si="205"/>
        <v>0</v>
      </c>
      <c r="DF166" s="258">
        <f t="shared" si="205"/>
        <v>0</v>
      </c>
      <c r="DG166" s="258">
        <f t="shared" si="205"/>
        <v>0</v>
      </c>
      <c r="DH166" s="258">
        <f t="shared" si="205"/>
        <v>0</v>
      </c>
      <c r="DI166" s="258">
        <f t="shared" si="205"/>
        <v>0</v>
      </c>
      <c r="DJ166" s="258">
        <f t="shared" si="205"/>
        <v>0</v>
      </c>
      <c r="DK166" s="258">
        <f t="shared" si="205"/>
        <v>0</v>
      </c>
      <c r="DL166" s="258">
        <f t="shared" si="205"/>
        <v>0</v>
      </c>
      <c r="DM166" s="258">
        <f t="shared" si="205"/>
        <v>0</v>
      </c>
      <c r="DN166" s="258">
        <f t="shared" si="205"/>
        <v>0</v>
      </c>
      <c r="DO166" s="258">
        <f t="shared" si="205"/>
        <v>0</v>
      </c>
      <c r="DP166" s="258">
        <f t="shared" si="205"/>
        <v>0</v>
      </c>
      <c r="DQ166" s="258">
        <f t="shared" si="205"/>
        <v>0</v>
      </c>
      <c r="DR166" s="258">
        <f t="shared" si="205"/>
        <v>0</v>
      </c>
      <c r="DS166" s="258">
        <f t="shared" si="205"/>
        <v>0</v>
      </c>
      <c r="DT166" s="258">
        <f t="shared" si="205"/>
        <v>0</v>
      </c>
      <c r="DU166" s="258">
        <f t="shared" si="205"/>
        <v>0</v>
      </c>
      <c r="DV166" s="258">
        <f t="shared" si="205"/>
        <v>0</v>
      </c>
      <c r="DW166" s="258">
        <f t="shared" si="205"/>
        <v>0</v>
      </c>
      <c r="DX166" s="258">
        <f t="shared" si="205"/>
        <v>0</v>
      </c>
      <c r="DY166" s="258">
        <f t="shared" si="205"/>
        <v>0</v>
      </c>
      <c r="DZ166" s="258">
        <f t="shared" si="205"/>
        <v>0</v>
      </c>
      <c r="EA166" s="258">
        <f t="shared" si="205"/>
        <v>0</v>
      </c>
      <c r="EB166" s="258">
        <f t="shared" si="205"/>
        <v>0</v>
      </c>
      <c r="EC166" s="258">
        <f t="shared" si="205"/>
        <v>0</v>
      </c>
      <c r="ED166" s="258">
        <f t="shared" si="205"/>
        <v>0</v>
      </c>
      <c r="EE166" s="258">
        <f t="shared" si="205"/>
        <v>0</v>
      </c>
      <c r="EF166" s="258">
        <f t="shared" si="205"/>
        <v>0</v>
      </c>
      <c r="EG166" s="258">
        <f t="shared" si="205"/>
        <v>0</v>
      </c>
      <c r="EH166" s="258">
        <f t="shared" si="205"/>
        <v>0</v>
      </c>
      <c r="EI166" s="258">
        <f t="shared" si="205"/>
        <v>0</v>
      </c>
      <c r="EJ166" s="258">
        <f t="shared" si="205"/>
        <v>0</v>
      </c>
      <c r="EK166" s="258">
        <f t="shared" si="205"/>
        <v>0</v>
      </c>
      <c r="EL166" s="258">
        <f t="shared" si="205"/>
        <v>0</v>
      </c>
      <c r="EM166" s="258">
        <f t="shared" si="205"/>
        <v>0</v>
      </c>
      <c r="EN166" s="258">
        <f t="shared" si="205"/>
        <v>0</v>
      </c>
      <c r="EO166" s="258">
        <f t="shared" si="205"/>
        <v>0</v>
      </c>
      <c r="EP166" s="258">
        <f t="shared" si="205"/>
        <v>0</v>
      </c>
      <c r="EQ166" s="258">
        <f t="shared" si="205"/>
        <v>0</v>
      </c>
      <c r="ER166" s="258">
        <f t="shared" si="205"/>
        <v>0</v>
      </c>
      <c r="ES166" s="258">
        <f t="shared" si="205"/>
        <v>0</v>
      </c>
      <c r="ET166" s="1"/>
      <c r="EU166" s="1"/>
      <c r="EV166" s="1"/>
      <c r="EW166" s="1"/>
      <c r="EX166" s="80">
        <f t="shared" ref="EX166:KE166" si="206">(P166&gt;0)*(P166-AB166)</f>
        <v>0</v>
      </c>
      <c r="EY166" s="80">
        <f t="shared" si="206"/>
        <v>0</v>
      </c>
      <c r="EZ166" s="80">
        <f t="shared" si="206"/>
        <v>0</v>
      </c>
      <c r="FA166" s="80">
        <f t="shared" si="206"/>
        <v>0</v>
      </c>
      <c r="FB166" s="80">
        <f t="shared" si="206"/>
        <v>0</v>
      </c>
      <c r="FC166" s="80">
        <f t="shared" si="206"/>
        <v>0</v>
      </c>
      <c r="FD166" s="80">
        <f t="shared" si="206"/>
        <v>0</v>
      </c>
      <c r="FE166" s="80">
        <f t="shared" si="206"/>
        <v>0</v>
      </c>
      <c r="FF166" s="80">
        <f t="shared" si="206"/>
        <v>0</v>
      </c>
      <c r="FG166" s="80">
        <f t="shared" si="206"/>
        <v>0</v>
      </c>
      <c r="FH166" s="80">
        <f t="shared" si="206"/>
        <v>0</v>
      </c>
      <c r="FI166" s="80">
        <f t="shared" si="206"/>
        <v>0</v>
      </c>
      <c r="FJ166" s="80">
        <f t="shared" si="206"/>
        <v>0</v>
      </c>
      <c r="FK166" s="80">
        <f t="shared" si="206"/>
        <v>0</v>
      </c>
      <c r="FL166" s="80">
        <f t="shared" si="206"/>
        <v>0</v>
      </c>
      <c r="FM166" s="80">
        <f t="shared" si="206"/>
        <v>0</v>
      </c>
      <c r="FN166" s="80">
        <f t="shared" si="206"/>
        <v>0</v>
      </c>
      <c r="FO166" s="80">
        <f t="shared" si="206"/>
        <v>0</v>
      </c>
      <c r="FP166" s="80">
        <f t="shared" si="206"/>
        <v>0</v>
      </c>
      <c r="FQ166" s="80">
        <f t="shared" si="206"/>
        <v>0</v>
      </c>
      <c r="FR166" s="80">
        <f t="shared" si="206"/>
        <v>0</v>
      </c>
      <c r="FS166" s="80">
        <f t="shared" si="206"/>
        <v>0</v>
      </c>
      <c r="FT166" s="80">
        <f t="shared" si="206"/>
        <v>0</v>
      </c>
      <c r="FU166" s="80">
        <f t="shared" si="206"/>
        <v>0</v>
      </c>
      <c r="FV166" s="80">
        <f t="shared" si="206"/>
        <v>0</v>
      </c>
      <c r="FW166" s="80">
        <f t="shared" si="206"/>
        <v>0</v>
      </c>
      <c r="FX166" s="80">
        <f t="shared" si="206"/>
        <v>0</v>
      </c>
      <c r="FY166" s="80">
        <f t="shared" si="206"/>
        <v>0</v>
      </c>
      <c r="FZ166" s="80">
        <f t="shared" si="206"/>
        <v>0</v>
      </c>
      <c r="GA166" s="80">
        <f t="shared" si="206"/>
        <v>0</v>
      </c>
      <c r="GB166" s="80">
        <f t="shared" si="206"/>
        <v>0</v>
      </c>
      <c r="GC166" s="80">
        <f t="shared" si="206"/>
        <v>0</v>
      </c>
      <c r="GD166" s="80">
        <f t="shared" si="206"/>
        <v>0</v>
      </c>
      <c r="GE166" s="80">
        <f t="shared" si="206"/>
        <v>0</v>
      </c>
      <c r="GF166" s="80">
        <f t="shared" si="206"/>
        <v>0</v>
      </c>
      <c r="GG166" s="80">
        <f t="shared" si="206"/>
        <v>0</v>
      </c>
      <c r="GH166" s="80">
        <f t="shared" si="206"/>
        <v>0</v>
      </c>
      <c r="GI166" s="80">
        <f t="shared" si="206"/>
        <v>0</v>
      </c>
      <c r="GJ166" s="80">
        <f t="shared" si="206"/>
        <v>0</v>
      </c>
      <c r="GK166" s="80">
        <f t="shared" si="206"/>
        <v>0</v>
      </c>
      <c r="GL166" s="80">
        <f t="shared" si="206"/>
        <v>0</v>
      </c>
      <c r="GM166" s="80">
        <f t="shared" si="206"/>
        <v>0</v>
      </c>
      <c r="GN166" s="80">
        <f t="shared" si="206"/>
        <v>0</v>
      </c>
      <c r="GO166" s="80">
        <f t="shared" si="206"/>
        <v>0</v>
      </c>
      <c r="GP166" s="80">
        <f t="shared" si="206"/>
        <v>0</v>
      </c>
      <c r="GQ166" s="80">
        <f t="shared" si="206"/>
        <v>0</v>
      </c>
      <c r="GR166" s="80">
        <f t="shared" si="206"/>
        <v>0</v>
      </c>
      <c r="GS166" s="80">
        <f t="shared" si="206"/>
        <v>0</v>
      </c>
      <c r="GT166" s="80">
        <f t="shared" si="206"/>
        <v>0</v>
      </c>
      <c r="GU166" s="80">
        <f t="shared" si="206"/>
        <v>0</v>
      </c>
      <c r="GV166" s="80">
        <f t="shared" si="206"/>
        <v>0</v>
      </c>
      <c r="GW166" s="80">
        <f t="shared" si="206"/>
        <v>0</v>
      </c>
      <c r="GX166" s="80">
        <f t="shared" si="206"/>
        <v>0</v>
      </c>
      <c r="GY166" s="80">
        <f t="shared" si="206"/>
        <v>0</v>
      </c>
      <c r="GZ166" s="80">
        <f t="shared" si="206"/>
        <v>0</v>
      </c>
      <c r="HA166" s="80">
        <f t="shared" si="206"/>
        <v>0</v>
      </c>
      <c r="HB166" s="80">
        <f t="shared" si="206"/>
        <v>0</v>
      </c>
      <c r="HC166" s="80">
        <f t="shared" si="206"/>
        <v>0</v>
      </c>
      <c r="HD166" s="80">
        <f t="shared" si="206"/>
        <v>0</v>
      </c>
      <c r="HE166" s="80">
        <f t="shared" si="206"/>
        <v>0</v>
      </c>
      <c r="HF166" s="80">
        <f t="shared" si="206"/>
        <v>0</v>
      </c>
      <c r="HG166" s="80">
        <f t="shared" si="206"/>
        <v>0</v>
      </c>
      <c r="HH166" s="80">
        <f t="shared" si="206"/>
        <v>0</v>
      </c>
      <c r="HI166" s="80">
        <f t="shared" si="206"/>
        <v>0</v>
      </c>
      <c r="HJ166" s="80">
        <f t="shared" si="206"/>
        <v>0</v>
      </c>
      <c r="HK166" s="80">
        <f t="shared" si="206"/>
        <v>0</v>
      </c>
      <c r="HL166" s="80">
        <f t="shared" si="206"/>
        <v>0</v>
      </c>
      <c r="HM166" s="80">
        <f t="shared" si="206"/>
        <v>0</v>
      </c>
      <c r="HN166" s="80">
        <f t="shared" si="206"/>
        <v>0</v>
      </c>
      <c r="HO166" s="80">
        <f t="shared" si="206"/>
        <v>0</v>
      </c>
      <c r="HP166" s="80">
        <f t="shared" si="206"/>
        <v>0</v>
      </c>
      <c r="HQ166" s="80">
        <f t="shared" si="206"/>
        <v>0</v>
      </c>
      <c r="HR166" s="80">
        <f t="shared" si="206"/>
        <v>0</v>
      </c>
      <c r="HS166" s="80">
        <f t="shared" si="206"/>
        <v>0</v>
      </c>
      <c r="HT166" s="80">
        <f t="shared" si="206"/>
        <v>0</v>
      </c>
      <c r="HU166" s="80">
        <f t="shared" si="206"/>
        <v>0</v>
      </c>
      <c r="HV166" s="80">
        <f t="shared" si="206"/>
        <v>0</v>
      </c>
      <c r="HW166" s="80">
        <f t="shared" si="206"/>
        <v>0</v>
      </c>
      <c r="HX166" s="80">
        <f t="shared" si="206"/>
        <v>0</v>
      </c>
      <c r="HY166" s="80">
        <f t="shared" si="206"/>
        <v>0</v>
      </c>
      <c r="HZ166" s="80">
        <f t="shared" si="206"/>
        <v>0</v>
      </c>
      <c r="IA166" s="80">
        <f t="shared" si="206"/>
        <v>0</v>
      </c>
      <c r="IB166" s="80">
        <f t="shared" si="206"/>
        <v>0</v>
      </c>
      <c r="IC166" s="80">
        <f t="shared" si="206"/>
        <v>0</v>
      </c>
      <c r="ID166" s="80">
        <f t="shared" si="206"/>
        <v>0</v>
      </c>
      <c r="IE166" s="80">
        <f t="shared" si="206"/>
        <v>0</v>
      </c>
      <c r="IF166" s="80">
        <f t="shared" si="206"/>
        <v>0</v>
      </c>
      <c r="IG166" s="80">
        <f t="shared" si="206"/>
        <v>0</v>
      </c>
      <c r="IH166" s="80">
        <f t="shared" si="206"/>
        <v>0</v>
      </c>
      <c r="II166" s="80">
        <f t="shared" si="206"/>
        <v>0</v>
      </c>
      <c r="IJ166" s="80">
        <f t="shared" si="206"/>
        <v>0</v>
      </c>
      <c r="IK166" s="80">
        <f t="shared" si="206"/>
        <v>0</v>
      </c>
      <c r="IL166" s="80">
        <f t="shared" si="206"/>
        <v>0</v>
      </c>
      <c r="IM166" s="80">
        <f t="shared" si="206"/>
        <v>0</v>
      </c>
      <c r="IN166" s="80">
        <f t="shared" si="206"/>
        <v>0</v>
      </c>
      <c r="IO166" s="80">
        <f t="shared" si="206"/>
        <v>0</v>
      </c>
      <c r="IP166" s="80">
        <f t="shared" si="206"/>
        <v>0</v>
      </c>
      <c r="IQ166" s="80">
        <f t="shared" si="206"/>
        <v>0</v>
      </c>
      <c r="IR166" s="80">
        <f t="shared" si="206"/>
        <v>0</v>
      </c>
      <c r="IS166" s="80">
        <f t="shared" si="206"/>
        <v>0</v>
      </c>
      <c r="IT166" s="80">
        <f t="shared" si="206"/>
        <v>0</v>
      </c>
      <c r="IU166" s="80">
        <f t="shared" si="206"/>
        <v>0</v>
      </c>
      <c r="IV166" s="80">
        <f t="shared" si="206"/>
        <v>0</v>
      </c>
      <c r="IW166" s="80">
        <f t="shared" si="206"/>
        <v>0</v>
      </c>
      <c r="IX166" s="80">
        <f t="shared" si="206"/>
        <v>0</v>
      </c>
      <c r="IY166" s="80">
        <f t="shared" si="206"/>
        <v>0</v>
      </c>
      <c r="IZ166" s="80">
        <f t="shared" si="206"/>
        <v>0</v>
      </c>
      <c r="JA166" s="80">
        <f t="shared" si="206"/>
        <v>0</v>
      </c>
      <c r="JB166" s="80">
        <f t="shared" si="206"/>
        <v>0</v>
      </c>
      <c r="JC166" s="80">
        <f t="shared" si="206"/>
        <v>0</v>
      </c>
      <c r="JD166" s="80">
        <f t="shared" si="206"/>
        <v>0</v>
      </c>
      <c r="JE166" s="80">
        <f t="shared" si="206"/>
        <v>0</v>
      </c>
      <c r="JF166" s="80">
        <f t="shared" si="206"/>
        <v>0</v>
      </c>
      <c r="JG166" s="80">
        <f t="shared" si="206"/>
        <v>0</v>
      </c>
      <c r="JH166" s="80">
        <f t="shared" si="206"/>
        <v>0</v>
      </c>
      <c r="JI166" s="80">
        <f t="shared" si="206"/>
        <v>0</v>
      </c>
      <c r="JJ166" s="80">
        <f t="shared" si="206"/>
        <v>0</v>
      </c>
      <c r="JK166" s="80">
        <f t="shared" si="206"/>
        <v>0</v>
      </c>
      <c r="JL166" s="80">
        <f t="shared" si="206"/>
        <v>0</v>
      </c>
      <c r="JM166" s="80">
        <f t="shared" si="206"/>
        <v>0</v>
      </c>
      <c r="JN166" s="80">
        <f t="shared" si="206"/>
        <v>0</v>
      </c>
      <c r="JO166" s="80">
        <f t="shared" si="206"/>
        <v>0</v>
      </c>
      <c r="JP166" s="80">
        <f t="shared" si="206"/>
        <v>0</v>
      </c>
      <c r="JQ166" s="80">
        <f t="shared" si="206"/>
        <v>0</v>
      </c>
      <c r="JR166" s="80">
        <f t="shared" si="206"/>
        <v>0</v>
      </c>
      <c r="JS166" s="80">
        <f t="shared" si="206"/>
        <v>0</v>
      </c>
      <c r="JT166" s="80">
        <f t="shared" si="206"/>
        <v>0</v>
      </c>
      <c r="JU166" s="80">
        <f t="shared" si="206"/>
        <v>0</v>
      </c>
      <c r="JV166" s="80">
        <f t="shared" si="206"/>
        <v>0</v>
      </c>
      <c r="JW166" s="80">
        <f t="shared" si="206"/>
        <v>0</v>
      </c>
      <c r="JX166" s="80">
        <f t="shared" si="206"/>
        <v>0</v>
      </c>
      <c r="JY166" s="80">
        <f t="shared" si="206"/>
        <v>0</v>
      </c>
      <c r="JZ166" s="80">
        <f t="shared" si="206"/>
        <v>0</v>
      </c>
      <c r="KA166" s="80">
        <f t="shared" si="206"/>
        <v>0</v>
      </c>
      <c r="KB166" s="80">
        <f t="shared" si="206"/>
        <v>0</v>
      </c>
      <c r="KC166" s="80">
        <f t="shared" si="206"/>
        <v>0</v>
      </c>
      <c r="KD166" s="80">
        <f t="shared" si="206"/>
        <v>0</v>
      </c>
      <c r="KE166" s="80">
        <f t="shared" si="206"/>
        <v>0</v>
      </c>
      <c r="KF166" s="1"/>
      <c r="KG166" s="1"/>
      <c r="KH166" s="80">
        <f>+Interest_Rate_for_Equipment_Financing/12*P166</f>
        <v>0</v>
      </c>
      <c r="KI166" s="80">
        <f>+Interest_Rate_for_Equipment_Financing/12*Q166</f>
        <v>0</v>
      </c>
      <c r="KJ166" s="80">
        <f>+Interest_Rate_for_Equipment_Financing/12*R166</f>
        <v>0</v>
      </c>
      <c r="KK166" s="80">
        <f>+Interest_Rate_for_Equipment_Financing/12*S166</f>
        <v>0</v>
      </c>
      <c r="KL166" s="80">
        <f>+Interest_Rate_for_Equipment_Financing/12*T166</f>
        <v>0</v>
      </c>
      <c r="KM166" s="80">
        <f>+Interest_Rate_for_Equipment_Financing/12*U166</f>
        <v>0</v>
      </c>
      <c r="KN166" s="80">
        <f>+Interest_Rate_for_Equipment_Financing/12*V166</f>
        <v>0</v>
      </c>
      <c r="KO166" s="80">
        <f>+Interest_Rate_for_Equipment_Financing/12*W166</f>
        <v>0</v>
      </c>
      <c r="KP166" s="80">
        <f>+Interest_Rate_for_Equipment_Financing/12*X166</f>
        <v>0</v>
      </c>
      <c r="KQ166" s="80">
        <f>+Interest_Rate_for_Equipment_Financing/12*Y166</f>
        <v>0</v>
      </c>
      <c r="KR166" s="80">
        <f>+Interest_Rate_for_Equipment_Financing/12*Z166</f>
        <v>0</v>
      </c>
      <c r="KS166" s="80">
        <f>+Interest_Rate_for_Equipment_Financing/12*AA166</f>
        <v>0</v>
      </c>
      <c r="KT166" s="80">
        <f>+Interest_Rate_for_Equipment_Financing/12*AB166</f>
        <v>0</v>
      </c>
      <c r="KU166" s="80">
        <f>+Interest_Rate_for_Equipment_Financing/12*AC166</f>
        <v>0</v>
      </c>
      <c r="KV166" s="80">
        <f>+Interest_Rate_for_Equipment_Financing/12*AD166</f>
        <v>0</v>
      </c>
      <c r="KW166" s="80">
        <f>+Interest_Rate_for_Equipment_Financing/12*AE166</f>
        <v>0</v>
      </c>
      <c r="KX166" s="80">
        <f>+Interest_Rate_for_Equipment_Financing/12*AF166</f>
        <v>0</v>
      </c>
      <c r="KY166" s="80">
        <f>+Interest_Rate_for_Equipment_Financing/12*AG166</f>
        <v>0</v>
      </c>
      <c r="KZ166" s="80">
        <f>+Interest_Rate_for_Equipment_Financing/12*AH166</f>
        <v>0</v>
      </c>
      <c r="LA166" s="80">
        <f>+Interest_Rate_for_Equipment_Financing/12*AI166</f>
        <v>0</v>
      </c>
      <c r="LB166" s="80">
        <f>+Interest_Rate_for_Equipment_Financing/12*AJ166</f>
        <v>0</v>
      </c>
      <c r="LC166" s="80">
        <f>+Interest_Rate_for_Equipment_Financing/12*AK166</f>
        <v>0</v>
      </c>
      <c r="LD166" s="80">
        <f>+Interest_Rate_for_Equipment_Financing/12*AL166</f>
        <v>0</v>
      </c>
      <c r="LE166" s="80">
        <f>+Interest_Rate_for_Equipment_Financing/12*AM166</f>
        <v>0</v>
      </c>
      <c r="LF166" s="80">
        <f>+Interest_Rate_for_Equipment_Financing/12*AN166</f>
        <v>0</v>
      </c>
      <c r="LG166" s="80">
        <f>+Interest_Rate_for_Equipment_Financing/12*AO166</f>
        <v>0</v>
      </c>
      <c r="LH166" s="80">
        <f>+Interest_Rate_for_Equipment_Financing/12*AP166</f>
        <v>0</v>
      </c>
      <c r="LI166" s="80">
        <f>+Interest_Rate_for_Equipment_Financing/12*AQ166</f>
        <v>0</v>
      </c>
      <c r="LJ166" s="80">
        <f>+Interest_Rate_for_Equipment_Financing/12*AR166</f>
        <v>0</v>
      </c>
      <c r="LK166" s="80">
        <f>+Interest_Rate_for_Equipment_Financing/12*AS166</f>
        <v>0</v>
      </c>
      <c r="LL166" s="80">
        <f>+Interest_Rate_for_Equipment_Financing/12*AT166</f>
        <v>0</v>
      </c>
      <c r="LM166" s="80">
        <f>+Interest_Rate_for_Equipment_Financing/12*AU166</f>
        <v>0</v>
      </c>
      <c r="LN166" s="80">
        <f>+Interest_Rate_for_Equipment_Financing/12*AV166</f>
        <v>0</v>
      </c>
      <c r="LO166" s="80">
        <f>+Interest_Rate_for_Equipment_Financing/12*AW166</f>
        <v>0</v>
      </c>
      <c r="LP166" s="80">
        <f>+Interest_Rate_for_Equipment_Financing/12*AX166</f>
        <v>0</v>
      </c>
      <c r="LQ166" s="80">
        <f>+Interest_Rate_for_Equipment_Financing/12*AY166</f>
        <v>0</v>
      </c>
      <c r="LR166" s="80">
        <f>+Interest_Rate_for_Equipment_Financing/12*AZ166</f>
        <v>0</v>
      </c>
      <c r="LS166" s="80">
        <f>+Interest_Rate_for_Equipment_Financing/12*BA166</f>
        <v>0</v>
      </c>
      <c r="LT166" s="80">
        <f>+Interest_Rate_for_Equipment_Financing/12*BB166</f>
        <v>0</v>
      </c>
      <c r="LU166" s="80">
        <f>+Interest_Rate_for_Equipment_Financing/12*BC166</f>
        <v>0</v>
      </c>
      <c r="LV166" s="80">
        <f>+Interest_Rate_for_Equipment_Financing/12*BD166</f>
        <v>0</v>
      </c>
      <c r="LW166" s="80">
        <f>+Interest_Rate_for_Equipment_Financing/12*BE166</f>
        <v>0</v>
      </c>
      <c r="LX166" s="80">
        <f>+Interest_Rate_for_Equipment_Financing/12*BF166</f>
        <v>0</v>
      </c>
      <c r="LY166" s="80">
        <f>+Interest_Rate_for_Equipment_Financing/12*BG166</f>
        <v>0</v>
      </c>
      <c r="LZ166" s="80">
        <f>+Interest_Rate_for_Equipment_Financing/12*BH166</f>
        <v>0</v>
      </c>
      <c r="MA166" s="80">
        <f>+Interest_Rate_for_Equipment_Financing/12*BI166</f>
        <v>0</v>
      </c>
      <c r="MB166" s="80">
        <f>+Interest_Rate_for_Equipment_Financing/12*BJ166</f>
        <v>0</v>
      </c>
      <c r="MC166" s="80">
        <f>+Interest_Rate_for_Equipment_Financing/12*BK166</f>
        <v>0</v>
      </c>
      <c r="MD166" s="80">
        <f>+Interest_Rate_for_Equipment_Financing/12*BL166</f>
        <v>0</v>
      </c>
      <c r="ME166" s="80">
        <f>+Interest_Rate_for_Equipment_Financing/12*BM166</f>
        <v>0</v>
      </c>
      <c r="MF166" s="80">
        <f>+Interest_Rate_for_Equipment_Financing/12*BN166</f>
        <v>0</v>
      </c>
      <c r="MG166" s="80">
        <f>+Interest_Rate_for_Equipment_Financing/12*BO166</f>
        <v>0</v>
      </c>
      <c r="MH166" s="80">
        <f>+Interest_Rate_for_Equipment_Financing/12*BP166</f>
        <v>0</v>
      </c>
      <c r="MI166" s="80">
        <f>+Interest_Rate_for_Equipment_Financing/12*BQ166</f>
        <v>0</v>
      </c>
      <c r="MJ166" s="80">
        <f>+Interest_Rate_for_Equipment_Financing/12*BR166</f>
        <v>0</v>
      </c>
      <c r="MK166" s="80">
        <f>+Interest_Rate_for_Equipment_Financing/12*BS166</f>
        <v>0</v>
      </c>
      <c r="ML166" s="80">
        <f>+Interest_Rate_for_Equipment_Financing/12*BT166</f>
        <v>0</v>
      </c>
      <c r="MM166" s="80">
        <f>+Interest_Rate_for_Equipment_Financing/12*BU166</f>
        <v>0</v>
      </c>
      <c r="MN166" s="80">
        <f>+Interest_Rate_for_Equipment_Financing/12*BV166</f>
        <v>0</v>
      </c>
      <c r="MO166" s="80">
        <f>+Interest_Rate_for_Equipment_Financing/12*BW166</f>
        <v>0</v>
      </c>
      <c r="MP166" s="80">
        <f>+Interest_Rate_for_Equipment_Financing/12*BX166</f>
        <v>0</v>
      </c>
      <c r="MQ166" s="80">
        <f>+Interest_Rate_for_Equipment_Financing/12*BY166</f>
        <v>0</v>
      </c>
      <c r="MR166" s="80">
        <f>+Interest_Rate_for_Equipment_Financing/12*BZ166</f>
        <v>0</v>
      </c>
      <c r="MS166" s="80">
        <f>+Interest_Rate_for_Equipment_Financing/12*CA166</f>
        <v>0</v>
      </c>
      <c r="MT166" s="80">
        <f>+Interest_Rate_for_Equipment_Financing/12*CB166</f>
        <v>0</v>
      </c>
      <c r="MU166" s="80">
        <f>+Interest_Rate_for_Equipment_Financing/12*CC166</f>
        <v>0</v>
      </c>
      <c r="MV166" s="80">
        <f>+Interest_Rate_for_Equipment_Financing/12*CD166</f>
        <v>0</v>
      </c>
      <c r="MW166" s="80">
        <f>+Interest_Rate_for_Equipment_Financing/12*CE166</f>
        <v>0</v>
      </c>
      <c r="MX166" s="80">
        <f>+Interest_Rate_for_Equipment_Financing/12*CF166</f>
        <v>0</v>
      </c>
      <c r="MY166" s="80">
        <f>+Interest_Rate_for_Equipment_Financing/12*CG166</f>
        <v>0</v>
      </c>
      <c r="MZ166" s="80">
        <f>+Interest_Rate_for_Equipment_Financing/12*CH166</f>
        <v>0</v>
      </c>
      <c r="NA166" s="80">
        <f>+Interest_Rate_for_Equipment_Financing/12*CI166</f>
        <v>0</v>
      </c>
      <c r="NB166" s="80">
        <f>+Interest_Rate_for_Equipment_Financing/12*CJ166</f>
        <v>0</v>
      </c>
      <c r="NC166" s="80">
        <f>+Interest_Rate_for_Equipment_Financing/12*CK166</f>
        <v>0</v>
      </c>
      <c r="ND166" s="80">
        <f>+Interest_Rate_for_Equipment_Financing/12*CL166</f>
        <v>0</v>
      </c>
      <c r="NE166" s="80">
        <f>+Interest_Rate_for_Equipment_Financing/12*CM166</f>
        <v>0</v>
      </c>
      <c r="NF166" s="80">
        <f>+Interest_Rate_for_Equipment_Financing/12*CN166</f>
        <v>0</v>
      </c>
      <c r="NG166" s="80">
        <f>+Interest_Rate_for_Equipment_Financing/12*CO166</f>
        <v>0</v>
      </c>
      <c r="NH166" s="80">
        <f>+Interest_Rate_for_Equipment_Financing/12*CP166</f>
        <v>0</v>
      </c>
      <c r="NI166" s="80">
        <f>+Interest_Rate_for_Equipment_Financing/12*CQ166</f>
        <v>0</v>
      </c>
      <c r="NJ166" s="80">
        <f>+Interest_Rate_for_Equipment_Financing/12*CR166</f>
        <v>0</v>
      </c>
      <c r="NK166" s="80">
        <f>+Interest_Rate_for_Equipment_Financing/12*CS166</f>
        <v>0</v>
      </c>
      <c r="NL166" s="80">
        <f>+Interest_Rate_for_Equipment_Financing/12*CT166</f>
        <v>0</v>
      </c>
      <c r="NM166" s="80">
        <f>+Interest_Rate_for_Equipment_Financing/12*CU166</f>
        <v>0</v>
      </c>
      <c r="NN166" s="80">
        <f>+Interest_Rate_for_Equipment_Financing/12*CV166</f>
        <v>0</v>
      </c>
      <c r="NO166" s="80">
        <f>+Interest_Rate_for_Equipment_Financing/12*CW166</f>
        <v>0</v>
      </c>
      <c r="NP166" s="80">
        <f>+Interest_Rate_for_Equipment_Financing/12*CX166</f>
        <v>0</v>
      </c>
      <c r="NQ166" s="80">
        <f>+Interest_Rate_for_Equipment_Financing/12*CY166</f>
        <v>0</v>
      </c>
      <c r="NR166" s="80">
        <f>+Interest_Rate_for_Equipment_Financing/12*CZ166</f>
        <v>0</v>
      </c>
      <c r="NS166" s="80">
        <f>+Interest_Rate_for_Equipment_Financing/12*DA166</f>
        <v>0</v>
      </c>
      <c r="NT166" s="80">
        <f>+Interest_Rate_for_Equipment_Financing/12*DB166</f>
        <v>0</v>
      </c>
      <c r="NU166" s="80">
        <f>+Interest_Rate_for_Equipment_Financing/12*DC166</f>
        <v>0</v>
      </c>
      <c r="NV166" s="80">
        <f>+Interest_Rate_for_Equipment_Financing/12*DD166</f>
        <v>0</v>
      </c>
      <c r="NW166" s="80">
        <f>+Interest_Rate_for_Equipment_Financing/12*DE166</f>
        <v>0</v>
      </c>
      <c r="NX166" s="80">
        <f>+Interest_Rate_for_Equipment_Financing/12*DF166</f>
        <v>0</v>
      </c>
      <c r="NY166" s="80">
        <f>+Interest_Rate_for_Equipment_Financing/12*DG166</f>
        <v>0</v>
      </c>
      <c r="NZ166" s="80">
        <f>+Interest_Rate_for_Equipment_Financing/12*DH166</f>
        <v>0</v>
      </c>
      <c r="OA166" s="80">
        <f>+Interest_Rate_for_Equipment_Financing/12*DI166</f>
        <v>0</v>
      </c>
      <c r="OB166" s="80">
        <f>+Interest_Rate_for_Equipment_Financing/12*DJ166</f>
        <v>0</v>
      </c>
      <c r="OC166" s="80">
        <f>+Interest_Rate_for_Equipment_Financing/12*DK166</f>
        <v>0</v>
      </c>
      <c r="OD166" s="80">
        <f>+Interest_Rate_for_Equipment_Financing/12*DL166</f>
        <v>0</v>
      </c>
      <c r="OE166" s="80">
        <f>+Interest_Rate_for_Equipment_Financing/12*DM166</f>
        <v>0</v>
      </c>
      <c r="OF166" s="80">
        <f>+Interest_Rate_for_Equipment_Financing/12*DN166</f>
        <v>0</v>
      </c>
      <c r="OG166" s="80">
        <f>+Interest_Rate_for_Equipment_Financing/12*DO166</f>
        <v>0</v>
      </c>
      <c r="OH166" s="80">
        <f>+Interest_Rate_for_Equipment_Financing/12*DP166</f>
        <v>0</v>
      </c>
      <c r="OI166" s="80">
        <f>+Interest_Rate_for_Equipment_Financing/12*DQ166</f>
        <v>0</v>
      </c>
      <c r="OJ166" s="80">
        <f>+Interest_Rate_for_Equipment_Financing/12*DR166</f>
        <v>0</v>
      </c>
      <c r="OK166" s="80">
        <f>+Interest_Rate_for_Equipment_Financing/12*DS166</f>
        <v>0</v>
      </c>
      <c r="OL166" s="80">
        <f>+Interest_Rate_for_Equipment_Financing/12*DT166</f>
        <v>0</v>
      </c>
      <c r="OM166" s="80">
        <f>+Interest_Rate_for_Equipment_Financing/12*DU166</f>
        <v>0</v>
      </c>
      <c r="ON166" s="80">
        <f>+Interest_Rate_for_Equipment_Financing/12*DV166</f>
        <v>0</v>
      </c>
      <c r="OO166" s="80">
        <f>+Interest_Rate_for_Equipment_Financing/12*DW166</f>
        <v>0</v>
      </c>
      <c r="OP166" s="80">
        <f>+Interest_Rate_for_Equipment_Financing/12*DX166</f>
        <v>0</v>
      </c>
      <c r="OQ166" s="80">
        <f>+Interest_Rate_for_Equipment_Financing/12*DY166</f>
        <v>0</v>
      </c>
      <c r="OR166" s="80">
        <f>+Interest_Rate_for_Equipment_Financing/12*DZ166</f>
        <v>0</v>
      </c>
      <c r="OS166" s="80">
        <f>+Interest_Rate_for_Equipment_Financing/12*EA166</f>
        <v>0</v>
      </c>
      <c r="OT166" s="80">
        <f>+Interest_Rate_for_Equipment_Financing/12*EB166</f>
        <v>0</v>
      </c>
      <c r="OU166" s="80">
        <f>+Interest_Rate_for_Equipment_Financing/12*EC166</f>
        <v>0</v>
      </c>
      <c r="OV166" s="80">
        <f>+Interest_Rate_for_Equipment_Financing/12*ED166</f>
        <v>0</v>
      </c>
      <c r="OW166" s="80">
        <f>+Interest_Rate_for_Equipment_Financing/12*EE166</f>
        <v>0</v>
      </c>
    </row>
    <row r="167" ht="12.75" customHeight="1">
      <c r="A167" s="79">
        <f t="shared" si="111"/>
        <v>46</v>
      </c>
      <c r="B167" s="79" t="s">
        <v>246</v>
      </c>
      <c r="C167" s="80"/>
      <c r="D167" s="80" t="str">
        <f>Term_for_Equipment_Financing</f>
        <v/>
      </c>
      <c r="E167" s="294">
        <f>+Interest_Rate_LT</f>
        <v>0.05</v>
      </c>
      <c r="F167" s="295">
        <f t="shared" si="141"/>
        <v>10</v>
      </c>
      <c r="G167" s="79">
        <f t="shared" si="142"/>
        <v>2028</v>
      </c>
      <c r="H167" s="296"/>
      <c r="I167" s="296"/>
      <c r="J167" s="297"/>
      <c r="K167" s="1"/>
      <c r="L167" s="1"/>
      <c r="M167" s="256">
        <f t="shared" si="118"/>
        <v>47027</v>
      </c>
      <c r="N167" s="256">
        <f t="shared" si="112"/>
        <v>0</v>
      </c>
      <c r="O167" s="257">
        <f t="shared" si="113"/>
        <v>0</v>
      </c>
      <c r="P167" s="258">
        <f t="shared" ref="P167:ES167" si="207">AND((O167&gt;0.1),OR(P$70&lt;$N167,$N167=0))*(O167+$O167+O167*$E167/12)+(P$70=$M167)*($C167+$O167+$C167*$E167/12)</f>
        <v>0</v>
      </c>
      <c r="Q167" s="258">
        <f t="shared" si="207"/>
        <v>0</v>
      </c>
      <c r="R167" s="258">
        <f t="shared" si="207"/>
        <v>0</v>
      </c>
      <c r="S167" s="258">
        <f t="shared" si="207"/>
        <v>0</v>
      </c>
      <c r="T167" s="258">
        <f t="shared" si="207"/>
        <v>0</v>
      </c>
      <c r="U167" s="258">
        <f t="shared" si="207"/>
        <v>0</v>
      </c>
      <c r="V167" s="258">
        <f t="shared" si="207"/>
        <v>0</v>
      </c>
      <c r="W167" s="258">
        <f t="shared" si="207"/>
        <v>0</v>
      </c>
      <c r="X167" s="258">
        <f t="shared" si="207"/>
        <v>0</v>
      </c>
      <c r="Y167" s="258">
        <f t="shared" si="207"/>
        <v>0</v>
      </c>
      <c r="Z167" s="258">
        <f t="shared" si="207"/>
        <v>0</v>
      </c>
      <c r="AA167" s="258">
        <f t="shared" si="207"/>
        <v>0</v>
      </c>
      <c r="AB167" s="258">
        <f t="shared" si="207"/>
        <v>0</v>
      </c>
      <c r="AC167" s="258">
        <f t="shared" si="207"/>
        <v>0</v>
      </c>
      <c r="AD167" s="258">
        <f t="shared" si="207"/>
        <v>0</v>
      </c>
      <c r="AE167" s="258">
        <f t="shared" si="207"/>
        <v>0</v>
      </c>
      <c r="AF167" s="258">
        <f t="shared" si="207"/>
        <v>0</v>
      </c>
      <c r="AG167" s="258">
        <f t="shared" si="207"/>
        <v>0</v>
      </c>
      <c r="AH167" s="258">
        <f t="shared" si="207"/>
        <v>0</v>
      </c>
      <c r="AI167" s="258">
        <f t="shared" si="207"/>
        <v>0</v>
      </c>
      <c r="AJ167" s="258">
        <f t="shared" si="207"/>
        <v>0</v>
      </c>
      <c r="AK167" s="258">
        <f t="shared" si="207"/>
        <v>0</v>
      </c>
      <c r="AL167" s="258">
        <f t="shared" si="207"/>
        <v>0</v>
      </c>
      <c r="AM167" s="258">
        <f t="shared" si="207"/>
        <v>0</v>
      </c>
      <c r="AN167" s="258">
        <f t="shared" si="207"/>
        <v>0</v>
      </c>
      <c r="AO167" s="258">
        <f t="shared" si="207"/>
        <v>0</v>
      </c>
      <c r="AP167" s="258">
        <f t="shared" si="207"/>
        <v>0</v>
      </c>
      <c r="AQ167" s="258">
        <f t="shared" si="207"/>
        <v>0</v>
      </c>
      <c r="AR167" s="258">
        <f t="shared" si="207"/>
        <v>0</v>
      </c>
      <c r="AS167" s="258">
        <f t="shared" si="207"/>
        <v>0</v>
      </c>
      <c r="AT167" s="258">
        <f t="shared" si="207"/>
        <v>0</v>
      </c>
      <c r="AU167" s="258">
        <f t="shared" si="207"/>
        <v>0</v>
      </c>
      <c r="AV167" s="258">
        <f t="shared" si="207"/>
        <v>0</v>
      </c>
      <c r="AW167" s="258">
        <f t="shared" si="207"/>
        <v>0</v>
      </c>
      <c r="AX167" s="258">
        <f t="shared" si="207"/>
        <v>0</v>
      </c>
      <c r="AY167" s="258">
        <f t="shared" si="207"/>
        <v>0</v>
      </c>
      <c r="AZ167" s="258">
        <f t="shared" si="207"/>
        <v>0</v>
      </c>
      <c r="BA167" s="258">
        <f t="shared" si="207"/>
        <v>0</v>
      </c>
      <c r="BB167" s="258">
        <f t="shared" si="207"/>
        <v>0</v>
      </c>
      <c r="BC167" s="258">
        <f t="shared" si="207"/>
        <v>0</v>
      </c>
      <c r="BD167" s="258">
        <f t="shared" si="207"/>
        <v>0</v>
      </c>
      <c r="BE167" s="258">
        <f t="shared" si="207"/>
        <v>0</v>
      </c>
      <c r="BF167" s="258">
        <f t="shared" si="207"/>
        <v>0</v>
      </c>
      <c r="BG167" s="258">
        <f t="shared" si="207"/>
        <v>0</v>
      </c>
      <c r="BH167" s="258">
        <f t="shared" si="207"/>
        <v>0</v>
      </c>
      <c r="BI167" s="258">
        <f t="shared" si="207"/>
        <v>0</v>
      </c>
      <c r="BJ167" s="258">
        <f t="shared" si="207"/>
        <v>0</v>
      </c>
      <c r="BK167" s="258">
        <f t="shared" si="207"/>
        <v>0</v>
      </c>
      <c r="BL167" s="258">
        <f t="shared" si="207"/>
        <v>0</v>
      </c>
      <c r="BM167" s="258">
        <f t="shared" si="207"/>
        <v>0</v>
      </c>
      <c r="BN167" s="258">
        <f t="shared" si="207"/>
        <v>0</v>
      </c>
      <c r="BO167" s="258">
        <f t="shared" si="207"/>
        <v>0</v>
      </c>
      <c r="BP167" s="258">
        <f t="shared" si="207"/>
        <v>0</v>
      </c>
      <c r="BQ167" s="258">
        <f t="shared" si="207"/>
        <v>0</v>
      </c>
      <c r="BR167" s="258">
        <f t="shared" si="207"/>
        <v>0</v>
      </c>
      <c r="BS167" s="258">
        <f t="shared" si="207"/>
        <v>0</v>
      </c>
      <c r="BT167" s="258">
        <f t="shared" si="207"/>
        <v>0</v>
      </c>
      <c r="BU167" s="258">
        <f t="shared" si="207"/>
        <v>0</v>
      </c>
      <c r="BV167" s="258">
        <f t="shared" si="207"/>
        <v>0</v>
      </c>
      <c r="BW167" s="258">
        <f t="shared" si="207"/>
        <v>0</v>
      </c>
      <c r="BX167" s="258">
        <f t="shared" si="207"/>
        <v>0</v>
      </c>
      <c r="BY167" s="258">
        <f t="shared" si="207"/>
        <v>0</v>
      </c>
      <c r="BZ167" s="258">
        <f t="shared" si="207"/>
        <v>0</v>
      </c>
      <c r="CA167" s="258">
        <f t="shared" si="207"/>
        <v>0</v>
      </c>
      <c r="CB167" s="258">
        <f t="shared" si="207"/>
        <v>0</v>
      </c>
      <c r="CC167" s="258">
        <f t="shared" si="207"/>
        <v>0</v>
      </c>
      <c r="CD167" s="258">
        <f t="shared" si="207"/>
        <v>0</v>
      </c>
      <c r="CE167" s="258">
        <f t="shared" si="207"/>
        <v>0</v>
      </c>
      <c r="CF167" s="258">
        <f t="shared" si="207"/>
        <v>0</v>
      </c>
      <c r="CG167" s="258">
        <f t="shared" si="207"/>
        <v>0</v>
      </c>
      <c r="CH167" s="258">
        <f t="shared" si="207"/>
        <v>0</v>
      </c>
      <c r="CI167" s="258">
        <f t="shared" si="207"/>
        <v>0</v>
      </c>
      <c r="CJ167" s="258">
        <f t="shared" si="207"/>
        <v>0</v>
      </c>
      <c r="CK167" s="258">
        <f t="shared" si="207"/>
        <v>0</v>
      </c>
      <c r="CL167" s="258">
        <f t="shared" si="207"/>
        <v>0</v>
      </c>
      <c r="CM167" s="258">
        <f t="shared" si="207"/>
        <v>0</v>
      </c>
      <c r="CN167" s="258">
        <f t="shared" si="207"/>
        <v>0</v>
      </c>
      <c r="CO167" s="258">
        <f t="shared" si="207"/>
        <v>0</v>
      </c>
      <c r="CP167" s="258">
        <f t="shared" si="207"/>
        <v>0</v>
      </c>
      <c r="CQ167" s="258">
        <f t="shared" si="207"/>
        <v>0</v>
      </c>
      <c r="CR167" s="258">
        <f t="shared" si="207"/>
        <v>0</v>
      </c>
      <c r="CS167" s="258">
        <f t="shared" si="207"/>
        <v>0</v>
      </c>
      <c r="CT167" s="258">
        <f t="shared" si="207"/>
        <v>0</v>
      </c>
      <c r="CU167" s="258">
        <f t="shared" si="207"/>
        <v>0</v>
      </c>
      <c r="CV167" s="258">
        <f t="shared" si="207"/>
        <v>0</v>
      </c>
      <c r="CW167" s="258">
        <f t="shared" si="207"/>
        <v>0</v>
      </c>
      <c r="CX167" s="258">
        <f t="shared" si="207"/>
        <v>0</v>
      </c>
      <c r="CY167" s="258">
        <f t="shared" si="207"/>
        <v>0</v>
      </c>
      <c r="CZ167" s="258">
        <f t="shared" si="207"/>
        <v>0</v>
      </c>
      <c r="DA167" s="258">
        <f t="shared" si="207"/>
        <v>0</v>
      </c>
      <c r="DB167" s="258">
        <f t="shared" si="207"/>
        <v>0</v>
      </c>
      <c r="DC167" s="258">
        <f t="shared" si="207"/>
        <v>0</v>
      </c>
      <c r="DD167" s="258">
        <f t="shared" si="207"/>
        <v>0</v>
      </c>
      <c r="DE167" s="258">
        <f t="shared" si="207"/>
        <v>0</v>
      </c>
      <c r="DF167" s="258">
        <f t="shared" si="207"/>
        <v>0</v>
      </c>
      <c r="DG167" s="258">
        <f t="shared" si="207"/>
        <v>0</v>
      </c>
      <c r="DH167" s="258">
        <f t="shared" si="207"/>
        <v>0</v>
      </c>
      <c r="DI167" s="258">
        <f t="shared" si="207"/>
        <v>0</v>
      </c>
      <c r="DJ167" s="258">
        <f t="shared" si="207"/>
        <v>0</v>
      </c>
      <c r="DK167" s="258">
        <f t="shared" si="207"/>
        <v>0</v>
      </c>
      <c r="DL167" s="258">
        <f t="shared" si="207"/>
        <v>0</v>
      </c>
      <c r="DM167" s="258">
        <f t="shared" si="207"/>
        <v>0</v>
      </c>
      <c r="DN167" s="258">
        <f t="shared" si="207"/>
        <v>0</v>
      </c>
      <c r="DO167" s="258">
        <f t="shared" si="207"/>
        <v>0</v>
      </c>
      <c r="DP167" s="258">
        <f t="shared" si="207"/>
        <v>0</v>
      </c>
      <c r="DQ167" s="258">
        <f t="shared" si="207"/>
        <v>0</v>
      </c>
      <c r="DR167" s="258">
        <f t="shared" si="207"/>
        <v>0</v>
      </c>
      <c r="DS167" s="258">
        <f t="shared" si="207"/>
        <v>0</v>
      </c>
      <c r="DT167" s="258">
        <f t="shared" si="207"/>
        <v>0</v>
      </c>
      <c r="DU167" s="258">
        <f t="shared" si="207"/>
        <v>0</v>
      </c>
      <c r="DV167" s="258">
        <f t="shared" si="207"/>
        <v>0</v>
      </c>
      <c r="DW167" s="258">
        <f t="shared" si="207"/>
        <v>0</v>
      </c>
      <c r="DX167" s="258">
        <f t="shared" si="207"/>
        <v>0</v>
      </c>
      <c r="DY167" s="258">
        <f t="shared" si="207"/>
        <v>0</v>
      </c>
      <c r="DZ167" s="258">
        <f t="shared" si="207"/>
        <v>0</v>
      </c>
      <c r="EA167" s="258">
        <f t="shared" si="207"/>
        <v>0</v>
      </c>
      <c r="EB167" s="258">
        <f t="shared" si="207"/>
        <v>0</v>
      </c>
      <c r="EC167" s="258">
        <f t="shared" si="207"/>
        <v>0</v>
      </c>
      <c r="ED167" s="258">
        <f t="shared" si="207"/>
        <v>0</v>
      </c>
      <c r="EE167" s="258">
        <f t="shared" si="207"/>
        <v>0</v>
      </c>
      <c r="EF167" s="258">
        <f t="shared" si="207"/>
        <v>0</v>
      </c>
      <c r="EG167" s="258">
        <f t="shared" si="207"/>
        <v>0</v>
      </c>
      <c r="EH167" s="258">
        <f t="shared" si="207"/>
        <v>0</v>
      </c>
      <c r="EI167" s="258">
        <f t="shared" si="207"/>
        <v>0</v>
      </c>
      <c r="EJ167" s="258">
        <f t="shared" si="207"/>
        <v>0</v>
      </c>
      <c r="EK167" s="258">
        <f t="shared" si="207"/>
        <v>0</v>
      </c>
      <c r="EL167" s="258">
        <f t="shared" si="207"/>
        <v>0</v>
      </c>
      <c r="EM167" s="258">
        <f t="shared" si="207"/>
        <v>0</v>
      </c>
      <c r="EN167" s="258">
        <f t="shared" si="207"/>
        <v>0</v>
      </c>
      <c r="EO167" s="258">
        <f t="shared" si="207"/>
        <v>0</v>
      </c>
      <c r="EP167" s="258">
        <f t="shared" si="207"/>
        <v>0</v>
      </c>
      <c r="EQ167" s="258">
        <f t="shared" si="207"/>
        <v>0</v>
      </c>
      <c r="ER167" s="258">
        <f t="shared" si="207"/>
        <v>0</v>
      </c>
      <c r="ES167" s="258">
        <f t="shared" si="207"/>
        <v>0</v>
      </c>
      <c r="ET167" s="1"/>
      <c r="EU167" s="1"/>
      <c r="EV167" s="1"/>
      <c r="EW167" s="1"/>
      <c r="EX167" s="80">
        <f t="shared" ref="EX167:KE167" si="208">(P167&gt;0)*(P167-AB167)</f>
        <v>0</v>
      </c>
      <c r="EY167" s="80">
        <f t="shared" si="208"/>
        <v>0</v>
      </c>
      <c r="EZ167" s="80">
        <f t="shared" si="208"/>
        <v>0</v>
      </c>
      <c r="FA167" s="80">
        <f t="shared" si="208"/>
        <v>0</v>
      </c>
      <c r="FB167" s="80">
        <f t="shared" si="208"/>
        <v>0</v>
      </c>
      <c r="FC167" s="80">
        <f t="shared" si="208"/>
        <v>0</v>
      </c>
      <c r="FD167" s="80">
        <f t="shared" si="208"/>
        <v>0</v>
      </c>
      <c r="FE167" s="80">
        <f t="shared" si="208"/>
        <v>0</v>
      </c>
      <c r="FF167" s="80">
        <f t="shared" si="208"/>
        <v>0</v>
      </c>
      <c r="FG167" s="80">
        <f t="shared" si="208"/>
        <v>0</v>
      </c>
      <c r="FH167" s="80">
        <f t="shared" si="208"/>
        <v>0</v>
      </c>
      <c r="FI167" s="80">
        <f t="shared" si="208"/>
        <v>0</v>
      </c>
      <c r="FJ167" s="80">
        <f t="shared" si="208"/>
        <v>0</v>
      </c>
      <c r="FK167" s="80">
        <f t="shared" si="208"/>
        <v>0</v>
      </c>
      <c r="FL167" s="80">
        <f t="shared" si="208"/>
        <v>0</v>
      </c>
      <c r="FM167" s="80">
        <f t="shared" si="208"/>
        <v>0</v>
      </c>
      <c r="FN167" s="80">
        <f t="shared" si="208"/>
        <v>0</v>
      </c>
      <c r="FO167" s="80">
        <f t="shared" si="208"/>
        <v>0</v>
      </c>
      <c r="FP167" s="80">
        <f t="shared" si="208"/>
        <v>0</v>
      </c>
      <c r="FQ167" s="80">
        <f t="shared" si="208"/>
        <v>0</v>
      </c>
      <c r="FR167" s="80">
        <f t="shared" si="208"/>
        <v>0</v>
      </c>
      <c r="FS167" s="80">
        <f t="shared" si="208"/>
        <v>0</v>
      </c>
      <c r="FT167" s="80">
        <f t="shared" si="208"/>
        <v>0</v>
      </c>
      <c r="FU167" s="80">
        <f t="shared" si="208"/>
        <v>0</v>
      </c>
      <c r="FV167" s="80">
        <f t="shared" si="208"/>
        <v>0</v>
      </c>
      <c r="FW167" s="80">
        <f t="shared" si="208"/>
        <v>0</v>
      </c>
      <c r="FX167" s="80">
        <f t="shared" si="208"/>
        <v>0</v>
      </c>
      <c r="FY167" s="80">
        <f t="shared" si="208"/>
        <v>0</v>
      </c>
      <c r="FZ167" s="80">
        <f t="shared" si="208"/>
        <v>0</v>
      </c>
      <c r="GA167" s="80">
        <f t="shared" si="208"/>
        <v>0</v>
      </c>
      <c r="GB167" s="80">
        <f t="shared" si="208"/>
        <v>0</v>
      </c>
      <c r="GC167" s="80">
        <f t="shared" si="208"/>
        <v>0</v>
      </c>
      <c r="GD167" s="80">
        <f t="shared" si="208"/>
        <v>0</v>
      </c>
      <c r="GE167" s="80">
        <f t="shared" si="208"/>
        <v>0</v>
      </c>
      <c r="GF167" s="80">
        <f t="shared" si="208"/>
        <v>0</v>
      </c>
      <c r="GG167" s="80">
        <f t="shared" si="208"/>
        <v>0</v>
      </c>
      <c r="GH167" s="80">
        <f t="shared" si="208"/>
        <v>0</v>
      </c>
      <c r="GI167" s="80">
        <f t="shared" si="208"/>
        <v>0</v>
      </c>
      <c r="GJ167" s="80">
        <f t="shared" si="208"/>
        <v>0</v>
      </c>
      <c r="GK167" s="80">
        <f t="shared" si="208"/>
        <v>0</v>
      </c>
      <c r="GL167" s="80">
        <f t="shared" si="208"/>
        <v>0</v>
      </c>
      <c r="GM167" s="80">
        <f t="shared" si="208"/>
        <v>0</v>
      </c>
      <c r="GN167" s="80">
        <f t="shared" si="208"/>
        <v>0</v>
      </c>
      <c r="GO167" s="80">
        <f t="shared" si="208"/>
        <v>0</v>
      </c>
      <c r="GP167" s="80">
        <f t="shared" si="208"/>
        <v>0</v>
      </c>
      <c r="GQ167" s="80">
        <f t="shared" si="208"/>
        <v>0</v>
      </c>
      <c r="GR167" s="80">
        <f t="shared" si="208"/>
        <v>0</v>
      </c>
      <c r="GS167" s="80">
        <f t="shared" si="208"/>
        <v>0</v>
      </c>
      <c r="GT167" s="80">
        <f t="shared" si="208"/>
        <v>0</v>
      </c>
      <c r="GU167" s="80">
        <f t="shared" si="208"/>
        <v>0</v>
      </c>
      <c r="GV167" s="80">
        <f t="shared" si="208"/>
        <v>0</v>
      </c>
      <c r="GW167" s="80">
        <f t="shared" si="208"/>
        <v>0</v>
      </c>
      <c r="GX167" s="80">
        <f t="shared" si="208"/>
        <v>0</v>
      </c>
      <c r="GY167" s="80">
        <f t="shared" si="208"/>
        <v>0</v>
      </c>
      <c r="GZ167" s="80">
        <f t="shared" si="208"/>
        <v>0</v>
      </c>
      <c r="HA167" s="80">
        <f t="shared" si="208"/>
        <v>0</v>
      </c>
      <c r="HB167" s="80">
        <f t="shared" si="208"/>
        <v>0</v>
      </c>
      <c r="HC167" s="80">
        <f t="shared" si="208"/>
        <v>0</v>
      </c>
      <c r="HD167" s="80">
        <f t="shared" si="208"/>
        <v>0</v>
      </c>
      <c r="HE167" s="80">
        <f t="shared" si="208"/>
        <v>0</v>
      </c>
      <c r="HF167" s="80">
        <f t="shared" si="208"/>
        <v>0</v>
      </c>
      <c r="HG167" s="80">
        <f t="shared" si="208"/>
        <v>0</v>
      </c>
      <c r="HH167" s="80">
        <f t="shared" si="208"/>
        <v>0</v>
      </c>
      <c r="HI167" s="80">
        <f t="shared" si="208"/>
        <v>0</v>
      </c>
      <c r="HJ167" s="80">
        <f t="shared" si="208"/>
        <v>0</v>
      </c>
      <c r="HK167" s="80">
        <f t="shared" si="208"/>
        <v>0</v>
      </c>
      <c r="HL167" s="80">
        <f t="shared" si="208"/>
        <v>0</v>
      </c>
      <c r="HM167" s="80">
        <f t="shared" si="208"/>
        <v>0</v>
      </c>
      <c r="HN167" s="80">
        <f t="shared" si="208"/>
        <v>0</v>
      </c>
      <c r="HO167" s="80">
        <f t="shared" si="208"/>
        <v>0</v>
      </c>
      <c r="HP167" s="80">
        <f t="shared" si="208"/>
        <v>0</v>
      </c>
      <c r="HQ167" s="80">
        <f t="shared" si="208"/>
        <v>0</v>
      </c>
      <c r="HR167" s="80">
        <f t="shared" si="208"/>
        <v>0</v>
      </c>
      <c r="HS167" s="80">
        <f t="shared" si="208"/>
        <v>0</v>
      </c>
      <c r="HT167" s="80">
        <f t="shared" si="208"/>
        <v>0</v>
      </c>
      <c r="HU167" s="80">
        <f t="shared" si="208"/>
        <v>0</v>
      </c>
      <c r="HV167" s="80">
        <f t="shared" si="208"/>
        <v>0</v>
      </c>
      <c r="HW167" s="80">
        <f t="shared" si="208"/>
        <v>0</v>
      </c>
      <c r="HX167" s="80">
        <f t="shared" si="208"/>
        <v>0</v>
      </c>
      <c r="HY167" s="80">
        <f t="shared" si="208"/>
        <v>0</v>
      </c>
      <c r="HZ167" s="80">
        <f t="shared" si="208"/>
        <v>0</v>
      </c>
      <c r="IA167" s="80">
        <f t="shared" si="208"/>
        <v>0</v>
      </c>
      <c r="IB167" s="80">
        <f t="shared" si="208"/>
        <v>0</v>
      </c>
      <c r="IC167" s="80">
        <f t="shared" si="208"/>
        <v>0</v>
      </c>
      <c r="ID167" s="80">
        <f t="shared" si="208"/>
        <v>0</v>
      </c>
      <c r="IE167" s="80">
        <f t="shared" si="208"/>
        <v>0</v>
      </c>
      <c r="IF167" s="80">
        <f t="shared" si="208"/>
        <v>0</v>
      </c>
      <c r="IG167" s="80">
        <f t="shared" si="208"/>
        <v>0</v>
      </c>
      <c r="IH167" s="80">
        <f t="shared" si="208"/>
        <v>0</v>
      </c>
      <c r="II167" s="80">
        <f t="shared" si="208"/>
        <v>0</v>
      </c>
      <c r="IJ167" s="80">
        <f t="shared" si="208"/>
        <v>0</v>
      </c>
      <c r="IK167" s="80">
        <f t="shared" si="208"/>
        <v>0</v>
      </c>
      <c r="IL167" s="80">
        <f t="shared" si="208"/>
        <v>0</v>
      </c>
      <c r="IM167" s="80">
        <f t="shared" si="208"/>
        <v>0</v>
      </c>
      <c r="IN167" s="80">
        <f t="shared" si="208"/>
        <v>0</v>
      </c>
      <c r="IO167" s="80">
        <f t="shared" si="208"/>
        <v>0</v>
      </c>
      <c r="IP167" s="80">
        <f t="shared" si="208"/>
        <v>0</v>
      </c>
      <c r="IQ167" s="80">
        <f t="shared" si="208"/>
        <v>0</v>
      </c>
      <c r="IR167" s="80">
        <f t="shared" si="208"/>
        <v>0</v>
      </c>
      <c r="IS167" s="80">
        <f t="shared" si="208"/>
        <v>0</v>
      </c>
      <c r="IT167" s="80">
        <f t="shared" si="208"/>
        <v>0</v>
      </c>
      <c r="IU167" s="80">
        <f t="shared" si="208"/>
        <v>0</v>
      </c>
      <c r="IV167" s="80">
        <f t="shared" si="208"/>
        <v>0</v>
      </c>
      <c r="IW167" s="80">
        <f t="shared" si="208"/>
        <v>0</v>
      </c>
      <c r="IX167" s="80">
        <f t="shared" si="208"/>
        <v>0</v>
      </c>
      <c r="IY167" s="80">
        <f t="shared" si="208"/>
        <v>0</v>
      </c>
      <c r="IZ167" s="80">
        <f t="shared" si="208"/>
        <v>0</v>
      </c>
      <c r="JA167" s="80">
        <f t="shared" si="208"/>
        <v>0</v>
      </c>
      <c r="JB167" s="80">
        <f t="shared" si="208"/>
        <v>0</v>
      </c>
      <c r="JC167" s="80">
        <f t="shared" si="208"/>
        <v>0</v>
      </c>
      <c r="JD167" s="80">
        <f t="shared" si="208"/>
        <v>0</v>
      </c>
      <c r="JE167" s="80">
        <f t="shared" si="208"/>
        <v>0</v>
      </c>
      <c r="JF167" s="80">
        <f t="shared" si="208"/>
        <v>0</v>
      </c>
      <c r="JG167" s="80">
        <f t="shared" si="208"/>
        <v>0</v>
      </c>
      <c r="JH167" s="80">
        <f t="shared" si="208"/>
        <v>0</v>
      </c>
      <c r="JI167" s="80">
        <f t="shared" si="208"/>
        <v>0</v>
      </c>
      <c r="JJ167" s="80">
        <f t="shared" si="208"/>
        <v>0</v>
      </c>
      <c r="JK167" s="80">
        <f t="shared" si="208"/>
        <v>0</v>
      </c>
      <c r="JL167" s="80">
        <f t="shared" si="208"/>
        <v>0</v>
      </c>
      <c r="JM167" s="80">
        <f t="shared" si="208"/>
        <v>0</v>
      </c>
      <c r="JN167" s="80">
        <f t="shared" si="208"/>
        <v>0</v>
      </c>
      <c r="JO167" s="80">
        <f t="shared" si="208"/>
        <v>0</v>
      </c>
      <c r="JP167" s="80">
        <f t="shared" si="208"/>
        <v>0</v>
      </c>
      <c r="JQ167" s="80">
        <f t="shared" si="208"/>
        <v>0</v>
      </c>
      <c r="JR167" s="80">
        <f t="shared" si="208"/>
        <v>0</v>
      </c>
      <c r="JS167" s="80">
        <f t="shared" si="208"/>
        <v>0</v>
      </c>
      <c r="JT167" s="80">
        <f t="shared" si="208"/>
        <v>0</v>
      </c>
      <c r="JU167" s="80">
        <f t="shared" si="208"/>
        <v>0</v>
      </c>
      <c r="JV167" s="80">
        <f t="shared" si="208"/>
        <v>0</v>
      </c>
      <c r="JW167" s="80">
        <f t="shared" si="208"/>
        <v>0</v>
      </c>
      <c r="JX167" s="80">
        <f t="shared" si="208"/>
        <v>0</v>
      </c>
      <c r="JY167" s="80">
        <f t="shared" si="208"/>
        <v>0</v>
      </c>
      <c r="JZ167" s="80">
        <f t="shared" si="208"/>
        <v>0</v>
      </c>
      <c r="KA167" s="80">
        <f t="shared" si="208"/>
        <v>0</v>
      </c>
      <c r="KB167" s="80">
        <f t="shared" si="208"/>
        <v>0</v>
      </c>
      <c r="KC167" s="80">
        <f t="shared" si="208"/>
        <v>0</v>
      </c>
      <c r="KD167" s="80">
        <f t="shared" si="208"/>
        <v>0</v>
      </c>
      <c r="KE167" s="80">
        <f t="shared" si="208"/>
        <v>0</v>
      </c>
      <c r="KF167" s="1"/>
      <c r="KG167" s="1"/>
      <c r="KH167" s="80">
        <f>+Interest_Rate_for_Equipment_Financing/12*P167</f>
        <v>0</v>
      </c>
      <c r="KI167" s="80">
        <f>+Interest_Rate_for_Equipment_Financing/12*Q167</f>
        <v>0</v>
      </c>
      <c r="KJ167" s="80">
        <f>+Interest_Rate_for_Equipment_Financing/12*R167</f>
        <v>0</v>
      </c>
      <c r="KK167" s="80">
        <f>+Interest_Rate_for_Equipment_Financing/12*S167</f>
        <v>0</v>
      </c>
      <c r="KL167" s="80">
        <f>+Interest_Rate_for_Equipment_Financing/12*T167</f>
        <v>0</v>
      </c>
      <c r="KM167" s="80">
        <f>+Interest_Rate_for_Equipment_Financing/12*U167</f>
        <v>0</v>
      </c>
      <c r="KN167" s="80">
        <f>+Interest_Rate_for_Equipment_Financing/12*V167</f>
        <v>0</v>
      </c>
      <c r="KO167" s="80">
        <f>+Interest_Rate_for_Equipment_Financing/12*W167</f>
        <v>0</v>
      </c>
      <c r="KP167" s="80">
        <f>+Interest_Rate_for_Equipment_Financing/12*X167</f>
        <v>0</v>
      </c>
      <c r="KQ167" s="80">
        <f>+Interest_Rate_for_Equipment_Financing/12*Y167</f>
        <v>0</v>
      </c>
      <c r="KR167" s="80">
        <f>+Interest_Rate_for_Equipment_Financing/12*Z167</f>
        <v>0</v>
      </c>
      <c r="KS167" s="80">
        <f>+Interest_Rate_for_Equipment_Financing/12*AA167</f>
        <v>0</v>
      </c>
      <c r="KT167" s="80">
        <f>+Interest_Rate_for_Equipment_Financing/12*AB167</f>
        <v>0</v>
      </c>
      <c r="KU167" s="80">
        <f>+Interest_Rate_for_Equipment_Financing/12*AC167</f>
        <v>0</v>
      </c>
      <c r="KV167" s="80">
        <f>+Interest_Rate_for_Equipment_Financing/12*AD167</f>
        <v>0</v>
      </c>
      <c r="KW167" s="80">
        <f>+Interest_Rate_for_Equipment_Financing/12*AE167</f>
        <v>0</v>
      </c>
      <c r="KX167" s="80">
        <f>+Interest_Rate_for_Equipment_Financing/12*AF167</f>
        <v>0</v>
      </c>
      <c r="KY167" s="80">
        <f>+Interest_Rate_for_Equipment_Financing/12*AG167</f>
        <v>0</v>
      </c>
      <c r="KZ167" s="80">
        <f>+Interest_Rate_for_Equipment_Financing/12*AH167</f>
        <v>0</v>
      </c>
      <c r="LA167" s="80">
        <f>+Interest_Rate_for_Equipment_Financing/12*AI167</f>
        <v>0</v>
      </c>
      <c r="LB167" s="80">
        <f>+Interest_Rate_for_Equipment_Financing/12*AJ167</f>
        <v>0</v>
      </c>
      <c r="LC167" s="80">
        <f>+Interest_Rate_for_Equipment_Financing/12*AK167</f>
        <v>0</v>
      </c>
      <c r="LD167" s="80">
        <f>+Interest_Rate_for_Equipment_Financing/12*AL167</f>
        <v>0</v>
      </c>
      <c r="LE167" s="80">
        <f>+Interest_Rate_for_Equipment_Financing/12*AM167</f>
        <v>0</v>
      </c>
      <c r="LF167" s="80">
        <f>+Interest_Rate_for_Equipment_Financing/12*AN167</f>
        <v>0</v>
      </c>
      <c r="LG167" s="80">
        <f>+Interest_Rate_for_Equipment_Financing/12*AO167</f>
        <v>0</v>
      </c>
      <c r="LH167" s="80">
        <f>+Interest_Rate_for_Equipment_Financing/12*AP167</f>
        <v>0</v>
      </c>
      <c r="LI167" s="80">
        <f>+Interest_Rate_for_Equipment_Financing/12*AQ167</f>
        <v>0</v>
      </c>
      <c r="LJ167" s="80">
        <f>+Interest_Rate_for_Equipment_Financing/12*AR167</f>
        <v>0</v>
      </c>
      <c r="LK167" s="80">
        <f>+Interest_Rate_for_Equipment_Financing/12*AS167</f>
        <v>0</v>
      </c>
      <c r="LL167" s="80">
        <f>+Interest_Rate_for_Equipment_Financing/12*AT167</f>
        <v>0</v>
      </c>
      <c r="LM167" s="80">
        <f>+Interest_Rate_for_Equipment_Financing/12*AU167</f>
        <v>0</v>
      </c>
      <c r="LN167" s="80">
        <f>+Interest_Rate_for_Equipment_Financing/12*AV167</f>
        <v>0</v>
      </c>
      <c r="LO167" s="80">
        <f>+Interest_Rate_for_Equipment_Financing/12*AW167</f>
        <v>0</v>
      </c>
      <c r="LP167" s="80">
        <f>+Interest_Rate_for_Equipment_Financing/12*AX167</f>
        <v>0</v>
      </c>
      <c r="LQ167" s="80">
        <f>+Interest_Rate_for_Equipment_Financing/12*AY167</f>
        <v>0</v>
      </c>
      <c r="LR167" s="80">
        <f>+Interest_Rate_for_Equipment_Financing/12*AZ167</f>
        <v>0</v>
      </c>
      <c r="LS167" s="80">
        <f>+Interest_Rate_for_Equipment_Financing/12*BA167</f>
        <v>0</v>
      </c>
      <c r="LT167" s="80">
        <f>+Interest_Rate_for_Equipment_Financing/12*BB167</f>
        <v>0</v>
      </c>
      <c r="LU167" s="80">
        <f>+Interest_Rate_for_Equipment_Financing/12*BC167</f>
        <v>0</v>
      </c>
      <c r="LV167" s="80">
        <f>+Interest_Rate_for_Equipment_Financing/12*BD167</f>
        <v>0</v>
      </c>
      <c r="LW167" s="80">
        <f>+Interest_Rate_for_Equipment_Financing/12*BE167</f>
        <v>0</v>
      </c>
      <c r="LX167" s="80">
        <f>+Interest_Rate_for_Equipment_Financing/12*BF167</f>
        <v>0</v>
      </c>
      <c r="LY167" s="80">
        <f>+Interest_Rate_for_Equipment_Financing/12*BG167</f>
        <v>0</v>
      </c>
      <c r="LZ167" s="80">
        <f>+Interest_Rate_for_Equipment_Financing/12*BH167</f>
        <v>0</v>
      </c>
      <c r="MA167" s="80">
        <f>+Interest_Rate_for_Equipment_Financing/12*BI167</f>
        <v>0</v>
      </c>
      <c r="MB167" s="80">
        <f>+Interest_Rate_for_Equipment_Financing/12*BJ167</f>
        <v>0</v>
      </c>
      <c r="MC167" s="80">
        <f>+Interest_Rate_for_Equipment_Financing/12*BK167</f>
        <v>0</v>
      </c>
      <c r="MD167" s="80">
        <f>+Interest_Rate_for_Equipment_Financing/12*BL167</f>
        <v>0</v>
      </c>
      <c r="ME167" s="80">
        <f>+Interest_Rate_for_Equipment_Financing/12*BM167</f>
        <v>0</v>
      </c>
      <c r="MF167" s="80">
        <f>+Interest_Rate_for_Equipment_Financing/12*BN167</f>
        <v>0</v>
      </c>
      <c r="MG167" s="80">
        <f>+Interest_Rate_for_Equipment_Financing/12*BO167</f>
        <v>0</v>
      </c>
      <c r="MH167" s="80">
        <f>+Interest_Rate_for_Equipment_Financing/12*BP167</f>
        <v>0</v>
      </c>
      <c r="MI167" s="80">
        <f>+Interest_Rate_for_Equipment_Financing/12*BQ167</f>
        <v>0</v>
      </c>
      <c r="MJ167" s="80">
        <f>+Interest_Rate_for_Equipment_Financing/12*BR167</f>
        <v>0</v>
      </c>
      <c r="MK167" s="80">
        <f>+Interest_Rate_for_Equipment_Financing/12*BS167</f>
        <v>0</v>
      </c>
      <c r="ML167" s="80">
        <f>+Interest_Rate_for_Equipment_Financing/12*BT167</f>
        <v>0</v>
      </c>
      <c r="MM167" s="80">
        <f>+Interest_Rate_for_Equipment_Financing/12*BU167</f>
        <v>0</v>
      </c>
      <c r="MN167" s="80">
        <f>+Interest_Rate_for_Equipment_Financing/12*BV167</f>
        <v>0</v>
      </c>
      <c r="MO167" s="80">
        <f>+Interest_Rate_for_Equipment_Financing/12*BW167</f>
        <v>0</v>
      </c>
      <c r="MP167" s="80">
        <f>+Interest_Rate_for_Equipment_Financing/12*BX167</f>
        <v>0</v>
      </c>
      <c r="MQ167" s="80">
        <f>+Interest_Rate_for_Equipment_Financing/12*BY167</f>
        <v>0</v>
      </c>
      <c r="MR167" s="80">
        <f>+Interest_Rate_for_Equipment_Financing/12*BZ167</f>
        <v>0</v>
      </c>
      <c r="MS167" s="80">
        <f>+Interest_Rate_for_Equipment_Financing/12*CA167</f>
        <v>0</v>
      </c>
      <c r="MT167" s="80">
        <f>+Interest_Rate_for_Equipment_Financing/12*CB167</f>
        <v>0</v>
      </c>
      <c r="MU167" s="80">
        <f>+Interest_Rate_for_Equipment_Financing/12*CC167</f>
        <v>0</v>
      </c>
      <c r="MV167" s="80">
        <f>+Interest_Rate_for_Equipment_Financing/12*CD167</f>
        <v>0</v>
      </c>
      <c r="MW167" s="80">
        <f>+Interest_Rate_for_Equipment_Financing/12*CE167</f>
        <v>0</v>
      </c>
      <c r="MX167" s="80">
        <f>+Interest_Rate_for_Equipment_Financing/12*CF167</f>
        <v>0</v>
      </c>
      <c r="MY167" s="80">
        <f>+Interest_Rate_for_Equipment_Financing/12*CG167</f>
        <v>0</v>
      </c>
      <c r="MZ167" s="80">
        <f>+Interest_Rate_for_Equipment_Financing/12*CH167</f>
        <v>0</v>
      </c>
      <c r="NA167" s="80">
        <f>+Interest_Rate_for_Equipment_Financing/12*CI167</f>
        <v>0</v>
      </c>
      <c r="NB167" s="80">
        <f>+Interest_Rate_for_Equipment_Financing/12*CJ167</f>
        <v>0</v>
      </c>
      <c r="NC167" s="80">
        <f>+Interest_Rate_for_Equipment_Financing/12*CK167</f>
        <v>0</v>
      </c>
      <c r="ND167" s="80">
        <f>+Interest_Rate_for_Equipment_Financing/12*CL167</f>
        <v>0</v>
      </c>
      <c r="NE167" s="80">
        <f>+Interest_Rate_for_Equipment_Financing/12*CM167</f>
        <v>0</v>
      </c>
      <c r="NF167" s="80">
        <f>+Interest_Rate_for_Equipment_Financing/12*CN167</f>
        <v>0</v>
      </c>
      <c r="NG167" s="80">
        <f>+Interest_Rate_for_Equipment_Financing/12*CO167</f>
        <v>0</v>
      </c>
      <c r="NH167" s="80">
        <f>+Interest_Rate_for_Equipment_Financing/12*CP167</f>
        <v>0</v>
      </c>
      <c r="NI167" s="80">
        <f>+Interest_Rate_for_Equipment_Financing/12*CQ167</f>
        <v>0</v>
      </c>
      <c r="NJ167" s="80">
        <f>+Interest_Rate_for_Equipment_Financing/12*CR167</f>
        <v>0</v>
      </c>
      <c r="NK167" s="80">
        <f>+Interest_Rate_for_Equipment_Financing/12*CS167</f>
        <v>0</v>
      </c>
      <c r="NL167" s="80">
        <f>+Interest_Rate_for_Equipment_Financing/12*CT167</f>
        <v>0</v>
      </c>
      <c r="NM167" s="80">
        <f>+Interest_Rate_for_Equipment_Financing/12*CU167</f>
        <v>0</v>
      </c>
      <c r="NN167" s="80">
        <f>+Interest_Rate_for_Equipment_Financing/12*CV167</f>
        <v>0</v>
      </c>
      <c r="NO167" s="80">
        <f>+Interest_Rate_for_Equipment_Financing/12*CW167</f>
        <v>0</v>
      </c>
      <c r="NP167" s="80">
        <f>+Interest_Rate_for_Equipment_Financing/12*CX167</f>
        <v>0</v>
      </c>
      <c r="NQ167" s="80">
        <f>+Interest_Rate_for_Equipment_Financing/12*CY167</f>
        <v>0</v>
      </c>
      <c r="NR167" s="80">
        <f>+Interest_Rate_for_Equipment_Financing/12*CZ167</f>
        <v>0</v>
      </c>
      <c r="NS167" s="80">
        <f>+Interest_Rate_for_Equipment_Financing/12*DA167</f>
        <v>0</v>
      </c>
      <c r="NT167" s="80">
        <f>+Interest_Rate_for_Equipment_Financing/12*DB167</f>
        <v>0</v>
      </c>
      <c r="NU167" s="80">
        <f>+Interest_Rate_for_Equipment_Financing/12*DC167</f>
        <v>0</v>
      </c>
      <c r="NV167" s="80">
        <f>+Interest_Rate_for_Equipment_Financing/12*DD167</f>
        <v>0</v>
      </c>
      <c r="NW167" s="80">
        <f>+Interest_Rate_for_Equipment_Financing/12*DE167</f>
        <v>0</v>
      </c>
      <c r="NX167" s="80">
        <f>+Interest_Rate_for_Equipment_Financing/12*DF167</f>
        <v>0</v>
      </c>
      <c r="NY167" s="80">
        <f>+Interest_Rate_for_Equipment_Financing/12*DG167</f>
        <v>0</v>
      </c>
      <c r="NZ167" s="80">
        <f>+Interest_Rate_for_Equipment_Financing/12*DH167</f>
        <v>0</v>
      </c>
      <c r="OA167" s="80">
        <f>+Interest_Rate_for_Equipment_Financing/12*DI167</f>
        <v>0</v>
      </c>
      <c r="OB167" s="80">
        <f>+Interest_Rate_for_Equipment_Financing/12*DJ167</f>
        <v>0</v>
      </c>
      <c r="OC167" s="80">
        <f>+Interest_Rate_for_Equipment_Financing/12*DK167</f>
        <v>0</v>
      </c>
      <c r="OD167" s="80">
        <f>+Interest_Rate_for_Equipment_Financing/12*DL167</f>
        <v>0</v>
      </c>
      <c r="OE167" s="80">
        <f>+Interest_Rate_for_Equipment_Financing/12*DM167</f>
        <v>0</v>
      </c>
      <c r="OF167" s="80">
        <f>+Interest_Rate_for_Equipment_Financing/12*DN167</f>
        <v>0</v>
      </c>
      <c r="OG167" s="80">
        <f>+Interest_Rate_for_Equipment_Financing/12*DO167</f>
        <v>0</v>
      </c>
      <c r="OH167" s="80">
        <f>+Interest_Rate_for_Equipment_Financing/12*DP167</f>
        <v>0</v>
      </c>
      <c r="OI167" s="80">
        <f>+Interest_Rate_for_Equipment_Financing/12*DQ167</f>
        <v>0</v>
      </c>
      <c r="OJ167" s="80">
        <f>+Interest_Rate_for_Equipment_Financing/12*DR167</f>
        <v>0</v>
      </c>
      <c r="OK167" s="80">
        <f>+Interest_Rate_for_Equipment_Financing/12*DS167</f>
        <v>0</v>
      </c>
      <c r="OL167" s="80">
        <f>+Interest_Rate_for_Equipment_Financing/12*DT167</f>
        <v>0</v>
      </c>
      <c r="OM167" s="80">
        <f>+Interest_Rate_for_Equipment_Financing/12*DU167</f>
        <v>0</v>
      </c>
      <c r="ON167" s="80">
        <f>+Interest_Rate_for_Equipment_Financing/12*DV167</f>
        <v>0</v>
      </c>
      <c r="OO167" s="80">
        <f>+Interest_Rate_for_Equipment_Financing/12*DW167</f>
        <v>0</v>
      </c>
      <c r="OP167" s="80">
        <f>+Interest_Rate_for_Equipment_Financing/12*DX167</f>
        <v>0</v>
      </c>
      <c r="OQ167" s="80">
        <f>+Interest_Rate_for_Equipment_Financing/12*DY167</f>
        <v>0</v>
      </c>
      <c r="OR167" s="80">
        <f>+Interest_Rate_for_Equipment_Financing/12*DZ167</f>
        <v>0</v>
      </c>
      <c r="OS167" s="80">
        <f>+Interest_Rate_for_Equipment_Financing/12*EA167</f>
        <v>0</v>
      </c>
      <c r="OT167" s="80">
        <f>+Interest_Rate_for_Equipment_Financing/12*EB167</f>
        <v>0</v>
      </c>
      <c r="OU167" s="80">
        <f>+Interest_Rate_for_Equipment_Financing/12*EC167</f>
        <v>0</v>
      </c>
      <c r="OV167" s="80">
        <f>+Interest_Rate_for_Equipment_Financing/12*ED167</f>
        <v>0</v>
      </c>
      <c r="OW167" s="80">
        <f>+Interest_Rate_for_Equipment_Financing/12*EE167</f>
        <v>0</v>
      </c>
    </row>
    <row r="168" ht="12.75" customHeight="1">
      <c r="A168" s="79">
        <f t="shared" si="111"/>
        <v>47</v>
      </c>
      <c r="B168" s="79" t="s">
        <v>247</v>
      </c>
      <c r="C168" s="80"/>
      <c r="D168" s="80" t="str">
        <f>Term_for_Equipment_Financing</f>
        <v/>
      </c>
      <c r="E168" s="294">
        <f>+Interest_Rate_LT</f>
        <v>0.05</v>
      </c>
      <c r="F168" s="295">
        <f t="shared" si="141"/>
        <v>11</v>
      </c>
      <c r="G168" s="79">
        <f t="shared" si="142"/>
        <v>2028</v>
      </c>
      <c r="H168" s="296"/>
      <c r="I168" s="296"/>
      <c r="J168" s="297"/>
      <c r="K168" s="1"/>
      <c r="L168" s="1"/>
      <c r="M168" s="256">
        <f t="shared" si="118"/>
        <v>47058</v>
      </c>
      <c r="N168" s="256">
        <f t="shared" si="112"/>
        <v>0</v>
      </c>
      <c r="O168" s="257">
        <f t="shared" si="113"/>
        <v>0</v>
      </c>
      <c r="P168" s="258">
        <f t="shared" ref="P168:ES168" si="209">AND((O168&gt;0.1),OR(P$70&lt;$N168,$N168=0))*(O168+$O168+O168*$E168/12)+(P$70=$M168)*($C168+$O168+$C168*$E168/12)</f>
        <v>0</v>
      </c>
      <c r="Q168" s="258">
        <f t="shared" si="209"/>
        <v>0</v>
      </c>
      <c r="R168" s="258">
        <f t="shared" si="209"/>
        <v>0</v>
      </c>
      <c r="S168" s="258">
        <f t="shared" si="209"/>
        <v>0</v>
      </c>
      <c r="T168" s="258">
        <f t="shared" si="209"/>
        <v>0</v>
      </c>
      <c r="U168" s="258">
        <f t="shared" si="209"/>
        <v>0</v>
      </c>
      <c r="V168" s="258">
        <f t="shared" si="209"/>
        <v>0</v>
      </c>
      <c r="W168" s="258">
        <f t="shared" si="209"/>
        <v>0</v>
      </c>
      <c r="X168" s="258">
        <f t="shared" si="209"/>
        <v>0</v>
      </c>
      <c r="Y168" s="258">
        <f t="shared" si="209"/>
        <v>0</v>
      </c>
      <c r="Z168" s="258">
        <f t="shared" si="209"/>
        <v>0</v>
      </c>
      <c r="AA168" s="258">
        <f t="shared" si="209"/>
        <v>0</v>
      </c>
      <c r="AB168" s="258">
        <f t="shared" si="209"/>
        <v>0</v>
      </c>
      <c r="AC168" s="258">
        <f t="shared" si="209"/>
        <v>0</v>
      </c>
      <c r="AD168" s="258">
        <f t="shared" si="209"/>
        <v>0</v>
      </c>
      <c r="AE168" s="258">
        <f t="shared" si="209"/>
        <v>0</v>
      </c>
      <c r="AF168" s="258">
        <f t="shared" si="209"/>
        <v>0</v>
      </c>
      <c r="AG168" s="258">
        <f t="shared" si="209"/>
        <v>0</v>
      </c>
      <c r="AH168" s="258">
        <f t="shared" si="209"/>
        <v>0</v>
      </c>
      <c r="AI168" s="258">
        <f t="shared" si="209"/>
        <v>0</v>
      </c>
      <c r="AJ168" s="258">
        <f t="shared" si="209"/>
        <v>0</v>
      </c>
      <c r="AK168" s="258">
        <f t="shared" si="209"/>
        <v>0</v>
      </c>
      <c r="AL168" s="258">
        <f t="shared" si="209"/>
        <v>0</v>
      </c>
      <c r="AM168" s="258">
        <f t="shared" si="209"/>
        <v>0</v>
      </c>
      <c r="AN168" s="258">
        <f t="shared" si="209"/>
        <v>0</v>
      </c>
      <c r="AO168" s="258">
        <f t="shared" si="209"/>
        <v>0</v>
      </c>
      <c r="AP168" s="258">
        <f t="shared" si="209"/>
        <v>0</v>
      </c>
      <c r="AQ168" s="258">
        <f t="shared" si="209"/>
        <v>0</v>
      </c>
      <c r="AR168" s="258">
        <f t="shared" si="209"/>
        <v>0</v>
      </c>
      <c r="AS168" s="258">
        <f t="shared" si="209"/>
        <v>0</v>
      </c>
      <c r="AT168" s="258">
        <f t="shared" si="209"/>
        <v>0</v>
      </c>
      <c r="AU168" s="258">
        <f t="shared" si="209"/>
        <v>0</v>
      </c>
      <c r="AV168" s="258">
        <f t="shared" si="209"/>
        <v>0</v>
      </c>
      <c r="AW168" s="258">
        <f t="shared" si="209"/>
        <v>0</v>
      </c>
      <c r="AX168" s="258">
        <f t="shared" si="209"/>
        <v>0</v>
      </c>
      <c r="AY168" s="258">
        <f t="shared" si="209"/>
        <v>0</v>
      </c>
      <c r="AZ168" s="258">
        <f t="shared" si="209"/>
        <v>0</v>
      </c>
      <c r="BA168" s="258">
        <f t="shared" si="209"/>
        <v>0</v>
      </c>
      <c r="BB168" s="258">
        <f t="shared" si="209"/>
        <v>0</v>
      </c>
      <c r="BC168" s="258">
        <f t="shared" si="209"/>
        <v>0</v>
      </c>
      <c r="BD168" s="258">
        <f t="shared" si="209"/>
        <v>0</v>
      </c>
      <c r="BE168" s="258">
        <f t="shared" si="209"/>
        <v>0</v>
      </c>
      <c r="BF168" s="258">
        <f t="shared" si="209"/>
        <v>0</v>
      </c>
      <c r="BG168" s="258">
        <f t="shared" si="209"/>
        <v>0</v>
      </c>
      <c r="BH168" s="258">
        <f t="shared" si="209"/>
        <v>0</v>
      </c>
      <c r="BI168" s="258">
        <f t="shared" si="209"/>
        <v>0</v>
      </c>
      <c r="BJ168" s="258">
        <f t="shared" si="209"/>
        <v>0</v>
      </c>
      <c r="BK168" s="258">
        <f t="shared" si="209"/>
        <v>0</v>
      </c>
      <c r="BL168" s="258">
        <f t="shared" si="209"/>
        <v>0</v>
      </c>
      <c r="BM168" s="258">
        <f t="shared" si="209"/>
        <v>0</v>
      </c>
      <c r="BN168" s="258">
        <f t="shared" si="209"/>
        <v>0</v>
      </c>
      <c r="BO168" s="258">
        <f t="shared" si="209"/>
        <v>0</v>
      </c>
      <c r="BP168" s="258">
        <f t="shared" si="209"/>
        <v>0</v>
      </c>
      <c r="BQ168" s="258">
        <f t="shared" si="209"/>
        <v>0</v>
      </c>
      <c r="BR168" s="258">
        <f t="shared" si="209"/>
        <v>0</v>
      </c>
      <c r="BS168" s="258">
        <f t="shared" si="209"/>
        <v>0</v>
      </c>
      <c r="BT168" s="258">
        <f t="shared" si="209"/>
        <v>0</v>
      </c>
      <c r="BU168" s="258">
        <f t="shared" si="209"/>
        <v>0</v>
      </c>
      <c r="BV168" s="258">
        <f t="shared" si="209"/>
        <v>0</v>
      </c>
      <c r="BW168" s="258">
        <f t="shared" si="209"/>
        <v>0</v>
      </c>
      <c r="BX168" s="258">
        <f t="shared" si="209"/>
        <v>0</v>
      </c>
      <c r="BY168" s="258">
        <f t="shared" si="209"/>
        <v>0</v>
      </c>
      <c r="BZ168" s="258">
        <f t="shared" si="209"/>
        <v>0</v>
      </c>
      <c r="CA168" s="258">
        <f t="shared" si="209"/>
        <v>0</v>
      </c>
      <c r="CB168" s="258">
        <f t="shared" si="209"/>
        <v>0</v>
      </c>
      <c r="CC168" s="258">
        <f t="shared" si="209"/>
        <v>0</v>
      </c>
      <c r="CD168" s="258">
        <f t="shared" si="209"/>
        <v>0</v>
      </c>
      <c r="CE168" s="258">
        <f t="shared" si="209"/>
        <v>0</v>
      </c>
      <c r="CF168" s="258">
        <f t="shared" si="209"/>
        <v>0</v>
      </c>
      <c r="CG168" s="258">
        <f t="shared" si="209"/>
        <v>0</v>
      </c>
      <c r="CH168" s="258">
        <f t="shared" si="209"/>
        <v>0</v>
      </c>
      <c r="CI168" s="258">
        <f t="shared" si="209"/>
        <v>0</v>
      </c>
      <c r="CJ168" s="258">
        <f t="shared" si="209"/>
        <v>0</v>
      </c>
      <c r="CK168" s="258">
        <f t="shared" si="209"/>
        <v>0</v>
      </c>
      <c r="CL168" s="258">
        <f t="shared" si="209"/>
        <v>0</v>
      </c>
      <c r="CM168" s="258">
        <f t="shared" si="209"/>
        <v>0</v>
      </c>
      <c r="CN168" s="258">
        <f t="shared" si="209"/>
        <v>0</v>
      </c>
      <c r="CO168" s="258">
        <f t="shared" si="209"/>
        <v>0</v>
      </c>
      <c r="CP168" s="258">
        <f t="shared" si="209"/>
        <v>0</v>
      </c>
      <c r="CQ168" s="258">
        <f t="shared" si="209"/>
        <v>0</v>
      </c>
      <c r="CR168" s="258">
        <f t="shared" si="209"/>
        <v>0</v>
      </c>
      <c r="CS168" s="258">
        <f t="shared" si="209"/>
        <v>0</v>
      </c>
      <c r="CT168" s="258">
        <f t="shared" si="209"/>
        <v>0</v>
      </c>
      <c r="CU168" s="258">
        <f t="shared" si="209"/>
        <v>0</v>
      </c>
      <c r="CV168" s="258">
        <f t="shared" si="209"/>
        <v>0</v>
      </c>
      <c r="CW168" s="258">
        <f t="shared" si="209"/>
        <v>0</v>
      </c>
      <c r="CX168" s="258">
        <f t="shared" si="209"/>
        <v>0</v>
      </c>
      <c r="CY168" s="258">
        <f t="shared" si="209"/>
        <v>0</v>
      </c>
      <c r="CZ168" s="258">
        <f t="shared" si="209"/>
        <v>0</v>
      </c>
      <c r="DA168" s="258">
        <f t="shared" si="209"/>
        <v>0</v>
      </c>
      <c r="DB168" s="258">
        <f t="shared" si="209"/>
        <v>0</v>
      </c>
      <c r="DC168" s="258">
        <f t="shared" si="209"/>
        <v>0</v>
      </c>
      <c r="DD168" s="258">
        <f t="shared" si="209"/>
        <v>0</v>
      </c>
      <c r="DE168" s="258">
        <f t="shared" si="209"/>
        <v>0</v>
      </c>
      <c r="DF168" s="258">
        <f t="shared" si="209"/>
        <v>0</v>
      </c>
      <c r="DG168" s="258">
        <f t="shared" si="209"/>
        <v>0</v>
      </c>
      <c r="DH168" s="258">
        <f t="shared" si="209"/>
        <v>0</v>
      </c>
      <c r="DI168" s="258">
        <f t="shared" si="209"/>
        <v>0</v>
      </c>
      <c r="DJ168" s="258">
        <f t="shared" si="209"/>
        <v>0</v>
      </c>
      <c r="DK168" s="258">
        <f t="shared" si="209"/>
        <v>0</v>
      </c>
      <c r="DL168" s="258">
        <f t="shared" si="209"/>
        <v>0</v>
      </c>
      <c r="DM168" s="258">
        <f t="shared" si="209"/>
        <v>0</v>
      </c>
      <c r="DN168" s="258">
        <f t="shared" si="209"/>
        <v>0</v>
      </c>
      <c r="DO168" s="258">
        <f t="shared" si="209"/>
        <v>0</v>
      </c>
      <c r="DP168" s="258">
        <f t="shared" si="209"/>
        <v>0</v>
      </c>
      <c r="DQ168" s="258">
        <f t="shared" si="209"/>
        <v>0</v>
      </c>
      <c r="DR168" s="258">
        <f t="shared" si="209"/>
        <v>0</v>
      </c>
      <c r="DS168" s="258">
        <f t="shared" si="209"/>
        <v>0</v>
      </c>
      <c r="DT168" s="258">
        <f t="shared" si="209"/>
        <v>0</v>
      </c>
      <c r="DU168" s="258">
        <f t="shared" si="209"/>
        <v>0</v>
      </c>
      <c r="DV168" s="258">
        <f t="shared" si="209"/>
        <v>0</v>
      </c>
      <c r="DW168" s="258">
        <f t="shared" si="209"/>
        <v>0</v>
      </c>
      <c r="DX168" s="258">
        <f t="shared" si="209"/>
        <v>0</v>
      </c>
      <c r="DY168" s="258">
        <f t="shared" si="209"/>
        <v>0</v>
      </c>
      <c r="DZ168" s="258">
        <f t="shared" si="209"/>
        <v>0</v>
      </c>
      <c r="EA168" s="258">
        <f t="shared" si="209"/>
        <v>0</v>
      </c>
      <c r="EB168" s="258">
        <f t="shared" si="209"/>
        <v>0</v>
      </c>
      <c r="EC168" s="258">
        <f t="shared" si="209"/>
        <v>0</v>
      </c>
      <c r="ED168" s="258">
        <f t="shared" si="209"/>
        <v>0</v>
      </c>
      <c r="EE168" s="258">
        <f t="shared" si="209"/>
        <v>0</v>
      </c>
      <c r="EF168" s="258">
        <f t="shared" si="209"/>
        <v>0</v>
      </c>
      <c r="EG168" s="258">
        <f t="shared" si="209"/>
        <v>0</v>
      </c>
      <c r="EH168" s="258">
        <f t="shared" si="209"/>
        <v>0</v>
      </c>
      <c r="EI168" s="258">
        <f t="shared" si="209"/>
        <v>0</v>
      </c>
      <c r="EJ168" s="258">
        <f t="shared" si="209"/>
        <v>0</v>
      </c>
      <c r="EK168" s="258">
        <f t="shared" si="209"/>
        <v>0</v>
      </c>
      <c r="EL168" s="258">
        <f t="shared" si="209"/>
        <v>0</v>
      </c>
      <c r="EM168" s="258">
        <f t="shared" si="209"/>
        <v>0</v>
      </c>
      <c r="EN168" s="258">
        <f t="shared" si="209"/>
        <v>0</v>
      </c>
      <c r="EO168" s="258">
        <f t="shared" si="209"/>
        <v>0</v>
      </c>
      <c r="EP168" s="258">
        <f t="shared" si="209"/>
        <v>0</v>
      </c>
      <c r="EQ168" s="258">
        <f t="shared" si="209"/>
        <v>0</v>
      </c>
      <c r="ER168" s="258">
        <f t="shared" si="209"/>
        <v>0</v>
      </c>
      <c r="ES168" s="258">
        <f t="shared" si="209"/>
        <v>0</v>
      </c>
      <c r="ET168" s="1"/>
      <c r="EU168" s="1"/>
      <c r="EV168" s="1"/>
      <c r="EW168" s="1"/>
      <c r="EX168" s="80">
        <f t="shared" ref="EX168:KE168" si="210">(P168&gt;0)*(P168-AB168)</f>
        <v>0</v>
      </c>
      <c r="EY168" s="80">
        <f t="shared" si="210"/>
        <v>0</v>
      </c>
      <c r="EZ168" s="80">
        <f t="shared" si="210"/>
        <v>0</v>
      </c>
      <c r="FA168" s="80">
        <f t="shared" si="210"/>
        <v>0</v>
      </c>
      <c r="FB168" s="80">
        <f t="shared" si="210"/>
        <v>0</v>
      </c>
      <c r="FC168" s="80">
        <f t="shared" si="210"/>
        <v>0</v>
      </c>
      <c r="FD168" s="80">
        <f t="shared" si="210"/>
        <v>0</v>
      </c>
      <c r="FE168" s="80">
        <f t="shared" si="210"/>
        <v>0</v>
      </c>
      <c r="FF168" s="80">
        <f t="shared" si="210"/>
        <v>0</v>
      </c>
      <c r="FG168" s="80">
        <f t="shared" si="210"/>
        <v>0</v>
      </c>
      <c r="FH168" s="80">
        <f t="shared" si="210"/>
        <v>0</v>
      </c>
      <c r="FI168" s="80">
        <f t="shared" si="210"/>
        <v>0</v>
      </c>
      <c r="FJ168" s="80">
        <f t="shared" si="210"/>
        <v>0</v>
      </c>
      <c r="FK168" s="80">
        <f t="shared" si="210"/>
        <v>0</v>
      </c>
      <c r="FL168" s="80">
        <f t="shared" si="210"/>
        <v>0</v>
      </c>
      <c r="FM168" s="80">
        <f t="shared" si="210"/>
        <v>0</v>
      </c>
      <c r="FN168" s="80">
        <f t="shared" si="210"/>
        <v>0</v>
      </c>
      <c r="FO168" s="80">
        <f t="shared" si="210"/>
        <v>0</v>
      </c>
      <c r="FP168" s="80">
        <f t="shared" si="210"/>
        <v>0</v>
      </c>
      <c r="FQ168" s="80">
        <f t="shared" si="210"/>
        <v>0</v>
      </c>
      <c r="FR168" s="80">
        <f t="shared" si="210"/>
        <v>0</v>
      </c>
      <c r="FS168" s="80">
        <f t="shared" si="210"/>
        <v>0</v>
      </c>
      <c r="FT168" s="80">
        <f t="shared" si="210"/>
        <v>0</v>
      </c>
      <c r="FU168" s="80">
        <f t="shared" si="210"/>
        <v>0</v>
      </c>
      <c r="FV168" s="80">
        <f t="shared" si="210"/>
        <v>0</v>
      </c>
      <c r="FW168" s="80">
        <f t="shared" si="210"/>
        <v>0</v>
      </c>
      <c r="FX168" s="80">
        <f t="shared" si="210"/>
        <v>0</v>
      </c>
      <c r="FY168" s="80">
        <f t="shared" si="210"/>
        <v>0</v>
      </c>
      <c r="FZ168" s="80">
        <f t="shared" si="210"/>
        <v>0</v>
      </c>
      <c r="GA168" s="80">
        <f t="shared" si="210"/>
        <v>0</v>
      </c>
      <c r="GB168" s="80">
        <f t="shared" si="210"/>
        <v>0</v>
      </c>
      <c r="GC168" s="80">
        <f t="shared" si="210"/>
        <v>0</v>
      </c>
      <c r="GD168" s="80">
        <f t="shared" si="210"/>
        <v>0</v>
      </c>
      <c r="GE168" s="80">
        <f t="shared" si="210"/>
        <v>0</v>
      </c>
      <c r="GF168" s="80">
        <f t="shared" si="210"/>
        <v>0</v>
      </c>
      <c r="GG168" s="80">
        <f t="shared" si="210"/>
        <v>0</v>
      </c>
      <c r="GH168" s="80">
        <f t="shared" si="210"/>
        <v>0</v>
      </c>
      <c r="GI168" s="80">
        <f t="shared" si="210"/>
        <v>0</v>
      </c>
      <c r="GJ168" s="80">
        <f t="shared" si="210"/>
        <v>0</v>
      </c>
      <c r="GK168" s="80">
        <f t="shared" si="210"/>
        <v>0</v>
      </c>
      <c r="GL168" s="80">
        <f t="shared" si="210"/>
        <v>0</v>
      </c>
      <c r="GM168" s="80">
        <f t="shared" si="210"/>
        <v>0</v>
      </c>
      <c r="GN168" s="80">
        <f t="shared" si="210"/>
        <v>0</v>
      </c>
      <c r="GO168" s="80">
        <f t="shared" si="210"/>
        <v>0</v>
      </c>
      <c r="GP168" s="80">
        <f t="shared" si="210"/>
        <v>0</v>
      </c>
      <c r="GQ168" s="80">
        <f t="shared" si="210"/>
        <v>0</v>
      </c>
      <c r="GR168" s="80">
        <f t="shared" si="210"/>
        <v>0</v>
      </c>
      <c r="GS168" s="80">
        <f t="shared" si="210"/>
        <v>0</v>
      </c>
      <c r="GT168" s="80">
        <f t="shared" si="210"/>
        <v>0</v>
      </c>
      <c r="GU168" s="80">
        <f t="shared" si="210"/>
        <v>0</v>
      </c>
      <c r="GV168" s="80">
        <f t="shared" si="210"/>
        <v>0</v>
      </c>
      <c r="GW168" s="80">
        <f t="shared" si="210"/>
        <v>0</v>
      </c>
      <c r="GX168" s="80">
        <f t="shared" si="210"/>
        <v>0</v>
      </c>
      <c r="GY168" s="80">
        <f t="shared" si="210"/>
        <v>0</v>
      </c>
      <c r="GZ168" s="80">
        <f t="shared" si="210"/>
        <v>0</v>
      </c>
      <c r="HA168" s="80">
        <f t="shared" si="210"/>
        <v>0</v>
      </c>
      <c r="HB168" s="80">
        <f t="shared" si="210"/>
        <v>0</v>
      </c>
      <c r="HC168" s="80">
        <f t="shared" si="210"/>
        <v>0</v>
      </c>
      <c r="HD168" s="80">
        <f t="shared" si="210"/>
        <v>0</v>
      </c>
      <c r="HE168" s="80">
        <f t="shared" si="210"/>
        <v>0</v>
      </c>
      <c r="HF168" s="80">
        <f t="shared" si="210"/>
        <v>0</v>
      </c>
      <c r="HG168" s="80">
        <f t="shared" si="210"/>
        <v>0</v>
      </c>
      <c r="HH168" s="80">
        <f t="shared" si="210"/>
        <v>0</v>
      </c>
      <c r="HI168" s="80">
        <f t="shared" si="210"/>
        <v>0</v>
      </c>
      <c r="HJ168" s="80">
        <f t="shared" si="210"/>
        <v>0</v>
      </c>
      <c r="HK168" s="80">
        <f t="shared" si="210"/>
        <v>0</v>
      </c>
      <c r="HL168" s="80">
        <f t="shared" si="210"/>
        <v>0</v>
      </c>
      <c r="HM168" s="80">
        <f t="shared" si="210"/>
        <v>0</v>
      </c>
      <c r="HN168" s="80">
        <f t="shared" si="210"/>
        <v>0</v>
      </c>
      <c r="HO168" s="80">
        <f t="shared" si="210"/>
        <v>0</v>
      </c>
      <c r="HP168" s="80">
        <f t="shared" si="210"/>
        <v>0</v>
      </c>
      <c r="HQ168" s="80">
        <f t="shared" si="210"/>
        <v>0</v>
      </c>
      <c r="HR168" s="80">
        <f t="shared" si="210"/>
        <v>0</v>
      </c>
      <c r="HS168" s="80">
        <f t="shared" si="210"/>
        <v>0</v>
      </c>
      <c r="HT168" s="80">
        <f t="shared" si="210"/>
        <v>0</v>
      </c>
      <c r="HU168" s="80">
        <f t="shared" si="210"/>
        <v>0</v>
      </c>
      <c r="HV168" s="80">
        <f t="shared" si="210"/>
        <v>0</v>
      </c>
      <c r="HW168" s="80">
        <f t="shared" si="210"/>
        <v>0</v>
      </c>
      <c r="HX168" s="80">
        <f t="shared" si="210"/>
        <v>0</v>
      </c>
      <c r="HY168" s="80">
        <f t="shared" si="210"/>
        <v>0</v>
      </c>
      <c r="HZ168" s="80">
        <f t="shared" si="210"/>
        <v>0</v>
      </c>
      <c r="IA168" s="80">
        <f t="shared" si="210"/>
        <v>0</v>
      </c>
      <c r="IB168" s="80">
        <f t="shared" si="210"/>
        <v>0</v>
      </c>
      <c r="IC168" s="80">
        <f t="shared" si="210"/>
        <v>0</v>
      </c>
      <c r="ID168" s="80">
        <f t="shared" si="210"/>
        <v>0</v>
      </c>
      <c r="IE168" s="80">
        <f t="shared" si="210"/>
        <v>0</v>
      </c>
      <c r="IF168" s="80">
        <f t="shared" si="210"/>
        <v>0</v>
      </c>
      <c r="IG168" s="80">
        <f t="shared" si="210"/>
        <v>0</v>
      </c>
      <c r="IH168" s="80">
        <f t="shared" si="210"/>
        <v>0</v>
      </c>
      <c r="II168" s="80">
        <f t="shared" si="210"/>
        <v>0</v>
      </c>
      <c r="IJ168" s="80">
        <f t="shared" si="210"/>
        <v>0</v>
      </c>
      <c r="IK168" s="80">
        <f t="shared" si="210"/>
        <v>0</v>
      </c>
      <c r="IL168" s="80">
        <f t="shared" si="210"/>
        <v>0</v>
      </c>
      <c r="IM168" s="80">
        <f t="shared" si="210"/>
        <v>0</v>
      </c>
      <c r="IN168" s="80">
        <f t="shared" si="210"/>
        <v>0</v>
      </c>
      <c r="IO168" s="80">
        <f t="shared" si="210"/>
        <v>0</v>
      </c>
      <c r="IP168" s="80">
        <f t="shared" si="210"/>
        <v>0</v>
      </c>
      <c r="IQ168" s="80">
        <f t="shared" si="210"/>
        <v>0</v>
      </c>
      <c r="IR168" s="80">
        <f t="shared" si="210"/>
        <v>0</v>
      </c>
      <c r="IS168" s="80">
        <f t="shared" si="210"/>
        <v>0</v>
      </c>
      <c r="IT168" s="80">
        <f t="shared" si="210"/>
        <v>0</v>
      </c>
      <c r="IU168" s="80">
        <f t="shared" si="210"/>
        <v>0</v>
      </c>
      <c r="IV168" s="80">
        <f t="shared" si="210"/>
        <v>0</v>
      </c>
      <c r="IW168" s="80">
        <f t="shared" si="210"/>
        <v>0</v>
      </c>
      <c r="IX168" s="80">
        <f t="shared" si="210"/>
        <v>0</v>
      </c>
      <c r="IY168" s="80">
        <f t="shared" si="210"/>
        <v>0</v>
      </c>
      <c r="IZ168" s="80">
        <f t="shared" si="210"/>
        <v>0</v>
      </c>
      <c r="JA168" s="80">
        <f t="shared" si="210"/>
        <v>0</v>
      </c>
      <c r="JB168" s="80">
        <f t="shared" si="210"/>
        <v>0</v>
      </c>
      <c r="JC168" s="80">
        <f t="shared" si="210"/>
        <v>0</v>
      </c>
      <c r="JD168" s="80">
        <f t="shared" si="210"/>
        <v>0</v>
      </c>
      <c r="JE168" s="80">
        <f t="shared" si="210"/>
        <v>0</v>
      </c>
      <c r="JF168" s="80">
        <f t="shared" si="210"/>
        <v>0</v>
      </c>
      <c r="JG168" s="80">
        <f t="shared" si="210"/>
        <v>0</v>
      </c>
      <c r="JH168" s="80">
        <f t="shared" si="210"/>
        <v>0</v>
      </c>
      <c r="JI168" s="80">
        <f t="shared" si="210"/>
        <v>0</v>
      </c>
      <c r="JJ168" s="80">
        <f t="shared" si="210"/>
        <v>0</v>
      </c>
      <c r="JK168" s="80">
        <f t="shared" si="210"/>
        <v>0</v>
      </c>
      <c r="JL168" s="80">
        <f t="shared" si="210"/>
        <v>0</v>
      </c>
      <c r="JM168" s="80">
        <f t="shared" si="210"/>
        <v>0</v>
      </c>
      <c r="JN168" s="80">
        <f t="shared" si="210"/>
        <v>0</v>
      </c>
      <c r="JO168" s="80">
        <f t="shared" si="210"/>
        <v>0</v>
      </c>
      <c r="JP168" s="80">
        <f t="shared" si="210"/>
        <v>0</v>
      </c>
      <c r="JQ168" s="80">
        <f t="shared" si="210"/>
        <v>0</v>
      </c>
      <c r="JR168" s="80">
        <f t="shared" si="210"/>
        <v>0</v>
      </c>
      <c r="JS168" s="80">
        <f t="shared" si="210"/>
        <v>0</v>
      </c>
      <c r="JT168" s="80">
        <f t="shared" si="210"/>
        <v>0</v>
      </c>
      <c r="JU168" s="80">
        <f t="shared" si="210"/>
        <v>0</v>
      </c>
      <c r="JV168" s="80">
        <f t="shared" si="210"/>
        <v>0</v>
      </c>
      <c r="JW168" s="80">
        <f t="shared" si="210"/>
        <v>0</v>
      </c>
      <c r="JX168" s="80">
        <f t="shared" si="210"/>
        <v>0</v>
      </c>
      <c r="JY168" s="80">
        <f t="shared" si="210"/>
        <v>0</v>
      </c>
      <c r="JZ168" s="80">
        <f t="shared" si="210"/>
        <v>0</v>
      </c>
      <c r="KA168" s="80">
        <f t="shared" si="210"/>
        <v>0</v>
      </c>
      <c r="KB168" s="80">
        <f t="shared" si="210"/>
        <v>0</v>
      </c>
      <c r="KC168" s="80">
        <f t="shared" si="210"/>
        <v>0</v>
      </c>
      <c r="KD168" s="80">
        <f t="shared" si="210"/>
        <v>0</v>
      </c>
      <c r="KE168" s="80">
        <f t="shared" si="210"/>
        <v>0</v>
      </c>
      <c r="KF168" s="1"/>
      <c r="KG168" s="1"/>
      <c r="KH168" s="80">
        <f>+Interest_Rate_for_Equipment_Financing/12*P168</f>
        <v>0</v>
      </c>
      <c r="KI168" s="80">
        <f>+Interest_Rate_for_Equipment_Financing/12*Q168</f>
        <v>0</v>
      </c>
      <c r="KJ168" s="80">
        <f>+Interest_Rate_for_Equipment_Financing/12*R168</f>
        <v>0</v>
      </c>
      <c r="KK168" s="80">
        <f>+Interest_Rate_for_Equipment_Financing/12*S168</f>
        <v>0</v>
      </c>
      <c r="KL168" s="80">
        <f>+Interest_Rate_for_Equipment_Financing/12*T168</f>
        <v>0</v>
      </c>
      <c r="KM168" s="80">
        <f>+Interest_Rate_for_Equipment_Financing/12*U168</f>
        <v>0</v>
      </c>
      <c r="KN168" s="80">
        <f>+Interest_Rate_for_Equipment_Financing/12*V168</f>
        <v>0</v>
      </c>
      <c r="KO168" s="80">
        <f>+Interest_Rate_for_Equipment_Financing/12*W168</f>
        <v>0</v>
      </c>
      <c r="KP168" s="80">
        <f>+Interest_Rate_for_Equipment_Financing/12*X168</f>
        <v>0</v>
      </c>
      <c r="KQ168" s="80">
        <f>+Interest_Rate_for_Equipment_Financing/12*Y168</f>
        <v>0</v>
      </c>
      <c r="KR168" s="80">
        <f>+Interest_Rate_for_Equipment_Financing/12*Z168</f>
        <v>0</v>
      </c>
      <c r="KS168" s="80">
        <f>+Interest_Rate_for_Equipment_Financing/12*AA168</f>
        <v>0</v>
      </c>
      <c r="KT168" s="80">
        <f>+Interest_Rate_for_Equipment_Financing/12*AB168</f>
        <v>0</v>
      </c>
      <c r="KU168" s="80">
        <f>+Interest_Rate_for_Equipment_Financing/12*AC168</f>
        <v>0</v>
      </c>
      <c r="KV168" s="80">
        <f>+Interest_Rate_for_Equipment_Financing/12*AD168</f>
        <v>0</v>
      </c>
      <c r="KW168" s="80">
        <f>+Interest_Rate_for_Equipment_Financing/12*AE168</f>
        <v>0</v>
      </c>
      <c r="KX168" s="80">
        <f>+Interest_Rate_for_Equipment_Financing/12*AF168</f>
        <v>0</v>
      </c>
      <c r="KY168" s="80">
        <f>+Interest_Rate_for_Equipment_Financing/12*AG168</f>
        <v>0</v>
      </c>
      <c r="KZ168" s="80">
        <f>+Interest_Rate_for_Equipment_Financing/12*AH168</f>
        <v>0</v>
      </c>
      <c r="LA168" s="80">
        <f>+Interest_Rate_for_Equipment_Financing/12*AI168</f>
        <v>0</v>
      </c>
      <c r="LB168" s="80">
        <f>+Interest_Rate_for_Equipment_Financing/12*AJ168</f>
        <v>0</v>
      </c>
      <c r="LC168" s="80">
        <f>+Interest_Rate_for_Equipment_Financing/12*AK168</f>
        <v>0</v>
      </c>
      <c r="LD168" s="80">
        <f>+Interest_Rate_for_Equipment_Financing/12*AL168</f>
        <v>0</v>
      </c>
      <c r="LE168" s="80">
        <f>+Interest_Rate_for_Equipment_Financing/12*AM168</f>
        <v>0</v>
      </c>
      <c r="LF168" s="80">
        <f>+Interest_Rate_for_Equipment_Financing/12*AN168</f>
        <v>0</v>
      </c>
      <c r="LG168" s="80">
        <f>+Interest_Rate_for_Equipment_Financing/12*AO168</f>
        <v>0</v>
      </c>
      <c r="LH168" s="80">
        <f>+Interest_Rate_for_Equipment_Financing/12*AP168</f>
        <v>0</v>
      </c>
      <c r="LI168" s="80">
        <f>+Interest_Rate_for_Equipment_Financing/12*AQ168</f>
        <v>0</v>
      </c>
      <c r="LJ168" s="80">
        <f>+Interest_Rate_for_Equipment_Financing/12*AR168</f>
        <v>0</v>
      </c>
      <c r="LK168" s="80">
        <f>+Interest_Rate_for_Equipment_Financing/12*AS168</f>
        <v>0</v>
      </c>
      <c r="LL168" s="80">
        <f>+Interest_Rate_for_Equipment_Financing/12*AT168</f>
        <v>0</v>
      </c>
      <c r="LM168" s="80">
        <f>+Interest_Rate_for_Equipment_Financing/12*AU168</f>
        <v>0</v>
      </c>
      <c r="LN168" s="80">
        <f>+Interest_Rate_for_Equipment_Financing/12*AV168</f>
        <v>0</v>
      </c>
      <c r="LO168" s="80">
        <f>+Interest_Rate_for_Equipment_Financing/12*AW168</f>
        <v>0</v>
      </c>
      <c r="LP168" s="80">
        <f>+Interest_Rate_for_Equipment_Financing/12*AX168</f>
        <v>0</v>
      </c>
      <c r="LQ168" s="80">
        <f>+Interest_Rate_for_Equipment_Financing/12*AY168</f>
        <v>0</v>
      </c>
      <c r="LR168" s="80">
        <f>+Interest_Rate_for_Equipment_Financing/12*AZ168</f>
        <v>0</v>
      </c>
      <c r="LS168" s="80">
        <f>+Interest_Rate_for_Equipment_Financing/12*BA168</f>
        <v>0</v>
      </c>
      <c r="LT168" s="80">
        <f>+Interest_Rate_for_Equipment_Financing/12*BB168</f>
        <v>0</v>
      </c>
      <c r="LU168" s="80">
        <f>+Interest_Rate_for_Equipment_Financing/12*BC168</f>
        <v>0</v>
      </c>
      <c r="LV168" s="80">
        <f>+Interest_Rate_for_Equipment_Financing/12*BD168</f>
        <v>0</v>
      </c>
      <c r="LW168" s="80">
        <f>+Interest_Rate_for_Equipment_Financing/12*BE168</f>
        <v>0</v>
      </c>
      <c r="LX168" s="80">
        <f>+Interest_Rate_for_Equipment_Financing/12*BF168</f>
        <v>0</v>
      </c>
      <c r="LY168" s="80">
        <f>+Interest_Rate_for_Equipment_Financing/12*BG168</f>
        <v>0</v>
      </c>
      <c r="LZ168" s="80">
        <f>+Interest_Rate_for_Equipment_Financing/12*BH168</f>
        <v>0</v>
      </c>
      <c r="MA168" s="80">
        <f>+Interest_Rate_for_Equipment_Financing/12*BI168</f>
        <v>0</v>
      </c>
      <c r="MB168" s="80">
        <f>+Interest_Rate_for_Equipment_Financing/12*BJ168</f>
        <v>0</v>
      </c>
      <c r="MC168" s="80">
        <f>+Interest_Rate_for_Equipment_Financing/12*BK168</f>
        <v>0</v>
      </c>
      <c r="MD168" s="80">
        <f>+Interest_Rate_for_Equipment_Financing/12*BL168</f>
        <v>0</v>
      </c>
      <c r="ME168" s="80">
        <f>+Interest_Rate_for_Equipment_Financing/12*BM168</f>
        <v>0</v>
      </c>
      <c r="MF168" s="80">
        <f>+Interest_Rate_for_Equipment_Financing/12*BN168</f>
        <v>0</v>
      </c>
      <c r="MG168" s="80">
        <f>+Interest_Rate_for_Equipment_Financing/12*BO168</f>
        <v>0</v>
      </c>
      <c r="MH168" s="80">
        <f>+Interest_Rate_for_Equipment_Financing/12*BP168</f>
        <v>0</v>
      </c>
      <c r="MI168" s="80">
        <f>+Interest_Rate_for_Equipment_Financing/12*BQ168</f>
        <v>0</v>
      </c>
      <c r="MJ168" s="80">
        <f>+Interest_Rate_for_Equipment_Financing/12*BR168</f>
        <v>0</v>
      </c>
      <c r="MK168" s="80">
        <f>+Interest_Rate_for_Equipment_Financing/12*BS168</f>
        <v>0</v>
      </c>
      <c r="ML168" s="80">
        <f>+Interest_Rate_for_Equipment_Financing/12*BT168</f>
        <v>0</v>
      </c>
      <c r="MM168" s="80">
        <f>+Interest_Rate_for_Equipment_Financing/12*BU168</f>
        <v>0</v>
      </c>
      <c r="MN168" s="80">
        <f>+Interest_Rate_for_Equipment_Financing/12*BV168</f>
        <v>0</v>
      </c>
      <c r="MO168" s="80">
        <f>+Interest_Rate_for_Equipment_Financing/12*BW168</f>
        <v>0</v>
      </c>
      <c r="MP168" s="80">
        <f>+Interest_Rate_for_Equipment_Financing/12*BX168</f>
        <v>0</v>
      </c>
      <c r="MQ168" s="80">
        <f>+Interest_Rate_for_Equipment_Financing/12*BY168</f>
        <v>0</v>
      </c>
      <c r="MR168" s="80">
        <f>+Interest_Rate_for_Equipment_Financing/12*BZ168</f>
        <v>0</v>
      </c>
      <c r="MS168" s="80">
        <f>+Interest_Rate_for_Equipment_Financing/12*CA168</f>
        <v>0</v>
      </c>
      <c r="MT168" s="80">
        <f>+Interest_Rate_for_Equipment_Financing/12*CB168</f>
        <v>0</v>
      </c>
      <c r="MU168" s="80">
        <f>+Interest_Rate_for_Equipment_Financing/12*CC168</f>
        <v>0</v>
      </c>
      <c r="MV168" s="80">
        <f>+Interest_Rate_for_Equipment_Financing/12*CD168</f>
        <v>0</v>
      </c>
      <c r="MW168" s="80">
        <f>+Interest_Rate_for_Equipment_Financing/12*CE168</f>
        <v>0</v>
      </c>
      <c r="MX168" s="80">
        <f>+Interest_Rate_for_Equipment_Financing/12*CF168</f>
        <v>0</v>
      </c>
      <c r="MY168" s="80">
        <f>+Interest_Rate_for_Equipment_Financing/12*CG168</f>
        <v>0</v>
      </c>
      <c r="MZ168" s="80">
        <f>+Interest_Rate_for_Equipment_Financing/12*CH168</f>
        <v>0</v>
      </c>
      <c r="NA168" s="80">
        <f>+Interest_Rate_for_Equipment_Financing/12*CI168</f>
        <v>0</v>
      </c>
      <c r="NB168" s="80">
        <f>+Interest_Rate_for_Equipment_Financing/12*CJ168</f>
        <v>0</v>
      </c>
      <c r="NC168" s="80">
        <f>+Interest_Rate_for_Equipment_Financing/12*CK168</f>
        <v>0</v>
      </c>
      <c r="ND168" s="80">
        <f>+Interest_Rate_for_Equipment_Financing/12*CL168</f>
        <v>0</v>
      </c>
      <c r="NE168" s="80">
        <f>+Interest_Rate_for_Equipment_Financing/12*CM168</f>
        <v>0</v>
      </c>
      <c r="NF168" s="80">
        <f>+Interest_Rate_for_Equipment_Financing/12*CN168</f>
        <v>0</v>
      </c>
      <c r="NG168" s="80">
        <f>+Interest_Rate_for_Equipment_Financing/12*CO168</f>
        <v>0</v>
      </c>
      <c r="NH168" s="80">
        <f>+Interest_Rate_for_Equipment_Financing/12*CP168</f>
        <v>0</v>
      </c>
      <c r="NI168" s="80">
        <f>+Interest_Rate_for_Equipment_Financing/12*CQ168</f>
        <v>0</v>
      </c>
      <c r="NJ168" s="80">
        <f>+Interest_Rate_for_Equipment_Financing/12*CR168</f>
        <v>0</v>
      </c>
      <c r="NK168" s="80">
        <f>+Interest_Rate_for_Equipment_Financing/12*CS168</f>
        <v>0</v>
      </c>
      <c r="NL168" s="80">
        <f>+Interest_Rate_for_Equipment_Financing/12*CT168</f>
        <v>0</v>
      </c>
      <c r="NM168" s="80">
        <f>+Interest_Rate_for_Equipment_Financing/12*CU168</f>
        <v>0</v>
      </c>
      <c r="NN168" s="80">
        <f>+Interest_Rate_for_Equipment_Financing/12*CV168</f>
        <v>0</v>
      </c>
      <c r="NO168" s="80">
        <f>+Interest_Rate_for_Equipment_Financing/12*CW168</f>
        <v>0</v>
      </c>
      <c r="NP168" s="80">
        <f>+Interest_Rate_for_Equipment_Financing/12*CX168</f>
        <v>0</v>
      </c>
      <c r="NQ168" s="80">
        <f>+Interest_Rate_for_Equipment_Financing/12*CY168</f>
        <v>0</v>
      </c>
      <c r="NR168" s="80">
        <f>+Interest_Rate_for_Equipment_Financing/12*CZ168</f>
        <v>0</v>
      </c>
      <c r="NS168" s="80">
        <f>+Interest_Rate_for_Equipment_Financing/12*DA168</f>
        <v>0</v>
      </c>
      <c r="NT168" s="80">
        <f>+Interest_Rate_for_Equipment_Financing/12*DB168</f>
        <v>0</v>
      </c>
      <c r="NU168" s="80">
        <f>+Interest_Rate_for_Equipment_Financing/12*DC168</f>
        <v>0</v>
      </c>
      <c r="NV168" s="80">
        <f>+Interest_Rate_for_Equipment_Financing/12*DD168</f>
        <v>0</v>
      </c>
      <c r="NW168" s="80">
        <f>+Interest_Rate_for_Equipment_Financing/12*DE168</f>
        <v>0</v>
      </c>
      <c r="NX168" s="80">
        <f>+Interest_Rate_for_Equipment_Financing/12*DF168</f>
        <v>0</v>
      </c>
      <c r="NY168" s="80">
        <f>+Interest_Rate_for_Equipment_Financing/12*DG168</f>
        <v>0</v>
      </c>
      <c r="NZ168" s="80">
        <f>+Interest_Rate_for_Equipment_Financing/12*DH168</f>
        <v>0</v>
      </c>
      <c r="OA168" s="80">
        <f>+Interest_Rate_for_Equipment_Financing/12*DI168</f>
        <v>0</v>
      </c>
      <c r="OB168" s="80">
        <f>+Interest_Rate_for_Equipment_Financing/12*DJ168</f>
        <v>0</v>
      </c>
      <c r="OC168" s="80">
        <f>+Interest_Rate_for_Equipment_Financing/12*DK168</f>
        <v>0</v>
      </c>
      <c r="OD168" s="80">
        <f>+Interest_Rate_for_Equipment_Financing/12*DL168</f>
        <v>0</v>
      </c>
      <c r="OE168" s="80">
        <f>+Interest_Rate_for_Equipment_Financing/12*DM168</f>
        <v>0</v>
      </c>
      <c r="OF168" s="80">
        <f>+Interest_Rate_for_Equipment_Financing/12*DN168</f>
        <v>0</v>
      </c>
      <c r="OG168" s="80">
        <f>+Interest_Rate_for_Equipment_Financing/12*DO168</f>
        <v>0</v>
      </c>
      <c r="OH168" s="80">
        <f>+Interest_Rate_for_Equipment_Financing/12*DP168</f>
        <v>0</v>
      </c>
      <c r="OI168" s="80">
        <f>+Interest_Rate_for_Equipment_Financing/12*DQ168</f>
        <v>0</v>
      </c>
      <c r="OJ168" s="80">
        <f>+Interest_Rate_for_Equipment_Financing/12*DR168</f>
        <v>0</v>
      </c>
      <c r="OK168" s="80">
        <f>+Interest_Rate_for_Equipment_Financing/12*DS168</f>
        <v>0</v>
      </c>
      <c r="OL168" s="80">
        <f>+Interest_Rate_for_Equipment_Financing/12*DT168</f>
        <v>0</v>
      </c>
      <c r="OM168" s="80">
        <f>+Interest_Rate_for_Equipment_Financing/12*DU168</f>
        <v>0</v>
      </c>
      <c r="ON168" s="80">
        <f>+Interest_Rate_for_Equipment_Financing/12*DV168</f>
        <v>0</v>
      </c>
      <c r="OO168" s="80">
        <f>+Interest_Rate_for_Equipment_Financing/12*DW168</f>
        <v>0</v>
      </c>
      <c r="OP168" s="80">
        <f>+Interest_Rate_for_Equipment_Financing/12*DX168</f>
        <v>0</v>
      </c>
      <c r="OQ168" s="80">
        <f>+Interest_Rate_for_Equipment_Financing/12*DY168</f>
        <v>0</v>
      </c>
      <c r="OR168" s="80">
        <f>+Interest_Rate_for_Equipment_Financing/12*DZ168</f>
        <v>0</v>
      </c>
      <c r="OS168" s="80">
        <f>+Interest_Rate_for_Equipment_Financing/12*EA168</f>
        <v>0</v>
      </c>
      <c r="OT168" s="80">
        <f>+Interest_Rate_for_Equipment_Financing/12*EB168</f>
        <v>0</v>
      </c>
      <c r="OU168" s="80">
        <f>+Interest_Rate_for_Equipment_Financing/12*EC168</f>
        <v>0</v>
      </c>
      <c r="OV168" s="80">
        <f>+Interest_Rate_for_Equipment_Financing/12*ED168</f>
        <v>0</v>
      </c>
      <c r="OW168" s="80">
        <f>+Interest_Rate_for_Equipment_Financing/12*EE168</f>
        <v>0</v>
      </c>
    </row>
    <row r="169" ht="12.75" customHeight="1">
      <c r="A169" s="79">
        <f t="shared" si="111"/>
        <v>48</v>
      </c>
      <c r="B169" s="79" t="s">
        <v>248</v>
      </c>
      <c r="C169" s="80"/>
      <c r="D169" s="80" t="str">
        <f>Term_for_Equipment_Financing</f>
        <v/>
      </c>
      <c r="E169" s="294">
        <f>+Interest_Rate_LT</f>
        <v>0.05</v>
      </c>
      <c r="F169" s="295">
        <f t="shared" si="141"/>
        <v>12</v>
      </c>
      <c r="G169" s="79">
        <f t="shared" si="142"/>
        <v>2028</v>
      </c>
      <c r="H169" s="296"/>
      <c r="I169" s="296"/>
      <c r="J169" s="297"/>
      <c r="K169" s="1"/>
      <c r="L169" s="1"/>
      <c r="M169" s="256">
        <f t="shared" si="118"/>
        <v>47088</v>
      </c>
      <c r="N169" s="256">
        <f t="shared" si="112"/>
        <v>0</v>
      </c>
      <c r="O169" s="257">
        <f t="shared" si="113"/>
        <v>0</v>
      </c>
      <c r="P169" s="258">
        <f t="shared" ref="P169:ES169" si="211">AND((O169&gt;0.1),OR(P$70&lt;$N169,$N169=0))*(O169+$O169+O169*$E169/12)+(P$70=$M169)*($C169+$O169+$C169*$E169/12)</f>
        <v>0</v>
      </c>
      <c r="Q169" s="258">
        <f t="shared" si="211"/>
        <v>0</v>
      </c>
      <c r="R169" s="258">
        <f t="shared" si="211"/>
        <v>0</v>
      </c>
      <c r="S169" s="258">
        <f t="shared" si="211"/>
        <v>0</v>
      </c>
      <c r="T169" s="258">
        <f t="shared" si="211"/>
        <v>0</v>
      </c>
      <c r="U169" s="258">
        <f t="shared" si="211"/>
        <v>0</v>
      </c>
      <c r="V169" s="258">
        <f t="shared" si="211"/>
        <v>0</v>
      </c>
      <c r="W169" s="258">
        <f t="shared" si="211"/>
        <v>0</v>
      </c>
      <c r="X169" s="258">
        <f t="shared" si="211"/>
        <v>0</v>
      </c>
      <c r="Y169" s="258">
        <f t="shared" si="211"/>
        <v>0</v>
      </c>
      <c r="Z169" s="258">
        <f t="shared" si="211"/>
        <v>0</v>
      </c>
      <c r="AA169" s="258">
        <f t="shared" si="211"/>
        <v>0</v>
      </c>
      <c r="AB169" s="258">
        <f t="shared" si="211"/>
        <v>0</v>
      </c>
      <c r="AC169" s="258">
        <f t="shared" si="211"/>
        <v>0</v>
      </c>
      <c r="AD169" s="258">
        <f t="shared" si="211"/>
        <v>0</v>
      </c>
      <c r="AE169" s="258">
        <f t="shared" si="211"/>
        <v>0</v>
      </c>
      <c r="AF169" s="258">
        <f t="shared" si="211"/>
        <v>0</v>
      </c>
      <c r="AG169" s="258">
        <f t="shared" si="211"/>
        <v>0</v>
      </c>
      <c r="AH169" s="258">
        <f t="shared" si="211"/>
        <v>0</v>
      </c>
      <c r="AI169" s="258">
        <f t="shared" si="211"/>
        <v>0</v>
      </c>
      <c r="AJ169" s="258">
        <f t="shared" si="211"/>
        <v>0</v>
      </c>
      <c r="AK169" s="258">
        <f t="shared" si="211"/>
        <v>0</v>
      </c>
      <c r="AL169" s="258">
        <f t="shared" si="211"/>
        <v>0</v>
      </c>
      <c r="AM169" s="258">
        <f t="shared" si="211"/>
        <v>0</v>
      </c>
      <c r="AN169" s="258">
        <f t="shared" si="211"/>
        <v>0</v>
      </c>
      <c r="AO169" s="258">
        <f t="shared" si="211"/>
        <v>0</v>
      </c>
      <c r="AP169" s="258">
        <f t="shared" si="211"/>
        <v>0</v>
      </c>
      <c r="AQ169" s="258">
        <f t="shared" si="211"/>
        <v>0</v>
      </c>
      <c r="AR169" s="258">
        <f t="shared" si="211"/>
        <v>0</v>
      </c>
      <c r="AS169" s="258">
        <f t="shared" si="211"/>
        <v>0</v>
      </c>
      <c r="AT169" s="258">
        <f t="shared" si="211"/>
        <v>0</v>
      </c>
      <c r="AU169" s="258">
        <f t="shared" si="211"/>
        <v>0</v>
      </c>
      <c r="AV169" s="258">
        <f t="shared" si="211"/>
        <v>0</v>
      </c>
      <c r="AW169" s="258">
        <f t="shared" si="211"/>
        <v>0</v>
      </c>
      <c r="AX169" s="258">
        <f t="shared" si="211"/>
        <v>0</v>
      </c>
      <c r="AY169" s="258">
        <f t="shared" si="211"/>
        <v>0</v>
      </c>
      <c r="AZ169" s="258">
        <f t="shared" si="211"/>
        <v>0</v>
      </c>
      <c r="BA169" s="258">
        <f t="shared" si="211"/>
        <v>0</v>
      </c>
      <c r="BB169" s="258">
        <f t="shared" si="211"/>
        <v>0</v>
      </c>
      <c r="BC169" s="258">
        <f t="shared" si="211"/>
        <v>0</v>
      </c>
      <c r="BD169" s="258">
        <f t="shared" si="211"/>
        <v>0</v>
      </c>
      <c r="BE169" s="258">
        <f t="shared" si="211"/>
        <v>0</v>
      </c>
      <c r="BF169" s="258">
        <f t="shared" si="211"/>
        <v>0</v>
      </c>
      <c r="BG169" s="258">
        <f t="shared" si="211"/>
        <v>0</v>
      </c>
      <c r="BH169" s="258">
        <f t="shared" si="211"/>
        <v>0</v>
      </c>
      <c r="BI169" s="258">
        <f t="shared" si="211"/>
        <v>0</v>
      </c>
      <c r="BJ169" s="258">
        <f t="shared" si="211"/>
        <v>0</v>
      </c>
      <c r="BK169" s="258">
        <f t="shared" si="211"/>
        <v>0</v>
      </c>
      <c r="BL169" s="258">
        <f t="shared" si="211"/>
        <v>0</v>
      </c>
      <c r="BM169" s="258">
        <f t="shared" si="211"/>
        <v>0</v>
      </c>
      <c r="BN169" s="258">
        <f t="shared" si="211"/>
        <v>0</v>
      </c>
      <c r="BO169" s="258">
        <f t="shared" si="211"/>
        <v>0</v>
      </c>
      <c r="BP169" s="258">
        <f t="shared" si="211"/>
        <v>0</v>
      </c>
      <c r="BQ169" s="258">
        <f t="shared" si="211"/>
        <v>0</v>
      </c>
      <c r="BR169" s="258">
        <f t="shared" si="211"/>
        <v>0</v>
      </c>
      <c r="BS169" s="258">
        <f t="shared" si="211"/>
        <v>0</v>
      </c>
      <c r="BT169" s="258">
        <f t="shared" si="211"/>
        <v>0</v>
      </c>
      <c r="BU169" s="258">
        <f t="shared" si="211"/>
        <v>0</v>
      </c>
      <c r="BV169" s="258">
        <f t="shared" si="211"/>
        <v>0</v>
      </c>
      <c r="BW169" s="258">
        <f t="shared" si="211"/>
        <v>0</v>
      </c>
      <c r="BX169" s="258">
        <f t="shared" si="211"/>
        <v>0</v>
      </c>
      <c r="BY169" s="258">
        <f t="shared" si="211"/>
        <v>0</v>
      </c>
      <c r="BZ169" s="258">
        <f t="shared" si="211"/>
        <v>0</v>
      </c>
      <c r="CA169" s="258">
        <f t="shared" si="211"/>
        <v>0</v>
      </c>
      <c r="CB169" s="258">
        <f t="shared" si="211"/>
        <v>0</v>
      </c>
      <c r="CC169" s="258">
        <f t="shared" si="211"/>
        <v>0</v>
      </c>
      <c r="CD169" s="258">
        <f t="shared" si="211"/>
        <v>0</v>
      </c>
      <c r="CE169" s="258">
        <f t="shared" si="211"/>
        <v>0</v>
      </c>
      <c r="CF169" s="258">
        <f t="shared" si="211"/>
        <v>0</v>
      </c>
      <c r="CG169" s="258">
        <f t="shared" si="211"/>
        <v>0</v>
      </c>
      <c r="CH169" s="258">
        <f t="shared" si="211"/>
        <v>0</v>
      </c>
      <c r="CI169" s="258">
        <f t="shared" si="211"/>
        <v>0</v>
      </c>
      <c r="CJ169" s="258">
        <f t="shared" si="211"/>
        <v>0</v>
      </c>
      <c r="CK169" s="258">
        <f t="shared" si="211"/>
        <v>0</v>
      </c>
      <c r="CL169" s="258">
        <f t="shared" si="211"/>
        <v>0</v>
      </c>
      <c r="CM169" s="258">
        <f t="shared" si="211"/>
        <v>0</v>
      </c>
      <c r="CN169" s="258">
        <f t="shared" si="211"/>
        <v>0</v>
      </c>
      <c r="CO169" s="258">
        <f t="shared" si="211"/>
        <v>0</v>
      </c>
      <c r="CP169" s="258">
        <f t="shared" si="211"/>
        <v>0</v>
      </c>
      <c r="CQ169" s="258">
        <f t="shared" si="211"/>
        <v>0</v>
      </c>
      <c r="CR169" s="258">
        <f t="shared" si="211"/>
        <v>0</v>
      </c>
      <c r="CS169" s="258">
        <f t="shared" si="211"/>
        <v>0</v>
      </c>
      <c r="CT169" s="258">
        <f t="shared" si="211"/>
        <v>0</v>
      </c>
      <c r="CU169" s="258">
        <f t="shared" si="211"/>
        <v>0</v>
      </c>
      <c r="CV169" s="258">
        <f t="shared" si="211"/>
        <v>0</v>
      </c>
      <c r="CW169" s="258">
        <f t="shared" si="211"/>
        <v>0</v>
      </c>
      <c r="CX169" s="258">
        <f t="shared" si="211"/>
        <v>0</v>
      </c>
      <c r="CY169" s="258">
        <f t="shared" si="211"/>
        <v>0</v>
      </c>
      <c r="CZ169" s="258">
        <f t="shared" si="211"/>
        <v>0</v>
      </c>
      <c r="DA169" s="258">
        <f t="shared" si="211"/>
        <v>0</v>
      </c>
      <c r="DB169" s="258">
        <f t="shared" si="211"/>
        <v>0</v>
      </c>
      <c r="DC169" s="258">
        <f t="shared" si="211"/>
        <v>0</v>
      </c>
      <c r="DD169" s="258">
        <f t="shared" si="211"/>
        <v>0</v>
      </c>
      <c r="DE169" s="258">
        <f t="shared" si="211"/>
        <v>0</v>
      </c>
      <c r="DF169" s="258">
        <f t="shared" si="211"/>
        <v>0</v>
      </c>
      <c r="DG169" s="258">
        <f t="shared" si="211"/>
        <v>0</v>
      </c>
      <c r="DH169" s="258">
        <f t="shared" si="211"/>
        <v>0</v>
      </c>
      <c r="DI169" s="258">
        <f t="shared" si="211"/>
        <v>0</v>
      </c>
      <c r="DJ169" s="258">
        <f t="shared" si="211"/>
        <v>0</v>
      </c>
      <c r="DK169" s="258">
        <f t="shared" si="211"/>
        <v>0</v>
      </c>
      <c r="DL169" s="258">
        <f t="shared" si="211"/>
        <v>0</v>
      </c>
      <c r="DM169" s="258">
        <f t="shared" si="211"/>
        <v>0</v>
      </c>
      <c r="DN169" s="258">
        <f t="shared" si="211"/>
        <v>0</v>
      </c>
      <c r="DO169" s="258">
        <f t="shared" si="211"/>
        <v>0</v>
      </c>
      <c r="DP169" s="258">
        <f t="shared" si="211"/>
        <v>0</v>
      </c>
      <c r="DQ169" s="258">
        <f t="shared" si="211"/>
        <v>0</v>
      </c>
      <c r="DR169" s="258">
        <f t="shared" si="211"/>
        <v>0</v>
      </c>
      <c r="DS169" s="258">
        <f t="shared" si="211"/>
        <v>0</v>
      </c>
      <c r="DT169" s="258">
        <f t="shared" si="211"/>
        <v>0</v>
      </c>
      <c r="DU169" s="258">
        <f t="shared" si="211"/>
        <v>0</v>
      </c>
      <c r="DV169" s="258">
        <f t="shared" si="211"/>
        <v>0</v>
      </c>
      <c r="DW169" s="258">
        <f t="shared" si="211"/>
        <v>0</v>
      </c>
      <c r="DX169" s="258">
        <f t="shared" si="211"/>
        <v>0</v>
      </c>
      <c r="DY169" s="258">
        <f t="shared" si="211"/>
        <v>0</v>
      </c>
      <c r="DZ169" s="258">
        <f t="shared" si="211"/>
        <v>0</v>
      </c>
      <c r="EA169" s="258">
        <f t="shared" si="211"/>
        <v>0</v>
      </c>
      <c r="EB169" s="258">
        <f t="shared" si="211"/>
        <v>0</v>
      </c>
      <c r="EC169" s="258">
        <f t="shared" si="211"/>
        <v>0</v>
      </c>
      <c r="ED169" s="258">
        <f t="shared" si="211"/>
        <v>0</v>
      </c>
      <c r="EE169" s="258">
        <f t="shared" si="211"/>
        <v>0</v>
      </c>
      <c r="EF169" s="258">
        <f t="shared" si="211"/>
        <v>0</v>
      </c>
      <c r="EG169" s="258">
        <f t="shared" si="211"/>
        <v>0</v>
      </c>
      <c r="EH169" s="258">
        <f t="shared" si="211"/>
        <v>0</v>
      </c>
      <c r="EI169" s="258">
        <f t="shared" si="211"/>
        <v>0</v>
      </c>
      <c r="EJ169" s="258">
        <f t="shared" si="211"/>
        <v>0</v>
      </c>
      <c r="EK169" s="258">
        <f t="shared" si="211"/>
        <v>0</v>
      </c>
      <c r="EL169" s="258">
        <f t="shared" si="211"/>
        <v>0</v>
      </c>
      <c r="EM169" s="258">
        <f t="shared" si="211"/>
        <v>0</v>
      </c>
      <c r="EN169" s="258">
        <f t="shared" si="211"/>
        <v>0</v>
      </c>
      <c r="EO169" s="258">
        <f t="shared" si="211"/>
        <v>0</v>
      </c>
      <c r="EP169" s="258">
        <f t="shared" si="211"/>
        <v>0</v>
      </c>
      <c r="EQ169" s="258">
        <f t="shared" si="211"/>
        <v>0</v>
      </c>
      <c r="ER169" s="258">
        <f t="shared" si="211"/>
        <v>0</v>
      </c>
      <c r="ES169" s="258">
        <f t="shared" si="211"/>
        <v>0</v>
      </c>
      <c r="ET169" s="1"/>
      <c r="EU169" s="1"/>
      <c r="EV169" s="1"/>
      <c r="EW169" s="1"/>
      <c r="EX169" s="80">
        <f t="shared" ref="EX169:KE169" si="212">(P169&gt;0)*(P169-AB169)</f>
        <v>0</v>
      </c>
      <c r="EY169" s="80">
        <f t="shared" si="212"/>
        <v>0</v>
      </c>
      <c r="EZ169" s="80">
        <f t="shared" si="212"/>
        <v>0</v>
      </c>
      <c r="FA169" s="80">
        <f t="shared" si="212"/>
        <v>0</v>
      </c>
      <c r="FB169" s="80">
        <f t="shared" si="212"/>
        <v>0</v>
      </c>
      <c r="FC169" s="80">
        <f t="shared" si="212"/>
        <v>0</v>
      </c>
      <c r="FD169" s="80">
        <f t="shared" si="212"/>
        <v>0</v>
      </c>
      <c r="FE169" s="80">
        <f t="shared" si="212"/>
        <v>0</v>
      </c>
      <c r="FF169" s="80">
        <f t="shared" si="212"/>
        <v>0</v>
      </c>
      <c r="FG169" s="80">
        <f t="shared" si="212"/>
        <v>0</v>
      </c>
      <c r="FH169" s="80">
        <f t="shared" si="212"/>
        <v>0</v>
      </c>
      <c r="FI169" s="80">
        <f t="shared" si="212"/>
        <v>0</v>
      </c>
      <c r="FJ169" s="80">
        <f t="shared" si="212"/>
        <v>0</v>
      </c>
      <c r="FK169" s="80">
        <f t="shared" si="212"/>
        <v>0</v>
      </c>
      <c r="FL169" s="80">
        <f t="shared" si="212"/>
        <v>0</v>
      </c>
      <c r="FM169" s="80">
        <f t="shared" si="212"/>
        <v>0</v>
      </c>
      <c r="FN169" s="80">
        <f t="shared" si="212"/>
        <v>0</v>
      </c>
      <c r="FO169" s="80">
        <f t="shared" si="212"/>
        <v>0</v>
      </c>
      <c r="FP169" s="80">
        <f t="shared" si="212"/>
        <v>0</v>
      </c>
      <c r="FQ169" s="80">
        <f t="shared" si="212"/>
        <v>0</v>
      </c>
      <c r="FR169" s="80">
        <f t="shared" si="212"/>
        <v>0</v>
      </c>
      <c r="FS169" s="80">
        <f t="shared" si="212"/>
        <v>0</v>
      </c>
      <c r="FT169" s="80">
        <f t="shared" si="212"/>
        <v>0</v>
      </c>
      <c r="FU169" s="80">
        <f t="shared" si="212"/>
        <v>0</v>
      </c>
      <c r="FV169" s="80">
        <f t="shared" si="212"/>
        <v>0</v>
      </c>
      <c r="FW169" s="80">
        <f t="shared" si="212"/>
        <v>0</v>
      </c>
      <c r="FX169" s="80">
        <f t="shared" si="212"/>
        <v>0</v>
      </c>
      <c r="FY169" s="80">
        <f t="shared" si="212"/>
        <v>0</v>
      </c>
      <c r="FZ169" s="80">
        <f t="shared" si="212"/>
        <v>0</v>
      </c>
      <c r="GA169" s="80">
        <f t="shared" si="212"/>
        <v>0</v>
      </c>
      <c r="GB169" s="80">
        <f t="shared" si="212"/>
        <v>0</v>
      </c>
      <c r="GC169" s="80">
        <f t="shared" si="212"/>
        <v>0</v>
      </c>
      <c r="GD169" s="80">
        <f t="shared" si="212"/>
        <v>0</v>
      </c>
      <c r="GE169" s="80">
        <f t="shared" si="212"/>
        <v>0</v>
      </c>
      <c r="GF169" s="80">
        <f t="shared" si="212"/>
        <v>0</v>
      </c>
      <c r="GG169" s="80">
        <f t="shared" si="212"/>
        <v>0</v>
      </c>
      <c r="GH169" s="80">
        <f t="shared" si="212"/>
        <v>0</v>
      </c>
      <c r="GI169" s="80">
        <f t="shared" si="212"/>
        <v>0</v>
      </c>
      <c r="GJ169" s="80">
        <f t="shared" si="212"/>
        <v>0</v>
      </c>
      <c r="GK169" s="80">
        <f t="shared" si="212"/>
        <v>0</v>
      </c>
      <c r="GL169" s="80">
        <f t="shared" si="212"/>
        <v>0</v>
      </c>
      <c r="GM169" s="80">
        <f t="shared" si="212"/>
        <v>0</v>
      </c>
      <c r="GN169" s="80">
        <f t="shared" si="212"/>
        <v>0</v>
      </c>
      <c r="GO169" s="80">
        <f t="shared" si="212"/>
        <v>0</v>
      </c>
      <c r="GP169" s="80">
        <f t="shared" si="212"/>
        <v>0</v>
      </c>
      <c r="GQ169" s="80">
        <f t="shared" si="212"/>
        <v>0</v>
      </c>
      <c r="GR169" s="80">
        <f t="shared" si="212"/>
        <v>0</v>
      </c>
      <c r="GS169" s="80">
        <f t="shared" si="212"/>
        <v>0</v>
      </c>
      <c r="GT169" s="80">
        <f t="shared" si="212"/>
        <v>0</v>
      </c>
      <c r="GU169" s="80">
        <f t="shared" si="212"/>
        <v>0</v>
      </c>
      <c r="GV169" s="80">
        <f t="shared" si="212"/>
        <v>0</v>
      </c>
      <c r="GW169" s="80">
        <f t="shared" si="212"/>
        <v>0</v>
      </c>
      <c r="GX169" s="80">
        <f t="shared" si="212"/>
        <v>0</v>
      </c>
      <c r="GY169" s="80">
        <f t="shared" si="212"/>
        <v>0</v>
      </c>
      <c r="GZ169" s="80">
        <f t="shared" si="212"/>
        <v>0</v>
      </c>
      <c r="HA169" s="80">
        <f t="shared" si="212"/>
        <v>0</v>
      </c>
      <c r="HB169" s="80">
        <f t="shared" si="212"/>
        <v>0</v>
      </c>
      <c r="HC169" s="80">
        <f t="shared" si="212"/>
        <v>0</v>
      </c>
      <c r="HD169" s="80">
        <f t="shared" si="212"/>
        <v>0</v>
      </c>
      <c r="HE169" s="80">
        <f t="shared" si="212"/>
        <v>0</v>
      </c>
      <c r="HF169" s="80">
        <f t="shared" si="212"/>
        <v>0</v>
      </c>
      <c r="HG169" s="80">
        <f t="shared" si="212"/>
        <v>0</v>
      </c>
      <c r="HH169" s="80">
        <f t="shared" si="212"/>
        <v>0</v>
      </c>
      <c r="HI169" s="80">
        <f t="shared" si="212"/>
        <v>0</v>
      </c>
      <c r="HJ169" s="80">
        <f t="shared" si="212"/>
        <v>0</v>
      </c>
      <c r="HK169" s="80">
        <f t="shared" si="212"/>
        <v>0</v>
      </c>
      <c r="HL169" s="80">
        <f t="shared" si="212"/>
        <v>0</v>
      </c>
      <c r="HM169" s="80">
        <f t="shared" si="212"/>
        <v>0</v>
      </c>
      <c r="HN169" s="80">
        <f t="shared" si="212"/>
        <v>0</v>
      </c>
      <c r="HO169" s="80">
        <f t="shared" si="212"/>
        <v>0</v>
      </c>
      <c r="HP169" s="80">
        <f t="shared" si="212"/>
        <v>0</v>
      </c>
      <c r="HQ169" s="80">
        <f t="shared" si="212"/>
        <v>0</v>
      </c>
      <c r="HR169" s="80">
        <f t="shared" si="212"/>
        <v>0</v>
      </c>
      <c r="HS169" s="80">
        <f t="shared" si="212"/>
        <v>0</v>
      </c>
      <c r="HT169" s="80">
        <f t="shared" si="212"/>
        <v>0</v>
      </c>
      <c r="HU169" s="80">
        <f t="shared" si="212"/>
        <v>0</v>
      </c>
      <c r="HV169" s="80">
        <f t="shared" si="212"/>
        <v>0</v>
      </c>
      <c r="HW169" s="80">
        <f t="shared" si="212"/>
        <v>0</v>
      </c>
      <c r="HX169" s="80">
        <f t="shared" si="212"/>
        <v>0</v>
      </c>
      <c r="HY169" s="80">
        <f t="shared" si="212"/>
        <v>0</v>
      </c>
      <c r="HZ169" s="80">
        <f t="shared" si="212"/>
        <v>0</v>
      </c>
      <c r="IA169" s="80">
        <f t="shared" si="212"/>
        <v>0</v>
      </c>
      <c r="IB169" s="80">
        <f t="shared" si="212"/>
        <v>0</v>
      </c>
      <c r="IC169" s="80">
        <f t="shared" si="212"/>
        <v>0</v>
      </c>
      <c r="ID169" s="80">
        <f t="shared" si="212"/>
        <v>0</v>
      </c>
      <c r="IE169" s="80">
        <f t="shared" si="212"/>
        <v>0</v>
      </c>
      <c r="IF169" s="80">
        <f t="shared" si="212"/>
        <v>0</v>
      </c>
      <c r="IG169" s="80">
        <f t="shared" si="212"/>
        <v>0</v>
      </c>
      <c r="IH169" s="80">
        <f t="shared" si="212"/>
        <v>0</v>
      </c>
      <c r="II169" s="80">
        <f t="shared" si="212"/>
        <v>0</v>
      </c>
      <c r="IJ169" s="80">
        <f t="shared" si="212"/>
        <v>0</v>
      </c>
      <c r="IK169" s="80">
        <f t="shared" si="212"/>
        <v>0</v>
      </c>
      <c r="IL169" s="80">
        <f t="shared" si="212"/>
        <v>0</v>
      </c>
      <c r="IM169" s="80">
        <f t="shared" si="212"/>
        <v>0</v>
      </c>
      <c r="IN169" s="80">
        <f t="shared" si="212"/>
        <v>0</v>
      </c>
      <c r="IO169" s="80">
        <f t="shared" si="212"/>
        <v>0</v>
      </c>
      <c r="IP169" s="80">
        <f t="shared" si="212"/>
        <v>0</v>
      </c>
      <c r="IQ169" s="80">
        <f t="shared" si="212"/>
        <v>0</v>
      </c>
      <c r="IR169" s="80">
        <f t="shared" si="212"/>
        <v>0</v>
      </c>
      <c r="IS169" s="80">
        <f t="shared" si="212"/>
        <v>0</v>
      </c>
      <c r="IT169" s="80">
        <f t="shared" si="212"/>
        <v>0</v>
      </c>
      <c r="IU169" s="80">
        <f t="shared" si="212"/>
        <v>0</v>
      </c>
      <c r="IV169" s="80">
        <f t="shared" si="212"/>
        <v>0</v>
      </c>
      <c r="IW169" s="80">
        <f t="shared" si="212"/>
        <v>0</v>
      </c>
      <c r="IX169" s="80">
        <f t="shared" si="212"/>
        <v>0</v>
      </c>
      <c r="IY169" s="80">
        <f t="shared" si="212"/>
        <v>0</v>
      </c>
      <c r="IZ169" s="80">
        <f t="shared" si="212"/>
        <v>0</v>
      </c>
      <c r="JA169" s="80">
        <f t="shared" si="212"/>
        <v>0</v>
      </c>
      <c r="JB169" s="80">
        <f t="shared" si="212"/>
        <v>0</v>
      </c>
      <c r="JC169" s="80">
        <f t="shared" si="212"/>
        <v>0</v>
      </c>
      <c r="JD169" s="80">
        <f t="shared" si="212"/>
        <v>0</v>
      </c>
      <c r="JE169" s="80">
        <f t="shared" si="212"/>
        <v>0</v>
      </c>
      <c r="JF169" s="80">
        <f t="shared" si="212"/>
        <v>0</v>
      </c>
      <c r="JG169" s="80">
        <f t="shared" si="212"/>
        <v>0</v>
      </c>
      <c r="JH169" s="80">
        <f t="shared" si="212"/>
        <v>0</v>
      </c>
      <c r="JI169" s="80">
        <f t="shared" si="212"/>
        <v>0</v>
      </c>
      <c r="JJ169" s="80">
        <f t="shared" si="212"/>
        <v>0</v>
      </c>
      <c r="JK169" s="80">
        <f t="shared" si="212"/>
        <v>0</v>
      </c>
      <c r="JL169" s="80">
        <f t="shared" si="212"/>
        <v>0</v>
      </c>
      <c r="JM169" s="80">
        <f t="shared" si="212"/>
        <v>0</v>
      </c>
      <c r="JN169" s="80">
        <f t="shared" si="212"/>
        <v>0</v>
      </c>
      <c r="JO169" s="80">
        <f t="shared" si="212"/>
        <v>0</v>
      </c>
      <c r="JP169" s="80">
        <f t="shared" si="212"/>
        <v>0</v>
      </c>
      <c r="JQ169" s="80">
        <f t="shared" si="212"/>
        <v>0</v>
      </c>
      <c r="JR169" s="80">
        <f t="shared" si="212"/>
        <v>0</v>
      </c>
      <c r="JS169" s="80">
        <f t="shared" si="212"/>
        <v>0</v>
      </c>
      <c r="JT169" s="80">
        <f t="shared" si="212"/>
        <v>0</v>
      </c>
      <c r="JU169" s="80">
        <f t="shared" si="212"/>
        <v>0</v>
      </c>
      <c r="JV169" s="80">
        <f t="shared" si="212"/>
        <v>0</v>
      </c>
      <c r="JW169" s="80">
        <f t="shared" si="212"/>
        <v>0</v>
      </c>
      <c r="JX169" s="80">
        <f t="shared" si="212"/>
        <v>0</v>
      </c>
      <c r="JY169" s="80">
        <f t="shared" si="212"/>
        <v>0</v>
      </c>
      <c r="JZ169" s="80">
        <f t="shared" si="212"/>
        <v>0</v>
      </c>
      <c r="KA169" s="80">
        <f t="shared" si="212"/>
        <v>0</v>
      </c>
      <c r="KB169" s="80">
        <f t="shared" si="212"/>
        <v>0</v>
      </c>
      <c r="KC169" s="80">
        <f t="shared" si="212"/>
        <v>0</v>
      </c>
      <c r="KD169" s="80">
        <f t="shared" si="212"/>
        <v>0</v>
      </c>
      <c r="KE169" s="80">
        <f t="shared" si="212"/>
        <v>0</v>
      </c>
      <c r="KF169" s="1"/>
      <c r="KG169" s="1"/>
      <c r="KH169" s="80">
        <f>+Interest_Rate_for_Equipment_Financing/12*P169</f>
        <v>0</v>
      </c>
      <c r="KI169" s="80">
        <f>+Interest_Rate_for_Equipment_Financing/12*Q169</f>
        <v>0</v>
      </c>
      <c r="KJ169" s="80">
        <f>+Interest_Rate_for_Equipment_Financing/12*R169</f>
        <v>0</v>
      </c>
      <c r="KK169" s="80">
        <f>+Interest_Rate_for_Equipment_Financing/12*S169</f>
        <v>0</v>
      </c>
      <c r="KL169" s="80">
        <f>+Interest_Rate_for_Equipment_Financing/12*T169</f>
        <v>0</v>
      </c>
      <c r="KM169" s="80">
        <f>+Interest_Rate_for_Equipment_Financing/12*U169</f>
        <v>0</v>
      </c>
      <c r="KN169" s="80">
        <f>+Interest_Rate_for_Equipment_Financing/12*V169</f>
        <v>0</v>
      </c>
      <c r="KO169" s="80">
        <f>+Interest_Rate_for_Equipment_Financing/12*W169</f>
        <v>0</v>
      </c>
      <c r="KP169" s="80">
        <f>+Interest_Rate_for_Equipment_Financing/12*X169</f>
        <v>0</v>
      </c>
      <c r="KQ169" s="80">
        <f>+Interest_Rate_for_Equipment_Financing/12*Y169</f>
        <v>0</v>
      </c>
      <c r="KR169" s="80">
        <f>+Interest_Rate_for_Equipment_Financing/12*Z169</f>
        <v>0</v>
      </c>
      <c r="KS169" s="80">
        <f>+Interest_Rate_for_Equipment_Financing/12*AA169</f>
        <v>0</v>
      </c>
      <c r="KT169" s="80">
        <f>+Interest_Rate_for_Equipment_Financing/12*AB169</f>
        <v>0</v>
      </c>
      <c r="KU169" s="80">
        <f>+Interest_Rate_for_Equipment_Financing/12*AC169</f>
        <v>0</v>
      </c>
      <c r="KV169" s="80">
        <f>+Interest_Rate_for_Equipment_Financing/12*AD169</f>
        <v>0</v>
      </c>
      <c r="KW169" s="80">
        <f>+Interest_Rate_for_Equipment_Financing/12*AE169</f>
        <v>0</v>
      </c>
      <c r="KX169" s="80">
        <f>+Interest_Rate_for_Equipment_Financing/12*AF169</f>
        <v>0</v>
      </c>
      <c r="KY169" s="80">
        <f>+Interest_Rate_for_Equipment_Financing/12*AG169</f>
        <v>0</v>
      </c>
      <c r="KZ169" s="80">
        <f>+Interest_Rate_for_Equipment_Financing/12*AH169</f>
        <v>0</v>
      </c>
      <c r="LA169" s="80">
        <f>+Interest_Rate_for_Equipment_Financing/12*AI169</f>
        <v>0</v>
      </c>
      <c r="LB169" s="80">
        <f>+Interest_Rate_for_Equipment_Financing/12*AJ169</f>
        <v>0</v>
      </c>
      <c r="LC169" s="80">
        <f>+Interest_Rate_for_Equipment_Financing/12*AK169</f>
        <v>0</v>
      </c>
      <c r="LD169" s="80">
        <f>+Interest_Rate_for_Equipment_Financing/12*AL169</f>
        <v>0</v>
      </c>
      <c r="LE169" s="80">
        <f>+Interest_Rate_for_Equipment_Financing/12*AM169</f>
        <v>0</v>
      </c>
      <c r="LF169" s="80">
        <f>+Interest_Rate_for_Equipment_Financing/12*AN169</f>
        <v>0</v>
      </c>
      <c r="LG169" s="80">
        <f>+Interest_Rate_for_Equipment_Financing/12*AO169</f>
        <v>0</v>
      </c>
      <c r="LH169" s="80">
        <f>+Interest_Rate_for_Equipment_Financing/12*AP169</f>
        <v>0</v>
      </c>
      <c r="LI169" s="80">
        <f>+Interest_Rate_for_Equipment_Financing/12*AQ169</f>
        <v>0</v>
      </c>
      <c r="LJ169" s="80">
        <f>+Interest_Rate_for_Equipment_Financing/12*AR169</f>
        <v>0</v>
      </c>
      <c r="LK169" s="80">
        <f>+Interest_Rate_for_Equipment_Financing/12*AS169</f>
        <v>0</v>
      </c>
      <c r="LL169" s="80">
        <f>+Interest_Rate_for_Equipment_Financing/12*AT169</f>
        <v>0</v>
      </c>
      <c r="LM169" s="80">
        <f>+Interest_Rate_for_Equipment_Financing/12*AU169</f>
        <v>0</v>
      </c>
      <c r="LN169" s="80">
        <f>+Interest_Rate_for_Equipment_Financing/12*AV169</f>
        <v>0</v>
      </c>
      <c r="LO169" s="80">
        <f>+Interest_Rate_for_Equipment_Financing/12*AW169</f>
        <v>0</v>
      </c>
      <c r="LP169" s="80">
        <f>+Interest_Rate_for_Equipment_Financing/12*AX169</f>
        <v>0</v>
      </c>
      <c r="LQ169" s="80">
        <f>+Interest_Rate_for_Equipment_Financing/12*AY169</f>
        <v>0</v>
      </c>
      <c r="LR169" s="80">
        <f>+Interest_Rate_for_Equipment_Financing/12*AZ169</f>
        <v>0</v>
      </c>
      <c r="LS169" s="80">
        <f>+Interest_Rate_for_Equipment_Financing/12*BA169</f>
        <v>0</v>
      </c>
      <c r="LT169" s="80">
        <f>+Interest_Rate_for_Equipment_Financing/12*BB169</f>
        <v>0</v>
      </c>
      <c r="LU169" s="80">
        <f>+Interest_Rate_for_Equipment_Financing/12*BC169</f>
        <v>0</v>
      </c>
      <c r="LV169" s="80">
        <f>+Interest_Rate_for_Equipment_Financing/12*BD169</f>
        <v>0</v>
      </c>
      <c r="LW169" s="80">
        <f>+Interest_Rate_for_Equipment_Financing/12*BE169</f>
        <v>0</v>
      </c>
      <c r="LX169" s="80">
        <f>+Interest_Rate_for_Equipment_Financing/12*BF169</f>
        <v>0</v>
      </c>
      <c r="LY169" s="80">
        <f>+Interest_Rate_for_Equipment_Financing/12*BG169</f>
        <v>0</v>
      </c>
      <c r="LZ169" s="80">
        <f>+Interest_Rate_for_Equipment_Financing/12*BH169</f>
        <v>0</v>
      </c>
      <c r="MA169" s="80">
        <f>+Interest_Rate_for_Equipment_Financing/12*BI169</f>
        <v>0</v>
      </c>
      <c r="MB169" s="80">
        <f>+Interest_Rate_for_Equipment_Financing/12*BJ169</f>
        <v>0</v>
      </c>
      <c r="MC169" s="80">
        <f>+Interest_Rate_for_Equipment_Financing/12*BK169</f>
        <v>0</v>
      </c>
      <c r="MD169" s="80">
        <f>+Interest_Rate_for_Equipment_Financing/12*BL169</f>
        <v>0</v>
      </c>
      <c r="ME169" s="80">
        <f>+Interest_Rate_for_Equipment_Financing/12*BM169</f>
        <v>0</v>
      </c>
      <c r="MF169" s="80">
        <f>+Interest_Rate_for_Equipment_Financing/12*BN169</f>
        <v>0</v>
      </c>
      <c r="MG169" s="80">
        <f>+Interest_Rate_for_Equipment_Financing/12*BO169</f>
        <v>0</v>
      </c>
      <c r="MH169" s="80">
        <f>+Interest_Rate_for_Equipment_Financing/12*BP169</f>
        <v>0</v>
      </c>
      <c r="MI169" s="80">
        <f>+Interest_Rate_for_Equipment_Financing/12*BQ169</f>
        <v>0</v>
      </c>
      <c r="MJ169" s="80">
        <f>+Interest_Rate_for_Equipment_Financing/12*BR169</f>
        <v>0</v>
      </c>
      <c r="MK169" s="80">
        <f>+Interest_Rate_for_Equipment_Financing/12*BS169</f>
        <v>0</v>
      </c>
      <c r="ML169" s="80">
        <f>+Interest_Rate_for_Equipment_Financing/12*BT169</f>
        <v>0</v>
      </c>
      <c r="MM169" s="80">
        <f>+Interest_Rate_for_Equipment_Financing/12*BU169</f>
        <v>0</v>
      </c>
      <c r="MN169" s="80">
        <f>+Interest_Rate_for_Equipment_Financing/12*BV169</f>
        <v>0</v>
      </c>
      <c r="MO169" s="80">
        <f>+Interest_Rate_for_Equipment_Financing/12*BW169</f>
        <v>0</v>
      </c>
      <c r="MP169" s="80">
        <f>+Interest_Rate_for_Equipment_Financing/12*BX169</f>
        <v>0</v>
      </c>
      <c r="MQ169" s="80">
        <f>+Interest_Rate_for_Equipment_Financing/12*BY169</f>
        <v>0</v>
      </c>
      <c r="MR169" s="80">
        <f>+Interest_Rate_for_Equipment_Financing/12*BZ169</f>
        <v>0</v>
      </c>
      <c r="MS169" s="80">
        <f>+Interest_Rate_for_Equipment_Financing/12*CA169</f>
        <v>0</v>
      </c>
      <c r="MT169" s="80">
        <f>+Interest_Rate_for_Equipment_Financing/12*CB169</f>
        <v>0</v>
      </c>
      <c r="MU169" s="80">
        <f>+Interest_Rate_for_Equipment_Financing/12*CC169</f>
        <v>0</v>
      </c>
      <c r="MV169" s="80">
        <f>+Interest_Rate_for_Equipment_Financing/12*CD169</f>
        <v>0</v>
      </c>
      <c r="MW169" s="80">
        <f>+Interest_Rate_for_Equipment_Financing/12*CE169</f>
        <v>0</v>
      </c>
      <c r="MX169" s="80">
        <f>+Interest_Rate_for_Equipment_Financing/12*CF169</f>
        <v>0</v>
      </c>
      <c r="MY169" s="80">
        <f>+Interest_Rate_for_Equipment_Financing/12*CG169</f>
        <v>0</v>
      </c>
      <c r="MZ169" s="80">
        <f>+Interest_Rate_for_Equipment_Financing/12*CH169</f>
        <v>0</v>
      </c>
      <c r="NA169" s="80">
        <f>+Interest_Rate_for_Equipment_Financing/12*CI169</f>
        <v>0</v>
      </c>
      <c r="NB169" s="80">
        <f>+Interest_Rate_for_Equipment_Financing/12*CJ169</f>
        <v>0</v>
      </c>
      <c r="NC169" s="80">
        <f>+Interest_Rate_for_Equipment_Financing/12*CK169</f>
        <v>0</v>
      </c>
      <c r="ND169" s="80">
        <f>+Interest_Rate_for_Equipment_Financing/12*CL169</f>
        <v>0</v>
      </c>
      <c r="NE169" s="80">
        <f>+Interest_Rate_for_Equipment_Financing/12*CM169</f>
        <v>0</v>
      </c>
      <c r="NF169" s="80">
        <f>+Interest_Rate_for_Equipment_Financing/12*CN169</f>
        <v>0</v>
      </c>
      <c r="NG169" s="80">
        <f>+Interest_Rate_for_Equipment_Financing/12*CO169</f>
        <v>0</v>
      </c>
      <c r="NH169" s="80">
        <f>+Interest_Rate_for_Equipment_Financing/12*CP169</f>
        <v>0</v>
      </c>
      <c r="NI169" s="80">
        <f>+Interest_Rate_for_Equipment_Financing/12*CQ169</f>
        <v>0</v>
      </c>
      <c r="NJ169" s="80">
        <f>+Interest_Rate_for_Equipment_Financing/12*CR169</f>
        <v>0</v>
      </c>
      <c r="NK169" s="80">
        <f>+Interest_Rate_for_Equipment_Financing/12*CS169</f>
        <v>0</v>
      </c>
      <c r="NL169" s="80">
        <f>+Interest_Rate_for_Equipment_Financing/12*CT169</f>
        <v>0</v>
      </c>
      <c r="NM169" s="80">
        <f>+Interest_Rate_for_Equipment_Financing/12*CU169</f>
        <v>0</v>
      </c>
      <c r="NN169" s="80">
        <f>+Interest_Rate_for_Equipment_Financing/12*CV169</f>
        <v>0</v>
      </c>
      <c r="NO169" s="80">
        <f>+Interest_Rate_for_Equipment_Financing/12*CW169</f>
        <v>0</v>
      </c>
      <c r="NP169" s="80">
        <f>+Interest_Rate_for_Equipment_Financing/12*CX169</f>
        <v>0</v>
      </c>
      <c r="NQ169" s="80">
        <f>+Interest_Rate_for_Equipment_Financing/12*CY169</f>
        <v>0</v>
      </c>
      <c r="NR169" s="80">
        <f>+Interest_Rate_for_Equipment_Financing/12*CZ169</f>
        <v>0</v>
      </c>
      <c r="NS169" s="80">
        <f>+Interest_Rate_for_Equipment_Financing/12*DA169</f>
        <v>0</v>
      </c>
      <c r="NT169" s="80">
        <f>+Interest_Rate_for_Equipment_Financing/12*DB169</f>
        <v>0</v>
      </c>
      <c r="NU169" s="80">
        <f>+Interest_Rate_for_Equipment_Financing/12*DC169</f>
        <v>0</v>
      </c>
      <c r="NV169" s="80">
        <f>+Interest_Rate_for_Equipment_Financing/12*DD169</f>
        <v>0</v>
      </c>
      <c r="NW169" s="80">
        <f>+Interest_Rate_for_Equipment_Financing/12*DE169</f>
        <v>0</v>
      </c>
      <c r="NX169" s="80">
        <f>+Interest_Rate_for_Equipment_Financing/12*DF169</f>
        <v>0</v>
      </c>
      <c r="NY169" s="80">
        <f>+Interest_Rate_for_Equipment_Financing/12*DG169</f>
        <v>0</v>
      </c>
      <c r="NZ169" s="80">
        <f>+Interest_Rate_for_Equipment_Financing/12*DH169</f>
        <v>0</v>
      </c>
      <c r="OA169" s="80">
        <f>+Interest_Rate_for_Equipment_Financing/12*DI169</f>
        <v>0</v>
      </c>
      <c r="OB169" s="80">
        <f>+Interest_Rate_for_Equipment_Financing/12*DJ169</f>
        <v>0</v>
      </c>
      <c r="OC169" s="80">
        <f>+Interest_Rate_for_Equipment_Financing/12*DK169</f>
        <v>0</v>
      </c>
      <c r="OD169" s="80">
        <f>+Interest_Rate_for_Equipment_Financing/12*DL169</f>
        <v>0</v>
      </c>
      <c r="OE169" s="80">
        <f>+Interest_Rate_for_Equipment_Financing/12*DM169</f>
        <v>0</v>
      </c>
      <c r="OF169" s="80">
        <f>+Interest_Rate_for_Equipment_Financing/12*DN169</f>
        <v>0</v>
      </c>
      <c r="OG169" s="80">
        <f>+Interest_Rate_for_Equipment_Financing/12*DO169</f>
        <v>0</v>
      </c>
      <c r="OH169" s="80">
        <f>+Interest_Rate_for_Equipment_Financing/12*DP169</f>
        <v>0</v>
      </c>
      <c r="OI169" s="80">
        <f>+Interest_Rate_for_Equipment_Financing/12*DQ169</f>
        <v>0</v>
      </c>
      <c r="OJ169" s="80">
        <f>+Interest_Rate_for_Equipment_Financing/12*DR169</f>
        <v>0</v>
      </c>
      <c r="OK169" s="80">
        <f>+Interest_Rate_for_Equipment_Financing/12*DS169</f>
        <v>0</v>
      </c>
      <c r="OL169" s="80">
        <f>+Interest_Rate_for_Equipment_Financing/12*DT169</f>
        <v>0</v>
      </c>
      <c r="OM169" s="80">
        <f>+Interest_Rate_for_Equipment_Financing/12*DU169</f>
        <v>0</v>
      </c>
      <c r="ON169" s="80">
        <f>+Interest_Rate_for_Equipment_Financing/12*DV169</f>
        <v>0</v>
      </c>
      <c r="OO169" s="80">
        <f>+Interest_Rate_for_Equipment_Financing/12*DW169</f>
        <v>0</v>
      </c>
      <c r="OP169" s="80">
        <f>+Interest_Rate_for_Equipment_Financing/12*DX169</f>
        <v>0</v>
      </c>
      <c r="OQ169" s="80">
        <f>+Interest_Rate_for_Equipment_Financing/12*DY169</f>
        <v>0</v>
      </c>
      <c r="OR169" s="80">
        <f>+Interest_Rate_for_Equipment_Financing/12*DZ169</f>
        <v>0</v>
      </c>
      <c r="OS169" s="80">
        <f>+Interest_Rate_for_Equipment_Financing/12*EA169</f>
        <v>0</v>
      </c>
      <c r="OT169" s="80">
        <f>+Interest_Rate_for_Equipment_Financing/12*EB169</f>
        <v>0</v>
      </c>
      <c r="OU169" s="80">
        <f>+Interest_Rate_for_Equipment_Financing/12*EC169</f>
        <v>0</v>
      </c>
      <c r="OV169" s="80">
        <f>+Interest_Rate_for_Equipment_Financing/12*ED169</f>
        <v>0</v>
      </c>
      <c r="OW169" s="80">
        <f>+Interest_Rate_for_Equipment_Financing/12*EE169</f>
        <v>0</v>
      </c>
    </row>
    <row r="170" ht="12.75" customHeight="1">
      <c r="A170" s="79">
        <f t="shared" si="111"/>
        <v>49</v>
      </c>
      <c r="B170" s="79" t="s">
        <v>249</v>
      </c>
      <c r="C170" s="80"/>
      <c r="D170" s="80" t="str">
        <f>Term_for_Equipment_Financing</f>
        <v/>
      </c>
      <c r="E170" s="294">
        <f>+Interest_Rate_LT</f>
        <v>0.05</v>
      </c>
      <c r="F170" s="295">
        <f t="shared" si="141"/>
        <v>1</v>
      </c>
      <c r="G170" s="79">
        <f t="shared" si="142"/>
        <v>2029</v>
      </c>
      <c r="H170" s="296"/>
      <c r="I170" s="296"/>
      <c r="J170" s="297"/>
      <c r="K170" s="1"/>
      <c r="L170" s="1"/>
      <c r="M170" s="256">
        <f t="shared" si="118"/>
        <v>47119</v>
      </c>
      <c r="N170" s="256">
        <f t="shared" si="112"/>
        <v>0</v>
      </c>
      <c r="O170" s="257">
        <f t="shared" si="113"/>
        <v>0</v>
      </c>
      <c r="P170" s="258">
        <f t="shared" ref="P170:ES170" si="213">AND((O170&gt;0.1),OR(P$70&lt;$N170,$N170=0))*(O170+$O170+O170*$E170/12)+(P$70=$M170)*($C170+$O170+$C170*$E170/12)</f>
        <v>0</v>
      </c>
      <c r="Q170" s="258">
        <f t="shared" si="213"/>
        <v>0</v>
      </c>
      <c r="R170" s="258">
        <f t="shared" si="213"/>
        <v>0</v>
      </c>
      <c r="S170" s="258">
        <f t="shared" si="213"/>
        <v>0</v>
      </c>
      <c r="T170" s="258">
        <f t="shared" si="213"/>
        <v>0</v>
      </c>
      <c r="U170" s="258">
        <f t="shared" si="213"/>
        <v>0</v>
      </c>
      <c r="V170" s="258">
        <f t="shared" si="213"/>
        <v>0</v>
      </c>
      <c r="W170" s="258">
        <f t="shared" si="213"/>
        <v>0</v>
      </c>
      <c r="X170" s="258">
        <f t="shared" si="213"/>
        <v>0</v>
      </c>
      <c r="Y170" s="258">
        <f t="shared" si="213"/>
        <v>0</v>
      </c>
      <c r="Z170" s="258">
        <f t="shared" si="213"/>
        <v>0</v>
      </c>
      <c r="AA170" s="258">
        <f t="shared" si="213"/>
        <v>0</v>
      </c>
      <c r="AB170" s="258">
        <f t="shared" si="213"/>
        <v>0</v>
      </c>
      <c r="AC170" s="258">
        <f t="shared" si="213"/>
        <v>0</v>
      </c>
      <c r="AD170" s="258">
        <f t="shared" si="213"/>
        <v>0</v>
      </c>
      <c r="AE170" s="258">
        <f t="shared" si="213"/>
        <v>0</v>
      </c>
      <c r="AF170" s="258">
        <f t="shared" si="213"/>
        <v>0</v>
      </c>
      <c r="AG170" s="258">
        <f t="shared" si="213"/>
        <v>0</v>
      </c>
      <c r="AH170" s="258">
        <f t="shared" si="213"/>
        <v>0</v>
      </c>
      <c r="AI170" s="258">
        <f t="shared" si="213"/>
        <v>0</v>
      </c>
      <c r="AJ170" s="258">
        <f t="shared" si="213"/>
        <v>0</v>
      </c>
      <c r="AK170" s="258">
        <f t="shared" si="213"/>
        <v>0</v>
      </c>
      <c r="AL170" s="258">
        <f t="shared" si="213"/>
        <v>0</v>
      </c>
      <c r="AM170" s="258">
        <f t="shared" si="213"/>
        <v>0</v>
      </c>
      <c r="AN170" s="258">
        <f t="shared" si="213"/>
        <v>0</v>
      </c>
      <c r="AO170" s="258">
        <f t="shared" si="213"/>
        <v>0</v>
      </c>
      <c r="AP170" s="258">
        <f t="shared" si="213"/>
        <v>0</v>
      </c>
      <c r="AQ170" s="258">
        <f t="shared" si="213"/>
        <v>0</v>
      </c>
      <c r="AR170" s="258">
        <f t="shared" si="213"/>
        <v>0</v>
      </c>
      <c r="AS170" s="258">
        <f t="shared" si="213"/>
        <v>0</v>
      </c>
      <c r="AT170" s="258">
        <f t="shared" si="213"/>
        <v>0</v>
      </c>
      <c r="AU170" s="258">
        <f t="shared" si="213"/>
        <v>0</v>
      </c>
      <c r="AV170" s="258">
        <f t="shared" si="213"/>
        <v>0</v>
      </c>
      <c r="AW170" s="258">
        <f t="shared" si="213"/>
        <v>0</v>
      </c>
      <c r="AX170" s="258">
        <f t="shared" si="213"/>
        <v>0</v>
      </c>
      <c r="AY170" s="258">
        <f t="shared" si="213"/>
        <v>0</v>
      </c>
      <c r="AZ170" s="258">
        <f t="shared" si="213"/>
        <v>0</v>
      </c>
      <c r="BA170" s="258">
        <f t="shared" si="213"/>
        <v>0</v>
      </c>
      <c r="BB170" s="258">
        <f t="shared" si="213"/>
        <v>0</v>
      </c>
      <c r="BC170" s="258">
        <f t="shared" si="213"/>
        <v>0</v>
      </c>
      <c r="BD170" s="258">
        <f t="shared" si="213"/>
        <v>0</v>
      </c>
      <c r="BE170" s="258">
        <f t="shared" si="213"/>
        <v>0</v>
      </c>
      <c r="BF170" s="258">
        <f t="shared" si="213"/>
        <v>0</v>
      </c>
      <c r="BG170" s="258">
        <f t="shared" si="213"/>
        <v>0</v>
      </c>
      <c r="BH170" s="258">
        <f t="shared" si="213"/>
        <v>0</v>
      </c>
      <c r="BI170" s="258">
        <f t="shared" si="213"/>
        <v>0</v>
      </c>
      <c r="BJ170" s="258">
        <f t="shared" si="213"/>
        <v>0</v>
      </c>
      <c r="BK170" s="258">
        <f t="shared" si="213"/>
        <v>0</v>
      </c>
      <c r="BL170" s="258">
        <f t="shared" si="213"/>
        <v>0</v>
      </c>
      <c r="BM170" s="258">
        <f t="shared" si="213"/>
        <v>0</v>
      </c>
      <c r="BN170" s="258">
        <f t="shared" si="213"/>
        <v>0</v>
      </c>
      <c r="BO170" s="258">
        <f t="shared" si="213"/>
        <v>0</v>
      </c>
      <c r="BP170" s="258">
        <f t="shared" si="213"/>
        <v>0</v>
      </c>
      <c r="BQ170" s="258">
        <f t="shared" si="213"/>
        <v>0</v>
      </c>
      <c r="BR170" s="258">
        <f t="shared" si="213"/>
        <v>0</v>
      </c>
      <c r="BS170" s="258">
        <f t="shared" si="213"/>
        <v>0</v>
      </c>
      <c r="BT170" s="258">
        <f t="shared" si="213"/>
        <v>0</v>
      </c>
      <c r="BU170" s="258">
        <f t="shared" si="213"/>
        <v>0</v>
      </c>
      <c r="BV170" s="258">
        <f t="shared" si="213"/>
        <v>0</v>
      </c>
      <c r="BW170" s="258">
        <f t="shared" si="213"/>
        <v>0</v>
      </c>
      <c r="BX170" s="258">
        <f t="shared" si="213"/>
        <v>0</v>
      </c>
      <c r="BY170" s="258">
        <f t="shared" si="213"/>
        <v>0</v>
      </c>
      <c r="BZ170" s="258">
        <f t="shared" si="213"/>
        <v>0</v>
      </c>
      <c r="CA170" s="258">
        <f t="shared" si="213"/>
        <v>0</v>
      </c>
      <c r="CB170" s="258">
        <f t="shared" si="213"/>
        <v>0</v>
      </c>
      <c r="CC170" s="258">
        <f t="shared" si="213"/>
        <v>0</v>
      </c>
      <c r="CD170" s="258">
        <f t="shared" si="213"/>
        <v>0</v>
      </c>
      <c r="CE170" s="258">
        <f t="shared" si="213"/>
        <v>0</v>
      </c>
      <c r="CF170" s="258">
        <f t="shared" si="213"/>
        <v>0</v>
      </c>
      <c r="CG170" s="258">
        <f t="shared" si="213"/>
        <v>0</v>
      </c>
      <c r="CH170" s="258">
        <f t="shared" si="213"/>
        <v>0</v>
      </c>
      <c r="CI170" s="258">
        <f t="shared" si="213"/>
        <v>0</v>
      </c>
      <c r="CJ170" s="258">
        <f t="shared" si="213"/>
        <v>0</v>
      </c>
      <c r="CK170" s="258">
        <f t="shared" si="213"/>
        <v>0</v>
      </c>
      <c r="CL170" s="258">
        <f t="shared" si="213"/>
        <v>0</v>
      </c>
      <c r="CM170" s="258">
        <f t="shared" si="213"/>
        <v>0</v>
      </c>
      <c r="CN170" s="258">
        <f t="shared" si="213"/>
        <v>0</v>
      </c>
      <c r="CO170" s="258">
        <f t="shared" si="213"/>
        <v>0</v>
      </c>
      <c r="CP170" s="258">
        <f t="shared" si="213"/>
        <v>0</v>
      </c>
      <c r="CQ170" s="258">
        <f t="shared" si="213"/>
        <v>0</v>
      </c>
      <c r="CR170" s="258">
        <f t="shared" si="213"/>
        <v>0</v>
      </c>
      <c r="CS170" s="258">
        <f t="shared" si="213"/>
        <v>0</v>
      </c>
      <c r="CT170" s="258">
        <f t="shared" si="213"/>
        <v>0</v>
      </c>
      <c r="CU170" s="258">
        <f t="shared" si="213"/>
        <v>0</v>
      </c>
      <c r="CV170" s="258">
        <f t="shared" si="213"/>
        <v>0</v>
      </c>
      <c r="CW170" s="258">
        <f t="shared" si="213"/>
        <v>0</v>
      </c>
      <c r="CX170" s="258">
        <f t="shared" si="213"/>
        <v>0</v>
      </c>
      <c r="CY170" s="258">
        <f t="shared" si="213"/>
        <v>0</v>
      </c>
      <c r="CZ170" s="258">
        <f t="shared" si="213"/>
        <v>0</v>
      </c>
      <c r="DA170" s="258">
        <f t="shared" si="213"/>
        <v>0</v>
      </c>
      <c r="DB170" s="258">
        <f t="shared" si="213"/>
        <v>0</v>
      </c>
      <c r="DC170" s="258">
        <f t="shared" si="213"/>
        <v>0</v>
      </c>
      <c r="DD170" s="258">
        <f t="shared" si="213"/>
        <v>0</v>
      </c>
      <c r="DE170" s="258">
        <f t="shared" si="213"/>
        <v>0</v>
      </c>
      <c r="DF170" s="258">
        <f t="shared" si="213"/>
        <v>0</v>
      </c>
      <c r="DG170" s="258">
        <f t="shared" si="213"/>
        <v>0</v>
      </c>
      <c r="DH170" s="258">
        <f t="shared" si="213"/>
        <v>0</v>
      </c>
      <c r="DI170" s="258">
        <f t="shared" si="213"/>
        <v>0</v>
      </c>
      <c r="DJ170" s="258">
        <f t="shared" si="213"/>
        <v>0</v>
      </c>
      <c r="DK170" s="258">
        <f t="shared" si="213"/>
        <v>0</v>
      </c>
      <c r="DL170" s="258">
        <f t="shared" si="213"/>
        <v>0</v>
      </c>
      <c r="DM170" s="258">
        <f t="shared" si="213"/>
        <v>0</v>
      </c>
      <c r="DN170" s="258">
        <f t="shared" si="213"/>
        <v>0</v>
      </c>
      <c r="DO170" s="258">
        <f t="shared" si="213"/>
        <v>0</v>
      </c>
      <c r="DP170" s="258">
        <f t="shared" si="213"/>
        <v>0</v>
      </c>
      <c r="DQ170" s="258">
        <f t="shared" si="213"/>
        <v>0</v>
      </c>
      <c r="DR170" s="258">
        <f t="shared" si="213"/>
        <v>0</v>
      </c>
      <c r="DS170" s="258">
        <f t="shared" si="213"/>
        <v>0</v>
      </c>
      <c r="DT170" s="258">
        <f t="shared" si="213"/>
        <v>0</v>
      </c>
      <c r="DU170" s="258">
        <f t="shared" si="213"/>
        <v>0</v>
      </c>
      <c r="DV170" s="258">
        <f t="shared" si="213"/>
        <v>0</v>
      </c>
      <c r="DW170" s="258">
        <f t="shared" si="213"/>
        <v>0</v>
      </c>
      <c r="DX170" s="258">
        <f t="shared" si="213"/>
        <v>0</v>
      </c>
      <c r="DY170" s="258">
        <f t="shared" si="213"/>
        <v>0</v>
      </c>
      <c r="DZ170" s="258">
        <f t="shared" si="213"/>
        <v>0</v>
      </c>
      <c r="EA170" s="258">
        <f t="shared" si="213"/>
        <v>0</v>
      </c>
      <c r="EB170" s="258">
        <f t="shared" si="213"/>
        <v>0</v>
      </c>
      <c r="EC170" s="258">
        <f t="shared" si="213"/>
        <v>0</v>
      </c>
      <c r="ED170" s="258">
        <f t="shared" si="213"/>
        <v>0</v>
      </c>
      <c r="EE170" s="258">
        <f t="shared" si="213"/>
        <v>0</v>
      </c>
      <c r="EF170" s="258">
        <f t="shared" si="213"/>
        <v>0</v>
      </c>
      <c r="EG170" s="258">
        <f t="shared" si="213"/>
        <v>0</v>
      </c>
      <c r="EH170" s="258">
        <f t="shared" si="213"/>
        <v>0</v>
      </c>
      <c r="EI170" s="258">
        <f t="shared" si="213"/>
        <v>0</v>
      </c>
      <c r="EJ170" s="258">
        <f t="shared" si="213"/>
        <v>0</v>
      </c>
      <c r="EK170" s="258">
        <f t="shared" si="213"/>
        <v>0</v>
      </c>
      <c r="EL170" s="258">
        <f t="shared" si="213"/>
        <v>0</v>
      </c>
      <c r="EM170" s="258">
        <f t="shared" si="213"/>
        <v>0</v>
      </c>
      <c r="EN170" s="258">
        <f t="shared" si="213"/>
        <v>0</v>
      </c>
      <c r="EO170" s="258">
        <f t="shared" si="213"/>
        <v>0</v>
      </c>
      <c r="EP170" s="258">
        <f t="shared" si="213"/>
        <v>0</v>
      </c>
      <c r="EQ170" s="258">
        <f t="shared" si="213"/>
        <v>0</v>
      </c>
      <c r="ER170" s="258">
        <f t="shared" si="213"/>
        <v>0</v>
      </c>
      <c r="ES170" s="258">
        <f t="shared" si="213"/>
        <v>0</v>
      </c>
      <c r="ET170" s="1"/>
      <c r="EU170" s="1"/>
      <c r="EV170" s="1"/>
      <c r="EW170" s="1"/>
      <c r="EX170" s="80">
        <f t="shared" ref="EX170:KE170" si="214">(P170&gt;0)*(P170-AB170)</f>
        <v>0</v>
      </c>
      <c r="EY170" s="80">
        <f t="shared" si="214"/>
        <v>0</v>
      </c>
      <c r="EZ170" s="80">
        <f t="shared" si="214"/>
        <v>0</v>
      </c>
      <c r="FA170" s="80">
        <f t="shared" si="214"/>
        <v>0</v>
      </c>
      <c r="FB170" s="80">
        <f t="shared" si="214"/>
        <v>0</v>
      </c>
      <c r="FC170" s="80">
        <f t="shared" si="214"/>
        <v>0</v>
      </c>
      <c r="FD170" s="80">
        <f t="shared" si="214"/>
        <v>0</v>
      </c>
      <c r="FE170" s="80">
        <f t="shared" si="214"/>
        <v>0</v>
      </c>
      <c r="FF170" s="80">
        <f t="shared" si="214"/>
        <v>0</v>
      </c>
      <c r="FG170" s="80">
        <f t="shared" si="214"/>
        <v>0</v>
      </c>
      <c r="FH170" s="80">
        <f t="shared" si="214"/>
        <v>0</v>
      </c>
      <c r="FI170" s="80">
        <f t="shared" si="214"/>
        <v>0</v>
      </c>
      <c r="FJ170" s="80">
        <f t="shared" si="214"/>
        <v>0</v>
      </c>
      <c r="FK170" s="80">
        <f t="shared" si="214"/>
        <v>0</v>
      </c>
      <c r="FL170" s="80">
        <f t="shared" si="214"/>
        <v>0</v>
      </c>
      <c r="FM170" s="80">
        <f t="shared" si="214"/>
        <v>0</v>
      </c>
      <c r="FN170" s="80">
        <f t="shared" si="214"/>
        <v>0</v>
      </c>
      <c r="FO170" s="80">
        <f t="shared" si="214"/>
        <v>0</v>
      </c>
      <c r="FP170" s="80">
        <f t="shared" si="214"/>
        <v>0</v>
      </c>
      <c r="FQ170" s="80">
        <f t="shared" si="214"/>
        <v>0</v>
      </c>
      <c r="FR170" s="80">
        <f t="shared" si="214"/>
        <v>0</v>
      </c>
      <c r="FS170" s="80">
        <f t="shared" si="214"/>
        <v>0</v>
      </c>
      <c r="FT170" s="80">
        <f t="shared" si="214"/>
        <v>0</v>
      </c>
      <c r="FU170" s="80">
        <f t="shared" si="214"/>
        <v>0</v>
      </c>
      <c r="FV170" s="80">
        <f t="shared" si="214"/>
        <v>0</v>
      </c>
      <c r="FW170" s="80">
        <f t="shared" si="214"/>
        <v>0</v>
      </c>
      <c r="FX170" s="80">
        <f t="shared" si="214"/>
        <v>0</v>
      </c>
      <c r="FY170" s="80">
        <f t="shared" si="214"/>
        <v>0</v>
      </c>
      <c r="FZ170" s="80">
        <f t="shared" si="214"/>
        <v>0</v>
      </c>
      <c r="GA170" s="80">
        <f t="shared" si="214"/>
        <v>0</v>
      </c>
      <c r="GB170" s="80">
        <f t="shared" si="214"/>
        <v>0</v>
      </c>
      <c r="GC170" s="80">
        <f t="shared" si="214"/>
        <v>0</v>
      </c>
      <c r="GD170" s="80">
        <f t="shared" si="214"/>
        <v>0</v>
      </c>
      <c r="GE170" s="80">
        <f t="shared" si="214"/>
        <v>0</v>
      </c>
      <c r="GF170" s="80">
        <f t="shared" si="214"/>
        <v>0</v>
      </c>
      <c r="GG170" s="80">
        <f t="shared" si="214"/>
        <v>0</v>
      </c>
      <c r="GH170" s="80">
        <f t="shared" si="214"/>
        <v>0</v>
      </c>
      <c r="GI170" s="80">
        <f t="shared" si="214"/>
        <v>0</v>
      </c>
      <c r="GJ170" s="80">
        <f t="shared" si="214"/>
        <v>0</v>
      </c>
      <c r="GK170" s="80">
        <f t="shared" si="214"/>
        <v>0</v>
      </c>
      <c r="GL170" s="80">
        <f t="shared" si="214"/>
        <v>0</v>
      </c>
      <c r="GM170" s="80">
        <f t="shared" si="214"/>
        <v>0</v>
      </c>
      <c r="GN170" s="80">
        <f t="shared" si="214"/>
        <v>0</v>
      </c>
      <c r="GO170" s="80">
        <f t="shared" si="214"/>
        <v>0</v>
      </c>
      <c r="GP170" s="80">
        <f t="shared" si="214"/>
        <v>0</v>
      </c>
      <c r="GQ170" s="80">
        <f t="shared" si="214"/>
        <v>0</v>
      </c>
      <c r="GR170" s="80">
        <f t="shared" si="214"/>
        <v>0</v>
      </c>
      <c r="GS170" s="80">
        <f t="shared" si="214"/>
        <v>0</v>
      </c>
      <c r="GT170" s="80">
        <f t="shared" si="214"/>
        <v>0</v>
      </c>
      <c r="GU170" s="80">
        <f t="shared" si="214"/>
        <v>0</v>
      </c>
      <c r="GV170" s="80">
        <f t="shared" si="214"/>
        <v>0</v>
      </c>
      <c r="GW170" s="80">
        <f t="shared" si="214"/>
        <v>0</v>
      </c>
      <c r="GX170" s="80">
        <f t="shared" si="214"/>
        <v>0</v>
      </c>
      <c r="GY170" s="80">
        <f t="shared" si="214"/>
        <v>0</v>
      </c>
      <c r="GZ170" s="80">
        <f t="shared" si="214"/>
        <v>0</v>
      </c>
      <c r="HA170" s="80">
        <f t="shared" si="214"/>
        <v>0</v>
      </c>
      <c r="HB170" s="80">
        <f t="shared" si="214"/>
        <v>0</v>
      </c>
      <c r="HC170" s="80">
        <f t="shared" si="214"/>
        <v>0</v>
      </c>
      <c r="HD170" s="80">
        <f t="shared" si="214"/>
        <v>0</v>
      </c>
      <c r="HE170" s="80">
        <f t="shared" si="214"/>
        <v>0</v>
      </c>
      <c r="HF170" s="80">
        <f t="shared" si="214"/>
        <v>0</v>
      </c>
      <c r="HG170" s="80">
        <f t="shared" si="214"/>
        <v>0</v>
      </c>
      <c r="HH170" s="80">
        <f t="shared" si="214"/>
        <v>0</v>
      </c>
      <c r="HI170" s="80">
        <f t="shared" si="214"/>
        <v>0</v>
      </c>
      <c r="HJ170" s="80">
        <f t="shared" si="214"/>
        <v>0</v>
      </c>
      <c r="HK170" s="80">
        <f t="shared" si="214"/>
        <v>0</v>
      </c>
      <c r="HL170" s="80">
        <f t="shared" si="214"/>
        <v>0</v>
      </c>
      <c r="HM170" s="80">
        <f t="shared" si="214"/>
        <v>0</v>
      </c>
      <c r="HN170" s="80">
        <f t="shared" si="214"/>
        <v>0</v>
      </c>
      <c r="HO170" s="80">
        <f t="shared" si="214"/>
        <v>0</v>
      </c>
      <c r="HP170" s="80">
        <f t="shared" si="214"/>
        <v>0</v>
      </c>
      <c r="HQ170" s="80">
        <f t="shared" si="214"/>
        <v>0</v>
      </c>
      <c r="HR170" s="80">
        <f t="shared" si="214"/>
        <v>0</v>
      </c>
      <c r="HS170" s="80">
        <f t="shared" si="214"/>
        <v>0</v>
      </c>
      <c r="HT170" s="80">
        <f t="shared" si="214"/>
        <v>0</v>
      </c>
      <c r="HU170" s="80">
        <f t="shared" si="214"/>
        <v>0</v>
      </c>
      <c r="HV170" s="80">
        <f t="shared" si="214"/>
        <v>0</v>
      </c>
      <c r="HW170" s="80">
        <f t="shared" si="214"/>
        <v>0</v>
      </c>
      <c r="HX170" s="80">
        <f t="shared" si="214"/>
        <v>0</v>
      </c>
      <c r="HY170" s="80">
        <f t="shared" si="214"/>
        <v>0</v>
      </c>
      <c r="HZ170" s="80">
        <f t="shared" si="214"/>
        <v>0</v>
      </c>
      <c r="IA170" s="80">
        <f t="shared" si="214"/>
        <v>0</v>
      </c>
      <c r="IB170" s="80">
        <f t="shared" si="214"/>
        <v>0</v>
      </c>
      <c r="IC170" s="80">
        <f t="shared" si="214"/>
        <v>0</v>
      </c>
      <c r="ID170" s="80">
        <f t="shared" si="214"/>
        <v>0</v>
      </c>
      <c r="IE170" s="80">
        <f t="shared" si="214"/>
        <v>0</v>
      </c>
      <c r="IF170" s="80">
        <f t="shared" si="214"/>
        <v>0</v>
      </c>
      <c r="IG170" s="80">
        <f t="shared" si="214"/>
        <v>0</v>
      </c>
      <c r="IH170" s="80">
        <f t="shared" si="214"/>
        <v>0</v>
      </c>
      <c r="II170" s="80">
        <f t="shared" si="214"/>
        <v>0</v>
      </c>
      <c r="IJ170" s="80">
        <f t="shared" si="214"/>
        <v>0</v>
      </c>
      <c r="IK170" s="80">
        <f t="shared" si="214"/>
        <v>0</v>
      </c>
      <c r="IL170" s="80">
        <f t="shared" si="214"/>
        <v>0</v>
      </c>
      <c r="IM170" s="80">
        <f t="shared" si="214"/>
        <v>0</v>
      </c>
      <c r="IN170" s="80">
        <f t="shared" si="214"/>
        <v>0</v>
      </c>
      <c r="IO170" s="80">
        <f t="shared" si="214"/>
        <v>0</v>
      </c>
      <c r="IP170" s="80">
        <f t="shared" si="214"/>
        <v>0</v>
      </c>
      <c r="IQ170" s="80">
        <f t="shared" si="214"/>
        <v>0</v>
      </c>
      <c r="IR170" s="80">
        <f t="shared" si="214"/>
        <v>0</v>
      </c>
      <c r="IS170" s="80">
        <f t="shared" si="214"/>
        <v>0</v>
      </c>
      <c r="IT170" s="80">
        <f t="shared" si="214"/>
        <v>0</v>
      </c>
      <c r="IU170" s="80">
        <f t="shared" si="214"/>
        <v>0</v>
      </c>
      <c r="IV170" s="80">
        <f t="shared" si="214"/>
        <v>0</v>
      </c>
      <c r="IW170" s="80">
        <f t="shared" si="214"/>
        <v>0</v>
      </c>
      <c r="IX170" s="80">
        <f t="shared" si="214"/>
        <v>0</v>
      </c>
      <c r="IY170" s="80">
        <f t="shared" si="214"/>
        <v>0</v>
      </c>
      <c r="IZ170" s="80">
        <f t="shared" si="214"/>
        <v>0</v>
      </c>
      <c r="JA170" s="80">
        <f t="shared" si="214"/>
        <v>0</v>
      </c>
      <c r="JB170" s="80">
        <f t="shared" si="214"/>
        <v>0</v>
      </c>
      <c r="JC170" s="80">
        <f t="shared" si="214"/>
        <v>0</v>
      </c>
      <c r="JD170" s="80">
        <f t="shared" si="214"/>
        <v>0</v>
      </c>
      <c r="JE170" s="80">
        <f t="shared" si="214"/>
        <v>0</v>
      </c>
      <c r="JF170" s="80">
        <f t="shared" si="214"/>
        <v>0</v>
      </c>
      <c r="JG170" s="80">
        <f t="shared" si="214"/>
        <v>0</v>
      </c>
      <c r="JH170" s="80">
        <f t="shared" si="214"/>
        <v>0</v>
      </c>
      <c r="JI170" s="80">
        <f t="shared" si="214"/>
        <v>0</v>
      </c>
      <c r="JJ170" s="80">
        <f t="shared" si="214"/>
        <v>0</v>
      </c>
      <c r="JK170" s="80">
        <f t="shared" si="214"/>
        <v>0</v>
      </c>
      <c r="JL170" s="80">
        <f t="shared" si="214"/>
        <v>0</v>
      </c>
      <c r="JM170" s="80">
        <f t="shared" si="214"/>
        <v>0</v>
      </c>
      <c r="JN170" s="80">
        <f t="shared" si="214"/>
        <v>0</v>
      </c>
      <c r="JO170" s="80">
        <f t="shared" si="214"/>
        <v>0</v>
      </c>
      <c r="JP170" s="80">
        <f t="shared" si="214"/>
        <v>0</v>
      </c>
      <c r="JQ170" s="80">
        <f t="shared" si="214"/>
        <v>0</v>
      </c>
      <c r="JR170" s="80">
        <f t="shared" si="214"/>
        <v>0</v>
      </c>
      <c r="JS170" s="80">
        <f t="shared" si="214"/>
        <v>0</v>
      </c>
      <c r="JT170" s="80">
        <f t="shared" si="214"/>
        <v>0</v>
      </c>
      <c r="JU170" s="80">
        <f t="shared" si="214"/>
        <v>0</v>
      </c>
      <c r="JV170" s="80">
        <f t="shared" si="214"/>
        <v>0</v>
      </c>
      <c r="JW170" s="80">
        <f t="shared" si="214"/>
        <v>0</v>
      </c>
      <c r="JX170" s="80">
        <f t="shared" si="214"/>
        <v>0</v>
      </c>
      <c r="JY170" s="80">
        <f t="shared" si="214"/>
        <v>0</v>
      </c>
      <c r="JZ170" s="80">
        <f t="shared" si="214"/>
        <v>0</v>
      </c>
      <c r="KA170" s="80">
        <f t="shared" si="214"/>
        <v>0</v>
      </c>
      <c r="KB170" s="80">
        <f t="shared" si="214"/>
        <v>0</v>
      </c>
      <c r="KC170" s="80">
        <f t="shared" si="214"/>
        <v>0</v>
      </c>
      <c r="KD170" s="80">
        <f t="shared" si="214"/>
        <v>0</v>
      </c>
      <c r="KE170" s="80">
        <f t="shared" si="214"/>
        <v>0</v>
      </c>
      <c r="KF170" s="1"/>
      <c r="KG170" s="1"/>
      <c r="KH170" s="80">
        <f>+Interest_Rate_for_Equipment_Financing/12*P170</f>
        <v>0</v>
      </c>
      <c r="KI170" s="80">
        <f>+Interest_Rate_for_Equipment_Financing/12*Q170</f>
        <v>0</v>
      </c>
      <c r="KJ170" s="80">
        <f>+Interest_Rate_for_Equipment_Financing/12*R170</f>
        <v>0</v>
      </c>
      <c r="KK170" s="80">
        <f>+Interest_Rate_for_Equipment_Financing/12*S170</f>
        <v>0</v>
      </c>
      <c r="KL170" s="80">
        <f>+Interest_Rate_for_Equipment_Financing/12*T170</f>
        <v>0</v>
      </c>
      <c r="KM170" s="80">
        <f>+Interest_Rate_for_Equipment_Financing/12*U170</f>
        <v>0</v>
      </c>
      <c r="KN170" s="80">
        <f>+Interest_Rate_for_Equipment_Financing/12*V170</f>
        <v>0</v>
      </c>
      <c r="KO170" s="80">
        <f>+Interest_Rate_for_Equipment_Financing/12*W170</f>
        <v>0</v>
      </c>
      <c r="KP170" s="80">
        <f>+Interest_Rate_for_Equipment_Financing/12*X170</f>
        <v>0</v>
      </c>
      <c r="KQ170" s="80">
        <f>+Interest_Rate_for_Equipment_Financing/12*Y170</f>
        <v>0</v>
      </c>
      <c r="KR170" s="80">
        <f>+Interest_Rate_for_Equipment_Financing/12*Z170</f>
        <v>0</v>
      </c>
      <c r="KS170" s="80">
        <f>+Interest_Rate_for_Equipment_Financing/12*AA170</f>
        <v>0</v>
      </c>
      <c r="KT170" s="80">
        <f>+Interest_Rate_for_Equipment_Financing/12*AB170</f>
        <v>0</v>
      </c>
      <c r="KU170" s="80">
        <f>+Interest_Rate_for_Equipment_Financing/12*AC170</f>
        <v>0</v>
      </c>
      <c r="KV170" s="80">
        <f>+Interest_Rate_for_Equipment_Financing/12*AD170</f>
        <v>0</v>
      </c>
      <c r="KW170" s="80">
        <f>+Interest_Rate_for_Equipment_Financing/12*AE170</f>
        <v>0</v>
      </c>
      <c r="KX170" s="80">
        <f>+Interest_Rate_for_Equipment_Financing/12*AF170</f>
        <v>0</v>
      </c>
      <c r="KY170" s="80">
        <f>+Interest_Rate_for_Equipment_Financing/12*AG170</f>
        <v>0</v>
      </c>
      <c r="KZ170" s="80">
        <f>+Interest_Rate_for_Equipment_Financing/12*AH170</f>
        <v>0</v>
      </c>
      <c r="LA170" s="80">
        <f>+Interest_Rate_for_Equipment_Financing/12*AI170</f>
        <v>0</v>
      </c>
      <c r="LB170" s="80">
        <f>+Interest_Rate_for_Equipment_Financing/12*AJ170</f>
        <v>0</v>
      </c>
      <c r="LC170" s="80">
        <f>+Interest_Rate_for_Equipment_Financing/12*AK170</f>
        <v>0</v>
      </c>
      <c r="LD170" s="80">
        <f>+Interest_Rate_for_Equipment_Financing/12*AL170</f>
        <v>0</v>
      </c>
      <c r="LE170" s="80">
        <f>+Interest_Rate_for_Equipment_Financing/12*AM170</f>
        <v>0</v>
      </c>
      <c r="LF170" s="80">
        <f>+Interest_Rate_for_Equipment_Financing/12*AN170</f>
        <v>0</v>
      </c>
      <c r="LG170" s="80">
        <f>+Interest_Rate_for_Equipment_Financing/12*AO170</f>
        <v>0</v>
      </c>
      <c r="LH170" s="80">
        <f>+Interest_Rate_for_Equipment_Financing/12*AP170</f>
        <v>0</v>
      </c>
      <c r="LI170" s="80">
        <f>+Interest_Rate_for_Equipment_Financing/12*AQ170</f>
        <v>0</v>
      </c>
      <c r="LJ170" s="80">
        <f>+Interest_Rate_for_Equipment_Financing/12*AR170</f>
        <v>0</v>
      </c>
      <c r="LK170" s="80">
        <f>+Interest_Rate_for_Equipment_Financing/12*AS170</f>
        <v>0</v>
      </c>
      <c r="LL170" s="80">
        <f>+Interest_Rate_for_Equipment_Financing/12*AT170</f>
        <v>0</v>
      </c>
      <c r="LM170" s="80">
        <f>+Interest_Rate_for_Equipment_Financing/12*AU170</f>
        <v>0</v>
      </c>
      <c r="LN170" s="80">
        <f>+Interest_Rate_for_Equipment_Financing/12*AV170</f>
        <v>0</v>
      </c>
      <c r="LO170" s="80">
        <f>+Interest_Rate_for_Equipment_Financing/12*AW170</f>
        <v>0</v>
      </c>
      <c r="LP170" s="80">
        <f>+Interest_Rate_for_Equipment_Financing/12*AX170</f>
        <v>0</v>
      </c>
      <c r="LQ170" s="80">
        <f>+Interest_Rate_for_Equipment_Financing/12*AY170</f>
        <v>0</v>
      </c>
      <c r="LR170" s="80">
        <f>+Interest_Rate_for_Equipment_Financing/12*AZ170</f>
        <v>0</v>
      </c>
      <c r="LS170" s="80">
        <f>+Interest_Rate_for_Equipment_Financing/12*BA170</f>
        <v>0</v>
      </c>
      <c r="LT170" s="80">
        <f>+Interest_Rate_for_Equipment_Financing/12*BB170</f>
        <v>0</v>
      </c>
      <c r="LU170" s="80">
        <f>+Interest_Rate_for_Equipment_Financing/12*BC170</f>
        <v>0</v>
      </c>
      <c r="LV170" s="80">
        <f>+Interest_Rate_for_Equipment_Financing/12*BD170</f>
        <v>0</v>
      </c>
      <c r="LW170" s="80">
        <f>+Interest_Rate_for_Equipment_Financing/12*BE170</f>
        <v>0</v>
      </c>
      <c r="LX170" s="80">
        <f>+Interest_Rate_for_Equipment_Financing/12*BF170</f>
        <v>0</v>
      </c>
      <c r="LY170" s="80">
        <f>+Interest_Rate_for_Equipment_Financing/12*BG170</f>
        <v>0</v>
      </c>
      <c r="LZ170" s="80">
        <f>+Interest_Rate_for_Equipment_Financing/12*BH170</f>
        <v>0</v>
      </c>
      <c r="MA170" s="80">
        <f>+Interest_Rate_for_Equipment_Financing/12*BI170</f>
        <v>0</v>
      </c>
      <c r="MB170" s="80">
        <f>+Interest_Rate_for_Equipment_Financing/12*BJ170</f>
        <v>0</v>
      </c>
      <c r="MC170" s="80">
        <f>+Interest_Rate_for_Equipment_Financing/12*BK170</f>
        <v>0</v>
      </c>
      <c r="MD170" s="80">
        <f>+Interest_Rate_for_Equipment_Financing/12*BL170</f>
        <v>0</v>
      </c>
      <c r="ME170" s="80">
        <f>+Interest_Rate_for_Equipment_Financing/12*BM170</f>
        <v>0</v>
      </c>
      <c r="MF170" s="80">
        <f>+Interest_Rate_for_Equipment_Financing/12*BN170</f>
        <v>0</v>
      </c>
      <c r="MG170" s="80">
        <f>+Interest_Rate_for_Equipment_Financing/12*BO170</f>
        <v>0</v>
      </c>
      <c r="MH170" s="80">
        <f>+Interest_Rate_for_Equipment_Financing/12*BP170</f>
        <v>0</v>
      </c>
      <c r="MI170" s="80">
        <f>+Interest_Rate_for_Equipment_Financing/12*BQ170</f>
        <v>0</v>
      </c>
      <c r="MJ170" s="80">
        <f>+Interest_Rate_for_Equipment_Financing/12*BR170</f>
        <v>0</v>
      </c>
      <c r="MK170" s="80">
        <f>+Interest_Rate_for_Equipment_Financing/12*BS170</f>
        <v>0</v>
      </c>
      <c r="ML170" s="80">
        <f>+Interest_Rate_for_Equipment_Financing/12*BT170</f>
        <v>0</v>
      </c>
      <c r="MM170" s="80">
        <f>+Interest_Rate_for_Equipment_Financing/12*BU170</f>
        <v>0</v>
      </c>
      <c r="MN170" s="80">
        <f>+Interest_Rate_for_Equipment_Financing/12*BV170</f>
        <v>0</v>
      </c>
      <c r="MO170" s="80">
        <f>+Interest_Rate_for_Equipment_Financing/12*BW170</f>
        <v>0</v>
      </c>
      <c r="MP170" s="80">
        <f>+Interest_Rate_for_Equipment_Financing/12*BX170</f>
        <v>0</v>
      </c>
      <c r="MQ170" s="80">
        <f>+Interest_Rate_for_Equipment_Financing/12*BY170</f>
        <v>0</v>
      </c>
      <c r="MR170" s="80">
        <f>+Interest_Rate_for_Equipment_Financing/12*BZ170</f>
        <v>0</v>
      </c>
      <c r="MS170" s="80">
        <f>+Interest_Rate_for_Equipment_Financing/12*CA170</f>
        <v>0</v>
      </c>
      <c r="MT170" s="80">
        <f>+Interest_Rate_for_Equipment_Financing/12*CB170</f>
        <v>0</v>
      </c>
      <c r="MU170" s="80">
        <f>+Interest_Rate_for_Equipment_Financing/12*CC170</f>
        <v>0</v>
      </c>
      <c r="MV170" s="80">
        <f>+Interest_Rate_for_Equipment_Financing/12*CD170</f>
        <v>0</v>
      </c>
      <c r="MW170" s="80">
        <f>+Interest_Rate_for_Equipment_Financing/12*CE170</f>
        <v>0</v>
      </c>
      <c r="MX170" s="80">
        <f>+Interest_Rate_for_Equipment_Financing/12*CF170</f>
        <v>0</v>
      </c>
      <c r="MY170" s="80">
        <f>+Interest_Rate_for_Equipment_Financing/12*CG170</f>
        <v>0</v>
      </c>
      <c r="MZ170" s="80">
        <f>+Interest_Rate_for_Equipment_Financing/12*CH170</f>
        <v>0</v>
      </c>
      <c r="NA170" s="80">
        <f>+Interest_Rate_for_Equipment_Financing/12*CI170</f>
        <v>0</v>
      </c>
      <c r="NB170" s="80">
        <f>+Interest_Rate_for_Equipment_Financing/12*CJ170</f>
        <v>0</v>
      </c>
      <c r="NC170" s="80">
        <f>+Interest_Rate_for_Equipment_Financing/12*CK170</f>
        <v>0</v>
      </c>
      <c r="ND170" s="80">
        <f>+Interest_Rate_for_Equipment_Financing/12*CL170</f>
        <v>0</v>
      </c>
      <c r="NE170" s="80">
        <f>+Interest_Rate_for_Equipment_Financing/12*CM170</f>
        <v>0</v>
      </c>
      <c r="NF170" s="80">
        <f>+Interest_Rate_for_Equipment_Financing/12*CN170</f>
        <v>0</v>
      </c>
      <c r="NG170" s="80">
        <f>+Interest_Rate_for_Equipment_Financing/12*CO170</f>
        <v>0</v>
      </c>
      <c r="NH170" s="80">
        <f>+Interest_Rate_for_Equipment_Financing/12*CP170</f>
        <v>0</v>
      </c>
      <c r="NI170" s="80">
        <f>+Interest_Rate_for_Equipment_Financing/12*CQ170</f>
        <v>0</v>
      </c>
      <c r="NJ170" s="80">
        <f>+Interest_Rate_for_Equipment_Financing/12*CR170</f>
        <v>0</v>
      </c>
      <c r="NK170" s="80">
        <f>+Interest_Rate_for_Equipment_Financing/12*CS170</f>
        <v>0</v>
      </c>
      <c r="NL170" s="80">
        <f>+Interest_Rate_for_Equipment_Financing/12*CT170</f>
        <v>0</v>
      </c>
      <c r="NM170" s="80">
        <f>+Interest_Rate_for_Equipment_Financing/12*CU170</f>
        <v>0</v>
      </c>
      <c r="NN170" s="80">
        <f>+Interest_Rate_for_Equipment_Financing/12*CV170</f>
        <v>0</v>
      </c>
      <c r="NO170" s="80">
        <f>+Interest_Rate_for_Equipment_Financing/12*CW170</f>
        <v>0</v>
      </c>
      <c r="NP170" s="80">
        <f>+Interest_Rate_for_Equipment_Financing/12*CX170</f>
        <v>0</v>
      </c>
      <c r="NQ170" s="80">
        <f>+Interest_Rate_for_Equipment_Financing/12*CY170</f>
        <v>0</v>
      </c>
      <c r="NR170" s="80">
        <f>+Interest_Rate_for_Equipment_Financing/12*CZ170</f>
        <v>0</v>
      </c>
      <c r="NS170" s="80">
        <f>+Interest_Rate_for_Equipment_Financing/12*DA170</f>
        <v>0</v>
      </c>
      <c r="NT170" s="80">
        <f>+Interest_Rate_for_Equipment_Financing/12*DB170</f>
        <v>0</v>
      </c>
      <c r="NU170" s="80">
        <f>+Interest_Rate_for_Equipment_Financing/12*DC170</f>
        <v>0</v>
      </c>
      <c r="NV170" s="80">
        <f>+Interest_Rate_for_Equipment_Financing/12*DD170</f>
        <v>0</v>
      </c>
      <c r="NW170" s="80">
        <f>+Interest_Rate_for_Equipment_Financing/12*DE170</f>
        <v>0</v>
      </c>
      <c r="NX170" s="80">
        <f>+Interest_Rate_for_Equipment_Financing/12*DF170</f>
        <v>0</v>
      </c>
      <c r="NY170" s="80">
        <f>+Interest_Rate_for_Equipment_Financing/12*DG170</f>
        <v>0</v>
      </c>
      <c r="NZ170" s="80">
        <f>+Interest_Rate_for_Equipment_Financing/12*DH170</f>
        <v>0</v>
      </c>
      <c r="OA170" s="80">
        <f>+Interest_Rate_for_Equipment_Financing/12*DI170</f>
        <v>0</v>
      </c>
      <c r="OB170" s="80">
        <f>+Interest_Rate_for_Equipment_Financing/12*DJ170</f>
        <v>0</v>
      </c>
      <c r="OC170" s="80">
        <f>+Interest_Rate_for_Equipment_Financing/12*DK170</f>
        <v>0</v>
      </c>
      <c r="OD170" s="80">
        <f>+Interest_Rate_for_Equipment_Financing/12*DL170</f>
        <v>0</v>
      </c>
      <c r="OE170" s="80">
        <f>+Interest_Rate_for_Equipment_Financing/12*DM170</f>
        <v>0</v>
      </c>
      <c r="OF170" s="80">
        <f>+Interest_Rate_for_Equipment_Financing/12*DN170</f>
        <v>0</v>
      </c>
      <c r="OG170" s="80">
        <f>+Interest_Rate_for_Equipment_Financing/12*DO170</f>
        <v>0</v>
      </c>
      <c r="OH170" s="80">
        <f>+Interest_Rate_for_Equipment_Financing/12*DP170</f>
        <v>0</v>
      </c>
      <c r="OI170" s="80">
        <f>+Interest_Rate_for_Equipment_Financing/12*DQ170</f>
        <v>0</v>
      </c>
      <c r="OJ170" s="80">
        <f>+Interest_Rate_for_Equipment_Financing/12*DR170</f>
        <v>0</v>
      </c>
      <c r="OK170" s="80">
        <f>+Interest_Rate_for_Equipment_Financing/12*DS170</f>
        <v>0</v>
      </c>
      <c r="OL170" s="80">
        <f>+Interest_Rate_for_Equipment_Financing/12*DT170</f>
        <v>0</v>
      </c>
      <c r="OM170" s="80">
        <f>+Interest_Rate_for_Equipment_Financing/12*DU170</f>
        <v>0</v>
      </c>
      <c r="ON170" s="80">
        <f>+Interest_Rate_for_Equipment_Financing/12*DV170</f>
        <v>0</v>
      </c>
      <c r="OO170" s="80">
        <f>+Interest_Rate_for_Equipment_Financing/12*DW170</f>
        <v>0</v>
      </c>
      <c r="OP170" s="80">
        <f>+Interest_Rate_for_Equipment_Financing/12*DX170</f>
        <v>0</v>
      </c>
      <c r="OQ170" s="80">
        <f>+Interest_Rate_for_Equipment_Financing/12*DY170</f>
        <v>0</v>
      </c>
      <c r="OR170" s="80">
        <f>+Interest_Rate_for_Equipment_Financing/12*DZ170</f>
        <v>0</v>
      </c>
      <c r="OS170" s="80">
        <f>+Interest_Rate_for_Equipment_Financing/12*EA170</f>
        <v>0</v>
      </c>
      <c r="OT170" s="80">
        <f>+Interest_Rate_for_Equipment_Financing/12*EB170</f>
        <v>0</v>
      </c>
      <c r="OU170" s="80">
        <f>+Interest_Rate_for_Equipment_Financing/12*EC170</f>
        <v>0</v>
      </c>
      <c r="OV170" s="80">
        <f>+Interest_Rate_for_Equipment_Financing/12*ED170</f>
        <v>0</v>
      </c>
      <c r="OW170" s="80">
        <f>+Interest_Rate_for_Equipment_Financing/12*EE170</f>
        <v>0</v>
      </c>
    </row>
    <row r="171" ht="12.75" customHeight="1">
      <c r="A171" s="79">
        <f t="shared" si="111"/>
        <v>50</v>
      </c>
      <c r="B171" s="79" t="s">
        <v>250</v>
      </c>
      <c r="C171" s="80"/>
      <c r="D171" s="80" t="str">
        <f>Term_for_Equipment_Financing</f>
        <v/>
      </c>
      <c r="E171" s="294">
        <f>+Interest_Rate_LT</f>
        <v>0.05</v>
      </c>
      <c r="F171" s="295">
        <f t="shared" si="141"/>
        <v>2</v>
      </c>
      <c r="G171" s="79">
        <f t="shared" si="142"/>
        <v>2029</v>
      </c>
      <c r="H171" s="296"/>
      <c r="I171" s="296"/>
      <c r="J171" s="297"/>
      <c r="K171" s="1"/>
      <c r="L171" s="1"/>
      <c r="M171" s="256">
        <f t="shared" si="118"/>
        <v>47150</v>
      </c>
      <c r="N171" s="256">
        <f t="shared" si="112"/>
        <v>0</v>
      </c>
      <c r="O171" s="257">
        <f t="shared" si="113"/>
        <v>0</v>
      </c>
      <c r="P171" s="258">
        <f t="shared" ref="P171:ES171" si="215">AND((O171&gt;0.1),OR(P$70&lt;$N171,$N171=0))*(O171+$O171+O171*$E171/12)+(P$70=$M171)*($C171+$O171+$C171*$E171/12)</f>
        <v>0</v>
      </c>
      <c r="Q171" s="258">
        <f t="shared" si="215"/>
        <v>0</v>
      </c>
      <c r="R171" s="258">
        <f t="shared" si="215"/>
        <v>0</v>
      </c>
      <c r="S171" s="258">
        <f t="shared" si="215"/>
        <v>0</v>
      </c>
      <c r="T171" s="258">
        <f t="shared" si="215"/>
        <v>0</v>
      </c>
      <c r="U171" s="258">
        <f t="shared" si="215"/>
        <v>0</v>
      </c>
      <c r="V171" s="258">
        <f t="shared" si="215"/>
        <v>0</v>
      </c>
      <c r="W171" s="258">
        <f t="shared" si="215"/>
        <v>0</v>
      </c>
      <c r="X171" s="258">
        <f t="shared" si="215"/>
        <v>0</v>
      </c>
      <c r="Y171" s="258">
        <f t="shared" si="215"/>
        <v>0</v>
      </c>
      <c r="Z171" s="258">
        <f t="shared" si="215"/>
        <v>0</v>
      </c>
      <c r="AA171" s="258">
        <f t="shared" si="215"/>
        <v>0</v>
      </c>
      <c r="AB171" s="258">
        <f t="shared" si="215"/>
        <v>0</v>
      </c>
      <c r="AC171" s="258">
        <f t="shared" si="215"/>
        <v>0</v>
      </c>
      <c r="AD171" s="258">
        <f t="shared" si="215"/>
        <v>0</v>
      </c>
      <c r="AE171" s="258">
        <f t="shared" si="215"/>
        <v>0</v>
      </c>
      <c r="AF171" s="258">
        <f t="shared" si="215"/>
        <v>0</v>
      </c>
      <c r="AG171" s="258">
        <f t="shared" si="215"/>
        <v>0</v>
      </c>
      <c r="AH171" s="258">
        <f t="shared" si="215"/>
        <v>0</v>
      </c>
      <c r="AI171" s="258">
        <f t="shared" si="215"/>
        <v>0</v>
      </c>
      <c r="AJ171" s="258">
        <f t="shared" si="215"/>
        <v>0</v>
      </c>
      <c r="AK171" s="258">
        <f t="shared" si="215"/>
        <v>0</v>
      </c>
      <c r="AL171" s="258">
        <f t="shared" si="215"/>
        <v>0</v>
      </c>
      <c r="AM171" s="258">
        <f t="shared" si="215"/>
        <v>0</v>
      </c>
      <c r="AN171" s="258">
        <f t="shared" si="215"/>
        <v>0</v>
      </c>
      <c r="AO171" s="258">
        <f t="shared" si="215"/>
        <v>0</v>
      </c>
      <c r="AP171" s="258">
        <f t="shared" si="215"/>
        <v>0</v>
      </c>
      <c r="AQ171" s="258">
        <f t="shared" si="215"/>
        <v>0</v>
      </c>
      <c r="AR171" s="258">
        <f t="shared" si="215"/>
        <v>0</v>
      </c>
      <c r="AS171" s="258">
        <f t="shared" si="215"/>
        <v>0</v>
      </c>
      <c r="AT171" s="258">
        <f t="shared" si="215"/>
        <v>0</v>
      </c>
      <c r="AU171" s="258">
        <f t="shared" si="215"/>
        <v>0</v>
      </c>
      <c r="AV171" s="258">
        <f t="shared" si="215"/>
        <v>0</v>
      </c>
      <c r="AW171" s="258">
        <f t="shared" si="215"/>
        <v>0</v>
      </c>
      <c r="AX171" s="258">
        <f t="shared" si="215"/>
        <v>0</v>
      </c>
      <c r="AY171" s="258">
        <f t="shared" si="215"/>
        <v>0</v>
      </c>
      <c r="AZ171" s="258">
        <f t="shared" si="215"/>
        <v>0</v>
      </c>
      <c r="BA171" s="258">
        <f t="shared" si="215"/>
        <v>0</v>
      </c>
      <c r="BB171" s="258">
        <f t="shared" si="215"/>
        <v>0</v>
      </c>
      <c r="BC171" s="258">
        <f t="shared" si="215"/>
        <v>0</v>
      </c>
      <c r="BD171" s="258">
        <f t="shared" si="215"/>
        <v>0</v>
      </c>
      <c r="BE171" s="258">
        <f t="shared" si="215"/>
        <v>0</v>
      </c>
      <c r="BF171" s="258">
        <f t="shared" si="215"/>
        <v>0</v>
      </c>
      <c r="BG171" s="258">
        <f t="shared" si="215"/>
        <v>0</v>
      </c>
      <c r="BH171" s="258">
        <f t="shared" si="215"/>
        <v>0</v>
      </c>
      <c r="BI171" s="258">
        <f t="shared" si="215"/>
        <v>0</v>
      </c>
      <c r="BJ171" s="258">
        <f t="shared" si="215"/>
        <v>0</v>
      </c>
      <c r="BK171" s="258">
        <f t="shared" si="215"/>
        <v>0</v>
      </c>
      <c r="BL171" s="258">
        <f t="shared" si="215"/>
        <v>0</v>
      </c>
      <c r="BM171" s="258">
        <f t="shared" si="215"/>
        <v>0</v>
      </c>
      <c r="BN171" s="258">
        <f t="shared" si="215"/>
        <v>0</v>
      </c>
      <c r="BO171" s="258">
        <f t="shared" si="215"/>
        <v>0</v>
      </c>
      <c r="BP171" s="258">
        <f t="shared" si="215"/>
        <v>0</v>
      </c>
      <c r="BQ171" s="258">
        <f t="shared" si="215"/>
        <v>0</v>
      </c>
      <c r="BR171" s="258">
        <f t="shared" si="215"/>
        <v>0</v>
      </c>
      <c r="BS171" s="258">
        <f t="shared" si="215"/>
        <v>0</v>
      </c>
      <c r="BT171" s="258">
        <f t="shared" si="215"/>
        <v>0</v>
      </c>
      <c r="BU171" s="258">
        <f t="shared" si="215"/>
        <v>0</v>
      </c>
      <c r="BV171" s="258">
        <f t="shared" si="215"/>
        <v>0</v>
      </c>
      <c r="BW171" s="258">
        <f t="shared" si="215"/>
        <v>0</v>
      </c>
      <c r="BX171" s="258">
        <f t="shared" si="215"/>
        <v>0</v>
      </c>
      <c r="BY171" s="258">
        <f t="shared" si="215"/>
        <v>0</v>
      </c>
      <c r="BZ171" s="258">
        <f t="shared" si="215"/>
        <v>0</v>
      </c>
      <c r="CA171" s="258">
        <f t="shared" si="215"/>
        <v>0</v>
      </c>
      <c r="CB171" s="258">
        <f t="shared" si="215"/>
        <v>0</v>
      </c>
      <c r="CC171" s="258">
        <f t="shared" si="215"/>
        <v>0</v>
      </c>
      <c r="CD171" s="258">
        <f t="shared" si="215"/>
        <v>0</v>
      </c>
      <c r="CE171" s="258">
        <f t="shared" si="215"/>
        <v>0</v>
      </c>
      <c r="CF171" s="258">
        <f t="shared" si="215"/>
        <v>0</v>
      </c>
      <c r="CG171" s="258">
        <f t="shared" si="215"/>
        <v>0</v>
      </c>
      <c r="CH171" s="258">
        <f t="shared" si="215"/>
        <v>0</v>
      </c>
      <c r="CI171" s="258">
        <f t="shared" si="215"/>
        <v>0</v>
      </c>
      <c r="CJ171" s="258">
        <f t="shared" si="215"/>
        <v>0</v>
      </c>
      <c r="CK171" s="258">
        <f t="shared" si="215"/>
        <v>0</v>
      </c>
      <c r="CL171" s="258">
        <f t="shared" si="215"/>
        <v>0</v>
      </c>
      <c r="CM171" s="258">
        <f t="shared" si="215"/>
        <v>0</v>
      </c>
      <c r="CN171" s="258">
        <f t="shared" si="215"/>
        <v>0</v>
      </c>
      <c r="CO171" s="258">
        <f t="shared" si="215"/>
        <v>0</v>
      </c>
      <c r="CP171" s="258">
        <f t="shared" si="215"/>
        <v>0</v>
      </c>
      <c r="CQ171" s="258">
        <f t="shared" si="215"/>
        <v>0</v>
      </c>
      <c r="CR171" s="258">
        <f t="shared" si="215"/>
        <v>0</v>
      </c>
      <c r="CS171" s="258">
        <f t="shared" si="215"/>
        <v>0</v>
      </c>
      <c r="CT171" s="258">
        <f t="shared" si="215"/>
        <v>0</v>
      </c>
      <c r="CU171" s="258">
        <f t="shared" si="215"/>
        <v>0</v>
      </c>
      <c r="CV171" s="258">
        <f t="shared" si="215"/>
        <v>0</v>
      </c>
      <c r="CW171" s="258">
        <f t="shared" si="215"/>
        <v>0</v>
      </c>
      <c r="CX171" s="258">
        <f t="shared" si="215"/>
        <v>0</v>
      </c>
      <c r="CY171" s="258">
        <f t="shared" si="215"/>
        <v>0</v>
      </c>
      <c r="CZ171" s="258">
        <f t="shared" si="215"/>
        <v>0</v>
      </c>
      <c r="DA171" s="258">
        <f t="shared" si="215"/>
        <v>0</v>
      </c>
      <c r="DB171" s="258">
        <f t="shared" si="215"/>
        <v>0</v>
      </c>
      <c r="DC171" s="258">
        <f t="shared" si="215"/>
        <v>0</v>
      </c>
      <c r="DD171" s="258">
        <f t="shared" si="215"/>
        <v>0</v>
      </c>
      <c r="DE171" s="258">
        <f t="shared" si="215"/>
        <v>0</v>
      </c>
      <c r="DF171" s="258">
        <f t="shared" si="215"/>
        <v>0</v>
      </c>
      <c r="DG171" s="258">
        <f t="shared" si="215"/>
        <v>0</v>
      </c>
      <c r="DH171" s="258">
        <f t="shared" si="215"/>
        <v>0</v>
      </c>
      <c r="DI171" s="258">
        <f t="shared" si="215"/>
        <v>0</v>
      </c>
      <c r="DJ171" s="258">
        <f t="shared" si="215"/>
        <v>0</v>
      </c>
      <c r="DK171" s="258">
        <f t="shared" si="215"/>
        <v>0</v>
      </c>
      <c r="DL171" s="258">
        <f t="shared" si="215"/>
        <v>0</v>
      </c>
      <c r="DM171" s="258">
        <f t="shared" si="215"/>
        <v>0</v>
      </c>
      <c r="DN171" s="258">
        <f t="shared" si="215"/>
        <v>0</v>
      </c>
      <c r="DO171" s="258">
        <f t="shared" si="215"/>
        <v>0</v>
      </c>
      <c r="DP171" s="258">
        <f t="shared" si="215"/>
        <v>0</v>
      </c>
      <c r="DQ171" s="258">
        <f t="shared" si="215"/>
        <v>0</v>
      </c>
      <c r="DR171" s="258">
        <f t="shared" si="215"/>
        <v>0</v>
      </c>
      <c r="DS171" s="258">
        <f t="shared" si="215"/>
        <v>0</v>
      </c>
      <c r="DT171" s="258">
        <f t="shared" si="215"/>
        <v>0</v>
      </c>
      <c r="DU171" s="258">
        <f t="shared" si="215"/>
        <v>0</v>
      </c>
      <c r="DV171" s="258">
        <f t="shared" si="215"/>
        <v>0</v>
      </c>
      <c r="DW171" s="258">
        <f t="shared" si="215"/>
        <v>0</v>
      </c>
      <c r="DX171" s="258">
        <f t="shared" si="215"/>
        <v>0</v>
      </c>
      <c r="DY171" s="258">
        <f t="shared" si="215"/>
        <v>0</v>
      </c>
      <c r="DZ171" s="258">
        <f t="shared" si="215"/>
        <v>0</v>
      </c>
      <c r="EA171" s="258">
        <f t="shared" si="215"/>
        <v>0</v>
      </c>
      <c r="EB171" s="258">
        <f t="shared" si="215"/>
        <v>0</v>
      </c>
      <c r="EC171" s="258">
        <f t="shared" si="215"/>
        <v>0</v>
      </c>
      <c r="ED171" s="258">
        <f t="shared" si="215"/>
        <v>0</v>
      </c>
      <c r="EE171" s="258">
        <f t="shared" si="215"/>
        <v>0</v>
      </c>
      <c r="EF171" s="258">
        <f t="shared" si="215"/>
        <v>0</v>
      </c>
      <c r="EG171" s="258">
        <f t="shared" si="215"/>
        <v>0</v>
      </c>
      <c r="EH171" s="258">
        <f t="shared" si="215"/>
        <v>0</v>
      </c>
      <c r="EI171" s="258">
        <f t="shared" si="215"/>
        <v>0</v>
      </c>
      <c r="EJ171" s="258">
        <f t="shared" si="215"/>
        <v>0</v>
      </c>
      <c r="EK171" s="258">
        <f t="shared" si="215"/>
        <v>0</v>
      </c>
      <c r="EL171" s="258">
        <f t="shared" si="215"/>
        <v>0</v>
      </c>
      <c r="EM171" s="258">
        <f t="shared" si="215"/>
        <v>0</v>
      </c>
      <c r="EN171" s="258">
        <f t="shared" si="215"/>
        <v>0</v>
      </c>
      <c r="EO171" s="258">
        <f t="shared" si="215"/>
        <v>0</v>
      </c>
      <c r="EP171" s="258">
        <f t="shared" si="215"/>
        <v>0</v>
      </c>
      <c r="EQ171" s="258">
        <f t="shared" si="215"/>
        <v>0</v>
      </c>
      <c r="ER171" s="258">
        <f t="shared" si="215"/>
        <v>0</v>
      </c>
      <c r="ES171" s="258">
        <f t="shared" si="215"/>
        <v>0</v>
      </c>
      <c r="ET171" s="1"/>
      <c r="EU171" s="1"/>
      <c r="EV171" s="1"/>
      <c r="EW171" s="1"/>
      <c r="EX171" s="80">
        <f t="shared" ref="EX171:KE171" si="216">(P171&gt;0)*(P171-AB171)</f>
        <v>0</v>
      </c>
      <c r="EY171" s="80">
        <f t="shared" si="216"/>
        <v>0</v>
      </c>
      <c r="EZ171" s="80">
        <f t="shared" si="216"/>
        <v>0</v>
      </c>
      <c r="FA171" s="80">
        <f t="shared" si="216"/>
        <v>0</v>
      </c>
      <c r="FB171" s="80">
        <f t="shared" si="216"/>
        <v>0</v>
      </c>
      <c r="FC171" s="80">
        <f t="shared" si="216"/>
        <v>0</v>
      </c>
      <c r="FD171" s="80">
        <f t="shared" si="216"/>
        <v>0</v>
      </c>
      <c r="FE171" s="80">
        <f t="shared" si="216"/>
        <v>0</v>
      </c>
      <c r="FF171" s="80">
        <f t="shared" si="216"/>
        <v>0</v>
      </c>
      <c r="FG171" s="80">
        <f t="shared" si="216"/>
        <v>0</v>
      </c>
      <c r="FH171" s="80">
        <f t="shared" si="216"/>
        <v>0</v>
      </c>
      <c r="FI171" s="80">
        <f t="shared" si="216"/>
        <v>0</v>
      </c>
      <c r="FJ171" s="80">
        <f t="shared" si="216"/>
        <v>0</v>
      </c>
      <c r="FK171" s="80">
        <f t="shared" si="216"/>
        <v>0</v>
      </c>
      <c r="FL171" s="80">
        <f t="shared" si="216"/>
        <v>0</v>
      </c>
      <c r="FM171" s="80">
        <f t="shared" si="216"/>
        <v>0</v>
      </c>
      <c r="FN171" s="80">
        <f t="shared" si="216"/>
        <v>0</v>
      </c>
      <c r="FO171" s="80">
        <f t="shared" si="216"/>
        <v>0</v>
      </c>
      <c r="FP171" s="80">
        <f t="shared" si="216"/>
        <v>0</v>
      </c>
      <c r="FQ171" s="80">
        <f t="shared" si="216"/>
        <v>0</v>
      </c>
      <c r="FR171" s="80">
        <f t="shared" si="216"/>
        <v>0</v>
      </c>
      <c r="FS171" s="80">
        <f t="shared" si="216"/>
        <v>0</v>
      </c>
      <c r="FT171" s="80">
        <f t="shared" si="216"/>
        <v>0</v>
      </c>
      <c r="FU171" s="80">
        <f t="shared" si="216"/>
        <v>0</v>
      </c>
      <c r="FV171" s="80">
        <f t="shared" si="216"/>
        <v>0</v>
      </c>
      <c r="FW171" s="80">
        <f t="shared" si="216"/>
        <v>0</v>
      </c>
      <c r="FX171" s="80">
        <f t="shared" si="216"/>
        <v>0</v>
      </c>
      <c r="FY171" s="80">
        <f t="shared" si="216"/>
        <v>0</v>
      </c>
      <c r="FZ171" s="80">
        <f t="shared" si="216"/>
        <v>0</v>
      </c>
      <c r="GA171" s="80">
        <f t="shared" si="216"/>
        <v>0</v>
      </c>
      <c r="GB171" s="80">
        <f t="shared" si="216"/>
        <v>0</v>
      </c>
      <c r="GC171" s="80">
        <f t="shared" si="216"/>
        <v>0</v>
      </c>
      <c r="GD171" s="80">
        <f t="shared" si="216"/>
        <v>0</v>
      </c>
      <c r="GE171" s="80">
        <f t="shared" si="216"/>
        <v>0</v>
      </c>
      <c r="GF171" s="80">
        <f t="shared" si="216"/>
        <v>0</v>
      </c>
      <c r="GG171" s="80">
        <f t="shared" si="216"/>
        <v>0</v>
      </c>
      <c r="GH171" s="80">
        <f t="shared" si="216"/>
        <v>0</v>
      </c>
      <c r="GI171" s="80">
        <f t="shared" si="216"/>
        <v>0</v>
      </c>
      <c r="GJ171" s="80">
        <f t="shared" si="216"/>
        <v>0</v>
      </c>
      <c r="GK171" s="80">
        <f t="shared" si="216"/>
        <v>0</v>
      </c>
      <c r="GL171" s="80">
        <f t="shared" si="216"/>
        <v>0</v>
      </c>
      <c r="GM171" s="80">
        <f t="shared" si="216"/>
        <v>0</v>
      </c>
      <c r="GN171" s="80">
        <f t="shared" si="216"/>
        <v>0</v>
      </c>
      <c r="GO171" s="80">
        <f t="shared" si="216"/>
        <v>0</v>
      </c>
      <c r="GP171" s="80">
        <f t="shared" si="216"/>
        <v>0</v>
      </c>
      <c r="GQ171" s="80">
        <f t="shared" si="216"/>
        <v>0</v>
      </c>
      <c r="GR171" s="80">
        <f t="shared" si="216"/>
        <v>0</v>
      </c>
      <c r="GS171" s="80">
        <f t="shared" si="216"/>
        <v>0</v>
      </c>
      <c r="GT171" s="80">
        <f t="shared" si="216"/>
        <v>0</v>
      </c>
      <c r="GU171" s="80">
        <f t="shared" si="216"/>
        <v>0</v>
      </c>
      <c r="GV171" s="80">
        <f t="shared" si="216"/>
        <v>0</v>
      </c>
      <c r="GW171" s="80">
        <f t="shared" si="216"/>
        <v>0</v>
      </c>
      <c r="GX171" s="80">
        <f t="shared" si="216"/>
        <v>0</v>
      </c>
      <c r="GY171" s="80">
        <f t="shared" si="216"/>
        <v>0</v>
      </c>
      <c r="GZ171" s="80">
        <f t="shared" si="216"/>
        <v>0</v>
      </c>
      <c r="HA171" s="80">
        <f t="shared" si="216"/>
        <v>0</v>
      </c>
      <c r="HB171" s="80">
        <f t="shared" si="216"/>
        <v>0</v>
      </c>
      <c r="HC171" s="80">
        <f t="shared" si="216"/>
        <v>0</v>
      </c>
      <c r="HD171" s="80">
        <f t="shared" si="216"/>
        <v>0</v>
      </c>
      <c r="HE171" s="80">
        <f t="shared" si="216"/>
        <v>0</v>
      </c>
      <c r="HF171" s="80">
        <f t="shared" si="216"/>
        <v>0</v>
      </c>
      <c r="HG171" s="80">
        <f t="shared" si="216"/>
        <v>0</v>
      </c>
      <c r="HH171" s="80">
        <f t="shared" si="216"/>
        <v>0</v>
      </c>
      <c r="HI171" s="80">
        <f t="shared" si="216"/>
        <v>0</v>
      </c>
      <c r="HJ171" s="80">
        <f t="shared" si="216"/>
        <v>0</v>
      </c>
      <c r="HK171" s="80">
        <f t="shared" si="216"/>
        <v>0</v>
      </c>
      <c r="HL171" s="80">
        <f t="shared" si="216"/>
        <v>0</v>
      </c>
      <c r="HM171" s="80">
        <f t="shared" si="216"/>
        <v>0</v>
      </c>
      <c r="HN171" s="80">
        <f t="shared" si="216"/>
        <v>0</v>
      </c>
      <c r="HO171" s="80">
        <f t="shared" si="216"/>
        <v>0</v>
      </c>
      <c r="HP171" s="80">
        <f t="shared" si="216"/>
        <v>0</v>
      </c>
      <c r="HQ171" s="80">
        <f t="shared" si="216"/>
        <v>0</v>
      </c>
      <c r="HR171" s="80">
        <f t="shared" si="216"/>
        <v>0</v>
      </c>
      <c r="HS171" s="80">
        <f t="shared" si="216"/>
        <v>0</v>
      </c>
      <c r="HT171" s="80">
        <f t="shared" si="216"/>
        <v>0</v>
      </c>
      <c r="HU171" s="80">
        <f t="shared" si="216"/>
        <v>0</v>
      </c>
      <c r="HV171" s="80">
        <f t="shared" si="216"/>
        <v>0</v>
      </c>
      <c r="HW171" s="80">
        <f t="shared" si="216"/>
        <v>0</v>
      </c>
      <c r="HX171" s="80">
        <f t="shared" si="216"/>
        <v>0</v>
      </c>
      <c r="HY171" s="80">
        <f t="shared" si="216"/>
        <v>0</v>
      </c>
      <c r="HZ171" s="80">
        <f t="shared" si="216"/>
        <v>0</v>
      </c>
      <c r="IA171" s="80">
        <f t="shared" si="216"/>
        <v>0</v>
      </c>
      <c r="IB171" s="80">
        <f t="shared" si="216"/>
        <v>0</v>
      </c>
      <c r="IC171" s="80">
        <f t="shared" si="216"/>
        <v>0</v>
      </c>
      <c r="ID171" s="80">
        <f t="shared" si="216"/>
        <v>0</v>
      </c>
      <c r="IE171" s="80">
        <f t="shared" si="216"/>
        <v>0</v>
      </c>
      <c r="IF171" s="80">
        <f t="shared" si="216"/>
        <v>0</v>
      </c>
      <c r="IG171" s="80">
        <f t="shared" si="216"/>
        <v>0</v>
      </c>
      <c r="IH171" s="80">
        <f t="shared" si="216"/>
        <v>0</v>
      </c>
      <c r="II171" s="80">
        <f t="shared" si="216"/>
        <v>0</v>
      </c>
      <c r="IJ171" s="80">
        <f t="shared" si="216"/>
        <v>0</v>
      </c>
      <c r="IK171" s="80">
        <f t="shared" si="216"/>
        <v>0</v>
      </c>
      <c r="IL171" s="80">
        <f t="shared" si="216"/>
        <v>0</v>
      </c>
      <c r="IM171" s="80">
        <f t="shared" si="216"/>
        <v>0</v>
      </c>
      <c r="IN171" s="80">
        <f t="shared" si="216"/>
        <v>0</v>
      </c>
      <c r="IO171" s="80">
        <f t="shared" si="216"/>
        <v>0</v>
      </c>
      <c r="IP171" s="80">
        <f t="shared" si="216"/>
        <v>0</v>
      </c>
      <c r="IQ171" s="80">
        <f t="shared" si="216"/>
        <v>0</v>
      </c>
      <c r="IR171" s="80">
        <f t="shared" si="216"/>
        <v>0</v>
      </c>
      <c r="IS171" s="80">
        <f t="shared" si="216"/>
        <v>0</v>
      </c>
      <c r="IT171" s="80">
        <f t="shared" si="216"/>
        <v>0</v>
      </c>
      <c r="IU171" s="80">
        <f t="shared" si="216"/>
        <v>0</v>
      </c>
      <c r="IV171" s="80">
        <f t="shared" si="216"/>
        <v>0</v>
      </c>
      <c r="IW171" s="80">
        <f t="shared" si="216"/>
        <v>0</v>
      </c>
      <c r="IX171" s="80">
        <f t="shared" si="216"/>
        <v>0</v>
      </c>
      <c r="IY171" s="80">
        <f t="shared" si="216"/>
        <v>0</v>
      </c>
      <c r="IZ171" s="80">
        <f t="shared" si="216"/>
        <v>0</v>
      </c>
      <c r="JA171" s="80">
        <f t="shared" si="216"/>
        <v>0</v>
      </c>
      <c r="JB171" s="80">
        <f t="shared" si="216"/>
        <v>0</v>
      </c>
      <c r="JC171" s="80">
        <f t="shared" si="216"/>
        <v>0</v>
      </c>
      <c r="JD171" s="80">
        <f t="shared" si="216"/>
        <v>0</v>
      </c>
      <c r="JE171" s="80">
        <f t="shared" si="216"/>
        <v>0</v>
      </c>
      <c r="JF171" s="80">
        <f t="shared" si="216"/>
        <v>0</v>
      </c>
      <c r="JG171" s="80">
        <f t="shared" si="216"/>
        <v>0</v>
      </c>
      <c r="JH171" s="80">
        <f t="shared" si="216"/>
        <v>0</v>
      </c>
      <c r="JI171" s="80">
        <f t="shared" si="216"/>
        <v>0</v>
      </c>
      <c r="JJ171" s="80">
        <f t="shared" si="216"/>
        <v>0</v>
      </c>
      <c r="JK171" s="80">
        <f t="shared" si="216"/>
        <v>0</v>
      </c>
      <c r="JL171" s="80">
        <f t="shared" si="216"/>
        <v>0</v>
      </c>
      <c r="JM171" s="80">
        <f t="shared" si="216"/>
        <v>0</v>
      </c>
      <c r="JN171" s="80">
        <f t="shared" si="216"/>
        <v>0</v>
      </c>
      <c r="JO171" s="80">
        <f t="shared" si="216"/>
        <v>0</v>
      </c>
      <c r="JP171" s="80">
        <f t="shared" si="216"/>
        <v>0</v>
      </c>
      <c r="JQ171" s="80">
        <f t="shared" si="216"/>
        <v>0</v>
      </c>
      <c r="JR171" s="80">
        <f t="shared" si="216"/>
        <v>0</v>
      </c>
      <c r="JS171" s="80">
        <f t="shared" si="216"/>
        <v>0</v>
      </c>
      <c r="JT171" s="80">
        <f t="shared" si="216"/>
        <v>0</v>
      </c>
      <c r="JU171" s="80">
        <f t="shared" si="216"/>
        <v>0</v>
      </c>
      <c r="JV171" s="80">
        <f t="shared" si="216"/>
        <v>0</v>
      </c>
      <c r="JW171" s="80">
        <f t="shared" si="216"/>
        <v>0</v>
      </c>
      <c r="JX171" s="80">
        <f t="shared" si="216"/>
        <v>0</v>
      </c>
      <c r="JY171" s="80">
        <f t="shared" si="216"/>
        <v>0</v>
      </c>
      <c r="JZ171" s="80">
        <f t="shared" si="216"/>
        <v>0</v>
      </c>
      <c r="KA171" s="80">
        <f t="shared" si="216"/>
        <v>0</v>
      </c>
      <c r="KB171" s="80">
        <f t="shared" si="216"/>
        <v>0</v>
      </c>
      <c r="KC171" s="80">
        <f t="shared" si="216"/>
        <v>0</v>
      </c>
      <c r="KD171" s="80">
        <f t="shared" si="216"/>
        <v>0</v>
      </c>
      <c r="KE171" s="80">
        <f t="shared" si="216"/>
        <v>0</v>
      </c>
      <c r="KF171" s="1"/>
      <c r="KG171" s="1"/>
      <c r="KH171" s="80">
        <f>+Interest_Rate_for_Equipment_Financing/12*P171</f>
        <v>0</v>
      </c>
      <c r="KI171" s="80">
        <f>+Interest_Rate_for_Equipment_Financing/12*Q171</f>
        <v>0</v>
      </c>
      <c r="KJ171" s="80">
        <f>+Interest_Rate_for_Equipment_Financing/12*R171</f>
        <v>0</v>
      </c>
      <c r="KK171" s="80">
        <f>+Interest_Rate_for_Equipment_Financing/12*S171</f>
        <v>0</v>
      </c>
      <c r="KL171" s="80">
        <f>+Interest_Rate_for_Equipment_Financing/12*T171</f>
        <v>0</v>
      </c>
      <c r="KM171" s="80">
        <f>+Interest_Rate_for_Equipment_Financing/12*U171</f>
        <v>0</v>
      </c>
      <c r="KN171" s="80">
        <f>+Interest_Rate_for_Equipment_Financing/12*V171</f>
        <v>0</v>
      </c>
      <c r="KO171" s="80">
        <f>+Interest_Rate_for_Equipment_Financing/12*W171</f>
        <v>0</v>
      </c>
      <c r="KP171" s="80">
        <f>+Interest_Rate_for_Equipment_Financing/12*X171</f>
        <v>0</v>
      </c>
      <c r="KQ171" s="80">
        <f>+Interest_Rate_for_Equipment_Financing/12*Y171</f>
        <v>0</v>
      </c>
      <c r="KR171" s="80">
        <f>+Interest_Rate_for_Equipment_Financing/12*Z171</f>
        <v>0</v>
      </c>
      <c r="KS171" s="80">
        <f>+Interest_Rate_for_Equipment_Financing/12*AA171</f>
        <v>0</v>
      </c>
      <c r="KT171" s="80">
        <f>+Interest_Rate_for_Equipment_Financing/12*AB171</f>
        <v>0</v>
      </c>
      <c r="KU171" s="80">
        <f>+Interest_Rate_for_Equipment_Financing/12*AC171</f>
        <v>0</v>
      </c>
      <c r="KV171" s="80">
        <f>+Interest_Rate_for_Equipment_Financing/12*AD171</f>
        <v>0</v>
      </c>
      <c r="KW171" s="80">
        <f>+Interest_Rate_for_Equipment_Financing/12*AE171</f>
        <v>0</v>
      </c>
      <c r="KX171" s="80">
        <f>+Interest_Rate_for_Equipment_Financing/12*AF171</f>
        <v>0</v>
      </c>
      <c r="KY171" s="80">
        <f>+Interest_Rate_for_Equipment_Financing/12*AG171</f>
        <v>0</v>
      </c>
      <c r="KZ171" s="80">
        <f>+Interest_Rate_for_Equipment_Financing/12*AH171</f>
        <v>0</v>
      </c>
      <c r="LA171" s="80">
        <f>+Interest_Rate_for_Equipment_Financing/12*AI171</f>
        <v>0</v>
      </c>
      <c r="LB171" s="80">
        <f>+Interest_Rate_for_Equipment_Financing/12*AJ171</f>
        <v>0</v>
      </c>
      <c r="LC171" s="80">
        <f>+Interest_Rate_for_Equipment_Financing/12*AK171</f>
        <v>0</v>
      </c>
      <c r="LD171" s="80">
        <f>+Interest_Rate_for_Equipment_Financing/12*AL171</f>
        <v>0</v>
      </c>
      <c r="LE171" s="80">
        <f>+Interest_Rate_for_Equipment_Financing/12*AM171</f>
        <v>0</v>
      </c>
      <c r="LF171" s="80">
        <f>+Interest_Rate_for_Equipment_Financing/12*AN171</f>
        <v>0</v>
      </c>
      <c r="LG171" s="80">
        <f>+Interest_Rate_for_Equipment_Financing/12*AO171</f>
        <v>0</v>
      </c>
      <c r="LH171" s="80">
        <f>+Interest_Rate_for_Equipment_Financing/12*AP171</f>
        <v>0</v>
      </c>
      <c r="LI171" s="80">
        <f>+Interest_Rate_for_Equipment_Financing/12*AQ171</f>
        <v>0</v>
      </c>
      <c r="LJ171" s="80">
        <f>+Interest_Rate_for_Equipment_Financing/12*AR171</f>
        <v>0</v>
      </c>
      <c r="LK171" s="80">
        <f>+Interest_Rate_for_Equipment_Financing/12*AS171</f>
        <v>0</v>
      </c>
      <c r="LL171" s="80">
        <f>+Interest_Rate_for_Equipment_Financing/12*AT171</f>
        <v>0</v>
      </c>
      <c r="LM171" s="80">
        <f>+Interest_Rate_for_Equipment_Financing/12*AU171</f>
        <v>0</v>
      </c>
      <c r="LN171" s="80">
        <f>+Interest_Rate_for_Equipment_Financing/12*AV171</f>
        <v>0</v>
      </c>
      <c r="LO171" s="80">
        <f>+Interest_Rate_for_Equipment_Financing/12*AW171</f>
        <v>0</v>
      </c>
      <c r="LP171" s="80">
        <f>+Interest_Rate_for_Equipment_Financing/12*AX171</f>
        <v>0</v>
      </c>
      <c r="LQ171" s="80">
        <f>+Interest_Rate_for_Equipment_Financing/12*AY171</f>
        <v>0</v>
      </c>
      <c r="LR171" s="80">
        <f>+Interest_Rate_for_Equipment_Financing/12*AZ171</f>
        <v>0</v>
      </c>
      <c r="LS171" s="80">
        <f>+Interest_Rate_for_Equipment_Financing/12*BA171</f>
        <v>0</v>
      </c>
      <c r="LT171" s="80">
        <f>+Interest_Rate_for_Equipment_Financing/12*BB171</f>
        <v>0</v>
      </c>
      <c r="LU171" s="80">
        <f>+Interest_Rate_for_Equipment_Financing/12*BC171</f>
        <v>0</v>
      </c>
      <c r="LV171" s="80">
        <f>+Interest_Rate_for_Equipment_Financing/12*BD171</f>
        <v>0</v>
      </c>
      <c r="LW171" s="80">
        <f>+Interest_Rate_for_Equipment_Financing/12*BE171</f>
        <v>0</v>
      </c>
      <c r="LX171" s="80">
        <f>+Interest_Rate_for_Equipment_Financing/12*BF171</f>
        <v>0</v>
      </c>
      <c r="LY171" s="80">
        <f>+Interest_Rate_for_Equipment_Financing/12*BG171</f>
        <v>0</v>
      </c>
      <c r="LZ171" s="80">
        <f>+Interest_Rate_for_Equipment_Financing/12*BH171</f>
        <v>0</v>
      </c>
      <c r="MA171" s="80">
        <f>+Interest_Rate_for_Equipment_Financing/12*BI171</f>
        <v>0</v>
      </c>
      <c r="MB171" s="80">
        <f>+Interest_Rate_for_Equipment_Financing/12*BJ171</f>
        <v>0</v>
      </c>
      <c r="MC171" s="80">
        <f>+Interest_Rate_for_Equipment_Financing/12*BK171</f>
        <v>0</v>
      </c>
      <c r="MD171" s="80">
        <f>+Interest_Rate_for_Equipment_Financing/12*BL171</f>
        <v>0</v>
      </c>
      <c r="ME171" s="80">
        <f>+Interest_Rate_for_Equipment_Financing/12*BM171</f>
        <v>0</v>
      </c>
      <c r="MF171" s="80">
        <f>+Interest_Rate_for_Equipment_Financing/12*BN171</f>
        <v>0</v>
      </c>
      <c r="MG171" s="80">
        <f>+Interest_Rate_for_Equipment_Financing/12*BO171</f>
        <v>0</v>
      </c>
      <c r="MH171" s="80">
        <f>+Interest_Rate_for_Equipment_Financing/12*BP171</f>
        <v>0</v>
      </c>
      <c r="MI171" s="80">
        <f>+Interest_Rate_for_Equipment_Financing/12*BQ171</f>
        <v>0</v>
      </c>
      <c r="MJ171" s="80">
        <f>+Interest_Rate_for_Equipment_Financing/12*BR171</f>
        <v>0</v>
      </c>
      <c r="MK171" s="80">
        <f>+Interest_Rate_for_Equipment_Financing/12*BS171</f>
        <v>0</v>
      </c>
      <c r="ML171" s="80">
        <f>+Interest_Rate_for_Equipment_Financing/12*BT171</f>
        <v>0</v>
      </c>
      <c r="MM171" s="80">
        <f>+Interest_Rate_for_Equipment_Financing/12*BU171</f>
        <v>0</v>
      </c>
      <c r="MN171" s="80">
        <f>+Interest_Rate_for_Equipment_Financing/12*BV171</f>
        <v>0</v>
      </c>
      <c r="MO171" s="80">
        <f>+Interest_Rate_for_Equipment_Financing/12*BW171</f>
        <v>0</v>
      </c>
      <c r="MP171" s="80">
        <f>+Interest_Rate_for_Equipment_Financing/12*BX171</f>
        <v>0</v>
      </c>
      <c r="MQ171" s="80">
        <f>+Interest_Rate_for_Equipment_Financing/12*BY171</f>
        <v>0</v>
      </c>
      <c r="MR171" s="80">
        <f>+Interest_Rate_for_Equipment_Financing/12*BZ171</f>
        <v>0</v>
      </c>
      <c r="MS171" s="80">
        <f>+Interest_Rate_for_Equipment_Financing/12*CA171</f>
        <v>0</v>
      </c>
      <c r="MT171" s="80">
        <f>+Interest_Rate_for_Equipment_Financing/12*CB171</f>
        <v>0</v>
      </c>
      <c r="MU171" s="80">
        <f>+Interest_Rate_for_Equipment_Financing/12*CC171</f>
        <v>0</v>
      </c>
      <c r="MV171" s="80">
        <f>+Interest_Rate_for_Equipment_Financing/12*CD171</f>
        <v>0</v>
      </c>
      <c r="MW171" s="80">
        <f>+Interest_Rate_for_Equipment_Financing/12*CE171</f>
        <v>0</v>
      </c>
      <c r="MX171" s="80">
        <f>+Interest_Rate_for_Equipment_Financing/12*CF171</f>
        <v>0</v>
      </c>
      <c r="MY171" s="80">
        <f>+Interest_Rate_for_Equipment_Financing/12*CG171</f>
        <v>0</v>
      </c>
      <c r="MZ171" s="80">
        <f>+Interest_Rate_for_Equipment_Financing/12*CH171</f>
        <v>0</v>
      </c>
      <c r="NA171" s="80">
        <f>+Interest_Rate_for_Equipment_Financing/12*CI171</f>
        <v>0</v>
      </c>
      <c r="NB171" s="80">
        <f>+Interest_Rate_for_Equipment_Financing/12*CJ171</f>
        <v>0</v>
      </c>
      <c r="NC171" s="80">
        <f>+Interest_Rate_for_Equipment_Financing/12*CK171</f>
        <v>0</v>
      </c>
      <c r="ND171" s="80">
        <f>+Interest_Rate_for_Equipment_Financing/12*CL171</f>
        <v>0</v>
      </c>
      <c r="NE171" s="80">
        <f>+Interest_Rate_for_Equipment_Financing/12*CM171</f>
        <v>0</v>
      </c>
      <c r="NF171" s="80">
        <f>+Interest_Rate_for_Equipment_Financing/12*CN171</f>
        <v>0</v>
      </c>
      <c r="NG171" s="80">
        <f>+Interest_Rate_for_Equipment_Financing/12*CO171</f>
        <v>0</v>
      </c>
      <c r="NH171" s="80">
        <f>+Interest_Rate_for_Equipment_Financing/12*CP171</f>
        <v>0</v>
      </c>
      <c r="NI171" s="80">
        <f>+Interest_Rate_for_Equipment_Financing/12*CQ171</f>
        <v>0</v>
      </c>
      <c r="NJ171" s="80">
        <f>+Interest_Rate_for_Equipment_Financing/12*CR171</f>
        <v>0</v>
      </c>
      <c r="NK171" s="80">
        <f>+Interest_Rate_for_Equipment_Financing/12*CS171</f>
        <v>0</v>
      </c>
      <c r="NL171" s="80">
        <f>+Interest_Rate_for_Equipment_Financing/12*CT171</f>
        <v>0</v>
      </c>
      <c r="NM171" s="80">
        <f>+Interest_Rate_for_Equipment_Financing/12*CU171</f>
        <v>0</v>
      </c>
      <c r="NN171" s="80">
        <f>+Interest_Rate_for_Equipment_Financing/12*CV171</f>
        <v>0</v>
      </c>
      <c r="NO171" s="80">
        <f>+Interest_Rate_for_Equipment_Financing/12*CW171</f>
        <v>0</v>
      </c>
      <c r="NP171" s="80">
        <f>+Interest_Rate_for_Equipment_Financing/12*CX171</f>
        <v>0</v>
      </c>
      <c r="NQ171" s="80">
        <f>+Interest_Rate_for_Equipment_Financing/12*CY171</f>
        <v>0</v>
      </c>
      <c r="NR171" s="80">
        <f>+Interest_Rate_for_Equipment_Financing/12*CZ171</f>
        <v>0</v>
      </c>
      <c r="NS171" s="80">
        <f>+Interest_Rate_for_Equipment_Financing/12*DA171</f>
        <v>0</v>
      </c>
      <c r="NT171" s="80">
        <f>+Interest_Rate_for_Equipment_Financing/12*DB171</f>
        <v>0</v>
      </c>
      <c r="NU171" s="80">
        <f>+Interest_Rate_for_Equipment_Financing/12*DC171</f>
        <v>0</v>
      </c>
      <c r="NV171" s="80">
        <f>+Interest_Rate_for_Equipment_Financing/12*DD171</f>
        <v>0</v>
      </c>
      <c r="NW171" s="80">
        <f>+Interest_Rate_for_Equipment_Financing/12*DE171</f>
        <v>0</v>
      </c>
      <c r="NX171" s="80">
        <f>+Interest_Rate_for_Equipment_Financing/12*DF171</f>
        <v>0</v>
      </c>
      <c r="NY171" s="80">
        <f>+Interest_Rate_for_Equipment_Financing/12*DG171</f>
        <v>0</v>
      </c>
      <c r="NZ171" s="80">
        <f>+Interest_Rate_for_Equipment_Financing/12*DH171</f>
        <v>0</v>
      </c>
      <c r="OA171" s="80">
        <f>+Interest_Rate_for_Equipment_Financing/12*DI171</f>
        <v>0</v>
      </c>
      <c r="OB171" s="80">
        <f>+Interest_Rate_for_Equipment_Financing/12*DJ171</f>
        <v>0</v>
      </c>
      <c r="OC171" s="80">
        <f>+Interest_Rate_for_Equipment_Financing/12*DK171</f>
        <v>0</v>
      </c>
      <c r="OD171" s="80">
        <f>+Interest_Rate_for_Equipment_Financing/12*DL171</f>
        <v>0</v>
      </c>
      <c r="OE171" s="80">
        <f>+Interest_Rate_for_Equipment_Financing/12*DM171</f>
        <v>0</v>
      </c>
      <c r="OF171" s="80">
        <f>+Interest_Rate_for_Equipment_Financing/12*DN171</f>
        <v>0</v>
      </c>
      <c r="OG171" s="80">
        <f>+Interest_Rate_for_Equipment_Financing/12*DO171</f>
        <v>0</v>
      </c>
      <c r="OH171" s="80">
        <f>+Interest_Rate_for_Equipment_Financing/12*DP171</f>
        <v>0</v>
      </c>
      <c r="OI171" s="80">
        <f>+Interest_Rate_for_Equipment_Financing/12*DQ171</f>
        <v>0</v>
      </c>
      <c r="OJ171" s="80">
        <f>+Interest_Rate_for_Equipment_Financing/12*DR171</f>
        <v>0</v>
      </c>
      <c r="OK171" s="80">
        <f>+Interest_Rate_for_Equipment_Financing/12*DS171</f>
        <v>0</v>
      </c>
      <c r="OL171" s="80">
        <f>+Interest_Rate_for_Equipment_Financing/12*DT171</f>
        <v>0</v>
      </c>
      <c r="OM171" s="80">
        <f>+Interest_Rate_for_Equipment_Financing/12*DU171</f>
        <v>0</v>
      </c>
      <c r="ON171" s="80">
        <f>+Interest_Rate_for_Equipment_Financing/12*DV171</f>
        <v>0</v>
      </c>
      <c r="OO171" s="80">
        <f>+Interest_Rate_for_Equipment_Financing/12*DW171</f>
        <v>0</v>
      </c>
      <c r="OP171" s="80">
        <f>+Interest_Rate_for_Equipment_Financing/12*DX171</f>
        <v>0</v>
      </c>
      <c r="OQ171" s="80">
        <f>+Interest_Rate_for_Equipment_Financing/12*DY171</f>
        <v>0</v>
      </c>
      <c r="OR171" s="80">
        <f>+Interest_Rate_for_Equipment_Financing/12*DZ171</f>
        <v>0</v>
      </c>
      <c r="OS171" s="80">
        <f>+Interest_Rate_for_Equipment_Financing/12*EA171</f>
        <v>0</v>
      </c>
      <c r="OT171" s="80">
        <f>+Interest_Rate_for_Equipment_Financing/12*EB171</f>
        <v>0</v>
      </c>
      <c r="OU171" s="80">
        <f>+Interest_Rate_for_Equipment_Financing/12*EC171</f>
        <v>0</v>
      </c>
      <c r="OV171" s="80">
        <f>+Interest_Rate_for_Equipment_Financing/12*ED171</f>
        <v>0</v>
      </c>
      <c r="OW171" s="80">
        <f>+Interest_Rate_for_Equipment_Financing/12*EE171</f>
        <v>0</v>
      </c>
    </row>
    <row r="172" ht="12.75" customHeight="1">
      <c r="A172" s="79">
        <f t="shared" si="111"/>
        <v>51</v>
      </c>
      <c r="B172" s="79" t="s">
        <v>251</v>
      </c>
      <c r="C172" s="80"/>
      <c r="D172" s="80" t="str">
        <f>Term_for_Equipment_Financing</f>
        <v/>
      </c>
      <c r="E172" s="294">
        <f>+Interest_Rate_LT</f>
        <v>0.05</v>
      </c>
      <c r="F172" s="295">
        <f t="shared" si="141"/>
        <v>3</v>
      </c>
      <c r="G172" s="79">
        <f t="shared" si="142"/>
        <v>2029</v>
      </c>
      <c r="H172" s="296"/>
      <c r="I172" s="296"/>
      <c r="J172" s="297"/>
      <c r="K172" s="1"/>
      <c r="L172" s="1"/>
      <c r="M172" s="256">
        <f t="shared" si="118"/>
        <v>47178</v>
      </c>
      <c r="N172" s="256">
        <f t="shared" si="112"/>
        <v>0</v>
      </c>
      <c r="O172" s="257">
        <f t="shared" si="113"/>
        <v>0</v>
      </c>
      <c r="P172" s="258">
        <f t="shared" ref="P172:ES172" si="217">AND((O172&gt;0.1),OR(P$70&lt;$N172,$N172=0))*(O172+$O172+O172*$E172/12)+(P$70=$M172)*($C172+$O172+$C172*$E172/12)</f>
        <v>0</v>
      </c>
      <c r="Q172" s="258">
        <f t="shared" si="217"/>
        <v>0</v>
      </c>
      <c r="R172" s="258">
        <f t="shared" si="217"/>
        <v>0</v>
      </c>
      <c r="S172" s="258">
        <f t="shared" si="217"/>
        <v>0</v>
      </c>
      <c r="T172" s="258">
        <f t="shared" si="217"/>
        <v>0</v>
      </c>
      <c r="U172" s="258">
        <f t="shared" si="217"/>
        <v>0</v>
      </c>
      <c r="V172" s="258">
        <f t="shared" si="217"/>
        <v>0</v>
      </c>
      <c r="W172" s="258">
        <f t="shared" si="217"/>
        <v>0</v>
      </c>
      <c r="X172" s="258">
        <f t="shared" si="217"/>
        <v>0</v>
      </c>
      <c r="Y172" s="258">
        <f t="shared" si="217"/>
        <v>0</v>
      </c>
      <c r="Z172" s="258">
        <f t="shared" si="217"/>
        <v>0</v>
      </c>
      <c r="AA172" s="258">
        <f t="shared" si="217"/>
        <v>0</v>
      </c>
      <c r="AB172" s="258">
        <f t="shared" si="217"/>
        <v>0</v>
      </c>
      <c r="AC172" s="258">
        <f t="shared" si="217"/>
        <v>0</v>
      </c>
      <c r="AD172" s="258">
        <f t="shared" si="217"/>
        <v>0</v>
      </c>
      <c r="AE172" s="258">
        <f t="shared" si="217"/>
        <v>0</v>
      </c>
      <c r="AF172" s="258">
        <f t="shared" si="217"/>
        <v>0</v>
      </c>
      <c r="AG172" s="258">
        <f t="shared" si="217"/>
        <v>0</v>
      </c>
      <c r="AH172" s="258">
        <f t="shared" si="217"/>
        <v>0</v>
      </c>
      <c r="AI172" s="258">
        <f t="shared" si="217"/>
        <v>0</v>
      </c>
      <c r="AJ172" s="258">
        <f t="shared" si="217"/>
        <v>0</v>
      </c>
      <c r="AK172" s="258">
        <f t="shared" si="217"/>
        <v>0</v>
      </c>
      <c r="AL172" s="258">
        <f t="shared" si="217"/>
        <v>0</v>
      </c>
      <c r="AM172" s="258">
        <f t="shared" si="217"/>
        <v>0</v>
      </c>
      <c r="AN172" s="258">
        <f t="shared" si="217"/>
        <v>0</v>
      </c>
      <c r="AO172" s="258">
        <f t="shared" si="217"/>
        <v>0</v>
      </c>
      <c r="AP172" s="258">
        <f t="shared" si="217"/>
        <v>0</v>
      </c>
      <c r="AQ172" s="258">
        <f t="shared" si="217"/>
        <v>0</v>
      </c>
      <c r="AR172" s="258">
        <f t="shared" si="217"/>
        <v>0</v>
      </c>
      <c r="AS172" s="258">
        <f t="shared" si="217"/>
        <v>0</v>
      </c>
      <c r="AT172" s="258">
        <f t="shared" si="217"/>
        <v>0</v>
      </c>
      <c r="AU172" s="258">
        <f t="shared" si="217"/>
        <v>0</v>
      </c>
      <c r="AV172" s="258">
        <f t="shared" si="217"/>
        <v>0</v>
      </c>
      <c r="AW172" s="258">
        <f t="shared" si="217"/>
        <v>0</v>
      </c>
      <c r="AX172" s="258">
        <f t="shared" si="217"/>
        <v>0</v>
      </c>
      <c r="AY172" s="258">
        <f t="shared" si="217"/>
        <v>0</v>
      </c>
      <c r="AZ172" s="258">
        <f t="shared" si="217"/>
        <v>0</v>
      </c>
      <c r="BA172" s="258">
        <f t="shared" si="217"/>
        <v>0</v>
      </c>
      <c r="BB172" s="258">
        <f t="shared" si="217"/>
        <v>0</v>
      </c>
      <c r="BC172" s="258">
        <f t="shared" si="217"/>
        <v>0</v>
      </c>
      <c r="BD172" s="258">
        <f t="shared" si="217"/>
        <v>0</v>
      </c>
      <c r="BE172" s="258">
        <f t="shared" si="217"/>
        <v>0</v>
      </c>
      <c r="BF172" s="258">
        <f t="shared" si="217"/>
        <v>0</v>
      </c>
      <c r="BG172" s="258">
        <f t="shared" si="217"/>
        <v>0</v>
      </c>
      <c r="BH172" s="258">
        <f t="shared" si="217"/>
        <v>0</v>
      </c>
      <c r="BI172" s="258">
        <f t="shared" si="217"/>
        <v>0</v>
      </c>
      <c r="BJ172" s="258">
        <f t="shared" si="217"/>
        <v>0</v>
      </c>
      <c r="BK172" s="258">
        <f t="shared" si="217"/>
        <v>0</v>
      </c>
      <c r="BL172" s="258">
        <f t="shared" si="217"/>
        <v>0</v>
      </c>
      <c r="BM172" s="258">
        <f t="shared" si="217"/>
        <v>0</v>
      </c>
      <c r="BN172" s="258">
        <f t="shared" si="217"/>
        <v>0</v>
      </c>
      <c r="BO172" s="258">
        <f t="shared" si="217"/>
        <v>0</v>
      </c>
      <c r="BP172" s="258">
        <f t="shared" si="217"/>
        <v>0</v>
      </c>
      <c r="BQ172" s="258">
        <f t="shared" si="217"/>
        <v>0</v>
      </c>
      <c r="BR172" s="258">
        <f t="shared" si="217"/>
        <v>0</v>
      </c>
      <c r="BS172" s="258">
        <f t="shared" si="217"/>
        <v>0</v>
      </c>
      <c r="BT172" s="258">
        <f t="shared" si="217"/>
        <v>0</v>
      </c>
      <c r="BU172" s="258">
        <f t="shared" si="217"/>
        <v>0</v>
      </c>
      <c r="BV172" s="258">
        <f t="shared" si="217"/>
        <v>0</v>
      </c>
      <c r="BW172" s="258">
        <f t="shared" si="217"/>
        <v>0</v>
      </c>
      <c r="BX172" s="258">
        <f t="shared" si="217"/>
        <v>0</v>
      </c>
      <c r="BY172" s="258">
        <f t="shared" si="217"/>
        <v>0</v>
      </c>
      <c r="BZ172" s="258">
        <f t="shared" si="217"/>
        <v>0</v>
      </c>
      <c r="CA172" s="258">
        <f t="shared" si="217"/>
        <v>0</v>
      </c>
      <c r="CB172" s="258">
        <f t="shared" si="217"/>
        <v>0</v>
      </c>
      <c r="CC172" s="258">
        <f t="shared" si="217"/>
        <v>0</v>
      </c>
      <c r="CD172" s="258">
        <f t="shared" si="217"/>
        <v>0</v>
      </c>
      <c r="CE172" s="258">
        <f t="shared" si="217"/>
        <v>0</v>
      </c>
      <c r="CF172" s="258">
        <f t="shared" si="217"/>
        <v>0</v>
      </c>
      <c r="CG172" s="258">
        <f t="shared" si="217"/>
        <v>0</v>
      </c>
      <c r="CH172" s="258">
        <f t="shared" si="217"/>
        <v>0</v>
      </c>
      <c r="CI172" s="258">
        <f t="shared" si="217"/>
        <v>0</v>
      </c>
      <c r="CJ172" s="258">
        <f t="shared" si="217"/>
        <v>0</v>
      </c>
      <c r="CK172" s="258">
        <f t="shared" si="217"/>
        <v>0</v>
      </c>
      <c r="CL172" s="258">
        <f t="shared" si="217"/>
        <v>0</v>
      </c>
      <c r="CM172" s="258">
        <f t="shared" si="217"/>
        <v>0</v>
      </c>
      <c r="CN172" s="258">
        <f t="shared" si="217"/>
        <v>0</v>
      </c>
      <c r="CO172" s="258">
        <f t="shared" si="217"/>
        <v>0</v>
      </c>
      <c r="CP172" s="258">
        <f t="shared" si="217"/>
        <v>0</v>
      </c>
      <c r="CQ172" s="258">
        <f t="shared" si="217"/>
        <v>0</v>
      </c>
      <c r="CR172" s="258">
        <f t="shared" si="217"/>
        <v>0</v>
      </c>
      <c r="CS172" s="258">
        <f t="shared" si="217"/>
        <v>0</v>
      </c>
      <c r="CT172" s="258">
        <f t="shared" si="217"/>
        <v>0</v>
      </c>
      <c r="CU172" s="258">
        <f t="shared" si="217"/>
        <v>0</v>
      </c>
      <c r="CV172" s="258">
        <f t="shared" si="217"/>
        <v>0</v>
      </c>
      <c r="CW172" s="258">
        <f t="shared" si="217"/>
        <v>0</v>
      </c>
      <c r="CX172" s="258">
        <f t="shared" si="217"/>
        <v>0</v>
      </c>
      <c r="CY172" s="258">
        <f t="shared" si="217"/>
        <v>0</v>
      </c>
      <c r="CZ172" s="258">
        <f t="shared" si="217"/>
        <v>0</v>
      </c>
      <c r="DA172" s="258">
        <f t="shared" si="217"/>
        <v>0</v>
      </c>
      <c r="DB172" s="258">
        <f t="shared" si="217"/>
        <v>0</v>
      </c>
      <c r="DC172" s="258">
        <f t="shared" si="217"/>
        <v>0</v>
      </c>
      <c r="DD172" s="258">
        <f t="shared" si="217"/>
        <v>0</v>
      </c>
      <c r="DE172" s="258">
        <f t="shared" si="217"/>
        <v>0</v>
      </c>
      <c r="DF172" s="258">
        <f t="shared" si="217"/>
        <v>0</v>
      </c>
      <c r="DG172" s="258">
        <f t="shared" si="217"/>
        <v>0</v>
      </c>
      <c r="DH172" s="258">
        <f t="shared" si="217"/>
        <v>0</v>
      </c>
      <c r="DI172" s="258">
        <f t="shared" si="217"/>
        <v>0</v>
      </c>
      <c r="DJ172" s="258">
        <f t="shared" si="217"/>
        <v>0</v>
      </c>
      <c r="DK172" s="258">
        <f t="shared" si="217"/>
        <v>0</v>
      </c>
      <c r="DL172" s="258">
        <f t="shared" si="217"/>
        <v>0</v>
      </c>
      <c r="DM172" s="258">
        <f t="shared" si="217"/>
        <v>0</v>
      </c>
      <c r="DN172" s="258">
        <f t="shared" si="217"/>
        <v>0</v>
      </c>
      <c r="DO172" s="258">
        <f t="shared" si="217"/>
        <v>0</v>
      </c>
      <c r="DP172" s="258">
        <f t="shared" si="217"/>
        <v>0</v>
      </c>
      <c r="DQ172" s="258">
        <f t="shared" si="217"/>
        <v>0</v>
      </c>
      <c r="DR172" s="258">
        <f t="shared" si="217"/>
        <v>0</v>
      </c>
      <c r="DS172" s="258">
        <f t="shared" si="217"/>
        <v>0</v>
      </c>
      <c r="DT172" s="258">
        <f t="shared" si="217"/>
        <v>0</v>
      </c>
      <c r="DU172" s="258">
        <f t="shared" si="217"/>
        <v>0</v>
      </c>
      <c r="DV172" s="258">
        <f t="shared" si="217"/>
        <v>0</v>
      </c>
      <c r="DW172" s="258">
        <f t="shared" si="217"/>
        <v>0</v>
      </c>
      <c r="DX172" s="258">
        <f t="shared" si="217"/>
        <v>0</v>
      </c>
      <c r="DY172" s="258">
        <f t="shared" si="217"/>
        <v>0</v>
      </c>
      <c r="DZ172" s="258">
        <f t="shared" si="217"/>
        <v>0</v>
      </c>
      <c r="EA172" s="258">
        <f t="shared" si="217"/>
        <v>0</v>
      </c>
      <c r="EB172" s="258">
        <f t="shared" si="217"/>
        <v>0</v>
      </c>
      <c r="EC172" s="258">
        <f t="shared" si="217"/>
        <v>0</v>
      </c>
      <c r="ED172" s="258">
        <f t="shared" si="217"/>
        <v>0</v>
      </c>
      <c r="EE172" s="258">
        <f t="shared" si="217"/>
        <v>0</v>
      </c>
      <c r="EF172" s="258">
        <f t="shared" si="217"/>
        <v>0</v>
      </c>
      <c r="EG172" s="258">
        <f t="shared" si="217"/>
        <v>0</v>
      </c>
      <c r="EH172" s="258">
        <f t="shared" si="217"/>
        <v>0</v>
      </c>
      <c r="EI172" s="258">
        <f t="shared" si="217"/>
        <v>0</v>
      </c>
      <c r="EJ172" s="258">
        <f t="shared" si="217"/>
        <v>0</v>
      </c>
      <c r="EK172" s="258">
        <f t="shared" si="217"/>
        <v>0</v>
      </c>
      <c r="EL172" s="258">
        <f t="shared" si="217"/>
        <v>0</v>
      </c>
      <c r="EM172" s="258">
        <f t="shared" si="217"/>
        <v>0</v>
      </c>
      <c r="EN172" s="258">
        <f t="shared" si="217"/>
        <v>0</v>
      </c>
      <c r="EO172" s="258">
        <f t="shared" si="217"/>
        <v>0</v>
      </c>
      <c r="EP172" s="258">
        <f t="shared" si="217"/>
        <v>0</v>
      </c>
      <c r="EQ172" s="258">
        <f t="shared" si="217"/>
        <v>0</v>
      </c>
      <c r="ER172" s="258">
        <f t="shared" si="217"/>
        <v>0</v>
      </c>
      <c r="ES172" s="258">
        <f t="shared" si="217"/>
        <v>0</v>
      </c>
      <c r="ET172" s="1"/>
      <c r="EU172" s="1"/>
      <c r="EV172" s="1"/>
      <c r="EW172" s="1"/>
      <c r="EX172" s="80">
        <f t="shared" ref="EX172:KE172" si="218">(P172&gt;0)*(P172-AB172)</f>
        <v>0</v>
      </c>
      <c r="EY172" s="80">
        <f t="shared" si="218"/>
        <v>0</v>
      </c>
      <c r="EZ172" s="80">
        <f t="shared" si="218"/>
        <v>0</v>
      </c>
      <c r="FA172" s="80">
        <f t="shared" si="218"/>
        <v>0</v>
      </c>
      <c r="FB172" s="80">
        <f t="shared" si="218"/>
        <v>0</v>
      </c>
      <c r="FC172" s="80">
        <f t="shared" si="218"/>
        <v>0</v>
      </c>
      <c r="FD172" s="80">
        <f t="shared" si="218"/>
        <v>0</v>
      </c>
      <c r="FE172" s="80">
        <f t="shared" si="218"/>
        <v>0</v>
      </c>
      <c r="FF172" s="80">
        <f t="shared" si="218"/>
        <v>0</v>
      </c>
      <c r="FG172" s="80">
        <f t="shared" si="218"/>
        <v>0</v>
      </c>
      <c r="FH172" s="80">
        <f t="shared" si="218"/>
        <v>0</v>
      </c>
      <c r="FI172" s="80">
        <f t="shared" si="218"/>
        <v>0</v>
      </c>
      <c r="FJ172" s="80">
        <f t="shared" si="218"/>
        <v>0</v>
      </c>
      <c r="FK172" s="80">
        <f t="shared" si="218"/>
        <v>0</v>
      </c>
      <c r="FL172" s="80">
        <f t="shared" si="218"/>
        <v>0</v>
      </c>
      <c r="FM172" s="80">
        <f t="shared" si="218"/>
        <v>0</v>
      </c>
      <c r="FN172" s="80">
        <f t="shared" si="218"/>
        <v>0</v>
      </c>
      <c r="FO172" s="80">
        <f t="shared" si="218"/>
        <v>0</v>
      </c>
      <c r="FP172" s="80">
        <f t="shared" si="218"/>
        <v>0</v>
      </c>
      <c r="FQ172" s="80">
        <f t="shared" si="218"/>
        <v>0</v>
      </c>
      <c r="FR172" s="80">
        <f t="shared" si="218"/>
        <v>0</v>
      </c>
      <c r="FS172" s="80">
        <f t="shared" si="218"/>
        <v>0</v>
      </c>
      <c r="FT172" s="80">
        <f t="shared" si="218"/>
        <v>0</v>
      </c>
      <c r="FU172" s="80">
        <f t="shared" si="218"/>
        <v>0</v>
      </c>
      <c r="FV172" s="80">
        <f t="shared" si="218"/>
        <v>0</v>
      </c>
      <c r="FW172" s="80">
        <f t="shared" si="218"/>
        <v>0</v>
      </c>
      <c r="FX172" s="80">
        <f t="shared" si="218"/>
        <v>0</v>
      </c>
      <c r="FY172" s="80">
        <f t="shared" si="218"/>
        <v>0</v>
      </c>
      <c r="FZ172" s="80">
        <f t="shared" si="218"/>
        <v>0</v>
      </c>
      <c r="GA172" s="80">
        <f t="shared" si="218"/>
        <v>0</v>
      </c>
      <c r="GB172" s="80">
        <f t="shared" si="218"/>
        <v>0</v>
      </c>
      <c r="GC172" s="80">
        <f t="shared" si="218"/>
        <v>0</v>
      </c>
      <c r="GD172" s="80">
        <f t="shared" si="218"/>
        <v>0</v>
      </c>
      <c r="GE172" s="80">
        <f t="shared" si="218"/>
        <v>0</v>
      </c>
      <c r="GF172" s="80">
        <f t="shared" si="218"/>
        <v>0</v>
      </c>
      <c r="GG172" s="80">
        <f t="shared" si="218"/>
        <v>0</v>
      </c>
      <c r="GH172" s="80">
        <f t="shared" si="218"/>
        <v>0</v>
      </c>
      <c r="GI172" s="80">
        <f t="shared" si="218"/>
        <v>0</v>
      </c>
      <c r="GJ172" s="80">
        <f t="shared" si="218"/>
        <v>0</v>
      </c>
      <c r="GK172" s="80">
        <f t="shared" si="218"/>
        <v>0</v>
      </c>
      <c r="GL172" s="80">
        <f t="shared" si="218"/>
        <v>0</v>
      </c>
      <c r="GM172" s="80">
        <f t="shared" si="218"/>
        <v>0</v>
      </c>
      <c r="GN172" s="80">
        <f t="shared" si="218"/>
        <v>0</v>
      </c>
      <c r="GO172" s="80">
        <f t="shared" si="218"/>
        <v>0</v>
      </c>
      <c r="GP172" s="80">
        <f t="shared" si="218"/>
        <v>0</v>
      </c>
      <c r="GQ172" s="80">
        <f t="shared" si="218"/>
        <v>0</v>
      </c>
      <c r="GR172" s="80">
        <f t="shared" si="218"/>
        <v>0</v>
      </c>
      <c r="GS172" s="80">
        <f t="shared" si="218"/>
        <v>0</v>
      </c>
      <c r="GT172" s="80">
        <f t="shared" si="218"/>
        <v>0</v>
      </c>
      <c r="GU172" s="80">
        <f t="shared" si="218"/>
        <v>0</v>
      </c>
      <c r="GV172" s="80">
        <f t="shared" si="218"/>
        <v>0</v>
      </c>
      <c r="GW172" s="80">
        <f t="shared" si="218"/>
        <v>0</v>
      </c>
      <c r="GX172" s="80">
        <f t="shared" si="218"/>
        <v>0</v>
      </c>
      <c r="GY172" s="80">
        <f t="shared" si="218"/>
        <v>0</v>
      </c>
      <c r="GZ172" s="80">
        <f t="shared" si="218"/>
        <v>0</v>
      </c>
      <c r="HA172" s="80">
        <f t="shared" si="218"/>
        <v>0</v>
      </c>
      <c r="HB172" s="80">
        <f t="shared" si="218"/>
        <v>0</v>
      </c>
      <c r="HC172" s="80">
        <f t="shared" si="218"/>
        <v>0</v>
      </c>
      <c r="HD172" s="80">
        <f t="shared" si="218"/>
        <v>0</v>
      </c>
      <c r="HE172" s="80">
        <f t="shared" si="218"/>
        <v>0</v>
      </c>
      <c r="HF172" s="80">
        <f t="shared" si="218"/>
        <v>0</v>
      </c>
      <c r="HG172" s="80">
        <f t="shared" si="218"/>
        <v>0</v>
      </c>
      <c r="HH172" s="80">
        <f t="shared" si="218"/>
        <v>0</v>
      </c>
      <c r="HI172" s="80">
        <f t="shared" si="218"/>
        <v>0</v>
      </c>
      <c r="HJ172" s="80">
        <f t="shared" si="218"/>
        <v>0</v>
      </c>
      <c r="HK172" s="80">
        <f t="shared" si="218"/>
        <v>0</v>
      </c>
      <c r="HL172" s="80">
        <f t="shared" si="218"/>
        <v>0</v>
      </c>
      <c r="HM172" s="80">
        <f t="shared" si="218"/>
        <v>0</v>
      </c>
      <c r="HN172" s="80">
        <f t="shared" si="218"/>
        <v>0</v>
      </c>
      <c r="HO172" s="80">
        <f t="shared" si="218"/>
        <v>0</v>
      </c>
      <c r="HP172" s="80">
        <f t="shared" si="218"/>
        <v>0</v>
      </c>
      <c r="HQ172" s="80">
        <f t="shared" si="218"/>
        <v>0</v>
      </c>
      <c r="HR172" s="80">
        <f t="shared" si="218"/>
        <v>0</v>
      </c>
      <c r="HS172" s="80">
        <f t="shared" si="218"/>
        <v>0</v>
      </c>
      <c r="HT172" s="80">
        <f t="shared" si="218"/>
        <v>0</v>
      </c>
      <c r="HU172" s="80">
        <f t="shared" si="218"/>
        <v>0</v>
      </c>
      <c r="HV172" s="80">
        <f t="shared" si="218"/>
        <v>0</v>
      </c>
      <c r="HW172" s="80">
        <f t="shared" si="218"/>
        <v>0</v>
      </c>
      <c r="HX172" s="80">
        <f t="shared" si="218"/>
        <v>0</v>
      </c>
      <c r="HY172" s="80">
        <f t="shared" si="218"/>
        <v>0</v>
      </c>
      <c r="HZ172" s="80">
        <f t="shared" si="218"/>
        <v>0</v>
      </c>
      <c r="IA172" s="80">
        <f t="shared" si="218"/>
        <v>0</v>
      </c>
      <c r="IB172" s="80">
        <f t="shared" si="218"/>
        <v>0</v>
      </c>
      <c r="IC172" s="80">
        <f t="shared" si="218"/>
        <v>0</v>
      </c>
      <c r="ID172" s="80">
        <f t="shared" si="218"/>
        <v>0</v>
      </c>
      <c r="IE172" s="80">
        <f t="shared" si="218"/>
        <v>0</v>
      </c>
      <c r="IF172" s="80">
        <f t="shared" si="218"/>
        <v>0</v>
      </c>
      <c r="IG172" s="80">
        <f t="shared" si="218"/>
        <v>0</v>
      </c>
      <c r="IH172" s="80">
        <f t="shared" si="218"/>
        <v>0</v>
      </c>
      <c r="II172" s="80">
        <f t="shared" si="218"/>
        <v>0</v>
      </c>
      <c r="IJ172" s="80">
        <f t="shared" si="218"/>
        <v>0</v>
      </c>
      <c r="IK172" s="80">
        <f t="shared" si="218"/>
        <v>0</v>
      </c>
      <c r="IL172" s="80">
        <f t="shared" si="218"/>
        <v>0</v>
      </c>
      <c r="IM172" s="80">
        <f t="shared" si="218"/>
        <v>0</v>
      </c>
      <c r="IN172" s="80">
        <f t="shared" si="218"/>
        <v>0</v>
      </c>
      <c r="IO172" s="80">
        <f t="shared" si="218"/>
        <v>0</v>
      </c>
      <c r="IP172" s="80">
        <f t="shared" si="218"/>
        <v>0</v>
      </c>
      <c r="IQ172" s="80">
        <f t="shared" si="218"/>
        <v>0</v>
      </c>
      <c r="IR172" s="80">
        <f t="shared" si="218"/>
        <v>0</v>
      </c>
      <c r="IS172" s="80">
        <f t="shared" si="218"/>
        <v>0</v>
      </c>
      <c r="IT172" s="80">
        <f t="shared" si="218"/>
        <v>0</v>
      </c>
      <c r="IU172" s="80">
        <f t="shared" si="218"/>
        <v>0</v>
      </c>
      <c r="IV172" s="80">
        <f t="shared" si="218"/>
        <v>0</v>
      </c>
      <c r="IW172" s="80">
        <f t="shared" si="218"/>
        <v>0</v>
      </c>
      <c r="IX172" s="80">
        <f t="shared" si="218"/>
        <v>0</v>
      </c>
      <c r="IY172" s="80">
        <f t="shared" si="218"/>
        <v>0</v>
      </c>
      <c r="IZ172" s="80">
        <f t="shared" si="218"/>
        <v>0</v>
      </c>
      <c r="JA172" s="80">
        <f t="shared" si="218"/>
        <v>0</v>
      </c>
      <c r="JB172" s="80">
        <f t="shared" si="218"/>
        <v>0</v>
      </c>
      <c r="JC172" s="80">
        <f t="shared" si="218"/>
        <v>0</v>
      </c>
      <c r="JD172" s="80">
        <f t="shared" si="218"/>
        <v>0</v>
      </c>
      <c r="JE172" s="80">
        <f t="shared" si="218"/>
        <v>0</v>
      </c>
      <c r="JF172" s="80">
        <f t="shared" si="218"/>
        <v>0</v>
      </c>
      <c r="JG172" s="80">
        <f t="shared" si="218"/>
        <v>0</v>
      </c>
      <c r="JH172" s="80">
        <f t="shared" si="218"/>
        <v>0</v>
      </c>
      <c r="JI172" s="80">
        <f t="shared" si="218"/>
        <v>0</v>
      </c>
      <c r="JJ172" s="80">
        <f t="shared" si="218"/>
        <v>0</v>
      </c>
      <c r="JK172" s="80">
        <f t="shared" si="218"/>
        <v>0</v>
      </c>
      <c r="JL172" s="80">
        <f t="shared" si="218"/>
        <v>0</v>
      </c>
      <c r="JM172" s="80">
        <f t="shared" si="218"/>
        <v>0</v>
      </c>
      <c r="JN172" s="80">
        <f t="shared" si="218"/>
        <v>0</v>
      </c>
      <c r="JO172" s="80">
        <f t="shared" si="218"/>
        <v>0</v>
      </c>
      <c r="JP172" s="80">
        <f t="shared" si="218"/>
        <v>0</v>
      </c>
      <c r="JQ172" s="80">
        <f t="shared" si="218"/>
        <v>0</v>
      </c>
      <c r="JR172" s="80">
        <f t="shared" si="218"/>
        <v>0</v>
      </c>
      <c r="JS172" s="80">
        <f t="shared" si="218"/>
        <v>0</v>
      </c>
      <c r="JT172" s="80">
        <f t="shared" si="218"/>
        <v>0</v>
      </c>
      <c r="JU172" s="80">
        <f t="shared" si="218"/>
        <v>0</v>
      </c>
      <c r="JV172" s="80">
        <f t="shared" si="218"/>
        <v>0</v>
      </c>
      <c r="JW172" s="80">
        <f t="shared" si="218"/>
        <v>0</v>
      </c>
      <c r="JX172" s="80">
        <f t="shared" si="218"/>
        <v>0</v>
      </c>
      <c r="JY172" s="80">
        <f t="shared" si="218"/>
        <v>0</v>
      </c>
      <c r="JZ172" s="80">
        <f t="shared" si="218"/>
        <v>0</v>
      </c>
      <c r="KA172" s="80">
        <f t="shared" si="218"/>
        <v>0</v>
      </c>
      <c r="KB172" s="80">
        <f t="shared" si="218"/>
        <v>0</v>
      </c>
      <c r="KC172" s="80">
        <f t="shared" si="218"/>
        <v>0</v>
      </c>
      <c r="KD172" s="80">
        <f t="shared" si="218"/>
        <v>0</v>
      </c>
      <c r="KE172" s="80">
        <f t="shared" si="218"/>
        <v>0</v>
      </c>
      <c r="KF172" s="1"/>
      <c r="KG172" s="1"/>
      <c r="KH172" s="80">
        <f>+Interest_Rate_for_Equipment_Financing/12*P172</f>
        <v>0</v>
      </c>
      <c r="KI172" s="80">
        <f>+Interest_Rate_for_Equipment_Financing/12*Q172</f>
        <v>0</v>
      </c>
      <c r="KJ172" s="80">
        <f>+Interest_Rate_for_Equipment_Financing/12*R172</f>
        <v>0</v>
      </c>
      <c r="KK172" s="80">
        <f>+Interest_Rate_for_Equipment_Financing/12*S172</f>
        <v>0</v>
      </c>
      <c r="KL172" s="80">
        <f>+Interest_Rate_for_Equipment_Financing/12*T172</f>
        <v>0</v>
      </c>
      <c r="KM172" s="80">
        <f>+Interest_Rate_for_Equipment_Financing/12*U172</f>
        <v>0</v>
      </c>
      <c r="KN172" s="80">
        <f>+Interest_Rate_for_Equipment_Financing/12*V172</f>
        <v>0</v>
      </c>
      <c r="KO172" s="80">
        <f>+Interest_Rate_for_Equipment_Financing/12*W172</f>
        <v>0</v>
      </c>
      <c r="KP172" s="80">
        <f>+Interest_Rate_for_Equipment_Financing/12*X172</f>
        <v>0</v>
      </c>
      <c r="KQ172" s="80">
        <f>+Interest_Rate_for_Equipment_Financing/12*Y172</f>
        <v>0</v>
      </c>
      <c r="KR172" s="80">
        <f>+Interest_Rate_for_Equipment_Financing/12*Z172</f>
        <v>0</v>
      </c>
      <c r="KS172" s="80">
        <f>+Interest_Rate_for_Equipment_Financing/12*AA172</f>
        <v>0</v>
      </c>
      <c r="KT172" s="80">
        <f>+Interest_Rate_for_Equipment_Financing/12*AB172</f>
        <v>0</v>
      </c>
      <c r="KU172" s="80">
        <f>+Interest_Rate_for_Equipment_Financing/12*AC172</f>
        <v>0</v>
      </c>
      <c r="KV172" s="80">
        <f>+Interest_Rate_for_Equipment_Financing/12*AD172</f>
        <v>0</v>
      </c>
      <c r="KW172" s="80">
        <f>+Interest_Rate_for_Equipment_Financing/12*AE172</f>
        <v>0</v>
      </c>
      <c r="KX172" s="80">
        <f>+Interest_Rate_for_Equipment_Financing/12*AF172</f>
        <v>0</v>
      </c>
      <c r="KY172" s="80">
        <f>+Interest_Rate_for_Equipment_Financing/12*AG172</f>
        <v>0</v>
      </c>
      <c r="KZ172" s="80">
        <f>+Interest_Rate_for_Equipment_Financing/12*AH172</f>
        <v>0</v>
      </c>
      <c r="LA172" s="80">
        <f>+Interest_Rate_for_Equipment_Financing/12*AI172</f>
        <v>0</v>
      </c>
      <c r="LB172" s="80">
        <f>+Interest_Rate_for_Equipment_Financing/12*AJ172</f>
        <v>0</v>
      </c>
      <c r="LC172" s="80">
        <f>+Interest_Rate_for_Equipment_Financing/12*AK172</f>
        <v>0</v>
      </c>
      <c r="LD172" s="80">
        <f>+Interest_Rate_for_Equipment_Financing/12*AL172</f>
        <v>0</v>
      </c>
      <c r="LE172" s="80">
        <f>+Interest_Rate_for_Equipment_Financing/12*AM172</f>
        <v>0</v>
      </c>
      <c r="LF172" s="80">
        <f>+Interest_Rate_for_Equipment_Financing/12*AN172</f>
        <v>0</v>
      </c>
      <c r="LG172" s="80">
        <f>+Interest_Rate_for_Equipment_Financing/12*AO172</f>
        <v>0</v>
      </c>
      <c r="LH172" s="80">
        <f>+Interest_Rate_for_Equipment_Financing/12*AP172</f>
        <v>0</v>
      </c>
      <c r="LI172" s="80">
        <f>+Interest_Rate_for_Equipment_Financing/12*AQ172</f>
        <v>0</v>
      </c>
      <c r="LJ172" s="80">
        <f>+Interest_Rate_for_Equipment_Financing/12*AR172</f>
        <v>0</v>
      </c>
      <c r="LK172" s="80">
        <f>+Interest_Rate_for_Equipment_Financing/12*AS172</f>
        <v>0</v>
      </c>
      <c r="LL172" s="80">
        <f>+Interest_Rate_for_Equipment_Financing/12*AT172</f>
        <v>0</v>
      </c>
      <c r="LM172" s="80">
        <f>+Interest_Rate_for_Equipment_Financing/12*AU172</f>
        <v>0</v>
      </c>
      <c r="LN172" s="80">
        <f>+Interest_Rate_for_Equipment_Financing/12*AV172</f>
        <v>0</v>
      </c>
      <c r="LO172" s="80">
        <f>+Interest_Rate_for_Equipment_Financing/12*AW172</f>
        <v>0</v>
      </c>
      <c r="LP172" s="80">
        <f>+Interest_Rate_for_Equipment_Financing/12*AX172</f>
        <v>0</v>
      </c>
      <c r="LQ172" s="80">
        <f>+Interest_Rate_for_Equipment_Financing/12*AY172</f>
        <v>0</v>
      </c>
      <c r="LR172" s="80">
        <f>+Interest_Rate_for_Equipment_Financing/12*AZ172</f>
        <v>0</v>
      </c>
      <c r="LS172" s="80">
        <f>+Interest_Rate_for_Equipment_Financing/12*BA172</f>
        <v>0</v>
      </c>
      <c r="LT172" s="80">
        <f>+Interest_Rate_for_Equipment_Financing/12*BB172</f>
        <v>0</v>
      </c>
      <c r="LU172" s="80">
        <f>+Interest_Rate_for_Equipment_Financing/12*BC172</f>
        <v>0</v>
      </c>
      <c r="LV172" s="80">
        <f>+Interest_Rate_for_Equipment_Financing/12*BD172</f>
        <v>0</v>
      </c>
      <c r="LW172" s="80">
        <f>+Interest_Rate_for_Equipment_Financing/12*BE172</f>
        <v>0</v>
      </c>
      <c r="LX172" s="80">
        <f>+Interest_Rate_for_Equipment_Financing/12*BF172</f>
        <v>0</v>
      </c>
      <c r="LY172" s="80">
        <f>+Interest_Rate_for_Equipment_Financing/12*BG172</f>
        <v>0</v>
      </c>
      <c r="LZ172" s="80">
        <f>+Interest_Rate_for_Equipment_Financing/12*BH172</f>
        <v>0</v>
      </c>
      <c r="MA172" s="80">
        <f>+Interest_Rate_for_Equipment_Financing/12*BI172</f>
        <v>0</v>
      </c>
      <c r="MB172" s="80">
        <f>+Interest_Rate_for_Equipment_Financing/12*BJ172</f>
        <v>0</v>
      </c>
      <c r="MC172" s="80">
        <f>+Interest_Rate_for_Equipment_Financing/12*BK172</f>
        <v>0</v>
      </c>
      <c r="MD172" s="80">
        <f>+Interest_Rate_for_Equipment_Financing/12*BL172</f>
        <v>0</v>
      </c>
      <c r="ME172" s="80">
        <f>+Interest_Rate_for_Equipment_Financing/12*BM172</f>
        <v>0</v>
      </c>
      <c r="MF172" s="80">
        <f>+Interest_Rate_for_Equipment_Financing/12*BN172</f>
        <v>0</v>
      </c>
      <c r="MG172" s="80">
        <f>+Interest_Rate_for_Equipment_Financing/12*BO172</f>
        <v>0</v>
      </c>
      <c r="MH172" s="80">
        <f>+Interest_Rate_for_Equipment_Financing/12*BP172</f>
        <v>0</v>
      </c>
      <c r="MI172" s="80">
        <f>+Interest_Rate_for_Equipment_Financing/12*BQ172</f>
        <v>0</v>
      </c>
      <c r="MJ172" s="80">
        <f>+Interest_Rate_for_Equipment_Financing/12*BR172</f>
        <v>0</v>
      </c>
      <c r="MK172" s="80">
        <f>+Interest_Rate_for_Equipment_Financing/12*BS172</f>
        <v>0</v>
      </c>
      <c r="ML172" s="80">
        <f>+Interest_Rate_for_Equipment_Financing/12*BT172</f>
        <v>0</v>
      </c>
      <c r="MM172" s="80">
        <f>+Interest_Rate_for_Equipment_Financing/12*BU172</f>
        <v>0</v>
      </c>
      <c r="MN172" s="80">
        <f>+Interest_Rate_for_Equipment_Financing/12*BV172</f>
        <v>0</v>
      </c>
      <c r="MO172" s="80">
        <f>+Interest_Rate_for_Equipment_Financing/12*BW172</f>
        <v>0</v>
      </c>
      <c r="MP172" s="80">
        <f>+Interest_Rate_for_Equipment_Financing/12*BX172</f>
        <v>0</v>
      </c>
      <c r="MQ172" s="80">
        <f>+Interest_Rate_for_Equipment_Financing/12*BY172</f>
        <v>0</v>
      </c>
      <c r="MR172" s="80">
        <f>+Interest_Rate_for_Equipment_Financing/12*BZ172</f>
        <v>0</v>
      </c>
      <c r="MS172" s="80">
        <f>+Interest_Rate_for_Equipment_Financing/12*CA172</f>
        <v>0</v>
      </c>
      <c r="MT172" s="80">
        <f>+Interest_Rate_for_Equipment_Financing/12*CB172</f>
        <v>0</v>
      </c>
      <c r="MU172" s="80">
        <f>+Interest_Rate_for_Equipment_Financing/12*CC172</f>
        <v>0</v>
      </c>
      <c r="MV172" s="80">
        <f>+Interest_Rate_for_Equipment_Financing/12*CD172</f>
        <v>0</v>
      </c>
      <c r="MW172" s="80">
        <f>+Interest_Rate_for_Equipment_Financing/12*CE172</f>
        <v>0</v>
      </c>
      <c r="MX172" s="80">
        <f>+Interest_Rate_for_Equipment_Financing/12*CF172</f>
        <v>0</v>
      </c>
      <c r="MY172" s="80">
        <f>+Interest_Rate_for_Equipment_Financing/12*CG172</f>
        <v>0</v>
      </c>
      <c r="MZ172" s="80">
        <f>+Interest_Rate_for_Equipment_Financing/12*CH172</f>
        <v>0</v>
      </c>
      <c r="NA172" s="80">
        <f>+Interest_Rate_for_Equipment_Financing/12*CI172</f>
        <v>0</v>
      </c>
      <c r="NB172" s="80">
        <f>+Interest_Rate_for_Equipment_Financing/12*CJ172</f>
        <v>0</v>
      </c>
      <c r="NC172" s="80">
        <f>+Interest_Rate_for_Equipment_Financing/12*CK172</f>
        <v>0</v>
      </c>
      <c r="ND172" s="80">
        <f>+Interest_Rate_for_Equipment_Financing/12*CL172</f>
        <v>0</v>
      </c>
      <c r="NE172" s="80">
        <f>+Interest_Rate_for_Equipment_Financing/12*CM172</f>
        <v>0</v>
      </c>
      <c r="NF172" s="80">
        <f>+Interest_Rate_for_Equipment_Financing/12*CN172</f>
        <v>0</v>
      </c>
      <c r="NG172" s="80">
        <f>+Interest_Rate_for_Equipment_Financing/12*CO172</f>
        <v>0</v>
      </c>
      <c r="NH172" s="80">
        <f>+Interest_Rate_for_Equipment_Financing/12*CP172</f>
        <v>0</v>
      </c>
      <c r="NI172" s="80">
        <f>+Interest_Rate_for_Equipment_Financing/12*CQ172</f>
        <v>0</v>
      </c>
      <c r="NJ172" s="80">
        <f>+Interest_Rate_for_Equipment_Financing/12*CR172</f>
        <v>0</v>
      </c>
      <c r="NK172" s="80">
        <f>+Interest_Rate_for_Equipment_Financing/12*CS172</f>
        <v>0</v>
      </c>
      <c r="NL172" s="80">
        <f>+Interest_Rate_for_Equipment_Financing/12*CT172</f>
        <v>0</v>
      </c>
      <c r="NM172" s="80">
        <f>+Interest_Rate_for_Equipment_Financing/12*CU172</f>
        <v>0</v>
      </c>
      <c r="NN172" s="80">
        <f>+Interest_Rate_for_Equipment_Financing/12*CV172</f>
        <v>0</v>
      </c>
      <c r="NO172" s="80">
        <f>+Interest_Rate_for_Equipment_Financing/12*CW172</f>
        <v>0</v>
      </c>
      <c r="NP172" s="80">
        <f>+Interest_Rate_for_Equipment_Financing/12*CX172</f>
        <v>0</v>
      </c>
      <c r="NQ172" s="80">
        <f>+Interest_Rate_for_Equipment_Financing/12*CY172</f>
        <v>0</v>
      </c>
      <c r="NR172" s="80">
        <f>+Interest_Rate_for_Equipment_Financing/12*CZ172</f>
        <v>0</v>
      </c>
      <c r="NS172" s="80">
        <f>+Interest_Rate_for_Equipment_Financing/12*DA172</f>
        <v>0</v>
      </c>
      <c r="NT172" s="80">
        <f>+Interest_Rate_for_Equipment_Financing/12*DB172</f>
        <v>0</v>
      </c>
      <c r="NU172" s="80">
        <f>+Interest_Rate_for_Equipment_Financing/12*DC172</f>
        <v>0</v>
      </c>
      <c r="NV172" s="80">
        <f>+Interest_Rate_for_Equipment_Financing/12*DD172</f>
        <v>0</v>
      </c>
      <c r="NW172" s="80">
        <f>+Interest_Rate_for_Equipment_Financing/12*DE172</f>
        <v>0</v>
      </c>
      <c r="NX172" s="80">
        <f>+Interest_Rate_for_Equipment_Financing/12*DF172</f>
        <v>0</v>
      </c>
      <c r="NY172" s="80">
        <f>+Interest_Rate_for_Equipment_Financing/12*DG172</f>
        <v>0</v>
      </c>
      <c r="NZ172" s="80">
        <f>+Interest_Rate_for_Equipment_Financing/12*DH172</f>
        <v>0</v>
      </c>
      <c r="OA172" s="80">
        <f>+Interest_Rate_for_Equipment_Financing/12*DI172</f>
        <v>0</v>
      </c>
      <c r="OB172" s="80">
        <f>+Interest_Rate_for_Equipment_Financing/12*DJ172</f>
        <v>0</v>
      </c>
      <c r="OC172" s="80">
        <f>+Interest_Rate_for_Equipment_Financing/12*DK172</f>
        <v>0</v>
      </c>
      <c r="OD172" s="80">
        <f>+Interest_Rate_for_Equipment_Financing/12*DL172</f>
        <v>0</v>
      </c>
      <c r="OE172" s="80">
        <f>+Interest_Rate_for_Equipment_Financing/12*DM172</f>
        <v>0</v>
      </c>
      <c r="OF172" s="80">
        <f>+Interest_Rate_for_Equipment_Financing/12*DN172</f>
        <v>0</v>
      </c>
      <c r="OG172" s="80">
        <f>+Interest_Rate_for_Equipment_Financing/12*DO172</f>
        <v>0</v>
      </c>
      <c r="OH172" s="80">
        <f>+Interest_Rate_for_Equipment_Financing/12*DP172</f>
        <v>0</v>
      </c>
      <c r="OI172" s="80">
        <f>+Interest_Rate_for_Equipment_Financing/12*DQ172</f>
        <v>0</v>
      </c>
      <c r="OJ172" s="80">
        <f>+Interest_Rate_for_Equipment_Financing/12*DR172</f>
        <v>0</v>
      </c>
      <c r="OK172" s="80">
        <f>+Interest_Rate_for_Equipment_Financing/12*DS172</f>
        <v>0</v>
      </c>
      <c r="OL172" s="80">
        <f>+Interest_Rate_for_Equipment_Financing/12*DT172</f>
        <v>0</v>
      </c>
      <c r="OM172" s="80">
        <f>+Interest_Rate_for_Equipment_Financing/12*DU172</f>
        <v>0</v>
      </c>
      <c r="ON172" s="80">
        <f>+Interest_Rate_for_Equipment_Financing/12*DV172</f>
        <v>0</v>
      </c>
      <c r="OO172" s="80">
        <f>+Interest_Rate_for_Equipment_Financing/12*DW172</f>
        <v>0</v>
      </c>
      <c r="OP172" s="80">
        <f>+Interest_Rate_for_Equipment_Financing/12*DX172</f>
        <v>0</v>
      </c>
      <c r="OQ172" s="80">
        <f>+Interest_Rate_for_Equipment_Financing/12*DY172</f>
        <v>0</v>
      </c>
      <c r="OR172" s="80">
        <f>+Interest_Rate_for_Equipment_Financing/12*DZ172</f>
        <v>0</v>
      </c>
      <c r="OS172" s="80">
        <f>+Interest_Rate_for_Equipment_Financing/12*EA172</f>
        <v>0</v>
      </c>
      <c r="OT172" s="80">
        <f>+Interest_Rate_for_Equipment_Financing/12*EB172</f>
        <v>0</v>
      </c>
      <c r="OU172" s="80">
        <f>+Interest_Rate_for_Equipment_Financing/12*EC172</f>
        <v>0</v>
      </c>
      <c r="OV172" s="80">
        <f>+Interest_Rate_for_Equipment_Financing/12*ED172</f>
        <v>0</v>
      </c>
      <c r="OW172" s="80">
        <f>+Interest_Rate_for_Equipment_Financing/12*EE172</f>
        <v>0</v>
      </c>
    </row>
    <row r="173" ht="12.75" customHeight="1">
      <c r="A173" s="79">
        <f t="shared" si="111"/>
        <v>52</v>
      </c>
      <c r="B173" s="79" t="s">
        <v>252</v>
      </c>
      <c r="C173" s="80"/>
      <c r="D173" s="80" t="str">
        <f>Term_for_Equipment_Financing</f>
        <v/>
      </c>
      <c r="E173" s="294">
        <f>+Interest_Rate_LT</f>
        <v>0.05</v>
      </c>
      <c r="F173" s="295">
        <f t="shared" si="141"/>
        <v>4</v>
      </c>
      <c r="G173" s="79">
        <f t="shared" si="142"/>
        <v>2029</v>
      </c>
      <c r="H173" s="296"/>
      <c r="I173" s="296"/>
      <c r="J173" s="297"/>
      <c r="K173" s="1"/>
      <c r="L173" s="1"/>
      <c r="M173" s="256">
        <f t="shared" si="118"/>
        <v>47209</v>
      </c>
      <c r="N173" s="256">
        <f t="shared" si="112"/>
        <v>0</v>
      </c>
      <c r="O173" s="257">
        <f t="shared" si="113"/>
        <v>0</v>
      </c>
      <c r="P173" s="258">
        <f t="shared" ref="P173:ES173" si="219">AND((O173&gt;0.1),OR(P$70&lt;$N173,$N173=0))*(O173+$O173+O173*$E173/12)+(P$70=$M173)*($C173+$O173+$C173*$E173/12)</f>
        <v>0</v>
      </c>
      <c r="Q173" s="258">
        <f t="shared" si="219"/>
        <v>0</v>
      </c>
      <c r="R173" s="258">
        <f t="shared" si="219"/>
        <v>0</v>
      </c>
      <c r="S173" s="258">
        <f t="shared" si="219"/>
        <v>0</v>
      </c>
      <c r="T173" s="258">
        <f t="shared" si="219"/>
        <v>0</v>
      </c>
      <c r="U173" s="258">
        <f t="shared" si="219"/>
        <v>0</v>
      </c>
      <c r="V173" s="258">
        <f t="shared" si="219"/>
        <v>0</v>
      </c>
      <c r="W173" s="258">
        <f t="shared" si="219"/>
        <v>0</v>
      </c>
      <c r="X173" s="258">
        <f t="shared" si="219"/>
        <v>0</v>
      </c>
      <c r="Y173" s="258">
        <f t="shared" si="219"/>
        <v>0</v>
      </c>
      <c r="Z173" s="258">
        <f t="shared" si="219"/>
        <v>0</v>
      </c>
      <c r="AA173" s="258">
        <f t="shared" si="219"/>
        <v>0</v>
      </c>
      <c r="AB173" s="258">
        <f t="shared" si="219"/>
        <v>0</v>
      </c>
      <c r="AC173" s="258">
        <f t="shared" si="219"/>
        <v>0</v>
      </c>
      <c r="AD173" s="258">
        <f t="shared" si="219"/>
        <v>0</v>
      </c>
      <c r="AE173" s="258">
        <f t="shared" si="219"/>
        <v>0</v>
      </c>
      <c r="AF173" s="258">
        <f t="shared" si="219"/>
        <v>0</v>
      </c>
      <c r="AG173" s="258">
        <f t="shared" si="219"/>
        <v>0</v>
      </c>
      <c r="AH173" s="258">
        <f t="shared" si="219"/>
        <v>0</v>
      </c>
      <c r="AI173" s="258">
        <f t="shared" si="219"/>
        <v>0</v>
      </c>
      <c r="AJ173" s="258">
        <f t="shared" si="219"/>
        <v>0</v>
      </c>
      <c r="AK173" s="258">
        <f t="shared" si="219"/>
        <v>0</v>
      </c>
      <c r="AL173" s="258">
        <f t="shared" si="219"/>
        <v>0</v>
      </c>
      <c r="AM173" s="258">
        <f t="shared" si="219"/>
        <v>0</v>
      </c>
      <c r="AN173" s="258">
        <f t="shared" si="219"/>
        <v>0</v>
      </c>
      <c r="AO173" s="258">
        <f t="shared" si="219"/>
        <v>0</v>
      </c>
      <c r="AP173" s="258">
        <f t="shared" si="219"/>
        <v>0</v>
      </c>
      <c r="AQ173" s="258">
        <f t="shared" si="219"/>
        <v>0</v>
      </c>
      <c r="AR173" s="258">
        <f t="shared" si="219"/>
        <v>0</v>
      </c>
      <c r="AS173" s="258">
        <f t="shared" si="219"/>
        <v>0</v>
      </c>
      <c r="AT173" s="258">
        <f t="shared" si="219"/>
        <v>0</v>
      </c>
      <c r="AU173" s="258">
        <f t="shared" si="219"/>
        <v>0</v>
      </c>
      <c r="AV173" s="258">
        <f t="shared" si="219"/>
        <v>0</v>
      </c>
      <c r="AW173" s="258">
        <f t="shared" si="219"/>
        <v>0</v>
      </c>
      <c r="AX173" s="258">
        <f t="shared" si="219"/>
        <v>0</v>
      </c>
      <c r="AY173" s="258">
        <f t="shared" si="219"/>
        <v>0</v>
      </c>
      <c r="AZ173" s="258">
        <f t="shared" si="219"/>
        <v>0</v>
      </c>
      <c r="BA173" s="258">
        <f t="shared" si="219"/>
        <v>0</v>
      </c>
      <c r="BB173" s="258">
        <f t="shared" si="219"/>
        <v>0</v>
      </c>
      <c r="BC173" s="258">
        <f t="shared" si="219"/>
        <v>0</v>
      </c>
      <c r="BD173" s="258">
        <f t="shared" si="219"/>
        <v>0</v>
      </c>
      <c r="BE173" s="258">
        <f t="shared" si="219"/>
        <v>0</v>
      </c>
      <c r="BF173" s="258">
        <f t="shared" si="219"/>
        <v>0</v>
      </c>
      <c r="BG173" s="258">
        <f t="shared" si="219"/>
        <v>0</v>
      </c>
      <c r="BH173" s="258">
        <f t="shared" si="219"/>
        <v>0</v>
      </c>
      <c r="BI173" s="258">
        <f t="shared" si="219"/>
        <v>0</v>
      </c>
      <c r="BJ173" s="258">
        <f t="shared" si="219"/>
        <v>0</v>
      </c>
      <c r="BK173" s="258">
        <f t="shared" si="219"/>
        <v>0</v>
      </c>
      <c r="BL173" s="258">
        <f t="shared" si="219"/>
        <v>0</v>
      </c>
      <c r="BM173" s="258">
        <f t="shared" si="219"/>
        <v>0</v>
      </c>
      <c r="BN173" s="258">
        <f t="shared" si="219"/>
        <v>0</v>
      </c>
      <c r="BO173" s="258">
        <f t="shared" si="219"/>
        <v>0</v>
      </c>
      <c r="BP173" s="258">
        <f t="shared" si="219"/>
        <v>0</v>
      </c>
      <c r="BQ173" s="258">
        <f t="shared" si="219"/>
        <v>0</v>
      </c>
      <c r="BR173" s="258">
        <f t="shared" si="219"/>
        <v>0</v>
      </c>
      <c r="BS173" s="258">
        <f t="shared" si="219"/>
        <v>0</v>
      </c>
      <c r="BT173" s="258">
        <f t="shared" si="219"/>
        <v>0</v>
      </c>
      <c r="BU173" s="258">
        <f t="shared" si="219"/>
        <v>0</v>
      </c>
      <c r="BV173" s="258">
        <f t="shared" si="219"/>
        <v>0</v>
      </c>
      <c r="BW173" s="258">
        <f t="shared" si="219"/>
        <v>0</v>
      </c>
      <c r="BX173" s="258">
        <f t="shared" si="219"/>
        <v>0</v>
      </c>
      <c r="BY173" s="258">
        <f t="shared" si="219"/>
        <v>0</v>
      </c>
      <c r="BZ173" s="258">
        <f t="shared" si="219"/>
        <v>0</v>
      </c>
      <c r="CA173" s="258">
        <f t="shared" si="219"/>
        <v>0</v>
      </c>
      <c r="CB173" s="258">
        <f t="shared" si="219"/>
        <v>0</v>
      </c>
      <c r="CC173" s="258">
        <f t="shared" si="219"/>
        <v>0</v>
      </c>
      <c r="CD173" s="258">
        <f t="shared" si="219"/>
        <v>0</v>
      </c>
      <c r="CE173" s="258">
        <f t="shared" si="219"/>
        <v>0</v>
      </c>
      <c r="CF173" s="258">
        <f t="shared" si="219"/>
        <v>0</v>
      </c>
      <c r="CG173" s="258">
        <f t="shared" si="219"/>
        <v>0</v>
      </c>
      <c r="CH173" s="258">
        <f t="shared" si="219"/>
        <v>0</v>
      </c>
      <c r="CI173" s="258">
        <f t="shared" si="219"/>
        <v>0</v>
      </c>
      <c r="CJ173" s="258">
        <f t="shared" si="219"/>
        <v>0</v>
      </c>
      <c r="CK173" s="258">
        <f t="shared" si="219"/>
        <v>0</v>
      </c>
      <c r="CL173" s="258">
        <f t="shared" si="219"/>
        <v>0</v>
      </c>
      <c r="CM173" s="258">
        <f t="shared" si="219"/>
        <v>0</v>
      </c>
      <c r="CN173" s="258">
        <f t="shared" si="219"/>
        <v>0</v>
      </c>
      <c r="CO173" s="258">
        <f t="shared" si="219"/>
        <v>0</v>
      </c>
      <c r="CP173" s="258">
        <f t="shared" si="219"/>
        <v>0</v>
      </c>
      <c r="CQ173" s="258">
        <f t="shared" si="219"/>
        <v>0</v>
      </c>
      <c r="CR173" s="258">
        <f t="shared" si="219"/>
        <v>0</v>
      </c>
      <c r="CS173" s="258">
        <f t="shared" si="219"/>
        <v>0</v>
      </c>
      <c r="CT173" s="258">
        <f t="shared" si="219"/>
        <v>0</v>
      </c>
      <c r="CU173" s="258">
        <f t="shared" si="219"/>
        <v>0</v>
      </c>
      <c r="CV173" s="258">
        <f t="shared" si="219"/>
        <v>0</v>
      </c>
      <c r="CW173" s="258">
        <f t="shared" si="219"/>
        <v>0</v>
      </c>
      <c r="CX173" s="258">
        <f t="shared" si="219"/>
        <v>0</v>
      </c>
      <c r="CY173" s="258">
        <f t="shared" si="219"/>
        <v>0</v>
      </c>
      <c r="CZ173" s="258">
        <f t="shared" si="219"/>
        <v>0</v>
      </c>
      <c r="DA173" s="258">
        <f t="shared" si="219"/>
        <v>0</v>
      </c>
      <c r="DB173" s="258">
        <f t="shared" si="219"/>
        <v>0</v>
      </c>
      <c r="DC173" s="258">
        <f t="shared" si="219"/>
        <v>0</v>
      </c>
      <c r="DD173" s="258">
        <f t="shared" si="219"/>
        <v>0</v>
      </c>
      <c r="DE173" s="258">
        <f t="shared" si="219"/>
        <v>0</v>
      </c>
      <c r="DF173" s="258">
        <f t="shared" si="219"/>
        <v>0</v>
      </c>
      <c r="DG173" s="258">
        <f t="shared" si="219"/>
        <v>0</v>
      </c>
      <c r="DH173" s="258">
        <f t="shared" si="219"/>
        <v>0</v>
      </c>
      <c r="DI173" s="258">
        <f t="shared" si="219"/>
        <v>0</v>
      </c>
      <c r="DJ173" s="258">
        <f t="shared" si="219"/>
        <v>0</v>
      </c>
      <c r="DK173" s="258">
        <f t="shared" si="219"/>
        <v>0</v>
      </c>
      <c r="DL173" s="258">
        <f t="shared" si="219"/>
        <v>0</v>
      </c>
      <c r="DM173" s="258">
        <f t="shared" si="219"/>
        <v>0</v>
      </c>
      <c r="DN173" s="258">
        <f t="shared" si="219"/>
        <v>0</v>
      </c>
      <c r="DO173" s="258">
        <f t="shared" si="219"/>
        <v>0</v>
      </c>
      <c r="DP173" s="258">
        <f t="shared" si="219"/>
        <v>0</v>
      </c>
      <c r="DQ173" s="258">
        <f t="shared" si="219"/>
        <v>0</v>
      </c>
      <c r="DR173" s="258">
        <f t="shared" si="219"/>
        <v>0</v>
      </c>
      <c r="DS173" s="258">
        <f t="shared" si="219"/>
        <v>0</v>
      </c>
      <c r="DT173" s="258">
        <f t="shared" si="219"/>
        <v>0</v>
      </c>
      <c r="DU173" s="258">
        <f t="shared" si="219"/>
        <v>0</v>
      </c>
      <c r="DV173" s="258">
        <f t="shared" si="219"/>
        <v>0</v>
      </c>
      <c r="DW173" s="258">
        <f t="shared" si="219"/>
        <v>0</v>
      </c>
      <c r="DX173" s="258">
        <f t="shared" si="219"/>
        <v>0</v>
      </c>
      <c r="DY173" s="258">
        <f t="shared" si="219"/>
        <v>0</v>
      </c>
      <c r="DZ173" s="258">
        <f t="shared" si="219"/>
        <v>0</v>
      </c>
      <c r="EA173" s="258">
        <f t="shared" si="219"/>
        <v>0</v>
      </c>
      <c r="EB173" s="258">
        <f t="shared" si="219"/>
        <v>0</v>
      </c>
      <c r="EC173" s="258">
        <f t="shared" si="219"/>
        <v>0</v>
      </c>
      <c r="ED173" s="258">
        <f t="shared" si="219"/>
        <v>0</v>
      </c>
      <c r="EE173" s="258">
        <f t="shared" si="219"/>
        <v>0</v>
      </c>
      <c r="EF173" s="258">
        <f t="shared" si="219"/>
        <v>0</v>
      </c>
      <c r="EG173" s="258">
        <f t="shared" si="219"/>
        <v>0</v>
      </c>
      <c r="EH173" s="258">
        <f t="shared" si="219"/>
        <v>0</v>
      </c>
      <c r="EI173" s="258">
        <f t="shared" si="219"/>
        <v>0</v>
      </c>
      <c r="EJ173" s="258">
        <f t="shared" si="219"/>
        <v>0</v>
      </c>
      <c r="EK173" s="258">
        <f t="shared" si="219"/>
        <v>0</v>
      </c>
      <c r="EL173" s="258">
        <f t="shared" si="219"/>
        <v>0</v>
      </c>
      <c r="EM173" s="258">
        <f t="shared" si="219"/>
        <v>0</v>
      </c>
      <c r="EN173" s="258">
        <f t="shared" si="219"/>
        <v>0</v>
      </c>
      <c r="EO173" s="258">
        <f t="shared" si="219"/>
        <v>0</v>
      </c>
      <c r="EP173" s="258">
        <f t="shared" si="219"/>
        <v>0</v>
      </c>
      <c r="EQ173" s="258">
        <f t="shared" si="219"/>
        <v>0</v>
      </c>
      <c r="ER173" s="258">
        <f t="shared" si="219"/>
        <v>0</v>
      </c>
      <c r="ES173" s="258">
        <f t="shared" si="219"/>
        <v>0</v>
      </c>
      <c r="ET173" s="1"/>
      <c r="EU173" s="1"/>
      <c r="EV173" s="1"/>
      <c r="EW173" s="1"/>
      <c r="EX173" s="80">
        <f t="shared" ref="EX173:KE173" si="220">(P173&gt;0)*(P173-AB173)</f>
        <v>0</v>
      </c>
      <c r="EY173" s="80">
        <f t="shared" si="220"/>
        <v>0</v>
      </c>
      <c r="EZ173" s="80">
        <f t="shared" si="220"/>
        <v>0</v>
      </c>
      <c r="FA173" s="80">
        <f t="shared" si="220"/>
        <v>0</v>
      </c>
      <c r="FB173" s="80">
        <f t="shared" si="220"/>
        <v>0</v>
      </c>
      <c r="FC173" s="80">
        <f t="shared" si="220"/>
        <v>0</v>
      </c>
      <c r="FD173" s="80">
        <f t="shared" si="220"/>
        <v>0</v>
      </c>
      <c r="FE173" s="80">
        <f t="shared" si="220"/>
        <v>0</v>
      </c>
      <c r="FF173" s="80">
        <f t="shared" si="220"/>
        <v>0</v>
      </c>
      <c r="FG173" s="80">
        <f t="shared" si="220"/>
        <v>0</v>
      </c>
      <c r="FH173" s="80">
        <f t="shared" si="220"/>
        <v>0</v>
      </c>
      <c r="FI173" s="80">
        <f t="shared" si="220"/>
        <v>0</v>
      </c>
      <c r="FJ173" s="80">
        <f t="shared" si="220"/>
        <v>0</v>
      </c>
      <c r="FK173" s="80">
        <f t="shared" si="220"/>
        <v>0</v>
      </c>
      <c r="FL173" s="80">
        <f t="shared" si="220"/>
        <v>0</v>
      </c>
      <c r="FM173" s="80">
        <f t="shared" si="220"/>
        <v>0</v>
      </c>
      <c r="FN173" s="80">
        <f t="shared" si="220"/>
        <v>0</v>
      </c>
      <c r="FO173" s="80">
        <f t="shared" si="220"/>
        <v>0</v>
      </c>
      <c r="FP173" s="80">
        <f t="shared" si="220"/>
        <v>0</v>
      </c>
      <c r="FQ173" s="80">
        <f t="shared" si="220"/>
        <v>0</v>
      </c>
      <c r="FR173" s="80">
        <f t="shared" si="220"/>
        <v>0</v>
      </c>
      <c r="FS173" s="80">
        <f t="shared" si="220"/>
        <v>0</v>
      </c>
      <c r="FT173" s="80">
        <f t="shared" si="220"/>
        <v>0</v>
      </c>
      <c r="FU173" s="80">
        <f t="shared" si="220"/>
        <v>0</v>
      </c>
      <c r="FV173" s="80">
        <f t="shared" si="220"/>
        <v>0</v>
      </c>
      <c r="FW173" s="80">
        <f t="shared" si="220"/>
        <v>0</v>
      </c>
      <c r="FX173" s="80">
        <f t="shared" si="220"/>
        <v>0</v>
      </c>
      <c r="FY173" s="80">
        <f t="shared" si="220"/>
        <v>0</v>
      </c>
      <c r="FZ173" s="80">
        <f t="shared" si="220"/>
        <v>0</v>
      </c>
      <c r="GA173" s="80">
        <f t="shared" si="220"/>
        <v>0</v>
      </c>
      <c r="GB173" s="80">
        <f t="shared" si="220"/>
        <v>0</v>
      </c>
      <c r="GC173" s="80">
        <f t="shared" si="220"/>
        <v>0</v>
      </c>
      <c r="GD173" s="80">
        <f t="shared" si="220"/>
        <v>0</v>
      </c>
      <c r="GE173" s="80">
        <f t="shared" si="220"/>
        <v>0</v>
      </c>
      <c r="GF173" s="80">
        <f t="shared" si="220"/>
        <v>0</v>
      </c>
      <c r="GG173" s="80">
        <f t="shared" si="220"/>
        <v>0</v>
      </c>
      <c r="GH173" s="80">
        <f t="shared" si="220"/>
        <v>0</v>
      </c>
      <c r="GI173" s="80">
        <f t="shared" si="220"/>
        <v>0</v>
      </c>
      <c r="GJ173" s="80">
        <f t="shared" si="220"/>
        <v>0</v>
      </c>
      <c r="GK173" s="80">
        <f t="shared" si="220"/>
        <v>0</v>
      </c>
      <c r="GL173" s="80">
        <f t="shared" si="220"/>
        <v>0</v>
      </c>
      <c r="GM173" s="80">
        <f t="shared" si="220"/>
        <v>0</v>
      </c>
      <c r="GN173" s="80">
        <f t="shared" si="220"/>
        <v>0</v>
      </c>
      <c r="GO173" s="80">
        <f t="shared" si="220"/>
        <v>0</v>
      </c>
      <c r="GP173" s="80">
        <f t="shared" si="220"/>
        <v>0</v>
      </c>
      <c r="GQ173" s="80">
        <f t="shared" si="220"/>
        <v>0</v>
      </c>
      <c r="GR173" s="80">
        <f t="shared" si="220"/>
        <v>0</v>
      </c>
      <c r="GS173" s="80">
        <f t="shared" si="220"/>
        <v>0</v>
      </c>
      <c r="GT173" s="80">
        <f t="shared" si="220"/>
        <v>0</v>
      </c>
      <c r="GU173" s="80">
        <f t="shared" si="220"/>
        <v>0</v>
      </c>
      <c r="GV173" s="80">
        <f t="shared" si="220"/>
        <v>0</v>
      </c>
      <c r="GW173" s="80">
        <f t="shared" si="220"/>
        <v>0</v>
      </c>
      <c r="GX173" s="80">
        <f t="shared" si="220"/>
        <v>0</v>
      </c>
      <c r="GY173" s="80">
        <f t="shared" si="220"/>
        <v>0</v>
      </c>
      <c r="GZ173" s="80">
        <f t="shared" si="220"/>
        <v>0</v>
      </c>
      <c r="HA173" s="80">
        <f t="shared" si="220"/>
        <v>0</v>
      </c>
      <c r="HB173" s="80">
        <f t="shared" si="220"/>
        <v>0</v>
      </c>
      <c r="HC173" s="80">
        <f t="shared" si="220"/>
        <v>0</v>
      </c>
      <c r="HD173" s="80">
        <f t="shared" si="220"/>
        <v>0</v>
      </c>
      <c r="HE173" s="80">
        <f t="shared" si="220"/>
        <v>0</v>
      </c>
      <c r="HF173" s="80">
        <f t="shared" si="220"/>
        <v>0</v>
      </c>
      <c r="HG173" s="80">
        <f t="shared" si="220"/>
        <v>0</v>
      </c>
      <c r="HH173" s="80">
        <f t="shared" si="220"/>
        <v>0</v>
      </c>
      <c r="HI173" s="80">
        <f t="shared" si="220"/>
        <v>0</v>
      </c>
      <c r="HJ173" s="80">
        <f t="shared" si="220"/>
        <v>0</v>
      </c>
      <c r="HK173" s="80">
        <f t="shared" si="220"/>
        <v>0</v>
      </c>
      <c r="HL173" s="80">
        <f t="shared" si="220"/>
        <v>0</v>
      </c>
      <c r="HM173" s="80">
        <f t="shared" si="220"/>
        <v>0</v>
      </c>
      <c r="HN173" s="80">
        <f t="shared" si="220"/>
        <v>0</v>
      </c>
      <c r="HO173" s="80">
        <f t="shared" si="220"/>
        <v>0</v>
      </c>
      <c r="HP173" s="80">
        <f t="shared" si="220"/>
        <v>0</v>
      </c>
      <c r="HQ173" s="80">
        <f t="shared" si="220"/>
        <v>0</v>
      </c>
      <c r="HR173" s="80">
        <f t="shared" si="220"/>
        <v>0</v>
      </c>
      <c r="HS173" s="80">
        <f t="shared" si="220"/>
        <v>0</v>
      </c>
      <c r="HT173" s="80">
        <f t="shared" si="220"/>
        <v>0</v>
      </c>
      <c r="HU173" s="80">
        <f t="shared" si="220"/>
        <v>0</v>
      </c>
      <c r="HV173" s="80">
        <f t="shared" si="220"/>
        <v>0</v>
      </c>
      <c r="HW173" s="80">
        <f t="shared" si="220"/>
        <v>0</v>
      </c>
      <c r="HX173" s="80">
        <f t="shared" si="220"/>
        <v>0</v>
      </c>
      <c r="HY173" s="80">
        <f t="shared" si="220"/>
        <v>0</v>
      </c>
      <c r="HZ173" s="80">
        <f t="shared" si="220"/>
        <v>0</v>
      </c>
      <c r="IA173" s="80">
        <f t="shared" si="220"/>
        <v>0</v>
      </c>
      <c r="IB173" s="80">
        <f t="shared" si="220"/>
        <v>0</v>
      </c>
      <c r="IC173" s="80">
        <f t="shared" si="220"/>
        <v>0</v>
      </c>
      <c r="ID173" s="80">
        <f t="shared" si="220"/>
        <v>0</v>
      </c>
      <c r="IE173" s="80">
        <f t="shared" si="220"/>
        <v>0</v>
      </c>
      <c r="IF173" s="80">
        <f t="shared" si="220"/>
        <v>0</v>
      </c>
      <c r="IG173" s="80">
        <f t="shared" si="220"/>
        <v>0</v>
      </c>
      <c r="IH173" s="80">
        <f t="shared" si="220"/>
        <v>0</v>
      </c>
      <c r="II173" s="80">
        <f t="shared" si="220"/>
        <v>0</v>
      </c>
      <c r="IJ173" s="80">
        <f t="shared" si="220"/>
        <v>0</v>
      </c>
      <c r="IK173" s="80">
        <f t="shared" si="220"/>
        <v>0</v>
      </c>
      <c r="IL173" s="80">
        <f t="shared" si="220"/>
        <v>0</v>
      </c>
      <c r="IM173" s="80">
        <f t="shared" si="220"/>
        <v>0</v>
      </c>
      <c r="IN173" s="80">
        <f t="shared" si="220"/>
        <v>0</v>
      </c>
      <c r="IO173" s="80">
        <f t="shared" si="220"/>
        <v>0</v>
      </c>
      <c r="IP173" s="80">
        <f t="shared" si="220"/>
        <v>0</v>
      </c>
      <c r="IQ173" s="80">
        <f t="shared" si="220"/>
        <v>0</v>
      </c>
      <c r="IR173" s="80">
        <f t="shared" si="220"/>
        <v>0</v>
      </c>
      <c r="IS173" s="80">
        <f t="shared" si="220"/>
        <v>0</v>
      </c>
      <c r="IT173" s="80">
        <f t="shared" si="220"/>
        <v>0</v>
      </c>
      <c r="IU173" s="80">
        <f t="shared" si="220"/>
        <v>0</v>
      </c>
      <c r="IV173" s="80">
        <f t="shared" si="220"/>
        <v>0</v>
      </c>
      <c r="IW173" s="80">
        <f t="shared" si="220"/>
        <v>0</v>
      </c>
      <c r="IX173" s="80">
        <f t="shared" si="220"/>
        <v>0</v>
      </c>
      <c r="IY173" s="80">
        <f t="shared" si="220"/>
        <v>0</v>
      </c>
      <c r="IZ173" s="80">
        <f t="shared" si="220"/>
        <v>0</v>
      </c>
      <c r="JA173" s="80">
        <f t="shared" si="220"/>
        <v>0</v>
      </c>
      <c r="JB173" s="80">
        <f t="shared" si="220"/>
        <v>0</v>
      </c>
      <c r="JC173" s="80">
        <f t="shared" si="220"/>
        <v>0</v>
      </c>
      <c r="JD173" s="80">
        <f t="shared" si="220"/>
        <v>0</v>
      </c>
      <c r="JE173" s="80">
        <f t="shared" si="220"/>
        <v>0</v>
      </c>
      <c r="JF173" s="80">
        <f t="shared" si="220"/>
        <v>0</v>
      </c>
      <c r="JG173" s="80">
        <f t="shared" si="220"/>
        <v>0</v>
      </c>
      <c r="JH173" s="80">
        <f t="shared" si="220"/>
        <v>0</v>
      </c>
      <c r="JI173" s="80">
        <f t="shared" si="220"/>
        <v>0</v>
      </c>
      <c r="JJ173" s="80">
        <f t="shared" si="220"/>
        <v>0</v>
      </c>
      <c r="JK173" s="80">
        <f t="shared" si="220"/>
        <v>0</v>
      </c>
      <c r="JL173" s="80">
        <f t="shared" si="220"/>
        <v>0</v>
      </c>
      <c r="JM173" s="80">
        <f t="shared" si="220"/>
        <v>0</v>
      </c>
      <c r="JN173" s="80">
        <f t="shared" si="220"/>
        <v>0</v>
      </c>
      <c r="JO173" s="80">
        <f t="shared" si="220"/>
        <v>0</v>
      </c>
      <c r="JP173" s="80">
        <f t="shared" si="220"/>
        <v>0</v>
      </c>
      <c r="JQ173" s="80">
        <f t="shared" si="220"/>
        <v>0</v>
      </c>
      <c r="JR173" s="80">
        <f t="shared" si="220"/>
        <v>0</v>
      </c>
      <c r="JS173" s="80">
        <f t="shared" si="220"/>
        <v>0</v>
      </c>
      <c r="JT173" s="80">
        <f t="shared" si="220"/>
        <v>0</v>
      </c>
      <c r="JU173" s="80">
        <f t="shared" si="220"/>
        <v>0</v>
      </c>
      <c r="JV173" s="80">
        <f t="shared" si="220"/>
        <v>0</v>
      </c>
      <c r="JW173" s="80">
        <f t="shared" si="220"/>
        <v>0</v>
      </c>
      <c r="JX173" s="80">
        <f t="shared" si="220"/>
        <v>0</v>
      </c>
      <c r="JY173" s="80">
        <f t="shared" si="220"/>
        <v>0</v>
      </c>
      <c r="JZ173" s="80">
        <f t="shared" si="220"/>
        <v>0</v>
      </c>
      <c r="KA173" s="80">
        <f t="shared" si="220"/>
        <v>0</v>
      </c>
      <c r="KB173" s="80">
        <f t="shared" si="220"/>
        <v>0</v>
      </c>
      <c r="KC173" s="80">
        <f t="shared" si="220"/>
        <v>0</v>
      </c>
      <c r="KD173" s="80">
        <f t="shared" si="220"/>
        <v>0</v>
      </c>
      <c r="KE173" s="80">
        <f t="shared" si="220"/>
        <v>0</v>
      </c>
      <c r="KF173" s="1"/>
      <c r="KG173" s="1"/>
      <c r="KH173" s="80">
        <f>+Interest_Rate_for_Equipment_Financing/12*P173</f>
        <v>0</v>
      </c>
      <c r="KI173" s="80">
        <f>+Interest_Rate_for_Equipment_Financing/12*Q173</f>
        <v>0</v>
      </c>
      <c r="KJ173" s="80">
        <f>+Interest_Rate_for_Equipment_Financing/12*R173</f>
        <v>0</v>
      </c>
      <c r="KK173" s="80">
        <f>+Interest_Rate_for_Equipment_Financing/12*S173</f>
        <v>0</v>
      </c>
      <c r="KL173" s="80">
        <f>+Interest_Rate_for_Equipment_Financing/12*T173</f>
        <v>0</v>
      </c>
      <c r="KM173" s="80">
        <f>+Interest_Rate_for_Equipment_Financing/12*U173</f>
        <v>0</v>
      </c>
      <c r="KN173" s="80">
        <f>+Interest_Rate_for_Equipment_Financing/12*V173</f>
        <v>0</v>
      </c>
      <c r="KO173" s="80">
        <f>+Interest_Rate_for_Equipment_Financing/12*W173</f>
        <v>0</v>
      </c>
      <c r="KP173" s="80">
        <f>+Interest_Rate_for_Equipment_Financing/12*X173</f>
        <v>0</v>
      </c>
      <c r="KQ173" s="80">
        <f>+Interest_Rate_for_Equipment_Financing/12*Y173</f>
        <v>0</v>
      </c>
      <c r="KR173" s="80">
        <f>+Interest_Rate_for_Equipment_Financing/12*Z173</f>
        <v>0</v>
      </c>
      <c r="KS173" s="80">
        <f>+Interest_Rate_for_Equipment_Financing/12*AA173</f>
        <v>0</v>
      </c>
      <c r="KT173" s="80">
        <f>+Interest_Rate_for_Equipment_Financing/12*AB173</f>
        <v>0</v>
      </c>
      <c r="KU173" s="80">
        <f>+Interest_Rate_for_Equipment_Financing/12*AC173</f>
        <v>0</v>
      </c>
      <c r="KV173" s="80">
        <f>+Interest_Rate_for_Equipment_Financing/12*AD173</f>
        <v>0</v>
      </c>
      <c r="KW173" s="80">
        <f>+Interest_Rate_for_Equipment_Financing/12*AE173</f>
        <v>0</v>
      </c>
      <c r="KX173" s="80">
        <f>+Interest_Rate_for_Equipment_Financing/12*AF173</f>
        <v>0</v>
      </c>
      <c r="KY173" s="80">
        <f>+Interest_Rate_for_Equipment_Financing/12*AG173</f>
        <v>0</v>
      </c>
      <c r="KZ173" s="80">
        <f>+Interest_Rate_for_Equipment_Financing/12*AH173</f>
        <v>0</v>
      </c>
      <c r="LA173" s="80">
        <f>+Interest_Rate_for_Equipment_Financing/12*AI173</f>
        <v>0</v>
      </c>
      <c r="LB173" s="80">
        <f>+Interest_Rate_for_Equipment_Financing/12*AJ173</f>
        <v>0</v>
      </c>
      <c r="LC173" s="80">
        <f>+Interest_Rate_for_Equipment_Financing/12*AK173</f>
        <v>0</v>
      </c>
      <c r="LD173" s="80">
        <f>+Interest_Rate_for_Equipment_Financing/12*AL173</f>
        <v>0</v>
      </c>
      <c r="LE173" s="80">
        <f>+Interest_Rate_for_Equipment_Financing/12*AM173</f>
        <v>0</v>
      </c>
      <c r="LF173" s="80">
        <f>+Interest_Rate_for_Equipment_Financing/12*AN173</f>
        <v>0</v>
      </c>
      <c r="LG173" s="80">
        <f>+Interest_Rate_for_Equipment_Financing/12*AO173</f>
        <v>0</v>
      </c>
      <c r="LH173" s="80">
        <f>+Interest_Rate_for_Equipment_Financing/12*AP173</f>
        <v>0</v>
      </c>
      <c r="LI173" s="80">
        <f>+Interest_Rate_for_Equipment_Financing/12*AQ173</f>
        <v>0</v>
      </c>
      <c r="LJ173" s="80">
        <f>+Interest_Rate_for_Equipment_Financing/12*AR173</f>
        <v>0</v>
      </c>
      <c r="LK173" s="80">
        <f>+Interest_Rate_for_Equipment_Financing/12*AS173</f>
        <v>0</v>
      </c>
      <c r="LL173" s="80">
        <f>+Interest_Rate_for_Equipment_Financing/12*AT173</f>
        <v>0</v>
      </c>
      <c r="LM173" s="80">
        <f>+Interest_Rate_for_Equipment_Financing/12*AU173</f>
        <v>0</v>
      </c>
      <c r="LN173" s="80">
        <f>+Interest_Rate_for_Equipment_Financing/12*AV173</f>
        <v>0</v>
      </c>
      <c r="LO173" s="80">
        <f>+Interest_Rate_for_Equipment_Financing/12*AW173</f>
        <v>0</v>
      </c>
      <c r="LP173" s="80">
        <f>+Interest_Rate_for_Equipment_Financing/12*AX173</f>
        <v>0</v>
      </c>
      <c r="LQ173" s="80">
        <f>+Interest_Rate_for_Equipment_Financing/12*AY173</f>
        <v>0</v>
      </c>
      <c r="LR173" s="80">
        <f>+Interest_Rate_for_Equipment_Financing/12*AZ173</f>
        <v>0</v>
      </c>
      <c r="LS173" s="80">
        <f>+Interest_Rate_for_Equipment_Financing/12*BA173</f>
        <v>0</v>
      </c>
      <c r="LT173" s="80">
        <f>+Interest_Rate_for_Equipment_Financing/12*BB173</f>
        <v>0</v>
      </c>
      <c r="LU173" s="80">
        <f>+Interest_Rate_for_Equipment_Financing/12*BC173</f>
        <v>0</v>
      </c>
      <c r="LV173" s="80">
        <f>+Interest_Rate_for_Equipment_Financing/12*BD173</f>
        <v>0</v>
      </c>
      <c r="LW173" s="80">
        <f>+Interest_Rate_for_Equipment_Financing/12*BE173</f>
        <v>0</v>
      </c>
      <c r="LX173" s="80">
        <f>+Interest_Rate_for_Equipment_Financing/12*BF173</f>
        <v>0</v>
      </c>
      <c r="LY173" s="80">
        <f>+Interest_Rate_for_Equipment_Financing/12*BG173</f>
        <v>0</v>
      </c>
      <c r="LZ173" s="80">
        <f>+Interest_Rate_for_Equipment_Financing/12*BH173</f>
        <v>0</v>
      </c>
      <c r="MA173" s="80">
        <f>+Interest_Rate_for_Equipment_Financing/12*BI173</f>
        <v>0</v>
      </c>
      <c r="MB173" s="80">
        <f>+Interest_Rate_for_Equipment_Financing/12*BJ173</f>
        <v>0</v>
      </c>
      <c r="MC173" s="80">
        <f>+Interest_Rate_for_Equipment_Financing/12*BK173</f>
        <v>0</v>
      </c>
      <c r="MD173" s="80">
        <f>+Interest_Rate_for_Equipment_Financing/12*BL173</f>
        <v>0</v>
      </c>
      <c r="ME173" s="80">
        <f>+Interest_Rate_for_Equipment_Financing/12*BM173</f>
        <v>0</v>
      </c>
      <c r="MF173" s="80">
        <f>+Interest_Rate_for_Equipment_Financing/12*BN173</f>
        <v>0</v>
      </c>
      <c r="MG173" s="80">
        <f>+Interest_Rate_for_Equipment_Financing/12*BO173</f>
        <v>0</v>
      </c>
      <c r="MH173" s="80">
        <f>+Interest_Rate_for_Equipment_Financing/12*BP173</f>
        <v>0</v>
      </c>
      <c r="MI173" s="80">
        <f>+Interest_Rate_for_Equipment_Financing/12*BQ173</f>
        <v>0</v>
      </c>
      <c r="MJ173" s="80">
        <f>+Interest_Rate_for_Equipment_Financing/12*BR173</f>
        <v>0</v>
      </c>
      <c r="MK173" s="80">
        <f>+Interest_Rate_for_Equipment_Financing/12*BS173</f>
        <v>0</v>
      </c>
      <c r="ML173" s="80">
        <f>+Interest_Rate_for_Equipment_Financing/12*BT173</f>
        <v>0</v>
      </c>
      <c r="MM173" s="80">
        <f>+Interest_Rate_for_Equipment_Financing/12*BU173</f>
        <v>0</v>
      </c>
      <c r="MN173" s="80">
        <f>+Interest_Rate_for_Equipment_Financing/12*BV173</f>
        <v>0</v>
      </c>
      <c r="MO173" s="80">
        <f>+Interest_Rate_for_Equipment_Financing/12*BW173</f>
        <v>0</v>
      </c>
      <c r="MP173" s="80">
        <f>+Interest_Rate_for_Equipment_Financing/12*BX173</f>
        <v>0</v>
      </c>
      <c r="MQ173" s="80">
        <f>+Interest_Rate_for_Equipment_Financing/12*BY173</f>
        <v>0</v>
      </c>
      <c r="MR173" s="80">
        <f>+Interest_Rate_for_Equipment_Financing/12*BZ173</f>
        <v>0</v>
      </c>
      <c r="MS173" s="80">
        <f>+Interest_Rate_for_Equipment_Financing/12*CA173</f>
        <v>0</v>
      </c>
      <c r="MT173" s="80">
        <f>+Interest_Rate_for_Equipment_Financing/12*CB173</f>
        <v>0</v>
      </c>
      <c r="MU173" s="80">
        <f>+Interest_Rate_for_Equipment_Financing/12*CC173</f>
        <v>0</v>
      </c>
      <c r="MV173" s="80">
        <f>+Interest_Rate_for_Equipment_Financing/12*CD173</f>
        <v>0</v>
      </c>
      <c r="MW173" s="80">
        <f>+Interest_Rate_for_Equipment_Financing/12*CE173</f>
        <v>0</v>
      </c>
      <c r="MX173" s="80">
        <f>+Interest_Rate_for_Equipment_Financing/12*CF173</f>
        <v>0</v>
      </c>
      <c r="MY173" s="80">
        <f>+Interest_Rate_for_Equipment_Financing/12*CG173</f>
        <v>0</v>
      </c>
      <c r="MZ173" s="80">
        <f>+Interest_Rate_for_Equipment_Financing/12*CH173</f>
        <v>0</v>
      </c>
      <c r="NA173" s="80">
        <f>+Interest_Rate_for_Equipment_Financing/12*CI173</f>
        <v>0</v>
      </c>
      <c r="NB173" s="80">
        <f>+Interest_Rate_for_Equipment_Financing/12*CJ173</f>
        <v>0</v>
      </c>
      <c r="NC173" s="80">
        <f>+Interest_Rate_for_Equipment_Financing/12*CK173</f>
        <v>0</v>
      </c>
      <c r="ND173" s="80">
        <f>+Interest_Rate_for_Equipment_Financing/12*CL173</f>
        <v>0</v>
      </c>
      <c r="NE173" s="80">
        <f>+Interest_Rate_for_Equipment_Financing/12*CM173</f>
        <v>0</v>
      </c>
      <c r="NF173" s="80">
        <f>+Interest_Rate_for_Equipment_Financing/12*CN173</f>
        <v>0</v>
      </c>
      <c r="NG173" s="80">
        <f>+Interest_Rate_for_Equipment_Financing/12*CO173</f>
        <v>0</v>
      </c>
      <c r="NH173" s="80">
        <f>+Interest_Rate_for_Equipment_Financing/12*CP173</f>
        <v>0</v>
      </c>
      <c r="NI173" s="80">
        <f>+Interest_Rate_for_Equipment_Financing/12*CQ173</f>
        <v>0</v>
      </c>
      <c r="NJ173" s="80">
        <f>+Interest_Rate_for_Equipment_Financing/12*CR173</f>
        <v>0</v>
      </c>
      <c r="NK173" s="80">
        <f>+Interest_Rate_for_Equipment_Financing/12*CS173</f>
        <v>0</v>
      </c>
      <c r="NL173" s="80">
        <f>+Interest_Rate_for_Equipment_Financing/12*CT173</f>
        <v>0</v>
      </c>
      <c r="NM173" s="80">
        <f>+Interest_Rate_for_Equipment_Financing/12*CU173</f>
        <v>0</v>
      </c>
      <c r="NN173" s="80">
        <f>+Interest_Rate_for_Equipment_Financing/12*CV173</f>
        <v>0</v>
      </c>
      <c r="NO173" s="80">
        <f>+Interest_Rate_for_Equipment_Financing/12*CW173</f>
        <v>0</v>
      </c>
      <c r="NP173" s="80">
        <f>+Interest_Rate_for_Equipment_Financing/12*CX173</f>
        <v>0</v>
      </c>
      <c r="NQ173" s="80">
        <f>+Interest_Rate_for_Equipment_Financing/12*CY173</f>
        <v>0</v>
      </c>
      <c r="NR173" s="80">
        <f>+Interest_Rate_for_Equipment_Financing/12*CZ173</f>
        <v>0</v>
      </c>
      <c r="NS173" s="80">
        <f>+Interest_Rate_for_Equipment_Financing/12*DA173</f>
        <v>0</v>
      </c>
      <c r="NT173" s="80">
        <f>+Interest_Rate_for_Equipment_Financing/12*DB173</f>
        <v>0</v>
      </c>
      <c r="NU173" s="80">
        <f>+Interest_Rate_for_Equipment_Financing/12*DC173</f>
        <v>0</v>
      </c>
      <c r="NV173" s="80">
        <f>+Interest_Rate_for_Equipment_Financing/12*DD173</f>
        <v>0</v>
      </c>
      <c r="NW173" s="80">
        <f>+Interest_Rate_for_Equipment_Financing/12*DE173</f>
        <v>0</v>
      </c>
      <c r="NX173" s="80">
        <f>+Interest_Rate_for_Equipment_Financing/12*DF173</f>
        <v>0</v>
      </c>
      <c r="NY173" s="80">
        <f>+Interest_Rate_for_Equipment_Financing/12*DG173</f>
        <v>0</v>
      </c>
      <c r="NZ173" s="80">
        <f>+Interest_Rate_for_Equipment_Financing/12*DH173</f>
        <v>0</v>
      </c>
      <c r="OA173" s="80">
        <f>+Interest_Rate_for_Equipment_Financing/12*DI173</f>
        <v>0</v>
      </c>
      <c r="OB173" s="80">
        <f>+Interest_Rate_for_Equipment_Financing/12*DJ173</f>
        <v>0</v>
      </c>
      <c r="OC173" s="80">
        <f>+Interest_Rate_for_Equipment_Financing/12*DK173</f>
        <v>0</v>
      </c>
      <c r="OD173" s="80">
        <f>+Interest_Rate_for_Equipment_Financing/12*DL173</f>
        <v>0</v>
      </c>
      <c r="OE173" s="80">
        <f>+Interest_Rate_for_Equipment_Financing/12*DM173</f>
        <v>0</v>
      </c>
      <c r="OF173" s="80">
        <f>+Interest_Rate_for_Equipment_Financing/12*DN173</f>
        <v>0</v>
      </c>
      <c r="OG173" s="80">
        <f>+Interest_Rate_for_Equipment_Financing/12*DO173</f>
        <v>0</v>
      </c>
      <c r="OH173" s="80">
        <f>+Interest_Rate_for_Equipment_Financing/12*DP173</f>
        <v>0</v>
      </c>
      <c r="OI173" s="80">
        <f>+Interest_Rate_for_Equipment_Financing/12*DQ173</f>
        <v>0</v>
      </c>
      <c r="OJ173" s="80">
        <f>+Interest_Rate_for_Equipment_Financing/12*DR173</f>
        <v>0</v>
      </c>
      <c r="OK173" s="80">
        <f>+Interest_Rate_for_Equipment_Financing/12*DS173</f>
        <v>0</v>
      </c>
      <c r="OL173" s="80">
        <f>+Interest_Rate_for_Equipment_Financing/12*DT173</f>
        <v>0</v>
      </c>
      <c r="OM173" s="80">
        <f>+Interest_Rate_for_Equipment_Financing/12*DU173</f>
        <v>0</v>
      </c>
      <c r="ON173" s="80">
        <f>+Interest_Rate_for_Equipment_Financing/12*DV173</f>
        <v>0</v>
      </c>
      <c r="OO173" s="80">
        <f>+Interest_Rate_for_Equipment_Financing/12*DW173</f>
        <v>0</v>
      </c>
      <c r="OP173" s="80">
        <f>+Interest_Rate_for_Equipment_Financing/12*DX173</f>
        <v>0</v>
      </c>
      <c r="OQ173" s="80">
        <f>+Interest_Rate_for_Equipment_Financing/12*DY173</f>
        <v>0</v>
      </c>
      <c r="OR173" s="80">
        <f>+Interest_Rate_for_Equipment_Financing/12*DZ173</f>
        <v>0</v>
      </c>
      <c r="OS173" s="80">
        <f>+Interest_Rate_for_Equipment_Financing/12*EA173</f>
        <v>0</v>
      </c>
      <c r="OT173" s="80">
        <f>+Interest_Rate_for_Equipment_Financing/12*EB173</f>
        <v>0</v>
      </c>
      <c r="OU173" s="80">
        <f>+Interest_Rate_for_Equipment_Financing/12*EC173</f>
        <v>0</v>
      </c>
      <c r="OV173" s="80">
        <f>+Interest_Rate_for_Equipment_Financing/12*ED173</f>
        <v>0</v>
      </c>
      <c r="OW173" s="80">
        <f>+Interest_Rate_for_Equipment_Financing/12*EE173</f>
        <v>0</v>
      </c>
    </row>
    <row r="174" ht="12.75" customHeight="1">
      <c r="A174" s="79">
        <f t="shared" si="111"/>
        <v>53</v>
      </c>
      <c r="B174" s="79" t="s">
        <v>253</v>
      </c>
      <c r="C174" s="80"/>
      <c r="D174" s="80" t="str">
        <f>Term_for_Equipment_Financing</f>
        <v/>
      </c>
      <c r="E174" s="294">
        <f>+Interest_Rate_LT</f>
        <v>0.05</v>
      </c>
      <c r="F174" s="295">
        <f t="shared" si="141"/>
        <v>5</v>
      </c>
      <c r="G174" s="79">
        <f t="shared" si="142"/>
        <v>2029</v>
      </c>
      <c r="H174" s="296"/>
      <c r="I174" s="296"/>
      <c r="J174" s="297"/>
      <c r="K174" s="1"/>
      <c r="L174" s="1"/>
      <c r="M174" s="256">
        <f t="shared" si="118"/>
        <v>47239</v>
      </c>
      <c r="N174" s="256">
        <f t="shared" si="112"/>
        <v>0</v>
      </c>
      <c r="O174" s="257">
        <f t="shared" si="113"/>
        <v>0</v>
      </c>
      <c r="P174" s="258">
        <f t="shared" ref="P174:ES174" si="221">AND((O174&gt;0.1),OR(P$70&lt;$N174,$N174=0))*(O174+$O174+O174*$E174/12)+(P$70=$M174)*($C174+$O174+$C174*$E174/12)</f>
        <v>0</v>
      </c>
      <c r="Q174" s="258">
        <f t="shared" si="221"/>
        <v>0</v>
      </c>
      <c r="R174" s="258">
        <f t="shared" si="221"/>
        <v>0</v>
      </c>
      <c r="S174" s="258">
        <f t="shared" si="221"/>
        <v>0</v>
      </c>
      <c r="T174" s="258">
        <f t="shared" si="221"/>
        <v>0</v>
      </c>
      <c r="U174" s="258">
        <f t="shared" si="221"/>
        <v>0</v>
      </c>
      <c r="V174" s="258">
        <f t="shared" si="221"/>
        <v>0</v>
      </c>
      <c r="W174" s="258">
        <f t="shared" si="221"/>
        <v>0</v>
      </c>
      <c r="X174" s="258">
        <f t="shared" si="221"/>
        <v>0</v>
      </c>
      <c r="Y174" s="258">
        <f t="shared" si="221"/>
        <v>0</v>
      </c>
      <c r="Z174" s="258">
        <f t="shared" si="221"/>
        <v>0</v>
      </c>
      <c r="AA174" s="258">
        <f t="shared" si="221"/>
        <v>0</v>
      </c>
      <c r="AB174" s="258">
        <f t="shared" si="221"/>
        <v>0</v>
      </c>
      <c r="AC174" s="258">
        <f t="shared" si="221"/>
        <v>0</v>
      </c>
      <c r="AD174" s="258">
        <f t="shared" si="221"/>
        <v>0</v>
      </c>
      <c r="AE174" s="258">
        <f t="shared" si="221"/>
        <v>0</v>
      </c>
      <c r="AF174" s="258">
        <f t="shared" si="221"/>
        <v>0</v>
      </c>
      <c r="AG174" s="258">
        <f t="shared" si="221"/>
        <v>0</v>
      </c>
      <c r="AH174" s="258">
        <f t="shared" si="221"/>
        <v>0</v>
      </c>
      <c r="AI174" s="258">
        <f t="shared" si="221"/>
        <v>0</v>
      </c>
      <c r="AJ174" s="258">
        <f t="shared" si="221"/>
        <v>0</v>
      </c>
      <c r="AK174" s="258">
        <f t="shared" si="221"/>
        <v>0</v>
      </c>
      <c r="AL174" s="258">
        <f t="shared" si="221"/>
        <v>0</v>
      </c>
      <c r="AM174" s="258">
        <f t="shared" si="221"/>
        <v>0</v>
      </c>
      <c r="AN174" s="258">
        <f t="shared" si="221"/>
        <v>0</v>
      </c>
      <c r="AO174" s="258">
        <f t="shared" si="221"/>
        <v>0</v>
      </c>
      <c r="AP174" s="258">
        <f t="shared" si="221"/>
        <v>0</v>
      </c>
      <c r="AQ174" s="258">
        <f t="shared" si="221"/>
        <v>0</v>
      </c>
      <c r="AR174" s="258">
        <f t="shared" si="221"/>
        <v>0</v>
      </c>
      <c r="AS174" s="258">
        <f t="shared" si="221"/>
        <v>0</v>
      </c>
      <c r="AT174" s="258">
        <f t="shared" si="221"/>
        <v>0</v>
      </c>
      <c r="AU174" s="258">
        <f t="shared" si="221"/>
        <v>0</v>
      </c>
      <c r="AV174" s="258">
        <f t="shared" si="221"/>
        <v>0</v>
      </c>
      <c r="AW174" s="258">
        <f t="shared" si="221"/>
        <v>0</v>
      </c>
      <c r="AX174" s="258">
        <f t="shared" si="221"/>
        <v>0</v>
      </c>
      <c r="AY174" s="258">
        <f t="shared" si="221"/>
        <v>0</v>
      </c>
      <c r="AZ174" s="258">
        <f t="shared" si="221"/>
        <v>0</v>
      </c>
      <c r="BA174" s="258">
        <f t="shared" si="221"/>
        <v>0</v>
      </c>
      <c r="BB174" s="258">
        <f t="shared" si="221"/>
        <v>0</v>
      </c>
      <c r="BC174" s="258">
        <f t="shared" si="221"/>
        <v>0</v>
      </c>
      <c r="BD174" s="258">
        <f t="shared" si="221"/>
        <v>0</v>
      </c>
      <c r="BE174" s="258">
        <f t="shared" si="221"/>
        <v>0</v>
      </c>
      <c r="BF174" s="258">
        <f t="shared" si="221"/>
        <v>0</v>
      </c>
      <c r="BG174" s="258">
        <f t="shared" si="221"/>
        <v>0</v>
      </c>
      <c r="BH174" s="258">
        <f t="shared" si="221"/>
        <v>0</v>
      </c>
      <c r="BI174" s="258">
        <f t="shared" si="221"/>
        <v>0</v>
      </c>
      <c r="BJ174" s="258">
        <f t="shared" si="221"/>
        <v>0</v>
      </c>
      <c r="BK174" s="258">
        <f t="shared" si="221"/>
        <v>0</v>
      </c>
      <c r="BL174" s="258">
        <f t="shared" si="221"/>
        <v>0</v>
      </c>
      <c r="BM174" s="258">
        <f t="shared" si="221"/>
        <v>0</v>
      </c>
      <c r="BN174" s="258">
        <f t="shared" si="221"/>
        <v>0</v>
      </c>
      <c r="BO174" s="258">
        <f t="shared" si="221"/>
        <v>0</v>
      </c>
      <c r="BP174" s="258">
        <f t="shared" si="221"/>
        <v>0</v>
      </c>
      <c r="BQ174" s="258">
        <f t="shared" si="221"/>
        <v>0</v>
      </c>
      <c r="BR174" s="258">
        <f t="shared" si="221"/>
        <v>0</v>
      </c>
      <c r="BS174" s="258">
        <f t="shared" si="221"/>
        <v>0</v>
      </c>
      <c r="BT174" s="258">
        <f t="shared" si="221"/>
        <v>0</v>
      </c>
      <c r="BU174" s="258">
        <f t="shared" si="221"/>
        <v>0</v>
      </c>
      <c r="BV174" s="258">
        <f t="shared" si="221"/>
        <v>0</v>
      </c>
      <c r="BW174" s="258">
        <f t="shared" si="221"/>
        <v>0</v>
      </c>
      <c r="BX174" s="258">
        <f t="shared" si="221"/>
        <v>0</v>
      </c>
      <c r="BY174" s="258">
        <f t="shared" si="221"/>
        <v>0</v>
      </c>
      <c r="BZ174" s="258">
        <f t="shared" si="221"/>
        <v>0</v>
      </c>
      <c r="CA174" s="258">
        <f t="shared" si="221"/>
        <v>0</v>
      </c>
      <c r="CB174" s="258">
        <f t="shared" si="221"/>
        <v>0</v>
      </c>
      <c r="CC174" s="258">
        <f t="shared" si="221"/>
        <v>0</v>
      </c>
      <c r="CD174" s="258">
        <f t="shared" si="221"/>
        <v>0</v>
      </c>
      <c r="CE174" s="258">
        <f t="shared" si="221"/>
        <v>0</v>
      </c>
      <c r="CF174" s="258">
        <f t="shared" si="221"/>
        <v>0</v>
      </c>
      <c r="CG174" s="258">
        <f t="shared" si="221"/>
        <v>0</v>
      </c>
      <c r="CH174" s="258">
        <f t="shared" si="221"/>
        <v>0</v>
      </c>
      <c r="CI174" s="258">
        <f t="shared" si="221"/>
        <v>0</v>
      </c>
      <c r="CJ174" s="258">
        <f t="shared" si="221"/>
        <v>0</v>
      </c>
      <c r="CK174" s="258">
        <f t="shared" si="221"/>
        <v>0</v>
      </c>
      <c r="CL174" s="258">
        <f t="shared" si="221"/>
        <v>0</v>
      </c>
      <c r="CM174" s="258">
        <f t="shared" si="221"/>
        <v>0</v>
      </c>
      <c r="CN174" s="258">
        <f t="shared" si="221"/>
        <v>0</v>
      </c>
      <c r="CO174" s="258">
        <f t="shared" si="221"/>
        <v>0</v>
      </c>
      <c r="CP174" s="258">
        <f t="shared" si="221"/>
        <v>0</v>
      </c>
      <c r="CQ174" s="258">
        <f t="shared" si="221"/>
        <v>0</v>
      </c>
      <c r="CR174" s="258">
        <f t="shared" si="221"/>
        <v>0</v>
      </c>
      <c r="CS174" s="258">
        <f t="shared" si="221"/>
        <v>0</v>
      </c>
      <c r="CT174" s="258">
        <f t="shared" si="221"/>
        <v>0</v>
      </c>
      <c r="CU174" s="258">
        <f t="shared" si="221"/>
        <v>0</v>
      </c>
      <c r="CV174" s="258">
        <f t="shared" si="221"/>
        <v>0</v>
      </c>
      <c r="CW174" s="258">
        <f t="shared" si="221"/>
        <v>0</v>
      </c>
      <c r="CX174" s="258">
        <f t="shared" si="221"/>
        <v>0</v>
      </c>
      <c r="CY174" s="258">
        <f t="shared" si="221"/>
        <v>0</v>
      </c>
      <c r="CZ174" s="258">
        <f t="shared" si="221"/>
        <v>0</v>
      </c>
      <c r="DA174" s="258">
        <f t="shared" si="221"/>
        <v>0</v>
      </c>
      <c r="DB174" s="258">
        <f t="shared" si="221"/>
        <v>0</v>
      </c>
      <c r="DC174" s="258">
        <f t="shared" si="221"/>
        <v>0</v>
      </c>
      <c r="DD174" s="258">
        <f t="shared" si="221"/>
        <v>0</v>
      </c>
      <c r="DE174" s="258">
        <f t="shared" si="221"/>
        <v>0</v>
      </c>
      <c r="DF174" s="258">
        <f t="shared" si="221"/>
        <v>0</v>
      </c>
      <c r="DG174" s="258">
        <f t="shared" si="221"/>
        <v>0</v>
      </c>
      <c r="DH174" s="258">
        <f t="shared" si="221"/>
        <v>0</v>
      </c>
      <c r="DI174" s="258">
        <f t="shared" si="221"/>
        <v>0</v>
      </c>
      <c r="DJ174" s="258">
        <f t="shared" si="221"/>
        <v>0</v>
      </c>
      <c r="DK174" s="258">
        <f t="shared" si="221"/>
        <v>0</v>
      </c>
      <c r="DL174" s="258">
        <f t="shared" si="221"/>
        <v>0</v>
      </c>
      <c r="DM174" s="258">
        <f t="shared" si="221"/>
        <v>0</v>
      </c>
      <c r="DN174" s="258">
        <f t="shared" si="221"/>
        <v>0</v>
      </c>
      <c r="DO174" s="258">
        <f t="shared" si="221"/>
        <v>0</v>
      </c>
      <c r="DP174" s="258">
        <f t="shared" si="221"/>
        <v>0</v>
      </c>
      <c r="DQ174" s="258">
        <f t="shared" si="221"/>
        <v>0</v>
      </c>
      <c r="DR174" s="258">
        <f t="shared" si="221"/>
        <v>0</v>
      </c>
      <c r="DS174" s="258">
        <f t="shared" si="221"/>
        <v>0</v>
      </c>
      <c r="DT174" s="258">
        <f t="shared" si="221"/>
        <v>0</v>
      </c>
      <c r="DU174" s="258">
        <f t="shared" si="221"/>
        <v>0</v>
      </c>
      <c r="DV174" s="258">
        <f t="shared" si="221"/>
        <v>0</v>
      </c>
      <c r="DW174" s="258">
        <f t="shared" si="221"/>
        <v>0</v>
      </c>
      <c r="DX174" s="258">
        <f t="shared" si="221"/>
        <v>0</v>
      </c>
      <c r="DY174" s="258">
        <f t="shared" si="221"/>
        <v>0</v>
      </c>
      <c r="DZ174" s="258">
        <f t="shared" si="221"/>
        <v>0</v>
      </c>
      <c r="EA174" s="258">
        <f t="shared" si="221"/>
        <v>0</v>
      </c>
      <c r="EB174" s="258">
        <f t="shared" si="221"/>
        <v>0</v>
      </c>
      <c r="EC174" s="258">
        <f t="shared" si="221"/>
        <v>0</v>
      </c>
      <c r="ED174" s="258">
        <f t="shared" si="221"/>
        <v>0</v>
      </c>
      <c r="EE174" s="258">
        <f t="shared" si="221"/>
        <v>0</v>
      </c>
      <c r="EF174" s="258">
        <f t="shared" si="221"/>
        <v>0</v>
      </c>
      <c r="EG174" s="258">
        <f t="shared" si="221"/>
        <v>0</v>
      </c>
      <c r="EH174" s="258">
        <f t="shared" si="221"/>
        <v>0</v>
      </c>
      <c r="EI174" s="258">
        <f t="shared" si="221"/>
        <v>0</v>
      </c>
      <c r="EJ174" s="258">
        <f t="shared" si="221"/>
        <v>0</v>
      </c>
      <c r="EK174" s="258">
        <f t="shared" si="221"/>
        <v>0</v>
      </c>
      <c r="EL174" s="258">
        <f t="shared" si="221"/>
        <v>0</v>
      </c>
      <c r="EM174" s="258">
        <f t="shared" si="221"/>
        <v>0</v>
      </c>
      <c r="EN174" s="258">
        <f t="shared" si="221"/>
        <v>0</v>
      </c>
      <c r="EO174" s="258">
        <f t="shared" si="221"/>
        <v>0</v>
      </c>
      <c r="EP174" s="258">
        <f t="shared" si="221"/>
        <v>0</v>
      </c>
      <c r="EQ174" s="258">
        <f t="shared" si="221"/>
        <v>0</v>
      </c>
      <c r="ER174" s="258">
        <f t="shared" si="221"/>
        <v>0</v>
      </c>
      <c r="ES174" s="258">
        <f t="shared" si="221"/>
        <v>0</v>
      </c>
      <c r="ET174" s="1"/>
      <c r="EU174" s="1"/>
      <c r="EV174" s="1"/>
      <c r="EW174" s="1"/>
      <c r="EX174" s="80">
        <f t="shared" ref="EX174:KE174" si="222">(P174&gt;0)*(P174-AB174)</f>
        <v>0</v>
      </c>
      <c r="EY174" s="80">
        <f t="shared" si="222"/>
        <v>0</v>
      </c>
      <c r="EZ174" s="80">
        <f t="shared" si="222"/>
        <v>0</v>
      </c>
      <c r="FA174" s="80">
        <f t="shared" si="222"/>
        <v>0</v>
      </c>
      <c r="FB174" s="80">
        <f t="shared" si="222"/>
        <v>0</v>
      </c>
      <c r="FC174" s="80">
        <f t="shared" si="222"/>
        <v>0</v>
      </c>
      <c r="FD174" s="80">
        <f t="shared" si="222"/>
        <v>0</v>
      </c>
      <c r="FE174" s="80">
        <f t="shared" si="222"/>
        <v>0</v>
      </c>
      <c r="FF174" s="80">
        <f t="shared" si="222"/>
        <v>0</v>
      </c>
      <c r="FG174" s="80">
        <f t="shared" si="222"/>
        <v>0</v>
      </c>
      <c r="FH174" s="80">
        <f t="shared" si="222"/>
        <v>0</v>
      </c>
      <c r="FI174" s="80">
        <f t="shared" si="222"/>
        <v>0</v>
      </c>
      <c r="FJ174" s="80">
        <f t="shared" si="222"/>
        <v>0</v>
      </c>
      <c r="FK174" s="80">
        <f t="shared" si="222"/>
        <v>0</v>
      </c>
      <c r="FL174" s="80">
        <f t="shared" si="222"/>
        <v>0</v>
      </c>
      <c r="FM174" s="80">
        <f t="shared" si="222"/>
        <v>0</v>
      </c>
      <c r="FN174" s="80">
        <f t="shared" si="222"/>
        <v>0</v>
      </c>
      <c r="FO174" s="80">
        <f t="shared" si="222"/>
        <v>0</v>
      </c>
      <c r="FP174" s="80">
        <f t="shared" si="222"/>
        <v>0</v>
      </c>
      <c r="FQ174" s="80">
        <f t="shared" si="222"/>
        <v>0</v>
      </c>
      <c r="FR174" s="80">
        <f t="shared" si="222"/>
        <v>0</v>
      </c>
      <c r="FS174" s="80">
        <f t="shared" si="222"/>
        <v>0</v>
      </c>
      <c r="FT174" s="80">
        <f t="shared" si="222"/>
        <v>0</v>
      </c>
      <c r="FU174" s="80">
        <f t="shared" si="222"/>
        <v>0</v>
      </c>
      <c r="FV174" s="80">
        <f t="shared" si="222"/>
        <v>0</v>
      </c>
      <c r="FW174" s="80">
        <f t="shared" si="222"/>
        <v>0</v>
      </c>
      <c r="FX174" s="80">
        <f t="shared" si="222"/>
        <v>0</v>
      </c>
      <c r="FY174" s="80">
        <f t="shared" si="222"/>
        <v>0</v>
      </c>
      <c r="FZ174" s="80">
        <f t="shared" si="222"/>
        <v>0</v>
      </c>
      <c r="GA174" s="80">
        <f t="shared" si="222"/>
        <v>0</v>
      </c>
      <c r="GB174" s="80">
        <f t="shared" si="222"/>
        <v>0</v>
      </c>
      <c r="GC174" s="80">
        <f t="shared" si="222"/>
        <v>0</v>
      </c>
      <c r="GD174" s="80">
        <f t="shared" si="222"/>
        <v>0</v>
      </c>
      <c r="GE174" s="80">
        <f t="shared" si="222"/>
        <v>0</v>
      </c>
      <c r="GF174" s="80">
        <f t="shared" si="222"/>
        <v>0</v>
      </c>
      <c r="GG174" s="80">
        <f t="shared" si="222"/>
        <v>0</v>
      </c>
      <c r="GH174" s="80">
        <f t="shared" si="222"/>
        <v>0</v>
      </c>
      <c r="GI174" s="80">
        <f t="shared" si="222"/>
        <v>0</v>
      </c>
      <c r="GJ174" s="80">
        <f t="shared" si="222"/>
        <v>0</v>
      </c>
      <c r="GK174" s="80">
        <f t="shared" si="222"/>
        <v>0</v>
      </c>
      <c r="GL174" s="80">
        <f t="shared" si="222"/>
        <v>0</v>
      </c>
      <c r="GM174" s="80">
        <f t="shared" si="222"/>
        <v>0</v>
      </c>
      <c r="GN174" s="80">
        <f t="shared" si="222"/>
        <v>0</v>
      </c>
      <c r="GO174" s="80">
        <f t="shared" si="222"/>
        <v>0</v>
      </c>
      <c r="GP174" s="80">
        <f t="shared" si="222"/>
        <v>0</v>
      </c>
      <c r="GQ174" s="80">
        <f t="shared" si="222"/>
        <v>0</v>
      </c>
      <c r="GR174" s="80">
        <f t="shared" si="222"/>
        <v>0</v>
      </c>
      <c r="GS174" s="80">
        <f t="shared" si="222"/>
        <v>0</v>
      </c>
      <c r="GT174" s="80">
        <f t="shared" si="222"/>
        <v>0</v>
      </c>
      <c r="GU174" s="80">
        <f t="shared" si="222"/>
        <v>0</v>
      </c>
      <c r="GV174" s="80">
        <f t="shared" si="222"/>
        <v>0</v>
      </c>
      <c r="GW174" s="80">
        <f t="shared" si="222"/>
        <v>0</v>
      </c>
      <c r="GX174" s="80">
        <f t="shared" si="222"/>
        <v>0</v>
      </c>
      <c r="GY174" s="80">
        <f t="shared" si="222"/>
        <v>0</v>
      </c>
      <c r="GZ174" s="80">
        <f t="shared" si="222"/>
        <v>0</v>
      </c>
      <c r="HA174" s="80">
        <f t="shared" si="222"/>
        <v>0</v>
      </c>
      <c r="HB174" s="80">
        <f t="shared" si="222"/>
        <v>0</v>
      </c>
      <c r="HC174" s="80">
        <f t="shared" si="222"/>
        <v>0</v>
      </c>
      <c r="HD174" s="80">
        <f t="shared" si="222"/>
        <v>0</v>
      </c>
      <c r="HE174" s="80">
        <f t="shared" si="222"/>
        <v>0</v>
      </c>
      <c r="HF174" s="80">
        <f t="shared" si="222"/>
        <v>0</v>
      </c>
      <c r="HG174" s="80">
        <f t="shared" si="222"/>
        <v>0</v>
      </c>
      <c r="HH174" s="80">
        <f t="shared" si="222"/>
        <v>0</v>
      </c>
      <c r="HI174" s="80">
        <f t="shared" si="222"/>
        <v>0</v>
      </c>
      <c r="HJ174" s="80">
        <f t="shared" si="222"/>
        <v>0</v>
      </c>
      <c r="HK174" s="80">
        <f t="shared" si="222"/>
        <v>0</v>
      </c>
      <c r="HL174" s="80">
        <f t="shared" si="222"/>
        <v>0</v>
      </c>
      <c r="HM174" s="80">
        <f t="shared" si="222"/>
        <v>0</v>
      </c>
      <c r="HN174" s="80">
        <f t="shared" si="222"/>
        <v>0</v>
      </c>
      <c r="HO174" s="80">
        <f t="shared" si="222"/>
        <v>0</v>
      </c>
      <c r="HP174" s="80">
        <f t="shared" si="222"/>
        <v>0</v>
      </c>
      <c r="HQ174" s="80">
        <f t="shared" si="222"/>
        <v>0</v>
      </c>
      <c r="HR174" s="80">
        <f t="shared" si="222"/>
        <v>0</v>
      </c>
      <c r="HS174" s="80">
        <f t="shared" si="222"/>
        <v>0</v>
      </c>
      <c r="HT174" s="80">
        <f t="shared" si="222"/>
        <v>0</v>
      </c>
      <c r="HU174" s="80">
        <f t="shared" si="222"/>
        <v>0</v>
      </c>
      <c r="HV174" s="80">
        <f t="shared" si="222"/>
        <v>0</v>
      </c>
      <c r="HW174" s="80">
        <f t="shared" si="222"/>
        <v>0</v>
      </c>
      <c r="HX174" s="80">
        <f t="shared" si="222"/>
        <v>0</v>
      </c>
      <c r="HY174" s="80">
        <f t="shared" si="222"/>
        <v>0</v>
      </c>
      <c r="HZ174" s="80">
        <f t="shared" si="222"/>
        <v>0</v>
      </c>
      <c r="IA174" s="80">
        <f t="shared" si="222"/>
        <v>0</v>
      </c>
      <c r="IB174" s="80">
        <f t="shared" si="222"/>
        <v>0</v>
      </c>
      <c r="IC174" s="80">
        <f t="shared" si="222"/>
        <v>0</v>
      </c>
      <c r="ID174" s="80">
        <f t="shared" si="222"/>
        <v>0</v>
      </c>
      <c r="IE174" s="80">
        <f t="shared" si="222"/>
        <v>0</v>
      </c>
      <c r="IF174" s="80">
        <f t="shared" si="222"/>
        <v>0</v>
      </c>
      <c r="IG174" s="80">
        <f t="shared" si="222"/>
        <v>0</v>
      </c>
      <c r="IH174" s="80">
        <f t="shared" si="222"/>
        <v>0</v>
      </c>
      <c r="II174" s="80">
        <f t="shared" si="222"/>
        <v>0</v>
      </c>
      <c r="IJ174" s="80">
        <f t="shared" si="222"/>
        <v>0</v>
      </c>
      <c r="IK174" s="80">
        <f t="shared" si="222"/>
        <v>0</v>
      </c>
      <c r="IL174" s="80">
        <f t="shared" si="222"/>
        <v>0</v>
      </c>
      <c r="IM174" s="80">
        <f t="shared" si="222"/>
        <v>0</v>
      </c>
      <c r="IN174" s="80">
        <f t="shared" si="222"/>
        <v>0</v>
      </c>
      <c r="IO174" s="80">
        <f t="shared" si="222"/>
        <v>0</v>
      </c>
      <c r="IP174" s="80">
        <f t="shared" si="222"/>
        <v>0</v>
      </c>
      <c r="IQ174" s="80">
        <f t="shared" si="222"/>
        <v>0</v>
      </c>
      <c r="IR174" s="80">
        <f t="shared" si="222"/>
        <v>0</v>
      </c>
      <c r="IS174" s="80">
        <f t="shared" si="222"/>
        <v>0</v>
      </c>
      <c r="IT174" s="80">
        <f t="shared" si="222"/>
        <v>0</v>
      </c>
      <c r="IU174" s="80">
        <f t="shared" si="222"/>
        <v>0</v>
      </c>
      <c r="IV174" s="80">
        <f t="shared" si="222"/>
        <v>0</v>
      </c>
      <c r="IW174" s="80">
        <f t="shared" si="222"/>
        <v>0</v>
      </c>
      <c r="IX174" s="80">
        <f t="shared" si="222"/>
        <v>0</v>
      </c>
      <c r="IY174" s="80">
        <f t="shared" si="222"/>
        <v>0</v>
      </c>
      <c r="IZ174" s="80">
        <f t="shared" si="222"/>
        <v>0</v>
      </c>
      <c r="JA174" s="80">
        <f t="shared" si="222"/>
        <v>0</v>
      </c>
      <c r="JB174" s="80">
        <f t="shared" si="222"/>
        <v>0</v>
      </c>
      <c r="JC174" s="80">
        <f t="shared" si="222"/>
        <v>0</v>
      </c>
      <c r="JD174" s="80">
        <f t="shared" si="222"/>
        <v>0</v>
      </c>
      <c r="JE174" s="80">
        <f t="shared" si="222"/>
        <v>0</v>
      </c>
      <c r="JF174" s="80">
        <f t="shared" si="222"/>
        <v>0</v>
      </c>
      <c r="JG174" s="80">
        <f t="shared" si="222"/>
        <v>0</v>
      </c>
      <c r="JH174" s="80">
        <f t="shared" si="222"/>
        <v>0</v>
      </c>
      <c r="JI174" s="80">
        <f t="shared" si="222"/>
        <v>0</v>
      </c>
      <c r="JJ174" s="80">
        <f t="shared" si="222"/>
        <v>0</v>
      </c>
      <c r="JK174" s="80">
        <f t="shared" si="222"/>
        <v>0</v>
      </c>
      <c r="JL174" s="80">
        <f t="shared" si="222"/>
        <v>0</v>
      </c>
      <c r="JM174" s="80">
        <f t="shared" si="222"/>
        <v>0</v>
      </c>
      <c r="JN174" s="80">
        <f t="shared" si="222"/>
        <v>0</v>
      </c>
      <c r="JO174" s="80">
        <f t="shared" si="222"/>
        <v>0</v>
      </c>
      <c r="JP174" s="80">
        <f t="shared" si="222"/>
        <v>0</v>
      </c>
      <c r="JQ174" s="80">
        <f t="shared" si="222"/>
        <v>0</v>
      </c>
      <c r="JR174" s="80">
        <f t="shared" si="222"/>
        <v>0</v>
      </c>
      <c r="JS174" s="80">
        <f t="shared" si="222"/>
        <v>0</v>
      </c>
      <c r="JT174" s="80">
        <f t="shared" si="222"/>
        <v>0</v>
      </c>
      <c r="JU174" s="80">
        <f t="shared" si="222"/>
        <v>0</v>
      </c>
      <c r="JV174" s="80">
        <f t="shared" si="222"/>
        <v>0</v>
      </c>
      <c r="JW174" s="80">
        <f t="shared" si="222"/>
        <v>0</v>
      </c>
      <c r="JX174" s="80">
        <f t="shared" si="222"/>
        <v>0</v>
      </c>
      <c r="JY174" s="80">
        <f t="shared" si="222"/>
        <v>0</v>
      </c>
      <c r="JZ174" s="80">
        <f t="shared" si="222"/>
        <v>0</v>
      </c>
      <c r="KA174" s="80">
        <f t="shared" si="222"/>
        <v>0</v>
      </c>
      <c r="KB174" s="80">
        <f t="shared" si="222"/>
        <v>0</v>
      </c>
      <c r="KC174" s="80">
        <f t="shared" si="222"/>
        <v>0</v>
      </c>
      <c r="KD174" s="80">
        <f t="shared" si="222"/>
        <v>0</v>
      </c>
      <c r="KE174" s="80">
        <f t="shared" si="222"/>
        <v>0</v>
      </c>
      <c r="KF174" s="1"/>
      <c r="KG174" s="1"/>
      <c r="KH174" s="80">
        <f>+Interest_Rate_for_Equipment_Financing/12*P174</f>
        <v>0</v>
      </c>
      <c r="KI174" s="80">
        <f>+Interest_Rate_for_Equipment_Financing/12*Q174</f>
        <v>0</v>
      </c>
      <c r="KJ174" s="80">
        <f>+Interest_Rate_for_Equipment_Financing/12*R174</f>
        <v>0</v>
      </c>
      <c r="KK174" s="80">
        <f>+Interest_Rate_for_Equipment_Financing/12*S174</f>
        <v>0</v>
      </c>
      <c r="KL174" s="80">
        <f>+Interest_Rate_for_Equipment_Financing/12*T174</f>
        <v>0</v>
      </c>
      <c r="KM174" s="80">
        <f>+Interest_Rate_for_Equipment_Financing/12*U174</f>
        <v>0</v>
      </c>
      <c r="KN174" s="80">
        <f>+Interest_Rate_for_Equipment_Financing/12*V174</f>
        <v>0</v>
      </c>
      <c r="KO174" s="80">
        <f>+Interest_Rate_for_Equipment_Financing/12*W174</f>
        <v>0</v>
      </c>
      <c r="KP174" s="80">
        <f>+Interest_Rate_for_Equipment_Financing/12*X174</f>
        <v>0</v>
      </c>
      <c r="KQ174" s="80">
        <f>+Interest_Rate_for_Equipment_Financing/12*Y174</f>
        <v>0</v>
      </c>
      <c r="KR174" s="80">
        <f>+Interest_Rate_for_Equipment_Financing/12*Z174</f>
        <v>0</v>
      </c>
      <c r="KS174" s="80">
        <f>+Interest_Rate_for_Equipment_Financing/12*AA174</f>
        <v>0</v>
      </c>
      <c r="KT174" s="80">
        <f>+Interest_Rate_for_Equipment_Financing/12*AB174</f>
        <v>0</v>
      </c>
      <c r="KU174" s="80">
        <f>+Interest_Rate_for_Equipment_Financing/12*AC174</f>
        <v>0</v>
      </c>
      <c r="KV174" s="80">
        <f>+Interest_Rate_for_Equipment_Financing/12*AD174</f>
        <v>0</v>
      </c>
      <c r="KW174" s="80">
        <f>+Interest_Rate_for_Equipment_Financing/12*AE174</f>
        <v>0</v>
      </c>
      <c r="KX174" s="80">
        <f>+Interest_Rate_for_Equipment_Financing/12*AF174</f>
        <v>0</v>
      </c>
      <c r="KY174" s="80">
        <f>+Interest_Rate_for_Equipment_Financing/12*AG174</f>
        <v>0</v>
      </c>
      <c r="KZ174" s="80">
        <f>+Interest_Rate_for_Equipment_Financing/12*AH174</f>
        <v>0</v>
      </c>
      <c r="LA174" s="80">
        <f>+Interest_Rate_for_Equipment_Financing/12*AI174</f>
        <v>0</v>
      </c>
      <c r="LB174" s="80">
        <f>+Interest_Rate_for_Equipment_Financing/12*AJ174</f>
        <v>0</v>
      </c>
      <c r="LC174" s="80">
        <f>+Interest_Rate_for_Equipment_Financing/12*AK174</f>
        <v>0</v>
      </c>
      <c r="LD174" s="80">
        <f>+Interest_Rate_for_Equipment_Financing/12*AL174</f>
        <v>0</v>
      </c>
      <c r="LE174" s="80">
        <f>+Interest_Rate_for_Equipment_Financing/12*AM174</f>
        <v>0</v>
      </c>
      <c r="LF174" s="80">
        <f>+Interest_Rate_for_Equipment_Financing/12*AN174</f>
        <v>0</v>
      </c>
      <c r="LG174" s="80">
        <f>+Interest_Rate_for_Equipment_Financing/12*AO174</f>
        <v>0</v>
      </c>
      <c r="LH174" s="80">
        <f>+Interest_Rate_for_Equipment_Financing/12*AP174</f>
        <v>0</v>
      </c>
      <c r="LI174" s="80">
        <f>+Interest_Rate_for_Equipment_Financing/12*AQ174</f>
        <v>0</v>
      </c>
      <c r="LJ174" s="80">
        <f>+Interest_Rate_for_Equipment_Financing/12*AR174</f>
        <v>0</v>
      </c>
      <c r="LK174" s="80">
        <f>+Interest_Rate_for_Equipment_Financing/12*AS174</f>
        <v>0</v>
      </c>
      <c r="LL174" s="80">
        <f>+Interest_Rate_for_Equipment_Financing/12*AT174</f>
        <v>0</v>
      </c>
      <c r="LM174" s="80">
        <f>+Interest_Rate_for_Equipment_Financing/12*AU174</f>
        <v>0</v>
      </c>
      <c r="LN174" s="80">
        <f>+Interest_Rate_for_Equipment_Financing/12*AV174</f>
        <v>0</v>
      </c>
      <c r="LO174" s="80">
        <f>+Interest_Rate_for_Equipment_Financing/12*AW174</f>
        <v>0</v>
      </c>
      <c r="LP174" s="80">
        <f>+Interest_Rate_for_Equipment_Financing/12*AX174</f>
        <v>0</v>
      </c>
      <c r="LQ174" s="80">
        <f>+Interest_Rate_for_Equipment_Financing/12*AY174</f>
        <v>0</v>
      </c>
      <c r="LR174" s="80">
        <f>+Interest_Rate_for_Equipment_Financing/12*AZ174</f>
        <v>0</v>
      </c>
      <c r="LS174" s="80">
        <f>+Interest_Rate_for_Equipment_Financing/12*BA174</f>
        <v>0</v>
      </c>
      <c r="LT174" s="80">
        <f>+Interest_Rate_for_Equipment_Financing/12*BB174</f>
        <v>0</v>
      </c>
      <c r="LU174" s="80">
        <f>+Interest_Rate_for_Equipment_Financing/12*BC174</f>
        <v>0</v>
      </c>
      <c r="LV174" s="80">
        <f>+Interest_Rate_for_Equipment_Financing/12*BD174</f>
        <v>0</v>
      </c>
      <c r="LW174" s="80">
        <f>+Interest_Rate_for_Equipment_Financing/12*BE174</f>
        <v>0</v>
      </c>
      <c r="LX174" s="80">
        <f>+Interest_Rate_for_Equipment_Financing/12*BF174</f>
        <v>0</v>
      </c>
      <c r="LY174" s="80">
        <f>+Interest_Rate_for_Equipment_Financing/12*BG174</f>
        <v>0</v>
      </c>
      <c r="LZ174" s="80">
        <f>+Interest_Rate_for_Equipment_Financing/12*BH174</f>
        <v>0</v>
      </c>
      <c r="MA174" s="80">
        <f>+Interest_Rate_for_Equipment_Financing/12*BI174</f>
        <v>0</v>
      </c>
      <c r="MB174" s="80">
        <f>+Interest_Rate_for_Equipment_Financing/12*BJ174</f>
        <v>0</v>
      </c>
      <c r="MC174" s="80">
        <f>+Interest_Rate_for_Equipment_Financing/12*BK174</f>
        <v>0</v>
      </c>
      <c r="MD174" s="80">
        <f>+Interest_Rate_for_Equipment_Financing/12*BL174</f>
        <v>0</v>
      </c>
      <c r="ME174" s="80">
        <f>+Interest_Rate_for_Equipment_Financing/12*BM174</f>
        <v>0</v>
      </c>
      <c r="MF174" s="80">
        <f>+Interest_Rate_for_Equipment_Financing/12*BN174</f>
        <v>0</v>
      </c>
      <c r="MG174" s="80">
        <f>+Interest_Rate_for_Equipment_Financing/12*BO174</f>
        <v>0</v>
      </c>
      <c r="MH174" s="80">
        <f>+Interest_Rate_for_Equipment_Financing/12*BP174</f>
        <v>0</v>
      </c>
      <c r="MI174" s="80">
        <f>+Interest_Rate_for_Equipment_Financing/12*BQ174</f>
        <v>0</v>
      </c>
      <c r="MJ174" s="80">
        <f>+Interest_Rate_for_Equipment_Financing/12*BR174</f>
        <v>0</v>
      </c>
      <c r="MK174" s="80">
        <f>+Interest_Rate_for_Equipment_Financing/12*BS174</f>
        <v>0</v>
      </c>
      <c r="ML174" s="80">
        <f>+Interest_Rate_for_Equipment_Financing/12*BT174</f>
        <v>0</v>
      </c>
      <c r="MM174" s="80">
        <f>+Interest_Rate_for_Equipment_Financing/12*BU174</f>
        <v>0</v>
      </c>
      <c r="MN174" s="80">
        <f>+Interest_Rate_for_Equipment_Financing/12*BV174</f>
        <v>0</v>
      </c>
      <c r="MO174" s="80">
        <f>+Interest_Rate_for_Equipment_Financing/12*BW174</f>
        <v>0</v>
      </c>
      <c r="MP174" s="80">
        <f>+Interest_Rate_for_Equipment_Financing/12*BX174</f>
        <v>0</v>
      </c>
      <c r="MQ174" s="80">
        <f>+Interest_Rate_for_Equipment_Financing/12*BY174</f>
        <v>0</v>
      </c>
      <c r="MR174" s="80">
        <f>+Interest_Rate_for_Equipment_Financing/12*BZ174</f>
        <v>0</v>
      </c>
      <c r="MS174" s="80">
        <f>+Interest_Rate_for_Equipment_Financing/12*CA174</f>
        <v>0</v>
      </c>
      <c r="MT174" s="80">
        <f>+Interest_Rate_for_Equipment_Financing/12*CB174</f>
        <v>0</v>
      </c>
      <c r="MU174" s="80">
        <f>+Interest_Rate_for_Equipment_Financing/12*CC174</f>
        <v>0</v>
      </c>
      <c r="MV174" s="80">
        <f>+Interest_Rate_for_Equipment_Financing/12*CD174</f>
        <v>0</v>
      </c>
      <c r="MW174" s="80">
        <f>+Interest_Rate_for_Equipment_Financing/12*CE174</f>
        <v>0</v>
      </c>
      <c r="MX174" s="80">
        <f>+Interest_Rate_for_Equipment_Financing/12*CF174</f>
        <v>0</v>
      </c>
      <c r="MY174" s="80">
        <f>+Interest_Rate_for_Equipment_Financing/12*CG174</f>
        <v>0</v>
      </c>
      <c r="MZ174" s="80">
        <f>+Interest_Rate_for_Equipment_Financing/12*CH174</f>
        <v>0</v>
      </c>
      <c r="NA174" s="80">
        <f>+Interest_Rate_for_Equipment_Financing/12*CI174</f>
        <v>0</v>
      </c>
      <c r="NB174" s="80">
        <f>+Interest_Rate_for_Equipment_Financing/12*CJ174</f>
        <v>0</v>
      </c>
      <c r="NC174" s="80">
        <f>+Interest_Rate_for_Equipment_Financing/12*CK174</f>
        <v>0</v>
      </c>
      <c r="ND174" s="80">
        <f>+Interest_Rate_for_Equipment_Financing/12*CL174</f>
        <v>0</v>
      </c>
      <c r="NE174" s="80">
        <f>+Interest_Rate_for_Equipment_Financing/12*CM174</f>
        <v>0</v>
      </c>
      <c r="NF174" s="80">
        <f>+Interest_Rate_for_Equipment_Financing/12*CN174</f>
        <v>0</v>
      </c>
      <c r="NG174" s="80">
        <f>+Interest_Rate_for_Equipment_Financing/12*CO174</f>
        <v>0</v>
      </c>
      <c r="NH174" s="80">
        <f>+Interest_Rate_for_Equipment_Financing/12*CP174</f>
        <v>0</v>
      </c>
      <c r="NI174" s="80">
        <f>+Interest_Rate_for_Equipment_Financing/12*CQ174</f>
        <v>0</v>
      </c>
      <c r="NJ174" s="80">
        <f>+Interest_Rate_for_Equipment_Financing/12*CR174</f>
        <v>0</v>
      </c>
      <c r="NK174" s="80">
        <f>+Interest_Rate_for_Equipment_Financing/12*CS174</f>
        <v>0</v>
      </c>
      <c r="NL174" s="80">
        <f>+Interest_Rate_for_Equipment_Financing/12*CT174</f>
        <v>0</v>
      </c>
      <c r="NM174" s="80">
        <f>+Interest_Rate_for_Equipment_Financing/12*CU174</f>
        <v>0</v>
      </c>
      <c r="NN174" s="80">
        <f>+Interest_Rate_for_Equipment_Financing/12*CV174</f>
        <v>0</v>
      </c>
      <c r="NO174" s="80">
        <f>+Interest_Rate_for_Equipment_Financing/12*CW174</f>
        <v>0</v>
      </c>
      <c r="NP174" s="80">
        <f>+Interest_Rate_for_Equipment_Financing/12*CX174</f>
        <v>0</v>
      </c>
      <c r="NQ174" s="80">
        <f>+Interest_Rate_for_Equipment_Financing/12*CY174</f>
        <v>0</v>
      </c>
      <c r="NR174" s="80">
        <f>+Interest_Rate_for_Equipment_Financing/12*CZ174</f>
        <v>0</v>
      </c>
      <c r="NS174" s="80">
        <f>+Interest_Rate_for_Equipment_Financing/12*DA174</f>
        <v>0</v>
      </c>
      <c r="NT174" s="80">
        <f>+Interest_Rate_for_Equipment_Financing/12*DB174</f>
        <v>0</v>
      </c>
      <c r="NU174" s="80">
        <f>+Interest_Rate_for_Equipment_Financing/12*DC174</f>
        <v>0</v>
      </c>
      <c r="NV174" s="80">
        <f>+Interest_Rate_for_Equipment_Financing/12*DD174</f>
        <v>0</v>
      </c>
      <c r="NW174" s="80">
        <f>+Interest_Rate_for_Equipment_Financing/12*DE174</f>
        <v>0</v>
      </c>
      <c r="NX174" s="80">
        <f>+Interest_Rate_for_Equipment_Financing/12*DF174</f>
        <v>0</v>
      </c>
      <c r="NY174" s="80">
        <f>+Interest_Rate_for_Equipment_Financing/12*DG174</f>
        <v>0</v>
      </c>
      <c r="NZ174" s="80">
        <f>+Interest_Rate_for_Equipment_Financing/12*DH174</f>
        <v>0</v>
      </c>
      <c r="OA174" s="80">
        <f>+Interest_Rate_for_Equipment_Financing/12*DI174</f>
        <v>0</v>
      </c>
      <c r="OB174" s="80">
        <f>+Interest_Rate_for_Equipment_Financing/12*DJ174</f>
        <v>0</v>
      </c>
      <c r="OC174" s="80">
        <f>+Interest_Rate_for_Equipment_Financing/12*DK174</f>
        <v>0</v>
      </c>
      <c r="OD174" s="80">
        <f>+Interest_Rate_for_Equipment_Financing/12*DL174</f>
        <v>0</v>
      </c>
      <c r="OE174" s="80">
        <f>+Interest_Rate_for_Equipment_Financing/12*DM174</f>
        <v>0</v>
      </c>
      <c r="OF174" s="80">
        <f>+Interest_Rate_for_Equipment_Financing/12*DN174</f>
        <v>0</v>
      </c>
      <c r="OG174" s="80">
        <f>+Interest_Rate_for_Equipment_Financing/12*DO174</f>
        <v>0</v>
      </c>
      <c r="OH174" s="80">
        <f>+Interest_Rate_for_Equipment_Financing/12*DP174</f>
        <v>0</v>
      </c>
      <c r="OI174" s="80">
        <f>+Interest_Rate_for_Equipment_Financing/12*DQ174</f>
        <v>0</v>
      </c>
      <c r="OJ174" s="80">
        <f>+Interest_Rate_for_Equipment_Financing/12*DR174</f>
        <v>0</v>
      </c>
      <c r="OK174" s="80">
        <f>+Interest_Rate_for_Equipment_Financing/12*DS174</f>
        <v>0</v>
      </c>
      <c r="OL174" s="80">
        <f>+Interest_Rate_for_Equipment_Financing/12*DT174</f>
        <v>0</v>
      </c>
      <c r="OM174" s="80">
        <f>+Interest_Rate_for_Equipment_Financing/12*DU174</f>
        <v>0</v>
      </c>
      <c r="ON174" s="80">
        <f>+Interest_Rate_for_Equipment_Financing/12*DV174</f>
        <v>0</v>
      </c>
      <c r="OO174" s="80">
        <f>+Interest_Rate_for_Equipment_Financing/12*DW174</f>
        <v>0</v>
      </c>
      <c r="OP174" s="80">
        <f>+Interest_Rate_for_Equipment_Financing/12*DX174</f>
        <v>0</v>
      </c>
      <c r="OQ174" s="80">
        <f>+Interest_Rate_for_Equipment_Financing/12*DY174</f>
        <v>0</v>
      </c>
      <c r="OR174" s="80">
        <f>+Interest_Rate_for_Equipment_Financing/12*DZ174</f>
        <v>0</v>
      </c>
      <c r="OS174" s="80">
        <f>+Interest_Rate_for_Equipment_Financing/12*EA174</f>
        <v>0</v>
      </c>
      <c r="OT174" s="80">
        <f>+Interest_Rate_for_Equipment_Financing/12*EB174</f>
        <v>0</v>
      </c>
      <c r="OU174" s="80">
        <f>+Interest_Rate_for_Equipment_Financing/12*EC174</f>
        <v>0</v>
      </c>
      <c r="OV174" s="80">
        <f>+Interest_Rate_for_Equipment_Financing/12*ED174</f>
        <v>0</v>
      </c>
      <c r="OW174" s="80">
        <f>+Interest_Rate_for_Equipment_Financing/12*EE174</f>
        <v>0</v>
      </c>
    </row>
    <row r="175" ht="12.75" customHeight="1">
      <c r="A175" s="79">
        <f t="shared" si="111"/>
        <v>54</v>
      </c>
      <c r="B175" s="79" t="s">
        <v>254</v>
      </c>
      <c r="C175" s="80"/>
      <c r="D175" s="80" t="str">
        <f>Term_for_Equipment_Financing</f>
        <v/>
      </c>
      <c r="E175" s="294">
        <f>+Interest_Rate_LT</f>
        <v>0.05</v>
      </c>
      <c r="F175" s="295">
        <f t="shared" si="141"/>
        <v>6</v>
      </c>
      <c r="G175" s="79">
        <f t="shared" si="142"/>
        <v>2029</v>
      </c>
      <c r="H175" s="296"/>
      <c r="I175" s="296"/>
      <c r="J175" s="297"/>
      <c r="K175" s="1"/>
      <c r="L175" s="1"/>
      <c r="M175" s="256">
        <f t="shared" si="118"/>
        <v>47270</v>
      </c>
      <c r="N175" s="256">
        <f t="shared" si="112"/>
        <v>0</v>
      </c>
      <c r="O175" s="257">
        <f t="shared" si="113"/>
        <v>0</v>
      </c>
      <c r="P175" s="258">
        <f t="shared" ref="P175:ES175" si="223">AND((O175&gt;0.1),OR(P$70&lt;$N175,$N175=0))*(O175+$O175+O175*$E175/12)+(P$70=$M175)*($C175+$O175+$C175*$E175/12)</f>
        <v>0</v>
      </c>
      <c r="Q175" s="258">
        <f t="shared" si="223"/>
        <v>0</v>
      </c>
      <c r="R175" s="258">
        <f t="shared" si="223"/>
        <v>0</v>
      </c>
      <c r="S175" s="258">
        <f t="shared" si="223"/>
        <v>0</v>
      </c>
      <c r="T175" s="258">
        <f t="shared" si="223"/>
        <v>0</v>
      </c>
      <c r="U175" s="258">
        <f t="shared" si="223"/>
        <v>0</v>
      </c>
      <c r="V175" s="258">
        <f t="shared" si="223"/>
        <v>0</v>
      </c>
      <c r="W175" s="258">
        <f t="shared" si="223"/>
        <v>0</v>
      </c>
      <c r="X175" s="258">
        <f t="shared" si="223"/>
        <v>0</v>
      </c>
      <c r="Y175" s="258">
        <f t="shared" si="223"/>
        <v>0</v>
      </c>
      <c r="Z175" s="258">
        <f t="shared" si="223"/>
        <v>0</v>
      </c>
      <c r="AA175" s="258">
        <f t="shared" si="223"/>
        <v>0</v>
      </c>
      <c r="AB175" s="258">
        <f t="shared" si="223"/>
        <v>0</v>
      </c>
      <c r="AC175" s="258">
        <f t="shared" si="223"/>
        <v>0</v>
      </c>
      <c r="AD175" s="258">
        <f t="shared" si="223"/>
        <v>0</v>
      </c>
      <c r="AE175" s="258">
        <f t="shared" si="223"/>
        <v>0</v>
      </c>
      <c r="AF175" s="258">
        <f t="shared" si="223"/>
        <v>0</v>
      </c>
      <c r="AG175" s="258">
        <f t="shared" si="223"/>
        <v>0</v>
      </c>
      <c r="AH175" s="258">
        <f t="shared" si="223"/>
        <v>0</v>
      </c>
      <c r="AI175" s="258">
        <f t="shared" si="223"/>
        <v>0</v>
      </c>
      <c r="AJ175" s="258">
        <f t="shared" si="223"/>
        <v>0</v>
      </c>
      <c r="AK175" s="258">
        <f t="shared" si="223"/>
        <v>0</v>
      </c>
      <c r="AL175" s="258">
        <f t="shared" si="223"/>
        <v>0</v>
      </c>
      <c r="AM175" s="258">
        <f t="shared" si="223"/>
        <v>0</v>
      </c>
      <c r="AN175" s="258">
        <f t="shared" si="223"/>
        <v>0</v>
      </c>
      <c r="AO175" s="258">
        <f t="shared" si="223"/>
        <v>0</v>
      </c>
      <c r="AP175" s="258">
        <f t="shared" si="223"/>
        <v>0</v>
      </c>
      <c r="AQ175" s="258">
        <f t="shared" si="223"/>
        <v>0</v>
      </c>
      <c r="AR175" s="258">
        <f t="shared" si="223"/>
        <v>0</v>
      </c>
      <c r="AS175" s="258">
        <f t="shared" si="223"/>
        <v>0</v>
      </c>
      <c r="AT175" s="258">
        <f t="shared" si="223"/>
        <v>0</v>
      </c>
      <c r="AU175" s="258">
        <f t="shared" si="223"/>
        <v>0</v>
      </c>
      <c r="AV175" s="258">
        <f t="shared" si="223"/>
        <v>0</v>
      </c>
      <c r="AW175" s="258">
        <f t="shared" si="223"/>
        <v>0</v>
      </c>
      <c r="AX175" s="258">
        <f t="shared" si="223"/>
        <v>0</v>
      </c>
      <c r="AY175" s="258">
        <f t="shared" si="223"/>
        <v>0</v>
      </c>
      <c r="AZ175" s="258">
        <f t="shared" si="223"/>
        <v>0</v>
      </c>
      <c r="BA175" s="258">
        <f t="shared" si="223"/>
        <v>0</v>
      </c>
      <c r="BB175" s="258">
        <f t="shared" si="223"/>
        <v>0</v>
      </c>
      <c r="BC175" s="258">
        <f t="shared" si="223"/>
        <v>0</v>
      </c>
      <c r="BD175" s="258">
        <f t="shared" si="223"/>
        <v>0</v>
      </c>
      <c r="BE175" s="258">
        <f t="shared" si="223"/>
        <v>0</v>
      </c>
      <c r="BF175" s="258">
        <f t="shared" si="223"/>
        <v>0</v>
      </c>
      <c r="BG175" s="258">
        <f t="shared" si="223"/>
        <v>0</v>
      </c>
      <c r="BH175" s="258">
        <f t="shared" si="223"/>
        <v>0</v>
      </c>
      <c r="BI175" s="258">
        <f t="shared" si="223"/>
        <v>0</v>
      </c>
      <c r="BJ175" s="258">
        <f t="shared" si="223"/>
        <v>0</v>
      </c>
      <c r="BK175" s="258">
        <f t="shared" si="223"/>
        <v>0</v>
      </c>
      <c r="BL175" s="258">
        <f t="shared" si="223"/>
        <v>0</v>
      </c>
      <c r="BM175" s="258">
        <f t="shared" si="223"/>
        <v>0</v>
      </c>
      <c r="BN175" s="258">
        <f t="shared" si="223"/>
        <v>0</v>
      </c>
      <c r="BO175" s="258">
        <f t="shared" si="223"/>
        <v>0</v>
      </c>
      <c r="BP175" s="258">
        <f t="shared" si="223"/>
        <v>0</v>
      </c>
      <c r="BQ175" s="258">
        <f t="shared" si="223"/>
        <v>0</v>
      </c>
      <c r="BR175" s="258">
        <f t="shared" si="223"/>
        <v>0</v>
      </c>
      <c r="BS175" s="258">
        <f t="shared" si="223"/>
        <v>0</v>
      </c>
      <c r="BT175" s="258">
        <f t="shared" si="223"/>
        <v>0</v>
      </c>
      <c r="BU175" s="258">
        <f t="shared" si="223"/>
        <v>0</v>
      </c>
      <c r="BV175" s="258">
        <f t="shared" si="223"/>
        <v>0</v>
      </c>
      <c r="BW175" s="258">
        <f t="shared" si="223"/>
        <v>0</v>
      </c>
      <c r="BX175" s="258">
        <f t="shared" si="223"/>
        <v>0</v>
      </c>
      <c r="BY175" s="258">
        <f t="shared" si="223"/>
        <v>0</v>
      </c>
      <c r="BZ175" s="258">
        <f t="shared" si="223"/>
        <v>0</v>
      </c>
      <c r="CA175" s="258">
        <f t="shared" si="223"/>
        <v>0</v>
      </c>
      <c r="CB175" s="258">
        <f t="shared" si="223"/>
        <v>0</v>
      </c>
      <c r="CC175" s="258">
        <f t="shared" si="223"/>
        <v>0</v>
      </c>
      <c r="CD175" s="258">
        <f t="shared" si="223"/>
        <v>0</v>
      </c>
      <c r="CE175" s="258">
        <f t="shared" si="223"/>
        <v>0</v>
      </c>
      <c r="CF175" s="258">
        <f t="shared" si="223"/>
        <v>0</v>
      </c>
      <c r="CG175" s="258">
        <f t="shared" si="223"/>
        <v>0</v>
      </c>
      <c r="CH175" s="258">
        <f t="shared" si="223"/>
        <v>0</v>
      </c>
      <c r="CI175" s="258">
        <f t="shared" si="223"/>
        <v>0</v>
      </c>
      <c r="CJ175" s="258">
        <f t="shared" si="223"/>
        <v>0</v>
      </c>
      <c r="CK175" s="258">
        <f t="shared" si="223"/>
        <v>0</v>
      </c>
      <c r="CL175" s="258">
        <f t="shared" si="223"/>
        <v>0</v>
      </c>
      <c r="CM175" s="258">
        <f t="shared" si="223"/>
        <v>0</v>
      </c>
      <c r="CN175" s="258">
        <f t="shared" si="223"/>
        <v>0</v>
      </c>
      <c r="CO175" s="258">
        <f t="shared" si="223"/>
        <v>0</v>
      </c>
      <c r="CP175" s="258">
        <f t="shared" si="223"/>
        <v>0</v>
      </c>
      <c r="CQ175" s="258">
        <f t="shared" si="223"/>
        <v>0</v>
      </c>
      <c r="CR175" s="258">
        <f t="shared" si="223"/>
        <v>0</v>
      </c>
      <c r="CS175" s="258">
        <f t="shared" si="223"/>
        <v>0</v>
      </c>
      <c r="CT175" s="258">
        <f t="shared" si="223"/>
        <v>0</v>
      </c>
      <c r="CU175" s="258">
        <f t="shared" si="223"/>
        <v>0</v>
      </c>
      <c r="CV175" s="258">
        <f t="shared" si="223"/>
        <v>0</v>
      </c>
      <c r="CW175" s="258">
        <f t="shared" si="223"/>
        <v>0</v>
      </c>
      <c r="CX175" s="258">
        <f t="shared" si="223"/>
        <v>0</v>
      </c>
      <c r="CY175" s="258">
        <f t="shared" si="223"/>
        <v>0</v>
      </c>
      <c r="CZ175" s="258">
        <f t="shared" si="223"/>
        <v>0</v>
      </c>
      <c r="DA175" s="258">
        <f t="shared" si="223"/>
        <v>0</v>
      </c>
      <c r="DB175" s="258">
        <f t="shared" si="223"/>
        <v>0</v>
      </c>
      <c r="DC175" s="258">
        <f t="shared" si="223"/>
        <v>0</v>
      </c>
      <c r="DD175" s="258">
        <f t="shared" si="223"/>
        <v>0</v>
      </c>
      <c r="DE175" s="258">
        <f t="shared" si="223"/>
        <v>0</v>
      </c>
      <c r="DF175" s="258">
        <f t="shared" si="223"/>
        <v>0</v>
      </c>
      <c r="DG175" s="258">
        <f t="shared" si="223"/>
        <v>0</v>
      </c>
      <c r="DH175" s="258">
        <f t="shared" si="223"/>
        <v>0</v>
      </c>
      <c r="DI175" s="258">
        <f t="shared" si="223"/>
        <v>0</v>
      </c>
      <c r="DJ175" s="258">
        <f t="shared" si="223"/>
        <v>0</v>
      </c>
      <c r="DK175" s="258">
        <f t="shared" si="223"/>
        <v>0</v>
      </c>
      <c r="DL175" s="258">
        <f t="shared" si="223"/>
        <v>0</v>
      </c>
      <c r="DM175" s="258">
        <f t="shared" si="223"/>
        <v>0</v>
      </c>
      <c r="DN175" s="258">
        <f t="shared" si="223"/>
        <v>0</v>
      </c>
      <c r="DO175" s="258">
        <f t="shared" si="223"/>
        <v>0</v>
      </c>
      <c r="DP175" s="258">
        <f t="shared" si="223"/>
        <v>0</v>
      </c>
      <c r="DQ175" s="258">
        <f t="shared" si="223"/>
        <v>0</v>
      </c>
      <c r="DR175" s="258">
        <f t="shared" si="223"/>
        <v>0</v>
      </c>
      <c r="DS175" s="258">
        <f t="shared" si="223"/>
        <v>0</v>
      </c>
      <c r="DT175" s="258">
        <f t="shared" si="223"/>
        <v>0</v>
      </c>
      <c r="DU175" s="258">
        <f t="shared" si="223"/>
        <v>0</v>
      </c>
      <c r="DV175" s="258">
        <f t="shared" si="223"/>
        <v>0</v>
      </c>
      <c r="DW175" s="258">
        <f t="shared" si="223"/>
        <v>0</v>
      </c>
      <c r="DX175" s="258">
        <f t="shared" si="223"/>
        <v>0</v>
      </c>
      <c r="DY175" s="258">
        <f t="shared" si="223"/>
        <v>0</v>
      </c>
      <c r="DZ175" s="258">
        <f t="shared" si="223"/>
        <v>0</v>
      </c>
      <c r="EA175" s="258">
        <f t="shared" si="223"/>
        <v>0</v>
      </c>
      <c r="EB175" s="258">
        <f t="shared" si="223"/>
        <v>0</v>
      </c>
      <c r="EC175" s="258">
        <f t="shared" si="223"/>
        <v>0</v>
      </c>
      <c r="ED175" s="258">
        <f t="shared" si="223"/>
        <v>0</v>
      </c>
      <c r="EE175" s="258">
        <f t="shared" si="223"/>
        <v>0</v>
      </c>
      <c r="EF175" s="258">
        <f t="shared" si="223"/>
        <v>0</v>
      </c>
      <c r="EG175" s="258">
        <f t="shared" si="223"/>
        <v>0</v>
      </c>
      <c r="EH175" s="258">
        <f t="shared" si="223"/>
        <v>0</v>
      </c>
      <c r="EI175" s="258">
        <f t="shared" si="223"/>
        <v>0</v>
      </c>
      <c r="EJ175" s="258">
        <f t="shared" si="223"/>
        <v>0</v>
      </c>
      <c r="EK175" s="258">
        <f t="shared" si="223"/>
        <v>0</v>
      </c>
      <c r="EL175" s="258">
        <f t="shared" si="223"/>
        <v>0</v>
      </c>
      <c r="EM175" s="258">
        <f t="shared" si="223"/>
        <v>0</v>
      </c>
      <c r="EN175" s="258">
        <f t="shared" si="223"/>
        <v>0</v>
      </c>
      <c r="EO175" s="258">
        <f t="shared" si="223"/>
        <v>0</v>
      </c>
      <c r="EP175" s="258">
        <f t="shared" si="223"/>
        <v>0</v>
      </c>
      <c r="EQ175" s="258">
        <f t="shared" si="223"/>
        <v>0</v>
      </c>
      <c r="ER175" s="258">
        <f t="shared" si="223"/>
        <v>0</v>
      </c>
      <c r="ES175" s="258">
        <f t="shared" si="223"/>
        <v>0</v>
      </c>
      <c r="ET175" s="1"/>
      <c r="EU175" s="1"/>
      <c r="EV175" s="1"/>
      <c r="EW175" s="1"/>
      <c r="EX175" s="80">
        <f t="shared" ref="EX175:KE175" si="224">(P175&gt;0)*(P175-AB175)</f>
        <v>0</v>
      </c>
      <c r="EY175" s="80">
        <f t="shared" si="224"/>
        <v>0</v>
      </c>
      <c r="EZ175" s="80">
        <f t="shared" si="224"/>
        <v>0</v>
      </c>
      <c r="FA175" s="80">
        <f t="shared" si="224"/>
        <v>0</v>
      </c>
      <c r="FB175" s="80">
        <f t="shared" si="224"/>
        <v>0</v>
      </c>
      <c r="FC175" s="80">
        <f t="shared" si="224"/>
        <v>0</v>
      </c>
      <c r="FD175" s="80">
        <f t="shared" si="224"/>
        <v>0</v>
      </c>
      <c r="FE175" s="80">
        <f t="shared" si="224"/>
        <v>0</v>
      </c>
      <c r="FF175" s="80">
        <f t="shared" si="224"/>
        <v>0</v>
      </c>
      <c r="FG175" s="80">
        <f t="shared" si="224"/>
        <v>0</v>
      </c>
      <c r="FH175" s="80">
        <f t="shared" si="224"/>
        <v>0</v>
      </c>
      <c r="FI175" s="80">
        <f t="shared" si="224"/>
        <v>0</v>
      </c>
      <c r="FJ175" s="80">
        <f t="shared" si="224"/>
        <v>0</v>
      </c>
      <c r="FK175" s="80">
        <f t="shared" si="224"/>
        <v>0</v>
      </c>
      <c r="FL175" s="80">
        <f t="shared" si="224"/>
        <v>0</v>
      </c>
      <c r="FM175" s="80">
        <f t="shared" si="224"/>
        <v>0</v>
      </c>
      <c r="FN175" s="80">
        <f t="shared" si="224"/>
        <v>0</v>
      </c>
      <c r="FO175" s="80">
        <f t="shared" si="224"/>
        <v>0</v>
      </c>
      <c r="FP175" s="80">
        <f t="shared" si="224"/>
        <v>0</v>
      </c>
      <c r="FQ175" s="80">
        <f t="shared" si="224"/>
        <v>0</v>
      </c>
      <c r="FR175" s="80">
        <f t="shared" si="224"/>
        <v>0</v>
      </c>
      <c r="FS175" s="80">
        <f t="shared" si="224"/>
        <v>0</v>
      </c>
      <c r="FT175" s="80">
        <f t="shared" si="224"/>
        <v>0</v>
      </c>
      <c r="FU175" s="80">
        <f t="shared" si="224"/>
        <v>0</v>
      </c>
      <c r="FV175" s="80">
        <f t="shared" si="224"/>
        <v>0</v>
      </c>
      <c r="FW175" s="80">
        <f t="shared" si="224"/>
        <v>0</v>
      </c>
      <c r="FX175" s="80">
        <f t="shared" si="224"/>
        <v>0</v>
      </c>
      <c r="FY175" s="80">
        <f t="shared" si="224"/>
        <v>0</v>
      </c>
      <c r="FZ175" s="80">
        <f t="shared" si="224"/>
        <v>0</v>
      </c>
      <c r="GA175" s="80">
        <f t="shared" si="224"/>
        <v>0</v>
      </c>
      <c r="GB175" s="80">
        <f t="shared" si="224"/>
        <v>0</v>
      </c>
      <c r="GC175" s="80">
        <f t="shared" si="224"/>
        <v>0</v>
      </c>
      <c r="GD175" s="80">
        <f t="shared" si="224"/>
        <v>0</v>
      </c>
      <c r="GE175" s="80">
        <f t="shared" si="224"/>
        <v>0</v>
      </c>
      <c r="GF175" s="80">
        <f t="shared" si="224"/>
        <v>0</v>
      </c>
      <c r="GG175" s="80">
        <f t="shared" si="224"/>
        <v>0</v>
      </c>
      <c r="GH175" s="80">
        <f t="shared" si="224"/>
        <v>0</v>
      </c>
      <c r="GI175" s="80">
        <f t="shared" si="224"/>
        <v>0</v>
      </c>
      <c r="GJ175" s="80">
        <f t="shared" si="224"/>
        <v>0</v>
      </c>
      <c r="GK175" s="80">
        <f t="shared" si="224"/>
        <v>0</v>
      </c>
      <c r="GL175" s="80">
        <f t="shared" si="224"/>
        <v>0</v>
      </c>
      <c r="GM175" s="80">
        <f t="shared" si="224"/>
        <v>0</v>
      </c>
      <c r="GN175" s="80">
        <f t="shared" si="224"/>
        <v>0</v>
      </c>
      <c r="GO175" s="80">
        <f t="shared" si="224"/>
        <v>0</v>
      </c>
      <c r="GP175" s="80">
        <f t="shared" si="224"/>
        <v>0</v>
      </c>
      <c r="GQ175" s="80">
        <f t="shared" si="224"/>
        <v>0</v>
      </c>
      <c r="GR175" s="80">
        <f t="shared" si="224"/>
        <v>0</v>
      </c>
      <c r="GS175" s="80">
        <f t="shared" si="224"/>
        <v>0</v>
      </c>
      <c r="GT175" s="80">
        <f t="shared" si="224"/>
        <v>0</v>
      </c>
      <c r="GU175" s="80">
        <f t="shared" si="224"/>
        <v>0</v>
      </c>
      <c r="GV175" s="80">
        <f t="shared" si="224"/>
        <v>0</v>
      </c>
      <c r="GW175" s="80">
        <f t="shared" si="224"/>
        <v>0</v>
      </c>
      <c r="GX175" s="80">
        <f t="shared" si="224"/>
        <v>0</v>
      </c>
      <c r="GY175" s="80">
        <f t="shared" si="224"/>
        <v>0</v>
      </c>
      <c r="GZ175" s="80">
        <f t="shared" si="224"/>
        <v>0</v>
      </c>
      <c r="HA175" s="80">
        <f t="shared" si="224"/>
        <v>0</v>
      </c>
      <c r="HB175" s="80">
        <f t="shared" si="224"/>
        <v>0</v>
      </c>
      <c r="HC175" s="80">
        <f t="shared" si="224"/>
        <v>0</v>
      </c>
      <c r="HD175" s="80">
        <f t="shared" si="224"/>
        <v>0</v>
      </c>
      <c r="HE175" s="80">
        <f t="shared" si="224"/>
        <v>0</v>
      </c>
      <c r="HF175" s="80">
        <f t="shared" si="224"/>
        <v>0</v>
      </c>
      <c r="HG175" s="80">
        <f t="shared" si="224"/>
        <v>0</v>
      </c>
      <c r="HH175" s="80">
        <f t="shared" si="224"/>
        <v>0</v>
      </c>
      <c r="HI175" s="80">
        <f t="shared" si="224"/>
        <v>0</v>
      </c>
      <c r="HJ175" s="80">
        <f t="shared" si="224"/>
        <v>0</v>
      </c>
      <c r="HK175" s="80">
        <f t="shared" si="224"/>
        <v>0</v>
      </c>
      <c r="HL175" s="80">
        <f t="shared" si="224"/>
        <v>0</v>
      </c>
      <c r="HM175" s="80">
        <f t="shared" si="224"/>
        <v>0</v>
      </c>
      <c r="HN175" s="80">
        <f t="shared" si="224"/>
        <v>0</v>
      </c>
      <c r="HO175" s="80">
        <f t="shared" si="224"/>
        <v>0</v>
      </c>
      <c r="HP175" s="80">
        <f t="shared" si="224"/>
        <v>0</v>
      </c>
      <c r="HQ175" s="80">
        <f t="shared" si="224"/>
        <v>0</v>
      </c>
      <c r="HR175" s="80">
        <f t="shared" si="224"/>
        <v>0</v>
      </c>
      <c r="HS175" s="80">
        <f t="shared" si="224"/>
        <v>0</v>
      </c>
      <c r="HT175" s="80">
        <f t="shared" si="224"/>
        <v>0</v>
      </c>
      <c r="HU175" s="80">
        <f t="shared" si="224"/>
        <v>0</v>
      </c>
      <c r="HV175" s="80">
        <f t="shared" si="224"/>
        <v>0</v>
      </c>
      <c r="HW175" s="80">
        <f t="shared" si="224"/>
        <v>0</v>
      </c>
      <c r="HX175" s="80">
        <f t="shared" si="224"/>
        <v>0</v>
      </c>
      <c r="HY175" s="80">
        <f t="shared" si="224"/>
        <v>0</v>
      </c>
      <c r="HZ175" s="80">
        <f t="shared" si="224"/>
        <v>0</v>
      </c>
      <c r="IA175" s="80">
        <f t="shared" si="224"/>
        <v>0</v>
      </c>
      <c r="IB175" s="80">
        <f t="shared" si="224"/>
        <v>0</v>
      </c>
      <c r="IC175" s="80">
        <f t="shared" si="224"/>
        <v>0</v>
      </c>
      <c r="ID175" s="80">
        <f t="shared" si="224"/>
        <v>0</v>
      </c>
      <c r="IE175" s="80">
        <f t="shared" si="224"/>
        <v>0</v>
      </c>
      <c r="IF175" s="80">
        <f t="shared" si="224"/>
        <v>0</v>
      </c>
      <c r="IG175" s="80">
        <f t="shared" si="224"/>
        <v>0</v>
      </c>
      <c r="IH175" s="80">
        <f t="shared" si="224"/>
        <v>0</v>
      </c>
      <c r="II175" s="80">
        <f t="shared" si="224"/>
        <v>0</v>
      </c>
      <c r="IJ175" s="80">
        <f t="shared" si="224"/>
        <v>0</v>
      </c>
      <c r="IK175" s="80">
        <f t="shared" si="224"/>
        <v>0</v>
      </c>
      <c r="IL175" s="80">
        <f t="shared" si="224"/>
        <v>0</v>
      </c>
      <c r="IM175" s="80">
        <f t="shared" si="224"/>
        <v>0</v>
      </c>
      <c r="IN175" s="80">
        <f t="shared" si="224"/>
        <v>0</v>
      </c>
      <c r="IO175" s="80">
        <f t="shared" si="224"/>
        <v>0</v>
      </c>
      <c r="IP175" s="80">
        <f t="shared" si="224"/>
        <v>0</v>
      </c>
      <c r="IQ175" s="80">
        <f t="shared" si="224"/>
        <v>0</v>
      </c>
      <c r="IR175" s="80">
        <f t="shared" si="224"/>
        <v>0</v>
      </c>
      <c r="IS175" s="80">
        <f t="shared" si="224"/>
        <v>0</v>
      </c>
      <c r="IT175" s="80">
        <f t="shared" si="224"/>
        <v>0</v>
      </c>
      <c r="IU175" s="80">
        <f t="shared" si="224"/>
        <v>0</v>
      </c>
      <c r="IV175" s="80">
        <f t="shared" si="224"/>
        <v>0</v>
      </c>
      <c r="IW175" s="80">
        <f t="shared" si="224"/>
        <v>0</v>
      </c>
      <c r="IX175" s="80">
        <f t="shared" si="224"/>
        <v>0</v>
      </c>
      <c r="IY175" s="80">
        <f t="shared" si="224"/>
        <v>0</v>
      </c>
      <c r="IZ175" s="80">
        <f t="shared" si="224"/>
        <v>0</v>
      </c>
      <c r="JA175" s="80">
        <f t="shared" si="224"/>
        <v>0</v>
      </c>
      <c r="JB175" s="80">
        <f t="shared" si="224"/>
        <v>0</v>
      </c>
      <c r="JC175" s="80">
        <f t="shared" si="224"/>
        <v>0</v>
      </c>
      <c r="JD175" s="80">
        <f t="shared" si="224"/>
        <v>0</v>
      </c>
      <c r="JE175" s="80">
        <f t="shared" si="224"/>
        <v>0</v>
      </c>
      <c r="JF175" s="80">
        <f t="shared" si="224"/>
        <v>0</v>
      </c>
      <c r="JG175" s="80">
        <f t="shared" si="224"/>
        <v>0</v>
      </c>
      <c r="JH175" s="80">
        <f t="shared" si="224"/>
        <v>0</v>
      </c>
      <c r="JI175" s="80">
        <f t="shared" si="224"/>
        <v>0</v>
      </c>
      <c r="JJ175" s="80">
        <f t="shared" si="224"/>
        <v>0</v>
      </c>
      <c r="JK175" s="80">
        <f t="shared" si="224"/>
        <v>0</v>
      </c>
      <c r="JL175" s="80">
        <f t="shared" si="224"/>
        <v>0</v>
      </c>
      <c r="JM175" s="80">
        <f t="shared" si="224"/>
        <v>0</v>
      </c>
      <c r="JN175" s="80">
        <f t="shared" si="224"/>
        <v>0</v>
      </c>
      <c r="JO175" s="80">
        <f t="shared" si="224"/>
        <v>0</v>
      </c>
      <c r="JP175" s="80">
        <f t="shared" si="224"/>
        <v>0</v>
      </c>
      <c r="JQ175" s="80">
        <f t="shared" si="224"/>
        <v>0</v>
      </c>
      <c r="JR175" s="80">
        <f t="shared" si="224"/>
        <v>0</v>
      </c>
      <c r="JS175" s="80">
        <f t="shared" si="224"/>
        <v>0</v>
      </c>
      <c r="JT175" s="80">
        <f t="shared" si="224"/>
        <v>0</v>
      </c>
      <c r="JU175" s="80">
        <f t="shared" si="224"/>
        <v>0</v>
      </c>
      <c r="JV175" s="80">
        <f t="shared" si="224"/>
        <v>0</v>
      </c>
      <c r="JW175" s="80">
        <f t="shared" si="224"/>
        <v>0</v>
      </c>
      <c r="JX175" s="80">
        <f t="shared" si="224"/>
        <v>0</v>
      </c>
      <c r="JY175" s="80">
        <f t="shared" si="224"/>
        <v>0</v>
      </c>
      <c r="JZ175" s="80">
        <f t="shared" si="224"/>
        <v>0</v>
      </c>
      <c r="KA175" s="80">
        <f t="shared" si="224"/>
        <v>0</v>
      </c>
      <c r="KB175" s="80">
        <f t="shared" si="224"/>
        <v>0</v>
      </c>
      <c r="KC175" s="80">
        <f t="shared" si="224"/>
        <v>0</v>
      </c>
      <c r="KD175" s="80">
        <f t="shared" si="224"/>
        <v>0</v>
      </c>
      <c r="KE175" s="80">
        <f t="shared" si="224"/>
        <v>0</v>
      </c>
      <c r="KF175" s="1"/>
      <c r="KG175" s="1"/>
      <c r="KH175" s="80">
        <f>+Interest_Rate_for_Equipment_Financing/12*P175</f>
        <v>0</v>
      </c>
      <c r="KI175" s="80">
        <f>+Interest_Rate_for_Equipment_Financing/12*Q175</f>
        <v>0</v>
      </c>
      <c r="KJ175" s="80">
        <f>+Interest_Rate_for_Equipment_Financing/12*R175</f>
        <v>0</v>
      </c>
      <c r="KK175" s="80">
        <f>+Interest_Rate_for_Equipment_Financing/12*S175</f>
        <v>0</v>
      </c>
      <c r="KL175" s="80">
        <f>+Interest_Rate_for_Equipment_Financing/12*T175</f>
        <v>0</v>
      </c>
      <c r="KM175" s="80">
        <f>+Interest_Rate_for_Equipment_Financing/12*U175</f>
        <v>0</v>
      </c>
      <c r="KN175" s="80">
        <f>+Interest_Rate_for_Equipment_Financing/12*V175</f>
        <v>0</v>
      </c>
      <c r="KO175" s="80">
        <f>+Interest_Rate_for_Equipment_Financing/12*W175</f>
        <v>0</v>
      </c>
      <c r="KP175" s="80">
        <f>+Interest_Rate_for_Equipment_Financing/12*X175</f>
        <v>0</v>
      </c>
      <c r="KQ175" s="80">
        <f>+Interest_Rate_for_Equipment_Financing/12*Y175</f>
        <v>0</v>
      </c>
      <c r="KR175" s="80">
        <f>+Interest_Rate_for_Equipment_Financing/12*Z175</f>
        <v>0</v>
      </c>
      <c r="KS175" s="80">
        <f>+Interest_Rate_for_Equipment_Financing/12*AA175</f>
        <v>0</v>
      </c>
      <c r="KT175" s="80">
        <f>+Interest_Rate_for_Equipment_Financing/12*AB175</f>
        <v>0</v>
      </c>
      <c r="KU175" s="80">
        <f>+Interest_Rate_for_Equipment_Financing/12*AC175</f>
        <v>0</v>
      </c>
      <c r="KV175" s="80">
        <f>+Interest_Rate_for_Equipment_Financing/12*AD175</f>
        <v>0</v>
      </c>
      <c r="KW175" s="80">
        <f>+Interest_Rate_for_Equipment_Financing/12*AE175</f>
        <v>0</v>
      </c>
      <c r="KX175" s="80">
        <f>+Interest_Rate_for_Equipment_Financing/12*AF175</f>
        <v>0</v>
      </c>
      <c r="KY175" s="80">
        <f>+Interest_Rate_for_Equipment_Financing/12*AG175</f>
        <v>0</v>
      </c>
      <c r="KZ175" s="80">
        <f>+Interest_Rate_for_Equipment_Financing/12*AH175</f>
        <v>0</v>
      </c>
      <c r="LA175" s="80">
        <f>+Interest_Rate_for_Equipment_Financing/12*AI175</f>
        <v>0</v>
      </c>
      <c r="LB175" s="80">
        <f>+Interest_Rate_for_Equipment_Financing/12*AJ175</f>
        <v>0</v>
      </c>
      <c r="LC175" s="80">
        <f>+Interest_Rate_for_Equipment_Financing/12*AK175</f>
        <v>0</v>
      </c>
      <c r="LD175" s="80">
        <f>+Interest_Rate_for_Equipment_Financing/12*AL175</f>
        <v>0</v>
      </c>
      <c r="LE175" s="80">
        <f>+Interest_Rate_for_Equipment_Financing/12*AM175</f>
        <v>0</v>
      </c>
      <c r="LF175" s="80">
        <f>+Interest_Rate_for_Equipment_Financing/12*AN175</f>
        <v>0</v>
      </c>
      <c r="LG175" s="80">
        <f>+Interest_Rate_for_Equipment_Financing/12*AO175</f>
        <v>0</v>
      </c>
      <c r="LH175" s="80">
        <f>+Interest_Rate_for_Equipment_Financing/12*AP175</f>
        <v>0</v>
      </c>
      <c r="LI175" s="80">
        <f>+Interest_Rate_for_Equipment_Financing/12*AQ175</f>
        <v>0</v>
      </c>
      <c r="LJ175" s="80">
        <f>+Interest_Rate_for_Equipment_Financing/12*AR175</f>
        <v>0</v>
      </c>
      <c r="LK175" s="80">
        <f>+Interest_Rate_for_Equipment_Financing/12*AS175</f>
        <v>0</v>
      </c>
      <c r="LL175" s="80">
        <f>+Interest_Rate_for_Equipment_Financing/12*AT175</f>
        <v>0</v>
      </c>
      <c r="LM175" s="80">
        <f>+Interest_Rate_for_Equipment_Financing/12*AU175</f>
        <v>0</v>
      </c>
      <c r="LN175" s="80">
        <f>+Interest_Rate_for_Equipment_Financing/12*AV175</f>
        <v>0</v>
      </c>
      <c r="LO175" s="80">
        <f>+Interest_Rate_for_Equipment_Financing/12*AW175</f>
        <v>0</v>
      </c>
      <c r="LP175" s="80">
        <f>+Interest_Rate_for_Equipment_Financing/12*AX175</f>
        <v>0</v>
      </c>
      <c r="LQ175" s="80">
        <f>+Interest_Rate_for_Equipment_Financing/12*AY175</f>
        <v>0</v>
      </c>
      <c r="LR175" s="80">
        <f>+Interest_Rate_for_Equipment_Financing/12*AZ175</f>
        <v>0</v>
      </c>
      <c r="LS175" s="80">
        <f>+Interest_Rate_for_Equipment_Financing/12*BA175</f>
        <v>0</v>
      </c>
      <c r="LT175" s="80">
        <f>+Interest_Rate_for_Equipment_Financing/12*BB175</f>
        <v>0</v>
      </c>
      <c r="LU175" s="80">
        <f>+Interest_Rate_for_Equipment_Financing/12*BC175</f>
        <v>0</v>
      </c>
      <c r="LV175" s="80">
        <f>+Interest_Rate_for_Equipment_Financing/12*BD175</f>
        <v>0</v>
      </c>
      <c r="LW175" s="80">
        <f>+Interest_Rate_for_Equipment_Financing/12*BE175</f>
        <v>0</v>
      </c>
      <c r="LX175" s="80">
        <f>+Interest_Rate_for_Equipment_Financing/12*BF175</f>
        <v>0</v>
      </c>
      <c r="LY175" s="80">
        <f>+Interest_Rate_for_Equipment_Financing/12*BG175</f>
        <v>0</v>
      </c>
      <c r="LZ175" s="80">
        <f>+Interest_Rate_for_Equipment_Financing/12*BH175</f>
        <v>0</v>
      </c>
      <c r="MA175" s="80">
        <f>+Interest_Rate_for_Equipment_Financing/12*BI175</f>
        <v>0</v>
      </c>
      <c r="MB175" s="80">
        <f>+Interest_Rate_for_Equipment_Financing/12*BJ175</f>
        <v>0</v>
      </c>
      <c r="MC175" s="80">
        <f>+Interest_Rate_for_Equipment_Financing/12*BK175</f>
        <v>0</v>
      </c>
      <c r="MD175" s="80">
        <f>+Interest_Rate_for_Equipment_Financing/12*BL175</f>
        <v>0</v>
      </c>
      <c r="ME175" s="80">
        <f>+Interest_Rate_for_Equipment_Financing/12*BM175</f>
        <v>0</v>
      </c>
      <c r="MF175" s="80">
        <f>+Interest_Rate_for_Equipment_Financing/12*BN175</f>
        <v>0</v>
      </c>
      <c r="MG175" s="80">
        <f>+Interest_Rate_for_Equipment_Financing/12*BO175</f>
        <v>0</v>
      </c>
      <c r="MH175" s="80">
        <f>+Interest_Rate_for_Equipment_Financing/12*BP175</f>
        <v>0</v>
      </c>
      <c r="MI175" s="80">
        <f>+Interest_Rate_for_Equipment_Financing/12*BQ175</f>
        <v>0</v>
      </c>
      <c r="MJ175" s="80">
        <f>+Interest_Rate_for_Equipment_Financing/12*BR175</f>
        <v>0</v>
      </c>
      <c r="MK175" s="80">
        <f>+Interest_Rate_for_Equipment_Financing/12*BS175</f>
        <v>0</v>
      </c>
      <c r="ML175" s="80">
        <f>+Interest_Rate_for_Equipment_Financing/12*BT175</f>
        <v>0</v>
      </c>
      <c r="MM175" s="80">
        <f>+Interest_Rate_for_Equipment_Financing/12*BU175</f>
        <v>0</v>
      </c>
      <c r="MN175" s="80">
        <f>+Interest_Rate_for_Equipment_Financing/12*BV175</f>
        <v>0</v>
      </c>
      <c r="MO175" s="80">
        <f>+Interest_Rate_for_Equipment_Financing/12*BW175</f>
        <v>0</v>
      </c>
      <c r="MP175" s="80">
        <f>+Interest_Rate_for_Equipment_Financing/12*BX175</f>
        <v>0</v>
      </c>
      <c r="MQ175" s="80">
        <f>+Interest_Rate_for_Equipment_Financing/12*BY175</f>
        <v>0</v>
      </c>
      <c r="MR175" s="80">
        <f>+Interest_Rate_for_Equipment_Financing/12*BZ175</f>
        <v>0</v>
      </c>
      <c r="MS175" s="80">
        <f>+Interest_Rate_for_Equipment_Financing/12*CA175</f>
        <v>0</v>
      </c>
      <c r="MT175" s="80">
        <f>+Interest_Rate_for_Equipment_Financing/12*CB175</f>
        <v>0</v>
      </c>
      <c r="MU175" s="80">
        <f>+Interest_Rate_for_Equipment_Financing/12*CC175</f>
        <v>0</v>
      </c>
      <c r="MV175" s="80">
        <f>+Interest_Rate_for_Equipment_Financing/12*CD175</f>
        <v>0</v>
      </c>
      <c r="MW175" s="80">
        <f>+Interest_Rate_for_Equipment_Financing/12*CE175</f>
        <v>0</v>
      </c>
      <c r="MX175" s="80">
        <f>+Interest_Rate_for_Equipment_Financing/12*CF175</f>
        <v>0</v>
      </c>
      <c r="MY175" s="80">
        <f>+Interest_Rate_for_Equipment_Financing/12*CG175</f>
        <v>0</v>
      </c>
      <c r="MZ175" s="80">
        <f>+Interest_Rate_for_Equipment_Financing/12*CH175</f>
        <v>0</v>
      </c>
      <c r="NA175" s="80">
        <f>+Interest_Rate_for_Equipment_Financing/12*CI175</f>
        <v>0</v>
      </c>
      <c r="NB175" s="80">
        <f>+Interest_Rate_for_Equipment_Financing/12*CJ175</f>
        <v>0</v>
      </c>
      <c r="NC175" s="80">
        <f>+Interest_Rate_for_Equipment_Financing/12*CK175</f>
        <v>0</v>
      </c>
      <c r="ND175" s="80">
        <f>+Interest_Rate_for_Equipment_Financing/12*CL175</f>
        <v>0</v>
      </c>
      <c r="NE175" s="80">
        <f>+Interest_Rate_for_Equipment_Financing/12*CM175</f>
        <v>0</v>
      </c>
      <c r="NF175" s="80">
        <f>+Interest_Rate_for_Equipment_Financing/12*CN175</f>
        <v>0</v>
      </c>
      <c r="NG175" s="80">
        <f>+Interest_Rate_for_Equipment_Financing/12*CO175</f>
        <v>0</v>
      </c>
      <c r="NH175" s="80">
        <f>+Interest_Rate_for_Equipment_Financing/12*CP175</f>
        <v>0</v>
      </c>
      <c r="NI175" s="80">
        <f>+Interest_Rate_for_Equipment_Financing/12*CQ175</f>
        <v>0</v>
      </c>
      <c r="NJ175" s="80">
        <f>+Interest_Rate_for_Equipment_Financing/12*CR175</f>
        <v>0</v>
      </c>
      <c r="NK175" s="80">
        <f>+Interest_Rate_for_Equipment_Financing/12*CS175</f>
        <v>0</v>
      </c>
      <c r="NL175" s="80">
        <f>+Interest_Rate_for_Equipment_Financing/12*CT175</f>
        <v>0</v>
      </c>
      <c r="NM175" s="80">
        <f>+Interest_Rate_for_Equipment_Financing/12*CU175</f>
        <v>0</v>
      </c>
      <c r="NN175" s="80">
        <f>+Interest_Rate_for_Equipment_Financing/12*CV175</f>
        <v>0</v>
      </c>
      <c r="NO175" s="80">
        <f>+Interest_Rate_for_Equipment_Financing/12*CW175</f>
        <v>0</v>
      </c>
      <c r="NP175" s="80">
        <f>+Interest_Rate_for_Equipment_Financing/12*CX175</f>
        <v>0</v>
      </c>
      <c r="NQ175" s="80">
        <f>+Interest_Rate_for_Equipment_Financing/12*CY175</f>
        <v>0</v>
      </c>
      <c r="NR175" s="80">
        <f>+Interest_Rate_for_Equipment_Financing/12*CZ175</f>
        <v>0</v>
      </c>
      <c r="NS175" s="80">
        <f>+Interest_Rate_for_Equipment_Financing/12*DA175</f>
        <v>0</v>
      </c>
      <c r="NT175" s="80">
        <f>+Interest_Rate_for_Equipment_Financing/12*DB175</f>
        <v>0</v>
      </c>
      <c r="NU175" s="80">
        <f>+Interest_Rate_for_Equipment_Financing/12*DC175</f>
        <v>0</v>
      </c>
      <c r="NV175" s="80">
        <f>+Interest_Rate_for_Equipment_Financing/12*DD175</f>
        <v>0</v>
      </c>
      <c r="NW175" s="80">
        <f>+Interest_Rate_for_Equipment_Financing/12*DE175</f>
        <v>0</v>
      </c>
      <c r="NX175" s="80">
        <f>+Interest_Rate_for_Equipment_Financing/12*DF175</f>
        <v>0</v>
      </c>
      <c r="NY175" s="80">
        <f>+Interest_Rate_for_Equipment_Financing/12*DG175</f>
        <v>0</v>
      </c>
      <c r="NZ175" s="80">
        <f>+Interest_Rate_for_Equipment_Financing/12*DH175</f>
        <v>0</v>
      </c>
      <c r="OA175" s="80">
        <f>+Interest_Rate_for_Equipment_Financing/12*DI175</f>
        <v>0</v>
      </c>
      <c r="OB175" s="80">
        <f>+Interest_Rate_for_Equipment_Financing/12*DJ175</f>
        <v>0</v>
      </c>
      <c r="OC175" s="80">
        <f>+Interest_Rate_for_Equipment_Financing/12*DK175</f>
        <v>0</v>
      </c>
      <c r="OD175" s="80">
        <f>+Interest_Rate_for_Equipment_Financing/12*DL175</f>
        <v>0</v>
      </c>
      <c r="OE175" s="80">
        <f>+Interest_Rate_for_Equipment_Financing/12*DM175</f>
        <v>0</v>
      </c>
      <c r="OF175" s="80">
        <f>+Interest_Rate_for_Equipment_Financing/12*DN175</f>
        <v>0</v>
      </c>
      <c r="OG175" s="80">
        <f>+Interest_Rate_for_Equipment_Financing/12*DO175</f>
        <v>0</v>
      </c>
      <c r="OH175" s="80">
        <f>+Interest_Rate_for_Equipment_Financing/12*DP175</f>
        <v>0</v>
      </c>
      <c r="OI175" s="80">
        <f>+Interest_Rate_for_Equipment_Financing/12*DQ175</f>
        <v>0</v>
      </c>
      <c r="OJ175" s="80">
        <f>+Interest_Rate_for_Equipment_Financing/12*DR175</f>
        <v>0</v>
      </c>
      <c r="OK175" s="80">
        <f>+Interest_Rate_for_Equipment_Financing/12*DS175</f>
        <v>0</v>
      </c>
      <c r="OL175" s="80">
        <f>+Interest_Rate_for_Equipment_Financing/12*DT175</f>
        <v>0</v>
      </c>
      <c r="OM175" s="80">
        <f>+Interest_Rate_for_Equipment_Financing/12*DU175</f>
        <v>0</v>
      </c>
      <c r="ON175" s="80">
        <f>+Interest_Rate_for_Equipment_Financing/12*DV175</f>
        <v>0</v>
      </c>
      <c r="OO175" s="80">
        <f>+Interest_Rate_for_Equipment_Financing/12*DW175</f>
        <v>0</v>
      </c>
      <c r="OP175" s="80">
        <f>+Interest_Rate_for_Equipment_Financing/12*DX175</f>
        <v>0</v>
      </c>
      <c r="OQ175" s="80">
        <f>+Interest_Rate_for_Equipment_Financing/12*DY175</f>
        <v>0</v>
      </c>
      <c r="OR175" s="80">
        <f>+Interest_Rate_for_Equipment_Financing/12*DZ175</f>
        <v>0</v>
      </c>
      <c r="OS175" s="80">
        <f>+Interest_Rate_for_Equipment_Financing/12*EA175</f>
        <v>0</v>
      </c>
      <c r="OT175" s="80">
        <f>+Interest_Rate_for_Equipment_Financing/12*EB175</f>
        <v>0</v>
      </c>
      <c r="OU175" s="80">
        <f>+Interest_Rate_for_Equipment_Financing/12*EC175</f>
        <v>0</v>
      </c>
      <c r="OV175" s="80">
        <f>+Interest_Rate_for_Equipment_Financing/12*ED175</f>
        <v>0</v>
      </c>
      <c r="OW175" s="80">
        <f>+Interest_Rate_for_Equipment_Financing/12*EE175</f>
        <v>0</v>
      </c>
    </row>
    <row r="176" ht="12.75" customHeight="1">
      <c r="A176" s="79">
        <f t="shared" si="111"/>
        <v>55</v>
      </c>
      <c r="B176" s="79" t="s">
        <v>255</v>
      </c>
      <c r="C176" s="80"/>
      <c r="D176" s="80" t="str">
        <f>Term_for_Equipment_Financing</f>
        <v/>
      </c>
      <c r="E176" s="294">
        <f>+Interest_Rate_LT</f>
        <v>0.05</v>
      </c>
      <c r="F176" s="295">
        <f t="shared" si="141"/>
        <v>7</v>
      </c>
      <c r="G176" s="79">
        <f t="shared" si="142"/>
        <v>2029</v>
      </c>
      <c r="H176" s="296"/>
      <c r="I176" s="296"/>
      <c r="J176" s="297"/>
      <c r="K176" s="1"/>
      <c r="L176" s="1"/>
      <c r="M176" s="256">
        <f t="shared" si="118"/>
        <v>47300</v>
      </c>
      <c r="N176" s="256">
        <f t="shared" si="112"/>
        <v>0</v>
      </c>
      <c r="O176" s="257">
        <f t="shared" si="113"/>
        <v>0</v>
      </c>
      <c r="P176" s="258">
        <f t="shared" ref="P176:ES176" si="225">AND((O176&gt;0.1),OR(P$70&lt;$N176,$N176=0))*(O176+$O176+O176*$E176/12)+(P$70=$M176)*($C176+$O176+$C176*$E176/12)</f>
        <v>0</v>
      </c>
      <c r="Q176" s="258">
        <f t="shared" si="225"/>
        <v>0</v>
      </c>
      <c r="R176" s="258">
        <f t="shared" si="225"/>
        <v>0</v>
      </c>
      <c r="S176" s="258">
        <f t="shared" si="225"/>
        <v>0</v>
      </c>
      <c r="T176" s="258">
        <f t="shared" si="225"/>
        <v>0</v>
      </c>
      <c r="U176" s="258">
        <f t="shared" si="225"/>
        <v>0</v>
      </c>
      <c r="V176" s="258">
        <f t="shared" si="225"/>
        <v>0</v>
      </c>
      <c r="W176" s="258">
        <f t="shared" si="225"/>
        <v>0</v>
      </c>
      <c r="X176" s="258">
        <f t="shared" si="225"/>
        <v>0</v>
      </c>
      <c r="Y176" s="258">
        <f t="shared" si="225"/>
        <v>0</v>
      </c>
      <c r="Z176" s="258">
        <f t="shared" si="225"/>
        <v>0</v>
      </c>
      <c r="AA176" s="258">
        <f t="shared" si="225"/>
        <v>0</v>
      </c>
      <c r="AB176" s="258">
        <f t="shared" si="225"/>
        <v>0</v>
      </c>
      <c r="AC176" s="258">
        <f t="shared" si="225"/>
        <v>0</v>
      </c>
      <c r="AD176" s="258">
        <f t="shared" si="225"/>
        <v>0</v>
      </c>
      <c r="AE176" s="258">
        <f t="shared" si="225"/>
        <v>0</v>
      </c>
      <c r="AF176" s="258">
        <f t="shared" si="225"/>
        <v>0</v>
      </c>
      <c r="AG176" s="258">
        <f t="shared" si="225"/>
        <v>0</v>
      </c>
      <c r="AH176" s="258">
        <f t="shared" si="225"/>
        <v>0</v>
      </c>
      <c r="AI176" s="258">
        <f t="shared" si="225"/>
        <v>0</v>
      </c>
      <c r="AJ176" s="258">
        <f t="shared" si="225"/>
        <v>0</v>
      </c>
      <c r="AK176" s="258">
        <f t="shared" si="225"/>
        <v>0</v>
      </c>
      <c r="AL176" s="258">
        <f t="shared" si="225"/>
        <v>0</v>
      </c>
      <c r="AM176" s="258">
        <f t="shared" si="225"/>
        <v>0</v>
      </c>
      <c r="AN176" s="258">
        <f t="shared" si="225"/>
        <v>0</v>
      </c>
      <c r="AO176" s="258">
        <f t="shared" si="225"/>
        <v>0</v>
      </c>
      <c r="AP176" s="258">
        <f t="shared" si="225"/>
        <v>0</v>
      </c>
      <c r="AQ176" s="258">
        <f t="shared" si="225"/>
        <v>0</v>
      </c>
      <c r="AR176" s="258">
        <f t="shared" si="225"/>
        <v>0</v>
      </c>
      <c r="AS176" s="258">
        <f t="shared" si="225"/>
        <v>0</v>
      </c>
      <c r="AT176" s="258">
        <f t="shared" si="225"/>
        <v>0</v>
      </c>
      <c r="AU176" s="258">
        <f t="shared" si="225"/>
        <v>0</v>
      </c>
      <c r="AV176" s="258">
        <f t="shared" si="225"/>
        <v>0</v>
      </c>
      <c r="AW176" s="258">
        <f t="shared" si="225"/>
        <v>0</v>
      </c>
      <c r="AX176" s="258">
        <f t="shared" si="225"/>
        <v>0</v>
      </c>
      <c r="AY176" s="258">
        <f t="shared" si="225"/>
        <v>0</v>
      </c>
      <c r="AZ176" s="258">
        <f t="shared" si="225"/>
        <v>0</v>
      </c>
      <c r="BA176" s="258">
        <f t="shared" si="225"/>
        <v>0</v>
      </c>
      <c r="BB176" s="258">
        <f t="shared" si="225"/>
        <v>0</v>
      </c>
      <c r="BC176" s="258">
        <f t="shared" si="225"/>
        <v>0</v>
      </c>
      <c r="BD176" s="258">
        <f t="shared" si="225"/>
        <v>0</v>
      </c>
      <c r="BE176" s="258">
        <f t="shared" si="225"/>
        <v>0</v>
      </c>
      <c r="BF176" s="258">
        <f t="shared" si="225"/>
        <v>0</v>
      </c>
      <c r="BG176" s="258">
        <f t="shared" si="225"/>
        <v>0</v>
      </c>
      <c r="BH176" s="258">
        <f t="shared" si="225"/>
        <v>0</v>
      </c>
      <c r="BI176" s="258">
        <f t="shared" si="225"/>
        <v>0</v>
      </c>
      <c r="BJ176" s="258">
        <f t="shared" si="225"/>
        <v>0</v>
      </c>
      <c r="BK176" s="258">
        <f t="shared" si="225"/>
        <v>0</v>
      </c>
      <c r="BL176" s="258">
        <f t="shared" si="225"/>
        <v>0</v>
      </c>
      <c r="BM176" s="258">
        <f t="shared" si="225"/>
        <v>0</v>
      </c>
      <c r="BN176" s="258">
        <f t="shared" si="225"/>
        <v>0</v>
      </c>
      <c r="BO176" s="258">
        <f t="shared" si="225"/>
        <v>0</v>
      </c>
      <c r="BP176" s="258">
        <f t="shared" si="225"/>
        <v>0</v>
      </c>
      <c r="BQ176" s="258">
        <f t="shared" si="225"/>
        <v>0</v>
      </c>
      <c r="BR176" s="258">
        <f t="shared" si="225"/>
        <v>0</v>
      </c>
      <c r="BS176" s="258">
        <f t="shared" si="225"/>
        <v>0</v>
      </c>
      <c r="BT176" s="258">
        <f t="shared" si="225"/>
        <v>0</v>
      </c>
      <c r="BU176" s="258">
        <f t="shared" si="225"/>
        <v>0</v>
      </c>
      <c r="BV176" s="258">
        <f t="shared" si="225"/>
        <v>0</v>
      </c>
      <c r="BW176" s="258">
        <f t="shared" si="225"/>
        <v>0</v>
      </c>
      <c r="BX176" s="258">
        <f t="shared" si="225"/>
        <v>0</v>
      </c>
      <c r="BY176" s="258">
        <f t="shared" si="225"/>
        <v>0</v>
      </c>
      <c r="BZ176" s="258">
        <f t="shared" si="225"/>
        <v>0</v>
      </c>
      <c r="CA176" s="258">
        <f t="shared" si="225"/>
        <v>0</v>
      </c>
      <c r="CB176" s="258">
        <f t="shared" si="225"/>
        <v>0</v>
      </c>
      <c r="CC176" s="258">
        <f t="shared" si="225"/>
        <v>0</v>
      </c>
      <c r="CD176" s="258">
        <f t="shared" si="225"/>
        <v>0</v>
      </c>
      <c r="CE176" s="258">
        <f t="shared" si="225"/>
        <v>0</v>
      </c>
      <c r="CF176" s="258">
        <f t="shared" si="225"/>
        <v>0</v>
      </c>
      <c r="CG176" s="258">
        <f t="shared" si="225"/>
        <v>0</v>
      </c>
      <c r="CH176" s="258">
        <f t="shared" si="225"/>
        <v>0</v>
      </c>
      <c r="CI176" s="258">
        <f t="shared" si="225"/>
        <v>0</v>
      </c>
      <c r="CJ176" s="258">
        <f t="shared" si="225"/>
        <v>0</v>
      </c>
      <c r="CK176" s="258">
        <f t="shared" si="225"/>
        <v>0</v>
      </c>
      <c r="CL176" s="258">
        <f t="shared" si="225"/>
        <v>0</v>
      </c>
      <c r="CM176" s="258">
        <f t="shared" si="225"/>
        <v>0</v>
      </c>
      <c r="CN176" s="258">
        <f t="shared" si="225"/>
        <v>0</v>
      </c>
      <c r="CO176" s="258">
        <f t="shared" si="225"/>
        <v>0</v>
      </c>
      <c r="CP176" s="258">
        <f t="shared" si="225"/>
        <v>0</v>
      </c>
      <c r="CQ176" s="258">
        <f t="shared" si="225"/>
        <v>0</v>
      </c>
      <c r="CR176" s="258">
        <f t="shared" si="225"/>
        <v>0</v>
      </c>
      <c r="CS176" s="258">
        <f t="shared" si="225"/>
        <v>0</v>
      </c>
      <c r="CT176" s="258">
        <f t="shared" si="225"/>
        <v>0</v>
      </c>
      <c r="CU176" s="258">
        <f t="shared" si="225"/>
        <v>0</v>
      </c>
      <c r="CV176" s="258">
        <f t="shared" si="225"/>
        <v>0</v>
      </c>
      <c r="CW176" s="258">
        <f t="shared" si="225"/>
        <v>0</v>
      </c>
      <c r="CX176" s="258">
        <f t="shared" si="225"/>
        <v>0</v>
      </c>
      <c r="CY176" s="258">
        <f t="shared" si="225"/>
        <v>0</v>
      </c>
      <c r="CZ176" s="258">
        <f t="shared" si="225"/>
        <v>0</v>
      </c>
      <c r="DA176" s="258">
        <f t="shared" si="225"/>
        <v>0</v>
      </c>
      <c r="DB176" s="258">
        <f t="shared" si="225"/>
        <v>0</v>
      </c>
      <c r="DC176" s="258">
        <f t="shared" si="225"/>
        <v>0</v>
      </c>
      <c r="DD176" s="258">
        <f t="shared" si="225"/>
        <v>0</v>
      </c>
      <c r="DE176" s="258">
        <f t="shared" si="225"/>
        <v>0</v>
      </c>
      <c r="DF176" s="258">
        <f t="shared" si="225"/>
        <v>0</v>
      </c>
      <c r="DG176" s="258">
        <f t="shared" si="225"/>
        <v>0</v>
      </c>
      <c r="DH176" s="258">
        <f t="shared" si="225"/>
        <v>0</v>
      </c>
      <c r="DI176" s="258">
        <f t="shared" si="225"/>
        <v>0</v>
      </c>
      <c r="DJ176" s="258">
        <f t="shared" si="225"/>
        <v>0</v>
      </c>
      <c r="DK176" s="258">
        <f t="shared" si="225"/>
        <v>0</v>
      </c>
      <c r="DL176" s="258">
        <f t="shared" si="225"/>
        <v>0</v>
      </c>
      <c r="DM176" s="258">
        <f t="shared" si="225"/>
        <v>0</v>
      </c>
      <c r="DN176" s="258">
        <f t="shared" si="225"/>
        <v>0</v>
      </c>
      <c r="DO176" s="258">
        <f t="shared" si="225"/>
        <v>0</v>
      </c>
      <c r="DP176" s="258">
        <f t="shared" si="225"/>
        <v>0</v>
      </c>
      <c r="DQ176" s="258">
        <f t="shared" si="225"/>
        <v>0</v>
      </c>
      <c r="DR176" s="258">
        <f t="shared" si="225"/>
        <v>0</v>
      </c>
      <c r="DS176" s="258">
        <f t="shared" si="225"/>
        <v>0</v>
      </c>
      <c r="DT176" s="258">
        <f t="shared" si="225"/>
        <v>0</v>
      </c>
      <c r="DU176" s="258">
        <f t="shared" si="225"/>
        <v>0</v>
      </c>
      <c r="DV176" s="258">
        <f t="shared" si="225"/>
        <v>0</v>
      </c>
      <c r="DW176" s="258">
        <f t="shared" si="225"/>
        <v>0</v>
      </c>
      <c r="DX176" s="258">
        <f t="shared" si="225"/>
        <v>0</v>
      </c>
      <c r="DY176" s="258">
        <f t="shared" si="225"/>
        <v>0</v>
      </c>
      <c r="DZ176" s="258">
        <f t="shared" si="225"/>
        <v>0</v>
      </c>
      <c r="EA176" s="258">
        <f t="shared" si="225"/>
        <v>0</v>
      </c>
      <c r="EB176" s="258">
        <f t="shared" si="225"/>
        <v>0</v>
      </c>
      <c r="EC176" s="258">
        <f t="shared" si="225"/>
        <v>0</v>
      </c>
      <c r="ED176" s="258">
        <f t="shared" si="225"/>
        <v>0</v>
      </c>
      <c r="EE176" s="258">
        <f t="shared" si="225"/>
        <v>0</v>
      </c>
      <c r="EF176" s="258">
        <f t="shared" si="225"/>
        <v>0</v>
      </c>
      <c r="EG176" s="258">
        <f t="shared" si="225"/>
        <v>0</v>
      </c>
      <c r="EH176" s="258">
        <f t="shared" si="225"/>
        <v>0</v>
      </c>
      <c r="EI176" s="258">
        <f t="shared" si="225"/>
        <v>0</v>
      </c>
      <c r="EJ176" s="258">
        <f t="shared" si="225"/>
        <v>0</v>
      </c>
      <c r="EK176" s="258">
        <f t="shared" si="225"/>
        <v>0</v>
      </c>
      <c r="EL176" s="258">
        <f t="shared" si="225"/>
        <v>0</v>
      </c>
      <c r="EM176" s="258">
        <f t="shared" si="225"/>
        <v>0</v>
      </c>
      <c r="EN176" s="258">
        <f t="shared" si="225"/>
        <v>0</v>
      </c>
      <c r="EO176" s="258">
        <f t="shared" si="225"/>
        <v>0</v>
      </c>
      <c r="EP176" s="258">
        <f t="shared" si="225"/>
        <v>0</v>
      </c>
      <c r="EQ176" s="258">
        <f t="shared" si="225"/>
        <v>0</v>
      </c>
      <c r="ER176" s="258">
        <f t="shared" si="225"/>
        <v>0</v>
      </c>
      <c r="ES176" s="258">
        <f t="shared" si="225"/>
        <v>0</v>
      </c>
      <c r="ET176" s="1"/>
      <c r="EU176" s="1"/>
      <c r="EV176" s="1"/>
      <c r="EW176" s="1"/>
      <c r="EX176" s="80">
        <f t="shared" ref="EX176:KE176" si="226">(P176&gt;0)*(P176-AB176)</f>
        <v>0</v>
      </c>
      <c r="EY176" s="80">
        <f t="shared" si="226"/>
        <v>0</v>
      </c>
      <c r="EZ176" s="80">
        <f t="shared" si="226"/>
        <v>0</v>
      </c>
      <c r="FA176" s="80">
        <f t="shared" si="226"/>
        <v>0</v>
      </c>
      <c r="FB176" s="80">
        <f t="shared" si="226"/>
        <v>0</v>
      </c>
      <c r="FC176" s="80">
        <f t="shared" si="226"/>
        <v>0</v>
      </c>
      <c r="FD176" s="80">
        <f t="shared" si="226"/>
        <v>0</v>
      </c>
      <c r="FE176" s="80">
        <f t="shared" si="226"/>
        <v>0</v>
      </c>
      <c r="FF176" s="80">
        <f t="shared" si="226"/>
        <v>0</v>
      </c>
      <c r="FG176" s="80">
        <f t="shared" si="226"/>
        <v>0</v>
      </c>
      <c r="FH176" s="80">
        <f t="shared" si="226"/>
        <v>0</v>
      </c>
      <c r="FI176" s="80">
        <f t="shared" si="226"/>
        <v>0</v>
      </c>
      <c r="FJ176" s="80">
        <f t="shared" si="226"/>
        <v>0</v>
      </c>
      <c r="FK176" s="80">
        <f t="shared" si="226"/>
        <v>0</v>
      </c>
      <c r="FL176" s="80">
        <f t="shared" si="226"/>
        <v>0</v>
      </c>
      <c r="FM176" s="80">
        <f t="shared" si="226"/>
        <v>0</v>
      </c>
      <c r="FN176" s="80">
        <f t="shared" si="226"/>
        <v>0</v>
      </c>
      <c r="FO176" s="80">
        <f t="shared" si="226"/>
        <v>0</v>
      </c>
      <c r="FP176" s="80">
        <f t="shared" si="226"/>
        <v>0</v>
      </c>
      <c r="FQ176" s="80">
        <f t="shared" si="226"/>
        <v>0</v>
      </c>
      <c r="FR176" s="80">
        <f t="shared" si="226"/>
        <v>0</v>
      </c>
      <c r="FS176" s="80">
        <f t="shared" si="226"/>
        <v>0</v>
      </c>
      <c r="FT176" s="80">
        <f t="shared" si="226"/>
        <v>0</v>
      </c>
      <c r="FU176" s="80">
        <f t="shared" si="226"/>
        <v>0</v>
      </c>
      <c r="FV176" s="80">
        <f t="shared" si="226"/>
        <v>0</v>
      </c>
      <c r="FW176" s="80">
        <f t="shared" si="226"/>
        <v>0</v>
      </c>
      <c r="FX176" s="80">
        <f t="shared" si="226"/>
        <v>0</v>
      </c>
      <c r="FY176" s="80">
        <f t="shared" si="226"/>
        <v>0</v>
      </c>
      <c r="FZ176" s="80">
        <f t="shared" si="226"/>
        <v>0</v>
      </c>
      <c r="GA176" s="80">
        <f t="shared" si="226"/>
        <v>0</v>
      </c>
      <c r="GB176" s="80">
        <f t="shared" si="226"/>
        <v>0</v>
      </c>
      <c r="GC176" s="80">
        <f t="shared" si="226"/>
        <v>0</v>
      </c>
      <c r="GD176" s="80">
        <f t="shared" si="226"/>
        <v>0</v>
      </c>
      <c r="GE176" s="80">
        <f t="shared" si="226"/>
        <v>0</v>
      </c>
      <c r="GF176" s="80">
        <f t="shared" si="226"/>
        <v>0</v>
      </c>
      <c r="GG176" s="80">
        <f t="shared" si="226"/>
        <v>0</v>
      </c>
      <c r="GH176" s="80">
        <f t="shared" si="226"/>
        <v>0</v>
      </c>
      <c r="GI176" s="80">
        <f t="shared" si="226"/>
        <v>0</v>
      </c>
      <c r="GJ176" s="80">
        <f t="shared" si="226"/>
        <v>0</v>
      </c>
      <c r="GK176" s="80">
        <f t="shared" si="226"/>
        <v>0</v>
      </c>
      <c r="GL176" s="80">
        <f t="shared" si="226"/>
        <v>0</v>
      </c>
      <c r="GM176" s="80">
        <f t="shared" si="226"/>
        <v>0</v>
      </c>
      <c r="GN176" s="80">
        <f t="shared" si="226"/>
        <v>0</v>
      </c>
      <c r="GO176" s="80">
        <f t="shared" si="226"/>
        <v>0</v>
      </c>
      <c r="GP176" s="80">
        <f t="shared" si="226"/>
        <v>0</v>
      </c>
      <c r="GQ176" s="80">
        <f t="shared" si="226"/>
        <v>0</v>
      </c>
      <c r="GR176" s="80">
        <f t="shared" si="226"/>
        <v>0</v>
      </c>
      <c r="GS176" s="80">
        <f t="shared" si="226"/>
        <v>0</v>
      </c>
      <c r="GT176" s="80">
        <f t="shared" si="226"/>
        <v>0</v>
      </c>
      <c r="GU176" s="80">
        <f t="shared" si="226"/>
        <v>0</v>
      </c>
      <c r="GV176" s="80">
        <f t="shared" si="226"/>
        <v>0</v>
      </c>
      <c r="GW176" s="80">
        <f t="shared" si="226"/>
        <v>0</v>
      </c>
      <c r="GX176" s="80">
        <f t="shared" si="226"/>
        <v>0</v>
      </c>
      <c r="GY176" s="80">
        <f t="shared" si="226"/>
        <v>0</v>
      </c>
      <c r="GZ176" s="80">
        <f t="shared" si="226"/>
        <v>0</v>
      </c>
      <c r="HA176" s="80">
        <f t="shared" si="226"/>
        <v>0</v>
      </c>
      <c r="HB176" s="80">
        <f t="shared" si="226"/>
        <v>0</v>
      </c>
      <c r="HC176" s="80">
        <f t="shared" si="226"/>
        <v>0</v>
      </c>
      <c r="HD176" s="80">
        <f t="shared" si="226"/>
        <v>0</v>
      </c>
      <c r="HE176" s="80">
        <f t="shared" si="226"/>
        <v>0</v>
      </c>
      <c r="HF176" s="80">
        <f t="shared" si="226"/>
        <v>0</v>
      </c>
      <c r="HG176" s="80">
        <f t="shared" si="226"/>
        <v>0</v>
      </c>
      <c r="HH176" s="80">
        <f t="shared" si="226"/>
        <v>0</v>
      </c>
      <c r="HI176" s="80">
        <f t="shared" si="226"/>
        <v>0</v>
      </c>
      <c r="HJ176" s="80">
        <f t="shared" si="226"/>
        <v>0</v>
      </c>
      <c r="HK176" s="80">
        <f t="shared" si="226"/>
        <v>0</v>
      </c>
      <c r="HL176" s="80">
        <f t="shared" si="226"/>
        <v>0</v>
      </c>
      <c r="HM176" s="80">
        <f t="shared" si="226"/>
        <v>0</v>
      </c>
      <c r="HN176" s="80">
        <f t="shared" si="226"/>
        <v>0</v>
      </c>
      <c r="HO176" s="80">
        <f t="shared" si="226"/>
        <v>0</v>
      </c>
      <c r="HP176" s="80">
        <f t="shared" si="226"/>
        <v>0</v>
      </c>
      <c r="HQ176" s="80">
        <f t="shared" si="226"/>
        <v>0</v>
      </c>
      <c r="HR176" s="80">
        <f t="shared" si="226"/>
        <v>0</v>
      </c>
      <c r="HS176" s="80">
        <f t="shared" si="226"/>
        <v>0</v>
      </c>
      <c r="HT176" s="80">
        <f t="shared" si="226"/>
        <v>0</v>
      </c>
      <c r="HU176" s="80">
        <f t="shared" si="226"/>
        <v>0</v>
      </c>
      <c r="HV176" s="80">
        <f t="shared" si="226"/>
        <v>0</v>
      </c>
      <c r="HW176" s="80">
        <f t="shared" si="226"/>
        <v>0</v>
      </c>
      <c r="HX176" s="80">
        <f t="shared" si="226"/>
        <v>0</v>
      </c>
      <c r="HY176" s="80">
        <f t="shared" si="226"/>
        <v>0</v>
      </c>
      <c r="HZ176" s="80">
        <f t="shared" si="226"/>
        <v>0</v>
      </c>
      <c r="IA176" s="80">
        <f t="shared" si="226"/>
        <v>0</v>
      </c>
      <c r="IB176" s="80">
        <f t="shared" si="226"/>
        <v>0</v>
      </c>
      <c r="IC176" s="80">
        <f t="shared" si="226"/>
        <v>0</v>
      </c>
      <c r="ID176" s="80">
        <f t="shared" si="226"/>
        <v>0</v>
      </c>
      <c r="IE176" s="80">
        <f t="shared" si="226"/>
        <v>0</v>
      </c>
      <c r="IF176" s="80">
        <f t="shared" si="226"/>
        <v>0</v>
      </c>
      <c r="IG176" s="80">
        <f t="shared" si="226"/>
        <v>0</v>
      </c>
      <c r="IH176" s="80">
        <f t="shared" si="226"/>
        <v>0</v>
      </c>
      <c r="II176" s="80">
        <f t="shared" si="226"/>
        <v>0</v>
      </c>
      <c r="IJ176" s="80">
        <f t="shared" si="226"/>
        <v>0</v>
      </c>
      <c r="IK176" s="80">
        <f t="shared" si="226"/>
        <v>0</v>
      </c>
      <c r="IL176" s="80">
        <f t="shared" si="226"/>
        <v>0</v>
      </c>
      <c r="IM176" s="80">
        <f t="shared" si="226"/>
        <v>0</v>
      </c>
      <c r="IN176" s="80">
        <f t="shared" si="226"/>
        <v>0</v>
      </c>
      <c r="IO176" s="80">
        <f t="shared" si="226"/>
        <v>0</v>
      </c>
      <c r="IP176" s="80">
        <f t="shared" si="226"/>
        <v>0</v>
      </c>
      <c r="IQ176" s="80">
        <f t="shared" si="226"/>
        <v>0</v>
      </c>
      <c r="IR176" s="80">
        <f t="shared" si="226"/>
        <v>0</v>
      </c>
      <c r="IS176" s="80">
        <f t="shared" si="226"/>
        <v>0</v>
      </c>
      <c r="IT176" s="80">
        <f t="shared" si="226"/>
        <v>0</v>
      </c>
      <c r="IU176" s="80">
        <f t="shared" si="226"/>
        <v>0</v>
      </c>
      <c r="IV176" s="80">
        <f t="shared" si="226"/>
        <v>0</v>
      </c>
      <c r="IW176" s="80">
        <f t="shared" si="226"/>
        <v>0</v>
      </c>
      <c r="IX176" s="80">
        <f t="shared" si="226"/>
        <v>0</v>
      </c>
      <c r="IY176" s="80">
        <f t="shared" si="226"/>
        <v>0</v>
      </c>
      <c r="IZ176" s="80">
        <f t="shared" si="226"/>
        <v>0</v>
      </c>
      <c r="JA176" s="80">
        <f t="shared" si="226"/>
        <v>0</v>
      </c>
      <c r="JB176" s="80">
        <f t="shared" si="226"/>
        <v>0</v>
      </c>
      <c r="JC176" s="80">
        <f t="shared" si="226"/>
        <v>0</v>
      </c>
      <c r="JD176" s="80">
        <f t="shared" si="226"/>
        <v>0</v>
      </c>
      <c r="JE176" s="80">
        <f t="shared" si="226"/>
        <v>0</v>
      </c>
      <c r="JF176" s="80">
        <f t="shared" si="226"/>
        <v>0</v>
      </c>
      <c r="JG176" s="80">
        <f t="shared" si="226"/>
        <v>0</v>
      </c>
      <c r="JH176" s="80">
        <f t="shared" si="226"/>
        <v>0</v>
      </c>
      <c r="JI176" s="80">
        <f t="shared" si="226"/>
        <v>0</v>
      </c>
      <c r="JJ176" s="80">
        <f t="shared" si="226"/>
        <v>0</v>
      </c>
      <c r="JK176" s="80">
        <f t="shared" si="226"/>
        <v>0</v>
      </c>
      <c r="JL176" s="80">
        <f t="shared" si="226"/>
        <v>0</v>
      </c>
      <c r="JM176" s="80">
        <f t="shared" si="226"/>
        <v>0</v>
      </c>
      <c r="JN176" s="80">
        <f t="shared" si="226"/>
        <v>0</v>
      </c>
      <c r="JO176" s="80">
        <f t="shared" si="226"/>
        <v>0</v>
      </c>
      <c r="JP176" s="80">
        <f t="shared" si="226"/>
        <v>0</v>
      </c>
      <c r="JQ176" s="80">
        <f t="shared" si="226"/>
        <v>0</v>
      </c>
      <c r="JR176" s="80">
        <f t="shared" si="226"/>
        <v>0</v>
      </c>
      <c r="JS176" s="80">
        <f t="shared" si="226"/>
        <v>0</v>
      </c>
      <c r="JT176" s="80">
        <f t="shared" si="226"/>
        <v>0</v>
      </c>
      <c r="JU176" s="80">
        <f t="shared" si="226"/>
        <v>0</v>
      </c>
      <c r="JV176" s="80">
        <f t="shared" si="226"/>
        <v>0</v>
      </c>
      <c r="JW176" s="80">
        <f t="shared" si="226"/>
        <v>0</v>
      </c>
      <c r="JX176" s="80">
        <f t="shared" si="226"/>
        <v>0</v>
      </c>
      <c r="JY176" s="80">
        <f t="shared" si="226"/>
        <v>0</v>
      </c>
      <c r="JZ176" s="80">
        <f t="shared" si="226"/>
        <v>0</v>
      </c>
      <c r="KA176" s="80">
        <f t="shared" si="226"/>
        <v>0</v>
      </c>
      <c r="KB176" s="80">
        <f t="shared" si="226"/>
        <v>0</v>
      </c>
      <c r="KC176" s="80">
        <f t="shared" si="226"/>
        <v>0</v>
      </c>
      <c r="KD176" s="80">
        <f t="shared" si="226"/>
        <v>0</v>
      </c>
      <c r="KE176" s="80">
        <f t="shared" si="226"/>
        <v>0</v>
      </c>
      <c r="KF176" s="1"/>
      <c r="KG176" s="1"/>
      <c r="KH176" s="80">
        <f>+Interest_Rate_for_Equipment_Financing/12*P176</f>
        <v>0</v>
      </c>
      <c r="KI176" s="80">
        <f>+Interest_Rate_for_Equipment_Financing/12*Q176</f>
        <v>0</v>
      </c>
      <c r="KJ176" s="80">
        <f>+Interest_Rate_for_Equipment_Financing/12*R176</f>
        <v>0</v>
      </c>
      <c r="KK176" s="80">
        <f>+Interest_Rate_for_Equipment_Financing/12*S176</f>
        <v>0</v>
      </c>
      <c r="KL176" s="80">
        <f>+Interest_Rate_for_Equipment_Financing/12*T176</f>
        <v>0</v>
      </c>
      <c r="KM176" s="80">
        <f>+Interest_Rate_for_Equipment_Financing/12*U176</f>
        <v>0</v>
      </c>
      <c r="KN176" s="80">
        <f>+Interest_Rate_for_Equipment_Financing/12*V176</f>
        <v>0</v>
      </c>
      <c r="KO176" s="80">
        <f>+Interest_Rate_for_Equipment_Financing/12*W176</f>
        <v>0</v>
      </c>
      <c r="KP176" s="80">
        <f>+Interest_Rate_for_Equipment_Financing/12*X176</f>
        <v>0</v>
      </c>
      <c r="KQ176" s="80">
        <f>+Interest_Rate_for_Equipment_Financing/12*Y176</f>
        <v>0</v>
      </c>
      <c r="KR176" s="80">
        <f>+Interest_Rate_for_Equipment_Financing/12*Z176</f>
        <v>0</v>
      </c>
      <c r="KS176" s="80">
        <f>+Interest_Rate_for_Equipment_Financing/12*AA176</f>
        <v>0</v>
      </c>
      <c r="KT176" s="80">
        <f>+Interest_Rate_for_Equipment_Financing/12*AB176</f>
        <v>0</v>
      </c>
      <c r="KU176" s="80">
        <f>+Interest_Rate_for_Equipment_Financing/12*AC176</f>
        <v>0</v>
      </c>
      <c r="KV176" s="80">
        <f>+Interest_Rate_for_Equipment_Financing/12*AD176</f>
        <v>0</v>
      </c>
      <c r="KW176" s="80">
        <f>+Interest_Rate_for_Equipment_Financing/12*AE176</f>
        <v>0</v>
      </c>
      <c r="KX176" s="80">
        <f>+Interest_Rate_for_Equipment_Financing/12*AF176</f>
        <v>0</v>
      </c>
      <c r="KY176" s="80">
        <f>+Interest_Rate_for_Equipment_Financing/12*AG176</f>
        <v>0</v>
      </c>
      <c r="KZ176" s="80">
        <f>+Interest_Rate_for_Equipment_Financing/12*AH176</f>
        <v>0</v>
      </c>
      <c r="LA176" s="80">
        <f>+Interest_Rate_for_Equipment_Financing/12*AI176</f>
        <v>0</v>
      </c>
      <c r="LB176" s="80">
        <f>+Interest_Rate_for_Equipment_Financing/12*AJ176</f>
        <v>0</v>
      </c>
      <c r="LC176" s="80">
        <f>+Interest_Rate_for_Equipment_Financing/12*AK176</f>
        <v>0</v>
      </c>
      <c r="LD176" s="80">
        <f>+Interest_Rate_for_Equipment_Financing/12*AL176</f>
        <v>0</v>
      </c>
      <c r="LE176" s="80">
        <f>+Interest_Rate_for_Equipment_Financing/12*AM176</f>
        <v>0</v>
      </c>
      <c r="LF176" s="80">
        <f>+Interest_Rate_for_Equipment_Financing/12*AN176</f>
        <v>0</v>
      </c>
      <c r="LG176" s="80">
        <f>+Interest_Rate_for_Equipment_Financing/12*AO176</f>
        <v>0</v>
      </c>
      <c r="LH176" s="80">
        <f>+Interest_Rate_for_Equipment_Financing/12*AP176</f>
        <v>0</v>
      </c>
      <c r="LI176" s="80">
        <f>+Interest_Rate_for_Equipment_Financing/12*AQ176</f>
        <v>0</v>
      </c>
      <c r="LJ176" s="80">
        <f>+Interest_Rate_for_Equipment_Financing/12*AR176</f>
        <v>0</v>
      </c>
      <c r="LK176" s="80">
        <f>+Interest_Rate_for_Equipment_Financing/12*AS176</f>
        <v>0</v>
      </c>
      <c r="LL176" s="80">
        <f>+Interest_Rate_for_Equipment_Financing/12*AT176</f>
        <v>0</v>
      </c>
      <c r="LM176" s="80">
        <f>+Interest_Rate_for_Equipment_Financing/12*AU176</f>
        <v>0</v>
      </c>
      <c r="LN176" s="80">
        <f>+Interest_Rate_for_Equipment_Financing/12*AV176</f>
        <v>0</v>
      </c>
      <c r="LO176" s="80">
        <f>+Interest_Rate_for_Equipment_Financing/12*AW176</f>
        <v>0</v>
      </c>
      <c r="LP176" s="80">
        <f>+Interest_Rate_for_Equipment_Financing/12*AX176</f>
        <v>0</v>
      </c>
      <c r="LQ176" s="80">
        <f>+Interest_Rate_for_Equipment_Financing/12*AY176</f>
        <v>0</v>
      </c>
      <c r="LR176" s="80">
        <f>+Interest_Rate_for_Equipment_Financing/12*AZ176</f>
        <v>0</v>
      </c>
      <c r="LS176" s="80">
        <f>+Interest_Rate_for_Equipment_Financing/12*BA176</f>
        <v>0</v>
      </c>
      <c r="LT176" s="80">
        <f>+Interest_Rate_for_Equipment_Financing/12*BB176</f>
        <v>0</v>
      </c>
      <c r="LU176" s="80">
        <f>+Interest_Rate_for_Equipment_Financing/12*BC176</f>
        <v>0</v>
      </c>
      <c r="LV176" s="80">
        <f>+Interest_Rate_for_Equipment_Financing/12*BD176</f>
        <v>0</v>
      </c>
      <c r="LW176" s="80">
        <f>+Interest_Rate_for_Equipment_Financing/12*BE176</f>
        <v>0</v>
      </c>
      <c r="LX176" s="80">
        <f>+Interest_Rate_for_Equipment_Financing/12*BF176</f>
        <v>0</v>
      </c>
      <c r="LY176" s="80">
        <f>+Interest_Rate_for_Equipment_Financing/12*BG176</f>
        <v>0</v>
      </c>
      <c r="LZ176" s="80">
        <f>+Interest_Rate_for_Equipment_Financing/12*BH176</f>
        <v>0</v>
      </c>
      <c r="MA176" s="80">
        <f>+Interest_Rate_for_Equipment_Financing/12*BI176</f>
        <v>0</v>
      </c>
      <c r="MB176" s="80">
        <f>+Interest_Rate_for_Equipment_Financing/12*BJ176</f>
        <v>0</v>
      </c>
      <c r="MC176" s="80">
        <f>+Interest_Rate_for_Equipment_Financing/12*BK176</f>
        <v>0</v>
      </c>
      <c r="MD176" s="80">
        <f>+Interest_Rate_for_Equipment_Financing/12*BL176</f>
        <v>0</v>
      </c>
      <c r="ME176" s="80">
        <f>+Interest_Rate_for_Equipment_Financing/12*BM176</f>
        <v>0</v>
      </c>
      <c r="MF176" s="80">
        <f>+Interest_Rate_for_Equipment_Financing/12*BN176</f>
        <v>0</v>
      </c>
      <c r="MG176" s="80">
        <f>+Interest_Rate_for_Equipment_Financing/12*BO176</f>
        <v>0</v>
      </c>
      <c r="MH176" s="80">
        <f>+Interest_Rate_for_Equipment_Financing/12*BP176</f>
        <v>0</v>
      </c>
      <c r="MI176" s="80">
        <f>+Interest_Rate_for_Equipment_Financing/12*BQ176</f>
        <v>0</v>
      </c>
      <c r="MJ176" s="80">
        <f>+Interest_Rate_for_Equipment_Financing/12*BR176</f>
        <v>0</v>
      </c>
      <c r="MK176" s="80">
        <f>+Interest_Rate_for_Equipment_Financing/12*BS176</f>
        <v>0</v>
      </c>
      <c r="ML176" s="80">
        <f>+Interest_Rate_for_Equipment_Financing/12*BT176</f>
        <v>0</v>
      </c>
      <c r="MM176" s="80">
        <f>+Interest_Rate_for_Equipment_Financing/12*BU176</f>
        <v>0</v>
      </c>
      <c r="MN176" s="80">
        <f>+Interest_Rate_for_Equipment_Financing/12*BV176</f>
        <v>0</v>
      </c>
      <c r="MO176" s="80">
        <f>+Interest_Rate_for_Equipment_Financing/12*BW176</f>
        <v>0</v>
      </c>
      <c r="MP176" s="80">
        <f>+Interest_Rate_for_Equipment_Financing/12*BX176</f>
        <v>0</v>
      </c>
      <c r="MQ176" s="80">
        <f>+Interest_Rate_for_Equipment_Financing/12*BY176</f>
        <v>0</v>
      </c>
      <c r="MR176" s="80">
        <f>+Interest_Rate_for_Equipment_Financing/12*BZ176</f>
        <v>0</v>
      </c>
      <c r="MS176" s="80">
        <f>+Interest_Rate_for_Equipment_Financing/12*CA176</f>
        <v>0</v>
      </c>
      <c r="MT176" s="80">
        <f>+Interest_Rate_for_Equipment_Financing/12*CB176</f>
        <v>0</v>
      </c>
      <c r="MU176" s="80">
        <f>+Interest_Rate_for_Equipment_Financing/12*CC176</f>
        <v>0</v>
      </c>
      <c r="MV176" s="80">
        <f>+Interest_Rate_for_Equipment_Financing/12*CD176</f>
        <v>0</v>
      </c>
      <c r="MW176" s="80">
        <f>+Interest_Rate_for_Equipment_Financing/12*CE176</f>
        <v>0</v>
      </c>
      <c r="MX176" s="80">
        <f>+Interest_Rate_for_Equipment_Financing/12*CF176</f>
        <v>0</v>
      </c>
      <c r="MY176" s="80">
        <f>+Interest_Rate_for_Equipment_Financing/12*CG176</f>
        <v>0</v>
      </c>
      <c r="MZ176" s="80">
        <f>+Interest_Rate_for_Equipment_Financing/12*CH176</f>
        <v>0</v>
      </c>
      <c r="NA176" s="80">
        <f>+Interest_Rate_for_Equipment_Financing/12*CI176</f>
        <v>0</v>
      </c>
      <c r="NB176" s="80">
        <f>+Interest_Rate_for_Equipment_Financing/12*CJ176</f>
        <v>0</v>
      </c>
      <c r="NC176" s="80">
        <f>+Interest_Rate_for_Equipment_Financing/12*CK176</f>
        <v>0</v>
      </c>
      <c r="ND176" s="80">
        <f>+Interest_Rate_for_Equipment_Financing/12*CL176</f>
        <v>0</v>
      </c>
      <c r="NE176" s="80">
        <f>+Interest_Rate_for_Equipment_Financing/12*CM176</f>
        <v>0</v>
      </c>
      <c r="NF176" s="80">
        <f>+Interest_Rate_for_Equipment_Financing/12*CN176</f>
        <v>0</v>
      </c>
      <c r="NG176" s="80">
        <f>+Interest_Rate_for_Equipment_Financing/12*CO176</f>
        <v>0</v>
      </c>
      <c r="NH176" s="80">
        <f>+Interest_Rate_for_Equipment_Financing/12*CP176</f>
        <v>0</v>
      </c>
      <c r="NI176" s="80">
        <f>+Interest_Rate_for_Equipment_Financing/12*CQ176</f>
        <v>0</v>
      </c>
      <c r="NJ176" s="80">
        <f>+Interest_Rate_for_Equipment_Financing/12*CR176</f>
        <v>0</v>
      </c>
      <c r="NK176" s="80">
        <f>+Interest_Rate_for_Equipment_Financing/12*CS176</f>
        <v>0</v>
      </c>
      <c r="NL176" s="80">
        <f>+Interest_Rate_for_Equipment_Financing/12*CT176</f>
        <v>0</v>
      </c>
      <c r="NM176" s="80">
        <f>+Interest_Rate_for_Equipment_Financing/12*CU176</f>
        <v>0</v>
      </c>
      <c r="NN176" s="80">
        <f>+Interest_Rate_for_Equipment_Financing/12*CV176</f>
        <v>0</v>
      </c>
      <c r="NO176" s="80">
        <f>+Interest_Rate_for_Equipment_Financing/12*CW176</f>
        <v>0</v>
      </c>
      <c r="NP176" s="80">
        <f>+Interest_Rate_for_Equipment_Financing/12*CX176</f>
        <v>0</v>
      </c>
      <c r="NQ176" s="80">
        <f>+Interest_Rate_for_Equipment_Financing/12*CY176</f>
        <v>0</v>
      </c>
      <c r="NR176" s="80">
        <f>+Interest_Rate_for_Equipment_Financing/12*CZ176</f>
        <v>0</v>
      </c>
      <c r="NS176" s="80">
        <f>+Interest_Rate_for_Equipment_Financing/12*DA176</f>
        <v>0</v>
      </c>
      <c r="NT176" s="80">
        <f>+Interest_Rate_for_Equipment_Financing/12*DB176</f>
        <v>0</v>
      </c>
      <c r="NU176" s="80">
        <f>+Interest_Rate_for_Equipment_Financing/12*DC176</f>
        <v>0</v>
      </c>
      <c r="NV176" s="80">
        <f>+Interest_Rate_for_Equipment_Financing/12*DD176</f>
        <v>0</v>
      </c>
      <c r="NW176" s="80">
        <f>+Interest_Rate_for_Equipment_Financing/12*DE176</f>
        <v>0</v>
      </c>
      <c r="NX176" s="80">
        <f>+Interest_Rate_for_Equipment_Financing/12*DF176</f>
        <v>0</v>
      </c>
      <c r="NY176" s="80">
        <f>+Interest_Rate_for_Equipment_Financing/12*DG176</f>
        <v>0</v>
      </c>
      <c r="NZ176" s="80">
        <f>+Interest_Rate_for_Equipment_Financing/12*DH176</f>
        <v>0</v>
      </c>
      <c r="OA176" s="80">
        <f>+Interest_Rate_for_Equipment_Financing/12*DI176</f>
        <v>0</v>
      </c>
      <c r="OB176" s="80">
        <f>+Interest_Rate_for_Equipment_Financing/12*DJ176</f>
        <v>0</v>
      </c>
      <c r="OC176" s="80">
        <f>+Interest_Rate_for_Equipment_Financing/12*DK176</f>
        <v>0</v>
      </c>
      <c r="OD176" s="80">
        <f>+Interest_Rate_for_Equipment_Financing/12*DL176</f>
        <v>0</v>
      </c>
      <c r="OE176" s="80">
        <f>+Interest_Rate_for_Equipment_Financing/12*DM176</f>
        <v>0</v>
      </c>
      <c r="OF176" s="80">
        <f>+Interest_Rate_for_Equipment_Financing/12*DN176</f>
        <v>0</v>
      </c>
      <c r="OG176" s="80">
        <f>+Interest_Rate_for_Equipment_Financing/12*DO176</f>
        <v>0</v>
      </c>
      <c r="OH176" s="80">
        <f>+Interest_Rate_for_Equipment_Financing/12*DP176</f>
        <v>0</v>
      </c>
      <c r="OI176" s="80">
        <f>+Interest_Rate_for_Equipment_Financing/12*DQ176</f>
        <v>0</v>
      </c>
      <c r="OJ176" s="80">
        <f>+Interest_Rate_for_Equipment_Financing/12*DR176</f>
        <v>0</v>
      </c>
      <c r="OK176" s="80">
        <f>+Interest_Rate_for_Equipment_Financing/12*DS176</f>
        <v>0</v>
      </c>
      <c r="OL176" s="80">
        <f>+Interest_Rate_for_Equipment_Financing/12*DT176</f>
        <v>0</v>
      </c>
      <c r="OM176" s="80">
        <f>+Interest_Rate_for_Equipment_Financing/12*DU176</f>
        <v>0</v>
      </c>
      <c r="ON176" s="80">
        <f>+Interest_Rate_for_Equipment_Financing/12*DV176</f>
        <v>0</v>
      </c>
      <c r="OO176" s="80">
        <f>+Interest_Rate_for_Equipment_Financing/12*DW176</f>
        <v>0</v>
      </c>
      <c r="OP176" s="80">
        <f>+Interest_Rate_for_Equipment_Financing/12*DX176</f>
        <v>0</v>
      </c>
      <c r="OQ176" s="80">
        <f>+Interest_Rate_for_Equipment_Financing/12*DY176</f>
        <v>0</v>
      </c>
      <c r="OR176" s="80">
        <f>+Interest_Rate_for_Equipment_Financing/12*DZ176</f>
        <v>0</v>
      </c>
      <c r="OS176" s="80">
        <f>+Interest_Rate_for_Equipment_Financing/12*EA176</f>
        <v>0</v>
      </c>
      <c r="OT176" s="80">
        <f>+Interest_Rate_for_Equipment_Financing/12*EB176</f>
        <v>0</v>
      </c>
      <c r="OU176" s="80">
        <f>+Interest_Rate_for_Equipment_Financing/12*EC176</f>
        <v>0</v>
      </c>
      <c r="OV176" s="80">
        <f>+Interest_Rate_for_Equipment_Financing/12*ED176</f>
        <v>0</v>
      </c>
      <c r="OW176" s="80">
        <f>+Interest_Rate_for_Equipment_Financing/12*EE176</f>
        <v>0</v>
      </c>
    </row>
    <row r="177" ht="12.75" customHeight="1">
      <c r="A177" s="79">
        <f t="shared" si="111"/>
        <v>56</v>
      </c>
      <c r="B177" s="79" t="s">
        <v>256</v>
      </c>
      <c r="C177" s="80"/>
      <c r="D177" s="80" t="str">
        <f>Term_for_Equipment_Financing</f>
        <v/>
      </c>
      <c r="E177" s="294">
        <f>+Interest_Rate_LT</f>
        <v>0.05</v>
      </c>
      <c r="F177" s="295">
        <f t="shared" si="141"/>
        <v>8</v>
      </c>
      <c r="G177" s="79">
        <f t="shared" si="142"/>
        <v>2029</v>
      </c>
      <c r="H177" s="296"/>
      <c r="I177" s="296"/>
      <c r="J177" s="297"/>
      <c r="K177" s="1"/>
      <c r="L177" s="1"/>
      <c r="M177" s="256">
        <f t="shared" si="118"/>
        <v>47331</v>
      </c>
      <c r="N177" s="256">
        <f t="shared" si="112"/>
        <v>0</v>
      </c>
      <c r="O177" s="257">
        <f t="shared" si="113"/>
        <v>0</v>
      </c>
      <c r="P177" s="258">
        <f t="shared" ref="P177:ES177" si="227">AND((O177&gt;0.1),OR(P$70&lt;$N177,$N177=0))*(O177+$O177+O177*$E177/12)+(P$70=$M177)*($C177+$O177+$C177*$E177/12)</f>
        <v>0</v>
      </c>
      <c r="Q177" s="258">
        <f t="shared" si="227"/>
        <v>0</v>
      </c>
      <c r="R177" s="258">
        <f t="shared" si="227"/>
        <v>0</v>
      </c>
      <c r="S177" s="258">
        <f t="shared" si="227"/>
        <v>0</v>
      </c>
      <c r="T177" s="258">
        <f t="shared" si="227"/>
        <v>0</v>
      </c>
      <c r="U177" s="258">
        <f t="shared" si="227"/>
        <v>0</v>
      </c>
      <c r="V177" s="258">
        <f t="shared" si="227"/>
        <v>0</v>
      </c>
      <c r="W177" s="258">
        <f t="shared" si="227"/>
        <v>0</v>
      </c>
      <c r="X177" s="258">
        <f t="shared" si="227"/>
        <v>0</v>
      </c>
      <c r="Y177" s="258">
        <f t="shared" si="227"/>
        <v>0</v>
      </c>
      <c r="Z177" s="258">
        <f t="shared" si="227"/>
        <v>0</v>
      </c>
      <c r="AA177" s="258">
        <f t="shared" si="227"/>
        <v>0</v>
      </c>
      <c r="AB177" s="258">
        <f t="shared" si="227"/>
        <v>0</v>
      </c>
      <c r="AC177" s="258">
        <f t="shared" si="227"/>
        <v>0</v>
      </c>
      <c r="AD177" s="258">
        <f t="shared" si="227"/>
        <v>0</v>
      </c>
      <c r="AE177" s="258">
        <f t="shared" si="227"/>
        <v>0</v>
      </c>
      <c r="AF177" s="258">
        <f t="shared" si="227"/>
        <v>0</v>
      </c>
      <c r="AG177" s="258">
        <f t="shared" si="227"/>
        <v>0</v>
      </c>
      <c r="AH177" s="258">
        <f t="shared" si="227"/>
        <v>0</v>
      </c>
      <c r="AI177" s="258">
        <f t="shared" si="227"/>
        <v>0</v>
      </c>
      <c r="AJ177" s="258">
        <f t="shared" si="227"/>
        <v>0</v>
      </c>
      <c r="AK177" s="258">
        <f t="shared" si="227"/>
        <v>0</v>
      </c>
      <c r="AL177" s="258">
        <f t="shared" si="227"/>
        <v>0</v>
      </c>
      <c r="AM177" s="258">
        <f t="shared" si="227"/>
        <v>0</v>
      </c>
      <c r="AN177" s="258">
        <f t="shared" si="227"/>
        <v>0</v>
      </c>
      <c r="AO177" s="258">
        <f t="shared" si="227"/>
        <v>0</v>
      </c>
      <c r="AP177" s="258">
        <f t="shared" si="227"/>
        <v>0</v>
      </c>
      <c r="AQ177" s="258">
        <f t="shared" si="227"/>
        <v>0</v>
      </c>
      <c r="AR177" s="258">
        <f t="shared" si="227"/>
        <v>0</v>
      </c>
      <c r="AS177" s="258">
        <f t="shared" si="227"/>
        <v>0</v>
      </c>
      <c r="AT177" s="258">
        <f t="shared" si="227"/>
        <v>0</v>
      </c>
      <c r="AU177" s="258">
        <f t="shared" si="227"/>
        <v>0</v>
      </c>
      <c r="AV177" s="258">
        <f t="shared" si="227"/>
        <v>0</v>
      </c>
      <c r="AW177" s="258">
        <f t="shared" si="227"/>
        <v>0</v>
      </c>
      <c r="AX177" s="258">
        <f t="shared" si="227"/>
        <v>0</v>
      </c>
      <c r="AY177" s="258">
        <f t="shared" si="227"/>
        <v>0</v>
      </c>
      <c r="AZ177" s="258">
        <f t="shared" si="227"/>
        <v>0</v>
      </c>
      <c r="BA177" s="258">
        <f t="shared" si="227"/>
        <v>0</v>
      </c>
      <c r="BB177" s="258">
        <f t="shared" si="227"/>
        <v>0</v>
      </c>
      <c r="BC177" s="258">
        <f t="shared" si="227"/>
        <v>0</v>
      </c>
      <c r="BD177" s="258">
        <f t="shared" si="227"/>
        <v>0</v>
      </c>
      <c r="BE177" s="258">
        <f t="shared" si="227"/>
        <v>0</v>
      </c>
      <c r="BF177" s="258">
        <f t="shared" si="227"/>
        <v>0</v>
      </c>
      <c r="BG177" s="258">
        <f t="shared" si="227"/>
        <v>0</v>
      </c>
      <c r="BH177" s="258">
        <f t="shared" si="227"/>
        <v>0</v>
      </c>
      <c r="BI177" s="258">
        <f t="shared" si="227"/>
        <v>0</v>
      </c>
      <c r="BJ177" s="258">
        <f t="shared" si="227"/>
        <v>0</v>
      </c>
      <c r="BK177" s="258">
        <f t="shared" si="227"/>
        <v>0</v>
      </c>
      <c r="BL177" s="258">
        <f t="shared" si="227"/>
        <v>0</v>
      </c>
      <c r="BM177" s="258">
        <f t="shared" si="227"/>
        <v>0</v>
      </c>
      <c r="BN177" s="258">
        <f t="shared" si="227"/>
        <v>0</v>
      </c>
      <c r="BO177" s="258">
        <f t="shared" si="227"/>
        <v>0</v>
      </c>
      <c r="BP177" s="258">
        <f t="shared" si="227"/>
        <v>0</v>
      </c>
      <c r="BQ177" s="258">
        <f t="shared" si="227"/>
        <v>0</v>
      </c>
      <c r="BR177" s="258">
        <f t="shared" si="227"/>
        <v>0</v>
      </c>
      <c r="BS177" s="258">
        <f t="shared" si="227"/>
        <v>0</v>
      </c>
      <c r="BT177" s="258">
        <f t="shared" si="227"/>
        <v>0</v>
      </c>
      <c r="BU177" s="258">
        <f t="shared" si="227"/>
        <v>0</v>
      </c>
      <c r="BV177" s="258">
        <f t="shared" si="227"/>
        <v>0</v>
      </c>
      <c r="BW177" s="258">
        <f t="shared" si="227"/>
        <v>0</v>
      </c>
      <c r="BX177" s="258">
        <f t="shared" si="227"/>
        <v>0</v>
      </c>
      <c r="BY177" s="258">
        <f t="shared" si="227"/>
        <v>0</v>
      </c>
      <c r="BZ177" s="258">
        <f t="shared" si="227"/>
        <v>0</v>
      </c>
      <c r="CA177" s="258">
        <f t="shared" si="227"/>
        <v>0</v>
      </c>
      <c r="CB177" s="258">
        <f t="shared" si="227"/>
        <v>0</v>
      </c>
      <c r="CC177" s="258">
        <f t="shared" si="227"/>
        <v>0</v>
      </c>
      <c r="CD177" s="258">
        <f t="shared" si="227"/>
        <v>0</v>
      </c>
      <c r="CE177" s="258">
        <f t="shared" si="227"/>
        <v>0</v>
      </c>
      <c r="CF177" s="258">
        <f t="shared" si="227"/>
        <v>0</v>
      </c>
      <c r="CG177" s="258">
        <f t="shared" si="227"/>
        <v>0</v>
      </c>
      <c r="CH177" s="258">
        <f t="shared" si="227"/>
        <v>0</v>
      </c>
      <c r="CI177" s="258">
        <f t="shared" si="227"/>
        <v>0</v>
      </c>
      <c r="CJ177" s="258">
        <f t="shared" si="227"/>
        <v>0</v>
      </c>
      <c r="CK177" s="258">
        <f t="shared" si="227"/>
        <v>0</v>
      </c>
      <c r="CL177" s="258">
        <f t="shared" si="227"/>
        <v>0</v>
      </c>
      <c r="CM177" s="258">
        <f t="shared" si="227"/>
        <v>0</v>
      </c>
      <c r="CN177" s="258">
        <f t="shared" si="227"/>
        <v>0</v>
      </c>
      <c r="CO177" s="258">
        <f t="shared" si="227"/>
        <v>0</v>
      </c>
      <c r="CP177" s="258">
        <f t="shared" si="227"/>
        <v>0</v>
      </c>
      <c r="CQ177" s="258">
        <f t="shared" si="227"/>
        <v>0</v>
      </c>
      <c r="CR177" s="258">
        <f t="shared" si="227"/>
        <v>0</v>
      </c>
      <c r="CS177" s="258">
        <f t="shared" si="227"/>
        <v>0</v>
      </c>
      <c r="CT177" s="258">
        <f t="shared" si="227"/>
        <v>0</v>
      </c>
      <c r="CU177" s="258">
        <f t="shared" si="227"/>
        <v>0</v>
      </c>
      <c r="CV177" s="258">
        <f t="shared" si="227"/>
        <v>0</v>
      </c>
      <c r="CW177" s="258">
        <f t="shared" si="227"/>
        <v>0</v>
      </c>
      <c r="CX177" s="258">
        <f t="shared" si="227"/>
        <v>0</v>
      </c>
      <c r="CY177" s="258">
        <f t="shared" si="227"/>
        <v>0</v>
      </c>
      <c r="CZ177" s="258">
        <f t="shared" si="227"/>
        <v>0</v>
      </c>
      <c r="DA177" s="258">
        <f t="shared" si="227"/>
        <v>0</v>
      </c>
      <c r="DB177" s="258">
        <f t="shared" si="227"/>
        <v>0</v>
      </c>
      <c r="DC177" s="258">
        <f t="shared" si="227"/>
        <v>0</v>
      </c>
      <c r="DD177" s="258">
        <f t="shared" si="227"/>
        <v>0</v>
      </c>
      <c r="DE177" s="258">
        <f t="shared" si="227"/>
        <v>0</v>
      </c>
      <c r="DF177" s="258">
        <f t="shared" si="227"/>
        <v>0</v>
      </c>
      <c r="DG177" s="258">
        <f t="shared" si="227"/>
        <v>0</v>
      </c>
      <c r="DH177" s="258">
        <f t="shared" si="227"/>
        <v>0</v>
      </c>
      <c r="DI177" s="258">
        <f t="shared" si="227"/>
        <v>0</v>
      </c>
      <c r="DJ177" s="258">
        <f t="shared" si="227"/>
        <v>0</v>
      </c>
      <c r="DK177" s="258">
        <f t="shared" si="227"/>
        <v>0</v>
      </c>
      <c r="DL177" s="258">
        <f t="shared" si="227"/>
        <v>0</v>
      </c>
      <c r="DM177" s="258">
        <f t="shared" si="227"/>
        <v>0</v>
      </c>
      <c r="DN177" s="258">
        <f t="shared" si="227"/>
        <v>0</v>
      </c>
      <c r="DO177" s="258">
        <f t="shared" si="227"/>
        <v>0</v>
      </c>
      <c r="DP177" s="258">
        <f t="shared" si="227"/>
        <v>0</v>
      </c>
      <c r="DQ177" s="258">
        <f t="shared" si="227"/>
        <v>0</v>
      </c>
      <c r="DR177" s="258">
        <f t="shared" si="227"/>
        <v>0</v>
      </c>
      <c r="DS177" s="258">
        <f t="shared" si="227"/>
        <v>0</v>
      </c>
      <c r="DT177" s="258">
        <f t="shared" si="227"/>
        <v>0</v>
      </c>
      <c r="DU177" s="258">
        <f t="shared" si="227"/>
        <v>0</v>
      </c>
      <c r="DV177" s="258">
        <f t="shared" si="227"/>
        <v>0</v>
      </c>
      <c r="DW177" s="258">
        <f t="shared" si="227"/>
        <v>0</v>
      </c>
      <c r="DX177" s="258">
        <f t="shared" si="227"/>
        <v>0</v>
      </c>
      <c r="DY177" s="258">
        <f t="shared" si="227"/>
        <v>0</v>
      </c>
      <c r="DZ177" s="258">
        <f t="shared" si="227"/>
        <v>0</v>
      </c>
      <c r="EA177" s="258">
        <f t="shared" si="227"/>
        <v>0</v>
      </c>
      <c r="EB177" s="258">
        <f t="shared" si="227"/>
        <v>0</v>
      </c>
      <c r="EC177" s="258">
        <f t="shared" si="227"/>
        <v>0</v>
      </c>
      <c r="ED177" s="258">
        <f t="shared" si="227"/>
        <v>0</v>
      </c>
      <c r="EE177" s="258">
        <f t="shared" si="227"/>
        <v>0</v>
      </c>
      <c r="EF177" s="258">
        <f t="shared" si="227"/>
        <v>0</v>
      </c>
      <c r="EG177" s="258">
        <f t="shared" si="227"/>
        <v>0</v>
      </c>
      <c r="EH177" s="258">
        <f t="shared" si="227"/>
        <v>0</v>
      </c>
      <c r="EI177" s="258">
        <f t="shared" si="227"/>
        <v>0</v>
      </c>
      <c r="EJ177" s="258">
        <f t="shared" si="227"/>
        <v>0</v>
      </c>
      <c r="EK177" s="258">
        <f t="shared" si="227"/>
        <v>0</v>
      </c>
      <c r="EL177" s="258">
        <f t="shared" si="227"/>
        <v>0</v>
      </c>
      <c r="EM177" s="258">
        <f t="shared" si="227"/>
        <v>0</v>
      </c>
      <c r="EN177" s="258">
        <f t="shared" si="227"/>
        <v>0</v>
      </c>
      <c r="EO177" s="258">
        <f t="shared" si="227"/>
        <v>0</v>
      </c>
      <c r="EP177" s="258">
        <f t="shared" si="227"/>
        <v>0</v>
      </c>
      <c r="EQ177" s="258">
        <f t="shared" si="227"/>
        <v>0</v>
      </c>
      <c r="ER177" s="258">
        <f t="shared" si="227"/>
        <v>0</v>
      </c>
      <c r="ES177" s="258">
        <f t="shared" si="227"/>
        <v>0</v>
      </c>
      <c r="ET177" s="1"/>
      <c r="EU177" s="1"/>
      <c r="EV177" s="1"/>
      <c r="EW177" s="1"/>
      <c r="EX177" s="80">
        <f t="shared" ref="EX177:KE177" si="228">(P177&gt;0)*(P177-AB177)</f>
        <v>0</v>
      </c>
      <c r="EY177" s="80">
        <f t="shared" si="228"/>
        <v>0</v>
      </c>
      <c r="EZ177" s="80">
        <f t="shared" si="228"/>
        <v>0</v>
      </c>
      <c r="FA177" s="80">
        <f t="shared" si="228"/>
        <v>0</v>
      </c>
      <c r="FB177" s="80">
        <f t="shared" si="228"/>
        <v>0</v>
      </c>
      <c r="FC177" s="80">
        <f t="shared" si="228"/>
        <v>0</v>
      </c>
      <c r="FD177" s="80">
        <f t="shared" si="228"/>
        <v>0</v>
      </c>
      <c r="FE177" s="80">
        <f t="shared" si="228"/>
        <v>0</v>
      </c>
      <c r="FF177" s="80">
        <f t="shared" si="228"/>
        <v>0</v>
      </c>
      <c r="FG177" s="80">
        <f t="shared" si="228"/>
        <v>0</v>
      </c>
      <c r="FH177" s="80">
        <f t="shared" si="228"/>
        <v>0</v>
      </c>
      <c r="FI177" s="80">
        <f t="shared" si="228"/>
        <v>0</v>
      </c>
      <c r="FJ177" s="80">
        <f t="shared" si="228"/>
        <v>0</v>
      </c>
      <c r="FK177" s="80">
        <f t="shared" si="228"/>
        <v>0</v>
      </c>
      <c r="FL177" s="80">
        <f t="shared" si="228"/>
        <v>0</v>
      </c>
      <c r="FM177" s="80">
        <f t="shared" si="228"/>
        <v>0</v>
      </c>
      <c r="FN177" s="80">
        <f t="shared" si="228"/>
        <v>0</v>
      </c>
      <c r="FO177" s="80">
        <f t="shared" si="228"/>
        <v>0</v>
      </c>
      <c r="FP177" s="80">
        <f t="shared" si="228"/>
        <v>0</v>
      </c>
      <c r="FQ177" s="80">
        <f t="shared" si="228"/>
        <v>0</v>
      </c>
      <c r="FR177" s="80">
        <f t="shared" si="228"/>
        <v>0</v>
      </c>
      <c r="FS177" s="80">
        <f t="shared" si="228"/>
        <v>0</v>
      </c>
      <c r="FT177" s="80">
        <f t="shared" si="228"/>
        <v>0</v>
      </c>
      <c r="FU177" s="80">
        <f t="shared" si="228"/>
        <v>0</v>
      </c>
      <c r="FV177" s="80">
        <f t="shared" si="228"/>
        <v>0</v>
      </c>
      <c r="FW177" s="80">
        <f t="shared" si="228"/>
        <v>0</v>
      </c>
      <c r="FX177" s="80">
        <f t="shared" si="228"/>
        <v>0</v>
      </c>
      <c r="FY177" s="80">
        <f t="shared" si="228"/>
        <v>0</v>
      </c>
      <c r="FZ177" s="80">
        <f t="shared" si="228"/>
        <v>0</v>
      </c>
      <c r="GA177" s="80">
        <f t="shared" si="228"/>
        <v>0</v>
      </c>
      <c r="GB177" s="80">
        <f t="shared" si="228"/>
        <v>0</v>
      </c>
      <c r="GC177" s="80">
        <f t="shared" si="228"/>
        <v>0</v>
      </c>
      <c r="GD177" s="80">
        <f t="shared" si="228"/>
        <v>0</v>
      </c>
      <c r="GE177" s="80">
        <f t="shared" si="228"/>
        <v>0</v>
      </c>
      <c r="GF177" s="80">
        <f t="shared" si="228"/>
        <v>0</v>
      </c>
      <c r="GG177" s="80">
        <f t="shared" si="228"/>
        <v>0</v>
      </c>
      <c r="GH177" s="80">
        <f t="shared" si="228"/>
        <v>0</v>
      </c>
      <c r="GI177" s="80">
        <f t="shared" si="228"/>
        <v>0</v>
      </c>
      <c r="GJ177" s="80">
        <f t="shared" si="228"/>
        <v>0</v>
      </c>
      <c r="GK177" s="80">
        <f t="shared" si="228"/>
        <v>0</v>
      </c>
      <c r="GL177" s="80">
        <f t="shared" si="228"/>
        <v>0</v>
      </c>
      <c r="GM177" s="80">
        <f t="shared" si="228"/>
        <v>0</v>
      </c>
      <c r="GN177" s="80">
        <f t="shared" si="228"/>
        <v>0</v>
      </c>
      <c r="GO177" s="80">
        <f t="shared" si="228"/>
        <v>0</v>
      </c>
      <c r="GP177" s="80">
        <f t="shared" si="228"/>
        <v>0</v>
      </c>
      <c r="GQ177" s="80">
        <f t="shared" si="228"/>
        <v>0</v>
      </c>
      <c r="GR177" s="80">
        <f t="shared" si="228"/>
        <v>0</v>
      </c>
      <c r="GS177" s="80">
        <f t="shared" si="228"/>
        <v>0</v>
      </c>
      <c r="GT177" s="80">
        <f t="shared" si="228"/>
        <v>0</v>
      </c>
      <c r="GU177" s="80">
        <f t="shared" si="228"/>
        <v>0</v>
      </c>
      <c r="GV177" s="80">
        <f t="shared" si="228"/>
        <v>0</v>
      </c>
      <c r="GW177" s="80">
        <f t="shared" si="228"/>
        <v>0</v>
      </c>
      <c r="GX177" s="80">
        <f t="shared" si="228"/>
        <v>0</v>
      </c>
      <c r="GY177" s="80">
        <f t="shared" si="228"/>
        <v>0</v>
      </c>
      <c r="GZ177" s="80">
        <f t="shared" si="228"/>
        <v>0</v>
      </c>
      <c r="HA177" s="80">
        <f t="shared" si="228"/>
        <v>0</v>
      </c>
      <c r="HB177" s="80">
        <f t="shared" si="228"/>
        <v>0</v>
      </c>
      <c r="HC177" s="80">
        <f t="shared" si="228"/>
        <v>0</v>
      </c>
      <c r="HD177" s="80">
        <f t="shared" si="228"/>
        <v>0</v>
      </c>
      <c r="HE177" s="80">
        <f t="shared" si="228"/>
        <v>0</v>
      </c>
      <c r="HF177" s="80">
        <f t="shared" si="228"/>
        <v>0</v>
      </c>
      <c r="HG177" s="80">
        <f t="shared" si="228"/>
        <v>0</v>
      </c>
      <c r="HH177" s="80">
        <f t="shared" si="228"/>
        <v>0</v>
      </c>
      <c r="HI177" s="80">
        <f t="shared" si="228"/>
        <v>0</v>
      </c>
      <c r="HJ177" s="80">
        <f t="shared" si="228"/>
        <v>0</v>
      </c>
      <c r="HK177" s="80">
        <f t="shared" si="228"/>
        <v>0</v>
      </c>
      <c r="HL177" s="80">
        <f t="shared" si="228"/>
        <v>0</v>
      </c>
      <c r="HM177" s="80">
        <f t="shared" si="228"/>
        <v>0</v>
      </c>
      <c r="HN177" s="80">
        <f t="shared" si="228"/>
        <v>0</v>
      </c>
      <c r="HO177" s="80">
        <f t="shared" si="228"/>
        <v>0</v>
      </c>
      <c r="HP177" s="80">
        <f t="shared" si="228"/>
        <v>0</v>
      </c>
      <c r="HQ177" s="80">
        <f t="shared" si="228"/>
        <v>0</v>
      </c>
      <c r="HR177" s="80">
        <f t="shared" si="228"/>
        <v>0</v>
      </c>
      <c r="HS177" s="80">
        <f t="shared" si="228"/>
        <v>0</v>
      </c>
      <c r="HT177" s="80">
        <f t="shared" si="228"/>
        <v>0</v>
      </c>
      <c r="HU177" s="80">
        <f t="shared" si="228"/>
        <v>0</v>
      </c>
      <c r="HV177" s="80">
        <f t="shared" si="228"/>
        <v>0</v>
      </c>
      <c r="HW177" s="80">
        <f t="shared" si="228"/>
        <v>0</v>
      </c>
      <c r="HX177" s="80">
        <f t="shared" si="228"/>
        <v>0</v>
      </c>
      <c r="HY177" s="80">
        <f t="shared" si="228"/>
        <v>0</v>
      </c>
      <c r="HZ177" s="80">
        <f t="shared" si="228"/>
        <v>0</v>
      </c>
      <c r="IA177" s="80">
        <f t="shared" si="228"/>
        <v>0</v>
      </c>
      <c r="IB177" s="80">
        <f t="shared" si="228"/>
        <v>0</v>
      </c>
      <c r="IC177" s="80">
        <f t="shared" si="228"/>
        <v>0</v>
      </c>
      <c r="ID177" s="80">
        <f t="shared" si="228"/>
        <v>0</v>
      </c>
      <c r="IE177" s="80">
        <f t="shared" si="228"/>
        <v>0</v>
      </c>
      <c r="IF177" s="80">
        <f t="shared" si="228"/>
        <v>0</v>
      </c>
      <c r="IG177" s="80">
        <f t="shared" si="228"/>
        <v>0</v>
      </c>
      <c r="IH177" s="80">
        <f t="shared" si="228"/>
        <v>0</v>
      </c>
      <c r="II177" s="80">
        <f t="shared" si="228"/>
        <v>0</v>
      </c>
      <c r="IJ177" s="80">
        <f t="shared" si="228"/>
        <v>0</v>
      </c>
      <c r="IK177" s="80">
        <f t="shared" si="228"/>
        <v>0</v>
      </c>
      <c r="IL177" s="80">
        <f t="shared" si="228"/>
        <v>0</v>
      </c>
      <c r="IM177" s="80">
        <f t="shared" si="228"/>
        <v>0</v>
      </c>
      <c r="IN177" s="80">
        <f t="shared" si="228"/>
        <v>0</v>
      </c>
      <c r="IO177" s="80">
        <f t="shared" si="228"/>
        <v>0</v>
      </c>
      <c r="IP177" s="80">
        <f t="shared" si="228"/>
        <v>0</v>
      </c>
      <c r="IQ177" s="80">
        <f t="shared" si="228"/>
        <v>0</v>
      </c>
      <c r="IR177" s="80">
        <f t="shared" si="228"/>
        <v>0</v>
      </c>
      <c r="IS177" s="80">
        <f t="shared" si="228"/>
        <v>0</v>
      </c>
      <c r="IT177" s="80">
        <f t="shared" si="228"/>
        <v>0</v>
      </c>
      <c r="IU177" s="80">
        <f t="shared" si="228"/>
        <v>0</v>
      </c>
      <c r="IV177" s="80">
        <f t="shared" si="228"/>
        <v>0</v>
      </c>
      <c r="IW177" s="80">
        <f t="shared" si="228"/>
        <v>0</v>
      </c>
      <c r="IX177" s="80">
        <f t="shared" si="228"/>
        <v>0</v>
      </c>
      <c r="IY177" s="80">
        <f t="shared" si="228"/>
        <v>0</v>
      </c>
      <c r="IZ177" s="80">
        <f t="shared" si="228"/>
        <v>0</v>
      </c>
      <c r="JA177" s="80">
        <f t="shared" si="228"/>
        <v>0</v>
      </c>
      <c r="JB177" s="80">
        <f t="shared" si="228"/>
        <v>0</v>
      </c>
      <c r="JC177" s="80">
        <f t="shared" si="228"/>
        <v>0</v>
      </c>
      <c r="JD177" s="80">
        <f t="shared" si="228"/>
        <v>0</v>
      </c>
      <c r="JE177" s="80">
        <f t="shared" si="228"/>
        <v>0</v>
      </c>
      <c r="JF177" s="80">
        <f t="shared" si="228"/>
        <v>0</v>
      </c>
      <c r="JG177" s="80">
        <f t="shared" si="228"/>
        <v>0</v>
      </c>
      <c r="JH177" s="80">
        <f t="shared" si="228"/>
        <v>0</v>
      </c>
      <c r="JI177" s="80">
        <f t="shared" si="228"/>
        <v>0</v>
      </c>
      <c r="JJ177" s="80">
        <f t="shared" si="228"/>
        <v>0</v>
      </c>
      <c r="JK177" s="80">
        <f t="shared" si="228"/>
        <v>0</v>
      </c>
      <c r="JL177" s="80">
        <f t="shared" si="228"/>
        <v>0</v>
      </c>
      <c r="JM177" s="80">
        <f t="shared" si="228"/>
        <v>0</v>
      </c>
      <c r="JN177" s="80">
        <f t="shared" si="228"/>
        <v>0</v>
      </c>
      <c r="JO177" s="80">
        <f t="shared" si="228"/>
        <v>0</v>
      </c>
      <c r="JP177" s="80">
        <f t="shared" si="228"/>
        <v>0</v>
      </c>
      <c r="JQ177" s="80">
        <f t="shared" si="228"/>
        <v>0</v>
      </c>
      <c r="JR177" s="80">
        <f t="shared" si="228"/>
        <v>0</v>
      </c>
      <c r="JS177" s="80">
        <f t="shared" si="228"/>
        <v>0</v>
      </c>
      <c r="JT177" s="80">
        <f t="shared" si="228"/>
        <v>0</v>
      </c>
      <c r="JU177" s="80">
        <f t="shared" si="228"/>
        <v>0</v>
      </c>
      <c r="JV177" s="80">
        <f t="shared" si="228"/>
        <v>0</v>
      </c>
      <c r="JW177" s="80">
        <f t="shared" si="228"/>
        <v>0</v>
      </c>
      <c r="JX177" s="80">
        <f t="shared" si="228"/>
        <v>0</v>
      </c>
      <c r="JY177" s="80">
        <f t="shared" si="228"/>
        <v>0</v>
      </c>
      <c r="JZ177" s="80">
        <f t="shared" si="228"/>
        <v>0</v>
      </c>
      <c r="KA177" s="80">
        <f t="shared" si="228"/>
        <v>0</v>
      </c>
      <c r="KB177" s="80">
        <f t="shared" si="228"/>
        <v>0</v>
      </c>
      <c r="KC177" s="80">
        <f t="shared" si="228"/>
        <v>0</v>
      </c>
      <c r="KD177" s="80">
        <f t="shared" si="228"/>
        <v>0</v>
      </c>
      <c r="KE177" s="80">
        <f t="shared" si="228"/>
        <v>0</v>
      </c>
      <c r="KF177" s="1"/>
      <c r="KG177" s="1"/>
      <c r="KH177" s="80">
        <f>+Interest_Rate_for_Equipment_Financing/12*P177</f>
        <v>0</v>
      </c>
      <c r="KI177" s="80">
        <f>+Interest_Rate_for_Equipment_Financing/12*Q177</f>
        <v>0</v>
      </c>
      <c r="KJ177" s="80">
        <f>+Interest_Rate_for_Equipment_Financing/12*R177</f>
        <v>0</v>
      </c>
      <c r="KK177" s="80">
        <f>+Interest_Rate_for_Equipment_Financing/12*S177</f>
        <v>0</v>
      </c>
      <c r="KL177" s="80">
        <f>+Interest_Rate_for_Equipment_Financing/12*T177</f>
        <v>0</v>
      </c>
      <c r="KM177" s="80">
        <f>+Interest_Rate_for_Equipment_Financing/12*U177</f>
        <v>0</v>
      </c>
      <c r="KN177" s="80">
        <f>+Interest_Rate_for_Equipment_Financing/12*V177</f>
        <v>0</v>
      </c>
      <c r="KO177" s="80">
        <f>+Interest_Rate_for_Equipment_Financing/12*W177</f>
        <v>0</v>
      </c>
      <c r="KP177" s="80">
        <f>+Interest_Rate_for_Equipment_Financing/12*X177</f>
        <v>0</v>
      </c>
      <c r="KQ177" s="80">
        <f>+Interest_Rate_for_Equipment_Financing/12*Y177</f>
        <v>0</v>
      </c>
      <c r="KR177" s="80">
        <f>+Interest_Rate_for_Equipment_Financing/12*Z177</f>
        <v>0</v>
      </c>
      <c r="KS177" s="80">
        <f>+Interest_Rate_for_Equipment_Financing/12*AA177</f>
        <v>0</v>
      </c>
      <c r="KT177" s="80">
        <f>+Interest_Rate_for_Equipment_Financing/12*AB177</f>
        <v>0</v>
      </c>
      <c r="KU177" s="80">
        <f>+Interest_Rate_for_Equipment_Financing/12*AC177</f>
        <v>0</v>
      </c>
      <c r="KV177" s="80">
        <f>+Interest_Rate_for_Equipment_Financing/12*AD177</f>
        <v>0</v>
      </c>
      <c r="KW177" s="80">
        <f>+Interest_Rate_for_Equipment_Financing/12*AE177</f>
        <v>0</v>
      </c>
      <c r="KX177" s="80">
        <f>+Interest_Rate_for_Equipment_Financing/12*AF177</f>
        <v>0</v>
      </c>
      <c r="KY177" s="80">
        <f>+Interest_Rate_for_Equipment_Financing/12*AG177</f>
        <v>0</v>
      </c>
      <c r="KZ177" s="80">
        <f>+Interest_Rate_for_Equipment_Financing/12*AH177</f>
        <v>0</v>
      </c>
      <c r="LA177" s="80">
        <f>+Interest_Rate_for_Equipment_Financing/12*AI177</f>
        <v>0</v>
      </c>
      <c r="LB177" s="80">
        <f>+Interest_Rate_for_Equipment_Financing/12*AJ177</f>
        <v>0</v>
      </c>
      <c r="LC177" s="80">
        <f>+Interest_Rate_for_Equipment_Financing/12*AK177</f>
        <v>0</v>
      </c>
      <c r="LD177" s="80">
        <f>+Interest_Rate_for_Equipment_Financing/12*AL177</f>
        <v>0</v>
      </c>
      <c r="LE177" s="80">
        <f>+Interest_Rate_for_Equipment_Financing/12*AM177</f>
        <v>0</v>
      </c>
      <c r="LF177" s="80">
        <f>+Interest_Rate_for_Equipment_Financing/12*AN177</f>
        <v>0</v>
      </c>
      <c r="LG177" s="80">
        <f>+Interest_Rate_for_Equipment_Financing/12*AO177</f>
        <v>0</v>
      </c>
      <c r="LH177" s="80">
        <f>+Interest_Rate_for_Equipment_Financing/12*AP177</f>
        <v>0</v>
      </c>
      <c r="LI177" s="80">
        <f>+Interest_Rate_for_Equipment_Financing/12*AQ177</f>
        <v>0</v>
      </c>
      <c r="LJ177" s="80">
        <f>+Interest_Rate_for_Equipment_Financing/12*AR177</f>
        <v>0</v>
      </c>
      <c r="LK177" s="80">
        <f>+Interest_Rate_for_Equipment_Financing/12*AS177</f>
        <v>0</v>
      </c>
      <c r="LL177" s="80">
        <f>+Interest_Rate_for_Equipment_Financing/12*AT177</f>
        <v>0</v>
      </c>
      <c r="LM177" s="80">
        <f>+Interest_Rate_for_Equipment_Financing/12*AU177</f>
        <v>0</v>
      </c>
      <c r="LN177" s="80">
        <f>+Interest_Rate_for_Equipment_Financing/12*AV177</f>
        <v>0</v>
      </c>
      <c r="LO177" s="80">
        <f>+Interest_Rate_for_Equipment_Financing/12*AW177</f>
        <v>0</v>
      </c>
      <c r="LP177" s="80">
        <f>+Interest_Rate_for_Equipment_Financing/12*AX177</f>
        <v>0</v>
      </c>
      <c r="LQ177" s="80">
        <f>+Interest_Rate_for_Equipment_Financing/12*AY177</f>
        <v>0</v>
      </c>
      <c r="LR177" s="80">
        <f>+Interest_Rate_for_Equipment_Financing/12*AZ177</f>
        <v>0</v>
      </c>
      <c r="LS177" s="80">
        <f>+Interest_Rate_for_Equipment_Financing/12*BA177</f>
        <v>0</v>
      </c>
      <c r="LT177" s="80">
        <f>+Interest_Rate_for_Equipment_Financing/12*BB177</f>
        <v>0</v>
      </c>
      <c r="LU177" s="80">
        <f>+Interest_Rate_for_Equipment_Financing/12*BC177</f>
        <v>0</v>
      </c>
      <c r="LV177" s="80">
        <f>+Interest_Rate_for_Equipment_Financing/12*BD177</f>
        <v>0</v>
      </c>
      <c r="LW177" s="80">
        <f>+Interest_Rate_for_Equipment_Financing/12*BE177</f>
        <v>0</v>
      </c>
      <c r="LX177" s="80">
        <f>+Interest_Rate_for_Equipment_Financing/12*BF177</f>
        <v>0</v>
      </c>
      <c r="LY177" s="80">
        <f>+Interest_Rate_for_Equipment_Financing/12*BG177</f>
        <v>0</v>
      </c>
      <c r="LZ177" s="80">
        <f>+Interest_Rate_for_Equipment_Financing/12*BH177</f>
        <v>0</v>
      </c>
      <c r="MA177" s="80">
        <f>+Interest_Rate_for_Equipment_Financing/12*BI177</f>
        <v>0</v>
      </c>
      <c r="MB177" s="80">
        <f>+Interest_Rate_for_Equipment_Financing/12*BJ177</f>
        <v>0</v>
      </c>
      <c r="MC177" s="80">
        <f>+Interest_Rate_for_Equipment_Financing/12*BK177</f>
        <v>0</v>
      </c>
      <c r="MD177" s="80">
        <f>+Interest_Rate_for_Equipment_Financing/12*BL177</f>
        <v>0</v>
      </c>
      <c r="ME177" s="80">
        <f>+Interest_Rate_for_Equipment_Financing/12*BM177</f>
        <v>0</v>
      </c>
      <c r="MF177" s="80">
        <f>+Interest_Rate_for_Equipment_Financing/12*BN177</f>
        <v>0</v>
      </c>
      <c r="MG177" s="80">
        <f>+Interest_Rate_for_Equipment_Financing/12*BO177</f>
        <v>0</v>
      </c>
      <c r="MH177" s="80">
        <f>+Interest_Rate_for_Equipment_Financing/12*BP177</f>
        <v>0</v>
      </c>
      <c r="MI177" s="80">
        <f>+Interest_Rate_for_Equipment_Financing/12*BQ177</f>
        <v>0</v>
      </c>
      <c r="MJ177" s="80">
        <f>+Interest_Rate_for_Equipment_Financing/12*BR177</f>
        <v>0</v>
      </c>
      <c r="MK177" s="80">
        <f>+Interest_Rate_for_Equipment_Financing/12*BS177</f>
        <v>0</v>
      </c>
      <c r="ML177" s="80">
        <f>+Interest_Rate_for_Equipment_Financing/12*BT177</f>
        <v>0</v>
      </c>
      <c r="MM177" s="80">
        <f>+Interest_Rate_for_Equipment_Financing/12*BU177</f>
        <v>0</v>
      </c>
      <c r="MN177" s="80">
        <f>+Interest_Rate_for_Equipment_Financing/12*BV177</f>
        <v>0</v>
      </c>
      <c r="MO177" s="80">
        <f>+Interest_Rate_for_Equipment_Financing/12*BW177</f>
        <v>0</v>
      </c>
      <c r="MP177" s="80">
        <f>+Interest_Rate_for_Equipment_Financing/12*BX177</f>
        <v>0</v>
      </c>
      <c r="MQ177" s="80">
        <f>+Interest_Rate_for_Equipment_Financing/12*BY177</f>
        <v>0</v>
      </c>
      <c r="MR177" s="80">
        <f>+Interest_Rate_for_Equipment_Financing/12*BZ177</f>
        <v>0</v>
      </c>
      <c r="MS177" s="80">
        <f>+Interest_Rate_for_Equipment_Financing/12*CA177</f>
        <v>0</v>
      </c>
      <c r="MT177" s="80">
        <f>+Interest_Rate_for_Equipment_Financing/12*CB177</f>
        <v>0</v>
      </c>
      <c r="MU177" s="80">
        <f>+Interest_Rate_for_Equipment_Financing/12*CC177</f>
        <v>0</v>
      </c>
      <c r="MV177" s="80">
        <f>+Interest_Rate_for_Equipment_Financing/12*CD177</f>
        <v>0</v>
      </c>
      <c r="MW177" s="80">
        <f>+Interest_Rate_for_Equipment_Financing/12*CE177</f>
        <v>0</v>
      </c>
      <c r="MX177" s="80">
        <f>+Interest_Rate_for_Equipment_Financing/12*CF177</f>
        <v>0</v>
      </c>
      <c r="MY177" s="80">
        <f>+Interest_Rate_for_Equipment_Financing/12*CG177</f>
        <v>0</v>
      </c>
      <c r="MZ177" s="80">
        <f>+Interest_Rate_for_Equipment_Financing/12*CH177</f>
        <v>0</v>
      </c>
      <c r="NA177" s="80">
        <f>+Interest_Rate_for_Equipment_Financing/12*CI177</f>
        <v>0</v>
      </c>
      <c r="NB177" s="80">
        <f>+Interest_Rate_for_Equipment_Financing/12*CJ177</f>
        <v>0</v>
      </c>
      <c r="NC177" s="80">
        <f>+Interest_Rate_for_Equipment_Financing/12*CK177</f>
        <v>0</v>
      </c>
      <c r="ND177" s="80">
        <f>+Interest_Rate_for_Equipment_Financing/12*CL177</f>
        <v>0</v>
      </c>
      <c r="NE177" s="80">
        <f>+Interest_Rate_for_Equipment_Financing/12*CM177</f>
        <v>0</v>
      </c>
      <c r="NF177" s="80">
        <f>+Interest_Rate_for_Equipment_Financing/12*CN177</f>
        <v>0</v>
      </c>
      <c r="NG177" s="80">
        <f>+Interest_Rate_for_Equipment_Financing/12*CO177</f>
        <v>0</v>
      </c>
      <c r="NH177" s="80">
        <f>+Interest_Rate_for_Equipment_Financing/12*CP177</f>
        <v>0</v>
      </c>
      <c r="NI177" s="80">
        <f>+Interest_Rate_for_Equipment_Financing/12*CQ177</f>
        <v>0</v>
      </c>
      <c r="NJ177" s="80">
        <f>+Interest_Rate_for_Equipment_Financing/12*CR177</f>
        <v>0</v>
      </c>
      <c r="NK177" s="80">
        <f>+Interest_Rate_for_Equipment_Financing/12*CS177</f>
        <v>0</v>
      </c>
      <c r="NL177" s="80">
        <f>+Interest_Rate_for_Equipment_Financing/12*CT177</f>
        <v>0</v>
      </c>
      <c r="NM177" s="80">
        <f>+Interest_Rate_for_Equipment_Financing/12*CU177</f>
        <v>0</v>
      </c>
      <c r="NN177" s="80">
        <f>+Interest_Rate_for_Equipment_Financing/12*CV177</f>
        <v>0</v>
      </c>
      <c r="NO177" s="80">
        <f>+Interest_Rate_for_Equipment_Financing/12*CW177</f>
        <v>0</v>
      </c>
      <c r="NP177" s="80">
        <f>+Interest_Rate_for_Equipment_Financing/12*CX177</f>
        <v>0</v>
      </c>
      <c r="NQ177" s="80">
        <f>+Interest_Rate_for_Equipment_Financing/12*CY177</f>
        <v>0</v>
      </c>
      <c r="NR177" s="80">
        <f>+Interest_Rate_for_Equipment_Financing/12*CZ177</f>
        <v>0</v>
      </c>
      <c r="NS177" s="80">
        <f>+Interest_Rate_for_Equipment_Financing/12*DA177</f>
        <v>0</v>
      </c>
      <c r="NT177" s="80">
        <f>+Interest_Rate_for_Equipment_Financing/12*DB177</f>
        <v>0</v>
      </c>
      <c r="NU177" s="80">
        <f>+Interest_Rate_for_Equipment_Financing/12*DC177</f>
        <v>0</v>
      </c>
      <c r="NV177" s="80">
        <f>+Interest_Rate_for_Equipment_Financing/12*DD177</f>
        <v>0</v>
      </c>
      <c r="NW177" s="80">
        <f>+Interest_Rate_for_Equipment_Financing/12*DE177</f>
        <v>0</v>
      </c>
      <c r="NX177" s="80">
        <f>+Interest_Rate_for_Equipment_Financing/12*DF177</f>
        <v>0</v>
      </c>
      <c r="NY177" s="80">
        <f>+Interest_Rate_for_Equipment_Financing/12*DG177</f>
        <v>0</v>
      </c>
      <c r="NZ177" s="80">
        <f>+Interest_Rate_for_Equipment_Financing/12*DH177</f>
        <v>0</v>
      </c>
      <c r="OA177" s="80">
        <f>+Interest_Rate_for_Equipment_Financing/12*DI177</f>
        <v>0</v>
      </c>
      <c r="OB177" s="80">
        <f>+Interest_Rate_for_Equipment_Financing/12*DJ177</f>
        <v>0</v>
      </c>
      <c r="OC177" s="80">
        <f>+Interest_Rate_for_Equipment_Financing/12*DK177</f>
        <v>0</v>
      </c>
      <c r="OD177" s="80">
        <f>+Interest_Rate_for_Equipment_Financing/12*DL177</f>
        <v>0</v>
      </c>
      <c r="OE177" s="80">
        <f>+Interest_Rate_for_Equipment_Financing/12*DM177</f>
        <v>0</v>
      </c>
      <c r="OF177" s="80">
        <f>+Interest_Rate_for_Equipment_Financing/12*DN177</f>
        <v>0</v>
      </c>
      <c r="OG177" s="80">
        <f>+Interest_Rate_for_Equipment_Financing/12*DO177</f>
        <v>0</v>
      </c>
      <c r="OH177" s="80">
        <f>+Interest_Rate_for_Equipment_Financing/12*DP177</f>
        <v>0</v>
      </c>
      <c r="OI177" s="80">
        <f>+Interest_Rate_for_Equipment_Financing/12*DQ177</f>
        <v>0</v>
      </c>
      <c r="OJ177" s="80">
        <f>+Interest_Rate_for_Equipment_Financing/12*DR177</f>
        <v>0</v>
      </c>
      <c r="OK177" s="80">
        <f>+Interest_Rate_for_Equipment_Financing/12*DS177</f>
        <v>0</v>
      </c>
      <c r="OL177" s="80">
        <f>+Interest_Rate_for_Equipment_Financing/12*DT177</f>
        <v>0</v>
      </c>
      <c r="OM177" s="80">
        <f>+Interest_Rate_for_Equipment_Financing/12*DU177</f>
        <v>0</v>
      </c>
      <c r="ON177" s="80">
        <f>+Interest_Rate_for_Equipment_Financing/12*DV177</f>
        <v>0</v>
      </c>
      <c r="OO177" s="80">
        <f>+Interest_Rate_for_Equipment_Financing/12*DW177</f>
        <v>0</v>
      </c>
      <c r="OP177" s="80">
        <f>+Interest_Rate_for_Equipment_Financing/12*DX177</f>
        <v>0</v>
      </c>
      <c r="OQ177" s="80">
        <f>+Interest_Rate_for_Equipment_Financing/12*DY177</f>
        <v>0</v>
      </c>
      <c r="OR177" s="80">
        <f>+Interest_Rate_for_Equipment_Financing/12*DZ177</f>
        <v>0</v>
      </c>
      <c r="OS177" s="80">
        <f>+Interest_Rate_for_Equipment_Financing/12*EA177</f>
        <v>0</v>
      </c>
      <c r="OT177" s="80">
        <f>+Interest_Rate_for_Equipment_Financing/12*EB177</f>
        <v>0</v>
      </c>
      <c r="OU177" s="80">
        <f>+Interest_Rate_for_Equipment_Financing/12*EC177</f>
        <v>0</v>
      </c>
      <c r="OV177" s="80">
        <f>+Interest_Rate_for_Equipment_Financing/12*ED177</f>
        <v>0</v>
      </c>
      <c r="OW177" s="80">
        <f>+Interest_Rate_for_Equipment_Financing/12*EE177</f>
        <v>0</v>
      </c>
    </row>
    <row r="178" ht="12.75" customHeight="1">
      <c r="A178" s="79">
        <f t="shared" si="111"/>
        <v>57</v>
      </c>
      <c r="B178" s="79" t="s">
        <v>257</v>
      </c>
      <c r="C178" s="80"/>
      <c r="D178" s="80" t="str">
        <f>Term_for_Equipment_Financing</f>
        <v/>
      </c>
      <c r="E178" s="294">
        <f>+Interest_Rate_LT</f>
        <v>0.05</v>
      </c>
      <c r="F178" s="295">
        <f t="shared" si="141"/>
        <v>9</v>
      </c>
      <c r="G178" s="79">
        <f t="shared" si="142"/>
        <v>2029</v>
      </c>
      <c r="H178" s="296"/>
      <c r="I178" s="296"/>
      <c r="J178" s="297"/>
      <c r="K178" s="1"/>
      <c r="L178" s="1"/>
      <c r="M178" s="256">
        <f t="shared" si="118"/>
        <v>47362</v>
      </c>
      <c r="N178" s="256">
        <f t="shared" si="112"/>
        <v>0</v>
      </c>
      <c r="O178" s="257">
        <f t="shared" si="113"/>
        <v>0</v>
      </c>
      <c r="P178" s="258">
        <f t="shared" ref="P178:ES178" si="229">AND((O178&gt;0.1),OR(P$70&lt;$N178,$N178=0))*(O178+$O178+O178*$E178/12)+(P$70=$M178)*($C178+$O178+$C178*$E178/12)</f>
        <v>0</v>
      </c>
      <c r="Q178" s="258">
        <f t="shared" si="229"/>
        <v>0</v>
      </c>
      <c r="R178" s="258">
        <f t="shared" si="229"/>
        <v>0</v>
      </c>
      <c r="S178" s="258">
        <f t="shared" si="229"/>
        <v>0</v>
      </c>
      <c r="T178" s="258">
        <f t="shared" si="229"/>
        <v>0</v>
      </c>
      <c r="U178" s="258">
        <f t="shared" si="229"/>
        <v>0</v>
      </c>
      <c r="V178" s="258">
        <f t="shared" si="229"/>
        <v>0</v>
      </c>
      <c r="W178" s="258">
        <f t="shared" si="229"/>
        <v>0</v>
      </c>
      <c r="X178" s="258">
        <f t="shared" si="229"/>
        <v>0</v>
      </c>
      <c r="Y178" s="258">
        <f t="shared" si="229"/>
        <v>0</v>
      </c>
      <c r="Z178" s="258">
        <f t="shared" si="229"/>
        <v>0</v>
      </c>
      <c r="AA178" s="258">
        <f t="shared" si="229"/>
        <v>0</v>
      </c>
      <c r="AB178" s="258">
        <f t="shared" si="229"/>
        <v>0</v>
      </c>
      <c r="AC178" s="258">
        <f t="shared" si="229"/>
        <v>0</v>
      </c>
      <c r="AD178" s="258">
        <f t="shared" si="229"/>
        <v>0</v>
      </c>
      <c r="AE178" s="258">
        <f t="shared" si="229"/>
        <v>0</v>
      </c>
      <c r="AF178" s="258">
        <f t="shared" si="229"/>
        <v>0</v>
      </c>
      <c r="AG178" s="258">
        <f t="shared" si="229"/>
        <v>0</v>
      </c>
      <c r="AH178" s="258">
        <f t="shared" si="229"/>
        <v>0</v>
      </c>
      <c r="AI178" s="258">
        <f t="shared" si="229"/>
        <v>0</v>
      </c>
      <c r="AJ178" s="258">
        <f t="shared" si="229"/>
        <v>0</v>
      </c>
      <c r="AK178" s="258">
        <f t="shared" si="229"/>
        <v>0</v>
      </c>
      <c r="AL178" s="258">
        <f t="shared" si="229"/>
        <v>0</v>
      </c>
      <c r="AM178" s="258">
        <f t="shared" si="229"/>
        <v>0</v>
      </c>
      <c r="AN178" s="258">
        <f t="shared" si="229"/>
        <v>0</v>
      </c>
      <c r="AO178" s="258">
        <f t="shared" si="229"/>
        <v>0</v>
      </c>
      <c r="AP178" s="258">
        <f t="shared" si="229"/>
        <v>0</v>
      </c>
      <c r="AQ178" s="258">
        <f t="shared" si="229"/>
        <v>0</v>
      </c>
      <c r="AR178" s="258">
        <f t="shared" si="229"/>
        <v>0</v>
      </c>
      <c r="AS178" s="258">
        <f t="shared" si="229"/>
        <v>0</v>
      </c>
      <c r="AT178" s="258">
        <f t="shared" si="229"/>
        <v>0</v>
      </c>
      <c r="AU178" s="258">
        <f t="shared" si="229"/>
        <v>0</v>
      </c>
      <c r="AV178" s="258">
        <f t="shared" si="229"/>
        <v>0</v>
      </c>
      <c r="AW178" s="258">
        <f t="shared" si="229"/>
        <v>0</v>
      </c>
      <c r="AX178" s="258">
        <f t="shared" si="229"/>
        <v>0</v>
      </c>
      <c r="AY178" s="258">
        <f t="shared" si="229"/>
        <v>0</v>
      </c>
      <c r="AZ178" s="258">
        <f t="shared" si="229"/>
        <v>0</v>
      </c>
      <c r="BA178" s="258">
        <f t="shared" si="229"/>
        <v>0</v>
      </c>
      <c r="BB178" s="258">
        <f t="shared" si="229"/>
        <v>0</v>
      </c>
      <c r="BC178" s="258">
        <f t="shared" si="229"/>
        <v>0</v>
      </c>
      <c r="BD178" s="258">
        <f t="shared" si="229"/>
        <v>0</v>
      </c>
      <c r="BE178" s="258">
        <f t="shared" si="229"/>
        <v>0</v>
      </c>
      <c r="BF178" s="258">
        <f t="shared" si="229"/>
        <v>0</v>
      </c>
      <c r="BG178" s="258">
        <f t="shared" si="229"/>
        <v>0</v>
      </c>
      <c r="BH178" s="258">
        <f t="shared" si="229"/>
        <v>0</v>
      </c>
      <c r="BI178" s="258">
        <f t="shared" si="229"/>
        <v>0</v>
      </c>
      <c r="BJ178" s="258">
        <f t="shared" si="229"/>
        <v>0</v>
      </c>
      <c r="BK178" s="258">
        <f t="shared" si="229"/>
        <v>0</v>
      </c>
      <c r="BL178" s="258">
        <f t="shared" si="229"/>
        <v>0</v>
      </c>
      <c r="BM178" s="258">
        <f t="shared" si="229"/>
        <v>0</v>
      </c>
      <c r="BN178" s="258">
        <f t="shared" si="229"/>
        <v>0</v>
      </c>
      <c r="BO178" s="258">
        <f t="shared" si="229"/>
        <v>0</v>
      </c>
      <c r="BP178" s="258">
        <f t="shared" si="229"/>
        <v>0</v>
      </c>
      <c r="BQ178" s="258">
        <f t="shared" si="229"/>
        <v>0</v>
      </c>
      <c r="BR178" s="258">
        <f t="shared" si="229"/>
        <v>0</v>
      </c>
      <c r="BS178" s="258">
        <f t="shared" si="229"/>
        <v>0</v>
      </c>
      <c r="BT178" s="258">
        <f t="shared" si="229"/>
        <v>0</v>
      </c>
      <c r="BU178" s="258">
        <f t="shared" si="229"/>
        <v>0</v>
      </c>
      <c r="BV178" s="258">
        <f t="shared" si="229"/>
        <v>0</v>
      </c>
      <c r="BW178" s="258">
        <f t="shared" si="229"/>
        <v>0</v>
      </c>
      <c r="BX178" s="258">
        <f t="shared" si="229"/>
        <v>0</v>
      </c>
      <c r="BY178" s="258">
        <f t="shared" si="229"/>
        <v>0</v>
      </c>
      <c r="BZ178" s="258">
        <f t="shared" si="229"/>
        <v>0</v>
      </c>
      <c r="CA178" s="258">
        <f t="shared" si="229"/>
        <v>0</v>
      </c>
      <c r="CB178" s="258">
        <f t="shared" si="229"/>
        <v>0</v>
      </c>
      <c r="CC178" s="258">
        <f t="shared" si="229"/>
        <v>0</v>
      </c>
      <c r="CD178" s="258">
        <f t="shared" si="229"/>
        <v>0</v>
      </c>
      <c r="CE178" s="258">
        <f t="shared" si="229"/>
        <v>0</v>
      </c>
      <c r="CF178" s="258">
        <f t="shared" si="229"/>
        <v>0</v>
      </c>
      <c r="CG178" s="258">
        <f t="shared" si="229"/>
        <v>0</v>
      </c>
      <c r="CH178" s="258">
        <f t="shared" si="229"/>
        <v>0</v>
      </c>
      <c r="CI178" s="258">
        <f t="shared" si="229"/>
        <v>0</v>
      </c>
      <c r="CJ178" s="258">
        <f t="shared" si="229"/>
        <v>0</v>
      </c>
      <c r="CK178" s="258">
        <f t="shared" si="229"/>
        <v>0</v>
      </c>
      <c r="CL178" s="258">
        <f t="shared" si="229"/>
        <v>0</v>
      </c>
      <c r="CM178" s="258">
        <f t="shared" si="229"/>
        <v>0</v>
      </c>
      <c r="CN178" s="258">
        <f t="shared" si="229"/>
        <v>0</v>
      </c>
      <c r="CO178" s="258">
        <f t="shared" si="229"/>
        <v>0</v>
      </c>
      <c r="CP178" s="258">
        <f t="shared" si="229"/>
        <v>0</v>
      </c>
      <c r="CQ178" s="258">
        <f t="shared" si="229"/>
        <v>0</v>
      </c>
      <c r="CR178" s="258">
        <f t="shared" si="229"/>
        <v>0</v>
      </c>
      <c r="CS178" s="258">
        <f t="shared" si="229"/>
        <v>0</v>
      </c>
      <c r="CT178" s="258">
        <f t="shared" si="229"/>
        <v>0</v>
      </c>
      <c r="CU178" s="258">
        <f t="shared" si="229"/>
        <v>0</v>
      </c>
      <c r="CV178" s="258">
        <f t="shared" si="229"/>
        <v>0</v>
      </c>
      <c r="CW178" s="258">
        <f t="shared" si="229"/>
        <v>0</v>
      </c>
      <c r="CX178" s="258">
        <f t="shared" si="229"/>
        <v>0</v>
      </c>
      <c r="CY178" s="258">
        <f t="shared" si="229"/>
        <v>0</v>
      </c>
      <c r="CZ178" s="258">
        <f t="shared" si="229"/>
        <v>0</v>
      </c>
      <c r="DA178" s="258">
        <f t="shared" si="229"/>
        <v>0</v>
      </c>
      <c r="DB178" s="258">
        <f t="shared" si="229"/>
        <v>0</v>
      </c>
      <c r="DC178" s="258">
        <f t="shared" si="229"/>
        <v>0</v>
      </c>
      <c r="DD178" s="258">
        <f t="shared" si="229"/>
        <v>0</v>
      </c>
      <c r="DE178" s="258">
        <f t="shared" si="229"/>
        <v>0</v>
      </c>
      <c r="DF178" s="258">
        <f t="shared" si="229"/>
        <v>0</v>
      </c>
      <c r="DG178" s="258">
        <f t="shared" si="229"/>
        <v>0</v>
      </c>
      <c r="DH178" s="258">
        <f t="shared" si="229"/>
        <v>0</v>
      </c>
      <c r="DI178" s="258">
        <f t="shared" si="229"/>
        <v>0</v>
      </c>
      <c r="DJ178" s="258">
        <f t="shared" si="229"/>
        <v>0</v>
      </c>
      <c r="DK178" s="258">
        <f t="shared" si="229"/>
        <v>0</v>
      </c>
      <c r="DL178" s="258">
        <f t="shared" si="229"/>
        <v>0</v>
      </c>
      <c r="DM178" s="258">
        <f t="shared" si="229"/>
        <v>0</v>
      </c>
      <c r="DN178" s="258">
        <f t="shared" si="229"/>
        <v>0</v>
      </c>
      <c r="DO178" s="258">
        <f t="shared" si="229"/>
        <v>0</v>
      </c>
      <c r="DP178" s="258">
        <f t="shared" si="229"/>
        <v>0</v>
      </c>
      <c r="DQ178" s="258">
        <f t="shared" si="229"/>
        <v>0</v>
      </c>
      <c r="DR178" s="258">
        <f t="shared" si="229"/>
        <v>0</v>
      </c>
      <c r="DS178" s="258">
        <f t="shared" si="229"/>
        <v>0</v>
      </c>
      <c r="DT178" s="258">
        <f t="shared" si="229"/>
        <v>0</v>
      </c>
      <c r="DU178" s="258">
        <f t="shared" si="229"/>
        <v>0</v>
      </c>
      <c r="DV178" s="258">
        <f t="shared" si="229"/>
        <v>0</v>
      </c>
      <c r="DW178" s="258">
        <f t="shared" si="229"/>
        <v>0</v>
      </c>
      <c r="DX178" s="258">
        <f t="shared" si="229"/>
        <v>0</v>
      </c>
      <c r="DY178" s="258">
        <f t="shared" si="229"/>
        <v>0</v>
      </c>
      <c r="DZ178" s="258">
        <f t="shared" si="229"/>
        <v>0</v>
      </c>
      <c r="EA178" s="258">
        <f t="shared" si="229"/>
        <v>0</v>
      </c>
      <c r="EB178" s="258">
        <f t="shared" si="229"/>
        <v>0</v>
      </c>
      <c r="EC178" s="258">
        <f t="shared" si="229"/>
        <v>0</v>
      </c>
      <c r="ED178" s="258">
        <f t="shared" si="229"/>
        <v>0</v>
      </c>
      <c r="EE178" s="258">
        <f t="shared" si="229"/>
        <v>0</v>
      </c>
      <c r="EF178" s="258">
        <f t="shared" si="229"/>
        <v>0</v>
      </c>
      <c r="EG178" s="258">
        <f t="shared" si="229"/>
        <v>0</v>
      </c>
      <c r="EH178" s="258">
        <f t="shared" si="229"/>
        <v>0</v>
      </c>
      <c r="EI178" s="258">
        <f t="shared" si="229"/>
        <v>0</v>
      </c>
      <c r="EJ178" s="258">
        <f t="shared" si="229"/>
        <v>0</v>
      </c>
      <c r="EK178" s="258">
        <f t="shared" si="229"/>
        <v>0</v>
      </c>
      <c r="EL178" s="258">
        <f t="shared" si="229"/>
        <v>0</v>
      </c>
      <c r="EM178" s="258">
        <f t="shared" si="229"/>
        <v>0</v>
      </c>
      <c r="EN178" s="258">
        <f t="shared" si="229"/>
        <v>0</v>
      </c>
      <c r="EO178" s="258">
        <f t="shared" si="229"/>
        <v>0</v>
      </c>
      <c r="EP178" s="258">
        <f t="shared" si="229"/>
        <v>0</v>
      </c>
      <c r="EQ178" s="258">
        <f t="shared" si="229"/>
        <v>0</v>
      </c>
      <c r="ER178" s="258">
        <f t="shared" si="229"/>
        <v>0</v>
      </c>
      <c r="ES178" s="258">
        <f t="shared" si="229"/>
        <v>0</v>
      </c>
      <c r="ET178" s="1"/>
      <c r="EU178" s="1"/>
      <c r="EV178" s="1"/>
      <c r="EW178" s="1"/>
      <c r="EX178" s="80">
        <f t="shared" ref="EX178:KE178" si="230">(P178&gt;0)*(P178-AB178)</f>
        <v>0</v>
      </c>
      <c r="EY178" s="80">
        <f t="shared" si="230"/>
        <v>0</v>
      </c>
      <c r="EZ178" s="80">
        <f t="shared" si="230"/>
        <v>0</v>
      </c>
      <c r="FA178" s="80">
        <f t="shared" si="230"/>
        <v>0</v>
      </c>
      <c r="FB178" s="80">
        <f t="shared" si="230"/>
        <v>0</v>
      </c>
      <c r="FC178" s="80">
        <f t="shared" si="230"/>
        <v>0</v>
      </c>
      <c r="FD178" s="80">
        <f t="shared" si="230"/>
        <v>0</v>
      </c>
      <c r="FE178" s="80">
        <f t="shared" si="230"/>
        <v>0</v>
      </c>
      <c r="FF178" s="80">
        <f t="shared" si="230"/>
        <v>0</v>
      </c>
      <c r="FG178" s="80">
        <f t="shared" si="230"/>
        <v>0</v>
      </c>
      <c r="FH178" s="80">
        <f t="shared" si="230"/>
        <v>0</v>
      </c>
      <c r="FI178" s="80">
        <f t="shared" si="230"/>
        <v>0</v>
      </c>
      <c r="FJ178" s="80">
        <f t="shared" si="230"/>
        <v>0</v>
      </c>
      <c r="FK178" s="80">
        <f t="shared" si="230"/>
        <v>0</v>
      </c>
      <c r="FL178" s="80">
        <f t="shared" si="230"/>
        <v>0</v>
      </c>
      <c r="FM178" s="80">
        <f t="shared" si="230"/>
        <v>0</v>
      </c>
      <c r="FN178" s="80">
        <f t="shared" si="230"/>
        <v>0</v>
      </c>
      <c r="FO178" s="80">
        <f t="shared" si="230"/>
        <v>0</v>
      </c>
      <c r="FP178" s="80">
        <f t="shared" si="230"/>
        <v>0</v>
      </c>
      <c r="FQ178" s="80">
        <f t="shared" si="230"/>
        <v>0</v>
      </c>
      <c r="FR178" s="80">
        <f t="shared" si="230"/>
        <v>0</v>
      </c>
      <c r="FS178" s="80">
        <f t="shared" si="230"/>
        <v>0</v>
      </c>
      <c r="FT178" s="80">
        <f t="shared" si="230"/>
        <v>0</v>
      </c>
      <c r="FU178" s="80">
        <f t="shared" si="230"/>
        <v>0</v>
      </c>
      <c r="FV178" s="80">
        <f t="shared" si="230"/>
        <v>0</v>
      </c>
      <c r="FW178" s="80">
        <f t="shared" si="230"/>
        <v>0</v>
      </c>
      <c r="FX178" s="80">
        <f t="shared" si="230"/>
        <v>0</v>
      </c>
      <c r="FY178" s="80">
        <f t="shared" si="230"/>
        <v>0</v>
      </c>
      <c r="FZ178" s="80">
        <f t="shared" si="230"/>
        <v>0</v>
      </c>
      <c r="GA178" s="80">
        <f t="shared" si="230"/>
        <v>0</v>
      </c>
      <c r="GB178" s="80">
        <f t="shared" si="230"/>
        <v>0</v>
      </c>
      <c r="GC178" s="80">
        <f t="shared" si="230"/>
        <v>0</v>
      </c>
      <c r="GD178" s="80">
        <f t="shared" si="230"/>
        <v>0</v>
      </c>
      <c r="GE178" s="80">
        <f t="shared" si="230"/>
        <v>0</v>
      </c>
      <c r="GF178" s="80">
        <f t="shared" si="230"/>
        <v>0</v>
      </c>
      <c r="GG178" s="80">
        <f t="shared" si="230"/>
        <v>0</v>
      </c>
      <c r="GH178" s="80">
        <f t="shared" si="230"/>
        <v>0</v>
      </c>
      <c r="GI178" s="80">
        <f t="shared" si="230"/>
        <v>0</v>
      </c>
      <c r="GJ178" s="80">
        <f t="shared" si="230"/>
        <v>0</v>
      </c>
      <c r="GK178" s="80">
        <f t="shared" si="230"/>
        <v>0</v>
      </c>
      <c r="GL178" s="80">
        <f t="shared" si="230"/>
        <v>0</v>
      </c>
      <c r="GM178" s="80">
        <f t="shared" si="230"/>
        <v>0</v>
      </c>
      <c r="GN178" s="80">
        <f t="shared" si="230"/>
        <v>0</v>
      </c>
      <c r="GO178" s="80">
        <f t="shared" si="230"/>
        <v>0</v>
      </c>
      <c r="GP178" s="80">
        <f t="shared" si="230"/>
        <v>0</v>
      </c>
      <c r="GQ178" s="80">
        <f t="shared" si="230"/>
        <v>0</v>
      </c>
      <c r="GR178" s="80">
        <f t="shared" si="230"/>
        <v>0</v>
      </c>
      <c r="GS178" s="80">
        <f t="shared" si="230"/>
        <v>0</v>
      </c>
      <c r="GT178" s="80">
        <f t="shared" si="230"/>
        <v>0</v>
      </c>
      <c r="GU178" s="80">
        <f t="shared" si="230"/>
        <v>0</v>
      </c>
      <c r="GV178" s="80">
        <f t="shared" si="230"/>
        <v>0</v>
      </c>
      <c r="GW178" s="80">
        <f t="shared" si="230"/>
        <v>0</v>
      </c>
      <c r="GX178" s="80">
        <f t="shared" si="230"/>
        <v>0</v>
      </c>
      <c r="GY178" s="80">
        <f t="shared" si="230"/>
        <v>0</v>
      </c>
      <c r="GZ178" s="80">
        <f t="shared" si="230"/>
        <v>0</v>
      </c>
      <c r="HA178" s="80">
        <f t="shared" si="230"/>
        <v>0</v>
      </c>
      <c r="HB178" s="80">
        <f t="shared" si="230"/>
        <v>0</v>
      </c>
      <c r="HC178" s="80">
        <f t="shared" si="230"/>
        <v>0</v>
      </c>
      <c r="HD178" s="80">
        <f t="shared" si="230"/>
        <v>0</v>
      </c>
      <c r="HE178" s="80">
        <f t="shared" si="230"/>
        <v>0</v>
      </c>
      <c r="HF178" s="80">
        <f t="shared" si="230"/>
        <v>0</v>
      </c>
      <c r="HG178" s="80">
        <f t="shared" si="230"/>
        <v>0</v>
      </c>
      <c r="HH178" s="80">
        <f t="shared" si="230"/>
        <v>0</v>
      </c>
      <c r="HI178" s="80">
        <f t="shared" si="230"/>
        <v>0</v>
      </c>
      <c r="HJ178" s="80">
        <f t="shared" si="230"/>
        <v>0</v>
      </c>
      <c r="HK178" s="80">
        <f t="shared" si="230"/>
        <v>0</v>
      </c>
      <c r="HL178" s="80">
        <f t="shared" si="230"/>
        <v>0</v>
      </c>
      <c r="HM178" s="80">
        <f t="shared" si="230"/>
        <v>0</v>
      </c>
      <c r="HN178" s="80">
        <f t="shared" si="230"/>
        <v>0</v>
      </c>
      <c r="HO178" s="80">
        <f t="shared" si="230"/>
        <v>0</v>
      </c>
      <c r="HP178" s="80">
        <f t="shared" si="230"/>
        <v>0</v>
      </c>
      <c r="HQ178" s="80">
        <f t="shared" si="230"/>
        <v>0</v>
      </c>
      <c r="HR178" s="80">
        <f t="shared" si="230"/>
        <v>0</v>
      </c>
      <c r="HS178" s="80">
        <f t="shared" si="230"/>
        <v>0</v>
      </c>
      <c r="HT178" s="80">
        <f t="shared" si="230"/>
        <v>0</v>
      </c>
      <c r="HU178" s="80">
        <f t="shared" si="230"/>
        <v>0</v>
      </c>
      <c r="HV178" s="80">
        <f t="shared" si="230"/>
        <v>0</v>
      </c>
      <c r="HW178" s="80">
        <f t="shared" si="230"/>
        <v>0</v>
      </c>
      <c r="HX178" s="80">
        <f t="shared" si="230"/>
        <v>0</v>
      </c>
      <c r="HY178" s="80">
        <f t="shared" si="230"/>
        <v>0</v>
      </c>
      <c r="HZ178" s="80">
        <f t="shared" si="230"/>
        <v>0</v>
      </c>
      <c r="IA178" s="80">
        <f t="shared" si="230"/>
        <v>0</v>
      </c>
      <c r="IB178" s="80">
        <f t="shared" si="230"/>
        <v>0</v>
      </c>
      <c r="IC178" s="80">
        <f t="shared" si="230"/>
        <v>0</v>
      </c>
      <c r="ID178" s="80">
        <f t="shared" si="230"/>
        <v>0</v>
      </c>
      <c r="IE178" s="80">
        <f t="shared" si="230"/>
        <v>0</v>
      </c>
      <c r="IF178" s="80">
        <f t="shared" si="230"/>
        <v>0</v>
      </c>
      <c r="IG178" s="80">
        <f t="shared" si="230"/>
        <v>0</v>
      </c>
      <c r="IH178" s="80">
        <f t="shared" si="230"/>
        <v>0</v>
      </c>
      <c r="II178" s="80">
        <f t="shared" si="230"/>
        <v>0</v>
      </c>
      <c r="IJ178" s="80">
        <f t="shared" si="230"/>
        <v>0</v>
      </c>
      <c r="IK178" s="80">
        <f t="shared" si="230"/>
        <v>0</v>
      </c>
      <c r="IL178" s="80">
        <f t="shared" si="230"/>
        <v>0</v>
      </c>
      <c r="IM178" s="80">
        <f t="shared" si="230"/>
        <v>0</v>
      </c>
      <c r="IN178" s="80">
        <f t="shared" si="230"/>
        <v>0</v>
      </c>
      <c r="IO178" s="80">
        <f t="shared" si="230"/>
        <v>0</v>
      </c>
      <c r="IP178" s="80">
        <f t="shared" si="230"/>
        <v>0</v>
      </c>
      <c r="IQ178" s="80">
        <f t="shared" si="230"/>
        <v>0</v>
      </c>
      <c r="IR178" s="80">
        <f t="shared" si="230"/>
        <v>0</v>
      </c>
      <c r="IS178" s="80">
        <f t="shared" si="230"/>
        <v>0</v>
      </c>
      <c r="IT178" s="80">
        <f t="shared" si="230"/>
        <v>0</v>
      </c>
      <c r="IU178" s="80">
        <f t="shared" si="230"/>
        <v>0</v>
      </c>
      <c r="IV178" s="80">
        <f t="shared" si="230"/>
        <v>0</v>
      </c>
      <c r="IW178" s="80">
        <f t="shared" si="230"/>
        <v>0</v>
      </c>
      <c r="IX178" s="80">
        <f t="shared" si="230"/>
        <v>0</v>
      </c>
      <c r="IY178" s="80">
        <f t="shared" si="230"/>
        <v>0</v>
      </c>
      <c r="IZ178" s="80">
        <f t="shared" si="230"/>
        <v>0</v>
      </c>
      <c r="JA178" s="80">
        <f t="shared" si="230"/>
        <v>0</v>
      </c>
      <c r="JB178" s="80">
        <f t="shared" si="230"/>
        <v>0</v>
      </c>
      <c r="JC178" s="80">
        <f t="shared" si="230"/>
        <v>0</v>
      </c>
      <c r="JD178" s="80">
        <f t="shared" si="230"/>
        <v>0</v>
      </c>
      <c r="JE178" s="80">
        <f t="shared" si="230"/>
        <v>0</v>
      </c>
      <c r="JF178" s="80">
        <f t="shared" si="230"/>
        <v>0</v>
      </c>
      <c r="JG178" s="80">
        <f t="shared" si="230"/>
        <v>0</v>
      </c>
      <c r="JH178" s="80">
        <f t="shared" si="230"/>
        <v>0</v>
      </c>
      <c r="JI178" s="80">
        <f t="shared" si="230"/>
        <v>0</v>
      </c>
      <c r="JJ178" s="80">
        <f t="shared" si="230"/>
        <v>0</v>
      </c>
      <c r="JK178" s="80">
        <f t="shared" si="230"/>
        <v>0</v>
      </c>
      <c r="JL178" s="80">
        <f t="shared" si="230"/>
        <v>0</v>
      </c>
      <c r="JM178" s="80">
        <f t="shared" si="230"/>
        <v>0</v>
      </c>
      <c r="JN178" s="80">
        <f t="shared" si="230"/>
        <v>0</v>
      </c>
      <c r="JO178" s="80">
        <f t="shared" si="230"/>
        <v>0</v>
      </c>
      <c r="JP178" s="80">
        <f t="shared" si="230"/>
        <v>0</v>
      </c>
      <c r="JQ178" s="80">
        <f t="shared" si="230"/>
        <v>0</v>
      </c>
      <c r="JR178" s="80">
        <f t="shared" si="230"/>
        <v>0</v>
      </c>
      <c r="JS178" s="80">
        <f t="shared" si="230"/>
        <v>0</v>
      </c>
      <c r="JT178" s="80">
        <f t="shared" si="230"/>
        <v>0</v>
      </c>
      <c r="JU178" s="80">
        <f t="shared" si="230"/>
        <v>0</v>
      </c>
      <c r="JV178" s="80">
        <f t="shared" si="230"/>
        <v>0</v>
      </c>
      <c r="JW178" s="80">
        <f t="shared" si="230"/>
        <v>0</v>
      </c>
      <c r="JX178" s="80">
        <f t="shared" si="230"/>
        <v>0</v>
      </c>
      <c r="JY178" s="80">
        <f t="shared" si="230"/>
        <v>0</v>
      </c>
      <c r="JZ178" s="80">
        <f t="shared" si="230"/>
        <v>0</v>
      </c>
      <c r="KA178" s="80">
        <f t="shared" si="230"/>
        <v>0</v>
      </c>
      <c r="KB178" s="80">
        <f t="shared" si="230"/>
        <v>0</v>
      </c>
      <c r="KC178" s="80">
        <f t="shared" si="230"/>
        <v>0</v>
      </c>
      <c r="KD178" s="80">
        <f t="shared" si="230"/>
        <v>0</v>
      </c>
      <c r="KE178" s="80">
        <f t="shared" si="230"/>
        <v>0</v>
      </c>
      <c r="KF178" s="1"/>
      <c r="KG178" s="1"/>
      <c r="KH178" s="80">
        <f>+Interest_Rate_for_Equipment_Financing/12*P178</f>
        <v>0</v>
      </c>
      <c r="KI178" s="80">
        <f>+Interest_Rate_for_Equipment_Financing/12*Q178</f>
        <v>0</v>
      </c>
      <c r="KJ178" s="80">
        <f>+Interest_Rate_for_Equipment_Financing/12*R178</f>
        <v>0</v>
      </c>
      <c r="KK178" s="80">
        <f>+Interest_Rate_for_Equipment_Financing/12*S178</f>
        <v>0</v>
      </c>
      <c r="KL178" s="80">
        <f>+Interest_Rate_for_Equipment_Financing/12*T178</f>
        <v>0</v>
      </c>
      <c r="KM178" s="80">
        <f>+Interest_Rate_for_Equipment_Financing/12*U178</f>
        <v>0</v>
      </c>
      <c r="KN178" s="80">
        <f>+Interest_Rate_for_Equipment_Financing/12*V178</f>
        <v>0</v>
      </c>
      <c r="KO178" s="80">
        <f>+Interest_Rate_for_Equipment_Financing/12*W178</f>
        <v>0</v>
      </c>
      <c r="KP178" s="80">
        <f>+Interest_Rate_for_Equipment_Financing/12*X178</f>
        <v>0</v>
      </c>
      <c r="KQ178" s="80">
        <f>+Interest_Rate_for_Equipment_Financing/12*Y178</f>
        <v>0</v>
      </c>
      <c r="KR178" s="80">
        <f>+Interest_Rate_for_Equipment_Financing/12*Z178</f>
        <v>0</v>
      </c>
      <c r="KS178" s="80">
        <f>+Interest_Rate_for_Equipment_Financing/12*AA178</f>
        <v>0</v>
      </c>
      <c r="KT178" s="80">
        <f>+Interest_Rate_for_Equipment_Financing/12*AB178</f>
        <v>0</v>
      </c>
      <c r="KU178" s="80">
        <f>+Interest_Rate_for_Equipment_Financing/12*AC178</f>
        <v>0</v>
      </c>
      <c r="KV178" s="80">
        <f>+Interest_Rate_for_Equipment_Financing/12*AD178</f>
        <v>0</v>
      </c>
      <c r="KW178" s="80">
        <f>+Interest_Rate_for_Equipment_Financing/12*AE178</f>
        <v>0</v>
      </c>
      <c r="KX178" s="80">
        <f>+Interest_Rate_for_Equipment_Financing/12*AF178</f>
        <v>0</v>
      </c>
      <c r="KY178" s="80">
        <f>+Interest_Rate_for_Equipment_Financing/12*AG178</f>
        <v>0</v>
      </c>
      <c r="KZ178" s="80">
        <f>+Interest_Rate_for_Equipment_Financing/12*AH178</f>
        <v>0</v>
      </c>
      <c r="LA178" s="80">
        <f>+Interest_Rate_for_Equipment_Financing/12*AI178</f>
        <v>0</v>
      </c>
      <c r="LB178" s="80">
        <f>+Interest_Rate_for_Equipment_Financing/12*AJ178</f>
        <v>0</v>
      </c>
      <c r="LC178" s="80">
        <f>+Interest_Rate_for_Equipment_Financing/12*AK178</f>
        <v>0</v>
      </c>
      <c r="LD178" s="80">
        <f>+Interest_Rate_for_Equipment_Financing/12*AL178</f>
        <v>0</v>
      </c>
      <c r="LE178" s="80">
        <f>+Interest_Rate_for_Equipment_Financing/12*AM178</f>
        <v>0</v>
      </c>
      <c r="LF178" s="80">
        <f>+Interest_Rate_for_Equipment_Financing/12*AN178</f>
        <v>0</v>
      </c>
      <c r="LG178" s="80">
        <f>+Interest_Rate_for_Equipment_Financing/12*AO178</f>
        <v>0</v>
      </c>
      <c r="LH178" s="80">
        <f>+Interest_Rate_for_Equipment_Financing/12*AP178</f>
        <v>0</v>
      </c>
      <c r="LI178" s="80">
        <f>+Interest_Rate_for_Equipment_Financing/12*AQ178</f>
        <v>0</v>
      </c>
      <c r="LJ178" s="80">
        <f>+Interest_Rate_for_Equipment_Financing/12*AR178</f>
        <v>0</v>
      </c>
      <c r="LK178" s="80">
        <f>+Interest_Rate_for_Equipment_Financing/12*AS178</f>
        <v>0</v>
      </c>
      <c r="LL178" s="80">
        <f>+Interest_Rate_for_Equipment_Financing/12*AT178</f>
        <v>0</v>
      </c>
      <c r="LM178" s="80">
        <f>+Interest_Rate_for_Equipment_Financing/12*AU178</f>
        <v>0</v>
      </c>
      <c r="LN178" s="80">
        <f>+Interest_Rate_for_Equipment_Financing/12*AV178</f>
        <v>0</v>
      </c>
      <c r="LO178" s="80">
        <f>+Interest_Rate_for_Equipment_Financing/12*AW178</f>
        <v>0</v>
      </c>
      <c r="LP178" s="80">
        <f>+Interest_Rate_for_Equipment_Financing/12*AX178</f>
        <v>0</v>
      </c>
      <c r="LQ178" s="80">
        <f>+Interest_Rate_for_Equipment_Financing/12*AY178</f>
        <v>0</v>
      </c>
      <c r="LR178" s="80">
        <f>+Interest_Rate_for_Equipment_Financing/12*AZ178</f>
        <v>0</v>
      </c>
      <c r="LS178" s="80">
        <f>+Interest_Rate_for_Equipment_Financing/12*BA178</f>
        <v>0</v>
      </c>
      <c r="LT178" s="80">
        <f>+Interest_Rate_for_Equipment_Financing/12*BB178</f>
        <v>0</v>
      </c>
      <c r="LU178" s="80">
        <f>+Interest_Rate_for_Equipment_Financing/12*BC178</f>
        <v>0</v>
      </c>
      <c r="LV178" s="80">
        <f>+Interest_Rate_for_Equipment_Financing/12*BD178</f>
        <v>0</v>
      </c>
      <c r="LW178" s="80">
        <f>+Interest_Rate_for_Equipment_Financing/12*BE178</f>
        <v>0</v>
      </c>
      <c r="LX178" s="80">
        <f>+Interest_Rate_for_Equipment_Financing/12*BF178</f>
        <v>0</v>
      </c>
      <c r="LY178" s="80">
        <f>+Interest_Rate_for_Equipment_Financing/12*BG178</f>
        <v>0</v>
      </c>
      <c r="LZ178" s="80">
        <f>+Interest_Rate_for_Equipment_Financing/12*BH178</f>
        <v>0</v>
      </c>
      <c r="MA178" s="80">
        <f>+Interest_Rate_for_Equipment_Financing/12*BI178</f>
        <v>0</v>
      </c>
      <c r="MB178" s="80">
        <f>+Interest_Rate_for_Equipment_Financing/12*BJ178</f>
        <v>0</v>
      </c>
      <c r="MC178" s="80">
        <f>+Interest_Rate_for_Equipment_Financing/12*BK178</f>
        <v>0</v>
      </c>
      <c r="MD178" s="80">
        <f>+Interest_Rate_for_Equipment_Financing/12*BL178</f>
        <v>0</v>
      </c>
      <c r="ME178" s="80">
        <f>+Interest_Rate_for_Equipment_Financing/12*BM178</f>
        <v>0</v>
      </c>
      <c r="MF178" s="80">
        <f>+Interest_Rate_for_Equipment_Financing/12*BN178</f>
        <v>0</v>
      </c>
      <c r="MG178" s="80">
        <f>+Interest_Rate_for_Equipment_Financing/12*BO178</f>
        <v>0</v>
      </c>
      <c r="MH178" s="80">
        <f>+Interest_Rate_for_Equipment_Financing/12*BP178</f>
        <v>0</v>
      </c>
      <c r="MI178" s="80">
        <f>+Interest_Rate_for_Equipment_Financing/12*BQ178</f>
        <v>0</v>
      </c>
      <c r="MJ178" s="80">
        <f>+Interest_Rate_for_Equipment_Financing/12*BR178</f>
        <v>0</v>
      </c>
      <c r="MK178" s="80">
        <f>+Interest_Rate_for_Equipment_Financing/12*BS178</f>
        <v>0</v>
      </c>
      <c r="ML178" s="80">
        <f>+Interest_Rate_for_Equipment_Financing/12*BT178</f>
        <v>0</v>
      </c>
      <c r="MM178" s="80">
        <f>+Interest_Rate_for_Equipment_Financing/12*BU178</f>
        <v>0</v>
      </c>
      <c r="MN178" s="80">
        <f>+Interest_Rate_for_Equipment_Financing/12*BV178</f>
        <v>0</v>
      </c>
      <c r="MO178" s="80">
        <f>+Interest_Rate_for_Equipment_Financing/12*BW178</f>
        <v>0</v>
      </c>
      <c r="MP178" s="80">
        <f>+Interest_Rate_for_Equipment_Financing/12*BX178</f>
        <v>0</v>
      </c>
      <c r="MQ178" s="80">
        <f>+Interest_Rate_for_Equipment_Financing/12*BY178</f>
        <v>0</v>
      </c>
      <c r="MR178" s="80">
        <f>+Interest_Rate_for_Equipment_Financing/12*BZ178</f>
        <v>0</v>
      </c>
      <c r="MS178" s="80">
        <f>+Interest_Rate_for_Equipment_Financing/12*CA178</f>
        <v>0</v>
      </c>
      <c r="MT178" s="80">
        <f>+Interest_Rate_for_Equipment_Financing/12*CB178</f>
        <v>0</v>
      </c>
      <c r="MU178" s="80">
        <f>+Interest_Rate_for_Equipment_Financing/12*CC178</f>
        <v>0</v>
      </c>
      <c r="MV178" s="80">
        <f>+Interest_Rate_for_Equipment_Financing/12*CD178</f>
        <v>0</v>
      </c>
      <c r="MW178" s="80">
        <f>+Interest_Rate_for_Equipment_Financing/12*CE178</f>
        <v>0</v>
      </c>
      <c r="MX178" s="80">
        <f>+Interest_Rate_for_Equipment_Financing/12*CF178</f>
        <v>0</v>
      </c>
      <c r="MY178" s="80">
        <f>+Interest_Rate_for_Equipment_Financing/12*CG178</f>
        <v>0</v>
      </c>
      <c r="MZ178" s="80">
        <f>+Interest_Rate_for_Equipment_Financing/12*CH178</f>
        <v>0</v>
      </c>
      <c r="NA178" s="80">
        <f>+Interest_Rate_for_Equipment_Financing/12*CI178</f>
        <v>0</v>
      </c>
      <c r="NB178" s="80">
        <f>+Interest_Rate_for_Equipment_Financing/12*CJ178</f>
        <v>0</v>
      </c>
      <c r="NC178" s="80">
        <f>+Interest_Rate_for_Equipment_Financing/12*CK178</f>
        <v>0</v>
      </c>
      <c r="ND178" s="80">
        <f>+Interest_Rate_for_Equipment_Financing/12*CL178</f>
        <v>0</v>
      </c>
      <c r="NE178" s="80">
        <f>+Interest_Rate_for_Equipment_Financing/12*CM178</f>
        <v>0</v>
      </c>
      <c r="NF178" s="80">
        <f>+Interest_Rate_for_Equipment_Financing/12*CN178</f>
        <v>0</v>
      </c>
      <c r="NG178" s="80">
        <f>+Interest_Rate_for_Equipment_Financing/12*CO178</f>
        <v>0</v>
      </c>
      <c r="NH178" s="80">
        <f>+Interest_Rate_for_Equipment_Financing/12*CP178</f>
        <v>0</v>
      </c>
      <c r="NI178" s="80">
        <f>+Interest_Rate_for_Equipment_Financing/12*CQ178</f>
        <v>0</v>
      </c>
      <c r="NJ178" s="80">
        <f>+Interest_Rate_for_Equipment_Financing/12*CR178</f>
        <v>0</v>
      </c>
      <c r="NK178" s="80">
        <f>+Interest_Rate_for_Equipment_Financing/12*CS178</f>
        <v>0</v>
      </c>
      <c r="NL178" s="80">
        <f>+Interest_Rate_for_Equipment_Financing/12*CT178</f>
        <v>0</v>
      </c>
      <c r="NM178" s="80">
        <f>+Interest_Rate_for_Equipment_Financing/12*CU178</f>
        <v>0</v>
      </c>
      <c r="NN178" s="80">
        <f>+Interest_Rate_for_Equipment_Financing/12*CV178</f>
        <v>0</v>
      </c>
      <c r="NO178" s="80">
        <f>+Interest_Rate_for_Equipment_Financing/12*CW178</f>
        <v>0</v>
      </c>
      <c r="NP178" s="80">
        <f>+Interest_Rate_for_Equipment_Financing/12*CX178</f>
        <v>0</v>
      </c>
      <c r="NQ178" s="80">
        <f>+Interest_Rate_for_Equipment_Financing/12*CY178</f>
        <v>0</v>
      </c>
      <c r="NR178" s="80">
        <f>+Interest_Rate_for_Equipment_Financing/12*CZ178</f>
        <v>0</v>
      </c>
      <c r="NS178" s="80">
        <f>+Interest_Rate_for_Equipment_Financing/12*DA178</f>
        <v>0</v>
      </c>
      <c r="NT178" s="80">
        <f>+Interest_Rate_for_Equipment_Financing/12*DB178</f>
        <v>0</v>
      </c>
      <c r="NU178" s="80">
        <f>+Interest_Rate_for_Equipment_Financing/12*DC178</f>
        <v>0</v>
      </c>
      <c r="NV178" s="80">
        <f>+Interest_Rate_for_Equipment_Financing/12*DD178</f>
        <v>0</v>
      </c>
      <c r="NW178" s="80">
        <f>+Interest_Rate_for_Equipment_Financing/12*DE178</f>
        <v>0</v>
      </c>
      <c r="NX178" s="80">
        <f>+Interest_Rate_for_Equipment_Financing/12*DF178</f>
        <v>0</v>
      </c>
      <c r="NY178" s="80">
        <f>+Interest_Rate_for_Equipment_Financing/12*DG178</f>
        <v>0</v>
      </c>
      <c r="NZ178" s="80">
        <f>+Interest_Rate_for_Equipment_Financing/12*DH178</f>
        <v>0</v>
      </c>
      <c r="OA178" s="80">
        <f>+Interest_Rate_for_Equipment_Financing/12*DI178</f>
        <v>0</v>
      </c>
      <c r="OB178" s="80">
        <f>+Interest_Rate_for_Equipment_Financing/12*DJ178</f>
        <v>0</v>
      </c>
      <c r="OC178" s="80">
        <f>+Interest_Rate_for_Equipment_Financing/12*DK178</f>
        <v>0</v>
      </c>
      <c r="OD178" s="80">
        <f>+Interest_Rate_for_Equipment_Financing/12*DL178</f>
        <v>0</v>
      </c>
      <c r="OE178" s="80">
        <f>+Interest_Rate_for_Equipment_Financing/12*DM178</f>
        <v>0</v>
      </c>
      <c r="OF178" s="80">
        <f>+Interest_Rate_for_Equipment_Financing/12*DN178</f>
        <v>0</v>
      </c>
      <c r="OG178" s="80">
        <f>+Interest_Rate_for_Equipment_Financing/12*DO178</f>
        <v>0</v>
      </c>
      <c r="OH178" s="80">
        <f>+Interest_Rate_for_Equipment_Financing/12*DP178</f>
        <v>0</v>
      </c>
      <c r="OI178" s="80">
        <f>+Interest_Rate_for_Equipment_Financing/12*DQ178</f>
        <v>0</v>
      </c>
      <c r="OJ178" s="80">
        <f>+Interest_Rate_for_Equipment_Financing/12*DR178</f>
        <v>0</v>
      </c>
      <c r="OK178" s="80">
        <f>+Interest_Rate_for_Equipment_Financing/12*DS178</f>
        <v>0</v>
      </c>
      <c r="OL178" s="80">
        <f>+Interest_Rate_for_Equipment_Financing/12*DT178</f>
        <v>0</v>
      </c>
      <c r="OM178" s="80">
        <f>+Interest_Rate_for_Equipment_Financing/12*DU178</f>
        <v>0</v>
      </c>
      <c r="ON178" s="80">
        <f>+Interest_Rate_for_Equipment_Financing/12*DV178</f>
        <v>0</v>
      </c>
      <c r="OO178" s="80">
        <f>+Interest_Rate_for_Equipment_Financing/12*DW178</f>
        <v>0</v>
      </c>
      <c r="OP178" s="80">
        <f>+Interest_Rate_for_Equipment_Financing/12*DX178</f>
        <v>0</v>
      </c>
      <c r="OQ178" s="80">
        <f>+Interest_Rate_for_Equipment_Financing/12*DY178</f>
        <v>0</v>
      </c>
      <c r="OR178" s="80">
        <f>+Interest_Rate_for_Equipment_Financing/12*DZ178</f>
        <v>0</v>
      </c>
      <c r="OS178" s="80">
        <f>+Interest_Rate_for_Equipment_Financing/12*EA178</f>
        <v>0</v>
      </c>
      <c r="OT178" s="80">
        <f>+Interest_Rate_for_Equipment_Financing/12*EB178</f>
        <v>0</v>
      </c>
      <c r="OU178" s="80">
        <f>+Interest_Rate_for_Equipment_Financing/12*EC178</f>
        <v>0</v>
      </c>
      <c r="OV178" s="80">
        <f>+Interest_Rate_for_Equipment_Financing/12*ED178</f>
        <v>0</v>
      </c>
      <c r="OW178" s="80">
        <f>+Interest_Rate_for_Equipment_Financing/12*EE178</f>
        <v>0</v>
      </c>
    </row>
    <row r="179" ht="12.75" customHeight="1">
      <c r="A179" s="79">
        <f t="shared" si="111"/>
        <v>58</v>
      </c>
      <c r="B179" s="79" t="s">
        <v>258</v>
      </c>
      <c r="C179" s="80"/>
      <c r="D179" s="80" t="str">
        <f>Term_for_Equipment_Financing</f>
        <v/>
      </c>
      <c r="E179" s="294">
        <f>+Interest_Rate_LT</f>
        <v>0.05</v>
      </c>
      <c r="F179" s="295">
        <f t="shared" si="141"/>
        <v>10</v>
      </c>
      <c r="G179" s="79">
        <f t="shared" si="142"/>
        <v>2029</v>
      </c>
      <c r="H179" s="296"/>
      <c r="I179" s="296"/>
      <c r="J179" s="297"/>
      <c r="K179" s="1"/>
      <c r="L179" s="1"/>
      <c r="M179" s="256">
        <f t="shared" si="118"/>
        <v>47392</v>
      </c>
      <c r="N179" s="256">
        <f t="shared" si="112"/>
        <v>0</v>
      </c>
      <c r="O179" s="257">
        <f t="shared" si="113"/>
        <v>0</v>
      </c>
      <c r="P179" s="258">
        <f t="shared" ref="P179:ES179" si="231">AND((O179&gt;0.1),OR(P$70&lt;$N179,$N179=0))*(O179+$O179+O179*$E179/12)+(P$70=$M179)*($C179+$O179+$C179*$E179/12)</f>
        <v>0</v>
      </c>
      <c r="Q179" s="258">
        <f t="shared" si="231"/>
        <v>0</v>
      </c>
      <c r="R179" s="258">
        <f t="shared" si="231"/>
        <v>0</v>
      </c>
      <c r="S179" s="258">
        <f t="shared" si="231"/>
        <v>0</v>
      </c>
      <c r="T179" s="258">
        <f t="shared" si="231"/>
        <v>0</v>
      </c>
      <c r="U179" s="258">
        <f t="shared" si="231"/>
        <v>0</v>
      </c>
      <c r="V179" s="258">
        <f t="shared" si="231"/>
        <v>0</v>
      </c>
      <c r="W179" s="258">
        <f t="shared" si="231"/>
        <v>0</v>
      </c>
      <c r="X179" s="258">
        <f t="shared" si="231"/>
        <v>0</v>
      </c>
      <c r="Y179" s="258">
        <f t="shared" si="231"/>
        <v>0</v>
      </c>
      <c r="Z179" s="258">
        <f t="shared" si="231"/>
        <v>0</v>
      </c>
      <c r="AA179" s="258">
        <f t="shared" si="231"/>
        <v>0</v>
      </c>
      <c r="AB179" s="258">
        <f t="shared" si="231"/>
        <v>0</v>
      </c>
      <c r="AC179" s="258">
        <f t="shared" si="231"/>
        <v>0</v>
      </c>
      <c r="AD179" s="258">
        <f t="shared" si="231"/>
        <v>0</v>
      </c>
      <c r="AE179" s="258">
        <f t="shared" si="231"/>
        <v>0</v>
      </c>
      <c r="AF179" s="258">
        <f t="shared" si="231"/>
        <v>0</v>
      </c>
      <c r="AG179" s="258">
        <f t="shared" si="231"/>
        <v>0</v>
      </c>
      <c r="AH179" s="258">
        <f t="shared" si="231"/>
        <v>0</v>
      </c>
      <c r="AI179" s="258">
        <f t="shared" si="231"/>
        <v>0</v>
      </c>
      <c r="AJ179" s="258">
        <f t="shared" si="231"/>
        <v>0</v>
      </c>
      <c r="AK179" s="258">
        <f t="shared" si="231"/>
        <v>0</v>
      </c>
      <c r="AL179" s="258">
        <f t="shared" si="231"/>
        <v>0</v>
      </c>
      <c r="AM179" s="258">
        <f t="shared" si="231"/>
        <v>0</v>
      </c>
      <c r="AN179" s="258">
        <f t="shared" si="231"/>
        <v>0</v>
      </c>
      <c r="AO179" s="258">
        <f t="shared" si="231"/>
        <v>0</v>
      </c>
      <c r="AP179" s="258">
        <f t="shared" si="231"/>
        <v>0</v>
      </c>
      <c r="AQ179" s="258">
        <f t="shared" si="231"/>
        <v>0</v>
      </c>
      <c r="AR179" s="258">
        <f t="shared" si="231"/>
        <v>0</v>
      </c>
      <c r="AS179" s="258">
        <f t="shared" si="231"/>
        <v>0</v>
      </c>
      <c r="AT179" s="258">
        <f t="shared" si="231"/>
        <v>0</v>
      </c>
      <c r="AU179" s="258">
        <f t="shared" si="231"/>
        <v>0</v>
      </c>
      <c r="AV179" s="258">
        <f t="shared" si="231"/>
        <v>0</v>
      </c>
      <c r="AW179" s="258">
        <f t="shared" si="231"/>
        <v>0</v>
      </c>
      <c r="AX179" s="258">
        <f t="shared" si="231"/>
        <v>0</v>
      </c>
      <c r="AY179" s="258">
        <f t="shared" si="231"/>
        <v>0</v>
      </c>
      <c r="AZ179" s="258">
        <f t="shared" si="231"/>
        <v>0</v>
      </c>
      <c r="BA179" s="258">
        <f t="shared" si="231"/>
        <v>0</v>
      </c>
      <c r="BB179" s="258">
        <f t="shared" si="231"/>
        <v>0</v>
      </c>
      <c r="BC179" s="258">
        <f t="shared" si="231"/>
        <v>0</v>
      </c>
      <c r="BD179" s="258">
        <f t="shared" si="231"/>
        <v>0</v>
      </c>
      <c r="BE179" s="258">
        <f t="shared" si="231"/>
        <v>0</v>
      </c>
      <c r="BF179" s="258">
        <f t="shared" si="231"/>
        <v>0</v>
      </c>
      <c r="BG179" s="258">
        <f t="shared" si="231"/>
        <v>0</v>
      </c>
      <c r="BH179" s="258">
        <f t="shared" si="231"/>
        <v>0</v>
      </c>
      <c r="BI179" s="258">
        <f t="shared" si="231"/>
        <v>0</v>
      </c>
      <c r="BJ179" s="258">
        <f t="shared" si="231"/>
        <v>0</v>
      </c>
      <c r="BK179" s="258">
        <f t="shared" si="231"/>
        <v>0</v>
      </c>
      <c r="BL179" s="258">
        <f t="shared" si="231"/>
        <v>0</v>
      </c>
      <c r="BM179" s="258">
        <f t="shared" si="231"/>
        <v>0</v>
      </c>
      <c r="BN179" s="258">
        <f t="shared" si="231"/>
        <v>0</v>
      </c>
      <c r="BO179" s="258">
        <f t="shared" si="231"/>
        <v>0</v>
      </c>
      <c r="BP179" s="258">
        <f t="shared" si="231"/>
        <v>0</v>
      </c>
      <c r="BQ179" s="258">
        <f t="shared" si="231"/>
        <v>0</v>
      </c>
      <c r="BR179" s="258">
        <f t="shared" si="231"/>
        <v>0</v>
      </c>
      <c r="BS179" s="258">
        <f t="shared" si="231"/>
        <v>0</v>
      </c>
      <c r="BT179" s="258">
        <f t="shared" si="231"/>
        <v>0</v>
      </c>
      <c r="BU179" s="258">
        <f t="shared" si="231"/>
        <v>0</v>
      </c>
      <c r="BV179" s="258">
        <f t="shared" si="231"/>
        <v>0</v>
      </c>
      <c r="BW179" s="258">
        <f t="shared" si="231"/>
        <v>0</v>
      </c>
      <c r="BX179" s="258">
        <f t="shared" si="231"/>
        <v>0</v>
      </c>
      <c r="BY179" s="258">
        <f t="shared" si="231"/>
        <v>0</v>
      </c>
      <c r="BZ179" s="258">
        <f t="shared" si="231"/>
        <v>0</v>
      </c>
      <c r="CA179" s="258">
        <f t="shared" si="231"/>
        <v>0</v>
      </c>
      <c r="CB179" s="258">
        <f t="shared" si="231"/>
        <v>0</v>
      </c>
      <c r="CC179" s="258">
        <f t="shared" si="231"/>
        <v>0</v>
      </c>
      <c r="CD179" s="258">
        <f t="shared" si="231"/>
        <v>0</v>
      </c>
      <c r="CE179" s="258">
        <f t="shared" si="231"/>
        <v>0</v>
      </c>
      <c r="CF179" s="258">
        <f t="shared" si="231"/>
        <v>0</v>
      </c>
      <c r="CG179" s="258">
        <f t="shared" si="231"/>
        <v>0</v>
      </c>
      <c r="CH179" s="258">
        <f t="shared" si="231"/>
        <v>0</v>
      </c>
      <c r="CI179" s="258">
        <f t="shared" si="231"/>
        <v>0</v>
      </c>
      <c r="CJ179" s="258">
        <f t="shared" si="231"/>
        <v>0</v>
      </c>
      <c r="CK179" s="258">
        <f t="shared" si="231"/>
        <v>0</v>
      </c>
      <c r="CL179" s="258">
        <f t="shared" si="231"/>
        <v>0</v>
      </c>
      <c r="CM179" s="258">
        <f t="shared" si="231"/>
        <v>0</v>
      </c>
      <c r="CN179" s="258">
        <f t="shared" si="231"/>
        <v>0</v>
      </c>
      <c r="CO179" s="258">
        <f t="shared" si="231"/>
        <v>0</v>
      </c>
      <c r="CP179" s="258">
        <f t="shared" si="231"/>
        <v>0</v>
      </c>
      <c r="CQ179" s="258">
        <f t="shared" si="231"/>
        <v>0</v>
      </c>
      <c r="CR179" s="258">
        <f t="shared" si="231"/>
        <v>0</v>
      </c>
      <c r="CS179" s="258">
        <f t="shared" si="231"/>
        <v>0</v>
      </c>
      <c r="CT179" s="258">
        <f t="shared" si="231"/>
        <v>0</v>
      </c>
      <c r="CU179" s="258">
        <f t="shared" si="231"/>
        <v>0</v>
      </c>
      <c r="CV179" s="258">
        <f t="shared" si="231"/>
        <v>0</v>
      </c>
      <c r="CW179" s="258">
        <f t="shared" si="231"/>
        <v>0</v>
      </c>
      <c r="CX179" s="258">
        <f t="shared" si="231"/>
        <v>0</v>
      </c>
      <c r="CY179" s="258">
        <f t="shared" si="231"/>
        <v>0</v>
      </c>
      <c r="CZ179" s="258">
        <f t="shared" si="231"/>
        <v>0</v>
      </c>
      <c r="DA179" s="258">
        <f t="shared" si="231"/>
        <v>0</v>
      </c>
      <c r="DB179" s="258">
        <f t="shared" si="231"/>
        <v>0</v>
      </c>
      <c r="DC179" s="258">
        <f t="shared" si="231"/>
        <v>0</v>
      </c>
      <c r="DD179" s="258">
        <f t="shared" si="231"/>
        <v>0</v>
      </c>
      <c r="DE179" s="258">
        <f t="shared" si="231"/>
        <v>0</v>
      </c>
      <c r="DF179" s="258">
        <f t="shared" si="231"/>
        <v>0</v>
      </c>
      <c r="DG179" s="258">
        <f t="shared" si="231"/>
        <v>0</v>
      </c>
      <c r="DH179" s="258">
        <f t="shared" si="231"/>
        <v>0</v>
      </c>
      <c r="DI179" s="258">
        <f t="shared" si="231"/>
        <v>0</v>
      </c>
      <c r="DJ179" s="258">
        <f t="shared" si="231"/>
        <v>0</v>
      </c>
      <c r="DK179" s="258">
        <f t="shared" si="231"/>
        <v>0</v>
      </c>
      <c r="DL179" s="258">
        <f t="shared" si="231"/>
        <v>0</v>
      </c>
      <c r="DM179" s="258">
        <f t="shared" si="231"/>
        <v>0</v>
      </c>
      <c r="DN179" s="258">
        <f t="shared" si="231"/>
        <v>0</v>
      </c>
      <c r="DO179" s="258">
        <f t="shared" si="231"/>
        <v>0</v>
      </c>
      <c r="DP179" s="258">
        <f t="shared" si="231"/>
        <v>0</v>
      </c>
      <c r="DQ179" s="258">
        <f t="shared" si="231"/>
        <v>0</v>
      </c>
      <c r="DR179" s="258">
        <f t="shared" si="231"/>
        <v>0</v>
      </c>
      <c r="DS179" s="258">
        <f t="shared" si="231"/>
        <v>0</v>
      </c>
      <c r="DT179" s="258">
        <f t="shared" si="231"/>
        <v>0</v>
      </c>
      <c r="DU179" s="258">
        <f t="shared" si="231"/>
        <v>0</v>
      </c>
      <c r="DV179" s="258">
        <f t="shared" si="231"/>
        <v>0</v>
      </c>
      <c r="DW179" s="258">
        <f t="shared" si="231"/>
        <v>0</v>
      </c>
      <c r="DX179" s="258">
        <f t="shared" si="231"/>
        <v>0</v>
      </c>
      <c r="DY179" s="258">
        <f t="shared" si="231"/>
        <v>0</v>
      </c>
      <c r="DZ179" s="258">
        <f t="shared" si="231"/>
        <v>0</v>
      </c>
      <c r="EA179" s="258">
        <f t="shared" si="231"/>
        <v>0</v>
      </c>
      <c r="EB179" s="258">
        <f t="shared" si="231"/>
        <v>0</v>
      </c>
      <c r="EC179" s="258">
        <f t="shared" si="231"/>
        <v>0</v>
      </c>
      <c r="ED179" s="258">
        <f t="shared" si="231"/>
        <v>0</v>
      </c>
      <c r="EE179" s="258">
        <f t="shared" si="231"/>
        <v>0</v>
      </c>
      <c r="EF179" s="258">
        <f t="shared" si="231"/>
        <v>0</v>
      </c>
      <c r="EG179" s="258">
        <f t="shared" si="231"/>
        <v>0</v>
      </c>
      <c r="EH179" s="258">
        <f t="shared" si="231"/>
        <v>0</v>
      </c>
      <c r="EI179" s="258">
        <f t="shared" si="231"/>
        <v>0</v>
      </c>
      <c r="EJ179" s="258">
        <f t="shared" si="231"/>
        <v>0</v>
      </c>
      <c r="EK179" s="258">
        <f t="shared" si="231"/>
        <v>0</v>
      </c>
      <c r="EL179" s="258">
        <f t="shared" si="231"/>
        <v>0</v>
      </c>
      <c r="EM179" s="258">
        <f t="shared" si="231"/>
        <v>0</v>
      </c>
      <c r="EN179" s="258">
        <f t="shared" si="231"/>
        <v>0</v>
      </c>
      <c r="EO179" s="258">
        <f t="shared" si="231"/>
        <v>0</v>
      </c>
      <c r="EP179" s="258">
        <f t="shared" si="231"/>
        <v>0</v>
      </c>
      <c r="EQ179" s="258">
        <f t="shared" si="231"/>
        <v>0</v>
      </c>
      <c r="ER179" s="258">
        <f t="shared" si="231"/>
        <v>0</v>
      </c>
      <c r="ES179" s="258">
        <f t="shared" si="231"/>
        <v>0</v>
      </c>
      <c r="ET179" s="1"/>
      <c r="EU179" s="1"/>
      <c r="EV179" s="1"/>
      <c r="EW179" s="1"/>
      <c r="EX179" s="80">
        <f t="shared" ref="EX179:KE179" si="232">(P179&gt;0)*(P179-AB179)</f>
        <v>0</v>
      </c>
      <c r="EY179" s="80">
        <f t="shared" si="232"/>
        <v>0</v>
      </c>
      <c r="EZ179" s="80">
        <f t="shared" si="232"/>
        <v>0</v>
      </c>
      <c r="FA179" s="80">
        <f t="shared" si="232"/>
        <v>0</v>
      </c>
      <c r="FB179" s="80">
        <f t="shared" si="232"/>
        <v>0</v>
      </c>
      <c r="FC179" s="80">
        <f t="shared" si="232"/>
        <v>0</v>
      </c>
      <c r="FD179" s="80">
        <f t="shared" si="232"/>
        <v>0</v>
      </c>
      <c r="FE179" s="80">
        <f t="shared" si="232"/>
        <v>0</v>
      </c>
      <c r="FF179" s="80">
        <f t="shared" si="232"/>
        <v>0</v>
      </c>
      <c r="FG179" s="80">
        <f t="shared" si="232"/>
        <v>0</v>
      </c>
      <c r="FH179" s="80">
        <f t="shared" si="232"/>
        <v>0</v>
      </c>
      <c r="FI179" s="80">
        <f t="shared" si="232"/>
        <v>0</v>
      </c>
      <c r="FJ179" s="80">
        <f t="shared" si="232"/>
        <v>0</v>
      </c>
      <c r="FK179" s="80">
        <f t="shared" si="232"/>
        <v>0</v>
      </c>
      <c r="FL179" s="80">
        <f t="shared" si="232"/>
        <v>0</v>
      </c>
      <c r="FM179" s="80">
        <f t="shared" si="232"/>
        <v>0</v>
      </c>
      <c r="FN179" s="80">
        <f t="shared" si="232"/>
        <v>0</v>
      </c>
      <c r="FO179" s="80">
        <f t="shared" si="232"/>
        <v>0</v>
      </c>
      <c r="FP179" s="80">
        <f t="shared" si="232"/>
        <v>0</v>
      </c>
      <c r="FQ179" s="80">
        <f t="shared" si="232"/>
        <v>0</v>
      </c>
      <c r="FR179" s="80">
        <f t="shared" si="232"/>
        <v>0</v>
      </c>
      <c r="FS179" s="80">
        <f t="shared" si="232"/>
        <v>0</v>
      </c>
      <c r="FT179" s="80">
        <f t="shared" si="232"/>
        <v>0</v>
      </c>
      <c r="FU179" s="80">
        <f t="shared" si="232"/>
        <v>0</v>
      </c>
      <c r="FV179" s="80">
        <f t="shared" si="232"/>
        <v>0</v>
      </c>
      <c r="FW179" s="80">
        <f t="shared" si="232"/>
        <v>0</v>
      </c>
      <c r="FX179" s="80">
        <f t="shared" si="232"/>
        <v>0</v>
      </c>
      <c r="FY179" s="80">
        <f t="shared" si="232"/>
        <v>0</v>
      </c>
      <c r="FZ179" s="80">
        <f t="shared" si="232"/>
        <v>0</v>
      </c>
      <c r="GA179" s="80">
        <f t="shared" si="232"/>
        <v>0</v>
      </c>
      <c r="GB179" s="80">
        <f t="shared" si="232"/>
        <v>0</v>
      </c>
      <c r="GC179" s="80">
        <f t="shared" si="232"/>
        <v>0</v>
      </c>
      <c r="GD179" s="80">
        <f t="shared" si="232"/>
        <v>0</v>
      </c>
      <c r="GE179" s="80">
        <f t="shared" si="232"/>
        <v>0</v>
      </c>
      <c r="GF179" s="80">
        <f t="shared" si="232"/>
        <v>0</v>
      </c>
      <c r="GG179" s="80">
        <f t="shared" si="232"/>
        <v>0</v>
      </c>
      <c r="GH179" s="80">
        <f t="shared" si="232"/>
        <v>0</v>
      </c>
      <c r="GI179" s="80">
        <f t="shared" si="232"/>
        <v>0</v>
      </c>
      <c r="GJ179" s="80">
        <f t="shared" si="232"/>
        <v>0</v>
      </c>
      <c r="GK179" s="80">
        <f t="shared" si="232"/>
        <v>0</v>
      </c>
      <c r="GL179" s="80">
        <f t="shared" si="232"/>
        <v>0</v>
      </c>
      <c r="GM179" s="80">
        <f t="shared" si="232"/>
        <v>0</v>
      </c>
      <c r="GN179" s="80">
        <f t="shared" si="232"/>
        <v>0</v>
      </c>
      <c r="GO179" s="80">
        <f t="shared" si="232"/>
        <v>0</v>
      </c>
      <c r="GP179" s="80">
        <f t="shared" si="232"/>
        <v>0</v>
      </c>
      <c r="GQ179" s="80">
        <f t="shared" si="232"/>
        <v>0</v>
      </c>
      <c r="GR179" s="80">
        <f t="shared" si="232"/>
        <v>0</v>
      </c>
      <c r="GS179" s="80">
        <f t="shared" si="232"/>
        <v>0</v>
      </c>
      <c r="GT179" s="80">
        <f t="shared" si="232"/>
        <v>0</v>
      </c>
      <c r="GU179" s="80">
        <f t="shared" si="232"/>
        <v>0</v>
      </c>
      <c r="GV179" s="80">
        <f t="shared" si="232"/>
        <v>0</v>
      </c>
      <c r="GW179" s="80">
        <f t="shared" si="232"/>
        <v>0</v>
      </c>
      <c r="GX179" s="80">
        <f t="shared" si="232"/>
        <v>0</v>
      </c>
      <c r="GY179" s="80">
        <f t="shared" si="232"/>
        <v>0</v>
      </c>
      <c r="GZ179" s="80">
        <f t="shared" si="232"/>
        <v>0</v>
      </c>
      <c r="HA179" s="80">
        <f t="shared" si="232"/>
        <v>0</v>
      </c>
      <c r="HB179" s="80">
        <f t="shared" si="232"/>
        <v>0</v>
      </c>
      <c r="HC179" s="80">
        <f t="shared" si="232"/>
        <v>0</v>
      </c>
      <c r="HD179" s="80">
        <f t="shared" si="232"/>
        <v>0</v>
      </c>
      <c r="HE179" s="80">
        <f t="shared" si="232"/>
        <v>0</v>
      </c>
      <c r="HF179" s="80">
        <f t="shared" si="232"/>
        <v>0</v>
      </c>
      <c r="HG179" s="80">
        <f t="shared" si="232"/>
        <v>0</v>
      </c>
      <c r="HH179" s="80">
        <f t="shared" si="232"/>
        <v>0</v>
      </c>
      <c r="HI179" s="80">
        <f t="shared" si="232"/>
        <v>0</v>
      </c>
      <c r="HJ179" s="80">
        <f t="shared" si="232"/>
        <v>0</v>
      </c>
      <c r="HK179" s="80">
        <f t="shared" si="232"/>
        <v>0</v>
      </c>
      <c r="HL179" s="80">
        <f t="shared" si="232"/>
        <v>0</v>
      </c>
      <c r="HM179" s="80">
        <f t="shared" si="232"/>
        <v>0</v>
      </c>
      <c r="HN179" s="80">
        <f t="shared" si="232"/>
        <v>0</v>
      </c>
      <c r="HO179" s="80">
        <f t="shared" si="232"/>
        <v>0</v>
      </c>
      <c r="HP179" s="80">
        <f t="shared" si="232"/>
        <v>0</v>
      </c>
      <c r="HQ179" s="80">
        <f t="shared" si="232"/>
        <v>0</v>
      </c>
      <c r="HR179" s="80">
        <f t="shared" si="232"/>
        <v>0</v>
      </c>
      <c r="HS179" s="80">
        <f t="shared" si="232"/>
        <v>0</v>
      </c>
      <c r="HT179" s="80">
        <f t="shared" si="232"/>
        <v>0</v>
      </c>
      <c r="HU179" s="80">
        <f t="shared" si="232"/>
        <v>0</v>
      </c>
      <c r="HV179" s="80">
        <f t="shared" si="232"/>
        <v>0</v>
      </c>
      <c r="HW179" s="80">
        <f t="shared" si="232"/>
        <v>0</v>
      </c>
      <c r="HX179" s="80">
        <f t="shared" si="232"/>
        <v>0</v>
      </c>
      <c r="HY179" s="80">
        <f t="shared" si="232"/>
        <v>0</v>
      </c>
      <c r="HZ179" s="80">
        <f t="shared" si="232"/>
        <v>0</v>
      </c>
      <c r="IA179" s="80">
        <f t="shared" si="232"/>
        <v>0</v>
      </c>
      <c r="IB179" s="80">
        <f t="shared" si="232"/>
        <v>0</v>
      </c>
      <c r="IC179" s="80">
        <f t="shared" si="232"/>
        <v>0</v>
      </c>
      <c r="ID179" s="80">
        <f t="shared" si="232"/>
        <v>0</v>
      </c>
      <c r="IE179" s="80">
        <f t="shared" si="232"/>
        <v>0</v>
      </c>
      <c r="IF179" s="80">
        <f t="shared" si="232"/>
        <v>0</v>
      </c>
      <c r="IG179" s="80">
        <f t="shared" si="232"/>
        <v>0</v>
      </c>
      <c r="IH179" s="80">
        <f t="shared" si="232"/>
        <v>0</v>
      </c>
      <c r="II179" s="80">
        <f t="shared" si="232"/>
        <v>0</v>
      </c>
      <c r="IJ179" s="80">
        <f t="shared" si="232"/>
        <v>0</v>
      </c>
      <c r="IK179" s="80">
        <f t="shared" si="232"/>
        <v>0</v>
      </c>
      <c r="IL179" s="80">
        <f t="shared" si="232"/>
        <v>0</v>
      </c>
      <c r="IM179" s="80">
        <f t="shared" si="232"/>
        <v>0</v>
      </c>
      <c r="IN179" s="80">
        <f t="shared" si="232"/>
        <v>0</v>
      </c>
      <c r="IO179" s="80">
        <f t="shared" si="232"/>
        <v>0</v>
      </c>
      <c r="IP179" s="80">
        <f t="shared" si="232"/>
        <v>0</v>
      </c>
      <c r="IQ179" s="80">
        <f t="shared" si="232"/>
        <v>0</v>
      </c>
      <c r="IR179" s="80">
        <f t="shared" si="232"/>
        <v>0</v>
      </c>
      <c r="IS179" s="80">
        <f t="shared" si="232"/>
        <v>0</v>
      </c>
      <c r="IT179" s="80">
        <f t="shared" si="232"/>
        <v>0</v>
      </c>
      <c r="IU179" s="80">
        <f t="shared" si="232"/>
        <v>0</v>
      </c>
      <c r="IV179" s="80">
        <f t="shared" si="232"/>
        <v>0</v>
      </c>
      <c r="IW179" s="80">
        <f t="shared" si="232"/>
        <v>0</v>
      </c>
      <c r="IX179" s="80">
        <f t="shared" si="232"/>
        <v>0</v>
      </c>
      <c r="IY179" s="80">
        <f t="shared" si="232"/>
        <v>0</v>
      </c>
      <c r="IZ179" s="80">
        <f t="shared" si="232"/>
        <v>0</v>
      </c>
      <c r="JA179" s="80">
        <f t="shared" si="232"/>
        <v>0</v>
      </c>
      <c r="JB179" s="80">
        <f t="shared" si="232"/>
        <v>0</v>
      </c>
      <c r="JC179" s="80">
        <f t="shared" si="232"/>
        <v>0</v>
      </c>
      <c r="JD179" s="80">
        <f t="shared" si="232"/>
        <v>0</v>
      </c>
      <c r="JE179" s="80">
        <f t="shared" si="232"/>
        <v>0</v>
      </c>
      <c r="JF179" s="80">
        <f t="shared" si="232"/>
        <v>0</v>
      </c>
      <c r="JG179" s="80">
        <f t="shared" si="232"/>
        <v>0</v>
      </c>
      <c r="JH179" s="80">
        <f t="shared" si="232"/>
        <v>0</v>
      </c>
      <c r="JI179" s="80">
        <f t="shared" si="232"/>
        <v>0</v>
      </c>
      <c r="JJ179" s="80">
        <f t="shared" si="232"/>
        <v>0</v>
      </c>
      <c r="JK179" s="80">
        <f t="shared" si="232"/>
        <v>0</v>
      </c>
      <c r="JL179" s="80">
        <f t="shared" si="232"/>
        <v>0</v>
      </c>
      <c r="JM179" s="80">
        <f t="shared" si="232"/>
        <v>0</v>
      </c>
      <c r="JN179" s="80">
        <f t="shared" si="232"/>
        <v>0</v>
      </c>
      <c r="JO179" s="80">
        <f t="shared" si="232"/>
        <v>0</v>
      </c>
      <c r="JP179" s="80">
        <f t="shared" si="232"/>
        <v>0</v>
      </c>
      <c r="JQ179" s="80">
        <f t="shared" si="232"/>
        <v>0</v>
      </c>
      <c r="JR179" s="80">
        <f t="shared" si="232"/>
        <v>0</v>
      </c>
      <c r="JS179" s="80">
        <f t="shared" si="232"/>
        <v>0</v>
      </c>
      <c r="JT179" s="80">
        <f t="shared" si="232"/>
        <v>0</v>
      </c>
      <c r="JU179" s="80">
        <f t="shared" si="232"/>
        <v>0</v>
      </c>
      <c r="JV179" s="80">
        <f t="shared" si="232"/>
        <v>0</v>
      </c>
      <c r="JW179" s="80">
        <f t="shared" si="232"/>
        <v>0</v>
      </c>
      <c r="JX179" s="80">
        <f t="shared" si="232"/>
        <v>0</v>
      </c>
      <c r="JY179" s="80">
        <f t="shared" si="232"/>
        <v>0</v>
      </c>
      <c r="JZ179" s="80">
        <f t="shared" si="232"/>
        <v>0</v>
      </c>
      <c r="KA179" s="80">
        <f t="shared" si="232"/>
        <v>0</v>
      </c>
      <c r="KB179" s="80">
        <f t="shared" si="232"/>
        <v>0</v>
      </c>
      <c r="KC179" s="80">
        <f t="shared" si="232"/>
        <v>0</v>
      </c>
      <c r="KD179" s="80">
        <f t="shared" si="232"/>
        <v>0</v>
      </c>
      <c r="KE179" s="80">
        <f t="shared" si="232"/>
        <v>0</v>
      </c>
      <c r="KF179" s="1"/>
      <c r="KG179" s="1"/>
      <c r="KH179" s="80">
        <f>+Interest_Rate_for_Equipment_Financing/12*P179</f>
        <v>0</v>
      </c>
      <c r="KI179" s="80">
        <f>+Interest_Rate_for_Equipment_Financing/12*Q179</f>
        <v>0</v>
      </c>
      <c r="KJ179" s="80">
        <f>+Interest_Rate_for_Equipment_Financing/12*R179</f>
        <v>0</v>
      </c>
      <c r="KK179" s="80">
        <f>+Interest_Rate_for_Equipment_Financing/12*S179</f>
        <v>0</v>
      </c>
      <c r="KL179" s="80">
        <f>+Interest_Rate_for_Equipment_Financing/12*T179</f>
        <v>0</v>
      </c>
      <c r="KM179" s="80">
        <f>+Interest_Rate_for_Equipment_Financing/12*U179</f>
        <v>0</v>
      </c>
      <c r="KN179" s="80">
        <f>+Interest_Rate_for_Equipment_Financing/12*V179</f>
        <v>0</v>
      </c>
      <c r="KO179" s="80">
        <f>+Interest_Rate_for_Equipment_Financing/12*W179</f>
        <v>0</v>
      </c>
      <c r="KP179" s="80">
        <f>+Interest_Rate_for_Equipment_Financing/12*X179</f>
        <v>0</v>
      </c>
      <c r="KQ179" s="80">
        <f>+Interest_Rate_for_Equipment_Financing/12*Y179</f>
        <v>0</v>
      </c>
      <c r="KR179" s="80">
        <f>+Interest_Rate_for_Equipment_Financing/12*Z179</f>
        <v>0</v>
      </c>
      <c r="KS179" s="80">
        <f>+Interest_Rate_for_Equipment_Financing/12*AA179</f>
        <v>0</v>
      </c>
      <c r="KT179" s="80">
        <f>+Interest_Rate_for_Equipment_Financing/12*AB179</f>
        <v>0</v>
      </c>
      <c r="KU179" s="80">
        <f>+Interest_Rate_for_Equipment_Financing/12*AC179</f>
        <v>0</v>
      </c>
      <c r="KV179" s="80">
        <f>+Interest_Rate_for_Equipment_Financing/12*AD179</f>
        <v>0</v>
      </c>
      <c r="KW179" s="80">
        <f>+Interest_Rate_for_Equipment_Financing/12*AE179</f>
        <v>0</v>
      </c>
      <c r="KX179" s="80">
        <f>+Interest_Rate_for_Equipment_Financing/12*AF179</f>
        <v>0</v>
      </c>
      <c r="KY179" s="80">
        <f>+Interest_Rate_for_Equipment_Financing/12*AG179</f>
        <v>0</v>
      </c>
      <c r="KZ179" s="80">
        <f>+Interest_Rate_for_Equipment_Financing/12*AH179</f>
        <v>0</v>
      </c>
      <c r="LA179" s="80">
        <f>+Interest_Rate_for_Equipment_Financing/12*AI179</f>
        <v>0</v>
      </c>
      <c r="LB179" s="80">
        <f>+Interest_Rate_for_Equipment_Financing/12*AJ179</f>
        <v>0</v>
      </c>
      <c r="LC179" s="80">
        <f>+Interest_Rate_for_Equipment_Financing/12*AK179</f>
        <v>0</v>
      </c>
      <c r="LD179" s="80">
        <f>+Interest_Rate_for_Equipment_Financing/12*AL179</f>
        <v>0</v>
      </c>
      <c r="LE179" s="80">
        <f>+Interest_Rate_for_Equipment_Financing/12*AM179</f>
        <v>0</v>
      </c>
      <c r="LF179" s="80">
        <f>+Interest_Rate_for_Equipment_Financing/12*AN179</f>
        <v>0</v>
      </c>
      <c r="LG179" s="80">
        <f>+Interest_Rate_for_Equipment_Financing/12*AO179</f>
        <v>0</v>
      </c>
      <c r="LH179" s="80">
        <f>+Interest_Rate_for_Equipment_Financing/12*AP179</f>
        <v>0</v>
      </c>
      <c r="LI179" s="80">
        <f>+Interest_Rate_for_Equipment_Financing/12*AQ179</f>
        <v>0</v>
      </c>
      <c r="LJ179" s="80">
        <f>+Interest_Rate_for_Equipment_Financing/12*AR179</f>
        <v>0</v>
      </c>
      <c r="LK179" s="80">
        <f>+Interest_Rate_for_Equipment_Financing/12*AS179</f>
        <v>0</v>
      </c>
      <c r="LL179" s="80">
        <f>+Interest_Rate_for_Equipment_Financing/12*AT179</f>
        <v>0</v>
      </c>
      <c r="LM179" s="80">
        <f>+Interest_Rate_for_Equipment_Financing/12*AU179</f>
        <v>0</v>
      </c>
      <c r="LN179" s="80">
        <f>+Interest_Rate_for_Equipment_Financing/12*AV179</f>
        <v>0</v>
      </c>
      <c r="LO179" s="80">
        <f>+Interest_Rate_for_Equipment_Financing/12*AW179</f>
        <v>0</v>
      </c>
      <c r="LP179" s="80">
        <f>+Interest_Rate_for_Equipment_Financing/12*AX179</f>
        <v>0</v>
      </c>
      <c r="LQ179" s="80">
        <f>+Interest_Rate_for_Equipment_Financing/12*AY179</f>
        <v>0</v>
      </c>
      <c r="LR179" s="80">
        <f>+Interest_Rate_for_Equipment_Financing/12*AZ179</f>
        <v>0</v>
      </c>
      <c r="LS179" s="80">
        <f>+Interest_Rate_for_Equipment_Financing/12*BA179</f>
        <v>0</v>
      </c>
      <c r="LT179" s="80">
        <f>+Interest_Rate_for_Equipment_Financing/12*BB179</f>
        <v>0</v>
      </c>
      <c r="LU179" s="80">
        <f>+Interest_Rate_for_Equipment_Financing/12*BC179</f>
        <v>0</v>
      </c>
      <c r="LV179" s="80">
        <f>+Interest_Rate_for_Equipment_Financing/12*BD179</f>
        <v>0</v>
      </c>
      <c r="LW179" s="80">
        <f>+Interest_Rate_for_Equipment_Financing/12*BE179</f>
        <v>0</v>
      </c>
      <c r="LX179" s="80">
        <f>+Interest_Rate_for_Equipment_Financing/12*BF179</f>
        <v>0</v>
      </c>
      <c r="LY179" s="80">
        <f>+Interest_Rate_for_Equipment_Financing/12*BG179</f>
        <v>0</v>
      </c>
      <c r="LZ179" s="80">
        <f>+Interest_Rate_for_Equipment_Financing/12*BH179</f>
        <v>0</v>
      </c>
      <c r="MA179" s="80">
        <f>+Interest_Rate_for_Equipment_Financing/12*BI179</f>
        <v>0</v>
      </c>
      <c r="MB179" s="80">
        <f>+Interest_Rate_for_Equipment_Financing/12*BJ179</f>
        <v>0</v>
      </c>
      <c r="MC179" s="80">
        <f>+Interest_Rate_for_Equipment_Financing/12*BK179</f>
        <v>0</v>
      </c>
      <c r="MD179" s="80">
        <f>+Interest_Rate_for_Equipment_Financing/12*BL179</f>
        <v>0</v>
      </c>
      <c r="ME179" s="80">
        <f>+Interest_Rate_for_Equipment_Financing/12*BM179</f>
        <v>0</v>
      </c>
      <c r="MF179" s="80">
        <f>+Interest_Rate_for_Equipment_Financing/12*BN179</f>
        <v>0</v>
      </c>
      <c r="MG179" s="80">
        <f>+Interest_Rate_for_Equipment_Financing/12*BO179</f>
        <v>0</v>
      </c>
      <c r="MH179" s="80">
        <f>+Interest_Rate_for_Equipment_Financing/12*BP179</f>
        <v>0</v>
      </c>
      <c r="MI179" s="80">
        <f>+Interest_Rate_for_Equipment_Financing/12*BQ179</f>
        <v>0</v>
      </c>
      <c r="MJ179" s="80">
        <f>+Interest_Rate_for_Equipment_Financing/12*BR179</f>
        <v>0</v>
      </c>
      <c r="MK179" s="80">
        <f>+Interest_Rate_for_Equipment_Financing/12*BS179</f>
        <v>0</v>
      </c>
      <c r="ML179" s="80">
        <f>+Interest_Rate_for_Equipment_Financing/12*BT179</f>
        <v>0</v>
      </c>
      <c r="MM179" s="80">
        <f>+Interest_Rate_for_Equipment_Financing/12*BU179</f>
        <v>0</v>
      </c>
      <c r="MN179" s="80">
        <f>+Interest_Rate_for_Equipment_Financing/12*BV179</f>
        <v>0</v>
      </c>
      <c r="MO179" s="80">
        <f>+Interest_Rate_for_Equipment_Financing/12*BW179</f>
        <v>0</v>
      </c>
      <c r="MP179" s="80">
        <f>+Interest_Rate_for_Equipment_Financing/12*BX179</f>
        <v>0</v>
      </c>
      <c r="MQ179" s="80">
        <f>+Interest_Rate_for_Equipment_Financing/12*BY179</f>
        <v>0</v>
      </c>
      <c r="MR179" s="80">
        <f>+Interest_Rate_for_Equipment_Financing/12*BZ179</f>
        <v>0</v>
      </c>
      <c r="MS179" s="80">
        <f>+Interest_Rate_for_Equipment_Financing/12*CA179</f>
        <v>0</v>
      </c>
      <c r="MT179" s="80">
        <f>+Interest_Rate_for_Equipment_Financing/12*CB179</f>
        <v>0</v>
      </c>
      <c r="MU179" s="80">
        <f>+Interest_Rate_for_Equipment_Financing/12*CC179</f>
        <v>0</v>
      </c>
      <c r="MV179" s="80">
        <f>+Interest_Rate_for_Equipment_Financing/12*CD179</f>
        <v>0</v>
      </c>
      <c r="MW179" s="80">
        <f>+Interest_Rate_for_Equipment_Financing/12*CE179</f>
        <v>0</v>
      </c>
      <c r="MX179" s="80">
        <f>+Interest_Rate_for_Equipment_Financing/12*CF179</f>
        <v>0</v>
      </c>
      <c r="MY179" s="80">
        <f>+Interest_Rate_for_Equipment_Financing/12*CG179</f>
        <v>0</v>
      </c>
      <c r="MZ179" s="80">
        <f>+Interest_Rate_for_Equipment_Financing/12*CH179</f>
        <v>0</v>
      </c>
      <c r="NA179" s="80">
        <f>+Interest_Rate_for_Equipment_Financing/12*CI179</f>
        <v>0</v>
      </c>
      <c r="NB179" s="80">
        <f>+Interest_Rate_for_Equipment_Financing/12*CJ179</f>
        <v>0</v>
      </c>
      <c r="NC179" s="80">
        <f>+Interest_Rate_for_Equipment_Financing/12*CK179</f>
        <v>0</v>
      </c>
      <c r="ND179" s="80">
        <f>+Interest_Rate_for_Equipment_Financing/12*CL179</f>
        <v>0</v>
      </c>
      <c r="NE179" s="80">
        <f>+Interest_Rate_for_Equipment_Financing/12*CM179</f>
        <v>0</v>
      </c>
      <c r="NF179" s="80">
        <f>+Interest_Rate_for_Equipment_Financing/12*CN179</f>
        <v>0</v>
      </c>
      <c r="NG179" s="80">
        <f>+Interest_Rate_for_Equipment_Financing/12*CO179</f>
        <v>0</v>
      </c>
      <c r="NH179" s="80">
        <f>+Interest_Rate_for_Equipment_Financing/12*CP179</f>
        <v>0</v>
      </c>
      <c r="NI179" s="80">
        <f>+Interest_Rate_for_Equipment_Financing/12*CQ179</f>
        <v>0</v>
      </c>
      <c r="NJ179" s="80">
        <f>+Interest_Rate_for_Equipment_Financing/12*CR179</f>
        <v>0</v>
      </c>
      <c r="NK179" s="80">
        <f>+Interest_Rate_for_Equipment_Financing/12*CS179</f>
        <v>0</v>
      </c>
      <c r="NL179" s="80">
        <f>+Interest_Rate_for_Equipment_Financing/12*CT179</f>
        <v>0</v>
      </c>
      <c r="NM179" s="80">
        <f>+Interest_Rate_for_Equipment_Financing/12*CU179</f>
        <v>0</v>
      </c>
      <c r="NN179" s="80">
        <f>+Interest_Rate_for_Equipment_Financing/12*CV179</f>
        <v>0</v>
      </c>
      <c r="NO179" s="80">
        <f>+Interest_Rate_for_Equipment_Financing/12*CW179</f>
        <v>0</v>
      </c>
      <c r="NP179" s="80">
        <f>+Interest_Rate_for_Equipment_Financing/12*CX179</f>
        <v>0</v>
      </c>
      <c r="NQ179" s="80">
        <f>+Interest_Rate_for_Equipment_Financing/12*CY179</f>
        <v>0</v>
      </c>
      <c r="NR179" s="80">
        <f>+Interest_Rate_for_Equipment_Financing/12*CZ179</f>
        <v>0</v>
      </c>
      <c r="NS179" s="80">
        <f>+Interest_Rate_for_Equipment_Financing/12*DA179</f>
        <v>0</v>
      </c>
      <c r="NT179" s="80">
        <f>+Interest_Rate_for_Equipment_Financing/12*DB179</f>
        <v>0</v>
      </c>
      <c r="NU179" s="80">
        <f>+Interest_Rate_for_Equipment_Financing/12*DC179</f>
        <v>0</v>
      </c>
      <c r="NV179" s="80">
        <f>+Interest_Rate_for_Equipment_Financing/12*DD179</f>
        <v>0</v>
      </c>
      <c r="NW179" s="80">
        <f>+Interest_Rate_for_Equipment_Financing/12*DE179</f>
        <v>0</v>
      </c>
      <c r="NX179" s="80">
        <f>+Interest_Rate_for_Equipment_Financing/12*DF179</f>
        <v>0</v>
      </c>
      <c r="NY179" s="80">
        <f>+Interest_Rate_for_Equipment_Financing/12*DG179</f>
        <v>0</v>
      </c>
      <c r="NZ179" s="80">
        <f>+Interest_Rate_for_Equipment_Financing/12*DH179</f>
        <v>0</v>
      </c>
      <c r="OA179" s="80">
        <f>+Interest_Rate_for_Equipment_Financing/12*DI179</f>
        <v>0</v>
      </c>
      <c r="OB179" s="80">
        <f>+Interest_Rate_for_Equipment_Financing/12*DJ179</f>
        <v>0</v>
      </c>
      <c r="OC179" s="80">
        <f>+Interest_Rate_for_Equipment_Financing/12*DK179</f>
        <v>0</v>
      </c>
      <c r="OD179" s="80">
        <f>+Interest_Rate_for_Equipment_Financing/12*DL179</f>
        <v>0</v>
      </c>
      <c r="OE179" s="80">
        <f>+Interest_Rate_for_Equipment_Financing/12*DM179</f>
        <v>0</v>
      </c>
      <c r="OF179" s="80">
        <f>+Interest_Rate_for_Equipment_Financing/12*DN179</f>
        <v>0</v>
      </c>
      <c r="OG179" s="80">
        <f>+Interest_Rate_for_Equipment_Financing/12*DO179</f>
        <v>0</v>
      </c>
      <c r="OH179" s="80">
        <f>+Interest_Rate_for_Equipment_Financing/12*DP179</f>
        <v>0</v>
      </c>
      <c r="OI179" s="80">
        <f>+Interest_Rate_for_Equipment_Financing/12*DQ179</f>
        <v>0</v>
      </c>
      <c r="OJ179" s="80">
        <f>+Interest_Rate_for_Equipment_Financing/12*DR179</f>
        <v>0</v>
      </c>
      <c r="OK179" s="80">
        <f>+Interest_Rate_for_Equipment_Financing/12*DS179</f>
        <v>0</v>
      </c>
      <c r="OL179" s="80">
        <f>+Interest_Rate_for_Equipment_Financing/12*DT179</f>
        <v>0</v>
      </c>
      <c r="OM179" s="80">
        <f>+Interest_Rate_for_Equipment_Financing/12*DU179</f>
        <v>0</v>
      </c>
      <c r="ON179" s="80">
        <f>+Interest_Rate_for_Equipment_Financing/12*DV179</f>
        <v>0</v>
      </c>
      <c r="OO179" s="80">
        <f>+Interest_Rate_for_Equipment_Financing/12*DW179</f>
        <v>0</v>
      </c>
      <c r="OP179" s="80">
        <f>+Interest_Rate_for_Equipment_Financing/12*DX179</f>
        <v>0</v>
      </c>
      <c r="OQ179" s="80">
        <f>+Interest_Rate_for_Equipment_Financing/12*DY179</f>
        <v>0</v>
      </c>
      <c r="OR179" s="80">
        <f>+Interest_Rate_for_Equipment_Financing/12*DZ179</f>
        <v>0</v>
      </c>
      <c r="OS179" s="80">
        <f>+Interest_Rate_for_Equipment_Financing/12*EA179</f>
        <v>0</v>
      </c>
      <c r="OT179" s="80">
        <f>+Interest_Rate_for_Equipment_Financing/12*EB179</f>
        <v>0</v>
      </c>
      <c r="OU179" s="80">
        <f>+Interest_Rate_for_Equipment_Financing/12*EC179</f>
        <v>0</v>
      </c>
      <c r="OV179" s="80">
        <f>+Interest_Rate_for_Equipment_Financing/12*ED179</f>
        <v>0</v>
      </c>
      <c r="OW179" s="80">
        <f>+Interest_Rate_for_Equipment_Financing/12*EE179</f>
        <v>0</v>
      </c>
    </row>
    <row r="180" ht="12.75" customHeight="1">
      <c r="A180" s="79">
        <f t="shared" si="111"/>
        <v>59</v>
      </c>
      <c r="B180" s="79" t="s">
        <v>259</v>
      </c>
      <c r="C180" s="80"/>
      <c r="D180" s="80" t="str">
        <f>Term_for_Equipment_Financing</f>
        <v/>
      </c>
      <c r="E180" s="294">
        <f>+Interest_Rate_LT</f>
        <v>0.05</v>
      </c>
      <c r="F180" s="295">
        <f t="shared" si="141"/>
        <v>11</v>
      </c>
      <c r="G180" s="79">
        <f t="shared" si="142"/>
        <v>2029</v>
      </c>
      <c r="H180" s="296"/>
      <c r="I180" s="296"/>
      <c r="J180" s="297"/>
      <c r="K180" s="1"/>
      <c r="L180" s="1"/>
      <c r="M180" s="256">
        <f t="shared" si="118"/>
        <v>47423</v>
      </c>
      <c r="N180" s="256">
        <f t="shared" si="112"/>
        <v>0</v>
      </c>
      <c r="O180" s="257">
        <f t="shared" si="113"/>
        <v>0</v>
      </c>
      <c r="P180" s="258">
        <f t="shared" ref="P180:ES180" si="233">AND((O180&gt;0.1),OR(P$70&lt;$N180,$N180=0))*(O180+$O180+O180*$E180/12)+(P$70=$M180)*($C180+$O180+$C180*$E180/12)</f>
        <v>0</v>
      </c>
      <c r="Q180" s="258">
        <f t="shared" si="233"/>
        <v>0</v>
      </c>
      <c r="R180" s="258">
        <f t="shared" si="233"/>
        <v>0</v>
      </c>
      <c r="S180" s="258">
        <f t="shared" si="233"/>
        <v>0</v>
      </c>
      <c r="T180" s="258">
        <f t="shared" si="233"/>
        <v>0</v>
      </c>
      <c r="U180" s="258">
        <f t="shared" si="233"/>
        <v>0</v>
      </c>
      <c r="V180" s="258">
        <f t="shared" si="233"/>
        <v>0</v>
      </c>
      <c r="W180" s="258">
        <f t="shared" si="233"/>
        <v>0</v>
      </c>
      <c r="X180" s="258">
        <f t="shared" si="233"/>
        <v>0</v>
      </c>
      <c r="Y180" s="258">
        <f t="shared" si="233"/>
        <v>0</v>
      </c>
      <c r="Z180" s="258">
        <f t="shared" si="233"/>
        <v>0</v>
      </c>
      <c r="AA180" s="258">
        <f t="shared" si="233"/>
        <v>0</v>
      </c>
      <c r="AB180" s="258">
        <f t="shared" si="233"/>
        <v>0</v>
      </c>
      <c r="AC180" s="258">
        <f t="shared" si="233"/>
        <v>0</v>
      </c>
      <c r="AD180" s="258">
        <f t="shared" si="233"/>
        <v>0</v>
      </c>
      <c r="AE180" s="258">
        <f t="shared" si="233"/>
        <v>0</v>
      </c>
      <c r="AF180" s="258">
        <f t="shared" si="233"/>
        <v>0</v>
      </c>
      <c r="AG180" s="258">
        <f t="shared" si="233"/>
        <v>0</v>
      </c>
      <c r="AH180" s="258">
        <f t="shared" si="233"/>
        <v>0</v>
      </c>
      <c r="AI180" s="258">
        <f t="shared" si="233"/>
        <v>0</v>
      </c>
      <c r="AJ180" s="258">
        <f t="shared" si="233"/>
        <v>0</v>
      </c>
      <c r="AK180" s="258">
        <f t="shared" si="233"/>
        <v>0</v>
      </c>
      <c r="AL180" s="258">
        <f t="shared" si="233"/>
        <v>0</v>
      </c>
      <c r="AM180" s="258">
        <f t="shared" si="233"/>
        <v>0</v>
      </c>
      <c r="AN180" s="258">
        <f t="shared" si="233"/>
        <v>0</v>
      </c>
      <c r="AO180" s="258">
        <f t="shared" si="233"/>
        <v>0</v>
      </c>
      <c r="AP180" s="258">
        <f t="shared" si="233"/>
        <v>0</v>
      </c>
      <c r="AQ180" s="258">
        <f t="shared" si="233"/>
        <v>0</v>
      </c>
      <c r="AR180" s="258">
        <f t="shared" si="233"/>
        <v>0</v>
      </c>
      <c r="AS180" s="258">
        <f t="shared" si="233"/>
        <v>0</v>
      </c>
      <c r="AT180" s="258">
        <f t="shared" si="233"/>
        <v>0</v>
      </c>
      <c r="AU180" s="258">
        <f t="shared" si="233"/>
        <v>0</v>
      </c>
      <c r="AV180" s="258">
        <f t="shared" si="233"/>
        <v>0</v>
      </c>
      <c r="AW180" s="258">
        <f t="shared" si="233"/>
        <v>0</v>
      </c>
      <c r="AX180" s="258">
        <f t="shared" si="233"/>
        <v>0</v>
      </c>
      <c r="AY180" s="258">
        <f t="shared" si="233"/>
        <v>0</v>
      </c>
      <c r="AZ180" s="258">
        <f t="shared" si="233"/>
        <v>0</v>
      </c>
      <c r="BA180" s="258">
        <f t="shared" si="233"/>
        <v>0</v>
      </c>
      <c r="BB180" s="258">
        <f t="shared" si="233"/>
        <v>0</v>
      </c>
      <c r="BC180" s="258">
        <f t="shared" si="233"/>
        <v>0</v>
      </c>
      <c r="BD180" s="258">
        <f t="shared" si="233"/>
        <v>0</v>
      </c>
      <c r="BE180" s="258">
        <f t="shared" si="233"/>
        <v>0</v>
      </c>
      <c r="BF180" s="258">
        <f t="shared" si="233"/>
        <v>0</v>
      </c>
      <c r="BG180" s="258">
        <f t="shared" si="233"/>
        <v>0</v>
      </c>
      <c r="BH180" s="258">
        <f t="shared" si="233"/>
        <v>0</v>
      </c>
      <c r="BI180" s="258">
        <f t="shared" si="233"/>
        <v>0</v>
      </c>
      <c r="BJ180" s="258">
        <f t="shared" si="233"/>
        <v>0</v>
      </c>
      <c r="BK180" s="258">
        <f t="shared" si="233"/>
        <v>0</v>
      </c>
      <c r="BL180" s="258">
        <f t="shared" si="233"/>
        <v>0</v>
      </c>
      <c r="BM180" s="258">
        <f t="shared" si="233"/>
        <v>0</v>
      </c>
      <c r="BN180" s="258">
        <f t="shared" si="233"/>
        <v>0</v>
      </c>
      <c r="BO180" s="258">
        <f t="shared" si="233"/>
        <v>0</v>
      </c>
      <c r="BP180" s="258">
        <f t="shared" si="233"/>
        <v>0</v>
      </c>
      <c r="BQ180" s="258">
        <f t="shared" si="233"/>
        <v>0</v>
      </c>
      <c r="BR180" s="258">
        <f t="shared" si="233"/>
        <v>0</v>
      </c>
      <c r="BS180" s="258">
        <f t="shared" si="233"/>
        <v>0</v>
      </c>
      <c r="BT180" s="258">
        <f t="shared" si="233"/>
        <v>0</v>
      </c>
      <c r="BU180" s="258">
        <f t="shared" si="233"/>
        <v>0</v>
      </c>
      <c r="BV180" s="258">
        <f t="shared" si="233"/>
        <v>0</v>
      </c>
      <c r="BW180" s="258">
        <f t="shared" si="233"/>
        <v>0</v>
      </c>
      <c r="BX180" s="258">
        <f t="shared" si="233"/>
        <v>0</v>
      </c>
      <c r="BY180" s="258">
        <f t="shared" si="233"/>
        <v>0</v>
      </c>
      <c r="BZ180" s="258">
        <f t="shared" si="233"/>
        <v>0</v>
      </c>
      <c r="CA180" s="258">
        <f t="shared" si="233"/>
        <v>0</v>
      </c>
      <c r="CB180" s="258">
        <f t="shared" si="233"/>
        <v>0</v>
      </c>
      <c r="CC180" s="258">
        <f t="shared" si="233"/>
        <v>0</v>
      </c>
      <c r="CD180" s="258">
        <f t="shared" si="233"/>
        <v>0</v>
      </c>
      <c r="CE180" s="258">
        <f t="shared" si="233"/>
        <v>0</v>
      </c>
      <c r="CF180" s="258">
        <f t="shared" si="233"/>
        <v>0</v>
      </c>
      <c r="CG180" s="258">
        <f t="shared" si="233"/>
        <v>0</v>
      </c>
      <c r="CH180" s="258">
        <f t="shared" si="233"/>
        <v>0</v>
      </c>
      <c r="CI180" s="258">
        <f t="shared" si="233"/>
        <v>0</v>
      </c>
      <c r="CJ180" s="258">
        <f t="shared" si="233"/>
        <v>0</v>
      </c>
      <c r="CK180" s="258">
        <f t="shared" si="233"/>
        <v>0</v>
      </c>
      <c r="CL180" s="258">
        <f t="shared" si="233"/>
        <v>0</v>
      </c>
      <c r="CM180" s="258">
        <f t="shared" si="233"/>
        <v>0</v>
      </c>
      <c r="CN180" s="258">
        <f t="shared" si="233"/>
        <v>0</v>
      </c>
      <c r="CO180" s="258">
        <f t="shared" si="233"/>
        <v>0</v>
      </c>
      <c r="CP180" s="258">
        <f t="shared" si="233"/>
        <v>0</v>
      </c>
      <c r="CQ180" s="258">
        <f t="shared" si="233"/>
        <v>0</v>
      </c>
      <c r="CR180" s="258">
        <f t="shared" si="233"/>
        <v>0</v>
      </c>
      <c r="CS180" s="258">
        <f t="shared" si="233"/>
        <v>0</v>
      </c>
      <c r="CT180" s="258">
        <f t="shared" si="233"/>
        <v>0</v>
      </c>
      <c r="CU180" s="258">
        <f t="shared" si="233"/>
        <v>0</v>
      </c>
      <c r="CV180" s="258">
        <f t="shared" si="233"/>
        <v>0</v>
      </c>
      <c r="CW180" s="258">
        <f t="shared" si="233"/>
        <v>0</v>
      </c>
      <c r="CX180" s="258">
        <f t="shared" si="233"/>
        <v>0</v>
      </c>
      <c r="CY180" s="258">
        <f t="shared" si="233"/>
        <v>0</v>
      </c>
      <c r="CZ180" s="258">
        <f t="shared" si="233"/>
        <v>0</v>
      </c>
      <c r="DA180" s="258">
        <f t="shared" si="233"/>
        <v>0</v>
      </c>
      <c r="DB180" s="258">
        <f t="shared" si="233"/>
        <v>0</v>
      </c>
      <c r="DC180" s="258">
        <f t="shared" si="233"/>
        <v>0</v>
      </c>
      <c r="DD180" s="258">
        <f t="shared" si="233"/>
        <v>0</v>
      </c>
      <c r="DE180" s="258">
        <f t="shared" si="233"/>
        <v>0</v>
      </c>
      <c r="DF180" s="258">
        <f t="shared" si="233"/>
        <v>0</v>
      </c>
      <c r="DG180" s="258">
        <f t="shared" si="233"/>
        <v>0</v>
      </c>
      <c r="DH180" s="258">
        <f t="shared" si="233"/>
        <v>0</v>
      </c>
      <c r="DI180" s="258">
        <f t="shared" si="233"/>
        <v>0</v>
      </c>
      <c r="DJ180" s="258">
        <f t="shared" si="233"/>
        <v>0</v>
      </c>
      <c r="DK180" s="258">
        <f t="shared" si="233"/>
        <v>0</v>
      </c>
      <c r="DL180" s="258">
        <f t="shared" si="233"/>
        <v>0</v>
      </c>
      <c r="DM180" s="258">
        <f t="shared" si="233"/>
        <v>0</v>
      </c>
      <c r="DN180" s="258">
        <f t="shared" si="233"/>
        <v>0</v>
      </c>
      <c r="DO180" s="258">
        <f t="shared" si="233"/>
        <v>0</v>
      </c>
      <c r="DP180" s="258">
        <f t="shared" si="233"/>
        <v>0</v>
      </c>
      <c r="DQ180" s="258">
        <f t="shared" si="233"/>
        <v>0</v>
      </c>
      <c r="DR180" s="258">
        <f t="shared" si="233"/>
        <v>0</v>
      </c>
      <c r="DS180" s="258">
        <f t="shared" si="233"/>
        <v>0</v>
      </c>
      <c r="DT180" s="258">
        <f t="shared" si="233"/>
        <v>0</v>
      </c>
      <c r="DU180" s="258">
        <f t="shared" si="233"/>
        <v>0</v>
      </c>
      <c r="DV180" s="258">
        <f t="shared" si="233"/>
        <v>0</v>
      </c>
      <c r="DW180" s="258">
        <f t="shared" si="233"/>
        <v>0</v>
      </c>
      <c r="DX180" s="258">
        <f t="shared" si="233"/>
        <v>0</v>
      </c>
      <c r="DY180" s="258">
        <f t="shared" si="233"/>
        <v>0</v>
      </c>
      <c r="DZ180" s="258">
        <f t="shared" si="233"/>
        <v>0</v>
      </c>
      <c r="EA180" s="258">
        <f t="shared" si="233"/>
        <v>0</v>
      </c>
      <c r="EB180" s="258">
        <f t="shared" si="233"/>
        <v>0</v>
      </c>
      <c r="EC180" s="258">
        <f t="shared" si="233"/>
        <v>0</v>
      </c>
      <c r="ED180" s="258">
        <f t="shared" si="233"/>
        <v>0</v>
      </c>
      <c r="EE180" s="258">
        <f t="shared" si="233"/>
        <v>0</v>
      </c>
      <c r="EF180" s="258">
        <f t="shared" si="233"/>
        <v>0</v>
      </c>
      <c r="EG180" s="258">
        <f t="shared" si="233"/>
        <v>0</v>
      </c>
      <c r="EH180" s="258">
        <f t="shared" si="233"/>
        <v>0</v>
      </c>
      <c r="EI180" s="258">
        <f t="shared" si="233"/>
        <v>0</v>
      </c>
      <c r="EJ180" s="258">
        <f t="shared" si="233"/>
        <v>0</v>
      </c>
      <c r="EK180" s="258">
        <f t="shared" si="233"/>
        <v>0</v>
      </c>
      <c r="EL180" s="258">
        <f t="shared" si="233"/>
        <v>0</v>
      </c>
      <c r="EM180" s="258">
        <f t="shared" si="233"/>
        <v>0</v>
      </c>
      <c r="EN180" s="258">
        <f t="shared" si="233"/>
        <v>0</v>
      </c>
      <c r="EO180" s="258">
        <f t="shared" si="233"/>
        <v>0</v>
      </c>
      <c r="EP180" s="258">
        <f t="shared" si="233"/>
        <v>0</v>
      </c>
      <c r="EQ180" s="258">
        <f t="shared" si="233"/>
        <v>0</v>
      </c>
      <c r="ER180" s="258">
        <f t="shared" si="233"/>
        <v>0</v>
      </c>
      <c r="ES180" s="258">
        <f t="shared" si="233"/>
        <v>0</v>
      </c>
      <c r="ET180" s="1"/>
      <c r="EU180" s="1"/>
      <c r="EV180" s="1"/>
      <c r="EW180" s="1"/>
      <c r="EX180" s="80">
        <f t="shared" ref="EX180:KE180" si="234">(P180&gt;0)*(P180-AB180)</f>
        <v>0</v>
      </c>
      <c r="EY180" s="80">
        <f t="shared" si="234"/>
        <v>0</v>
      </c>
      <c r="EZ180" s="80">
        <f t="shared" si="234"/>
        <v>0</v>
      </c>
      <c r="FA180" s="80">
        <f t="shared" si="234"/>
        <v>0</v>
      </c>
      <c r="FB180" s="80">
        <f t="shared" si="234"/>
        <v>0</v>
      </c>
      <c r="FC180" s="80">
        <f t="shared" si="234"/>
        <v>0</v>
      </c>
      <c r="FD180" s="80">
        <f t="shared" si="234"/>
        <v>0</v>
      </c>
      <c r="FE180" s="80">
        <f t="shared" si="234"/>
        <v>0</v>
      </c>
      <c r="FF180" s="80">
        <f t="shared" si="234"/>
        <v>0</v>
      </c>
      <c r="FG180" s="80">
        <f t="shared" si="234"/>
        <v>0</v>
      </c>
      <c r="FH180" s="80">
        <f t="shared" si="234"/>
        <v>0</v>
      </c>
      <c r="FI180" s="80">
        <f t="shared" si="234"/>
        <v>0</v>
      </c>
      <c r="FJ180" s="80">
        <f t="shared" si="234"/>
        <v>0</v>
      </c>
      <c r="FK180" s="80">
        <f t="shared" si="234"/>
        <v>0</v>
      </c>
      <c r="FL180" s="80">
        <f t="shared" si="234"/>
        <v>0</v>
      </c>
      <c r="FM180" s="80">
        <f t="shared" si="234"/>
        <v>0</v>
      </c>
      <c r="FN180" s="80">
        <f t="shared" si="234"/>
        <v>0</v>
      </c>
      <c r="FO180" s="80">
        <f t="shared" si="234"/>
        <v>0</v>
      </c>
      <c r="FP180" s="80">
        <f t="shared" si="234"/>
        <v>0</v>
      </c>
      <c r="FQ180" s="80">
        <f t="shared" si="234"/>
        <v>0</v>
      </c>
      <c r="FR180" s="80">
        <f t="shared" si="234"/>
        <v>0</v>
      </c>
      <c r="FS180" s="80">
        <f t="shared" si="234"/>
        <v>0</v>
      </c>
      <c r="FT180" s="80">
        <f t="shared" si="234"/>
        <v>0</v>
      </c>
      <c r="FU180" s="80">
        <f t="shared" si="234"/>
        <v>0</v>
      </c>
      <c r="FV180" s="80">
        <f t="shared" si="234"/>
        <v>0</v>
      </c>
      <c r="FW180" s="80">
        <f t="shared" si="234"/>
        <v>0</v>
      </c>
      <c r="FX180" s="80">
        <f t="shared" si="234"/>
        <v>0</v>
      </c>
      <c r="FY180" s="80">
        <f t="shared" si="234"/>
        <v>0</v>
      </c>
      <c r="FZ180" s="80">
        <f t="shared" si="234"/>
        <v>0</v>
      </c>
      <c r="GA180" s="80">
        <f t="shared" si="234"/>
        <v>0</v>
      </c>
      <c r="GB180" s="80">
        <f t="shared" si="234"/>
        <v>0</v>
      </c>
      <c r="GC180" s="80">
        <f t="shared" si="234"/>
        <v>0</v>
      </c>
      <c r="GD180" s="80">
        <f t="shared" si="234"/>
        <v>0</v>
      </c>
      <c r="GE180" s="80">
        <f t="shared" si="234"/>
        <v>0</v>
      </c>
      <c r="GF180" s="80">
        <f t="shared" si="234"/>
        <v>0</v>
      </c>
      <c r="GG180" s="80">
        <f t="shared" si="234"/>
        <v>0</v>
      </c>
      <c r="GH180" s="80">
        <f t="shared" si="234"/>
        <v>0</v>
      </c>
      <c r="GI180" s="80">
        <f t="shared" si="234"/>
        <v>0</v>
      </c>
      <c r="GJ180" s="80">
        <f t="shared" si="234"/>
        <v>0</v>
      </c>
      <c r="GK180" s="80">
        <f t="shared" si="234"/>
        <v>0</v>
      </c>
      <c r="GL180" s="80">
        <f t="shared" si="234"/>
        <v>0</v>
      </c>
      <c r="GM180" s="80">
        <f t="shared" si="234"/>
        <v>0</v>
      </c>
      <c r="GN180" s="80">
        <f t="shared" si="234"/>
        <v>0</v>
      </c>
      <c r="GO180" s="80">
        <f t="shared" si="234"/>
        <v>0</v>
      </c>
      <c r="GP180" s="80">
        <f t="shared" si="234"/>
        <v>0</v>
      </c>
      <c r="GQ180" s="80">
        <f t="shared" si="234"/>
        <v>0</v>
      </c>
      <c r="GR180" s="80">
        <f t="shared" si="234"/>
        <v>0</v>
      </c>
      <c r="GS180" s="80">
        <f t="shared" si="234"/>
        <v>0</v>
      </c>
      <c r="GT180" s="80">
        <f t="shared" si="234"/>
        <v>0</v>
      </c>
      <c r="GU180" s="80">
        <f t="shared" si="234"/>
        <v>0</v>
      </c>
      <c r="GV180" s="80">
        <f t="shared" si="234"/>
        <v>0</v>
      </c>
      <c r="GW180" s="80">
        <f t="shared" si="234"/>
        <v>0</v>
      </c>
      <c r="GX180" s="80">
        <f t="shared" si="234"/>
        <v>0</v>
      </c>
      <c r="GY180" s="80">
        <f t="shared" si="234"/>
        <v>0</v>
      </c>
      <c r="GZ180" s="80">
        <f t="shared" si="234"/>
        <v>0</v>
      </c>
      <c r="HA180" s="80">
        <f t="shared" si="234"/>
        <v>0</v>
      </c>
      <c r="HB180" s="80">
        <f t="shared" si="234"/>
        <v>0</v>
      </c>
      <c r="HC180" s="80">
        <f t="shared" si="234"/>
        <v>0</v>
      </c>
      <c r="HD180" s="80">
        <f t="shared" si="234"/>
        <v>0</v>
      </c>
      <c r="HE180" s="80">
        <f t="shared" si="234"/>
        <v>0</v>
      </c>
      <c r="HF180" s="80">
        <f t="shared" si="234"/>
        <v>0</v>
      </c>
      <c r="HG180" s="80">
        <f t="shared" si="234"/>
        <v>0</v>
      </c>
      <c r="HH180" s="80">
        <f t="shared" si="234"/>
        <v>0</v>
      </c>
      <c r="HI180" s="80">
        <f t="shared" si="234"/>
        <v>0</v>
      </c>
      <c r="HJ180" s="80">
        <f t="shared" si="234"/>
        <v>0</v>
      </c>
      <c r="HK180" s="80">
        <f t="shared" si="234"/>
        <v>0</v>
      </c>
      <c r="HL180" s="80">
        <f t="shared" si="234"/>
        <v>0</v>
      </c>
      <c r="HM180" s="80">
        <f t="shared" si="234"/>
        <v>0</v>
      </c>
      <c r="HN180" s="80">
        <f t="shared" si="234"/>
        <v>0</v>
      </c>
      <c r="HO180" s="80">
        <f t="shared" si="234"/>
        <v>0</v>
      </c>
      <c r="HP180" s="80">
        <f t="shared" si="234"/>
        <v>0</v>
      </c>
      <c r="HQ180" s="80">
        <f t="shared" si="234"/>
        <v>0</v>
      </c>
      <c r="HR180" s="80">
        <f t="shared" si="234"/>
        <v>0</v>
      </c>
      <c r="HS180" s="80">
        <f t="shared" si="234"/>
        <v>0</v>
      </c>
      <c r="HT180" s="80">
        <f t="shared" si="234"/>
        <v>0</v>
      </c>
      <c r="HU180" s="80">
        <f t="shared" si="234"/>
        <v>0</v>
      </c>
      <c r="HV180" s="80">
        <f t="shared" si="234"/>
        <v>0</v>
      </c>
      <c r="HW180" s="80">
        <f t="shared" si="234"/>
        <v>0</v>
      </c>
      <c r="HX180" s="80">
        <f t="shared" si="234"/>
        <v>0</v>
      </c>
      <c r="HY180" s="80">
        <f t="shared" si="234"/>
        <v>0</v>
      </c>
      <c r="HZ180" s="80">
        <f t="shared" si="234"/>
        <v>0</v>
      </c>
      <c r="IA180" s="80">
        <f t="shared" si="234"/>
        <v>0</v>
      </c>
      <c r="IB180" s="80">
        <f t="shared" si="234"/>
        <v>0</v>
      </c>
      <c r="IC180" s="80">
        <f t="shared" si="234"/>
        <v>0</v>
      </c>
      <c r="ID180" s="80">
        <f t="shared" si="234"/>
        <v>0</v>
      </c>
      <c r="IE180" s="80">
        <f t="shared" si="234"/>
        <v>0</v>
      </c>
      <c r="IF180" s="80">
        <f t="shared" si="234"/>
        <v>0</v>
      </c>
      <c r="IG180" s="80">
        <f t="shared" si="234"/>
        <v>0</v>
      </c>
      <c r="IH180" s="80">
        <f t="shared" si="234"/>
        <v>0</v>
      </c>
      <c r="II180" s="80">
        <f t="shared" si="234"/>
        <v>0</v>
      </c>
      <c r="IJ180" s="80">
        <f t="shared" si="234"/>
        <v>0</v>
      </c>
      <c r="IK180" s="80">
        <f t="shared" si="234"/>
        <v>0</v>
      </c>
      <c r="IL180" s="80">
        <f t="shared" si="234"/>
        <v>0</v>
      </c>
      <c r="IM180" s="80">
        <f t="shared" si="234"/>
        <v>0</v>
      </c>
      <c r="IN180" s="80">
        <f t="shared" si="234"/>
        <v>0</v>
      </c>
      <c r="IO180" s="80">
        <f t="shared" si="234"/>
        <v>0</v>
      </c>
      <c r="IP180" s="80">
        <f t="shared" si="234"/>
        <v>0</v>
      </c>
      <c r="IQ180" s="80">
        <f t="shared" si="234"/>
        <v>0</v>
      </c>
      <c r="IR180" s="80">
        <f t="shared" si="234"/>
        <v>0</v>
      </c>
      <c r="IS180" s="80">
        <f t="shared" si="234"/>
        <v>0</v>
      </c>
      <c r="IT180" s="80">
        <f t="shared" si="234"/>
        <v>0</v>
      </c>
      <c r="IU180" s="80">
        <f t="shared" si="234"/>
        <v>0</v>
      </c>
      <c r="IV180" s="80">
        <f t="shared" si="234"/>
        <v>0</v>
      </c>
      <c r="IW180" s="80">
        <f t="shared" si="234"/>
        <v>0</v>
      </c>
      <c r="IX180" s="80">
        <f t="shared" si="234"/>
        <v>0</v>
      </c>
      <c r="IY180" s="80">
        <f t="shared" si="234"/>
        <v>0</v>
      </c>
      <c r="IZ180" s="80">
        <f t="shared" si="234"/>
        <v>0</v>
      </c>
      <c r="JA180" s="80">
        <f t="shared" si="234"/>
        <v>0</v>
      </c>
      <c r="JB180" s="80">
        <f t="shared" si="234"/>
        <v>0</v>
      </c>
      <c r="JC180" s="80">
        <f t="shared" si="234"/>
        <v>0</v>
      </c>
      <c r="JD180" s="80">
        <f t="shared" si="234"/>
        <v>0</v>
      </c>
      <c r="JE180" s="80">
        <f t="shared" si="234"/>
        <v>0</v>
      </c>
      <c r="JF180" s="80">
        <f t="shared" si="234"/>
        <v>0</v>
      </c>
      <c r="JG180" s="80">
        <f t="shared" si="234"/>
        <v>0</v>
      </c>
      <c r="JH180" s="80">
        <f t="shared" si="234"/>
        <v>0</v>
      </c>
      <c r="JI180" s="80">
        <f t="shared" si="234"/>
        <v>0</v>
      </c>
      <c r="JJ180" s="80">
        <f t="shared" si="234"/>
        <v>0</v>
      </c>
      <c r="JK180" s="80">
        <f t="shared" si="234"/>
        <v>0</v>
      </c>
      <c r="JL180" s="80">
        <f t="shared" si="234"/>
        <v>0</v>
      </c>
      <c r="JM180" s="80">
        <f t="shared" si="234"/>
        <v>0</v>
      </c>
      <c r="JN180" s="80">
        <f t="shared" si="234"/>
        <v>0</v>
      </c>
      <c r="JO180" s="80">
        <f t="shared" si="234"/>
        <v>0</v>
      </c>
      <c r="JP180" s="80">
        <f t="shared" si="234"/>
        <v>0</v>
      </c>
      <c r="JQ180" s="80">
        <f t="shared" si="234"/>
        <v>0</v>
      </c>
      <c r="JR180" s="80">
        <f t="shared" si="234"/>
        <v>0</v>
      </c>
      <c r="JS180" s="80">
        <f t="shared" si="234"/>
        <v>0</v>
      </c>
      <c r="JT180" s="80">
        <f t="shared" si="234"/>
        <v>0</v>
      </c>
      <c r="JU180" s="80">
        <f t="shared" si="234"/>
        <v>0</v>
      </c>
      <c r="JV180" s="80">
        <f t="shared" si="234"/>
        <v>0</v>
      </c>
      <c r="JW180" s="80">
        <f t="shared" si="234"/>
        <v>0</v>
      </c>
      <c r="JX180" s="80">
        <f t="shared" si="234"/>
        <v>0</v>
      </c>
      <c r="JY180" s="80">
        <f t="shared" si="234"/>
        <v>0</v>
      </c>
      <c r="JZ180" s="80">
        <f t="shared" si="234"/>
        <v>0</v>
      </c>
      <c r="KA180" s="80">
        <f t="shared" si="234"/>
        <v>0</v>
      </c>
      <c r="KB180" s="80">
        <f t="shared" si="234"/>
        <v>0</v>
      </c>
      <c r="KC180" s="80">
        <f t="shared" si="234"/>
        <v>0</v>
      </c>
      <c r="KD180" s="80">
        <f t="shared" si="234"/>
        <v>0</v>
      </c>
      <c r="KE180" s="80">
        <f t="shared" si="234"/>
        <v>0</v>
      </c>
      <c r="KF180" s="1"/>
      <c r="KG180" s="1"/>
      <c r="KH180" s="80">
        <f>+Interest_Rate_for_Equipment_Financing/12*P180</f>
        <v>0</v>
      </c>
      <c r="KI180" s="80">
        <f>+Interest_Rate_for_Equipment_Financing/12*Q180</f>
        <v>0</v>
      </c>
      <c r="KJ180" s="80">
        <f>+Interest_Rate_for_Equipment_Financing/12*R180</f>
        <v>0</v>
      </c>
      <c r="KK180" s="80">
        <f>+Interest_Rate_for_Equipment_Financing/12*S180</f>
        <v>0</v>
      </c>
      <c r="KL180" s="80">
        <f>+Interest_Rate_for_Equipment_Financing/12*T180</f>
        <v>0</v>
      </c>
      <c r="KM180" s="80">
        <f>+Interest_Rate_for_Equipment_Financing/12*U180</f>
        <v>0</v>
      </c>
      <c r="KN180" s="80">
        <f>+Interest_Rate_for_Equipment_Financing/12*V180</f>
        <v>0</v>
      </c>
      <c r="KO180" s="80">
        <f>+Interest_Rate_for_Equipment_Financing/12*W180</f>
        <v>0</v>
      </c>
      <c r="KP180" s="80">
        <f>+Interest_Rate_for_Equipment_Financing/12*X180</f>
        <v>0</v>
      </c>
      <c r="KQ180" s="80">
        <f>+Interest_Rate_for_Equipment_Financing/12*Y180</f>
        <v>0</v>
      </c>
      <c r="KR180" s="80">
        <f>+Interest_Rate_for_Equipment_Financing/12*Z180</f>
        <v>0</v>
      </c>
      <c r="KS180" s="80">
        <f>+Interest_Rate_for_Equipment_Financing/12*AA180</f>
        <v>0</v>
      </c>
      <c r="KT180" s="80">
        <f>+Interest_Rate_for_Equipment_Financing/12*AB180</f>
        <v>0</v>
      </c>
      <c r="KU180" s="80">
        <f>+Interest_Rate_for_Equipment_Financing/12*AC180</f>
        <v>0</v>
      </c>
      <c r="KV180" s="80">
        <f>+Interest_Rate_for_Equipment_Financing/12*AD180</f>
        <v>0</v>
      </c>
      <c r="KW180" s="80">
        <f>+Interest_Rate_for_Equipment_Financing/12*AE180</f>
        <v>0</v>
      </c>
      <c r="KX180" s="80">
        <f>+Interest_Rate_for_Equipment_Financing/12*AF180</f>
        <v>0</v>
      </c>
      <c r="KY180" s="80">
        <f>+Interest_Rate_for_Equipment_Financing/12*AG180</f>
        <v>0</v>
      </c>
      <c r="KZ180" s="80">
        <f>+Interest_Rate_for_Equipment_Financing/12*AH180</f>
        <v>0</v>
      </c>
      <c r="LA180" s="80">
        <f>+Interest_Rate_for_Equipment_Financing/12*AI180</f>
        <v>0</v>
      </c>
      <c r="LB180" s="80">
        <f>+Interest_Rate_for_Equipment_Financing/12*AJ180</f>
        <v>0</v>
      </c>
      <c r="LC180" s="80">
        <f>+Interest_Rate_for_Equipment_Financing/12*AK180</f>
        <v>0</v>
      </c>
      <c r="LD180" s="80">
        <f>+Interest_Rate_for_Equipment_Financing/12*AL180</f>
        <v>0</v>
      </c>
      <c r="LE180" s="80">
        <f>+Interest_Rate_for_Equipment_Financing/12*AM180</f>
        <v>0</v>
      </c>
      <c r="LF180" s="80">
        <f>+Interest_Rate_for_Equipment_Financing/12*AN180</f>
        <v>0</v>
      </c>
      <c r="LG180" s="80">
        <f>+Interest_Rate_for_Equipment_Financing/12*AO180</f>
        <v>0</v>
      </c>
      <c r="LH180" s="80">
        <f>+Interest_Rate_for_Equipment_Financing/12*AP180</f>
        <v>0</v>
      </c>
      <c r="LI180" s="80">
        <f>+Interest_Rate_for_Equipment_Financing/12*AQ180</f>
        <v>0</v>
      </c>
      <c r="LJ180" s="80">
        <f>+Interest_Rate_for_Equipment_Financing/12*AR180</f>
        <v>0</v>
      </c>
      <c r="LK180" s="80">
        <f>+Interest_Rate_for_Equipment_Financing/12*AS180</f>
        <v>0</v>
      </c>
      <c r="LL180" s="80">
        <f>+Interest_Rate_for_Equipment_Financing/12*AT180</f>
        <v>0</v>
      </c>
      <c r="LM180" s="80">
        <f>+Interest_Rate_for_Equipment_Financing/12*AU180</f>
        <v>0</v>
      </c>
      <c r="LN180" s="80">
        <f>+Interest_Rate_for_Equipment_Financing/12*AV180</f>
        <v>0</v>
      </c>
      <c r="LO180" s="80">
        <f>+Interest_Rate_for_Equipment_Financing/12*AW180</f>
        <v>0</v>
      </c>
      <c r="LP180" s="80">
        <f>+Interest_Rate_for_Equipment_Financing/12*AX180</f>
        <v>0</v>
      </c>
      <c r="LQ180" s="80">
        <f>+Interest_Rate_for_Equipment_Financing/12*AY180</f>
        <v>0</v>
      </c>
      <c r="LR180" s="80">
        <f>+Interest_Rate_for_Equipment_Financing/12*AZ180</f>
        <v>0</v>
      </c>
      <c r="LS180" s="80">
        <f>+Interest_Rate_for_Equipment_Financing/12*BA180</f>
        <v>0</v>
      </c>
      <c r="LT180" s="80">
        <f>+Interest_Rate_for_Equipment_Financing/12*BB180</f>
        <v>0</v>
      </c>
      <c r="LU180" s="80">
        <f>+Interest_Rate_for_Equipment_Financing/12*BC180</f>
        <v>0</v>
      </c>
      <c r="LV180" s="80">
        <f>+Interest_Rate_for_Equipment_Financing/12*BD180</f>
        <v>0</v>
      </c>
      <c r="LW180" s="80">
        <f>+Interest_Rate_for_Equipment_Financing/12*BE180</f>
        <v>0</v>
      </c>
      <c r="LX180" s="80">
        <f>+Interest_Rate_for_Equipment_Financing/12*BF180</f>
        <v>0</v>
      </c>
      <c r="LY180" s="80">
        <f>+Interest_Rate_for_Equipment_Financing/12*BG180</f>
        <v>0</v>
      </c>
      <c r="LZ180" s="80">
        <f>+Interest_Rate_for_Equipment_Financing/12*BH180</f>
        <v>0</v>
      </c>
      <c r="MA180" s="80">
        <f>+Interest_Rate_for_Equipment_Financing/12*BI180</f>
        <v>0</v>
      </c>
      <c r="MB180" s="80">
        <f>+Interest_Rate_for_Equipment_Financing/12*BJ180</f>
        <v>0</v>
      </c>
      <c r="MC180" s="80">
        <f>+Interest_Rate_for_Equipment_Financing/12*BK180</f>
        <v>0</v>
      </c>
      <c r="MD180" s="80">
        <f>+Interest_Rate_for_Equipment_Financing/12*BL180</f>
        <v>0</v>
      </c>
      <c r="ME180" s="80">
        <f>+Interest_Rate_for_Equipment_Financing/12*BM180</f>
        <v>0</v>
      </c>
      <c r="MF180" s="80">
        <f>+Interest_Rate_for_Equipment_Financing/12*BN180</f>
        <v>0</v>
      </c>
      <c r="MG180" s="80">
        <f>+Interest_Rate_for_Equipment_Financing/12*BO180</f>
        <v>0</v>
      </c>
      <c r="MH180" s="80">
        <f>+Interest_Rate_for_Equipment_Financing/12*BP180</f>
        <v>0</v>
      </c>
      <c r="MI180" s="80">
        <f>+Interest_Rate_for_Equipment_Financing/12*BQ180</f>
        <v>0</v>
      </c>
      <c r="MJ180" s="80">
        <f>+Interest_Rate_for_Equipment_Financing/12*BR180</f>
        <v>0</v>
      </c>
      <c r="MK180" s="80">
        <f>+Interest_Rate_for_Equipment_Financing/12*BS180</f>
        <v>0</v>
      </c>
      <c r="ML180" s="80">
        <f>+Interest_Rate_for_Equipment_Financing/12*BT180</f>
        <v>0</v>
      </c>
      <c r="MM180" s="80">
        <f>+Interest_Rate_for_Equipment_Financing/12*BU180</f>
        <v>0</v>
      </c>
      <c r="MN180" s="80">
        <f>+Interest_Rate_for_Equipment_Financing/12*BV180</f>
        <v>0</v>
      </c>
      <c r="MO180" s="80">
        <f>+Interest_Rate_for_Equipment_Financing/12*BW180</f>
        <v>0</v>
      </c>
      <c r="MP180" s="80">
        <f>+Interest_Rate_for_Equipment_Financing/12*BX180</f>
        <v>0</v>
      </c>
      <c r="MQ180" s="80">
        <f>+Interest_Rate_for_Equipment_Financing/12*BY180</f>
        <v>0</v>
      </c>
      <c r="MR180" s="80">
        <f>+Interest_Rate_for_Equipment_Financing/12*BZ180</f>
        <v>0</v>
      </c>
      <c r="MS180" s="80">
        <f>+Interest_Rate_for_Equipment_Financing/12*CA180</f>
        <v>0</v>
      </c>
      <c r="MT180" s="80">
        <f>+Interest_Rate_for_Equipment_Financing/12*CB180</f>
        <v>0</v>
      </c>
      <c r="MU180" s="80">
        <f>+Interest_Rate_for_Equipment_Financing/12*CC180</f>
        <v>0</v>
      </c>
      <c r="MV180" s="80">
        <f>+Interest_Rate_for_Equipment_Financing/12*CD180</f>
        <v>0</v>
      </c>
      <c r="MW180" s="80">
        <f>+Interest_Rate_for_Equipment_Financing/12*CE180</f>
        <v>0</v>
      </c>
      <c r="MX180" s="80">
        <f>+Interest_Rate_for_Equipment_Financing/12*CF180</f>
        <v>0</v>
      </c>
      <c r="MY180" s="80">
        <f>+Interest_Rate_for_Equipment_Financing/12*CG180</f>
        <v>0</v>
      </c>
      <c r="MZ180" s="80">
        <f>+Interest_Rate_for_Equipment_Financing/12*CH180</f>
        <v>0</v>
      </c>
      <c r="NA180" s="80">
        <f>+Interest_Rate_for_Equipment_Financing/12*CI180</f>
        <v>0</v>
      </c>
      <c r="NB180" s="80">
        <f>+Interest_Rate_for_Equipment_Financing/12*CJ180</f>
        <v>0</v>
      </c>
      <c r="NC180" s="80">
        <f>+Interest_Rate_for_Equipment_Financing/12*CK180</f>
        <v>0</v>
      </c>
      <c r="ND180" s="80">
        <f>+Interest_Rate_for_Equipment_Financing/12*CL180</f>
        <v>0</v>
      </c>
      <c r="NE180" s="80">
        <f>+Interest_Rate_for_Equipment_Financing/12*CM180</f>
        <v>0</v>
      </c>
      <c r="NF180" s="80">
        <f>+Interest_Rate_for_Equipment_Financing/12*CN180</f>
        <v>0</v>
      </c>
      <c r="NG180" s="80">
        <f>+Interest_Rate_for_Equipment_Financing/12*CO180</f>
        <v>0</v>
      </c>
      <c r="NH180" s="80">
        <f>+Interest_Rate_for_Equipment_Financing/12*CP180</f>
        <v>0</v>
      </c>
      <c r="NI180" s="80">
        <f>+Interest_Rate_for_Equipment_Financing/12*CQ180</f>
        <v>0</v>
      </c>
      <c r="NJ180" s="80">
        <f>+Interest_Rate_for_Equipment_Financing/12*CR180</f>
        <v>0</v>
      </c>
      <c r="NK180" s="80">
        <f>+Interest_Rate_for_Equipment_Financing/12*CS180</f>
        <v>0</v>
      </c>
      <c r="NL180" s="80">
        <f>+Interest_Rate_for_Equipment_Financing/12*CT180</f>
        <v>0</v>
      </c>
      <c r="NM180" s="80">
        <f>+Interest_Rate_for_Equipment_Financing/12*CU180</f>
        <v>0</v>
      </c>
      <c r="NN180" s="80">
        <f>+Interest_Rate_for_Equipment_Financing/12*CV180</f>
        <v>0</v>
      </c>
      <c r="NO180" s="80">
        <f>+Interest_Rate_for_Equipment_Financing/12*CW180</f>
        <v>0</v>
      </c>
      <c r="NP180" s="80">
        <f>+Interest_Rate_for_Equipment_Financing/12*CX180</f>
        <v>0</v>
      </c>
      <c r="NQ180" s="80">
        <f>+Interest_Rate_for_Equipment_Financing/12*CY180</f>
        <v>0</v>
      </c>
      <c r="NR180" s="80">
        <f>+Interest_Rate_for_Equipment_Financing/12*CZ180</f>
        <v>0</v>
      </c>
      <c r="NS180" s="80">
        <f>+Interest_Rate_for_Equipment_Financing/12*DA180</f>
        <v>0</v>
      </c>
      <c r="NT180" s="80">
        <f>+Interest_Rate_for_Equipment_Financing/12*DB180</f>
        <v>0</v>
      </c>
      <c r="NU180" s="80">
        <f>+Interest_Rate_for_Equipment_Financing/12*DC180</f>
        <v>0</v>
      </c>
      <c r="NV180" s="80">
        <f>+Interest_Rate_for_Equipment_Financing/12*DD180</f>
        <v>0</v>
      </c>
      <c r="NW180" s="80">
        <f>+Interest_Rate_for_Equipment_Financing/12*DE180</f>
        <v>0</v>
      </c>
      <c r="NX180" s="80">
        <f>+Interest_Rate_for_Equipment_Financing/12*DF180</f>
        <v>0</v>
      </c>
      <c r="NY180" s="80">
        <f>+Interest_Rate_for_Equipment_Financing/12*DG180</f>
        <v>0</v>
      </c>
      <c r="NZ180" s="80">
        <f>+Interest_Rate_for_Equipment_Financing/12*DH180</f>
        <v>0</v>
      </c>
      <c r="OA180" s="80">
        <f>+Interest_Rate_for_Equipment_Financing/12*DI180</f>
        <v>0</v>
      </c>
      <c r="OB180" s="80">
        <f>+Interest_Rate_for_Equipment_Financing/12*DJ180</f>
        <v>0</v>
      </c>
      <c r="OC180" s="80">
        <f>+Interest_Rate_for_Equipment_Financing/12*DK180</f>
        <v>0</v>
      </c>
      <c r="OD180" s="80">
        <f>+Interest_Rate_for_Equipment_Financing/12*DL180</f>
        <v>0</v>
      </c>
      <c r="OE180" s="80">
        <f>+Interest_Rate_for_Equipment_Financing/12*DM180</f>
        <v>0</v>
      </c>
      <c r="OF180" s="80">
        <f>+Interest_Rate_for_Equipment_Financing/12*DN180</f>
        <v>0</v>
      </c>
      <c r="OG180" s="80">
        <f>+Interest_Rate_for_Equipment_Financing/12*DO180</f>
        <v>0</v>
      </c>
      <c r="OH180" s="80">
        <f>+Interest_Rate_for_Equipment_Financing/12*DP180</f>
        <v>0</v>
      </c>
      <c r="OI180" s="80">
        <f>+Interest_Rate_for_Equipment_Financing/12*DQ180</f>
        <v>0</v>
      </c>
      <c r="OJ180" s="80">
        <f>+Interest_Rate_for_Equipment_Financing/12*DR180</f>
        <v>0</v>
      </c>
      <c r="OK180" s="80">
        <f>+Interest_Rate_for_Equipment_Financing/12*DS180</f>
        <v>0</v>
      </c>
      <c r="OL180" s="80">
        <f>+Interest_Rate_for_Equipment_Financing/12*DT180</f>
        <v>0</v>
      </c>
      <c r="OM180" s="80">
        <f>+Interest_Rate_for_Equipment_Financing/12*DU180</f>
        <v>0</v>
      </c>
      <c r="ON180" s="80">
        <f>+Interest_Rate_for_Equipment_Financing/12*DV180</f>
        <v>0</v>
      </c>
      <c r="OO180" s="80">
        <f>+Interest_Rate_for_Equipment_Financing/12*DW180</f>
        <v>0</v>
      </c>
      <c r="OP180" s="80">
        <f>+Interest_Rate_for_Equipment_Financing/12*DX180</f>
        <v>0</v>
      </c>
      <c r="OQ180" s="80">
        <f>+Interest_Rate_for_Equipment_Financing/12*DY180</f>
        <v>0</v>
      </c>
      <c r="OR180" s="80">
        <f>+Interest_Rate_for_Equipment_Financing/12*DZ180</f>
        <v>0</v>
      </c>
      <c r="OS180" s="80">
        <f>+Interest_Rate_for_Equipment_Financing/12*EA180</f>
        <v>0</v>
      </c>
      <c r="OT180" s="80">
        <f>+Interest_Rate_for_Equipment_Financing/12*EB180</f>
        <v>0</v>
      </c>
      <c r="OU180" s="80">
        <f>+Interest_Rate_for_Equipment_Financing/12*EC180</f>
        <v>0</v>
      </c>
      <c r="OV180" s="80">
        <f>+Interest_Rate_for_Equipment_Financing/12*ED180</f>
        <v>0</v>
      </c>
      <c r="OW180" s="80">
        <f>+Interest_Rate_for_Equipment_Financing/12*EE180</f>
        <v>0</v>
      </c>
    </row>
    <row r="181" ht="12.75" customHeight="1">
      <c r="A181" s="79">
        <f t="shared" si="111"/>
        <v>60</v>
      </c>
      <c r="B181" s="79" t="s">
        <v>260</v>
      </c>
      <c r="C181" s="80"/>
      <c r="D181" s="80" t="str">
        <f>Term_for_Equipment_Financing</f>
        <v/>
      </c>
      <c r="E181" s="294">
        <f>+Interest_Rate_LT</f>
        <v>0.05</v>
      </c>
      <c r="F181" s="295">
        <f t="shared" si="141"/>
        <v>12</v>
      </c>
      <c r="G181" s="79">
        <f t="shared" si="142"/>
        <v>2029</v>
      </c>
      <c r="H181" s="296"/>
      <c r="I181" s="296"/>
      <c r="J181" s="297"/>
      <c r="K181" s="1"/>
      <c r="L181" s="1"/>
      <c r="M181" s="256">
        <f t="shared" si="118"/>
        <v>47453</v>
      </c>
      <c r="N181" s="256">
        <f t="shared" si="112"/>
        <v>0</v>
      </c>
      <c r="O181" s="257">
        <f t="shared" si="113"/>
        <v>0</v>
      </c>
      <c r="P181" s="258">
        <f t="shared" ref="P181:ES181" si="235">AND((O181&gt;0.1),OR(P$70&lt;$N181,$N181=0))*(O181+$O181+O181*$E181/12)+(P$70=$M181)*($C181+$O181+$C181*$E181/12)</f>
        <v>0</v>
      </c>
      <c r="Q181" s="258">
        <f t="shared" si="235"/>
        <v>0</v>
      </c>
      <c r="R181" s="258">
        <f t="shared" si="235"/>
        <v>0</v>
      </c>
      <c r="S181" s="258">
        <f t="shared" si="235"/>
        <v>0</v>
      </c>
      <c r="T181" s="258">
        <f t="shared" si="235"/>
        <v>0</v>
      </c>
      <c r="U181" s="258">
        <f t="shared" si="235"/>
        <v>0</v>
      </c>
      <c r="V181" s="258">
        <f t="shared" si="235"/>
        <v>0</v>
      </c>
      <c r="W181" s="258">
        <f t="shared" si="235"/>
        <v>0</v>
      </c>
      <c r="X181" s="258">
        <f t="shared" si="235"/>
        <v>0</v>
      </c>
      <c r="Y181" s="258">
        <f t="shared" si="235"/>
        <v>0</v>
      </c>
      <c r="Z181" s="258">
        <f t="shared" si="235"/>
        <v>0</v>
      </c>
      <c r="AA181" s="258">
        <f t="shared" si="235"/>
        <v>0</v>
      </c>
      <c r="AB181" s="258">
        <f t="shared" si="235"/>
        <v>0</v>
      </c>
      <c r="AC181" s="258">
        <f t="shared" si="235"/>
        <v>0</v>
      </c>
      <c r="AD181" s="258">
        <f t="shared" si="235"/>
        <v>0</v>
      </c>
      <c r="AE181" s="258">
        <f t="shared" si="235"/>
        <v>0</v>
      </c>
      <c r="AF181" s="258">
        <f t="shared" si="235"/>
        <v>0</v>
      </c>
      <c r="AG181" s="258">
        <f t="shared" si="235"/>
        <v>0</v>
      </c>
      <c r="AH181" s="258">
        <f t="shared" si="235"/>
        <v>0</v>
      </c>
      <c r="AI181" s="258">
        <f t="shared" si="235"/>
        <v>0</v>
      </c>
      <c r="AJ181" s="258">
        <f t="shared" si="235"/>
        <v>0</v>
      </c>
      <c r="AK181" s="258">
        <f t="shared" si="235"/>
        <v>0</v>
      </c>
      <c r="AL181" s="258">
        <f t="shared" si="235"/>
        <v>0</v>
      </c>
      <c r="AM181" s="258">
        <f t="shared" si="235"/>
        <v>0</v>
      </c>
      <c r="AN181" s="258">
        <f t="shared" si="235"/>
        <v>0</v>
      </c>
      <c r="AO181" s="258">
        <f t="shared" si="235"/>
        <v>0</v>
      </c>
      <c r="AP181" s="258">
        <f t="shared" si="235"/>
        <v>0</v>
      </c>
      <c r="AQ181" s="258">
        <f t="shared" si="235"/>
        <v>0</v>
      </c>
      <c r="AR181" s="258">
        <f t="shared" si="235"/>
        <v>0</v>
      </c>
      <c r="AS181" s="258">
        <f t="shared" si="235"/>
        <v>0</v>
      </c>
      <c r="AT181" s="258">
        <f t="shared" si="235"/>
        <v>0</v>
      </c>
      <c r="AU181" s="258">
        <f t="shared" si="235"/>
        <v>0</v>
      </c>
      <c r="AV181" s="258">
        <f t="shared" si="235"/>
        <v>0</v>
      </c>
      <c r="AW181" s="258">
        <f t="shared" si="235"/>
        <v>0</v>
      </c>
      <c r="AX181" s="258">
        <f t="shared" si="235"/>
        <v>0</v>
      </c>
      <c r="AY181" s="258">
        <f t="shared" si="235"/>
        <v>0</v>
      </c>
      <c r="AZ181" s="258">
        <f t="shared" si="235"/>
        <v>0</v>
      </c>
      <c r="BA181" s="258">
        <f t="shared" si="235"/>
        <v>0</v>
      </c>
      <c r="BB181" s="258">
        <f t="shared" si="235"/>
        <v>0</v>
      </c>
      <c r="BC181" s="258">
        <f t="shared" si="235"/>
        <v>0</v>
      </c>
      <c r="BD181" s="258">
        <f t="shared" si="235"/>
        <v>0</v>
      </c>
      <c r="BE181" s="258">
        <f t="shared" si="235"/>
        <v>0</v>
      </c>
      <c r="BF181" s="258">
        <f t="shared" si="235"/>
        <v>0</v>
      </c>
      <c r="BG181" s="258">
        <f t="shared" si="235"/>
        <v>0</v>
      </c>
      <c r="BH181" s="258">
        <f t="shared" si="235"/>
        <v>0</v>
      </c>
      <c r="BI181" s="258">
        <f t="shared" si="235"/>
        <v>0</v>
      </c>
      <c r="BJ181" s="258">
        <f t="shared" si="235"/>
        <v>0</v>
      </c>
      <c r="BK181" s="258">
        <f t="shared" si="235"/>
        <v>0</v>
      </c>
      <c r="BL181" s="258">
        <f t="shared" si="235"/>
        <v>0</v>
      </c>
      <c r="BM181" s="258">
        <f t="shared" si="235"/>
        <v>0</v>
      </c>
      <c r="BN181" s="258">
        <f t="shared" si="235"/>
        <v>0</v>
      </c>
      <c r="BO181" s="258">
        <f t="shared" si="235"/>
        <v>0</v>
      </c>
      <c r="BP181" s="258">
        <f t="shared" si="235"/>
        <v>0</v>
      </c>
      <c r="BQ181" s="258">
        <f t="shared" si="235"/>
        <v>0</v>
      </c>
      <c r="BR181" s="258">
        <f t="shared" si="235"/>
        <v>0</v>
      </c>
      <c r="BS181" s="258">
        <f t="shared" si="235"/>
        <v>0</v>
      </c>
      <c r="BT181" s="258">
        <f t="shared" si="235"/>
        <v>0</v>
      </c>
      <c r="BU181" s="258">
        <f t="shared" si="235"/>
        <v>0</v>
      </c>
      <c r="BV181" s="258">
        <f t="shared" si="235"/>
        <v>0</v>
      </c>
      <c r="BW181" s="258">
        <f t="shared" si="235"/>
        <v>0</v>
      </c>
      <c r="BX181" s="258">
        <f t="shared" si="235"/>
        <v>0</v>
      </c>
      <c r="BY181" s="258">
        <f t="shared" si="235"/>
        <v>0</v>
      </c>
      <c r="BZ181" s="258">
        <f t="shared" si="235"/>
        <v>0</v>
      </c>
      <c r="CA181" s="258">
        <f t="shared" si="235"/>
        <v>0</v>
      </c>
      <c r="CB181" s="258">
        <f t="shared" si="235"/>
        <v>0</v>
      </c>
      <c r="CC181" s="258">
        <f t="shared" si="235"/>
        <v>0</v>
      </c>
      <c r="CD181" s="258">
        <f t="shared" si="235"/>
        <v>0</v>
      </c>
      <c r="CE181" s="258">
        <f t="shared" si="235"/>
        <v>0</v>
      </c>
      <c r="CF181" s="258">
        <f t="shared" si="235"/>
        <v>0</v>
      </c>
      <c r="CG181" s="258">
        <f t="shared" si="235"/>
        <v>0</v>
      </c>
      <c r="CH181" s="258">
        <f t="shared" si="235"/>
        <v>0</v>
      </c>
      <c r="CI181" s="258">
        <f t="shared" si="235"/>
        <v>0</v>
      </c>
      <c r="CJ181" s="258">
        <f t="shared" si="235"/>
        <v>0</v>
      </c>
      <c r="CK181" s="258">
        <f t="shared" si="235"/>
        <v>0</v>
      </c>
      <c r="CL181" s="258">
        <f t="shared" si="235"/>
        <v>0</v>
      </c>
      <c r="CM181" s="258">
        <f t="shared" si="235"/>
        <v>0</v>
      </c>
      <c r="CN181" s="258">
        <f t="shared" si="235"/>
        <v>0</v>
      </c>
      <c r="CO181" s="258">
        <f t="shared" si="235"/>
        <v>0</v>
      </c>
      <c r="CP181" s="258">
        <f t="shared" si="235"/>
        <v>0</v>
      </c>
      <c r="CQ181" s="258">
        <f t="shared" si="235"/>
        <v>0</v>
      </c>
      <c r="CR181" s="258">
        <f t="shared" si="235"/>
        <v>0</v>
      </c>
      <c r="CS181" s="258">
        <f t="shared" si="235"/>
        <v>0</v>
      </c>
      <c r="CT181" s="258">
        <f t="shared" si="235"/>
        <v>0</v>
      </c>
      <c r="CU181" s="258">
        <f t="shared" si="235"/>
        <v>0</v>
      </c>
      <c r="CV181" s="258">
        <f t="shared" si="235"/>
        <v>0</v>
      </c>
      <c r="CW181" s="258">
        <f t="shared" si="235"/>
        <v>0</v>
      </c>
      <c r="CX181" s="258">
        <f t="shared" si="235"/>
        <v>0</v>
      </c>
      <c r="CY181" s="258">
        <f t="shared" si="235"/>
        <v>0</v>
      </c>
      <c r="CZ181" s="258">
        <f t="shared" si="235"/>
        <v>0</v>
      </c>
      <c r="DA181" s="258">
        <f t="shared" si="235"/>
        <v>0</v>
      </c>
      <c r="DB181" s="258">
        <f t="shared" si="235"/>
        <v>0</v>
      </c>
      <c r="DC181" s="258">
        <f t="shared" si="235"/>
        <v>0</v>
      </c>
      <c r="DD181" s="258">
        <f t="shared" si="235"/>
        <v>0</v>
      </c>
      <c r="DE181" s="258">
        <f t="shared" si="235"/>
        <v>0</v>
      </c>
      <c r="DF181" s="258">
        <f t="shared" si="235"/>
        <v>0</v>
      </c>
      <c r="DG181" s="258">
        <f t="shared" si="235"/>
        <v>0</v>
      </c>
      <c r="DH181" s="258">
        <f t="shared" si="235"/>
        <v>0</v>
      </c>
      <c r="DI181" s="258">
        <f t="shared" si="235"/>
        <v>0</v>
      </c>
      <c r="DJ181" s="258">
        <f t="shared" si="235"/>
        <v>0</v>
      </c>
      <c r="DK181" s="258">
        <f t="shared" si="235"/>
        <v>0</v>
      </c>
      <c r="DL181" s="258">
        <f t="shared" si="235"/>
        <v>0</v>
      </c>
      <c r="DM181" s="258">
        <f t="shared" si="235"/>
        <v>0</v>
      </c>
      <c r="DN181" s="258">
        <f t="shared" si="235"/>
        <v>0</v>
      </c>
      <c r="DO181" s="258">
        <f t="shared" si="235"/>
        <v>0</v>
      </c>
      <c r="DP181" s="258">
        <f t="shared" si="235"/>
        <v>0</v>
      </c>
      <c r="DQ181" s="258">
        <f t="shared" si="235"/>
        <v>0</v>
      </c>
      <c r="DR181" s="258">
        <f t="shared" si="235"/>
        <v>0</v>
      </c>
      <c r="DS181" s="258">
        <f t="shared" si="235"/>
        <v>0</v>
      </c>
      <c r="DT181" s="258">
        <f t="shared" si="235"/>
        <v>0</v>
      </c>
      <c r="DU181" s="258">
        <f t="shared" si="235"/>
        <v>0</v>
      </c>
      <c r="DV181" s="258">
        <f t="shared" si="235"/>
        <v>0</v>
      </c>
      <c r="DW181" s="258">
        <f t="shared" si="235"/>
        <v>0</v>
      </c>
      <c r="DX181" s="258">
        <f t="shared" si="235"/>
        <v>0</v>
      </c>
      <c r="DY181" s="258">
        <f t="shared" si="235"/>
        <v>0</v>
      </c>
      <c r="DZ181" s="258">
        <f t="shared" si="235"/>
        <v>0</v>
      </c>
      <c r="EA181" s="258">
        <f t="shared" si="235"/>
        <v>0</v>
      </c>
      <c r="EB181" s="258">
        <f t="shared" si="235"/>
        <v>0</v>
      </c>
      <c r="EC181" s="258">
        <f t="shared" si="235"/>
        <v>0</v>
      </c>
      <c r="ED181" s="258">
        <f t="shared" si="235"/>
        <v>0</v>
      </c>
      <c r="EE181" s="258">
        <f t="shared" si="235"/>
        <v>0</v>
      </c>
      <c r="EF181" s="258">
        <f t="shared" si="235"/>
        <v>0</v>
      </c>
      <c r="EG181" s="258">
        <f t="shared" si="235"/>
        <v>0</v>
      </c>
      <c r="EH181" s="258">
        <f t="shared" si="235"/>
        <v>0</v>
      </c>
      <c r="EI181" s="258">
        <f t="shared" si="235"/>
        <v>0</v>
      </c>
      <c r="EJ181" s="258">
        <f t="shared" si="235"/>
        <v>0</v>
      </c>
      <c r="EK181" s="258">
        <f t="shared" si="235"/>
        <v>0</v>
      </c>
      <c r="EL181" s="258">
        <f t="shared" si="235"/>
        <v>0</v>
      </c>
      <c r="EM181" s="258">
        <f t="shared" si="235"/>
        <v>0</v>
      </c>
      <c r="EN181" s="258">
        <f t="shared" si="235"/>
        <v>0</v>
      </c>
      <c r="EO181" s="258">
        <f t="shared" si="235"/>
        <v>0</v>
      </c>
      <c r="EP181" s="258">
        <f t="shared" si="235"/>
        <v>0</v>
      </c>
      <c r="EQ181" s="258">
        <f t="shared" si="235"/>
        <v>0</v>
      </c>
      <c r="ER181" s="258">
        <f t="shared" si="235"/>
        <v>0</v>
      </c>
      <c r="ES181" s="258">
        <f t="shared" si="235"/>
        <v>0</v>
      </c>
      <c r="ET181" s="1"/>
      <c r="EU181" s="1"/>
      <c r="EV181" s="1"/>
      <c r="EW181" s="1"/>
      <c r="EX181" s="80">
        <f t="shared" ref="EX181:KE181" si="236">(P181&gt;0)*(P181-AB181)</f>
        <v>0</v>
      </c>
      <c r="EY181" s="80">
        <f t="shared" si="236"/>
        <v>0</v>
      </c>
      <c r="EZ181" s="80">
        <f t="shared" si="236"/>
        <v>0</v>
      </c>
      <c r="FA181" s="80">
        <f t="shared" si="236"/>
        <v>0</v>
      </c>
      <c r="FB181" s="80">
        <f t="shared" si="236"/>
        <v>0</v>
      </c>
      <c r="FC181" s="80">
        <f t="shared" si="236"/>
        <v>0</v>
      </c>
      <c r="FD181" s="80">
        <f t="shared" si="236"/>
        <v>0</v>
      </c>
      <c r="FE181" s="80">
        <f t="shared" si="236"/>
        <v>0</v>
      </c>
      <c r="FF181" s="80">
        <f t="shared" si="236"/>
        <v>0</v>
      </c>
      <c r="FG181" s="80">
        <f t="shared" si="236"/>
        <v>0</v>
      </c>
      <c r="FH181" s="80">
        <f t="shared" si="236"/>
        <v>0</v>
      </c>
      <c r="FI181" s="80">
        <f t="shared" si="236"/>
        <v>0</v>
      </c>
      <c r="FJ181" s="80">
        <f t="shared" si="236"/>
        <v>0</v>
      </c>
      <c r="FK181" s="80">
        <f t="shared" si="236"/>
        <v>0</v>
      </c>
      <c r="FL181" s="80">
        <f t="shared" si="236"/>
        <v>0</v>
      </c>
      <c r="FM181" s="80">
        <f t="shared" si="236"/>
        <v>0</v>
      </c>
      <c r="FN181" s="80">
        <f t="shared" si="236"/>
        <v>0</v>
      </c>
      <c r="FO181" s="80">
        <f t="shared" si="236"/>
        <v>0</v>
      </c>
      <c r="FP181" s="80">
        <f t="shared" si="236"/>
        <v>0</v>
      </c>
      <c r="FQ181" s="80">
        <f t="shared" si="236"/>
        <v>0</v>
      </c>
      <c r="FR181" s="80">
        <f t="shared" si="236"/>
        <v>0</v>
      </c>
      <c r="FS181" s="80">
        <f t="shared" si="236"/>
        <v>0</v>
      </c>
      <c r="FT181" s="80">
        <f t="shared" si="236"/>
        <v>0</v>
      </c>
      <c r="FU181" s="80">
        <f t="shared" si="236"/>
        <v>0</v>
      </c>
      <c r="FV181" s="80">
        <f t="shared" si="236"/>
        <v>0</v>
      </c>
      <c r="FW181" s="80">
        <f t="shared" si="236"/>
        <v>0</v>
      </c>
      <c r="FX181" s="80">
        <f t="shared" si="236"/>
        <v>0</v>
      </c>
      <c r="FY181" s="80">
        <f t="shared" si="236"/>
        <v>0</v>
      </c>
      <c r="FZ181" s="80">
        <f t="shared" si="236"/>
        <v>0</v>
      </c>
      <c r="GA181" s="80">
        <f t="shared" si="236"/>
        <v>0</v>
      </c>
      <c r="GB181" s="80">
        <f t="shared" si="236"/>
        <v>0</v>
      </c>
      <c r="GC181" s="80">
        <f t="shared" si="236"/>
        <v>0</v>
      </c>
      <c r="GD181" s="80">
        <f t="shared" si="236"/>
        <v>0</v>
      </c>
      <c r="GE181" s="80">
        <f t="shared" si="236"/>
        <v>0</v>
      </c>
      <c r="GF181" s="80">
        <f t="shared" si="236"/>
        <v>0</v>
      </c>
      <c r="GG181" s="80">
        <f t="shared" si="236"/>
        <v>0</v>
      </c>
      <c r="GH181" s="80">
        <f t="shared" si="236"/>
        <v>0</v>
      </c>
      <c r="GI181" s="80">
        <f t="shared" si="236"/>
        <v>0</v>
      </c>
      <c r="GJ181" s="80">
        <f t="shared" si="236"/>
        <v>0</v>
      </c>
      <c r="GK181" s="80">
        <f t="shared" si="236"/>
        <v>0</v>
      </c>
      <c r="GL181" s="80">
        <f t="shared" si="236"/>
        <v>0</v>
      </c>
      <c r="GM181" s="80">
        <f t="shared" si="236"/>
        <v>0</v>
      </c>
      <c r="GN181" s="80">
        <f t="shared" si="236"/>
        <v>0</v>
      </c>
      <c r="GO181" s="80">
        <f t="shared" si="236"/>
        <v>0</v>
      </c>
      <c r="GP181" s="80">
        <f t="shared" si="236"/>
        <v>0</v>
      </c>
      <c r="GQ181" s="80">
        <f t="shared" si="236"/>
        <v>0</v>
      </c>
      <c r="GR181" s="80">
        <f t="shared" si="236"/>
        <v>0</v>
      </c>
      <c r="GS181" s="80">
        <f t="shared" si="236"/>
        <v>0</v>
      </c>
      <c r="GT181" s="80">
        <f t="shared" si="236"/>
        <v>0</v>
      </c>
      <c r="GU181" s="80">
        <f t="shared" si="236"/>
        <v>0</v>
      </c>
      <c r="GV181" s="80">
        <f t="shared" si="236"/>
        <v>0</v>
      </c>
      <c r="GW181" s="80">
        <f t="shared" si="236"/>
        <v>0</v>
      </c>
      <c r="GX181" s="80">
        <f t="shared" si="236"/>
        <v>0</v>
      </c>
      <c r="GY181" s="80">
        <f t="shared" si="236"/>
        <v>0</v>
      </c>
      <c r="GZ181" s="80">
        <f t="shared" si="236"/>
        <v>0</v>
      </c>
      <c r="HA181" s="80">
        <f t="shared" si="236"/>
        <v>0</v>
      </c>
      <c r="HB181" s="80">
        <f t="shared" si="236"/>
        <v>0</v>
      </c>
      <c r="HC181" s="80">
        <f t="shared" si="236"/>
        <v>0</v>
      </c>
      <c r="HD181" s="80">
        <f t="shared" si="236"/>
        <v>0</v>
      </c>
      <c r="HE181" s="80">
        <f t="shared" si="236"/>
        <v>0</v>
      </c>
      <c r="HF181" s="80">
        <f t="shared" si="236"/>
        <v>0</v>
      </c>
      <c r="HG181" s="80">
        <f t="shared" si="236"/>
        <v>0</v>
      </c>
      <c r="HH181" s="80">
        <f t="shared" si="236"/>
        <v>0</v>
      </c>
      <c r="HI181" s="80">
        <f t="shared" si="236"/>
        <v>0</v>
      </c>
      <c r="HJ181" s="80">
        <f t="shared" si="236"/>
        <v>0</v>
      </c>
      <c r="HK181" s="80">
        <f t="shared" si="236"/>
        <v>0</v>
      </c>
      <c r="HL181" s="80">
        <f t="shared" si="236"/>
        <v>0</v>
      </c>
      <c r="HM181" s="80">
        <f t="shared" si="236"/>
        <v>0</v>
      </c>
      <c r="HN181" s="80">
        <f t="shared" si="236"/>
        <v>0</v>
      </c>
      <c r="HO181" s="80">
        <f t="shared" si="236"/>
        <v>0</v>
      </c>
      <c r="HP181" s="80">
        <f t="shared" si="236"/>
        <v>0</v>
      </c>
      <c r="HQ181" s="80">
        <f t="shared" si="236"/>
        <v>0</v>
      </c>
      <c r="HR181" s="80">
        <f t="shared" si="236"/>
        <v>0</v>
      </c>
      <c r="HS181" s="80">
        <f t="shared" si="236"/>
        <v>0</v>
      </c>
      <c r="HT181" s="80">
        <f t="shared" si="236"/>
        <v>0</v>
      </c>
      <c r="HU181" s="80">
        <f t="shared" si="236"/>
        <v>0</v>
      </c>
      <c r="HV181" s="80">
        <f t="shared" si="236"/>
        <v>0</v>
      </c>
      <c r="HW181" s="80">
        <f t="shared" si="236"/>
        <v>0</v>
      </c>
      <c r="HX181" s="80">
        <f t="shared" si="236"/>
        <v>0</v>
      </c>
      <c r="HY181" s="80">
        <f t="shared" si="236"/>
        <v>0</v>
      </c>
      <c r="HZ181" s="80">
        <f t="shared" si="236"/>
        <v>0</v>
      </c>
      <c r="IA181" s="80">
        <f t="shared" si="236"/>
        <v>0</v>
      </c>
      <c r="IB181" s="80">
        <f t="shared" si="236"/>
        <v>0</v>
      </c>
      <c r="IC181" s="80">
        <f t="shared" si="236"/>
        <v>0</v>
      </c>
      <c r="ID181" s="80">
        <f t="shared" si="236"/>
        <v>0</v>
      </c>
      <c r="IE181" s="80">
        <f t="shared" si="236"/>
        <v>0</v>
      </c>
      <c r="IF181" s="80">
        <f t="shared" si="236"/>
        <v>0</v>
      </c>
      <c r="IG181" s="80">
        <f t="shared" si="236"/>
        <v>0</v>
      </c>
      <c r="IH181" s="80">
        <f t="shared" si="236"/>
        <v>0</v>
      </c>
      <c r="II181" s="80">
        <f t="shared" si="236"/>
        <v>0</v>
      </c>
      <c r="IJ181" s="80">
        <f t="shared" si="236"/>
        <v>0</v>
      </c>
      <c r="IK181" s="80">
        <f t="shared" si="236"/>
        <v>0</v>
      </c>
      <c r="IL181" s="80">
        <f t="shared" si="236"/>
        <v>0</v>
      </c>
      <c r="IM181" s="80">
        <f t="shared" si="236"/>
        <v>0</v>
      </c>
      <c r="IN181" s="80">
        <f t="shared" si="236"/>
        <v>0</v>
      </c>
      <c r="IO181" s="80">
        <f t="shared" si="236"/>
        <v>0</v>
      </c>
      <c r="IP181" s="80">
        <f t="shared" si="236"/>
        <v>0</v>
      </c>
      <c r="IQ181" s="80">
        <f t="shared" si="236"/>
        <v>0</v>
      </c>
      <c r="IR181" s="80">
        <f t="shared" si="236"/>
        <v>0</v>
      </c>
      <c r="IS181" s="80">
        <f t="shared" si="236"/>
        <v>0</v>
      </c>
      <c r="IT181" s="80">
        <f t="shared" si="236"/>
        <v>0</v>
      </c>
      <c r="IU181" s="80">
        <f t="shared" si="236"/>
        <v>0</v>
      </c>
      <c r="IV181" s="80">
        <f t="shared" si="236"/>
        <v>0</v>
      </c>
      <c r="IW181" s="80">
        <f t="shared" si="236"/>
        <v>0</v>
      </c>
      <c r="IX181" s="80">
        <f t="shared" si="236"/>
        <v>0</v>
      </c>
      <c r="IY181" s="80">
        <f t="shared" si="236"/>
        <v>0</v>
      </c>
      <c r="IZ181" s="80">
        <f t="shared" si="236"/>
        <v>0</v>
      </c>
      <c r="JA181" s="80">
        <f t="shared" si="236"/>
        <v>0</v>
      </c>
      <c r="JB181" s="80">
        <f t="shared" si="236"/>
        <v>0</v>
      </c>
      <c r="JC181" s="80">
        <f t="shared" si="236"/>
        <v>0</v>
      </c>
      <c r="JD181" s="80">
        <f t="shared" si="236"/>
        <v>0</v>
      </c>
      <c r="JE181" s="80">
        <f t="shared" si="236"/>
        <v>0</v>
      </c>
      <c r="JF181" s="80">
        <f t="shared" si="236"/>
        <v>0</v>
      </c>
      <c r="JG181" s="80">
        <f t="shared" si="236"/>
        <v>0</v>
      </c>
      <c r="JH181" s="80">
        <f t="shared" si="236"/>
        <v>0</v>
      </c>
      <c r="JI181" s="80">
        <f t="shared" si="236"/>
        <v>0</v>
      </c>
      <c r="JJ181" s="80">
        <f t="shared" si="236"/>
        <v>0</v>
      </c>
      <c r="JK181" s="80">
        <f t="shared" si="236"/>
        <v>0</v>
      </c>
      <c r="JL181" s="80">
        <f t="shared" si="236"/>
        <v>0</v>
      </c>
      <c r="JM181" s="80">
        <f t="shared" si="236"/>
        <v>0</v>
      </c>
      <c r="JN181" s="80">
        <f t="shared" si="236"/>
        <v>0</v>
      </c>
      <c r="JO181" s="80">
        <f t="shared" si="236"/>
        <v>0</v>
      </c>
      <c r="JP181" s="80">
        <f t="shared" si="236"/>
        <v>0</v>
      </c>
      <c r="JQ181" s="80">
        <f t="shared" si="236"/>
        <v>0</v>
      </c>
      <c r="JR181" s="80">
        <f t="shared" si="236"/>
        <v>0</v>
      </c>
      <c r="JS181" s="80">
        <f t="shared" si="236"/>
        <v>0</v>
      </c>
      <c r="JT181" s="80">
        <f t="shared" si="236"/>
        <v>0</v>
      </c>
      <c r="JU181" s="80">
        <f t="shared" si="236"/>
        <v>0</v>
      </c>
      <c r="JV181" s="80">
        <f t="shared" si="236"/>
        <v>0</v>
      </c>
      <c r="JW181" s="80">
        <f t="shared" si="236"/>
        <v>0</v>
      </c>
      <c r="JX181" s="80">
        <f t="shared" si="236"/>
        <v>0</v>
      </c>
      <c r="JY181" s="80">
        <f t="shared" si="236"/>
        <v>0</v>
      </c>
      <c r="JZ181" s="80">
        <f t="shared" si="236"/>
        <v>0</v>
      </c>
      <c r="KA181" s="80">
        <f t="shared" si="236"/>
        <v>0</v>
      </c>
      <c r="KB181" s="80">
        <f t="shared" si="236"/>
        <v>0</v>
      </c>
      <c r="KC181" s="80">
        <f t="shared" si="236"/>
        <v>0</v>
      </c>
      <c r="KD181" s="80">
        <f t="shared" si="236"/>
        <v>0</v>
      </c>
      <c r="KE181" s="80">
        <f t="shared" si="236"/>
        <v>0</v>
      </c>
      <c r="KF181" s="1"/>
      <c r="KG181" s="1"/>
      <c r="KH181" s="80">
        <f>+Interest_Rate_for_Equipment_Financing/12*P181</f>
        <v>0</v>
      </c>
      <c r="KI181" s="80">
        <f>+Interest_Rate_for_Equipment_Financing/12*Q181</f>
        <v>0</v>
      </c>
      <c r="KJ181" s="80">
        <f>+Interest_Rate_for_Equipment_Financing/12*R181</f>
        <v>0</v>
      </c>
      <c r="KK181" s="80">
        <f>+Interest_Rate_for_Equipment_Financing/12*S181</f>
        <v>0</v>
      </c>
      <c r="KL181" s="80">
        <f>+Interest_Rate_for_Equipment_Financing/12*T181</f>
        <v>0</v>
      </c>
      <c r="KM181" s="80">
        <f>+Interest_Rate_for_Equipment_Financing/12*U181</f>
        <v>0</v>
      </c>
      <c r="KN181" s="80">
        <f>+Interest_Rate_for_Equipment_Financing/12*V181</f>
        <v>0</v>
      </c>
      <c r="KO181" s="80">
        <f>+Interest_Rate_for_Equipment_Financing/12*W181</f>
        <v>0</v>
      </c>
      <c r="KP181" s="80">
        <f>+Interest_Rate_for_Equipment_Financing/12*X181</f>
        <v>0</v>
      </c>
      <c r="KQ181" s="80">
        <f>+Interest_Rate_for_Equipment_Financing/12*Y181</f>
        <v>0</v>
      </c>
      <c r="KR181" s="80">
        <f>+Interest_Rate_for_Equipment_Financing/12*Z181</f>
        <v>0</v>
      </c>
      <c r="KS181" s="80">
        <f>+Interest_Rate_for_Equipment_Financing/12*AA181</f>
        <v>0</v>
      </c>
      <c r="KT181" s="80">
        <f>+Interest_Rate_for_Equipment_Financing/12*AB181</f>
        <v>0</v>
      </c>
      <c r="KU181" s="80">
        <f>+Interest_Rate_for_Equipment_Financing/12*AC181</f>
        <v>0</v>
      </c>
      <c r="KV181" s="80">
        <f>+Interest_Rate_for_Equipment_Financing/12*AD181</f>
        <v>0</v>
      </c>
      <c r="KW181" s="80">
        <f>+Interest_Rate_for_Equipment_Financing/12*AE181</f>
        <v>0</v>
      </c>
      <c r="KX181" s="80">
        <f>+Interest_Rate_for_Equipment_Financing/12*AF181</f>
        <v>0</v>
      </c>
      <c r="KY181" s="80">
        <f>+Interest_Rate_for_Equipment_Financing/12*AG181</f>
        <v>0</v>
      </c>
      <c r="KZ181" s="80">
        <f>+Interest_Rate_for_Equipment_Financing/12*AH181</f>
        <v>0</v>
      </c>
      <c r="LA181" s="80">
        <f>+Interest_Rate_for_Equipment_Financing/12*AI181</f>
        <v>0</v>
      </c>
      <c r="LB181" s="80">
        <f>+Interest_Rate_for_Equipment_Financing/12*AJ181</f>
        <v>0</v>
      </c>
      <c r="LC181" s="80">
        <f>+Interest_Rate_for_Equipment_Financing/12*AK181</f>
        <v>0</v>
      </c>
      <c r="LD181" s="80">
        <f>+Interest_Rate_for_Equipment_Financing/12*AL181</f>
        <v>0</v>
      </c>
      <c r="LE181" s="80">
        <f>+Interest_Rate_for_Equipment_Financing/12*AM181</f>
        <v>0</v>
      </c>
      <c r="LF181" s="80">
        <f>+Interest_Rate_for_Equipment_Financing/12*AN181</f>
        <v>0</v>
      </c>
      <c r="LG181" s="80">
        <f>+Interest_Rate_for_Equipment_Financing/12*AO181</f>
        <v>0</v>
      </c>
      <c r="LH181" s="80">
        <f>+Interest_Rate_for_Equipment_Financing/12*AP181</f>
        <v>0</v>
      </c>
      <c r="LI181" s="80">
        <f>+Interest_Rate_for_Equipment_Financing/12*AQ181</f>
        <v>0</v>
      </c>
      <c r="LJ181" s="80">
        <f>+Interest_Rate_for_Equipment_Financing/12*AR181</f>
        <v>0</v>
      </c>
      <c r="LK181" s="80">
        <f>+Interest_Rate_for_Equipment_Financing/12*AS181</f>
        <v>0</v>
      </c>
      <c r="LL181" s="80">
        <f>+Interest_Rate_for_Equipment_Financing/12*AT181</f>
        <v>0</v>
      </c>
      <c r="LM181" s="80">
        <f>+Interest_Rate_for_Equipment_Financing/12*AU181</f>
        <v>0</v>
      </c>
      <c r="LN181" s="80">
        <f>+Interest_Rate_for_Equipment_Financing/12*AV181</f>
        <v>0</v>
      </c>
      <c r="LO181" s="80">
        <f>+Interest_Rate_for_Equipment_Financing/12*AW181</f>
        <v>0</v>
      </c>
      <c r="LP181" s="80">
        <f>+Interest_Rate_for_Equipment_Financing/12*AX181</f>
        <v>0</v>
      </c>
      <c r="LQ181" s="80">
        <f>+Interest_Rate_for_Equipment_Financing/12*AY181</f>
        <v>0</v>
      </c>
      <c r="LR181" s="80">
        <f>+Interest_Rate_for_Equipment_Financing/12*AZ181</f>
        <v>0</v>
      </c>
      <c r="LS181" s="80">
        <f>+Interest_Rate_for_Equipment_Financing/12*BA181</f>
        <v>0</v>
      </c>
      <c r="LT181" s="80">
        <f>+Interest_Rate_for_Equipment_Financing/12*BB181</f>
        <v>0</v>
      </c>
      <c r="LU181" s="80">
        <f>+Interest_Rate_for_Equipment_Financing/12*BC181</f>
        <v>0</v>
      </c>
      <c r="LV181" s="80">
        <f>+Interest_Rate_for_Equipment_Financing/12*BD181</f>
        <v>0</v>
      </c>
      <c r="LW181" s="80">
        <f>+Interest_Rate_for_Equipment_Financing/12*BE181</f>
        <v>0</v>
      </c>
      <c r="LX181" s="80">
        <f>+Interest_Rate_for_Equipment_Financing/12*BF181</f>
        <v>0</v>
      </c>
      <c r="LY181" s="80">
        <f>+Interest_Rate_for_Equipment_Financing/12*BG181</f>
        <v>0</v>
      </c>
      <c r="LZ181" s="80">
        <f>+Interest_Rate_for_Equipment_Financing/12*BH181</f>
        <v>0</v>
      </c>
      <c r="MA181" s="80">
        <f>+Interest_Rate_for_Equipment_Financing/12*BI181</f>
        <v>0</v>
      </c>
      <c r="MB181" s="80">
        <f>+Interest_Rate_for_Equipment_Financing/12*BJ181</f>
        <v>0</v>
      </c>
      <c r="MC181" s="80">
        <f>+Interest_Rate_for_Equipment_Financing/12*BK181</f>
        <v>0</v>
      </c>
      <c r="MD181" s="80">
        <f>+Interest_Rate_for_Equipment_Financing/12*BL181</f>
        <v>0</v>
      </c>
      <c r="ME181" s="80">
        <f>+Interest_Rate_for_Equipment_Financing/12*BM181</f>
        <v>0</v>
      </c>
      <c r="MF181" s="80">
        <f>+Interest_Rate_for_Equipment_Financing/12*BN181</f>
        <v>0</v>
      </c>
      <c r="MG181" s="80">
        <f>+Interest_Rate_for_Equipment_Financing/12*BO181</f>
        <v>0</v>
      </c>
      <c r="MH181" s="80">
        <f>+Interest_Rate_for_Equipment_Financing/12*BP181</f>
        <v>0</v>
      </c>
      <c r="MI181" s="80">
        <f>+Interest_Rate_for_Equipment_Financing/12*BQ181</f>
        <v>0</v>
      </c>
      <c r="MJ181" s="80">
        <f>+Interest_Rate_for_Equipment_Financing/12*BR181</f>
        <v>0</v>
      </c>
      <c r="MK181" s="80">
        <f>+Interest_Rate_for_Equipment_Financing/12*BS181</f>
        <v>0</v>
      </c>
      <c r="ML181" s="80">
        <f>+Interest_Rate_for_Equipment_Financing/12*BT181</f>
        <v>0</v>
      </c>
      <c r="MM181" s="80">
        <f>+Interest_Rate_for_Equipment_Financing/12*BU181</f>
        <v>0</v>
      </c>
      <c r="MN181" s="80">
        <f>+Interest_Rate_for_Equipment_Financing/12*BV181</f>
        <v>0</v>
      </c>
      <c r="MO181" s="80">
        <f>+Interest_Rate_for_Equipment_Financing/12*BW181</f>
        <v>0</v>
      </c>
      <c r="MP181" s="80">
        <f>+Interest_Rate_for_Equipment_Financing/12*BX181</f>
        <v>0</v>
      </c>
      <c r="MQ181" s="80">
        <f>+Interest_Rate_for_Equipment_Financing/12*BY181</f>
        <v>0</v>
      </c>
      <c r="MR181" s="80">
        <f>+Interest_Rate_for_Equipment_Financing/12*BZ181</f>
        <v>0</v>
      </c>
      <c r="MS181" s="80">
        <f>+Interest_Rate_for_Equipment_Financing/12*CA181</f>
        <v>0</v>
      </c>
      <c r="MT181" s="80">
        <f>+Interest_Rate_for_Equipment_Financing/12*CB181</f>
        <v>0</v>
      </c>
      <c r="MU181" s="80">
        <f>+Interest_Rate_for_Equipment_Financing/12*CC181</f>
        <v>0</v>
      </c>
      <c r="MV181" s="80">
        <f>+Interest_Rate_for_Equipment_Financing/12*CD181</f>
        <v>0</v>
      </c>
      <c r="MW181" s="80">
        <f>+Interest_Rate_for_Equipment_Financing/12*CE181</f>
        <v>0</v>
      </c>
      <c r="MX181" s="80">
        <f>+Interest_Rate_for_Equipment_Financing/12*CF181</f>
        <v>0</v>
      </c>
      <c r="MY181" s="80">
        <f>+Interest_Rate_for_Equipment_Financing/12*CG181</f>
        <v>0</v>
      </c>
      <c r="MZ181" s="80">
        <f>+Interest_Rate_for_Equipment_Financing/12*CH181</f>
        <v>0</v>
      </c>
      <c r="NA181" s="80">
        <f>+Interest_Rate_for_Equipment_Financing/12*CI181</f>
        <v>0</v>
      </c>
      <c r="NB181" s="80">
        <f>+Interest_Rate_for_Equipment_Financing/12*CJ181</f>
        <v>0</v>
      </c>
      <c r="NC181" s="80">
        <f>+Interest_Rate_for_Equipment_Financing/12*CK181</f>
        <v>0</v>
      </c>
      <c r="ND181" s="80">
        <f>+Interest_Rate_for_Equipment_Financing/12*CL181</f>
        <v>0</v>
      </c>
      <c r="NE181" s="80">
        <f>+Interest_Rate_for_Equipment_Financing/12*CM181</f>
        <v>0</v>
      </c>
      <c r="NF181" s="80">
        <f>+Interest_Rate_for_Equipment_Financing/12*CN181</f>
        <v>0</v>
      </c>
      <c r="NG181" s="80">
        <f>+Interest_Rate_for_Equipment_Financing/12*CO181</f>
        <v>0</v>
      </c>
      <c r="NH181" s="80">
        <f>+Interest_Rate_for_Equipment_Financing/12*CP181</f>
        <v>0</v>
      </c>
      <c r="NI181" s="80">
        <f>+Interest_Rate_for_Equipment_Financing/12*CQ181</f>
        <v>0</v>
      </c>
      <c r="NJ181" s="80">
        <f>+Interest_Rate_for_Equipment_Financing/12*CR181</f>
        <v>0</v>
      </c>
      <c r="NK181" s="80">
        <f>+Interest_Rate_for_Equipment_Financing/12*CS181</f>
        <v>0</v>
      </c>
      <c r="NL181" s="80">
        <f>+Interest_Rate_for_Equipment_Financing/12*CT181</f>
        <v>0</v>
      </c>
      <c r="NM181" s="80">
        <f>+Interest_Rate_for_Equipment_Financing/12*CU181</f>
        <v>0</v>
      </c>
      <c r="NN181" s="80">
        <f>+Interest_Rate_for_Equipment_Financing/12*CV181</f>
        <v>0</v>
      </c>
      <c r="NO181" s="80">
        <f>+Interest_Rate_for_Equipment_Financing/12*CW181</f>
        <v>0</v>
      </c>
      <c r="NP181" s="80">
        <f>+Interest_Rate_for_Equipment_Financing/12*CX181</f>
        <v>0</v>
      </c>
      <c r="NQ181" s="80">
        <f>+Interest_Rate_for_Equipment_Financing/12*CY181</f>
        <v>0</v>
      </c>
      <c r="NR181" s="80">
        <f>+Interest_Rate_for_Equipment_Financing/12*CZ181</f>
        <v>0</v>
      </c>
      <c r="NS181" s="80">
        <f>+Interest_Rate_for_Equipment_Financing/12*DA181</f>
        <v>0</v>
      </c>
      <c r="NT181" s="80">
        <f>+Interest_Rate_for_Equipment_Financing/12*DB181</f>
        <v>0</v>
      </c>
      <c r="NU181" s="80">
        <f>+Interest_Rate_for_Equipment_Financing/12*DC181</f>
        <v>0</v>
      </c>
      <c r="NV181" s="80">
        <f>+Interest_Rate_for_Equipment_Financing/12*DD181</f>
        <v>0</v>
      </c>
      <c r="NW181" s="80">
        <f>+Interest_Rate_for_Equipment_Financing/12*DE181</f>
        <v>0</v>
      </c>
      <c r="NX181" s="80">
        <f>+Interest_Rate_for_Equipment_Financing/12*DF181</f>
        <v>0</v>
      </c>
      <c r="NY181" s="80">
        <f>+Interest_Rate_for_Equipment_Financing/12*DG181</f>
        <v>0</v>
      </c>
      <c r="NZ181" s="80">
        <f>+Interest_Rate_for_Equipment_Financing/12*DH181</f>
        <v>0</v>
      </c>
      <c r="OA181" s="80">
        <f>+Interest_Rate_for_Equipment_Financing/12*DI181</f>
        <v>0</v>
      </c>
      <c r="OB181" s="80">
        <f>+Interest_Rate_for_Equipment_Financing/12*DJ181</f>
        <v>0</v>
      </c>
      <c r="OC181" s="80">
        <f>+Interest_Rate_for_Equipment_Financing/12*DK181</f>
        <v>0</v>
      </c>
      <c r="OD181" s="80">
        <f>+Interest_Rate_for_Equipment_Financing/12*DL181</f>
        <v>0</v>
      </c>
      <c r="OE181" s="80">
        <f>+Interest_Rate_for_Equipment_Financing/12*DM181</f>
        <v>0</v>
      </c>
      <c r="OF181" s="80">
        <f>+Interest_Rate_for_Equipment_Financing/12*DN181</f>
        <v>0</v>
      </c>
      <c r="OG181" s="80">
        <f>+Interest_Rate_for_Equipment_Financing/12*DO181</f>
        <v>0</v>
      </c>
      <c r="OH181" s="80">
        <f>+Interest_Rate_for_Equipment_Financing/12*DP181</f>
        <v>0</v>
      </c>
      <c r="OI181" s="80">
        <f>+Interest_Rate_for_Equipment_Financing/12*DQ181</f>
        <v>0</v>
      </c>
      <c r="OJ181" s="80">
        <f>+Interest_Rate_for_Equipment_Financing/12*DR181</f>
        <v>0</v>
      </c>
      <c r="OK181" s="80">
        <f>+Interest_Rate_for_Equipment_Financing/12*DS181</f>
        <v>0</v>
      </c>
      <c r="OL181" s="80">
        <f>+Interest_Rate_for_Equipment_Financing/12*DT181</f>
        <v>0</v>
      </c>
      <c r="OM181" s="80">
        <f>+Interest_Rate_for_Equipment_Financing/12*DU181</f>
        <v>0</v>
      </c>
      <c r="ON181" s="80">
        <f>+Interest_Rate_for_Equipment_Financing/12*DV181</f>
        <v>0</v>
      </c>
      <c r="OO181" s="80">
        <f>+Interest_Rate_for_Equipment_Financing/12*DW181</f>
        <v>0</v>
      </c>
      <c r="OP181" s="80">
        <f>+Interest_Rate_for_Equipment_Financing/12*DX181</f>
        <v>0</v>
      </c>
      <c r="OQ181" s="80">
        <f>+Interest_Rate_for_Equipment_Financing/12*DY181</f>
        <v>0</v>
      </c>
      <c r="OR181" s="80">
        <f>+Interest_Rate_for_Equipment_Financing/12*DZ181</f>
        <v>0</v>
      </c>
      <c r="OS181" s="80">
        <f>+Interest_Rate_for_Equipment_Financing/12*EA181</f>
        <v>0</v>
      </c>
      <c r="OT181" s="80">
        <f>+Interest_Rate_for_Equipment_Financing/12*EB181</f>
        <v>0</v>
      </c>
      <c r="OU181" s="80">
        <f>+Interest_Rate_for_Equipment_Financing/12*EC181</f>
        <v>0</v>
      </c>
      <c r="OV181" s="80">
        <f>+Interest_Rate_for_Equipment_Financing/12*ED181</f>
        <v>0</v>
      </c>
      <c r="OW181" s="80">
        <f>+Interest_Rate_for_Equipment_Financing/12*EE181</f>
        <v>0</v>
      </c>
    </row>
    <row r="182" ht="12.75" customHeight="1">
      <c r="A182" s="79">
        <f t="shared" si="111"/>
        <v>61</v>
      </c>
      <c r="B182" s="79" t="s">
        <v>261</v>
      </c>
      <c r="C182" s="80"/>
      <c r="D182" s="80" t="str">
        <f>Term_for_Equipment_Financing</f>
        <v/>
      </c>
      <c r="E182" s="294">
        <f>+Interest_Rate_LT</f>
        <v>0.05</v>
      </c>
      <c r="F182" s="295">
        <f t="shared" si="141"/>
        <v>1</v>
      </c>
      <c r="G182" s="79">
        <f t="shared" si="142"/>
        <v>2030</v>
      </c>
      <c r="H182" s="296"/>
      <c r="I182" s="296"/>
      <c r="J182" s="297"/>
      <c r="K182" s="1"/>
      <c r="L182" s="1"/>
      <c r="M182" s="256">
        <f t="shared" si="118"/>
        <v>47484</v>
      </c>
      <c r="N182" s="256">
        <f t="shared" si="112"/>
        <v>0</v>
      </c>
      <c r="O182" s="257">
        <f t="shared" si="113"/>
        <v>0</v>
      </c>
      <c r="P182" s="258">
        <f t="shared" ref="P182:ES182" si="237">AND((O182&gt;0.1),OR(P$70&lt;$N182,$N182=0))*(O182+$O182+O182*$E182/12)+(P$70=$M182)*($C182+$O182+$C182*$E182/12)</f>
        <v>0</v>
      </c>
      <c r="Q182" s="258">
        <f t="shared" si="237"/>
        <v>0</v>
      </c>
      <c r="R182" s="258">
        <f t="shared" si="237"/>
        <v>0</v>
      </c>
      <c r="S182" s="258">
        <f t="shared" si="237"/>
        <v>0</v>
      </c>
      <c r="T182" s="258">
        <f t="shared" si="237"/>
        <v>0</v>
      </c>
      <c r="U182" s="258">
        <f t="shared" si="237"/>
        <v>0</v>
      </c>
      <c r="V182" s="258">
        <f t="shared" si="237"/>
        <v>0</v>
      </c>
      <c r="W182" s="258">
        <f t="shared" si="237"/>
        <v>0</v>
      </c>
      <c r="X182" s="258">
        <f t="shared" si="237"/>
        <v>0</v>
      </c>
      <c r="Y182" s="258">
        <f t="shared" si="237"/>
        <v>0</v>
      </c>
      <c r="Z182" s="258">
        <f t="shared" si="237"/>
        <v>0</v>
      </c>
      <c r="AA182" s="258">
        <f t="shared" si="237"/>
        <v>0</v>
      </c>
      <c r="AB182" s="258">
        <f t="shared" si="237"/>
        <v>0</v>
      </c>
      <c r="AC182" s="258">
        <f t="shared" si="237"/>
        <v>0</v>
      </c>
      <c r="AD182" s="258">
        <f t="shared" si="237"/>
        <v>0</v>
      </c>
      <c r="AE182" s="258">
        <f t="shared" si="237"/>
        <v>0</v>
      </c>
      <c r="AF182" s="258">
        <f t="shared" si="237"/>
        <v>0</v>
      </c>
      <c r="AG182" s="258">
        <f t="shared" si="237"/>
        <v>0</v>
      </c>
      <c r="AH182" s="258">
        <f t="shared" si="237"/>
        <v>0</v>
      </c>
      <c r="AI182" s="258">
        <f t="shared" si="237"/>
        <v>0</v>
      </c>
      <c r="AJ182" s="258">
        <f t="shared" si="237"/>
        <v>0</v>
      </c>
      <c r="AK182" s="258">
        <f t="shared" si="237"/>
        <v>0</v>
      </c>
      <c r="AL182" s="258">
        <f t="shared" si="237"/>
        <v>0</v>
      </c>
      <c r="AM182" s="258">
        <f t="shared" si="237"/>
        <v>0</v>
      </c>
      <c r="AN182" s="258">
        <f t="shared" si="237"/>
        <v>0</v>
      </c>
      <c r="AO182" s="258">
        <f t="shared" si="237"/>
        <v>0</v>
      </c>
      <c r="AP182" s="258">
        <f t="shared" si="237"/>
        <v>0</v>
      </c>
      <c r="AQ182" s="258">
        <f t="shared" si="237"/>
        <v>0</v>
      </c>
      <c r="AR182" s="258">
        <f t="shared" si="237"/>
        <v>0</v>
      </c>
      <c r="AS182" s="258">
        <f t="shared" si="237"/>
        <v>0</v>
      </c>
      <c r="AT182" s="258">
        <f t="shared" si="237"/>
        <v>0</v>
      </c>
      <c r="AU182" s="258">
        <f t="shared" si="237"/>
        <v>0</v>
      </c>
      <c r="AV182" s="258">
        <f t="shared" si="237"/>
        <v>0</v>
      </c>
      <c r="AW182" s="258">
        <f t="shared" si="237"/>
        <v>0</v>
      </c>
      <c r="AX182" s="258">
        <f t="shared" si="237"/>
        <v>0</v>
      </c>
      <c r="AY182" s="258">
        <f t="shared" si="237"/>
        <v>0</v>
      </c>
      <c r="AZ182" s="258">
        <f t="shared" si="237"/>
        <v>0</v>
      </c>
      <c r="BA182" s="258">
        <f t="shared" si="237"/>
        <v>0</v>
      </c>
      <c r="BB182" s="258">
        <f t="shared" si="237"/>
        <v>0</v>
      </c>
      <c r="BC182" s="258">
        <f t="shared" si="237"/>
        <v>0</v>
      </c>
      <c r="BD182" s="258">
        <f t="shared" si="237"/>
        <v>0</v>
      </c>
      <c r="BE182" s="258">
        <f t="shared" si="237"/>
        <v>0</v>
      </c>
      <c r="BF182" s="258">
        <f t="shared" si="237"/>
        <v>0</v>
      </c>
      <c r="BG182" s="258">
        <f t="shared" si="237"/>
        <v>0</v>
      </c>
      <c r="BH182" s="258">
        <f t="shared" si="237"/>
        <v>0</v>
      </c>
      <c r="BI182" s="258">
        <f t="shared" si="237"/>
        <v>0</v>
      </c>
      <c r="BJ182" s="258">
        <f t="shared" si="237"/>
        <v>0</v>
      </c>
      <c r="BK182" s="258">
        <f t="shared" si="237"/>
        <v>0</v>
      </c>
      <c r="BL182" s="258">
        <f t="shared" si="237"/>
        <v>0</v>
      </c>
      <c r="BM182" s="258">
        <f t="shared" si="237"/>
        <v>0</v>
      </c>
      <c r="BN182" s="258">
        <f t="shared" si="237"/>
        <v>0</v>
      </c>
      <c r="BO182" s="258">
        <f t="shared" si="237"/>
        <v>0</v>
      </c>
      <c r="BP182" s="258">
        <f t="shared" si="237"/>
        <v>0</v>
      </c>
      <c r="BQ182" s="258">
        <f t="shared" si="237"/>
        <v>0</v>
      </c>
      <c r="BR182" s="258">
        <f t="shared" si="237"/>
        <v>0</v>
      </c>
      <c r="BS182" s="258">
        <f t="shared" si="237"/>
        <v>0</v>
      </c>
      <c r="BT182" s="258">
        <f t="shared" si="237"/>
        <v>0</v>
      </c>
      <c r="BU182" s="258">
        <f t="shared" si="237"/>
        <v>0</v>
      </c>
      <c r="BV182" s="258">
        <f t="shared" si="237"/>
        <v>0</v>
      </c>
      <c r="BW182" s="258">
        <f t="shared" si="237"/>
        <v>0</v>
      </c>
      <c r="BX182" s="258">
        <f t="shared" si="237"/>
        <v>0</v>
      </c>
      <c r="BY182" s="258">
        <f t="shared" si="237"/>
        <v>0</v>
      </c>
      <c r="BZ182" s="258">
        <f t="shared" si="237"/>
        <v>0</v>
      </c>
      <c r="CA182" s="258">
        <f t="shared" si="237"/>
        <v>0</v>
      </c>
      <c r="CB182" s="258">
        <f t="shared" si="237"/>
        <v>0</v>
      </c>
      <c r="CC182" s="258">
        <f t="shared" si="237"/>
        <v>0</v>
      </c>
      <c r="CD182" s="258">
        <f t="shared" si="237"/>
        <v>0</v>
      </c>
      <c r="CE182" s="258">
        <f t="shared" si="237"/>
        <v>0</v>
      </c>
      <c r="CF182" s="258">
        <f t="shared" si="237"/>
        <v>0</v>
      </c>
      <c r="CG182" s="258">
        <f t="shared" si="237"/>
        <v>0</v>
      </c>
      <c r="CH182" s="258">
        <f t="shared" si="237"/>
        <v>0</v>
      </c>
      <c r="CI182" s="258">
        <f t="shared" si="237"/>
        <v>0</v>
      </c>
      <c r="CJ182" s="258">
        <f t="shared" si="237"/>
        <v>0</v>
      </c>
      <c r="CK182" s="258">
        <f t="shared" si="237"/>
        <v>0</v>
      </c>
      <c r="CL182" s="258">
        <f t="shared" si="237"/>
        <v>0</v>
      </c>
      <c r="CM182" s="258">
        <f t="shared" si="237"/>
        <v>0</v>
      </c>
      <c r="CN182" s="258">
        <f t="shared" si="237"/>
        <v>0</v>
      </c>
      <c r="CO182" s="258">
        <f t="shared" si="237"/>
        <v>0</v>
      </c>
      <c r="CP182" s="258">
        <f t="shared" si="237"/>
        <v>0</v>
      </c>
      <c r="CQ182" s="258">
        <f t="shared" si="237"/>
        <v>0</v>
      </c>
      <c r="CR182" s="258">
        <f t="shared" si="237"/>
        <v>0</v>
      </c>
      <c r="CS182" s="258">
        <f t="shared" si="237"/>
        <v>0</v>
      </c>
      <c r="CT182" s="258">
        <f t="shared" si="237"/>
        <v>0</v>
      </c>
      <c r="CU182" s="258">
        <f t="shared" si="237"/>
        <v>0</v>
      </c>
      <c r="CV182" s="258">
        <f t="shared" si="237"/>
        <v>0</v>
      </c>
      <c r="CW182" s="258">
        <f t="shared" si="237"/>
        <v>0</v>
      </c>
      <c r="CX182" s="258">
        <f t="shared" si="237"/>
        <v>0</v>
      </c>
      <c r="CY182" s="258">
        <f t="shared" si="237"/>
        <v>0</v>
      </c>
      <c r="CZ182" s="258">
        <f t="shared" si="237"/>
        <v>0</v>
      </c>
      <c r="DA182" s="258">
        <f t="shared" si="237"/>
        <v>0</v>
      </c>
      <c r="DB182" s="258">
        <f t="shared" si="237"/>
        <v>0</v>
      </c>
      <c r="DC182" s="258">
        <f t="shared" si="237"/>
        <v>0</v>
      </c>
      <c r="DD182" s="258">
        <f t="shared" si="237"/>
        <v>0</v>
      </c>
      <c r="DE182" s="258">
        <f t="shared" si="237"/>
        <v>0</v>
      </c>
      <c r="DF182" s="258">
        <f t="shared" si="237"/>
        <v>0</v>
      </c>
      <c r="DG182" s="258">
        <f t="shared" si="237"/>
        <v>0</v>
      </c>
      <c r="DH182" s="258">
        <f t="shared" si="237"/>
        <v>0</v>
      </c>
      <c r="DI182" s="258">
        <f t="shared" si="237"/>
        <v>0</v>
      </c>
      <c r="DJ182" s="258">
        <f t="shared" si="237"/>
        <v>0</v>
      </c>
      <c r="DK182" s="258">
        <f t="shared" si="237"/>
        <v>0</v>
      </c>
      <c r="DL182" s="258">
        <f t="shared" si="237"/>
        <v>0</v>
      </c>
      <c r="DM182" s="258">
        <f t="shared" si="237"/>
        <v>0</v>
      </c>
      <c r="DN182" s="258">
        <f t="shared" si="237"/>
        <v>0</v>
      </c>
      <c r="DO182" s="258">
        <f t="shared" si="237"/>
        <v>0</v>
      </c>
      <c r="DP182" s="258">
        <f t="shared" si="237"/>
        <v>0</v>
      </c>
      <c r="DQ182" s="258">
        <f t="shared" si="237"/>
        <v>0</v>
      </c>
      <c r="DR182" s="258">
        <f t="shared" si="237"/>
        <v>0</v>
      </c>
      <c r="DS182" s="258">
        <f t="shared" si="237"/>
        <v>0</v>
      </c>
      <c r="DT182" s="258">
        <f t="shared" si="237"/>
        <v>0</v>
      </c>
      <c r="DU182" s="258">
        <f t="shared" si="237"/>
        <v>0</v>
      </c>
      <c r="DV182" s="258">
        <f t="shared" si="237"/>
        <v>0</v>
      </c>
      <c r="DW182" s="258">
        <f t="shared" si="237"/>
        <v>0</v>
      </c>
      <c r="DX182" s="258">
        <f t="shared" si="237"/>
        <v>0</v>
      </c>
      <c r="DY182" s="258">
        <f t="shared" si="237"/>
        <v>0</v>
      </c>
      <c r="DZ182" s="258">
        <f t="shared" si="237"/>
        <v>0</v>
      </c>
      <c r="EA182" s="258">
        <f t="shared" si="237"/>
        <v>0</v>
      </c>
      <c r="EB182" s="258">
        <f t="shared" si="237"/>
        <v>0</v>
      </c>
      <c r="EC182" s="258">
        <f t="shared" si="237"/>
        <v>0</v>
      </c>
      <c r="ED182" s="258">
        <f t="shared" si="237"/>
        <v>0</v>
      </c>
      <c r="EE182" s="258">
        <f t="shared" si="237"/>
        <v>0</v>
      </c>
      <c r="EF182" s="258">
        <f t="shared" si="237"/>
        <v>0</v>
      </c>
      <c r="EG182" s="258">
        <f t="shared" si="237"/>
        <v>0</v>
      </c>
      <c r="EH182" s="258">
        <f t="shared" si="237"/>
        <v>0</v>
      </c>
      <c r="EI182" s="258">
        <f t="shared" si="237"/>
        <v>0</v>
      </c>
      <c r="EJ182" s="258">
        <f t="shared" si="237"/>
        <v>0</v>
      </c>
      <c r="EK182" s="258">
        <f t="shared" si="237"/>
        <v>0</v>
      </c>
      <c r="EL182" s="258">
        <f t="shared" si="237"/>
        <v>0</v>
      </c>
      <c r="EM182" s="258">
        <f t="shared" si="237"/>
        <v>0</v>
      </c>
      <c r="EN182" s="258">
        <f t="shared" si="237"/>
        <v>0</v>
      </c>
      <c r="EO182" s="258">
        <f t="shared" si="237"/>
        <v>0</v>
      </c>
      <c r="EP182" s="258">
        <f t="shared" si="237"/>
        <v>0</v>
      </c>
      <c r="EQ182" s="258">
        <f t="shared" si="237"/>
        <v>0</v>
      </c>
      <c r="ER182" s="258">
        <f t="shared" si="237"/>
        <v>0</v>
      </c>
      <c r="ES182" s="258">
        <f t="shared" si="237"/>
        <v>0</v>
      </c>
      <c r="ET182" s="1"/>
      <c r="EU182" s="1"/>
      <c r="EV182" s="1"/>
      <c r="EW182" s="1"/>
      <c r="EX182" s="80">
        <f t="shared" ref="EX182:KE182" si="238">(P182&gt;0)*(P182-AB182)</f>
        <v>0</v>
      </c>
      <c r="EY182" s="80">
        <f t="shared" si="238"/>
        <v>0</v>
      </c>
      <c r="EZ182" s="80">
        <f t="shared" si="238"/>
        <v>0</v>
      </c>
      <c r="FA182" s="80">
        <f t="shared" si="238"/>
        <v>0</v>
      </c>
      <c r="FB182" s="80">
        <f t="shared" si="238"/>
        <v>0</v>
      </c>
      <c r="FC182" s="80">
        <f t="shared" si="238"/>
        <v>0</v>
      </c>
      <c r="FD182" s="80">
        <f t="shared" si="238"/>
        <v>0</v>
      </c>
      <c r="FE182" s="80">
        <f t="shared" si="238"/>
        <v>0</v>
      </c>
      <c r="FF182" s="80">
        <f t="shared" si="238"/>
        <v>0</v>
      </c>
      <c r="FG182" s="80">
        <f t="shared" si="238"/>
        <v>0</v>
      </c>
      <c r="FH182" s="80">
        <f t="shared" si="238"/>
        <v>0</v>
      </c>
      <c r="FI182" s="80">
        <f t="shared" si="238"/>
        <v>0</v>
      </c>
      <c r="FJ182" s="80">
        <f t="shared" si="238"/>
        <v>0</v>
      </c>
      <c r="FK182" s="80">
        <f t="shared" si="238"/>
        <v>0</v>
      </c>
      <c r="FL182" s="80">
        <f t="shared" si="238"/>
        <v>0</v>
      </c>
      <c r="FM182" s="80">
        <f t="shared" si="238"/>
        <v>0</v>
      </c>
      <c r="FN182" s="80">
        <f t="shared" si="238"/>
        <v>0</v>
      </c>
      <c r="FO182" s="80">
        <f t="shared" si="238"/>
        <v>0</v>
      </c>
      <c r="FP182" s="80">
        <f t="shared" si="238"/>
        <v>0</v>
      </c>
      <c r="FQ182" s="80">
        <f t="shared" si="238"/>
        <v>0</v>
      </c>
      <c r="FR182" s="80">
        <f t="shared" si="238"/>
        <v>0</v>
      </c>
      <c r="FS182" s="80">
        <f t="shared" si="238"/>
        <v>0</v>
      </c>
      <c r="FT182" s="80">
        <f t="shared" si="238"/>
        <v>0</v>
      </c>
      <c r="FU182" s="80">
        <f t="shared" si="238"/>
        <v>0</v>
      </c>
      <c r="FV182" s="80">
        <f t="shared" si="238"/>
        <v>0</v>
      </c>
      <c r="FW182" s="80">
        <f t="shared" si="238"/>
        <v>0</v>
      </c>
      <c r="FX182" s="80">
        <f t="shared" si="238"/>
        <v>0</v>
      </c>
      <c r="FY182" s="80">
        <f t="shared" si="238"/>
        <v>0</v>
      </c>
      <c r="FZ182" s="80">
        <f t="shared" si="238"/>
        <v>0</v>
      </c>
      <c r="GA182" s="80">
        <f t="shared" si="238"/>
        <v>0</v>
      </c>
      <c r="GB182" s="80">
        <f t="shared" si="238"/>
        <v>0</v>
      </c>
      <c r="GC182" s="80">
        <f t="shared" si="238"/>
        <v>0</v>
      </c>
      <c r="GD182" s="80">
        <f t="shared" si="238"/>
        <v>0</v>
      </c>
      <c r="GE182" s="80">
        <f t="shared" si="238"/>
        <v>0</v>
      </c>
      <c r="GF182" s="80">
        <f t="shared" si="238"/>
        <v>0</v>
      </c>
      <c r="GG182" s="80">
        <f t="shared" si="238"/>
        <v>0</v>
      </c>
      <c r="GH182" s="80">
        <f t="shared" si="238"/>
        <v>0</v>
      </c>
      <c r="GI182" s="80">
        <f t="shared" si="238"/>
        <v>0</v>
      </c>
      <c r="GJ182" s="80">
        <f t="shared" si="238"/>
        <v>0</v>
      </c>
      <c r="GK182" s="80">
        <f t="shared" si="238"/>
        <v>0</v>
      </c>
      <c r="GL182" s="80">
        <f t="shared" si="238"/>
        <v>0</v>
      </c>
      <c r="GM182" s="80">
        <f t="shared" si="238"/>
        <v>0</v>
      </c>
      <c r="GN182" s="80">
        <f t="shared" si="238"/>
        <v>0</v>
      </c>
      <c r="GO182" s="80">
        <f t="shared" si="238"/>
        <v>0</v>
      </c>
      <c r="GP182" s="80">
        <f t="shared" si="238"/>
        <v>0</v>
      </c>
      <c r="GQ182" s="80">
        <f t="shared" si="238"/>
        <v>0</v>
      </c>
      <c r="GR182" s="80">
        <f t="shared" si="238"/>
        <v>0</v>
      </c>
      <c r="GS182" s="80">
        <f t="shared" si="238"/>
        <v>0</v>
      </c>
      <c r="GT182" s="80">
        <f t="shared" si="238"/>
        <v>0</v>
      </c>
      <c r="GU182" s="80">
        <f t="shared" si="238"/>
        <v>0</v>
      </c>
      <c r="GV182" s="80">
        <f t="shared" si="238"/>
        <v>0</v>
      </c>
      <c r="GW182" s="80">
        <f t="shared" si="238"/>
        <v>0</v>
      </c>
      <c r="GX182" s="80">
        <f t="shared" si="238"/>
        <v>0</v>
      </c>
      <c r="GY182" s="80">
        <f t="shared" si="238"/>
        <v>0</v>
      </c>
      <c r="GZ182" s="80">
        <f t="shared" si="238"/>
        <v>0</v>
      </c>
      <c r="HA182" s="80">
        <f t="shared" si="238"/>
        <v>0</v>
      </c>
      <c r="HB182" s="80">
        <f t="shared" si="238"/>
        <v>0</v>
      </c>
      <c r="HC182" s="80">
        <f t="shared" si="238"/>
        <v>0</v>
      </c>
      <c r="HD182" s="80">
        <f t="shared" si="238"/>
        <v>0</v>
      </c>
      <c r="HE182" s="80">
        <f t="shared" si="238"/>
        <v>0</v>
      </c>
      <c r="HF182" s="80">
        <f t="shared" si="238"/>
        <v>0</v>
      </c>
      <c r="HG182" s="80">
        <f t="shared" si="238"/>
        <v>0</v>
      </c>
      <c r="HH182" s="80">
        <f t="shared" si="238"/>
        <v>0</v>
      </c>
      <c r="HI182" s="80">
        <f t="shared" si="238"/>
        <v>0</v>
      </c>
      <c r="HJ182" s="80">
        <f t="shared" si="238"/>
        <v>0</v>
      </c>
      <c r="HK182" s="80">
        <f t="shared" si="238"/>
        <v>0</v>
      </c>
      <c r="HL182" s="80">
        <f t="shared" si="238"/>
        <v>0</v>
      </c>
      <c r="HM182" s="80">
        <f t="shared" si="238"/>
        <v>0</v>
      </c>
      <c r="HN182" s="80">
        <f t="shared" si="238"/>
        <v>0</v>
      </c>
      <c r="HO182" s="80">
        <f t="shared" si="238"/>
        <v>0</v>
      </c>
      <c r="HP182" s="80">
        <f t="shared" si="238"/>
        <v>0</v>
      </c>
      <c r="HQ182" s="80">
        <f t="shared" si="238"/>
        <v>0</v>
      </c>
      <c r="HR182" s="80">
        <f t="shared" si="238"/>
        <v>0</v>
      </c>
      <c r="HS182" s="80">
        <f t="shared" si="238"/>
        <v>0</v>
      </c>
      <c r="HT182" s="80">
        <f t="shared" si="238"/>
        <v>0</v>
      </c>
      <c r="HU182" s="80">
        <f t="shared" si="238"/>
        <v>0</v>
      </c>
      <c r="HV182" s="80">
        <f t="shared" si="238"/>
        <v>0</v>
      </c>
      <c r="HW182" s="80">
        <f t="shared" si="238"/>
        <v>0</v>
      </c>
      <c r="HX182" s="80">
        <f t="shared" si="238"/>
        <v>0</v>
      </c>
      <c r="HY182" s="80">
        <f t="shared" si="238"/>
        <v>0</v>
      </c>
      <c r="HZ182" s="80">
        <f t="shared" si="238"/>
        <v>0</v>
      </c>
      <c r="IA182" s="80">
        <f t="shared" si="238"/>
        <v>0</v>
      </c>
      <c r="IB182" s="80">
        <f t="shared" si="238"/>
        <v>0</v>
      </c>
      <c r="IC182" s="80">
        <f t="shared" si="238"/>
        <v>0</v>
      </c>
      <c r="ID182" s="80">
        <f t="shared" si="238"/>
        <v>0</v>
      </c>
      <c r="IE182" s="80">
        <f t="shared" si="238"/>
        <v>0</v>
      </c>
      <c r="IF182" s="80">
        <f t="shared" si="238"/>
        <v>0</v>
      </c>
      <c r="IG182" s="80">
        <f t="shared" si="238"/>
        <v>0</v>
      </c>
      <c r="IH182" s="80">
        <f t="shared" si="238"/>
        <v>0</v>
      </c>
      <c r="II182" s="80">
        <f t="shared" si="238"/>
        <v>0</v>
      </c>
      <c r="IJ182" s="80">
        <f t="shared" si="238"/>
        <v>0</v>
      </c>
      <c r="IK182" s="80">
        <f t="shared" si="238"/>
        <v>0</v>
      </c>
      <c r="IL182" s="80">
        <f t="shared" si="238"/>
        <v>0</v>
      </c>
      <c r="IM182" s="80">
        <f t="shared" si="238"/>
        <v>0</v>
      </c>
      <c r="IN182" s="80">
        <f t="shared" si="238"/>
        <v>0</v>
      </c>
      <c r="IO182" s="80">
        <f t="shared" si="238"/>
        <v>0</v>
      </c>
      <c r="IP182" s="80">
        <f t="shared" si="238"/>
        <v>0</v>
      </c>
      <c r="IQ182" s="80">
        <f t="shared" si="238"/>
        <v>0</v>
      </c>
      <c r="IR182" s="80">
        <f t="shared" si="238"/>
        <v>0</v>
      </c>
      <c r="IS182" s="80">
        <f t="shared" si="238"/>
        <v>0</v>
      </c>
      <c r="IT182" s="80">
        <f t="shared" si="238"/>
        <v>0</v>
      </c>
      <c r="IU182" s="80">
        <f t="shared" si="238"/>
        <v>0</v>
      </c>
      <c r="IV182" s="80">
        <f t="shared" si="238"/>
        <v>0</v>
      </c>
      <c r="IW182" s="80">
        <f t="shared" si="238"/>
        <v>0</v>
      </c>
      <c r="IX182" s="80">
        <f t="shared" si="238"/>
        <v>0</v>
      </c>
      <c r="IY182" s="80">
        <f t="shared" si="238"/>
        <v>0</v>
      </c>
      <c r="IZ182" s="80">
        <f t="shared" si="238"/>
        <v>0</v>
      </c>
      <c r="JA182" s="80">
        <f t="shared" si="238"/>
        <v>0</v>
      </c>
      <c r="JB182" s="80">
        <f t="shared" si="238"/>
        <v>0</v>
      </c>
      <c r="JC182" s="80">
        <f t="shared" si="238"/>
        <v>0</v>
      </c>
      <c r="JD182" s="80">
        <f t="shared" si="238"/>
        <v>0</v>
      </c>
      <c r="JE182" s="80">
        <f t="shared" si="238"/>
        <v>0</v>
      </c>
      <c r="JF182" s="80">
        <f t="shared" si="238"/>
        <v>0</v>
      </c>
      <c r="JG182" s="80">
        <f t="shared" si="238"/>
        <v>0</v>
      </c>
      <c r="JH182" s="80">
        <f t="shared" si="238"/>
        <v>0</v>
      </c>
      <c r="JI182" s="80">
        <f t="shared" si="238"/>
        <v>0</v>
      </c>
      <c r="JJ182" s="80">
        <f t="shared" si="238"/>
        <v>0</v>
      </c>
      <c r="JK182" s="80">
        <f t="shared" si="238"/>
        <v>0</v>
      </c>
      <c r="JL182" s="80">
        <f t="shared" si="238"/>
        <v>0</v>
      </c>
      <c r="JM182" s="80">
        <f t="shared" si="238"/>
        <v>0</v>
      </c>
      <c r="JN182" s="80">
        <f t="shared" si="238"/>
        <v>0</v>
      </c>
      <c r="JO182" s="80">
        <f t="shared" si="238"/>
        <v>0</v>
      </c>
      <c r="JP182" s="80">
        <f t="shared" si="238"/>
        <v>0</v>
      </c>
      <c r="JQ182" s="80">
        <f t="shared" si="238"/>
        <v>0</v>
      </c>
      <c r="JR182" s="80">
        <f t="shared" si="238"/>
        <v>0</v>
      </c>
      <c r="JS182" s="80">
        <f t="shared" si="238"/>
        <v>0</v>
      </c>
      <c r="JT182" s="80">
        <f t="shared" si="238"/>
        <v>0</v>
      </c>
      <c r="JU182" s="80">
        <f t="shared" si="238"/>
        <v>0</v>
      </c>
      <c r="JV182" s="80">
        <f t="shared" si="238"/>
        <v>0</v>
      </c>
      <c r="JW182" s="80">
        <f t="shared" si="238"/>
        <v>0</v>
      </c>
      <c r="JX182" s="80">
        <f t="shared" si="238"/>
        <v>0</v>
      </c>
      <c r="JY182" s="80">
        <f t="shared" si="238"/>
        <v>0</v>
      </c>
      <c r="JZ182" s="80">
        <f t="shared" si="238"/>
        <v>0</v>
      </c>
      <c r="KA182" s="80">
        <f t="shared" si="238"/>
        <v>0</v>
      </c>
      <c r="KB182" s="80">
        <f t="shared" si="238"/>
        <v>0</v>
      </c>
      <c r="KC182" s="80">
        <f t="shared" si="238"/>
        <v>0</v>
      </c>
      <c r="KD182" s="80">
        <f t="shared" si="238"/>
        <v>0</v>
      </c>
      <c r="KE182" s="80">
        <f t="shared" si="238"/>
        <v>0</v>
      </c>
      <c r="KF182" s="1"/>
      <c r="KG182" s="1"/>
      <c r="KH182" s="80">
        <f>+Interest_Rate_for_Equipment_Financing/12*P182</f>
        <v>0</v>
      </c>
      <c r="KI182" s="80">
        <f>+Interest_Rate_for_Equipment_Financing/12*Q182</f>
        <v>0</v>
      </c>
      <c r="KJ182" s="80">
        <f>+Interest_Rate_for_Equipment_Financing/12*R182</f>
        <v>0</v>
      </c>
      <c r="KK182" s="80">
        <f>+Interest_Rate_for_Equipment_Financing/12*S182</f>
        <v>0</v>
      </c>
      <c r="KL182" s="80">
        <f>+Interest_Rate_for_Equipment_Financing/12*T182</f>
        <v>0</v>
      </c>
      <c r="KM182" s="80">
        <f>+Interest_Rate_for_Equipment_Financing/12*U182</f>
        <v>0</v>
      </c>
      <c r="KN182" s="80">
        <f>+Interest_Rate_for_Equipment_Financing/12*V182</f>
        <v>0</v>
      </c>
      <c r="KO182" s="80">
        <f>+Interest_Rate_for_Equipment_Financing/12*W182</f>
        <v>0</v>
      </c>
      <c r="KP182" s="80">
        <f>+Interest_Rate_for_Equipment_Financing/12*X182</f>
        <v>0</v>
      </c>
      <c r="KQ182" s="80">
        <f>+Interest_Rate_for_Equipment_Financing/12*Y182</f>
        <v>0</v>
      </c>
      <c r="KR182" s="80">
        <f>+Interest_Rate_for_Equipment_Financing/12*Z182</f>
        <v>0</v>
      </c>
      <c r="KS182" s="80">
        <f>+Interest_Rate_for_Equipment_Financing/12*AA182</f>
        <v>0</v>
      </c>
      <c r="KT182" s="80">
        <f>+Interest_Rate_for_Equipment_Financing/12*AB182</f>
        <v>0</v>
      </c>
      <c r="KU182" s="80">
        <f>+Interest_Rate_for_Equipment_Financing/12*AC182</f>
        <v>0</v>
      </c>
      <c r="KV182" s="80">
        <f>+Interest_Rate_for_Equipment_Financing/12*AD182</f>
        <v>0</v>
      </c>
      <c r="KW182" s="80">
        <f>+Interest_Rate_for_Equipment_Financing/12*AE182</f>
        <v>0</v>
      </c>
      <c r="KX182" s="80">
        <f>+Interest_Rate_for_Equipment_Financing/12*AF182</f>
        <v>0</v>
      </c>
      <c r="KY182" s="80">
        <f>+Interest_Rate_for_Equipment_Financing/12*AG182</f>
        <v>0</v>
      </c>
      <c r="KZ182" s="80">
        <f>+Interest_Rate_for_Equipment_Financing/12*AH182</f>
        <v>0</v>
      </c>
      <c r="LA182" s="80">
        <f>+Interest_Rate_for_Equipment_Financing/12*AI182</f>
        <v>0</v>
      </c>
      <c r="LB182" s="80">
        <f>+Interest_Rate_for_Equipment_Financing/12*AJ182</f>
        <v>0</v>
      </c>
      <c r="LC182" s="80">
        <f>+Interest_Rate_for_Equipment_Financing/12*AK182</f>
        <v>0</v>
      </c>
      <c r="LD182" s="80">
        <f>+Interest_Rate_for_Equipment_Financing/12*AL182</f>
        <v>0</v>
      </c>
      <c r="LE182" s="80">
        <f>+Interest_Rate_for_Equipment_Financing/12*AM182</f>
        <v>0</v>
      </c>
      <c r="LF182" s="80">
        <f>+Interest_Rate_for_Equipment_Financing/12*AN182</f>
        <v>0</v>
      </c>
      <c r="LG182" s="80">
        <f>+Interest_Rate_for_Equipment_Financing/12*AO182</f>
        <v>0</v>
      </c>
      <c r="LH182" s="80">
        <f>+Interest_Rate_for_Equipment_Financing/12*AP182</f>
        <v>0</v>
      </c>
      <c r="LI182" s="80">
        <f>+Interest_Rate_for_Equipment_Financing/12*AQ182</f>
        <v>0</v>
      </c>
      <c r="LJ182" s="80">
        <f>+Interest_Rate_for_Equipment_Financing/12*AR182</f>
        <v>0</v>
      </c>
      <c r="LK182" s="80">
        <f>+Interest_Rate_for_Equipment_Financing/12*AS182</f>
        <v>0</v>
      </c>
      <c r="LL182" s="80">
        <f>+Interest_Rate_for_Equipment_Financing/12*AT182</f>
        <v>0</v>
      </c>
      <c r="LM182" s="80">
        <f>+Interest_Rate_for_Equipment_Financing/12*AU182</f>
        <v>0</v>
      </c>
      <c r="LN182" s="80">
        <f>+Interest_Rate_for_Equipment_Financing/12*AV182</f>
        <v>0</v>
      </c>
      <c r="LO182" s="80">
        <f>+Interest_Rate_for_Equipment_Financing/12*AW182</f>
        <v>0</v>
      </c>
      <c r="LP182" s="80">
        <f>+Interest_Rate_for_Equipment_Financing/12*AX182</f>
        <v>0</v>
      </c>
      <c r="LQ182" s="80">
        <f>+Interest_Rate_for_Equipment_Financing/12*AY182</f>
        <v>0</v>
      </c>
      <c r="LR182" s="80">
        <f>+Interest_Rate_for_Equipment_Financing/12*AZ182</f>
        <v>0</v>
      </c>
      <c r="LS182" s="80">
        <f>+Interest_Rate_for_Equipment_Financing/12*BA182</f>
        <v>0</v>
      </c>
      <c r="LT182" s="80">
        <f>+Interest_Rate_for_Equipment_Financing/12*BB182</f>
        <v>0</v>
      </c>
      <c r="LU182" s="80">
        <f>+Interest_Rate_for_Equipment_Financing/12*BC182</f>
        <v>0</v>
      </c>
      <c r="LV182" s="80">
        <f>+Interest_Rate_for_Equipment_Financing/12*BD182</f>
        <v>0</v>
      </c>
      <c r="LW182" s="80">
        <f>+Interest_Rate_for_Equipment_Financing/12*BE182</f>
        <v>0</v>
      </c>
      <c r="LX182" s="80">
        <f>+Interest_Rate_for_Equipment_Financing/12*BF182</f>
        <v>0</v>
      </c>
      <c r="LY182" s="80">
        <f>+Interest_Rate_for_Equipment_Financing/12*BG182</f>
        <v>0</v>
      </c>
      <c r="LZ182" s="80">
        <f>+Interest_Rate_for_Equipment_Financing/12*BH182</f>
        <v>0</v>
      </c>
      <c r="MA182" s="80">
        <f>+Interest_Rate_for_Equipment_Financing/12*BI182</f>
        <v>0</v>
      </c>
      <c r="MB182" s="80">
        <f>+Interest_Rate_for_Equipment_Financing/12*BJ182</f>
        <v>0</v>
      </c>
      <c r="MC182" s="80">
        <f>+Interest_Rate_for_Equipment_Financing/12*BK182</f>
        <v>0</v>
      </c>
      <c r="MD182" s="80">
        <f>+Interest_Rate_for_Equipment_Financing/12*BL182</f>
        <v>0</v>
      </c>
      <c r="ME182" s="80">
        <f>+Interest_Rate_for_Equipment_Financing/12*BM182</f>
        <v>0</v>
      </c>
      <c r="MF182" s="80">
        <f>+Interest_Rate_for_Equipment_Financing/12*BN182</f>
        <v>0</v>
      </c>
      <c r="MG182" s="80">
        <f>+Interest_Rate_for_Equipment_Financing/12*BO182</f>
        <v>0</v>
      </c>
      <c r="MH182" s="80">
        <f>+Interest_Rate_for_Equipment_Financing/12*BP182</f>
        <v>0</v>
      </c>
      <c r="MI182" s="80">
        <f>+Interest_Rate_for_Equipment_Financing/12*BQ182</f>
        <v>0</v>
      </c>
      <c r="MJ182" s="80">
        <f>+Interest_Rate_for_Equipment_Financing/12*BR182</f>
        <v>0</v>
      </c>
      <c r="MK182" s="80">
        <f>+Interest_Rate_for_Equipment_Financing/12*BS182</f>
        <v>0</v>
      </c>
      <c r="ML182" s="80">
        <f>+Interest_Rate_for_Equipment_Financing/12*BT182</f>
        <v>0</v>
      </c>
      <c r="MM182" s="80">
        <f>+Interest_Rate_for_Equipment_Financing/12*BU182</f>
        <v>0</v>
      </c>
      <c r="MN182" s="80">
        <f>+Interest_Rate_for_Equipment_Financing/12*BV182</f>
        <v>0</v>
      </c>
      <c r="MO182" s="80">
        <f>+Interest_Rate_for_Equipment_Financing/12*BW182</f>
        <v>0</v>
      </c>
      <c r="MP182" s="80">
        <f>+Interest_Rate_for_Equipment_Financing/12*BX182</f>
        <v>0</v>
      </c>
      <c r="MQ182" s="80">
        <f>+Interest_Rate_for_Equipment_Financing/12*BY182</f>
        <v>0</v>
      </c>
      <c r="MR182" s="80">
        <f>+Interest_Rate_for_Equipment_Financing/12*BZ182</f>
        <v>0</v>
      </c>
      <c r="MS182" s="80">
        <f>+Interest_Rate_for_Equipment_Financing/12*CA182</f>
        <v>0</v>
      </c>
      <c r="MT182" s="80">
        <f>+Interest_Rate_for_Equipment_Financing/12*CB182</f>
        <v>0</v>
      </c>
      <c r="MU182" s="80">
        <f>+Interest_Rate_for_Equipment_Financing/12*CC182</f>
        <v>0</v>
      </c>
      <c r="MV182" s="80">
        <f>+Interest_Rate_for_Equipment_Financing/12*CD182</f>
        <v>0</v>
      </c>
      <c r="MW182" s="80">
        <f>+Interest_Rate_for_Equipment_Financing/12*CE182</f>
        <v>0</v>
      </c>
      <c r="MX182" s="80">
        <f>+Interest_Rate_for_Equipment_Financing/12*CF182</f>
        <v>0</v>
      </c>
      <c r="MY182" s="80">
        <f>+Interest_Rate_for_Equipment_Financing/12*CG182</f>
        <v>0</v>
      </c>
      <c r="MZ182" s="80">
        <f>+Interest_Rate_for_Equipment_Financing/12*CH182</f>
        <v>0</v>
      </c>
      <c r="NA182" s="80">
        <f>+Interest_Rate_for_Equipment_Financing/12*CI182</f>
        <v>0</v>
      </c>
      <c r="NB182" s="80">
        <f>+Interest_Rate_for_Equipment_Financing/12*CJ182</f>
        <v>0</v>
      </c>
      <c r="NC182" s="80">
        <f>+Interest_Rate_for_Equipment_Financing/12*CK182</f>
        <v>0</v>
      </c>
      <c r="ND182" s="80">
        <f>+Interest_Rate_for_Equipment_Financing/12*CL182</f>
        <v>0</v>
      </c>
      <c r="NE182" s="80">
        <f>+Interest_Rate_for_Equipment_Financing/12*CM182</f>
        <v>0</v>
      </c>
      <c r="NF182" s="80">
        <f>+Interest_Rate_for_Equipment_Financing/12*CN182</f>
        <v>0</v>
      </c>
      <c r="NG182" s="80">
        <f>+Interest_Rate_for_Equipment_Financing/12*CO182</f>
        <v>0</v>
      </c>
      <c r="NH182" s="80">
        <f>+Interest_Rate_for_Equipment_Financing/12*CP182</f>
        <v>0</v>
      </c>
      <c r="NI182" s="80">
        <f>+Interest_Rate_for_Equipment_Financing/12*CQ182</f>
        <v>0</v>
      </c>
      <c r="NJ182" s="80">
        <f>+Interest_Rate_for_Equipment_Financing/12*CR182</f>
        <v>0</v>
      </c>
      <c r="NK182" s="80">
        <f>+Interest_Rate_for_Equipment_Financing/12*CS182</f>
        <v>0</v>
      </c>
      <c r="NL182" s="80">
        <f>+Interest_Rate_for_Equipment_Financing/12*CT182</f>
        <v>0</v>
      </c>
      <c r="NM182" s="80">
        <f>+Interest_Rate_for_Equipment_Financing/12*CU182</f>
        <v>0</v>
      </c>
      <c r="NN182" s="80">
        <f>+Interest_Rate_for_Equipment_Financing/12*CV182</f>
        <v>0</v>
      </c>
      <c r="NO182" s="80">
        <f>+Interest_Rate_for_Equipment_Financing/12*CW182</f>
        <v>0</v>
      </c>
      <c r="NP182" s="80">
        <f>+Interest_Rate_for_Equipment_Financing/12*CX182</f>
        <v>0</v>
      </c>
      <c r="NQ182" s="80">
        <f>+Interest_Rate_for_Equipment_Financing/12*CY182</f>
        <v>0</v>
      </c>
      <c r="NR182" s="80">
        <f>+Interest_Rate_for_Equipment_Financing/12*CZ182</f>
        <v>0</v>
      </c>
      <c r="NS182" s="80">
        <f>+Interest_Rate_for_Equipment_Financing/12*DA182</f>
        <v>0</v>
      </c>
      <c r="NT182" s="80">
        <f>+Interest_Rate_for_Equipment_Financing/12*DB182</f>
        <v>0</v>
      </c>
      <c r="NU182" s="80">
        <f>+Interest_Rate_for_Equipment_Financing/12*DC182</f>
        <v>0</v>
      </c>
      <c r="NV182" s="80">
        <f>+Interest_Rate_for_Equipment_Financing/12*DD182</f>
        <v>0</v>
      </c>
      <c r="NW182" s="80">
        <f>+Interest_Rate_for_Equipment_Financing/12*DE182</f>
        <v>0</v>
      </c>
      <c r="NX182" s="80">
        <f>+Interest_Rate_for_Equipment_Financing/12*DF182</f>
        <v>0</v>
      </c>
      <c r="NY182" s="80">
        <f>+Interest_Rate_for_Equipment_Financing/12*DG182</f>
        <v>0</v>
      </c>
      <c r="NZ182" s="80">
        <f>+Interest_Rate_for_Equipment_Financing/12*DH182</f>
        <v>0</v>
      </c>
      <c r="OA182" s="80">
        <f>+Interest_Rate_for_Equipment_Financing/12*DI182</f>
        <v>0</v>
      </c>
      <c r="OB182" s="80">
        <f>+Interest_Rate_for_Equipment_Financing/12*DJ182</f>
        <v>0</v>
      </c>
      <c r="OC182" s="80">
        <f>+Interest_Rate_for_Equipment_Financing/12*DK182</f>
        <v>0</v>
      </c>
      <c r="OD182" s="80">
        <f>+Interest_Rate_for_Equipment_Financing/12*DL182</f>
        <v>0</v>
      </c>
      <c r="OE182" s="80">
        <f>+Interest_Rate_for_Equipment_Financing/12*DM182</f>
        <v>0</v>
      </c>
      <c r="OF182" s="80">
        <f>+Interest_Rate_for_Equipment_Financing/12*DN182</f>
        <v>0</v>
      </c>
      <c r="OG182" s="80">
        <f>+Interest_Rate_for_Equipment_Financing/12*DO182</f>
        <v>0</v>
      </c>
      <c r="OH182" s="80">
        <f>+Interest_Rate_for_Equipment_Financing/12*DP182</f>
        <v>0</v>
      </c>
      <c r="OI182" s="80">
        <f>+Interest_Rate_for_Equipment_Financing/12*DQ182</f>
        <v>0</v>
      </c>
      <c r="OJ182" s="80">
        <f>+Interest_Rate_for_Equipment_Financing/12*DR182</f>
        <v>0</v>
      </c>
      <c r="OK182" s="80">
        <f>+Interest_Rate_for_Equipment_Financing/12*DS182</f>
        <v>0</v>
      </c>
      <c r="OL182" s="80">
        <f>+Interest_Rate_for_Equipment_Financing/12*DT182</f>
        <v>0</v>
      </c>
      <c r="OM182" s="80">
        <f>+Interest_Rate_for_Equipment_Financing/12*DU182</f>
        <v>0</v>
      </c>
      <c r="ON182" s="80">
        <f>+Interest_Rate_for_Equipment_Financing/12*DV182</f>
        <v>0</v>
      </c>
      <c r="OO182" s="80">
        <f>+Interest_Rate_for_Equipment_Financing/12*DW182</f>
        <v>0</v>
      </c>
      <c r="OP182" s="80">
        <f>+Interest_Rate_for_Equipment_Financing/12*DX182</f>
        <v>0</v>
      </c>
      <c r="OQ182" s="80">
        <f>+Interest_Rate_for_Equipment_Financing/12*DY182</f>
        <v>0</v>
      </c>
      <c r="OR182" s="80">
        <f>+Interest_Rate_for_Equipment_Financing/12*DZ182</f>
        <v>0</v>
      </c>
      <c r="OS182" s="80">
        <f>+Interest_Rate_for_Equipment_Financing/12*EA182</f>
        <v>0</v>
      </c>
      <c r="OT182" s="80">
        <f>+Interest_Rate_for_Equipment_Financing/12*EB182</f>
        <v>0</v>
      </c>
      <c r="OU182" s="80">
        <f>+Interest_Rate_for_Equipment_Financing/12*EC182</f>
        <v>0</v>
      </c>
      <c r="OV182" s="80">
        <f>+Interest_Rate_for_Equipment_Financing/12*ED182</f>
        <v>0</v>
      </c>
      <c r="OW182" s="80">
        <f>+Interest_Rate_for_Equipment_Financing/12*EE182</f>
        <v>0</v>
      </c>
    </row>
    <row r="183" ht="12.75" customHeight="1">
      <c r="A183" s="79">
        <f t="shared" si="111"/>
        <v>62</v>
      </c>
      <c r="B183" s="79" t="s">
        <v>262</v>
      </c>
      <c r="C183" s="80"/>
      <c r="D183" s="80" t="str">
        <f>Term_for_Equipment_Financing</f>
        <v/>
      </c>
      <c r="E183" s="294">
        <f>+Interest_Rate_LT</f>
        <v>0.05</v>
      </c>
      <c r="F183" s="295">
        <f t="shared" si="141"/>
        <v>2</v>
      </c>
      <c r="G183" s="79">
        <f t="shared" si="142"/>
        <v>2030</v>
      </c>
      <c r="H183" s="296"/>
      <c r="I183" s="296"/>
      <c r="J183" s="297"/>
      <c r="K183" s="1"/>
      <c r="L183" s="1"/>
      <c r="M183" s="256">
        <f t="shared" si="118"/>
        <v>47515</v>
      </c>
      <c r="N183" s="256">
        <f t="shared" si="112"/>
        <v>0</v>
      </c>
      <c r="O183" s="257">
        <f t="shared" si="113"/>
        <v>0</v>
      </c>
      <c r="P183" s="258">
        <f t="shared" ref="P183:ES183" si="239">AND((O183&gt;0.1),OR(P$70&lt;$N183,$N183=0))*(O183+$O183+O183*$E183/12)+(P$70=$M183)*($C183+$O183+$C183*$E183/12)</f>
        <v>0</v>
      </c>
      <c r="Q183" s="258">
        <f t="shared" si="239"/>
        <v>0</v>
      </c>
      <c r="R183" s="258">
        <f t="shared" si="239"/>
        <v>0</v>
      </c>
      <c r="S183" s="258">
        <f t="shared" si="239"/>
        <v>0</v>
      </c>
      <c r="T183" s="258">
        <f t="shared" si="239"/>
        <v>0</v>
      </c>
      <c r="U183" s="258">
        <f t="shared" si="239"/>
        <v>0</v>
      </c>
      <c r="V183" s="258">
        <f t="shared" si="239"/>
        <v>0</v>
      </c>
      <c r="W183" s="258">
        <f t="shared" si="239"/>
        <v>0</v>
      </c>
      <c r="X183" s="258">
        <f t="shared" si="239"/>
        <v>0</v>
      </c>
      <c r="Y183" s="258">
        <f t="shared" si="239"/>
        <v>0</v>
      </c>
      <c r="Z183" s="258">
        <f t="shared" si="239"/>
        <v>0</v>
      </c>
      <c r="AA183" s="258">
        <f t="shared" si="239"/>
        <v>0</v>
      </c>
      <c r="AB183" s="258">
        <f t="shared" si="239"/>
        <v>0</v>
      </c>
      <c r="AC183" s="258">
        <f t="shared" si="239"/>
        <v>0</v>
      </c>
      <c r="AD183" s="258">
        <f t="shared" si="239"/>
        <v>0</v>
      </c>
      <c r="AE183" s="258">
        <f t="shared" si="239"/>
        <v>0</v>
      </c>
      <c r="AF183" s="258">
        <f t="shared" si="239"/>
        <v>0</v>
      </c>
      <c r="AG183" s="258">
        <f t="shared" si="239"/>
        <v>0</v>
      </c>
      <c r="AH183" s="258">
        <f t="shared" si="239"/>
        <v>0</v>
      </c>
      <c r="AI183" s="258">
        <f t="shared" si="239"/>
        <v>0</v>
      </c>
      <c r="AJ183" s="258">
        <f t="shared" si="239"/>
        <v>0</v>
      </c>
      <c r="AK183" s="258">
        <f t="shared" si="239"/>
        <v>0</v>
      </c>
      <c r="AL183" s="258">
        <f t="shared" si="239"/>
        <v>0</v>
      </c>
      <c r="AM183" s="258">
        <f t="shared" si="239"/>
        <v>0</v>
      </c>
      <c r="AN183" s="258">
        <f t="shared" si="239"/>
        <v>0</v>
      </c>
      <c r="AO183" s="258">
        <f t="shared" si="239"/>
        <v>0</v>
      </c>
      <c r="AP183" s="258">
        <f t="shared" si="239"/>
        <v>0</v>
      </c>
      <c r="AQ183" s="258">
        <f t="shared" si="239"/>
        <v>0</v>
      </c>
      <c r="AR183" s="258">
        <f t="shared" si="239"/>
        <v>0</v>
      </c>
      <c r="AS183" s="258">
        <f t="shared" si="239"/>
        <v>0</v>
      </c>
      <c r="AT183" s="258">
        <f t="shared" si="239"/>
        <v>0</v>
      </c>
      <c r="AU183" s="258">
        <f t="shared" si="239"/>
        <v>0</v>
      </c>
      <c r="AV183" s="258">
        <f t="shared" si="239"/>
        <v>0</v>
      </c>
      <c r="AW183" s="258">
        <f t="shared" si="239"/>
        <v>0</v>
      </c>
      <c r="AX183" s="258">
        <f t="shared" si="239"/>
        <v>0</v>
      </c>
      <c r="AY183" s="258">
        <f t="shared" si="239"/>
        <v>0</v>
      </c>
      <c r="AZ183" s="258">
        <f t="shared" si="239"/>
        <v>0</v>
      </c>
      <c r="BA183" s="258">
        <f t="shared" si="239"/>
        <v>0</v>
      </c>
      <c r="BB183" s="258">
        <f t="shared" si="239"/>
        <v>0</v>
      </c>
      <c r="BC183" s="258">
        <f t="shared" si="239"/>
        <v>0</v>
      </c>
      <c r="BD183" s="258">
        <f t="shared" si="239"/>
        <v>0</v>
      </c>
      <c r="BE183" s="258">
        <f t="shared" si="239"/>
        <v>0</v>
      </c>
      <c r="BF183" s="258">
        <f t="shared" si="239"/>
        <v>0</v>
      </c>
      <c r="BG183" s="258">
        <f t="shared" si="239"/>
        <v>0</v>
      </c>
      <c r="BH183" s="258">
        <f t="shared" si="239"/>
        <v>0</v>
      </c>
      <c r="BI183" s="258">
        <f t="shared" si="239"/>
        <v>0</v>
      </c>
      <c r="BJ183" s="258">
        <f t="shared" si="239"/>
        <v>0</v>
      </c>
      <c r="BK183" s="258">
        <f t="shared" si="239"/>
        <v>0</v>
      </c>
      <c r="BL183" s="258">
        <f t="shared" si="239"/>
        <v>0</v>
      </c>
      <c r="BM183" s="258">
        <f t="shared" si="239"/>
        <v>0</v>
      </c>
      <c r="BN183" s="258">
        <f t="shared" si="239"/>
        <v>0</v>
      </c>
      <c r="BO183" s="258">
        <f t="shared" si="239"/>
        <v>0</v>
      </c>
      <c r="BP183" s="258">
        <f t="shared" si="239"/>
        <v>0</v>
      </c>
      <c r="BQ183" s="258">
        <f t="shared" si="239"/>
        <v>0</v>
      </c>
      <c r="BR183" s="258">
        <f t="shared" si="239"/>
        <v>0</v>
      </c>
      <c r="BS183" s="258">
        <f t="shared" si="239"/>
        <v>0</v>
      </c>
      <c r="BT183" s="258">
        <f t="shared" si="239"/>
        <v>0</v>
      </c>
      <c r="BU183" s="258">
        <f t="shared" si="239"/>
        <v>0</v>
      </c>
      <c r="BV183" s="258">
        <f t="shared" si="239"/>
        <v>0</v>
      </c>
      <c r="BW183" s="258">
        <f t="shared" si="239"/>
        <v>0</v>
      </c>
      <c r="BX183" s="258">
        <f t="shared" si="239"/>
        <v>0</v>
      </c>
      <c r="BY183" s="258">
        <f t="shared" si="239"/>
        <v>0</v>
      </c>
      <c r="BZ183" s="258">
        <f t="shared" si="239"/>
        <v>0</v>
      </c>
      <c r="CA183" s="258">
        <f t="shared" si="239"/>
        <v>0</v>
      </c>
      <c r="CB183" s="258">
        <f t="shared" si="239"/>
        <v>0</v>
      </c>
      <c r="CC183" s="258">
        <f t="shared" si="239"/>
        <v>0</v>
      </c>
      <c r="CD183" s="258">
        <f t="shared" si="239"/>
        <v>0</v>
      </c>
      <c r="CE183" s="258">
        <f t="shared" si="239"/>
        <v>0</v>
      </c>
      <c r="CF183" s="258">
        <f t="shared" si="239"/>
        <v>0</v>
      </c>
      <c r="CG183" s="258">
        <f t="shared" si="239"/>
        <v>0</v>
      </c>
      <c r="CH183" s="258">
        <f t="shared" si="239"/>
        <v>0</v>
      </c>
      <c r="CI183" s="258">
        <f t="shared" si="239"/>
        <v>0</v>
      </c>
      <c r="CJ183" s="258">
        <f t="shared" si="239"/>
        <v>0</v>
      </c>
      <c r="CK183" s="258">
        <f t="shared" si="239"/>
        <v>0</v>
      </c>
      <c r="CL183" s="258">
        <f t="shared" si="239"/>
        <v>0</v>
      </c>
      <c r="CM183" s="258">
        <f t="shared" si="239"/>
        <v>0</v>
      </c>
      <c r="CN183" s="258">
        <f t="shared" si="239"/>
        <v>0</v>
      </c>
      <c r="CO183" s="258">
        <f t="shared" si="239"/>
        <v>0</v>
      </c>
      <c r="CP183" s="258">
        <f t="shared" si="239"/>
        <v>0</v>
      </c>
      <c r="CQ183" s="258">
        <f t="shared" si="239"/>
        <v>0</v>
      </c>
      <c r="CR183" s="258">
        <f t="shared" si="239"/>
        <v>0</v>
      </c>
      <c r="CS183" s="258">
        <f t="shared" si="239"/>
        <v>0</v>
      </c>
      <c r="CT183" s="258">
        <f t="shared" si="239"/>
        <v>0</v>
      </c>
      <c r="CU183" s="258">
        <f t="shared" si="239"/>
        <v>0</v>
      </c>
      <c r="CV183" s="258">
        <f t="shared" si="239"/>
        <v>0</v>
      </c>
      <c r="CW183" s="258">
        <f t="shared" si="239"/>
        <v>0</v>
      </c>
      <c r="CX183" s="258">
        <f t="shared" si="239"/>
        <v>0</v>
      </c>
      <c r="CY183" s="258">
        <f t="shared" si="239"/>
        <v>0</v>
      </c>
      <c r="CZ183" s="258">
        <f t="shared" si="239"/>
        <v>0</v>
      </c>
      <c r="DA183" s="258">
        <f t="shared" si="239"/>
        <v>0</v>
      </c>
      <c r="DB183" s="258">
        <f t="shared" si="239"/>
        <v>0</v>
      </c>
      <c r="DC183" s="258">
        <f t="shared" si="239"/>
        <v>0</v>
      </c>
      <c r="DD183" s="258">
        <f t="shared" si="239"/>
        <v>0</v>
      </c>
      <c r="DE183" s="258">
        <f t="shared" si="239"/>
        <v>0</v>
      </c>
      <c r="DF183" s="258">
        <f t="shared" si="239"/>
        <v>0</v>
      </c>
      <c r="DG183" s="258">
        <f t="shared" si="239"/>
        <v>0</v>
      </c>
      <c r="DH183" s="258">
        <f t="shared" si="239"/>
        <v>0</v>
      </c>
      <c r="DI183" s="258">
        <f t="shared" si="239"/>
        <v>0</v>
      </c>
      <c r="DJ183" s="258">
        <f t="shared" si="239"/>
        <v>0</v>
      </c>
      <c r="DK183" s="258">
        <f t="shared" si="239"/>
        <v>0</v>
      </c>
      <c r="DL183" s="258">
        <f t="shared" si="239"/>
        <v>0</v>
      </c>
      <c r="DM183" s="258">
        <f t="shared" si="239"/>
        <v>0</v>
      </c>
      <c r="DN183" s="258">
        <f t="shared" si="239"/>
        <v>0</v>
      </c>
      <c r="DO183" s="258">
        <f t="shared" si="239"/>
        <v>0</v>
      </c>
      <c r="DP183" s="258">
        <f t="shared" si="239"/>
        <v>0</v>
      </c>
      <c r="DQ183" s="258">
        <f t="shared" si="239"/>
        <v>0</v>
      </c>
      <c r="DR183" s="258">
        <f t="shared" si="239"/>
        <v>0</v>
      </c>
      <c r="DS183" s="258">
        <f t="shared" si="239"/>
        <v>0</v>
      </c>
      <c r="DT183" s="258">
        <f t="shared" si="239"/>
        <v>0</v>
      </c>
      <c r="DU183" s="258">
        <f t="shared" si="239"/>
        <v>0</v>
      </c>
      <c r="DV183" s="258">
        <f t="shared" si="239"/>
        <v>0</v>
      </c>
      <c r="DW183" s="258">
        <f t="shared" si="239"/>
        <v>0</v>
      </c>
      <c r="DX183" s="258">
        <f t="shared" si="239"/>
        <v>0</v>
      </c>
      <c r="DY183" s="258">
        <f t="shared" si="239"/>
        <v>0</v>
      </c>
      <c r="DZ183" s="258">
        <f t="shared" si="239"/>
        <v>0</v>
      </c>
      <c r="EA183" s="258">
        <f t="shared" si="239"/>
        <v>0</v>
      </c>
      <c r="EB183" s="258">
        <f t="shared" si="239"/>
        <v>0</v>
      </c>
      <c r="EC183" s="258">
        <f t="shared" si="239"/>
        <v>0</v>
      </c>
      <c r="ED183" s="258">
        <f t="shared" si="239"/>
        <v>0</v>
      </c>
      <c r="EE183" s="258">
        <f t="shared" si="239"/>
        <v>0</v>
      </c>
      <c r="EF183" s="258">
        <f t="shared" si="239"/>
        <v>0</v>
      </c>
      <c r="EG183" s="258">
        <f t="shared" si="239"/>
        <v>0</v>
      </c>
      <c r="EH183" s="258">
        <f t="shared" si="239"/>
        <v>0</v>
      </c>
      <c r="EI183" s="258">
        <f t="shared" si="239"/>
        <v>0</v>
      </c>
      <c r="EJ183" s="258">
        <f t="shared" si="239"/>
        <v>0</v>
      </c>
      <c r="EK183" s="258">
        <f t="shared" si="239"/>
        <v>0</v>
      </c>
      <c r="EL183" s="258">
        <f t="shared" si="239"/>
        <v>0</v>
      </c>
      <c r="EM183" s="258">
        <f t="shared" si="239"/>
        <v>0</v>
      </c>
      <c r="EN183" s="258">
        <f t="shared" si="239"/>
        <v>0</v>
      </c>
      <c r="EO183" s="258">
        <f t="shared" si="239"/>
        <v>0</v>
      </c>
      <c r="EP183" s="258">
        <f t="shared" si="239"/>
        <v>0</v>
      </c>
      <c r="EQ183" s="258">
        <f t="shared" si="239"/>
        <v>0</v>
      </c>
      <c r="ER183" s="258">
        <f t="shared" si="239"/>
        <v>0</v>
      </c>
      <c r="ES183" s="258">
        <f t="shared" si="239"/>
        <v>0</v>
      </c>
      <c r="ET183" s="1"/>
      <c r="EU183" s="1"/>
      <c r="EV183" s="1"/>
      <c r="EW183" s="1"/>
      <c r="EX183" s="80">
        <f t="shared" ref="EX183:KE183" si="240">(P183&gt;0)*(P183-AB183)</f>
        <v>0</v>
      </c>
      <c r="EY183" s="80">
        <f t="shared" si="240"/>
        <v>0</v>
      </c>
      <c r="EZ183" s="80">
        <f t="shared" si="240"/>
        <v>0</v>
      </c>
      <c r="FA183" s="80">
        <f t="shared" si="240"/>
        <v>0</v>
      </c>
      <c r="FB183" s="80">
        <f t="shared" si="240"/>
        <v>0</v>
      </c>
      <c r="FC183" s="80">
        <f t="shared" si="240"/>
        <v>0</v>
      </c>
      <c r="FD183" s="80">
        <f t="shared" si="240"/>
        <v>0</v>
      </c>
      <c r="FE183" s="80">
        <f t="shared" si="240"/>
        <v>0</v>
      </c>
      <c r="FF183" s="80">
        <f t="shared" si="240"/>
        <v>0</v>
      </c>
      <c r="FG183" s="80">
        <f t="shared" si="240"/>
        <v>0</v>
      </c>
      <c r="FH183" s="80">
        <f t="shared" si="240"/>
        <v>0</v>
      </c>
      <c r="FI183" s="80">
        <f t="shared" si="240"/>
        <v>0</v>
      </c>
      <c r="FJ183" s="80">
        <f t="shared" si="240"/>
        <v>0</v>
      </c>
      <c r="FK183" s="80">
        <f t="shared" si="240"/>
        <v>0</v>
      </c>
      <c r="FL183" s="80">
        <f t="shared" si="240"/>
        <v>0</v>
      </c>
      <c r="FM183" s="80">
        <f t="shared" si="240"/>
        <v>0</v>
      </c>
      <c r="FN183" s="80">
        <f t="shared" si="240"/>
        <v>0</v>
      </c>
      <c r="FO183" s="80">
        <f t="shared" si="240"/>
        <v>0</v>
      </c>
      <c r="FP183" s="80">
        <f t="shared" si="240"/>
        <v>0</v>
      </c>
      <c r="FQ183" s="80">
        <f t="shared" si="240"/>
        <v>0</v>
      </c>
      <c r="FR183" s="80">
        <f t="shared" si="240"/>
        <v>0</v>
      </c>
      <c r="FS183" s="80">
        <f t="shared" si="240"/>
        <v>0</v>
      </c>
      <c r="FT183" s="80">
        <f t="shared" si="240"/>
        <v>0</v>
      </c>
      <c r="FU183" s="80">
        <f t="shared" si="240"/>
        <v>0</v>
      </c>
      <c r="FV183" s="80">
        <f t="shared" si="240"/>
        <v>0</v>
      </c>
      <c r="FW183" s="80">
        <f t="shared" si="240"/>
        <v>0</v>
      </c>
      <c r="FX183" s="80">
        <f t="shared" si="240"/>
        <v>0</v>
      </c>
      <c r="FY183" s="80">
        <f t="shared" si="240"/>
        <v>0</v>
      </c>
      <c r="FZ183" s="80">
        <f t="shared" si="240"/>
        <v>0</v>
      </c>
      <c r="GA183" s="80">
        <f t="shared" si="240"/>
        <v>0</v>
      </c>
      <c r="GB183" s="80">
        <f t="shared" si="240"/>
        <v>0</v>
      </c>
      <c r="GC183" s="80">
        <f t="shared" si="240"/>
        <v>0</v>
      </c>
      <c r="GD183" s="80">
        <f t="shared" si="240"/>
        <v>0</v>
      </c>
      <c r="GE183" s="80">
        <f t="shared" si="240"/>
        <v>0</v>
      </c>
      <c r="GF183" s="80">
        <f t="shared" si="240"/>
        <v>0</v>
      </c>
      <c r="GG183" s="80">
        <f t="shared" si="240"/>
        <v>0</v>
      </c>
      <c r="GH183" s="80">
        <f t="shared" si="240"/>
        <v>0</v>
      </c>
      <c r="GI183" s="80">
        <f t="shared" si="240"/>
        <v>0</v>
      </c>
      <c r="GJ183" s="80">
        <f t="shared" si="240"/>
        <v>0</v>
      </c>
      <c r="GK183" s="80">
        <f t="shared" si="240"/>
        <v>0</v>
      </c>
      <c r="GL183" s="80">
        <f t="shared" si="240"/>
        <v>0</v>
      </c>
      <c r="GM183" s="80">
        <f t="shared" si="240"/>
        <v>0</v>
      </c>
      <c r="GN183" s="80">
        <f t="shared" si="240"/>
        <v>0</v>
      </c>
      <c r="GO183" s="80">
        <f t="shared" si="240"/>
        <v>0</v>
      </c>
      <c r="GP183" s="80">
        <f t="shared" si="240"/>
        <v>0</v>
      </c>
      <c r="GQ183" s="80">
        <f t="shared" si="240"/>
        <v>0</v>
      </c>
      <c r="GR183" s="80">
        <f t="shared" si="240"/>
        <v>0</v>
      </c>
      <c r="GS183" s="80">
        <f t="shared" si="240"/>
        <v>0</v>
      </c>
      <c r="GT183" s="80">
        <f t="shared" si="240"/>
        <v>0</v>
      </c>
      <c r="GU183" s="80">
        <f t="shared" si="240"/>
        <v>0</v>
      </c>
      <c r="GV183" s="80">
        <f t="shared" si="240"/>
        <v>0</v>
      </c>
      <c r="GW183" s="80">
        <f t="shared" si="240"/>
        <v>0</v>
      </c>
      <c r="GX183" s="80">
        <f t="shared" si="240"/>
        <v>0</v>
      </c>
      <c r="GY183" s="80">
        <f t="shared" si="240"/>
        <v>0</v>
      </c>
      <c r="GZ183" s="80">
        <f t="shared" si="240"/>
        <v>0</v>
      </c>
      <c r="HA183" s="80">
        <f t="shared" si="240"/>
        <v>0</v>
      </c>
      <c r="HB183" s="80">
        <f t="shared" si="240"/>
        <v>0</v>
      </c>
      <c r="HC183" s="80">
        <f t="shared" si="240"/>
        <v>0</v>
      </c>
      <c r="HD183" s="80">
        <f t="shared" si="240"/>
        <v>0</v>
      </c>
      <c r="HE183" s="80">
        <f t="shared" si="240"/>
        <v>0</v>
      </c>
      <c r="HF183" s="80">
        <f t="shared" si="240"/>
        <v>0</v>
      </c>
      <c r="HG183" s="80">
        <f t="shared" si="240"/>
        <v>0</v>
      </c>
      <c r="HH183" s="80">
        <f t="shared" si="240"/>
        <v>0</v>
      </c>
      <c r="HI183" s="80">
        <f t="shared" si="240"/>
        <v>0</v>
      </c>
      <c r="HJ183" s="80">
        <f t="shared" si="240"/>
        <v>0</v>
      </c>
      <c r="HK183" s="80">
        <f t="shared" si="240"/>
        <v>0</v>
      </c>
      <c r="HL183" s="80">
        <f t="shared" si="240"/>
        <v>0</v>
      </c>
      <c r="HM183" s="80">
        <f t="shared" si="240"/>
        <v>0</v>
      </c>
      <c r="HN183" s="80">
        <f t="shared" si="240"/>
        <v>0</v>
      </c>
      <c r="HO183" s="80">
        <f t="shared" si="240"/>
        <v>0</v>
      </c>
      <c r="HP183" s="80">
        <f t="shared" si="240"/>
        <v>0</v>
      </c>
      <c r="HQ183" s="80">
        <f t="shared" si="240"/>
        <v>0</v>
      </c>
      <c r="HR183" s="80">
        <f t="shared" si="240"/>
        <v>0</v>
      </c>
      <c r="HS183" s="80">
        <f t="shared" si="240"/>
        <v>0</v>
      </c>
      <c r="HT183" s="80">
        <f t="shared" si="240"/>
        <v>0</v>
      </c>
      <c r="HU183" s="80">
        <f t="shared" si="240"/>
        <v>0</v>
      </c>
      <c r="HV183" s="80">
        <f t="shared" si="240"/>
        <v>0</v>
      </c>
      <c r="HW183" s="80">
        <f t="shared" si="240"/>
        <v>0</v>
      </c>
      <c r="HX183" s="80">
        <f t="shared" si="240"/>
        <v>0</v>
      </c>
      <c r="HY183" s="80">
        <f t="shared" si="240"/>
        <v>0</v>
      </c>
      <c r="HZ183" s="80">
        <f t="shared" si="240"/>
        <v>0</v>
      </c>
      <c r="IA183" s="80">
        <f t="shared" si="240"/>
        <v>0</v>
      </c>
      <c r="IB183" s="80">
        <f t="shared" si="240"/>
        <v>0</v>
      </c>
      <c r="IC183" s="80">
        <f t="shared" si="240"/>
        <v>0</v>
      </c>
      <c r="ID183" s="80">
        <f t="shared" si="240"/>
        <v>0</v>
      </c>
      <c r="IE183" s="80">
        <f t="shared" si="240"/>
        <v>0</v>
      </c>
      <c r="IF183" s="80">
        <f t="shared" si="240"/>
        <v>0</v>
      </c>
      <c r="IG183" s="80">
        <f t="shared" si="240"/>
        <v>0</v>
      </c>
      <c r="IH183" s="80">
        <f t="shared" si="240"/>
        <v>0</v>
      </c>
      <c r="II183" s="80">
        <f t="shared" si="240"/>
        <v>0</v>
      </c>
      <c r="IJ183" s="80">
        <f t="shared" si="240"/>
        <v>0</v>
      </c>
      <c r="IK183" s="80">
        <f t="shared" si="240"/>
        <v>0</v>
      </c>
      <c r="IL183" s="80">
        <f t="shared" si="240"/>
        <v>0</v>
      </c>
      <c r="IM183" s="80">
        <f t="shared" si="240"/>
        <v>0</v>
      </c>
      <c r="IN183" s="80">
        <f t="shared" si="240"/>
        <v>0</v>
      </c>
      <c r="IO183" s="80">
        <f t="shared" si="240"/>
        <v>0</v>
      </c>
      <c r="IP183" s="80">
        <f t="shared" si="240"/>
        <v>0</v>
      </c>
      <c r="IQ183" s="80">
        <f t="shared" si="240"/>
        <v>0</v>
      </c>
      <c r="IR183" s="80">
        <f t="shared" si="240"/>
        <v>0</v>
      </c>
      <c r="IS183" s="80">
        <f t="shared" si="240"/>
        <v>0</v>
      </c>
      <c r="IT183" s="80">
        <f t="shared" si="240"/>
        <v>0</v>
      </c>
      <c r="IU183" s="80">
        <f t="shared" si="240"/>
        <v>0</v>
      </c>
      <c r="IV183" s="80">
        <f t="shared" si="240"/>
        <v>0</v>
      </c>
      <c r="IW183" s="80">
        <f t="shared" si="240"/>
        <v>0</v>
      </c>
      <c r="IX183" s="80">
        <f t="shared" si="240"/>
        <v>0</v>
      </c>
      <c r="IY183" s="80">
        <f t="shared" si="240"/>
        <v>0</v>
      </c>
      <c r="IZ183" s="80">
        <f t="shared" si="240"/>
        <v>0</v>
      </c>
      <c r="JA183" s="80">
        <f t="shared" si="240"/>
        <v>0</v>
      </c>
      <c r="JB183" s="80">
        <f t="shared" si="240"/>
        <v>0</v>
      </c>
      <c r="JC183" s="80">
        <f t="shared" si="240"/>
        <v>0</v>
      </c>
      <c r="JD183" s="80">
        <f t="shared" si="240"/>
        <v>0</v>
      </c>
      <c r="JE183" s="80">
        <f t="shared" si="240"/>
        <v>0</v>
      </c>
      <c r="JF183" s="80">
        <f t="shared" si="240"/>
        <v>0</v>
      </c>
      <c r="JG183" s="80">
        <f t="shared" si="240"/>
        <v>0</v>
      </c>
      <c r="JH183" s="80">
        <f t="shared" si="240"/>
        <v>0</v>
      </c>
      <c r="JI183" s="80">
        <f t="shared" si="240"/>
        <v>0</v>
      </c>
      <c r="JJ183" s="80">
        <f t="shared" si="240"/>
        <v>0</v>
      </c>
      <c r="JK183" s="80">
        <f t="shared" si="240"/>
        <v>0</v>
      </c>
      <c r="JL183" s="80">
        <f t="shared" si="240"/>
        <v>0</v>
      </c>
      <c r="JM183" s="80">
        <f t="shared" si="240"/>
        <v>0</v>
      </c>
      <c r="JN183" s="80">
        <f t="shared" si="240"/>
        <v>0</v>
      </c>
      <c r="JO183" s="80">
        <f t="shared" si="240"/>
        <v>0</v>
      </c>
      <c r="JP183" s="80">
        <f t="shared" si="240"/>
        <v>0</v>
      </c>
      <c r="JQ183" s="80">
        <f t="shared" si="240"/>
        <v>0</v>
      </c>
      <c r="JR183" s="80">
        <f t="shared" si="240"/>
        <v>0</v>
      </c>
      <c r="JS183" s="80">
        <f t="shared" si="240"/>
        <v>0</v>
      </c>
      <c r="JT183" s="80">
        <f t="shared" si="240"/>
        <v>0</v>
      </c>
      <c r="JU183" s="80">
        <f t="shared" si="240"/>
        <v>0</v>
      </c>
      <c r="JV183" s="80">
        <f t="shared" si="240"/>
        <v>0</v>
      </c>
      <c r="JW183" s="80">
        <f t="shared" si="240"/>
        <v>0</v>
      </c>
      <c r="JX183" s="80">
        <f t="shared" si="240"/>
        <v>0</v>
      </c>
      <c r="JY183" s="80">
        <f t="shared" si="240"/>
        <v>0</v>
      </c>
      <c r="JZ183" s="80">
        <f t="shared" si="240"/>
        <v>0</v>
      </c>
      <c r="KA183" s="80">
        <f t="shared" si="240"/>
        <v>0</v>
      </c>
      <c r="KB183" s="80">
        <f t="shared" si="240"/>
        <v>0</v>
      </c>
      <c r="KC183" s="80">
        <f t="shared" si="240"/>
        <v>0</v>
      </c>
      <c r="KD183" s="80">
        <f t="shared" si="240"/>
        <v>0</v>
      </c>
      <c r="KE183" s="80">
        <f t="shared" si="240"/>
        <v>0</v>
      </c>
      <c r="KF183" s="1"/>
      <c r="KG183" s="1"/>
      <c r="KH183" s="80">
        <f>+Interest_Rate_for_Equipment_Financing/12*P183</f>
        <v>0</v>
      </c>
      <c r="KI183" s="80">
        <f>+Interest_Rate_for_Equipment_Financing/12*Q183</f>
        <v>0</v>
      </c>
      <c r="KJ183" s="80">
        <f>+Interest_Rate_for_Equipment_Financing/12*R183</f>
        <v>0</v>
      </c>
      <c r="KK183" s="80">
        <f>+Interest_Rate_for_Equipment_Financing/12*S183</f>
        <v>0</v>
      </c>
      <c r="KL183" s="80">
        <f>+Interest_Rate_for_Equipment_Financing/12*T183</f>
        <v>0</v>
      </c>
      <c r="KM183" s="80">
        <f>+Interest_Rate_for_Equipment_Financing/12*U183</f>
        <v>0</v>
      </c>
      <c r="KN183" s="80">
        <f>+Interest_Rate_for_Equipment_Financing/12*V183</f>
        <v>0</v>
      </c>
      <c r="KO183" s="80">
        <f>+Interest_Rate_for_Equipment_Financing/12*W183</f>
        <v>0</v>
      </c>
      <c r="KP183" s="80">
        <f>+Interest_Rate_for_Equipment_Financing/12*X183</f>
        <v>0</v>
      </c>
      <c r="KQ183" s="80">
        <f>+Interest_Rate_for_Equipment_Financing/12*Y183</f>
        <v>0</v>
      </c>
      <c r="KR183" s="80">
        <f>+Interest_Rate_for_Equipment_Financing/12*Z183</f>
        <v>0</v>
      </c>
      <c r="KS183" s="80">
        <f>+Interest_Rate_for_Equipment_Financing/12*AA183</f>
        <v>0</v>
      </c>
      <c r="KT183" s="80">
        <f>+Interest_Rate_for_Equipment_Financing/12*AB183</f>
        <v>0</v>
      </c>
      <c r="KU183" s="80">
        <f>+Interest_Rate_for_Equipment_Financing/12*AC183</f>
        <v>0</v>
      </c>
      <c r="KV183" s="80">
        <f>+Interest_Rate_for_Equipment_Financing/12*AD183</f>
        <v>0</v>
      </c>
      <c r="KW183" s="80">
        <f>+Interest_Rate_for_Equipment_Financing/12*AE183</f>
        <v>0</v>
      </c>
      <c r="KX183" s="80">
        <f>+Interest_Rate_for_Equipment_Financing/12*AF183</f>
        <v>0</v>
      </c>
      <c r="KY183" s="80">
        <f>+Interest_Rate_for_Equipment_Financing/12*AG183</f>
        <v>0</v>
      </c>
      <c r="KZ183" s="80">
        <f>+Interest_Rate_for_Equipment_Financing/12*AH183</f>
        <v>0</v>
      </c>
      <c r="LA183" s="80">
        <f>+Interest_Rate_for_Equipment_Financing/12*AI183</f>
        <v>0</v>
      </c>
      <c r="LB183" s="80">
        <f>+Interest_Rate_for_Equipment_Financing/12*AJ183</f>
        <v>0</v>
      </c>
      <c r="LC183" s="80">
        <f>+Interest_Rate_for_Equipment_Financing/12*AK183</f>
        <v>0</v>
      </c>
      <c r="LD183" s="80">
        <f>+Interest_Rate_for_Equipment_Financing/12*AL183</f>
        <v>0</v>
      </c>
      <c r="LE183" s="80">
        <f>+Interest_Rate_for_Equipment_Financing/12*AM183</f>
        <v>0</v>
      </c>
      <c r="LF183" s="80">
        <f>+Interest_Rate_for_Equipment_Financing/12*AN183</f>
        <v>0</v>
      </c>
      <c r="LG183" s="80">
        <f>+Interest_Rate_for_Equipment_Financing/12*AO183</f>
        <v>0</v>
      </c>
      <c r="LH183" s="80">
        <f>+Interest_Rate_for_Equipment_Financing/12*AP183</f>
        <v>0</v>
      </c>
      <c r="LI183" s="80">
        <f>+Interest_Rate_for_Equipment_Financing/12*AQ183</f>
        <v>0</v>
      </c>
      <c r="LJ183" s="80">
        <f>+Interest_Rate_for_Equipment_Financing/12*AR183</f>
        <v>0</v>
      </c>
      <c r="LK183" s="80">
        <f>+Interest_Rate_for_Equipment_Financing/12*AS183</f>
        <v>0</v>
      </c>
      <c r="LL183" s="80">
        <f>+Interest_Rate_for_Equipment_Financing/12*AT183</f>
        <v>0</v>
      </c>
      <c r="LM183" s="80">
        <f>+Interest_Rate_for_Equipment_Financing/12*AU183</f>
        <v>0</v>
      </c>
      <c r="LN183" s="80">
        <f>+Interest_Rate_for_Equipment_Financing/12*AV183</f>
        <v>0</v>
      </c>
      <c r="LO183" s="80">
        <f>+Interest_Rate_for_Equipment_Financing/12*AW183</f>
        <v>0</v>
      </c>
      <c r="LP183" s="80">
        <f>+Interest_Rate_for_Equipment_Financing/12*AX183</f>
        <v>0</v>
      </c>
      <c r="LQ183" s="80">
        <f>+Interest_Rate_for_Equipment_Financing/12*AY183</f>
        <v>0</v>
      </c>
      <c r="LR183" s="80">
        <f>+Interest_Rate_for_Equipment_Financing/12*AZ183</f>
        <v>0</v>
      </c>
      <c r="LS183" s="80">
        <f>+Interest_Rate_for_Equipment_Financing/12*BA183</f>
        <v>0</v>
      </c>
      <c r="LT183" s="80">
        <f>+Interest_Rate_for_Equipment_Financing/12*BB183</f>
        <v>0</v>
      </c>
      <c r="LU183" s="80">
        <f>+Interest_Rate_for_Equipment_Financing/12*BC183</f>
        <v>0</v>
      </c>
      <c r="LV183" s="80">
        <f>+Interest_Rate_for_Equipment_Financing/12*BD183</f>
        <v>0</v>
      </c>
      <c r="LW183" s="80">
        <f>+Interest_Rate_for_Equipment_Financing/12*BE183</f>
        <v>0</v>
      </c>
      <c r="LX183" s="80">
        <f>+Interest_Rate_for_Equipment_Financing/12*BF183</f>
        <v>0</v>
      </c>
      <c r="LY183" s="80">
        <f>+Interest_Rate_for_Equipment_Financing/12*BG183</f>
        <v>0</v>
      </c>
      <c r="LZ183" s="80">
        <f>+Interest_Rate_for_Equipment_Financing/12*BH183</f>
        <v>0</v>
      </c>
      <c r="MA183" s="80">
        <f>+Interest_Rate_for_Equipment_Financing/12*BI183</f>
        <v>0</v>
      </c>
      <c r="MB183" s="80">
        <f>+Interest_Rate_for_Equipment_Financing/12*BJ183</f>
        <v>0</v>
      </c>
      <c r="MC183" s="80">
        <f>+Interest_Rate_for_Equipment_Financing/12*BK183</f>
        <v>0</v>
      </c>
      <c r="MD183" s="80">
        <f>+Interest_Rate_for_Equipment_Financing/12*BL183</f>
        <v>0</v>
      </c>
      <c r="ME183" s="80">
        <f>+Interest_Rate_for_Equipment_Financing/12*BM183</f>
        <v>0</v>
      </c>
      <c r="MF183" s="80">
        <f>+Interest_Rate_for_Equipment_Financing/12*BN183</f>
        <v>0</v>
      </c>
      <c r="MG183" s="80">
        <f>+Interest_Rate_for_Equipment_Financing/12*BO183</f>
        <v>0</v>
      </c>
      <c r="MH183" s="80">
        <f>+Interest_Rate_for_Equipment_Financing/12*BP183</f>
        <v>0</v>
      </c>
      <c r="MI183" s="80">
        <f>+Interest_Rate_for_Equipment_Financing/12*BQ183</f>
        <v>0</v>
      </c>
      <c r="MJ183" s="80">
        <f>+Interest_Rate_for_Equipment_Financing/12*BR183</f>
        <v>0</v>
      </c>
      <c r="MK183" s="80">
        <f>+Interest_Rate_for_Equipment_Financing/12*BS183</f>
        <v>0</v>
      </c>
      <c r="ML183" s="80">
        <f>+Interest_Rate_for_Equipment_Financing/12*BT183</f>
        <v>0</v>
      </c>
      <c r="MM183" s="80">
        <f>+Interest_Rate_for_Equipment_Financing/12*BU183</f>
        <v>0</v>
      </c>
      <c r="MN183" s="80">
        <f>+Interest_Rate_for_Equipment_Financing/12*BV183</f>
        <v>0</v>
      </c>
      <c r="MO183" s="80">
        <f>+Interest_Rate_for_Equipment_Financing/12*BW183</f>
        <v>0</v>
      </c>
      <c r="MP183" s="80">
        <f>+Interest_Rate_for_Equipment_Financing/12*BX183</f>
        <v>0</v>
      </c>
      <c r="MQ183" s="80">
        <f>+Interest_Rate_for_Equipment_Financing/12*BY183</f>
        <v>0</v>
      </c>
      <c r="MR183" s="80">
        <f>+Interest_Rate_for_Equipment_Financing/12*BZ183</f>
        <v>0</v>
      </c>
      <c r="MS183" s="80">
        <f>+Interest_Rate_for_Equipment_Financing/12*CA183</f>
        <v>0</v>
      </c>
      <c r="MT183" s="80">
        <f>+Interest_Rate_for_Equipment_Financing/12*CB183</f>
        <v>0</v>
      </c>
      <c r="MU183" s="80">
        <f>+Interest_Rate_for_Equipment_Financing/12*CC183</f>
        <v>0</v>
      </c>
      <c r="MV183" s="80">
        <f>+Interest_Rate_for_Equipment_Financing/12*CD183</f>
        <v>0</v>
      </c>
      <c r="MW183" s="80">
        <f>+Interest_Rate_for_Equipment_Financing/12*CE183</f>
        <v>0</v>
      </c>
      <c r="MX183" s="80">
        <f>+Interest_Rate_for_Equipment_Financing/12*CF183</f>
        <v>0</v>
      </c>
      <c r="MY183" s="80">
        <f>+Interest_Rate_for_Equipment_Financing/12*CG183</f>
        <v>0</v>
      </c>
      <c r="MZ183" s="80">
        <f>+Interest_Rate_for_Equipment_Financing/12*CH183</f>
        <v>0</v>
      </c>
      <c r="NA183" s="80">
        <f>+Interest_Rate_for_Equipment_Financing/12*CI183</f>
        <v>0</v>
      </c>
      <c r="NB183" s="80">
        <f>+Interest_Rate_for_Equipment_Financing/12*CJ183</f>
        <v>0</v>
      </c>
      <c r="NC183" s="80">
        <f>+Interest_Rate_for_Equipment_Financing/12*CK183</f>
        <v>0</v>
      </c>
      <c r="ND183" s="80">
        <f>+Interest_Rate_for_Equipment_Financing/12*CL183</f>
        <v>0</v>
      </c>
      <c r="NE183" s="80">
        <f>+Interest_Rate_for_Equipment_Financing/12*CM183</f>
        <v>0</v>
      </c>
      <c r="NF183" s="80">
        <f>+Interest_Rate_for_Equipment_Financing/12*CN183</f>
        <v>0</v>
      </c>
      <c r="NG183" s="80">
        <f>+Interest_Rate_for_Equipment_Financing/12*CO183</f>
        <v>0</v>
      </c>
      <c r="NH183" s="80">
        <f>+Interest_Rate_for_Equipment_Financing/12*CP183</f>
        <v>0</v>
      </c>
      <c r="NI183" s="80">
        <f>+Interest_Rate_for_Equipment_Financing/12*CQ183</f>
        <v>0</v>
      </c>
      <c r="NJ183" s="80">
        <f>+Interest_Rate_for_Equipment_Financing/12*CR183</f>
        <v>0</v>
      </c>
      <c r="NK183" s="80">
        <f>+Interest_Rate_for_Equipment_Financing/12*CS183</f>
        <v>0</v>
      </c>
      <c r="NL183" s="80">
        <f>+Interest_Rate_for_Equipment_Financing/12*CT183</f>
        <v>0</v>
      </c>
      <c r="NM183" s="80">
        <f>+Interest_Rate_for_Equipment_Financing/12*CU183</f>
        <v>0</v>
      </c>
      <c r="NN183" s="80">
        <f>+Interest_Rate_for_Equipment_Financing/12*CV183</f>
        <v>0</v>
      </c>
      <c r="NO183" s="80">
        <f>+Interest_Rate_for_Equipment_Financing/12*CW183</f>
        <v>0</v>
      </c>
      <c r="NP183" s="80">
        <f>+Interest_Rate_for_Equipment_Financing/12*CX183</f>
        <v>0</v>
      </c>
      <c r="NQ183" s="80">
        <f>+Interest_Rate_for_Equipment_Financing/12*CY183</f>
        <v>0</v>
      </c>
      <c r="NR183" s="80">
        <f>+Interest_Rate_for_Equipment_Financing/12*CZ183</f>
        <v>0</v>
      </c>
      <c r="NS183" s="80">
        <f>+Interest_Rate_for_Equipment_Financing/12*DA183</f>
        <v>0</v>
      </c>
      <c r="NT183" s="80">
        <f>+Interest_Rate_for_Equipment_Financing/12*DB183</f>
        <v>0</v>
      </c>
      <c r="NU183" s="80">
        <f>+Interest_Rate_for_Equipment_Financing/12*DC183</f>
        <v>0</v>
      </c>
      <c r="NV183" s="80">
        <f>+Interest_Rate_for_Equipment_Financing/12*DD183</f>
        <v>0</v>
      </c>
      <c r="NW183" s="80">
        <f>+Interest_Rate_for_Equipment_Financing/12*DE183</f>
        <v>0</v>
      </c>
      <c r="NX183" s="80">
        <f>+Interest_Rate_for_Equipment_Financing/12*DF183</f>
        <v>0</v>
      </c>
      <c r="NY183" s="80">
        <f>+Interest_Rate_for_Equipment_Financing/12*DG183</f>
        <v>0</v>
      </c>
      <c r="NZ183" s="80">
        <f>+Interest_Rate_for_Equipment_Financing/12*DH183</f>
        <v>0</v>
      </c>
      <c r="OA183" s="80">
        <f>+Interest_Rate_for_Equipment_Financing/12*DI183</f>
        <v>0</v>
      </c>
      <c r="OB183" s="80">
        <f>+Interest_Rate_for_Equipment_Financing/12*DJ183</f>
        <v>0</v>
      </c>
      <c r="OC183" s="80">
        <f>+Interest_Rate_for_Equipment_Financing/12*DK183</f>
        <v>0</v>
      </c>
      <c r="OD183" s="80">
        <f>+Interest_Rate_for_Equipment_Financing/12*DL183</f>
        <v>0</v>
      </c>
      <c r="OE183" s="80">
        <f>+Interest_Rate_for_Equipment_Financing/12*DM183</f>
        <v>0</v>
      </c>
      <c r="OF183" s="80">
        <f>+Interest_Rate_for_Equipment_Financing/12*DN183</f>
        <v>0</v>
      </c>
      <c r="OG183" s="80">
        <f>+Interest_Rate_for_Equipment_Financing/12*DO183</f>
        <v>0</v>
      </c>
      <c r="OH183" s="80">
        <f>+Interest_Rate_for_Equipment_Financing/12*DP183</f>
        <v>0</v>
      </c>
      <c r="OI183" s="80">
        <f>+Interest_Rate_for_Equipment_Financing/12*DQ183</f>
        <v>0</v>
      </c>
      <c r="OJ183" s="80">
        <f>+Interest_Rate_for_Equipment_Financing/12*DR183</f>
        <v>0</v>
      </c>
      <c r="OK183" s="80">
        <f>+Interest_Rate_for_Equipment_Financing/12*DS183</f>
        <v>0</v>
      </c>
      <c r="OL183" s="80">
        <f>+Interest_Rate_for_Equipment_Financing/12*DT183</f>
        <v>0</v>
      </c>
      <c r="OM183" s="80">
        <f>+Interest_Rate_for_Equipment_Financing/12*DU183</f>
        <v>0</v>
      </c>
      <c r="ON183" s="80">
        <f>+Interest_Rate_for_Equipment_Financing/12*DV183</f>
        <v>0</v>
      </c>
      <c r="OO183" s="80">
        <f>+Interest_Rate_for_Equipment_Financing/12*DW183</f>
        <v>0</v>
      </c>
      <c r="OP183" s="80">
        <f>+Interest_Rate_for_Equipment_Financing/12*DX183</f>
        <v>0</v>
      </c>
      <c r="OQ183" s="80">
        <f>+Interest_Rate_for_Equipment_Financing/12*DY183</f>
        <v>0</v>
      </c>
      <c r="OR183" s="80">
        <f>+Interest_Rate_for_Equipment_Financing/12*DZ183</f>
        <v>0</v>
      </c>
      <c r="OS183" s="80">
        <f>+Interest_Rate_for_Equipment_Financing/12*EA183</f>
        <v>0</v>
      </c>
      <c r="OT183" s="80">
        <f>+Interest_Rate_for_Equipment_Financing/12*EB183</f>
        <v>0</v>
      </c>
      <c r="OU183" s="80">
        <f>+Interest_Rate_for_Equipment_Financing/12*EC183</f>
        <v>0</v>
      </c>
      <c r="OV183" s="80">
        <f>+Interest_Rate_for_Equipment_Financing/12*ED183</f>
        <v>0</v>
      </c>
      <c r="OW183" s="80">
        <f>+Interest_Rate_for_Equipment_Financing/12*EE183</f>
        <v>0</v>
      </c>
    </row>
    <row r="184" ht="12.75" customHeight="1">
      <c r="A184" s="79">
        <f t="shared" si="111"/>
        <v>63</v>
      </c>
      <c r="B184" s="79" t="s">
        <v>263</v>
      </c>
      <c r="C184" s="80"/>
      <c r="D184" s="80" t="str">
        <f>Term_for_Equipment_Financing</f>
        <v/>
      </c>
      <c r="E184" s="294">
        <f>+Interest_Rate_LT</f>
        <v>0.05</v>
      </c>
      <c r="F184" s="295">
        <f t="shared" si="141"/>
        <v>3</v>
      </c>
      <c r="G184" s="79">
        <f t="shared" si="142"/>
        <v>2030</v>
      </c>
      <c r="H184" s="296"/>
      <c r="I184" s="296"/>
      <c r="J184" s="297"/>
      <c r="K184" s="1"/>
      <c r="L184" s="1"/>
      <c r="M184" s="256">
        <f t="shared" si="118"/>
        <v>47543</v>
      </c>
      <c r="N184" s="256">
        <f t="shared" si="112"/>
        <v>0</v>
      </c>
      <c r="O184" s="257">
        <f t="shared" si="113"/>
        <v>0</v>
      </c>
      <c r="P184" s="258">
        <f t="shared" ref="P184:ES184" si="241">AND((O184&gt;0.1),OR(P$70&lt;$N184,$N184=0))*(O184+$O184+O184*$E184/12)+(P$70=$M184)*($C184+$O184+$C184*$E184/12)</f>
        <v>0</v>
      </c>
      <c r="Q184" s="258">
        <f t="shared" si="241"/>
        <v>0</v>
      </c>
      <c r="R184" s="258">
        <f t="shared" si="241"/>
        <v>0</v>
      </c>
      <c r="S184" s="258">
        <f t="shared" si="241"/>
        <v>0</v>
      </c>
      <c r="T184" s="258">
        <f t="shared" si="241"/>
        <v>0</v>
      </c>
      <c r="U184" s="258">
        <f t="shared" si="241"/>
        <v>0</v>
      </c>
      <c r="V184" s="258">
        <f t="shared" si="241"/>
        <v>0</v>
      </c>
      <c r="W184" s="258">
        <f t="shared" si="241"/>
        <v>0</v>
      </c>
      <c r="X184" s="258">
        <f t="shared" si="241"/>
        <v>0</v>
      </c>
      <c r="Y184" s="258">
        <f t="shared" si="241"/>
        <v>0</v>
      </c>
      <c r="Z184" s="258">
        <f t="shared" si="241"/>
        <v>0</v>
      </c>
      <c r="AA184" s="258">
        <f t="shared" si="241"/>
        <v>0</v>
      </c>
      <c r="AB184" s="258">
        <f t="shared" si="241"/>
        <v>0</v>
      </c>
      <c r="AC184" s="258">
        <f t="shared" si="241"/>
        <v>0</v>
      </c>
      <c r="AD184" s="258">
        <f t="shared" si="241"/>
        <v>0</v>
      </c>
      <c r="AE184" s="258">
        <f t="shared" si="241"/>
        <v>0</v>
      </c>
      <c r="AF184" s="258">
        <f t="shared" si="241"/>
        <v>0</v>
      </c>
      <c r="AG184" s="258">
        <f t="shared" si="241"/>
        <v>0</v>
      </c>
      <c r="AH184" s="258">
        <f t="shared" si="241"/>
        <v>0</v>
      </c>
      <c r="AI184" s="258">
        <f t="shared" si="241"/>
        <v>0</v>
      </c>
      <c r="AJ184" s="258">
        <f t="shared" si="241"/>
        <v>0</v>
      </c>
      <c r="AK184" s="258">
        <f t="shared" si="241"/>
        <v>0</v>
      </c>
      <c r="AL184" s="258">
        <f t="shared" si="241"/>
        <v>0</v>
      </c>
      <c r="AM184" s="258">
        <f t="shared" si="241"/>
        <v>0</v>
      </c>
      <c r="AN184" s="258">
        <f t="shared" si="241"/>
        <v>0</v>
      </c>
      <c r="AO184" s="258">
        <f t="shared" si="241"/>
        <v>0</v>
      </c>
      <c r="AP184" s="258">
        <f t="shared" si="241"/>
        <v>0</v>
      </c>
      <c r="AQ184" s="258">
        <f t="shared" si="241"/>
        <v>0</v>
      </c>
      <c r="AR184" s="258">
        <f t="shared" si="241"/>
        <v>0</v>
      </c>
      <c r="AS184" s="258">
        <f t="shared" si="241"/>
        <v>0</v>
      </c>
      <c r="AT184" s="258">
        <f t="shared" si="241"/>
        <v>0</v>
      </c>
      <c r="AU184" s="258">
        <f t="shared" si="241"/>
        <v>0</v>
      </c>
      <c r="AV184" s="258">
        <f t="shared" si="241"/>
        <v>0</v>
      </c>
      <c r="AW184" s="258">
        <f t="shared" si="241"/>
        <v>0</v>
      </c>
      <c r="AX184" s="258">
        <f t="shared" si="241"/>
        <v>0</v>
      </c>
      <c r="AY184" s="258">
        <f t="shared" si="241"/>
        <v>0</v>
      </c>
      <c r="AZ184" s="258">
        <f t="shared" si="241"/>
        <v>0</v>
      </c>
      <c r="BA184" s="258">
        <f t="shared" si="241"/>
        <v>0</v>
      </c>
      <c r="BB184" s="258">
        <f t="shared" si="241"/>
        <v>0</v>
      </c>
      <c r="BC184" s="258">
        <f t="shared" si="241"/>
        <v>0</v>
      </c>
      <c r="BD184" s="258">
        <f t="shared" si="241"/>
        <v>0</v>
      </c>
      <c r="BE184" s="258">
        <f t="shared" si="241"/>
        <v>0</v>
      </c>
      <c r="BF184" s="258">
        <f t="shared" si="241"/>
        <v>0</v>
      </c>
      <c r="BG184" s="258">
        <f t="shared" si="241"/>
        <v>0</v>
      </c>
      <c r="BH184" s="258">
        <f t="shared" si="241"/>
        <v>0</v>
      </c>
      <c r="BI184" s="258">
        <f t="shared" si="241"/>
        <v>0</v>
      </c>
      <c r="BJ184" s="258">
        <f t="shared" si="241"/>
        <v>0</v>
      </c>
      <c r="BK184" s="258">
        <f t="shared" si="241"/>
        <v>0</v>
      </c>
      <c r="BL184" s="258">
        <f t="shared" si="241"/>
        <v>0</v>
      </c>
      <c r="BM184" s="258">
        <f t="shared" si="241"/>
        <v>0</v>
      </c>
      <c r="BN184" s="258">
        <f t="shared" si="241"/>
        <v>0</v>
      </c>
      <c r="BO184" s="258">
        <f t="shared" si="241"/>
        <v>0</v>
      </c>
      <c r="BP184" s="258">
        <f t="shared" si="241"/>
        <v>0</v>
      </c>
      <c r="BQ184" s="258">
        <f t="shared" si="241"/>
        <v>0</v>
      </c>
      <c r="BR184" s="258">
        <f t="shared" si="241"/>
        <v>0</v>
      </c>
      <c r="BS184" s="258">
        <f t="shared" si="241"/>
        <v>0</v>
      </c>
      <c r="BT184" s="258">
        <f t="shared" si="241"/>
        <v>0</v>
      </c>
      <c r="BU184" s="258">
        <f t="shared" si="241"/>
        <v>0</v>
      </c>
      <c r="BV184" s="258">
        <f t="shared" si="241"/>
        <v>0</v>
      </c>
      <c r="BW184" s="258">
        <f t="shared" si="241"/>
        <v>0</v>
      </c>
      <c r="BX184" s="258">
        <f t="shared" si="241"/>
        <v>0</v>
      </c>
      <c r="BY184" s="258">
        <f t="shared" si="241"/>
        <v>0</v>
      </c>
      <c r="BZ184" s="258">
        <f t="shared" si="241"/>
        <v>0</v>
      </c>
      <c r="CA184" s="258">
        <f t="shared" si="241"/>
        <v>0</v>
      </c>
      <c r="CB184" s="258">
        <f t="shared" si="241"/>
        <v>0</v>
      </c>
      <c r="CC184" s="258">
        <f t="shared" si="241"/>
        <v>0</v>
      </c>
      <c r="CD184" s="258">
        <f t="shared" si="241"/>
        <v>0</v>
      </c>
      <c r="CE184" s="258">
        <f t="shared" si="241"/>
        <v>0</v>
      </c>
      <c r="CF184" s="258">
        <f t="shared" si="241"/>
        <v>0</v>
      </c>
      <c r="CG184" s="258">
        <f t="shared" si="241"/>
        <v>0</v>
      </c>
      <c r="CH184" s="258">
        <f t="shared" si="241"/>
        <v>0</v>
      </c>
      <c r="CI184" s="258">
        <f t="shared" si="241"/>
        <v>0</v>
      </c>
      <c r="CJ184" s="258">
        <f t="shared" si="241"/>
        <v>0</v>
      </c>
      <c r="CK184" s="258">
        <f t="shared" si="241"/>
        <v>0</v>
      </c>
      <c r="CL184" s="258">
        <f t="shared" si="241"/>
        <v>0</v>
      </c>
      <c r="CM184" s="258">
        <f t="shared" si="241"/>
        <v>0</v>
      </c>
      <c r="CN184" s="258">
        <f t="shared" si="241"/>
        <v>0</v>
      </c>
      <c r="CO184" s="258">
        <f t="shared" si="241"/>
        <v>0</v>
      </c>
      <c r="CP184" s="258">
        <f t="shared" si="241"/>
        <v>0</v>
      </c>
      <c r="CQ184" s="258">
        <f t="shared" si="241"/>
        <v>0</v>
      </c>
      <c r="CR184" s="258">
        <f t="shared" si="241"/>
        <v>0</v>
      </c>
      <c r="CS184" s="258">
        <f t="shared" si="241"/>
        <v>0</v>
      </c>
      <c r="CT184" s="258">
        <f t="shared" si="241"/>
        <v>0</v>
      </c>
      <c r="CU184" s="258">
        <f t="shared" si="241"/>
        <v>0</v>
      </c>
      <c r="CV184" s="258">
        <f t="shared" si="241"/>
        <v>0</v>
      </c>
      <c r="CW184" s="258">
        <f t="shared" si="241"/>
        <v>0</v>
      </c>
      <c r="CX184" s="258">
        <f t="shared" si="241"/>
        <v>0</v>
      </c>
      <c r="CY184" s="258">
        <f t="shared" si="241"/>
        <v>0</v>
      </c>
      <c r="CZ184" s="258">
        <f t="shared" si="241"/>
        <v>0</v>
      </c>
      <c r="DA184" s="258">
        <f t="shared" si="241"/>
        <v>0</v>
      </c>
      <c r="DB184" s="258">
        <f t="shared" si="241"/>
        <v>0</v>
      </c>
      <c r="DC184" s="258">
        <f t="shared" si="241"/>
        <v>0</v>
      </c>
      <c r="DD184" s="258">
        <f t="shared" si="241"/>
        <v>0</v>
      </c>
      <c r="DE184" s="258">
        <f t="shared" si="241"/>
        <v>0</v>
      </c>
      <c r="DF184" s="258">
        <f t="shared" si="241"/>
        <v>0</v>
      </c>
      <c r="DG184" s="258">
        <f t="shared" si="241"/>
        <v>0</v>
      </c>
      <c r="DH184" s="258">
        <f t="shared" si="241"/>
        <v>0</v>
      </c>
      <c r="DI184" s="258">
        <f t="shared" si="241"/>
        <v>0</v>
      </c>
      <c r="DJ184" s="258">
        <f t="shared" si="241"/>
        <v>0</v>
      </c>
      <c r="DK184" s="258">
        <f t="shared" si="241"/>
        <v>0</v>
      </c>
      <c r="DL184" s="258">
        <f t="shared" si="241"/>
        <v>0</v>
      </c>
      <c r="DM184" s="258">
        <f t="shared" si="241"/>
        <v>0</v>
      </c>
      <c r="DN184" s="258">
        <f t="shared" si="241"/>
        <v>0</v>
      </c>
      <c r="DO184" s="258">
        <f t="shared" si="241"/>
        <v>0</v>
      </c>
      <c r="DP184" s="258">
        <f t="shared" si="241"/>
        <v>0</v>
      </c>
      <c r="DQ184" s="258">
        <f t="shared" si="241"/>
        <v>0</v>
      </c>
      <c r="DR184" s="258">
        <f t="shared" si="241"/>
        <v>0</v>
      </c>
      <c r="DS184" s="258">
        <f t="shared" si="241"/>
        <v>0</v>
      </c>
      <c r="DT184" s="258">
        <f t="shared" si="241"/>
        <v>0</v>
      </c>
      <c r="DU184" s="258">
        <f t="shared" si="241"/>
        <v>0</v>
      </c>
      <c r="DV184" s="258">
        <f t="shared" si="241"/>
        <v>0</v>
      </c>
      <c r="DW184" s="258">
        <f t="shared" si="241"/>
        <v>0</v>
      </c>
      <c r="DX184" s="258">
        <f t="shared" si="241"/>
        <v>0</v>
      </c>
      <c r="DY184" s="258">
        <f t="shared" si="241"/>
        <v>0</v>
      </c>
      <c r="DZ184" s="258">
        <f t="shared" si="241"/>
        <v>0</v>
      </c>
      <c r="EA184" s="258">
        <f t="shared" si="241"/>
        <v>0</v>
      </c>
      <c r="EB184" s="258">
        <f t="shared" si="241"/>
        <v>0</v>
      </c>
      <c r="EC184" s="258">
        <f t="shared" si="241"/>
        <v>0</v>
      </c>
      <c r="ED184" s="258">
        <f t="shared" si="241"/>
        <v>0</v>
      </c>
      <c r="EE184" s="258">
        <f t="shared" si="241"/>
        <v>0</v>
      </c>
      <c r="EF184" s="258">
        <f t="shared" si="241"/>
        <v>0</v>
      </c>
      <c r="EG184" s="258">
        <f t="shared" si="241"/>
        <v>0</v>
      </c>
      <c r="EH184" s="258">
        <f t="shared" si="241"/>
        <v>0</v>
      </c>
      <c r="EI184" s="258">
        <f t="shared" si="241"/>
        <v>0</v>
      </c>
      <c r="EJ184" s="258">
        <f t="shared" si="241"/>
        <v>0</v>
      </c>
      <c r="EK184" s="258">
        <f t="shared" si="241"/>
        <v>0</v>
      </c>
      <c r="EL184" s="258">
        <f t="shared" si="241"/>
        <v>0</v>
      </c>
      <c r="EM184" s="258">
        <f t="shared" si="241"/>
        <v>0</v>
      </c>
      <c r="EN184" s="258">
        <f t="shared" si="241"/>
        <v>0</v>
      </c>
      <c r="EO184" s="258">
        <f t="shared" si="241"/>
        <v>0</v>
      </c>
      <c r="EP184" s="258">
        <f t="shared" si="241"/>
        <v>0</v>
      </c>
      <c r="EQ184" s="258">
        <f t="shared" si="241"/>
        <v>0</v>
      </c>
      <c r="ER184" s="258">
        <f t="shared" si="241"/>
        <v>0</v>
      </c>
      <c r="ES184" s="258">
        <f t="shared" si="241"/>
        <v>0</v>
      </c>
      <c r="ET184" s="1"/>
      <c r="EU184" s="1"/>
      <c r="EV184" s="1"/>
      <c r="EW184" s="1"/>
      <c r="EX184" s="80">
        <f t="shared" ref="EX184:KE184" si="242">(P184&gt;0)*(P184-AB184)</f>
        <v>0</v>
      </c>
      <c r="EY184" s="80">
        <f t="shared" si="242"/>
        <v>0</v>
      </c>
      <c r="EZ184" s="80">
        <f t="shared" si="242"/>
        <v>0</v>
      </c>
      <c r="FA184" s="80">
        <f t="shared" si="242"/>
        <v>0</v>
      </c>
      <c r="FB184" s="80">
        <f t="shared" si="242"/>
        <v>0</v>
      </c>
      <c r="FC184" s="80">
        <f t="shared" si="242"/>
        <v>0</v>
      </c>
      <c r="FD184" s="80">
        <f t="shared" si="242"/>
        <v>0</v>
      </c>
      <c r="FE184" s="80">
        <f t="shared" si="242"/>
        <v>0</v>
      </c>
      <c r="FF184" s="80">
        <f t="shared" si="242"/>
        <v>0</v>
      </c>
      <c r="FG184" s="80">
        <f t="shared" si="242"/>
        <v>0</v>
      </c>
      <c r="FH184" s="80">
        <f t="shared" si="242"/>
        <v>0</v>
      </c>
      <c r="FI184" s="80">
        <f t="shared" si="242"/>
        <v>0</v>
      </c>
      <c r="FJ184" s="80">
        <f t="shared" si="242"/>
        <v>0</v>
      </c>
      <c r="FK184" s="80">
        <f t="shared" si="242"/>
        <v>0</v>
      </c>
      <c r="FL184" s="80">
        <f t="shared" si="242"/>
        <v>0</v>
      </c>
      <c r="FM184" s="80">
        <f t="shared" si="242"/>
        <v>0</v>
      </c>
      <c r="FN184" s="80">
        <f t="shared" si="242"/>
        <v>0</v>
      </c>
      <c r="FO184" s="80">
        <f t="shared" si="242"/>
        <v>0</v>
      </c>
      <c r="FP184" s="80">
        <f t="shared" si="242"/>
        <v>0</v>
      </c>
      <c r="FQ184" s="80">
        <f t="shared" si="242"/>
        <v>0</v>
      </c>
      <c r="FR184" s="80">
        <f t="shared" si="242"/>
        <v>0</v>
      </c>
      <c r="FS184" s="80">
        <f t="shared" si="242"/>
        <v>0</v>
      </c>
      <c r="FT184" s="80">
        <f t="shared" si="242"/>
        <v>0</v>
      </c>
      <c r="FU184" s="80">
        <f t="shared" si="242"/>
        <v>0</v>
      </c>
      <c r="FV184" s="80">
        <f t="shared" si="242"/>
        <v>0</v>
      </c>
      <c r="FW184" s="80">
        <f t="shared" si="242"/>
        <v>0</v>
      </c>
      <c r="FX184" s="80">
        <f t="shared" si="242"/>
        <v>0</v>
      </c>
      <c r="FY184" s="80">
        <f t="shared" si="242"/>
        <v>0</v>
      </c>
      <c r="FZ184" s="80">
        <f t="shared" si="242"/>
        <v>0</v>
      </c>
      <c r="GA184" s="80">
        <f t="shared" si="242"/>
        <v>0</v>
      </c>
      <c r="GB184" s="80">
        <f t="shared" si="242"/>
        <v>0</v>
      </c>
      <c r="GC184" s="80">
        <f t="shared" si="242"/>
        <v>0</v>
      </c>
      <c r="GD184" s="80">
        <f t="shared" si="242"/>
        <v>0</v>
      </c>
      <c r="GE184" s="80">
        <f t="shared" si="242"/>
        <v>0</v>
      </c>
      <c r="GF184" s="80">
        <f t="shared" si="242"/>
        <v>0</v>
      </c>
      <c r="GG184" s="80">
        <f t="shared" si="242"/>
        <v>0</v>
      </c>
      <c r="GH184" s="80">
        <f t="shared" si="242"/>
        <v>0</v>
      </c>
      <c r="GI184" s="80">
        <f t="shared" si="242"/>
        <v>0</v>
      </c>
      <c r="GJ184" s="80">
        <f t="shared" si="242"/>
        <v>0</v>
      </c>
      <c r="GK184" s="80">
        <f t="shared" si="242"/>
        <v>0</v>
      </c>
      <c r="GL184" s="80">
        <f t="shared" si="242"/>
        <v>0</v>
      </c>
      <c r="GM184" s="80">
        <f t="shared" si="242"/>
        <v>0</v>
      </c>
      <c r="GN184" s="80">
        <f t="shared" si="242"/>
        <v>0</v>
      </c>
      <c r="GO184" s="80">
        <f t="shared" si="242"/>
        <v>0</v>
      </c>
      <c r="GP184" s="80">
        <f t="shared" si="242"/>
        <v>0</v>
      </c>
      <c r="GQ184" s="80">
        <f t="shared" si="242"/>
        <v>0</v>
      </c>
      <c r="GR184" s="80">
        <f t="shared" si="242"/>
        <v>0</v>
      </c>
      <c r="GS184" s="80">
        <f t="shared" si="242"/>
        <v>0</v>
      </c>
      <c r="GT184" s="80">
        <f t="shared" si="242"/>
        <v>0</v>
      </c>
      <c r="GU184" s="80">
        <f t="shared" si="242"/>
        <v>0</v>
      </c>
      <c r="GV184" s="80">
        <f t="shared" si="242"/>
        <v>0</v>
      </c>
      <c r="GW184" s="80">
        <f t="shared" si="242"/>
        <v>0</v>
      </c>
      <c r="GX184" s="80">
        <f t="shared" si="242"/>
        <v>0</v>
      </c>
      <c r="GY184" s="80">
        <f t="shared" si="242"/>
        <v>0</v>
      </c>
      <c r="GZ184" s="80">
        <f t="shared" si="242"/>
        <v>0</v>
      </c>
      <c r="HA184" s="80">
        <f t="shared" si="242"/>
        <v>0</v>
      </c>
      <c r="HB184" s="80">
        <f t="shared" si="242"/>
        <v>0</v>
      </c>
      <c r="HC184" s="80">
        <f t="shared" si="242"/>
        <v>0</v>
      </c>
      <c r="HD184" s="80">
        <f t="shared" si="242"/>
        <v>0</v>
      </c>
      <c r="HE184" s="80">
        <f t="shared" si="242"/>
        <v>0</v>
      </c>
      <c r="HF184" s="80">
        <f t="shared" si="242"/>
        <v>0</v>
      </c>
      <c r="HG184" s="80">
        <f t="shared" si="242"/>
        <v>0</v>
      </c>
      <c r="HH184" s="80">
        <f t="shared" si="242"/>
        <v>0</v>
      </c>
      <c r="HI184" s="80">
        <f t="shared" si="242"/>
        <v>0</v>
      </c>
      <c r="HJ184" s="80">
        <f t="shared" si="242"/>
        <v>0</v>
      </c>
      <c r="HK184" s="80">
        <f t="shared" si="242"/>
        <v>0</v>
      </c>
      <c r="HL184" s="80">
        <f t="shared" si="242"/>
        <v>0</v>
      </c>
      <c r="HM184" s="80">
        <f t="shared" si="242"/>
        <v>0</v>
      </c>
      <c r="HN184" s="80">
        <f t="shared" si="242"/>
        <v>0</v>
      </c>
      <c r="HO184" s="80">
        <f t="shared" si="242"/>
        <v>0</v>
      </c>
      <c r="HP184" s="80">
        <f t="shared" si="242"/>
        <v>0</v>
      </c>
      <c r="HQ184" s="80">
        <f t="shared" si="242"/>
        <v>0</v>
      </c>
      <c r="HR184" s="80">
        <f t="shared" si="242"/>
        <v>0</v>
      </c>
      <c r="HS184" s="80">
        <f t="shared" si="242"/>
        <v>0</v>
      </c>
      <c r="HT184" s="80">
        <f t="shared" si="242"/>
        <v>0</v>
      </c>
      <c r="HU184" s="80">
        <f t="shared" si="242"/>
        <v>0</v>
      </c>
      <c r="HV184" s="80">
        <f t="shared" si="242"/>
        <v>0</v>
      </c>
      <c r="HW184" s="80">
        <f t="shared" si="242"/>
        <v>0</v>
      </c>
      <c r="HX184" s="80">
        <f t="shared" si="242"/>
        <v>0</v>
      </c>
      <c r="HY184" s="80">
        <f t="shared" si="242"/>
        <v>0</v>
      </c>
      <c r="HZ184" s="80">
        <f t="shared" si="242"/>
        <v>0</v>
      </c>
      <c r="IA184" s="80">
        <f t="shared" si="242"/>
        <v>0</v>
      </c>
      <c r="IB184" s="80">
        <f t="shared" si="242"/>
        <v>0</v>
      </c>
      <c r="IC184" s="80">
        <f t="shared" si="242"/>
        <v>0</v>
      </c>
      <c r="ID184" s="80">
        <f t="shared" si="242"/>
        <v>0</v>
      </c>
      <c r="IE184" s="80">
        <f t="shared" si="242"/>
        <v>0</v>
      </c>
      <c r="IF184" s="80">
        <f t="shared" si="242"/>
        <v>0</v>
      </c>
      <c r="IG184" s="80">
        <f t="shared" si="242"/>
        <v>0</v>
      </c>
      <c r="IH184" s="80">
        <f t="shared" si="242"/>
        <v>0</v>
      </c>
      <c r="II184" s="80">
        <f t="shared" si="242"/>
        <v>0</v>
      </c>
      <c r="IJ184" s="80">
        <f t="shared" si="242"/>
        <v>0</v>
      </c>
      <c r="IK184" s="80">
        <f t="shared" si="242"/>
        <v>0</v>
      </c>
      <c r="IL184" s="80">
        <f t="shared" si="242"/>
        <v>0</v>
      </c>
      <c r="IM184" s="80">
        <f t="shared" si="242"/>
        <v>0</v>
      </c>
      <c r="IN184" s="80">
        <f t="shared" si="242"/>
        <v>0</v>
      </c>
      <c r="IO184" s="80">
        <f t="shared" si="242"/>
        <v>0</v>
      </c>
      <c r="IP184" s="80">
        <f t="shared" si="242"/>
        <v>0</v>
      </c>
      <c r="IQ184" s="80">
        <f t="shared" si="242"/>
        <v>0</v>
      </c>
      <c r="IR184" s="80">
        <f t="shared" si="242"/>
        <v>0</v>
      </c>
      <c r="IS184" s="80">
        <f t="shared" si="242"/>
        <v>0</v>
      </c>
      <c r="IT184" s="80">
        <f t="shared" si="242"/>
        <v>0</v>
      </c>
      <c r="IU184" s="80">
        <f t="shared" si="242"/>
        <v>0</v>
      </c>
      <c r="IV184" s="80">
        <f t="shared" si="242"/>
        <v>0</v>
      </c>
      <c r="IW184" s="80">
        <f t="shared" si="242"/>
        <v>0</v>
      </c>
      <c r="IX184" s="80">
        <f t="shared" si="242"/>
        <v>0</v>
      </c>
      <c r="IY184" s="80">
        <f t="shared" si="242"/>
        <v>0</v>
      </c>
      <c r="IZ184" s="80">
        <f t="shared" si="242"/>
        <v>0</v>
      </c>
      <c r="JA184" s="80">
        <f t="shared" si="242"/>
        <v>0</v>
      </c>
      <c r="JB184" s="80">
        <f t="shared" si="242"/>
        <v>0</v>
      </c>
      <c r="JC184" s="80">
        <f t="shared" si="242"/>
        <v>0</v>
      </c>
      <c r="JD184" s="80">
        <f t="shared" si="242"/>
        <v>0</v>
      </c>
      <c r="JE184" s="80">
        <f t="shared" si="242"/>
        <v>0</v>
      </c>
      <c r="JF184" s="80">
        <f t="shared" si="242"/>
        <v>0</v>
      </c>
      <c r="JG184" s="80">
        <f t="shared" si="242"/>
        <v>0</v>
      </c>
      <c r="JH184" s="80">
        <f t="shared" si="242"/>
        <v>0</v>
      </c>
      <c r="JI184" s="80">
        <f t="shared" si="242"/>
        <v>0</v>
      </c>
      <c r="JJ184" s="80">
        <f t="shared" si="242"/>
        <v>0</v>
      </c>
      <c r="JK184" s="80">
        <f t="shared" si="242"/>
        <v>0</v>
      </c>
      <c r="JL184" s="80">
        <f t="shared" si="242"/>
        <v>0</v>
      </c>
      <c r="JM184" s="80">
        <f t="shared" si="242"/>
        <v>0</v>
      </c>
      <c r="JN184" s="80">
        <f t="shared" si="242"/>
        <v>0</v>
      </c>
      <c r="JO184" s="80">
        <f t="shared" si="242"/>
        <v>0</v>
      </c>
      <c r="JP184" s="80">
        <f t="shared" si="242"/>
        <v>0</v>
      </c>
      <c r="JQ184" s="80">
        <f t="shared" si="242"/>
        <v>0</v>
      </c>
      <c r="JR184" s="80">
        <f t="shared" si="242"/>
        <v>0</v>
      </c>
      <c r="JS184" s="80">
        <f t="shared" si="242"/>
        <v>0</v>
      </c>
      <c r="JT184" s="80">
        <f t="shared" si="242"/>
        <v>0</v>
      </c>
      <c r="JU184" s="80">
        <f t="shared" si="242"/>
        <v>0</v>
      </c>
      <c r="JV184" s="80">
        <f t="shared" si="242"/>
        <v>0</v>
      </c>
      <c r="JW184" s="80">
        <f t="shared" si="242"/>
        <v>0</v>
      </c>
      <c r="JX184" s="80">
        <f t="shared" si="242"/>
        <v>0</v>
      </c>
      <c r="JY184" s="80">
        <f t="shared" si="242"/>
        <v>0</v>
      </c>
      <c r="JZ184" s="80">
        <f t="shared" si="242"/>
        <v>0</v>
      </c>
      <c r="KA184" s="80">
        <f t="shared" si="242"/>
        <v>0</v>
      </c>
      <c r="KB184" s="80">
        <f t="shared" si="242"/>
        <v>0</v>
      </c>
      <c r="KC184" s="80">
        <f t="shared" si="242"/>
        <v>0</v>
      </c>
      <c r="KD184" s="80">
        <f t="shared" si="242"/>
        <v>0</v>
      </c>
      <c r="KE184" s="80">
        <f t="shared" si="242"/>
        <v>0</v>
      </c>
      <c r="KF184" s="1"/>
      <c r="KG184" s="1"/>
      <c r="KH184" s="80">
        <f>+Interest_Rate_for_Equipment_Financing/12*P184</f>
        <v>0</v>
      </c>
      <c r="KI184" s="80">
        <f>+Interest_Rate_for_Equipment_Financing/12*Q184</f>
        <v>0</v>
      </c>
      <c r="KJ184" s="80">
        <f>+Interest_Rate_for_Equipment_Financing/12*R184</f>
        <v>0</v>
      </c>
      <c r="KK184" s="80">
        <f>+Interest_Rate_for_Equipment_Financing/12*S184</f>
        <v>0</v>
      </c>
      <c r="KL184" s="80">
        <f>+Interest_Rate_for_Equipment_Financing/12*T184</f>
        <v>0</v>
      </c>
      <c r="KM184" s="80">
        <f>+Interest_Rate_for_Equipment_Financing/12*U184</f>
        <v>0</v>
      </c>
      <c r="KN184" s="80">
        <f>+Interest_Rate_for_Equipment_Financing/12*V184</f>
        <v>0</v>
      </c>
      <c r="KO184" s="80">
        <f>+Interest_Rate_for_Equipment_Financing/12*W184</f>
        <v>0</v>
      </c>
      <c r="KP184" s="80">
        <f>+Interest_Rate_for_Equipment_Financing/12*X184</f>
        <v>0</v>
      </c>
      <c r="KQ184" s="80">
        <f>+Interest_Rate_for_Equipment_Financing/12*Y184</f>
        <v>0</v>
      </c>
      <c r="KR184" s="80">
        <f>+Interest_Rate_for_Equipment_Financing/12*Z184</f>
        <v>0</v>
      </c>
      <c r="KS184" s="80">
        <f>+Interest_Rate_for_Equipment_Financing/12*AA184</f>
        <v>0</v>
      </c>
      <c r="KT184" s="80">
        <f>+Interest_Rate_for_Equipment_Financing/12*AB184</f>
        <v>0</v>
      </c>
      <c r="KU184" s="80">
        <f>+Interest_Rate_for_Equipment_Financing/12*AC184</f>
        <v>0</v>
      </c>
      <c r="KV184" s="80">
        <f>+Interest_Rate_for_Equipment_Financing/12*AD184</f>
        <v>0</v>
      </c>
      <c r="KW184" s="80">
        <f>+Interest_Rate_for_Equipment_Financing/12*AE184</f>
        <v>0</v>
      </c>
      <c r="KX184" s="80">
        <f>+Interest_Rate_for_Equipment_Financing/12*AF184</f>
        <v>0</v>
      </c>
      <c r="KY184" s="80">
        <f>+Interest_Rate_for_Equipment_Financing/12*AG184</f>
        <v>0</v>
      </c>
      <c r="KZ184" s="80">
        <f>+Interest_Rate_for_Equipment_Financing/12*AH184</f>
        <v>0</v>
      </c>
      <c r="LA184" s="80">
        <f>+Interest_Rate_for_Equipment_Financing/12*AI184</f>
        <v>0</v>
      </c>
      <c r="LB184" s="80">
        <f>+Interest_Rate_for_Equipment_Financing/12*AJ184</f>
        <v>0</v>
      </c>
      <c r="LC184" s="80">
        <f>+Interest_Rate_for_Equipment_Financing/12*AK184</f>
        <v>0</v>
      </c>
      <c r="LD184" s="80">
        <f>+Interest_Rate_for_Equipment_Financing/12*AL184</f>
        <v>0</v>
      </c>
      <c r="LE184" s="80">
        <f>+Interest_Rate_for_Equipment_Financing/12*AM184</f>
        <v>0</v>
      </c>
      <c r="LF184" s="80">
        <f>+Interest_Rate_for_Equipment_Financing/12*AN184</f>
        <v>0</v>
      </c>
      <c r="LG184" s="80">
        <f>+Interest_Rate_for_Equipment_Financing/12*AO184</f>
        <v>0</v>
      </c>
      <c r="LH184" s="80">
        <f>+Interest_Rate_for_Equipment_Financing/12*AP184</f>
        <v>0</v>
      </c>
      <c r="LI184" s="80">
        <f>+Interest_Rate_for_Equipment_Financing/12*AQ184</f>
        <v>0</v>
      </c>
      <c r="LJ184" s="80">
        <f>+Interest_Rate_for_Equipment_Financing/12*AR184</f>
        <v>0</v>
      </c>
      <c r="LK184" s="80">
        <f>+Interest_Rate_for_Equipment_Financing/12*AS184</f>
        <v>0</v>
      </c>
      <c r="LL184" s="80">
        <f>+Interest_Rate_for_Equipment_Financing/12*AT184</f>
        <v>0</v>
      </c>
      <c r="LM184" s="80">
        <f>+Interest_Rate_for_Equipment_Financing/12*AU184</f>
        <v>0</v>
      </c>
      <c r="LN184" s="80">
        <f>+Interest_Rate_for_Equipment_Financing/12*AV184</f>
        <v>0</v>
      </c>
      <c r="LO184" s="80">
        <f>+Interest_Rate_for_Equipment_Financing/12*AW184</f>
        <v>0</v>
      </c>
      <c r="LP184" s="80">
        <f>+Interest_Rate_for_Equipment_Financing/12*AX184</f>
        <v>0</v>
      </c>
      <c r="LQ184" s="80">
        <f>+Interest_Rate_for_Equipment_Financing/12*AY184</f>
        <v>0</v>
      </c>
      <c r="LR184" s="80">
        <f>+Interest_Rate_for_Equipment_Financing/12*AZ184</f>
        <v>0</v>
      </c>
      <c r="LS184" s="80">
        <f>+Interest_Rate_for_Equipment_Financing/12*BA184</f>
        <v>0</v>
      </c>
      <c r="LT184" s="80">
        <f>+Interest_Rate_for_Equipment_Financing/12*BB184</f>
        <v>0</v>
      </c>
      <c r="LU184" s="80">
        <f>+Interest_Rate_for_Equipment_Financing/12*BC184</f>
        <v>0</v>
      </c>
      <c r="LV184" s="80">
        <f>+Interest_Rate_for_Equipment_Financing/12*BD184</f>
        <v>0</v>
      </c>
      <c r="LW184" s="80">
        <f>+Interest_Rate_for_Equipment_Financing/12*BE184</f>
        <v>0</v>
      </c>
      <c r="LX184" s="80">
        <f>+Interest_Rate_for_Equipment_Financing/12*BF184</f>
        <v>0</v>
      </c>
      <c r="LY184" s="80">
        <f>+Interest_Rate_for_Equipment_Financing/12*BG184</f>
        <v>0</v>
      </c>
      <c r="LZ184" s="80">
        <f>+Interest_Rate_for_Equipment_Financing/12*BH184</f>
        <v>0</v>
      </c>
      <c r="MA184" s="80">
        <f>+Interest_Rate_for_Equipment_Financing/12*BI184</f>
        <v>0</v>
      </c>
      <c r="MB184" s="80">
        <f>+Interest_Rate_for_Equipment_Financing/12*BJ184</f>
        <v>0</v>
      </c>
      <c r="MC184" s="80">
        <f>+Interest_Rate_for_Equipment_Financing/12*BK184</f>
        <v>0</v>
      </c>
      <c r="MD184" s="80">
        <f>+Interest_Rate_for_Equipment_Financing/12*BL184</f>
        <v>0</v>
      </c>
      <c r="ME184" s="80">
        <f>+Interest_Rate_for_Equipment_Financing/12*BM184</f>
        <v>0</v>
      </c>
      <c r="MF184" s="80">
        <f>+Interest_Rate_for_Equipment_Financing/12*BN184</f>
        <v>0</v>
      </c>
      <c r="MG184" s="80">
        <f>+Interest_Rate_for_Equipment_Financing/12*BO184</f>
        <v>0</v>
      </c>
      <c r="MH184" s="80">
        <f>+Interest_Rate_for_Equipment_Financing/12*BP184</f>
        <v>0</v>
      </c>
      <c r="MI184" s="80">
        <f>+Interest_Rate_for_Equipment_Financing/12*BQ184</f>
        <v>0</v>
      </c>
      <c r="MJ184" s="80">
        <f>+Interest_Rate_for_Equipment_Financing/12*BR184</f>
        <v>0</v>
      </c>
      <c r="MK184" s="80">
        <f>+Interest_Rate_for_Equipment_Financing/12*BS184</f>
        <v>0</v>
      </c>
      <c r="ML184" s="80">
        <f>+Interest_Rate_for_Equipment_Financing/12*BT184</f>
        <v>0</v>
      </c>
      <c r="MM184" s="80">
        <f>+Interest_Rate_for_Equipment_Financing/12*BU184</f>
        <v>0</v>
      </c>
      <c r="MN184" s="80">
        <f>+Interest_Rate_for_Equipment_Financing/12*BV184</f>
        <v>0</v>
      </c>
      <c r="MO184" s="80">
        <f>+Interest_Rate_for_Equipment_Financing/12*BW184</f>
        <v>0</v>
      </c>
      <c r="MP184" s="80">
        <f>+Interest_Rate_for_Equipment_Financing/12*BX184</f>
        <v>0</v>
      </c>
      <c r="MQ184" s="80">
        <f>+Interest_Rate_for_Equipment_Financing/12*BY184</f>
        <v>0</v>
      </c>
      <c r="MR184" s="80">
        <f>+Interest_Rate_for_Equipment_Financing/12*BZ184</f>
        <v>0</v>
      </c>
      <c r="MS184" s="80">
        <f>+Interest_Rate_for_Equipment_Financing/12*CA184</f>
        <v>0</v>
      </c>
      <c r="MT184" s="80">
        <f>+Interest_Rate_for_Equipment_Financing/12*CB184</f>
        <v>0</v>
      </c>
      <c r="MU184" s="80">
        <f>+Interest_Rate_for_Equipment_Financing/12*CC184</f>
        <v>0</v>
      </c>
      <c r="MV184" s="80">
        <f>+Interest_Rate_for_Equipment_Financing/12*CD184</f>
        <v>0</v>
      </c>
      <c r="MW184" s="80">
        <f>+Interest_Rate_for_Equipment_Financing/12*CE184</f>
        <v>0</v>
      </c>
      <c r="MX184" s="80">
        <f>+Interest_Rate_for_Equipment_Financing/12*CF184</f>
        <v>0</v>
      </c>
      <c r="MY184" s="80">
        <f>+Interest_Rate_for_Equipment_Financing/12*CG184</f>
        <v>0</v>
      </c>
      <c r="MZ184" s="80">
        <f>+Interest_Rate_for_Equipment_Financing/12*CH184</f>
        <v>0</v>
      </c>
      <c r="NA184" s="80">
        <f>+Interest_Rate_for_Equipment_Financing/12*CI184</f>
        <v>0</v>
      </c>
      <c r="NB184" s="80">
        <f>+Interest_Rate_for_Equipment_Financing/12*CJ184</f>
        <v>0</v>
      </c>
      <c r="NC184" s="80">
        <f>+Interest_Rate_for_Equipment_Financing/12*CK184</f>
        <v>0</v>
      </c>
      <c r="ND184" s="80">
        <f>+Interest_Rate_for_Equipment_Financing/12*CL184</f>
        <v>0</v>
      </c>
      <c r="NE184" s="80">
        <f>+Interest_Rate_for_Equipment_Financing/12*CM184</f>
        <v>0</v>
      </c>
      <c r="NF184" s="80">
        <f>+Interest_Rate_for_Equipment_Financing/12*CN184</f>
        <v>0</v>
      </c>
      <c r="NG184" s="80">
        <f>+Interest_Rate_for_Equipment_Financing/12*CO184</f>
        <v>0</v>
      </c>
      <c r="NH184" s="80">
        <f>+Interest_Rate_for_Equipment_Financing/12*CP184</f>
        <v>0</v>
      </c>
      <c r="NI184" s="80">
        <f>+Interest_Rate_for_Equipment_Financing/12*CQ184</f>
        <v>0</v>
      </c>
      <c r="NJ184" s="80">
        <f>+Interest_Rate_for_Equipment_Financing/12*CR184</f>
        <v>0</v>
      </c>
      <c r="NK184" s="80">
        <f>+Interest_Rate_for_Equipment_Financing/12*CS184</f>
        <v>0</v>
      </c>
      <c r="NL184" s="80">
        <f>+Interest_Rate_for_Equipment_Financing/12*CT184</f>
        <v>0</v>
      </c>
      <c r="NM184" s="80">
        <f>+Interest_Rate_for_Equipment_Financing/12*CU184</f>
        <v>0</v>
      </c>
      <c r="NN184" s="80">
        <f>+Interest_Rate_for_Equipment_Financing/12*CV184</f>
        <v>0</v>
      </c>
      <c r="NO184" s="80">
        <f>+Interest_Rate_for_Equipment_Financing/12*CW184</f>
        <v>0</v>
      </c>
      <c r="NP184" s="80">
        <f>+Interest_Rate_for_Equipment_Financing/12*CX184</f>
        <v>0</v>
      </c>
      <c r="NQ184" s="80">
        <f>+Interest_Rate_for_Equipment_Financing/12*CY184</f>
        <v>0</v>
      </c>
      <c r="NR184" s="80">
        <f>+Interest_Rate_for_Equipment_Financing/12*CZ184</f>
        <v>0</v>
      </c>
      <c r="NS184" s="80">
        <f>+Interest_Rate_for_Equipment_Financing/12*DA184</f>
        <v>0</v>
      </c>
      <c r="NT184" s="80">
        <f>+Interest_Rate_for_Equipment_Financing/12*DB184</f>
        <v>0</v>
      </c>
      <c r="NU184" s="80">
        <f>+Interest_Rate_for_Equipment_Financing/12*DC184</f>
        <v>0</v>
      </c>
      <c r="NV184" s="80">
        <f>+Interest_Rate_for_Equipment_Financing/12*DD184</f>
        <v>0</v>
      </c>
      <c r="NW184" s="80">
        <f>+Interest_Rate_for_Equipment_Financing/12*DE184</f>
        <v>0</v>
      </c>
      <c r="NX184" s="80">
        <f>+Interest_Rate_for_Equipment_Financing/12*DF184</f>
        <v>0</v>
      </c>
      <c r="NY184" s="80">
        <f>+Interest_Rate_for_Equipment_Financing/12*DG184</f>
        <v>0</v>
      </c>
      <c r="NZ184" s="80">
        <f>+Interest_Rate_for_Equipment_Financing/12*DH184</f>
        <v>0</v>
      </c>
      <c r="OA184" s="80">
        <f>+Interest_Rate_for_Equipment_Financing/12*DI184</f>
        <v>0</v>
      </c>
      <c r="OB184" s="80">
        <f>+Interest_Rate_for_Equipment_Financing/12*DJ184</f>
        <v>0</v>
      </c>
      <c r="OC184" s="80">
        <f>+Interest_Rate_for_Equipment_Financing/12*DK184</f>
        <v>0</v>
      </c>
      <c r="OD184" s="80">
        <f>+Interest_Rate_for_Equipment_Financing/12*DL184</f>
        <v>0</v>
      </c>
      <c r="OE184" s="80">
        <f>+Interest_Rate_for_Equipment_Financing/12*DM184</f>
        <v>0</v>
      </c>
      <c r="OF184" s="80">
        <f>+Interest_Rate_for_Equipment_Financing/12*DN184</f>
        <v>0</v>
      </c>
      <c r="OG184" s="80">
        <f>+Interest_Rate_for_Equipment_Financing/12*DO184</f>
        <v>0</v>
      </c>
      <c r="OH184" s="80">
        <f>+Interest_Rate_for_Equipment_Financing/12*DP184</f>
        <v>0</v>
      </c>
      <c r="OI184" s="80">
        <f>+Interest_Rate_for_Equipment_Financing/12*DQ184</f>
        <v>0</v>
      </c>
      <c r="OJ184" s="80">
        <f>+Interest_Rate_for_Equipment_Financing/12*DR184</f>
        <v>0</v>
      </c>
      <c r="OK184" s="80">
        <f>+Interest_Rate_for_Equipment_Financing/12*DS184</f>
        <v>0</v>
      </c>
      <c r="OL184" s="80">
        <f>+Interest_Rate_for_Equipment_Financing/12*DT184</f>
        <v>0</v>
      </c>
      <c r="OM184" s="80">
        <f>+Interest_Rate_for_Equipment_Financing/12*DU184</f>
        <v>0</v>
      </c>
      <c r="ON184" s="80">
        <f>+Interest_Rate_for_Equipment_Financing/12*DV184</f>
        <v>0</v>
      </c>
      <c r="OO184" s="80">
        <f>+Interest_Rate_for_Equipment_Financing/12*DW184</f>
        <v>0</v>
      </c>
      <c r="OP184" s="80">
        <f>+Interest_Rate_for_Equipment_Financing/12*DX184</f>
        <v>0</v>
      </c>
      <c r="OQ184" s="80">
        <f>+Interest_Rate_for_Equipment_Financing/12*DY184</f>
        <v>0</v>
      </c>
      <c r="OR184" s="80">
        <f>+Interest_Rate_for_Equipment_Financing/12*DZ184</f>
        <v>0</v>
      </c>
      <c r="OS184" s="80">
        <f>+Interest_Rate_for_Equipment_Financing/12*EA184</f>
        <v>0</v>
      </c>
      <c r="OT184" s="80">
        <f>+Interest_Rate_for_Equipment_Financing/12*EB184</f>
        <v>0</v>
      </c>
      <c r="OU184" s="80">
        <f>+Interest_Rate_for_Equipment_Financing/12*EC184</f>
        <v>0</v>
      </c>
      <c r="OV184" s="80">
        <f>+Interest_Rate_for_Equipment_Financing/12*ED184</f>
        <v>0</v>
      </c>
      <c r="OW184" s="80">
        <f>+Interest_Rate_for_Equipment_Financing/12*EE184</f>
        <v>0</v>
      </c>
    </row>
    <row r="185" ht="12.75" customHeight="1">
      <c r="A185" s="79">
        <f t="shared" si="111"/>
        <v>64</v>
      </c>
      <c r="B185" s="79" t="s">
        <v>264</v>
      </c>
      <c r="C185" s="80"/>
      <c r="D185" s="80" t="str">
        <f>Term_for_Equipment_Financing</f>
        <v/>
      </c>
      <c r="E185" s="294">
        <f>+Interest_Rate_LT</f>
        <v>0.05</v>
      </c>
      <c r="F185" s="295">
        <f t="shared" si="141"/>
        <v>4</v>
      </c>
      <c r="G185" s="79">
        <f t="shared" si="142"/>
        <v>2030</v>
      </c>
      <c r="H185" s="296"/>
      <c r="I185" s="296"/>
      <c r="J185" s="297"/>
      <c r="K185" s="1"/>
      <c r="L185" s="1"/>
      <c r="M185" s="256">
        <f t="shared" si="118"/>
        <v>47574</v>
      </c>
      <c r="N185" s="256">
        <f t="shared" si="112"/>
        <v>0</v>
      </c>
      <c r="O185" s="257">
        <f t="shared" si="113"/>
        <v>0</v>
      </c>
      <c r="P185" s="258">
        <f t="shared" ref="P185:ES185" si="243">AND((O185&gt;0.1),OR(P$70&lt;$N185,$N185=0))*(O185+$O185+O185*$E185/12)+(P$70=$M185)*($C185+$O185+$C185*$E185/12)</f>
        <v>0</v>
      </c>
      <c r="Q185" s="258">
        <f t="shared" si="243"/>
        <v>0</v>
      </c>
      <c r="R185" s="258">
        <f t="shared" si="243"/>
        <v>0</v>
      </c>
      <c r="S185" s="258">
        <f t="shared" si="243"/>
        <v>0</v>
      </c>
      <c r="T185" s="258">
        <f t="shared" si="243"/>
        <v>0</v>
      </c>
      <c r="U185" s="258">
        <f t="shared" si="243"/>
        <v>0</v>
      </c>
      <c r="V185" s="258">
        <f t="shared" si="243"/>
        <v>0</v>
      </c>
      <c r="W185" s="258">
        <f t="shared" si="243"/>
        <v>0</v>
      </c>
      <c r="X185" s="258">
        <f t="shared" si="243"/>
        <v>0</v>
      </c>
      <c r="Y185" s="258">
        <f t="shared" si="243"/>
        <v>0</v>
      </c>
      <c r="Z185" s="258">
        <f t="shared" si="243"/>
        <v>0</v>
      </c>
      <c r="AA185" s="258">
        <f t="shared" si="243"/>
        <v>0</v>
      </c>
      <c r="AB185" s="258">
        <f t="shared" si="243"/>
        <v>0</v>
      </c>
      <c r="AC185" s="258">
        <f t="shared" si="243"/>
        <v>0</v>
      </c>
      <c r="AD185" s="258">
        <f t="shared" si="243"/>
        <v>0</v>
      </c>
      <c r="AE185" s="258">
        <f t="shared" si="243"/>
        <v>0</v>
      </c>
      <c r="AF185" s="258">
        <f t="shared" si="243"/>
        <v>0</v>
      </c>
      <c r="AG185" s="258">
        <f t="shared" si="243"/>
        <v>0</v>
      </c>
      <c r="AH185" s="258">
        <f t="shared" si="243"/>
        <v>0</v>
      </c>
      <c r="AI185" s="258">
        <f t="shared" si="243"/>
        <v>0</v>
      </c>
      <c r="AJ185" s="258">
        <f t="shared" si="243"/>
        <v>0</v>
      </c>
      <c r="AK185" s="258">
        <f t="shared" si="243"/>
        <v>0</v>
      </c>
      <c r="AL185" s="258">
        <f t="shared" si="243"/>
        <v>0</v>
      </c>
      <c r="AM185" s="258">
        <f t="shared" si="243"/>
        <v>0</v>
      </c>
      <c r="AN185" s="258">
        <f t="shared" si="243"/>
        <v>0</v>
      </c>
      <c r="AO185" s="258">
        <f t="shared" si="243"/>
        <v>0</v>
      </c>
      <c r="AP185" s="258">
        <f t="shared" si="243"/>
        <v>0</v>
      </c>
      <c r="AQ185" s="258">
        <f t="shared" si="243"/>
        <v>0</v>
      </c>
      <c r="AR185" s="258">
        <f t="shared" si="243"/>
        <v>0</v>
      </c>
      <c r="AS185" s="258">
        <f t="shared" si="243"/>
        <v>0</v>
      </c>
      <c r="AT185" s="258">
        <f t="shared" si="243"/>
        <v>0</v>
      </c>
      <c r="AU185" s="258">
        <f t="shared" si="243"/>
        <v>0</v>
      </c>
      <c r="AV185" s="258">
        <f t="shared" si="243"/>
        <v>0</v>
      </c>
      <c r="AW185" s="258">
        <f t="shared" si="243"/>
        <v>0</v>
      </c>
      <c r="AX185" s="258">
        <f t="shared" si="243"/>
        <v>0</v>
      </c>
      <c r="AY185" s="258">
        <f t="shared" si="243"/>
        <v>0</v>
      </c>
      <c r="AZ185" s="258">
        <f t="shared" si="243"/>
        <v>0</v>
      </c>
      <c r="BA185" s="258">
        <f t="shared" si="243"/>
        <v>0</v>
      </c>
      <c r="BB185" s="258">
        <f t="shared" si="243"/>
        <v>0</v>
      </c>
      <c r="BC185" s="258">
        <f t="shared" si="243"/>
        <v>0</v>
      </c>
      <c r="BD185" s="258">
        <f t="shared" si="243"/>
        <v>0</v>
      </c>
      <c r="BE185" s="258">
        <f t="shared" si="243"/>
        <v>0</v>
      </c>
      <c r="BF185" s="258">
        <f t="shared" si="243"/>
        <v>0</v>
      </c>
      <c r="BG185" s="258">
        <f t="shared" si="243"/>
        <v>0</v>
      </c>
      <c r="BH185" s="258">
        <f t="shared" si="243"/>
        <v>0</v>
      </c>
      <c r="BI185" s="258">
        <f t="shared" si="243"/>
        <v>0</v>
      </c>
      <c r="BJ185" s="258">
        <f t="shared" si="243"/>
        <v>0</v>
      </c>
      <c r="BK185" s="258">
        <f t="shared" si="243"/>
        <v>0</v>
      </c>
      <c r="BL185" s="258">
        <f t="shared" si="243"/>
        <v>0</v>
      </c>
      <c r="BM185" s="258">
        <f t="shared" si="243"/>
        <v>0</v>
      </c>
      <c r="BN185" s="258">
        <f t="shared" si="243"/>
        <v>0</v>
      </c>
      <c r="BO185" s="258">
        <f t="shared" si="243"/>
        <v>0</v>
      </c>
      <c r="BP185" s="258">
        <f t="shared" si="243"/>
        <v>0</v>
      </c>
      <c r="BQ185" s="258">
        <f t="shared" si="243"/>
        <v>0</v>
      </c>
      <c r="BR185" s="258">
        <f t="shared" si="243"/>
        <v>0</v>
      </c>
      <c r="BS185" s="258">
        <f t="shared" si="243"/>
        <v>0</v>
      </c>
      <c r="BT185" s="258">
        <f t="shared" si="243"/>
        <v>0</v>
      </c>
      <c r="BU185" s="258">
        <f t="shared" si="243"/>
        <v>0</v>
      </c>
      <c r="BV185" s="258">
        <f t="shared" si="243"/>
        <v>0</v>
      </c>
      <c r="BW185" s="258">
        <f t="shared" si="243"/>
        <v>0</v>
      </c>
      <c r="BX185" s="258">
        <f t="shared" si="243"/>
        <v>0</v>
      </c>
      <c r="BY185" s="258">
        <f t="shared" si="243"/>
        <v>0</v>
      </c>
      <c r="BZ185" s="258">
        <f t="shared" si="243"/>
        <v>0</v>
      </c>
      <c r="CA185" s="258">
        <f t="shared" si="243"/>
        <v>0</v>
      </c>
      <c r="CB185" s="258">
        <f t="shared" si="243"/>
        <v>0</v>
      </c>
      <c r="CC185" s="258">
        <f t="shared" si="243"/>
        <v>0</v>
      </c>
      <c r="CD185" s="258">
        <f t="shared" si="243"/>
        <v>0</v>
      </c>
      <c r="CE185" s="258">
        <f t="shared" si="243"/>
        <v>0</v>
      </c>
      <c r="CF185" s="258">
        <f t="shared" si="243"/>
        <v>0</v>
      </c>
      <c r="CG185" s="258">
        <f t="shared" si="243"/>
        <v>0</v>
      </c>
      <c r="CH185" s="258">
        <f t="shared" si="243"/>
        <v>0</v>
      </c>
      <c r="CI185" s="258">
        <f t="shared" si="243"/>
        <v>0</v>
      </c>
      <c r="CJ185" s="258">
        <f t="shared" si="243"/>
        <v>0</v>
      </c>
      <c r="CK185" s="258">
        <f t="shared" si="243"/>
        <v>0</v>
      </c>
      <c r="CL185" s="258">
        <f t="shared" si="243"/>
        <v>0</v>
      </c>
      <c r="CM185" s="258">
        <f t="shared" si="243"/>
        <v>0</v>
      </c>
      <c r="CN185" s="258">
        <f t="shared" si="243"/>
        <v>0</v>
      </c>
      <c r="CO185" s="258">
        <f t="shared" si="243"/>
        <v>0</v>
      </c>
      <c r="CP185" s="258">
        <f t="shared" si="243"/>
        <v>0</v>
      </c>
      <c r="CQ185" s="258">
        <f t="shared" si="243"/>
        <v>0</v>
      </c>
      <c r="CR185" s="258">
        <f t="shared" si="243"/>
        <v>0</v>
      </c>
      <c r="CS185" s="258">
        <f t="shared" si="243"/>
        <v>0</v>
      </c>
      <c r="CT185" s="258">
        <f t="shared" si="243"/>
        <v>0</v>
      </c>
      <c r="CU185" s="258">
        <f t="shared" si="243"/>
        <v>0</v>
      </c>
      <c r="CV185" s="258">
        <f t="shared" si="243"/>
        <v>0</v>
      </c>
      <c r="CW185" s="258">
        <f t="shared" si="243"/>
        <v>0</v>
      </c>
      <c r="CX185" s="258">
        <f t="shared" si="243"/>
        <v>0</v>
      </c>
      <c r="CY185" s="258">
        <f t="shared" si="243"/>
        <v>0</v>
      </c>
      <c r="CZ185" s="258">
        <f t="shared" si="243"/>
        <v>0</v>
      </c>
      <c r="DA185" s="258">
        <f t="shared" si="243"/>
        <v>0</v>
      </c>
      <c r="DB185" s="258">
        <f t="shared" si="243"/>
        <v>0</v>
      </c>
      <c r="DC185" s="258">
        <f t="shared" si="243"/>
        <v>0</v>
      </c>
      <c r="DD185" s="258">
        <f t="shared" si="243"/>
        <v>0</v>
      </c>
      <c r="DE185" s="258">
        <f t="shared" si="243"/>
        <v>0</v>
      </c>
      <c r="DF185" s="258">
        <f t="shared" si="243"/>
        <v>0</v>
      </c>
      <c r="DG185" s="258">
        <f t="shared" si="243"/>
        <v>0</v>
      </c>
      <c r="DH185" s="258">
        <f t="shared" si="243"/>
        <v>0</v>
      </c>
      <c r="DI185" s="258">
        <f t="shared" si="243"/>
        <v>0</v>
      </c>
      <c r="DJ185" s="258">
        <f t="shared" si="243"/>
        <v>0</v>
      </c>
      <c r="DK185" s="258">
        <f t="shared" si="243"/>
        <v>0</v>
      </c>
      <c r="DL185" s="258">
        <f t="shared" si="243"/>
        <v>0</v>
      </c>
      <c r="DM185" s="258">
        <f t="shared" si="243"/>
        <v>0</v>
      </c>
      <c r="DN185" s="258">
        <f t="shared" si="243"/>
        <v>0</v>
      </c>
      <c r="DO185" s="258">
        <f t="shared" si="243"/>
        <v>0</v>
      </c>
      <c r="DP185" s="258">
        <f t="shared" si="243"/>
        <v>0</v>
      </c>
      <c r="DQ185" s="258">
        <f t="shared" si="243"/>
        <v>0</v>
      </c>
      <c r="DR185" s="258">
        <f t="shared" si="243"/>
        <v>0</v>
      </c>
      <c r="DS185" s="258">
        <f t="shared" si="243"/>
        <v>0</v>
      </c>
      <c r="DT185" s="258">
        <f t="shared" si="243"/>
        <v>0</v>
      </c>
      <c r="DU185" s="258">
        <f t="shared" si="243"/>
        <v>0</v>
      </c>
      <c r="DV185" s="258">
        <f t="shared" si="243"/>
        <v>0</v>
      </c>
      <c r="DW185" s="258">
        <f t="shared" si="243"/>
        <v>0</v>
      </c>
      <c r="DX185" s="258">
        <f t="shared" si="243"/>
        <v>0</v>
      </c>
      <c r="DY185" s="258">
        <f t="shared" si="243"/>
        <v>0</v>
      </c>
      <c r="DZ185" s="258">
        <f t="shared" si="243"/>
        <v>0</v>
      </c>
      <c r="EA185" s="258">
        <f t="shared" si="243"/>
        <v>0</v>
      </c>
      <c r="EB185" s="258">
        <f t="shared" si="243"/>
        <v>0</v>
      </c>
      <c r="EC185" s="258">
        <f t="shared" si="243"/>
        <v>0</v>
      </c>
      <c r="ED185" s="258">
        <f t="shared" si="243"/>
        <v>0</v>
      </c>
      <c r="EE185" s="258">
        <f t="shared" si="243"/>
        <v>0</v>
      </c>
      <c r="EF185" s="258">
        <f t="shared" si="243"/>
        <v>0</v>
      </c>
      <c r="EG185" s="258">
        <f t="shared" si="243"/>
        <v>0</v>
      </c>
      <c r="EH185" s="258">
        <f t="shared" si="243"/>
        <v>0</v>
      </c>
      <c r="EI185" s="258">
        <f t="shared" si="243"/>
        <v>0</v>
      </c>
      <c r="EJ185" s="258">
        <f t="shared" si="243"/>
        <v>0</v>
      </c>
      <c r="EK185" s="258">
        <f t="shared" si="243"/>
        <v>0</v>
      </c>
      <c r="EL185" s="258">
        <f t="shared" si="243"/>
        <v>0</v>
      </c>
      <c r="EM185" s="258">
        <f t="shared" si="243"/>
        <v>0</v>
      </c>
      <c r="EN185" s="258">
        <f t="shared" si="243"/>
        <v>0</v>
      </c>
      <c r="EO185" s="258">
        <f t="shared" si="243"/>
        <v>0</v>
      </c>
      <c r="EP185" s="258">
        <f t="shared" si="243"/>
        <v>0</v>
      </c>
      <c r="EQ185" s="258">
        <f t="shared" si="243"/>
        <v>0</v>
      </c>
      <c r="ER185" s="258">
        <f t="shared" si="243"/>
        <v>0</v>
      </c>
      <c r="ES185" s="258">
        <f t="shared" si="243"/>
        <v>0</v>
      </c>
      <c r="ET185" s="1"/>
      <c r="EU185" s="1"/>
      <c r="EV185" s="1"/>
      <c r="EW185" s="1"/>
      <c r="EX185" s="80">
        <f t="shared" ref="EX185:KE185" si="244">(P185&gt;0)*(P185-AB185)</f>
        <v>0</v>
      </c>
      <c r="EY185" s="80">
        <f t="shared" si="244"/>
        <v>0</v>
      </c>
      <c r="EZ185" s="80">
        <f t="shared" si="244"/>
        <v>0</v>
      </c>
      <c r="FA185" s="80">
        <f t="shared" si="244"/>
        <v>0</v>
      </c>
      <c r="FB185" s="80">
        <f t="shared" si="244"/>
        <v>0</v>
      </c>
      <c r="FC185" s="80">
        <f t="shared" si="244"/>
        <v>0</v>
      </c>
      <c r="FD185" s="80">
        <f t="shared" si="244"/>
        <v>0</v>
      </c>
      <c r="FE185" s="80">
        <f t="shared" si="244"/>
        <v>0</v>
      </c>
      <c r="FF185" s="80">
        <f t="shared" si="244"/>
        <v>0</v>
      </c>
      <c r="FG185" s="80">
        <f t="shared" si="244"/>
        <v>0</v>
      </c>
      <c r="FH185" s="80">
        <f t="shared" si="244"/>
        <v>0</v>
      </c>
      <c r="FI185" s="80">
        <f t="shared" si="244"/>
        <v>0</v>
      </c>
      <c r="FJ185" s="80">
        <f t="shared" si="244"/>
        <v>0</v>
      </c>
      <c r="FK185" s="80">
        <f t="shared" si="244"/>
        <v>0</v>
      </c>
      <c r="FL185" s="80">
        <f t="shared" si="244"/>
        <v>0</v>
      </c>
      <c r="FM185" s="80">
        <f t="shared" si="244"/>
        <v>0</v>
      </c>
      <c r="FN185" s="80">
        <f t="shared" si="244"/>
        <v>0</v>
      </c>
      <c r="FO185" s="80">
        <f t="shared" si="244"/>
        <v>0</v>
      </c>
      <c r="FP185" s="80">
        <f t="shared" si="244"/>
        <v>0</v>
      </c>
      <c r="FQ185" s="80">
        <f t="shared" si="244"/>
        <v>0</v>
      </c>
      <c r="FR185" s="80">
        <f t="shared" si="244"/>
        <v>0</v>
      </c>
      <c r="FS185" s="80">
        <f t="shared" si="244"/>
        <v>0</v>
      </c>
      <c r="FT185" s="80">
        <f t="shared" si="244"/>
        <v>0</v>
      </c>
      <c r="FU185" s="80">
        <f t="shared" si="244"/>
        <v>0</v>
      </c>
      <c r="FV185" s="80">
        <f t="shared" si="244"/>
        <v>0</v>
      </c>
      <c r="FW185" s="80">
        <f t="shared" si="244"/>
        <v>0</v>
      </c>
      <c r="FX185" s="80">
        <f t="shared" si="244"/>
        <v>0</v>
      </c>
      <c r="FY185" s="80">
        <f t="shared" si="244"/>
        <v>0</v>
      </c>
      <c r="FZ185" s="80">
        <f t="shared" si="244"/>
        <v>0</v>
      </c>
      <c r="GA185" s="80">
        <f t="shared" si="244"/>
        <v>0</v>
      </c>
      <c r="GB185" s="80">
        <f t="shared" si="244"/>
        <v>0</v>
      </c>
      <c r="GC185" s="80">
        <f t="shared" si="244"/>
        <v>0</v>
      </c>
      <c r="GD185" s="80">
        <f t="shared" si="244"/>
        <v>0</v>
      </c>
      <c r="GE185" s="80">
        <f t="shared" si="244"/>
        <v>0</v>
      </c>
      <c r="GF185" s="80">
        <f t="shared" si="244"/>
        <v>0</v>
      </c>
      <c r="GG185" s="80">
        <f t="shared" si="244"/>
        <v>0</v>
      </c>
      <c r="GH185" s="80">
        <f t="shared" si="244"/>
        <v>0</v>
      </c>
      <c r="GI185" s="80">
        <f t="shared" si="244"/>
        <v>0</v>
      </c>
      <c r="GJ185" s="80">
        <f t="shared" si="244"/>
        <v>0</v>
      </c>
      <c r="GK185" s="80">
        <f t="shared" si="244"/>
        <v>0</v>
      </c>
      <c r="GL185" s="80">
        <f t="shared" si="244"/>
        <v>0</v>
      </c>
      <c r="GM185" s="80">
        <f t="shared" si="244"/>
        <v>0</v>
      </c>
      <c r="GN185" s="80">
        <f t="shared" si="244"/>
        <v>0</v>
      </c>
      <c r="GO185" s="80">
        <f t="shared" si="244"/>
        <v>0</v>
      </c>
      <c r="GP185" s="80">
        <f t="shared" si="244"/>
        <v>0</v>
      </c>
      <c r="GQ185" s="80">
        <f t="shared" si="244"/>
        <v>0</v>
      </c>
      <c r="GR185" s="80">
        <f t="shared" si="244"/>
        <v>0</v>
      </c>
      <c r="GS185" s="80">
        <f t="shared" si="244"/>
        <v>0</v>
      </c>
      <c r="GT185" s="80">
        <f t="shared" si="244"/>
        <v>0</v>
      </c>
      <c r="GU185" s="80">
        <f t="shared" si="244"/>
        <v>0</v>
      </c>
      <c r="GV185" s="80">
        <f t="shared" si="244"/>
        <v>0</v>
      </c>
      <c r="GW185" s="80">
        <f t="shared" si="244"/>
        <v>0</v>
      </c>
      <c r="GX185" s="80">
        <f t="shared" si="244"/>
        <v>0</v>
      </c>
      <c r="GY185" s="80">
        <f t="shared" si="244"/>
        <v>0</v>
      </c>
      <c r="GZ185" s="80">
        <f t="shared" si="244"/>
        <v>0</v>
      </c>
      <c r="HA185" s="80">
        <f t="shared" si="244"/>
        <v>0</v>
      </c>
      <c r="HB185" s="80">
        <f t="shared" si="244"/>
        <v>0</v>
      </c>
      <c r="HC185" s="80">
        <f t="shared" si="244"/>
        <v>0</v>
      </c>
      <c r="HD185" s="80">
        <f t="shared" si="244"/>
        <v>0</v>
      </c>
      <c r="HE185" s="80">
        <f t="shared" si="244"/>
        <v>0</v>
      </c>
      <c r="HF185" s="80">
        <f t="shared" si="244"/>
        <v>0</v>
      </c>
      <c r="HG185" s="80">
        <f t="shared" si="244"/>
        <v>0</v>
      </c>
      <c r="HH185" s="80">
        <f t="shared" si="244"/>
        <v>0</v>
      </c>
      <c r="HI185" s="80">
        <f t="shared" si="244"/>
        <v>0</v>
      </c>
      <c r="HJ185" s="80">
        <f t="shared" si="244"/>
        <v>0</v>
      </c>
      <c r="HK185" s="80">
        <f t="shared" si="244"/>
        <v>0</v>
      </c>
      <c r="HL185" s="80">
        <f t="shared" si="244"/>
        <v>0</v>
      </c>
      <c r="HM185" s="80">
        <f t="shared" si="244"/>
        <v>0</v>
      </c>
      <c r="HN185" s="80">
        <f t="shared" si="244"/>
        <v>0</v>
      </c>
      <c r="HO185" s="80">
        <f t="shared" si="244"/>
        <v>0</v>
      </c>
      <c r="HP185" s="80">
        <f t="shared" si="244"/>
        <v>0</v>
      </c>
      <c r="HQ185" s="80">
        <f t="shared" si="244"/>
        <v>0</v>
      </c>
      <c r="HR185" s="80">
        <f t="shared" si="244"/>
        <v>0</v>
      </c>
      <c r="HS185" s="80">
        <f t="shared" si="244"/>
        <v>0</v>
      </c>
      <c r="HT185" s="80">
        <f t="shared" si="244"/>
        <v>0</v>
      </c>
      <c r="HU185" s="80">
        <f t="shared" si="244"/>
        <v>0</v>
      </c>
      <c r="HV185" s="80">
        <f t="shared" si="244"/>
        <v>0</v>
      </c>
      <c r="HW185" s="80">
        <f t="shared" si="244"/>
        <v>0</v>
      </c>
      <c r="HX185" s="80">
        <f t="shared" si="244"/>
        <v>0</v>
      </c>
      <c r="HY185" s="80">
        <f t="shared" si="244"/>
        <v>0</v>
      </c>
      <c r="HZ185" s="80">
        <f t="shared" si="244"/>
        <v>0</v>
      </c>
      <c r="IA185" s="80">
        <f t="shared" si="244"/>
        <v>0</v>
      </c>
      <c r="IB185" s="80">
        <f t="shared" si="244"/>
        <v>0</v>
      </c>
      <c r="IC185" s="80">
        <f t="shared" si="244"/>
        <v>0</v>
      </c>
      <c r="ID185" s="80">
        <f t="shared" si="244"/>
        <v>0</v>
      </c>
      <c r="IE185" s="80">
        <f t="shared" si="244"/>
        <v>0</v>
      </c>
      <c r="IF185" s="80">
        <f t="shared" si="244"/>
        <v>0</v>
      </c>
      <c r="IG185" s="80">
        <f t="shared" si="244"/>
        <v>0</v>
      </c>
      <c r="IH185" s="80">
        <f t="shared" si="244"/>
        <v>0</v>
      </c>
      <c r="II185" s="80">
        <f t="shared" si="244"/>
        <v>0</v>
      </c>
      <c r="IJ185" s="80">
        <f t="shared" si="244"/>
        <v>0</v>
      </c>
      <c r="IK185" s="80">
        <f t="shared" si="244"/>
        <v>0</v>
      </c>
      <c r="IL185" s="80">
        <f t="shared" si="244"/>
        <v>0</v>
      </c>
      <c r="IM185" s="80">
        <f t="shared" si="244"/>
        <v>0</v>
      </c>
      <c r="IN185" s="80">
        <f t="shared" si="244"/>
        <v>0</v>
      </c>
      <c r="IO185" s="80">
        <f t="shared" si="244"/>
        <v>0</v>
      </c>
      <c r="IP185" s="80">
        <f t="shared" si="244"/>
        <v>0</v>
      </c>
      <c r="IQ185" s="80">
        <f t="shared" si="244"/>
        <v>0</v>
      </c>
      <c r="IR185" s="80">
        <f t="shared" si="244"/>
        <v>0</v>
      </c>
      <c r="IS185" s="80">
        <f t="shared" si="244"/>
        <v>0</v>
      </c>
      <c r="IT185" s="80">
        <f t="shared" si="244"/>
        <v>0</v>
      </c>
      <c r="IU185" s="80">
        <f t="shared" si="244"/>
        <v>0</v>
      </c>
      <c r="IV185" s="80">
        <f t="shared" si="244"/>
        <v>0</v>
      </c>
      <c r="IW185" s="80">
        <f t="shared" si="244"/>
        <v>0</v>
      </c>
      <c r="IX185" s="80">
        <f t="shared" si="244"/>
        <v>0</v>
      </c>
      <c r="IY185" s="80">
        <f t="shared" si="244"/>
        <v>0</v>
      </c>
      <c r="IZ185" s="80">
        <f t="shared" si="244"/>
        <v>0</v>
      </c>
      <c r="JA185" s="80">
        <f t="shared" si="244"/>
        <v>0</v>
      </c>
      <c r="JB185" s="80">
        <f t="shared" si="244"/>
        <v>0</v>
      </c>
      <c r="JC185" s="80">
        <f t="shared" si="244"/>
        <v>0</v>
      </c>
      <c r="JD185" s="80">
        <f t="shared" si="244"/>
        <v>0</v>
      </c>
      <c r="JE185" s="80">
        <f t="shared" si="244"/>
        <v>0</v>
      </c>
      <c r="JF185" s="80">
        <f t="shared" si="244"/>
        <v>0</v>
      </c>
      <c r="JG185" s="80">
        <f t="shared" si="244"/>
        <v>0</v>
      </c>
      <c r="JH185" s="80">
        <f t="shared" si="244"/>
        <v>0</v>
      </c>
      <c r="JI185" s="80">
        <f t="shared" si="244"/>
        <v>0</v>
      </c>
      <c r="JJ185" s="80">
        <f t="shared" si="244"/>
        <v>0</v>
      </c>
      <c r="JK185" s="80">
        <f t="shared" si="244"/>
        <v>0</v>
      </c>
      <c r="JL185" s="80">
        <f t="shared" si="244"/>
        <v>0</v>
      </c>
      <c r="JM185" s="80">
        <f t="shared" si="244"/>
        <v>0</v>
      </c>
      <c r="JN185" s="80">
        <f t="shared" si="244"/>
        <v>0</v>
      </c>
      <c r="JO185" s="80">
        <f t="shared" si="244"/>
        <v>0</v>
      </c>
      <c r="JP185" s="80">
        <f t="shared" si="244"/>
        <v>0</v>
      </c>
      <c r="JQ185" s="80">
        <f t="shared" si="244"/>
        <v>0</v>
      </c>
      <c r="JR185" s="80">
        <f t="shared" si="244"/>
        <v>0</v>
      </c>
      <c r="JS185" s="80">
        <f t="shared" si="244"/>
        <v>0</v>
      </c>
      <c r="JT185" s="80">
        <f t="shared" si="244"/>
        <v>0</v>
      </c>
      <c r="JU185" s="80">
        <f t="shared" si="244"/>
        <v>0</v>
      </c>
      <c r="JV185" s="80">
        <f t="shared" si="244"/>
        <v>0</v>
      </c>
      <c r="JW185" s="80">
        <f t="shared" si="244"/>
        <v>0</v>
      </c>
      <c r="JX185" s="80">
        <f t="shared" si="244"/>
        <v>0</v>
      </c>
      <c r="JY185" s="80">
        <f t="shared" si="244"/>
        <v>0</v>
      </c>
      <c r="JZ185" s="80">
        <f t="shared" si="244"/>
        <v>0</v>
      </c>
      <c r="KA185" s="80">
        <f t="shared" si="244"/>
        <v>0</v>
      </c>
      <c r="KB185" s="80">
        <f t="shared" si="244"/>
        <v>0</v>
      </c>
      <c r="KC185" s="80">
        <f t="shared" si="244"/>
        <v>0</v>
      </c>
      <c r="KD185" s="80">
        <f t="shared" si="244"/>
        <v>0</v>
      </c>
      <c r="KE185" s="80">
        <f t="shared" si="244"/>
        <v>0</v>
      </c>
      <c r="KF185" s="1"/>
      <c r="KG185" s="1"/>
      <c r="KH185" s="80">
        <f>+Interest_Rate_for_Equipment_Financing/12*P185</f>
        <v>0</v>
      </c>
      <c r="KI185" s="80">
        <f>+Interest_Rate_for_Equipment_Financing/12*Q185</f>
        <v>0</v>
      </c>
      <c r="KJ185" s="80">
        <f>+Interest_Rate_for_Equipment_Financing/12*R185</f>
        <v>0</v>
      </c>
      <c r="KK185" s="80">
        <f>+Interest_Rate_for_Equipment_Financing/12*S185</f>
        <v>0</v>
      </c>
      <c r="KL185" s="80">
        <f>+Interest_Rate_for_Equipment_Financing/12*T185</f>
        <v>0</v>
      </c>
      <c r="KM185" s="80">
        <f>+Interest_Rate_for_Equipment_Financing/12*U185</f>
        <v>0</v>
      </c>
      <c r="KN185" s="80">
        <f>+Interest_Rate_for_Equipment_Financing/12*V185</f>
        <v>0</v>
      </c>
      <c r="KO185" s="80">
        <f>+Interest_Rate_for_Equipment_Financing/12*W185</f>
        <v>0</v>
      </c>
      <c r="KP185" s="80">
        <f>+Interest_Rate_for_Equipment_Financing/12*X185</f>
        <v>0</v>
      </c>
      <c r="KQ185" s="80">
        <f>+Interest_Rate_for_Equipment_Financing/12*Y185</f>
        <v>0</v>
      </c>
      <c r="KR185" s="80">
        <f>+Interest_Rate_for_Equipment_Financing/12*Z185</f>
        <v>0</v>
      </c>
      <c r="KS185" s="80">
        <f>+Interest_Rate_for_Equipment_Financing/12*AA185</f>
        <v>0</v>
      </c>
      <c r="KT185" s="80">
        <f>+Interest_Rate_for_Equipment_Financing/12*AB185</f>
        <v>0</v>
      </c>
      <c r="KU185" s="80">
        <f>+Interest_Rate_for_Equipment_Financing/12*AC185</f>
        <v>0</v>
      </c>
      <c r="KV185" s="80">
        <f>+Interest_Rate_for_Equipment_Financing/12*AD185</f>
        <v>0</v>
      </c>
      <c r="KW185" s="80">
        <f>+Interest_Rate_for_Equipment_Financing/12*AE185</f>
        <v>0</v>
      </c>
      <c r="KX185" s="80">
        <f>+Interest_Rate_for_Equipment_Financing/12*AF185</f>
        <v>0</v>
      </c>
      <c r="KY185" s="80">
        <f>+Interest_Rate_for_Equipment_Financing/12*AG185</f>
        <v>0</v>
      </c>
      <c r="KZ185" s="80">
        <f>+Interest_Rate_for_Equipment_Financing/12*AH185</f>
        <v>0</v>
      </c>
      <c r="LA185" s="80">
        <f>+Interest_Rate_for_Equipment_Financing/12*AI185</f>
        <v>0</v>
      </c>
      <c r="LB185" s="80">
        <f>+Interest_Rate_for_Equipment_Financing/12*AJ185</f>
        <v>0</v>
      </c>
      <c r="LC185" s="80">
        <f>+Interest_Rate_for_Equipment_Financing/12*AK185</f>
        <v>0</v>
      </c>
      <c r="LD185" s="80">
        <f>+Interest_Rate_for_Equipment_Financing/12*AL185</f>
        <v>0</v>
      </c>
      <c r="LE185" s="80">
        <f>+Interest_Rate_for_Equipment_Financing/12*AM185</f>
        <v>0</v>
      </c>
      <c r="LF185" s="80">
        <f>+Interest_Rate_for_Equipment_Financing/12*AN185</f>
        <v>0</v>
      </c>
      <c r="LG185" s="80">
        <f>+Interest_Rate_for_Equipment_Financing/12*AO185</f>
        <v>0</v>
      </c>
      <c r="LH185" s="80">
        <f>+Interest_Rate_for_Equipment_Financing/12*AP185</f>
        <v>0</v>
      </c>
      <c r="LI185" s="80">
        <f>+Interest_Rate_for_Equipment_Financing/12*AQ185</f>
        <v>0</v>
      </c>
      <c r="LJ185" s="80">
        <f>+Interest_Rate_for_Equipment_Financing/12*AR185</f>
        <v>0</v>
      </c>
      <c r="LK185" s="80">
        <f>+Interest_Rate_for_Equipment_Financing/12*AS185</f>
        <v>0</v>
      </c>
      <c r="LL185" s="80">
        <f>+Interest_Rate_for_Equipment_Financing/12*AT185</f>
        <v>0</v>
      </c>
      <c r="LM185" s="80">
        <f>+Interest_Rate_for_Equipment_Financing/12*AU185</f>
        <v>0</v>
      </c>
      <c r="LN185" s="80">
        <f>+Interest_Rate_for_Equipment_Financing/12*AV185</f>
        <v>0</v>
      </c>
      <c r="LO185" s="80">
        <f>+Interest_Rate_for_Equipment_Financing/12*AW185</f>
        <v>0</v>
      </c>
      <c r="LP185" s="80">
        <f>+Interest_Rate_for_Equipment_Financing/12*AX185</f>
        <v>0</v>
      </c>
      <c r="LQ185" s="80">
        <f>+Interest_Rate_for_Equipment_Financing/12*AY185</f>
        <v>0</v>
      </c>
      <c r="LR185" s="80">
        <f>+Interest_Rate_for_Equipment_Financing/12*AZ185</f>
        <v>0</v>
      </c>
      <c r="LS185" s="80">
        <f>+Interest_Rate_for_Equipment_Financing/12*BA185</f>
        <v>0</v>
      </c>
      <c r="LT185" s="80">
        <f>+Interest_Rate_for_Equipment_Financing/12*BB185</f>
        <v>0</v>
      </c>
      <c r="LU185" s="80">
        <f>+Interest_Rate_for_Equipment_Financing/12*BC185</f>
        <v>0</v>
      </c>
      <c r="LV185" s="80">
        <f>+Interest_Rate_for_Equipment_Financing/12*BD185</f>
        <v>0</v>
      </c>
      <c r="LW185" s="80">
        <f>+Interest_Rate_for_Equipment_Financing/12*BE185</f>
        <v>0</v>
      </c>
      <c r="LX185" s="80">
        <f>+Interest_Rate_for_Equipment_Financing/12*BF185</f>
        <v>0</v>
      </c>
      <c r="LY185" s="80">
        <f>+Interest_Rate_for_Equipment_Financing/12*BG185</f>
        <v>0</v>
      </c>
      <c r="LZ185" s="80">
        <f>+Interest_Rate_for_Equipment_Financing/12*BH185</f>
        <v>0</v>
      </c>
      <c r="MA185" s="80">
        <f>+Interest_Rate_for_Equipment_Financing/12*BI185</f>
        <v>0</v>
      </c>
      <c r="MB185" s="80">
        <f>+Interest_Rate_for_Equipment_Financing/12*BJ185</f>
        <v>0</v>
      </c>
      <c r="MC185" s="80">
        <f>+Interest_Rate_for_Equipment_Financing/12*BK185</f>
        <v>0</v>
      </c>
      <c r="MD185" s="80">
        <f>+Interest_Rate_for_Equipment_Financing/12*BL185</f>
        <v>0</v>
      </c>
      <c r="ME185" s="80">
        <f>+Interest_Rate_for_Equipment_Financing/12*BM185</f>
        <v>0</v>
      </c>
      <c r="MF185" s="80">
        <f>+Interest_Rate_for_Equipment_Financing/12*BN185</f>
        <v>0</v>
      </c>
      <c r="MG185" s="80">
        <f>+Interest_Rate_for_Equipment_Financing/12*BO185</f>
        <v>0</v>
      </c>
      <c r="MH185" s="80">
        <f>+Interest_Rate_for_Equipment_Financing/12*BP185</f>
        <v>0</v>
      </c>
      <c r="MI185" s="80">
        <f>+Interest_Rate_for_Equipment_Financing/12*BQ185</f>
        <v>0</v>
      </c>
      <c r="MJ185" s="80">
        <f>+Interest_Rate_for_Equipment_Financing/12*BR185</f>
        <v>0</v>
      </c>
      <c r="MK185" s="80">
        <f>+Interest_Rate_for_Equipment_Financing/12*BS185</f>
        <v>0</v>
      </c>
      <c r="ML185" s="80">
        <f>+Interest_Rate_for_Equipment_Financing/12*BT185</f>
        <v>0</v>
      </c>
      <c r="MM185" s="80">
        <f>+Interest_Rate_for_Equipment_Financing/12*BU185</f>
        <v>0</v>
      </c>
      <c r="MN185" s="80">
        <f>+Interest_Rate_for_Equipment_Financing/12*BV185</f>
        <v>0</v>
      </c>
      <c r="MO185" s="80">
        <f>+Interest_Rate_for_Equipment_Financing/12*BW185</f>
        <v>0</v>
      </c>
      <c r="MP185" s="80">
        <f>+Interest_Rate_for_Equipment_Financing/12*BX185</f>
        <v>0</v>
      </c>
      <c r="MQ185" s="80">
        <f>+Interest_Rate_for_Equipment_Financing/12*BY185</f>
        <v>0</v>
      </c>
      <c r="MR185" s="80">
        <f>+Interest_Rate_for_Equipment_Financing/12*BZ185</f>
        <v>0</v>
      </c>
      <c r="MS185" s="80">
        <f>+Interest_Rate_for_Equipment_Financing/12*CA185</f>
        <v>0</v>
      </c>
      <c r="MT185" s="80">
        <f>+Interest_Rate_for_Equipment_Financing/12*CB185</f>
        <v>0</v>
      </c>
      <c r="MU185" s="80">
        <f>+Interest_Rate_for_Equipment_Financing/12*CC185</f>
        <v>0</v>
      </c>
      <c r="MV185" s="80">
        <f>+Interest_Rate_for_Equipment_Financing/12*CD185</f>
        <v>0</v>
      </c>
      <c r="MW185" s="80">
        <f>+Interest_Rate_for_Equipment_Financing/12*CE185</f>
        <v>0</v>
      </c>
      <c r="MX185" s="80">
        <f>+Interest_Rate_for_Equipment_Financing/12*CF185</f>
        <v>0</v>
      </c>
      <c r="MY185" s="80">
        <f>+Interest_Rate_for_Equipment_Financing/12*CG185</f>
        <v>0</v>
      </c>
      <c r="MZ185" s="80">
        <f>+Interest_Rate_for_Equipment_Financing/12*CH185</f>
        <v>0</v>
      </c>
      <c r="NA185" s="80">
        <f>+Interest_Rate_for_Equipment_Financing/12*CI185</f>
        <v>0</v>
      </c>
      <c r="NB185" s="80">
        <f>+Interest_Rate_for_Equipment_Financing/12*CJ185</f>
        <v>0</v>
      </c>
      <c r="NC185" s="80">
        <f>+Interest_Rate_for_Equipment_Financing/12*CK185</f>
        <v>0</v>
      </c>
      <c r="ND185" s="80">
        <f>+Interest_Rate_for_Equipment_Financing/12*CL185</f>
        <v>0</v>
      </c>
      <c r="NE185" s="80">
        <f>+Interest_Rate_for_Equipment_Financing/12*CM185</f>
        <v>0</v>
      </c>
      <c r="NF185" s="80">
        <f>+Interest_Rate_for_Equipment_Financing/12*CN185</f>
        <v>0</v>
      </c>
      <c r="NG185" s="80">
        <f>+Interest_Rate_for_Equipment_Financing/12*CO185</f>
        <v>0</v>
      </c>
      <c r="NH185" s="80">
        <f>+Interest_Rate_for_Equipment_Financing/12*CP185</f>
        <v>0</v>
      </c>
      <c r="NI185" s="80">
        <f>+Interest_Rate_for_Equipment_Financing/12*CQ185</f>
        <v>0</v>
      </c>
      <c r="NJ185" s="80">
        <f>+Interest_Rate_for_Equipment_Financing/12*CR185</f>
        <v>0</v>
      </c>
      <c r="NK185" s="80">
        <f>+Interest_Rate_for_Equipment_Financing/12*CS185</f>
        <v>0</v>
      </c>
      <c r="NL185" s="80">
        <f>+Interest_Rate_for_Equipment_Financing/12*CT185</f>
        <v>0</v>
      </c>
      <c r="NM185" s="80">
        <f>+Interest_Rate_for_Equipment_Financing/12*CU185</f>
        <v>0</v>
      </c>
      <c r="NN185" s="80">
        <f>+Interest_Rate_for_Equipment_Financing/12*CV185</f>
        <v>0</v>
      </c>
      <c r="NO185" s="80">
        <f>+Interest_Rate_for_Equipment_Financing/12*CW185</f>
        <v>0</v>
      </c>
      <c r="NP185" s="80">
        <f>+Interest_Rate_for_Equipment_Financing/12*CX185</f>
        <v>0</v>
      </c>
      <c r="NQ185" s="80">
        <f>+Interest_Rate_for_Equipment_Financing/12*CY185</f>
        <v>0</v>
      </c>
      <c r="NR185" s="80">
        <f>+Interest_Rate_for_Equipment_Financing/12*CZ185</f>
        <v>0</v>
      </c>
      <c r="NS185" s="80">
        <f>+Interest_Rate_for_Equipment_Financing/12*DA185</f>
        <v>0</v>
      </c>
      <c r="NT185" s="80">
        <f>+Interest_Rate_for_Equipment_Financing/12*DB185</f>
        <v>0</v>
      </c>
      <c r="NU185" s="80">
        <f>+Interest_Rate_for_Equipment_Financing/12*DC185</f>
        <v>0</v>
      </c>
      <c r="NV185" s="80">
        <f>+Interest_Rate_for_Equipment_Financing/12*DD185</f>
        <v>0</v>
      </c>
      <c r="NW185" s="80">
        <f>+Interest_Rate_for_Equipment_Financing/12*DE185</f>
        <v>0</v>
      </c>
      <c r="NX185" s="80">
        <f>+Interest_Rate_for_Equipment_Financing/12*DF185</f>
        <v>0</v>
      </c>
      <c r="NY185" s="80">
        <f>+Interest_Rate_for_Equipment_Financing/12*DG185</f>
        <v>0</v>
      </c>
      <c r="NZ185" s="80">
        <f>+Interest_Rate_for_Equipment_Financing/12*DH185</f>
        <v>0</v>
      </c>
      <c r="OA185" s="80">
        <f>+Interest_Rate_for_Equipment_Financing/12*DI185</f>
        <v>0</v>
      </c>
      <c r="OB185" s="80">
        <f>+Interest_Rate_for_Equipment_Financing/12*DJ185</f>
        <v>0</v>
      </c>
      <c r="OC185" s="80">
        <f>+Interest_Rate_for_Equipment_Financing/12*DK185</f>
        <v>0</v>
      </c>
      <c r="OD185" s="80">
        <f>+Interest_Rate_for_Equipment_Financing/12*DL185</f>
        <v>0</v>
      </c>
      <c r="OE185" s="80">
        <f>+Interest_Rate_for_Equipment_Financing/12*DM185</f>
        <v>0</v>
      </c>
      <c r="OF185" s="80">
        <f>+Interest_Rate_for_Equipment_Financing/12*DN185</f>
        <v>0</v>
      </c>
      <c r="OG185" s="80">
        <f>+Interest_Rate_for_Equipment_Financing/12*DO185</f>
        <v>0</v>
      </c>
      <c r="OH185" s="80">
        <f>+Interest_Rate_for_Equipment_Financing/12*DP185</f>
        <v>0</v>
      </c>
      <c r="OI185" s="80">
        <f>+Interest_Rate_for_Equipment_Financing/12*DQ185</f>
        <v>0</v>
      </c>
      <c r="OJ185" s="80">
        <f>+Interest_Rate_for_Equipment_Financing/12*DR185</f>
        <v>0</v>
      </c>
      <c r="OK185" s="80">
        <f>+Interest_Rate_for_Equipment_Financing/12*DS185</f>
        <v>0</v>
      </c>
      <c r="OL185" s="80">
        <f>+Interest_Rate_for_Equipment_Financing/12*DT185</f>
        <v>0</v>
      </c>
      <c r="OM185" s="80">
        <f>+Interest_Rate_for_Equipment_Financing/12*DU185</f>
        <v>0</v>
      </c>
      <c r="ON185" s="80">
        <f>+Interest_Rate_for_Equipment_Financing/12*DV185</f>
        <v>0</v>
      </c>
      <c r="OO185" s="80">
        <f>+Interest_Rate_for_Equipment_Financing/12*DW185</f>
        <v>0</v>
      </c>
      <c r="OP185" s="80">
        <f>+Interest_Rate_for_Equipment_Financing/12*DX185</f>
        <v>0</v>
      </c>
      <c r="OQ185" s="80">
        <f>+Interest_Rate_for_Equipment_Financing/12*DY185</f>
        <v>0</v>
      </c>
      <c r="OR185" s="80">
        <f>+Interest_Rate_for_Equipment_Financing/12*DZ185</f>
        <v>0</v>
      </c>
      <c r="OS185" s="80">
        <f>+Interest_Rate_for_Equipment_Financing/12*EA185</f>
        <v>0</v>
      </c>
      <c r="OT185" s="80">
        <f>+Interest_Rate_for_Equipment_Financing/12*EB185</f>
        <v>0</v>
      </c>
      <c r="OU185" s="80">
        <f>+Interest_Rate_for_Equipment_Financing/12*EC185</f>
        <v>0</v>
      </c>
      <c r="OV185" s="80">
        <f>+Interest_Rate_for_Equipment_Financing/12*ED185</f>
        <v>0</v>
      </c>
      <c r="OW185" s="80">
        <f>+Interest_Rate_for_Equipment_Financing/12*EE185</f>
        <v>0</v>
      </c>
    </row>
    <row r="186" ht="12.75" customHeight="1">
      <c r="A186" s="79">
        <f t="shared" si="111"/>
        <v>65</v>
      </c>
      <c r="B186" s="79" t="s">
        <v>265</v>
      </c>
      <c r="C186" s="80"/>
      <c r="D186" s="80" t="str">
        <f>Term_for_Equipment_Financing</f>
        <v/>
      </c>
      <c r="E186" s="294">
        <f>+Interest_Rate_LT</f>
        <v>0.05</v>
      </c>
      <c r="F186" s="295">
        <f t="shared" si="141"/>
        <v>5</v>
      </c>
      <c r="G186" s="79">
        <f t="shared" si="142"/>
        <v>2030</v>
      </c>
      <c r="H186" s="296"/>
      <c r="I186" s="296"/>
      <c r="J186" s="297"/>
      <c r="K186" s="1"/>
      <c r="L186" s="1"/>
      <c r="M186" s="256">
        <f t="shared" si="118"/>
        <v>47604</v>
      </c>
      <c r="N186" s="256">
        <f t="shared" si="112"/>
        <v>0</v>
      </c>
      <c r="O186" s="257">
        <f t="shared" si="113"/>
        <v>0</v>
      </c>
      <c r="P186" s="258">
        <f t="shared" ref="P186:ES186" si="245">AND((O186&gt;0.1),OR(P$70&lt;$N186,$N186=0))*(O186+$O186+O186*$E186/12)+(P$70=$M186)*($C186+$O186+$C186*$E186/12)</f>
        <v>0</v>
      </c>
      <c r="Q186" s="258">
        <f t="shared" si="245"/>
        <v>0</v>
      </c>
      <c r="R186" s="258">
        <f t="shared" si="245"/>
        <v>0</v>
      </c>
      <c r="S186" s="258">
        <f t="shared" si="245"/>
        <v>0</v>
      </c>
      <c r="T186" s="258">
        <f t="shared" si="245"/>
        <v>0</v>
      </c>
      <c r="U186" s="258">
        <f t="shared" si="245"/>
        <v>0</v>
      </c>
      <c r="V186" s="258">
        <f t="shared" si="245"/>
        <v>0</v>
      </c>
      <c r="W186" s="258">
        <f t="shared" si="245"/>
        <v>0</v>
      </c>
      <c r="X186" s="258">
        <f t="shared" si="245"/>
        <v>0</v>
      </c>
      <c r="Y186" s="258">
        <f t="shared" si="245"/>
        <v>0</v>
      </c>
      <c r="Z186" s="258">
        <f t="shared" si="245"/>
        <v>0</v>
      </c>
      <c r="AA186" s="258">
        <f t="shared" si="245"/>
        <v>0</v>
      </c>
      <c r="AB186" s="258">
        <f t="shared" si="245"/>
        <v>0</v>
      </c>
      <c r="AC186" s="258">
        <f t="shared" si="245"/>
        <v>0</v>
      </c>
      <c r="AD186" s="258">
        <f t="shared" si="245"/>
        <v>0</v>
      </c>
      <c r="AE186" s="258">
        <f t="shared" si="245"/>
        <v>0</v>
      </c>
      <c r="AF186" s="258">
        <f t="shared" si="245"/>
        <v>0</v>
      </c>
      <c r="AG186" s="258">
        <f t="shared" si="245"/>
        <v>0</v>
      </c>
      <c r="AH186" s="258">
        <f t="shared" si="245"/>
        <v>0</v>
      </c>
      <c r="AI186" s="258">
        <f t="shared" si="245"/>
        <v>0</v>
      </c>
      <c r="AJ186" s="258">
        <f t="shared" si="245"/>
        <v>0</v>
      </c>
      <c r="AK186" s="258">
        <f t="shared" si="245"/>
        <v>0</v>
      </c>
      <c r="AL186" s="258">
        <f t="shared" si="245"/>
        <v>0</v>
      </c>
      <c r="AM186" s="258">
        <f t="shared" si="245"/>
        <v>0</v>
      </c>
      <c r="AN186" s="258">
        <f t="shared" si="245"/>
        <v>0</v>
      </c>
      <c r="AO186" s="258">
        <f t="shared" si="245"/>
        <v>0</v>
      </c>
      <c r="AP186" s="258">
        <f t="shared" si="245"/>
        <v>0</v>
      </c>
      <c r="AQ186" s="258">
        <f t="shared" si="245"/>
        <v>0</v>
      </c>
      <c r="AR186" s="258">
        <f t="shared" si="245"/>
        <v>0</v>
      </c>
      <c r="AS186" s="258">
        <f t="shared" si="245"/>
        <v>0</v>
      </c>
      <c r="AT186" s="258">
        <f t="shared" si="245"/>
        <v>0</v>
      </c>
      <c r="AU186" s="258">
        <f t="shared" si="245"/>
        <v>0</v>
      </c>
      <c r="AV186" s="258">
        <f t="shared" si="245"/>
        <v>0</v>
      </c>
      <c r="AW186" s="258">
        <f t="shared" si="245"/>
        <v>0</v>
      </c>
      <c r="AX186" s="258">
        <f t="shared" si="245"/>
        <v>0</v>
      </c>
      <c r="AY186" s="258">
        <f t="shared" si="245"/>
        <v>0</v>
      </c>
      <c r="AZ186" s="258">
        <f t="shared" si="245"/>
        <v>0</v>
      </c>
      <c r="BA186" s="258">
        <f t="shared" si="245"/>
        <v>0</v>
      </c>
      <c r="BB186" s="258">
        <f t="shared" si="245"/>
        <v>0</v>
      </c>
      <c r="BC186" s="258">
        <f t="shared" si="245"/>
        <v>0</v>
      </c>
      <c r="BD186" s="258">
        <f t="shared" si="245"/>
        <v>0</v>
      </c>
      <c r="BE186" s="258">
        <f t="shared" si="245"/>
        <v>0</v>
      </c>
      <c r="BF186" s="258">
        <f t="shared" si="245"/>
        <v>0</v>
      </c>
      <c r="BG186" s="258">
        <f t="shared" si="245"/>
        <v>0</v>
      </c>
      <c r="BH186" s="258">
        <f t="shared" si="245"/>
        <v>0</v>
      </c>
      <c r="BI186" s="258">
        <f t="shared" si="245"/>
        <v>0</v>
      </c>
      <c r="BJ186" s="258">
        <f t="shared" si="245"/>
        <v>0</v>
      </c>
      <c r="BK186" s="258">
        <f t="shared" si="245"/>
        <v>0</v>
      </c>
      <c r="BL186" s="258">
        <f t="shared" si="245"/>
        <v>0</v>
      </c>
      <c r="BM186" s="258">
        <f t="shared" si="245"/>
        <v>0</v>
      </c>
      <c r="BN186" s="258">
        <f t="shared" si="245"/>
        <v>0</v>
      </c>
      <c r="BO186" s="258">
        <f t="shared" si="245"/>
        <v>0</v>
      </c>
      <c r="BP186" s="258">
        <f t="shared" si="245"/>
        <v>0</v>
      </c>
      <c r="BQ186" s="258">
        <f t="shared" si="245"/>
        <v>0</v>
      </c>
      <c r="BR186" s="258">
        <f t="shared" si="245"/>
        <v>0</v>
      </c>
      <c r="BS186" s="258">
        <f t="shared" si="245"/>
        <v>0</v>
      </c>
      <c r="BT186" s="258">
        <f t="shared" si="245"/>
        <v>0</v>
      </c>
      <c r="BU186" s="258">
        <f t="shared" si="245"/>
        <v>0</v>
      </c>
      <c r="BV186" s="258">
        <f t="shared" si="245"/>
        <v>0</v>
      </c>
      <c r="BW186" s="258">
        <f t="shared" si="245"/>
        <v>0</v>
      </c>
      <c r="BX186" s="258">
        <f t="shared" si="245"/>
        <v>0</v>
      </c>
      <c r="BY186" s="258">
        <f t="shared" si="245"/>
        <v>0</v>
      </c>
      <c r="BZ186" s="258">
        <f t="shared" si="245"/>
        <v>0</v>
      </c>
      <c r="CA186" s="258">
        <f t="shared" si="245"/>
        <v>0</v>
      </c>
      <c r="CB186" s="258">
        <f t="shared" si="245"/>
        <v>0</v>
      </c>
      <c r="CC186" s="258">
        <f t="shared" si="245"/>
        <v>0</v>
      </c>
      <c r="CD186" s="258">
        <f t="shared" si="245"/>
        <v>0</v>
      </c>
      <c r="CE186" s="258">
        <f t="shared" si="245"/>
        <v>0</v>
      </c>
      <c r="CF186" s="258">
        <f t="shared" si="245"/>
        <v>0</v>
      </c>
      <c r="CG186" s="258">
        <f t="shared" si="245"/>
        <v>0</v>
      </c>
      <c r="CH186" s="258">
        <f t="shared" si="245"/>
        <v>0</v>
      </c>
      <c r="CI186" s="258">
        <f t="shared" si="245"/>
        <v>0</v>
      </c>
      <c r="CJ186" s="258">
        <f t="shared" si="245"/>
        <v>0</v>
      </c>
      <c r="CK186" s="258">
        <f t="shared" si="245"/>
        <v>0</v>
      </c>
      <c r="CL186" s="258">
        <f t="shared" si="245"/>
        <v>0</v>
      </c>
      <c r="CM186" s="258">
        <f t="shared" si="245"/>
        <v>0</v>
      </c>
      <c r="CN186" s="258">
        <f t="shared" si="245"/>
        <v>0</v>
      </c>
      <c r="CO186" s="258">
        <f t="shared" si="245"/>
        <v>0</v>
      </c>
      <c r="CP186" s="258">
        <f t="shared" si="245"/>
        <v>0</v>
      </c>
      <c r="CQ186" s="258">
        <f t="shared" si="245"/>
        <v>0</v>
      </c>
      <c r="CR186" s="258">
        <f t="shared" si="245"/>
        <v>0</v>
      </c>
      <c r="CS186" s="258">
        <f t="shared" si="245"/>
        <v>0</v>
      </c>
      <c r="CT186" s="258">
        <f t="shared" si="245"/>
        <v>0</v>
      </c>
      <c r="CU186" s="258">
        <f t="shared" si="245"/>
        <v>0</v>
      </c>
      <c r="CV186" s="258">
        <f t="shared" si="245"/>
        <v>0</v>
      </c>
      <c r="CW186" s="258">
        <f t="shared" si="245"/>
        <v>0</v>
      </c>
      <c r="CX186" s="258">
        <f t="shared" si="245"/>
        <v>0</v>
      </c>
      <c r="CY186" s="258">
        <f t="shared" si="245"/>
        <v>0</v>
      </c>
      <c r="CZ186" s="258">
        <f t="shared" si="245"/>
        <v>0</v>
      </c>
      <c r="DA186" s="258">
        <f t="shared" si="245"/>
        <v>0</v>
      </c>
      <c r="DB186" s="258">
        <f t="shared" si="245"/>
        <v>0</v>
      </c>
      <c r="DC186" s="258">
        <f t="shared" si="245"/>
        <v>0</v>
      </c>
      <c r="DD186" s="258">
        <f t="shared" si="245"/>
        <v>0</v>
      </c>
      <c r="DE186" s="258">
        <f t="shared" si="245"/>
        <v>0</v>
      </c>
      <c r="DF186" s="258">
        <f t="shared" si="245"/>
        <v>0</v>
      </c>
      <c r="DG186" s="258">
        <f t="shared" si="245"/>
        <v>0</v>
      </c>
      <c r="DH186" s="258">
        <f t="shared" si="245"/>
        <v>0</v>
      </c>
      <c r="DI186" s="258">
        <f t="shared" si="245"/>
        <v>0</v>
      </c>
      <c r="DJ186" s="258">
        <f t="shared" si="245"/>
        <v>0</v>
      </c>
      <c r="DK186" s="258">
        <f t="shared" si="245"/>
        <v>0</v>
      </c>
      <c r="DL186" s="258">
        <f t="shared" si="245"/>
        <v>0</v>
      </c>
      <c r="DM186" s="258">
        <f t="shared" si="245"/>
        <v>0</v>
      </c>
      <c r="DN186" s="258">
        <f t="shared" si="245"/>
        <v>0</v>
      </c>
      <c r="DO186" s="258">
        <f t="shared" si="245"/>
        <v>0</v>
      </c>
      <c r="DP186" s="258">
        <f t="shared" si="245"/>
        <v>0</v>
      </c>
      <c r="DQ186" s="258">
        <f t="shared" si="245"/>
        <v>0</v>
      </c>
      <c r="DR186" s="258">
        <f t="shared" si="245"/>
        <v>0</v>
      </c>
      <c r="DS186" s="258">
        <f t="shared" si="245"/>
        <v>0</v>
      </c>
      <c r="DT186" s="258">
        <f t="shared" si="245"/>
        <v>0</v>
      </c>
      <c r="DU186" s="258">
        <f t="shared" si="245"/>
        <v>0</v>
      </c>
      <c r="DV186" s="258">
        <f t="shared" si="245"/>
        <v>0</v>
      </c>
      <c r="DW186" s="258">
        <f t="shared" si="245"/>
        <v>0</v>
      </c>
      <c r="DX186" s="258">
        <f t="shared" si="245"/>
        <v>0</v>
      </c>
      <c r="DY186" s="258">
        <f t="shared" si="245"/>
        <v>0</v>
      </c>
      <c r="DZ186" s="258">
        <f t="shared" si="245"/>
        <v>0</v>
      </c>
      <c r="EA186" s="258">
        <f t="shared" si="245"/>
        <v>0</v>
      </c>
      <c r="EB186" s="258">
        <f t="shared" si="245"/>
        <v>0</v>
      </c>
      <c r="EC186" s="258">
        <f t="shared" si="245"/>
        <v>0</v>
      </c>
      <c r="ED186" s="258">
        <f t="shared" si="245"/>
        <v>0</v>
      </c>
      <c r="EE186" s="258">
        <f t="shared" si="245"/>
        <v>0</v>
      </c>
      <c r="EF186" s="258">
        <f t="shared" si="245"/>
        <v>0</v>
      </c>
      <c r="EG186" s="258">
        <f t="shared" si="245"/>
        <v>0</v>
      </c>
      <c r="EH186" s="258">
        <f t="shared" si="245"/>
        <v>0</v>
      </c>
      <c r="EI186" s="258">
        <f t="shared" si="245"/>
        <v>0</v>
      </c>
      <c r="EJ186" s="258">
        <f t="shared" si="245"/>
        <v>0</v>
      </c>
      <c r="EK186" s="258">
        <f t="shared" si="245"/>
        <v>0</v>
      </c>
      <c r="EL186" s="258">
        <f t="shared" si="245"/>
        <v>0</v>
      </c>
      <c r="EM186" s="258">
        <f t="shared" si="245"/>
        <v>0</v>
      </c>
      <c r="EN186" s="258">
        <f t="shared" si="245"/>
        <v>0</v>
      </c>
      <c r="EO186" s="258">
        <f t="shared" si="245"/>
        <v>0</v>
      </c>
      <c r="EP186" s="258">
        <f t="shared" si="245"/>
        <v>0</v>
      </c>
      <c r="EQ186" s="258">
        <f t="shared" si="245"/>
        <v>0</v>
      </c>
      <c r="ER186" s="258">
        <f t="shared" si="245"/>
        <v>0</v>
      </c>
      <c r="ES186" s="258">
        <f t="shared" si="245"/>
        <v>0</v>
      </c>
      <c r="ET186" s="1"/>
      <c r="EU186" s="1"/>
      <c r="EV186" s="1"/>
      <c r="EW186" s="1"/>
      <c r="EX186" s="80">
        <f t="shared" ref="EX186:KE186" si="246">(P186&gt;0)*(P186-AB186)</f>
        <v>0</v>
      </c>
      <c r="EY186" s="80">
        <f t="shared" si="246"/>
        <v>0</v>
      </c>
      <c r="EZ186" s="80">
        <f t="shared" si="246"/>
        <v>0</v>
      </c>
      <c r="FA186" s="80">
        <f t="shared" si="246"/>
        <v>0</v>
      </c>
      <c r="FB186" s="80">
        <f t="shared" si="246"/>
        <v>0</v>
      </c>
      <c r="FC186" s="80">
        <f t="shared" si="246"/>
        <v>0</v>
      </c>
      <c r="FD186" s="80">
        <f t="shared" si="246"/>
        <v>0</v>
      </c>
      <c r="FE186" s="80">
        <f t="shared" si="246"/>
        <v>0</v>
      </c>
      <c r="FF186" s="80">
        <f t="shared" si="246"/>
        <v>0</v>
      </c>
      <c r="FG186" s="80">
        <f t="shared" si="246"/>
        <v>0</v>
      </c>
      <c r="FH186" s="80">
        <f t="shared" si="246"/>
        <v>0</v>
      </c>
      <c r="FI186" s="80">
        <f t="shared" si="246"/>
        <v>0</v>
      </c>
      <c r="FJ186" s="80">
        <f t="shared" si="246"/>
        <v>0</v>
      </c>
      <c r="FK186" s="80">
        <f t="shared" si="246"/>
        <v>0</v>
      </c>
      <c r="FL186" s="80">
        <f t="shared" si="246"/>
        <v>0</v>
      </c>
      <c r="FM186" s="80">
        <f t="shared" si="246"/>
        <v>0</v>
      </c>
      <c r="FN186" s="80">
        <f t="shared" si="246"/>
        <v>0</v>
      </c>
      <c r="FO186" s="80">
        <f t="shared" si="246"/>
        <v>0</v>
      </c>
      <c r="FP186" s="80">
        <f t="shared" si="246"/>
        <v>0</v>
      </c>
      <c r="FQ186" s="80">
        <f t="shared" si="246"/>
        <v>0</v>
      </c>
      <c r="FR186" s="80">
        <f t="shared" si="246"/>
        <v>0</v>
      </c>
      <c r="FS186" s="80">
        <f t="shared" si="246"/>
        <v>0</v>
      </c>
      <c r="FT186" s="80">
        <f t="shared" si="246"/>
        <v>0</v>
      </c>
      <c r="FU186" s="80">
        <f t="shared" si="246"/>
        <v>0</v>
      </c>
      <c r="FV186" s="80">
        <f t="shared" si="246"/>
        <v>0</v>
      </c>
      <c r="FW186" s="80">
        <f t="shared" si="246"/>
        <v>0</v>
      </c>
      <c r="FX186" s="80">
        <f t="shared" si="246"/>
        <v>0</v>
      </c>
      <c r="FY186" s="80">
        <f t="shared" si="246"/>
        <v>0</v>
      </c>
      <c r="FZ186" s="80">
        <f t="shared" si="246"/>
        <v>0</v>
      </c>
      <c r="GA186" s="80">
        <f t="shared" si="246"/>
        <v>0</v>
      </c>
      <c r="GB186" s="80">
        <f t="shared" si="246"/>
        <v>0</v>
      </c>
      <c r="GC186" s="80">
        <f t="shared" si="246"/>
        <v>0</v>
      </c>
      <c r="GD186" s="80">
        <f t="shared" si="246"/>
        <v>0</v>
      </c>
      <c r="GE186" s="80">
        <f t="shared" si="246"/>
        <v>0</v>
      </c>
      <c r="GF186" s="80">
        <f t="shared" si="246"/>
        <v>0</v>
      </c>
      <c r="GG186" s="80">
        <f t="shared" si="246"/>
        <v>0</v>
      </c>
      <c r="GH186" s="80">
        <f t="shared" si="246"/>
        <v>0</v>
      </c>
      <c r="GI186" s="80">
        <f t="shared" si="246"/>
        <v>0</v>
      </c>
      <c r="GJ186" s="80">
        <f t="shared" si="246"/>
        <v>0</v>
      </c>
      <c r="GK186" s="80">
        <f t="shared" si="246"/>
        <v>0</v>
      </c>
      <c r="GL186" s="80">
        <f t="shared" si="246"/>
        <v>0</v>
      </c>
      <c r="GM186" s="80">
        <f t="shared" si="246"/>
        <v>0</v>
      </c>
      <c r="GN186" s="80">
        <f t="shared" si="246"/>
        <v>0</v>
      </c>
      <c r="GO186" s="80">
        <f t="shared" si="246"/>
        <v>0</v>
      </c>
      <c r="GP186" s="80">
        <f t="shared" si="246"/>
        <v>0</v>
      </c>
      <c r="GQ186" s="80">
        <f t="shared" si="246"/>
        <v>0</v>
      </c>
      <c r="GR186" s="80">
        <f t="shared" si="246"/>
        <v>0</v>
      </c>
      <c r="GS186" s="80">
        <f t="shared" si="246"/>
        <v>0</v>
      </c>
      <c r="GT186" s="80">
        <f t="shared" si="246"/>
        <v>0</v>
      </c>
      <c r="GU186" s="80">
        <f t="shared" si="246"/>
        <v>0</v>
      </c>
      <c r="GV186" s="80">
        <f t="shared" si="246"/>
        <v>0</v>
      </c>
      <c r="GW186" s="80">
        <f t="shared" si="246"/>
        <v>0</v>
      </c>
      <c r="GX186" s="80">
        <f t="shared" si="246"/>
        <v>0</v>
      </c>
      <c r="GY186" s="80">
        <f t="shared" si="246"/>
        <v>0</v>
      </c>
      <c r="GZ186" s="80">
        <f t="shared" si="246"/>
        <v>0</v>
      </c>
      <c r="HA186" s="80">
        <f t="shared" si="246"/>
        <v>0</v>
      </c>
      <c r="HB186" s="80">
        <f t="shared" si="246"/>
        <v>0</v>
      </c>
      <c r="HC186" s="80">
        <f t="shared" si="246"/>
        <v>0</v>
      </c>
      <c r="HD186" s="80">
        <f t="shared" si="246"/>
        <v>0</v>
      </c>
      <c r="HE186" s="80">
        <f t="shared" si="246"/>
        <v>0</v>
      </c>
      <c r="HF186" s="80">
        <f t="shared" si="246"/>
        <v>0</v>
      </c>
      <c r="HG186" s="80">
        <f t="shared" si="246"/>
        <v>0</v>
      </c>
      <c r="HH186" s="80">
        <f t="shared" si="246"/>
        <v>0</v>
      </c>
      <c r="HI186" s="80">
        <f t="shared" si="246"/>
        <v>0</v>
      </c>
      <c r="HJ186" s="80">
        <f t="shared" si="246"/>
        <v>0</v>
      </c>
      <c r="HK186" s="80">
        <f t="shared" si="246"/>
        <v>0</v>
      </c>
      <c r="HL186" s="80">
        <f t="shared" si="246"/>
        <v>0</v>
      </c>
      <c r="HM186" s="80">
        <f t="shared" si="246"/>
        <v>0</v>
      </c>
      <c r="HN186" s="80">
        <f t="shared" si="246"/>
        <v>0</v>
      </c>
      <c r="HO186" s="80">
        <f t="shared" si="246"/>
        <v>0</v>
      </c>
      <c r="HP186" s="80">
        <f t="shared" si="246"/>
        <v>0</v>
      </c>
      <c r="HQ186" s="80">
        <f t="shared" si="246"/>
        <v>0</v>
      </c>
      <c r="HR186" s="80">
        <f t="shared" si="246"/>
        <v>0</v>
      </c>
      <c r="HS186" s="80">
        <f t="shared" si="246"/>
        <v>0</v>
      </c>
      <c r="HT186" s="80">
        <f t="shared" si="246"/>
        <v>0</v>
      </c>
      <c r="HU186" s="80">
        <f t="shared" si="246"/>
        <v>0</v>
      </c>
      <c r="HV186" s="80">
        <f t="shared" si="246"/>
        <v>0</v>
      </c>
      <c r="HW186" s="80">
        <f t="shared" si="246"/>
        <v>0</v>
      </c>
      <c r="HX186" s="80">
        <f t="shared" si="246"/>
        <v>0</v>
      </c>
      <c r="HY186" s="80">
        <f t="shared" si="246"/>
        <v>0</v>
      </c>
      <c r="HZ186" s="80">
        <f t="shared" si="246"/>
        <v>0</v>
      </c>
      <c r="IA186" s="80">
        <f t="shared" si="246"/>
        <v>0</v>
      </c>
      <c r="IB186" s="80">
        <f t="shared" si="246"/>
        <v>0</v>
      </c>
      <c r="IC186" s="80">
        <f t="shared" si="246"/>
        <v>0</v>
      </c>
      <c r="ID186" s="80">
        <f t="shared" si="246"/>
        <v>0</v>
      </c>
      <c r="IE186" s="80">
        <f t="shared" si="246"/>
        <v>0</v>
      </c>
      <c r="IF186" s="80">
        <f t="shared" si="246"/>
        <v>0</v>
      </c>
      <c r="IG186" s="80">
        <f t="shared" si="246"/>
        <v>0</v>
      </c>
      <c r="IH186" s="80">
        <f t="shared" si="246"/>
        <v>0</v>
      </c>
      <c r="II186" s="80">
        <f t="shared" si="246"/>
        <v>0</v>
      </c>
      <c r="IJ186" s="80">
        <f t="shared" si="246"/>
        <v>0</v>
      </c>
      <c r="IK186" s="80">
        <f t="shared" si="246"/>
        <v>0</v>
      </c>
      <c r="IL186" s="80">
        <f t="shared" si="246"/>
        <v>0</v>
      </c>
      <c r="IM186" s="80">
        <f t="shared" si="246"/>
        <v>0</v>
      </c>
      <c r="IN186" s="80">
        <f t="shared" si="246"/>
        <v>0</v>
      </c>
      <c r="IO186" s="80">
        <f t="shared" si="246"/>
        <v>0</v>
      </c>
      <c r="IP186" s="80">
        <f t="shared" si="246"/>
        <v>0</v>
      </c>
      <c r="IQ186" s="80">
        <f t="shared" si="246"/>
        <v>0</v>
      </c>
      <c r="IR186" s="80">
        <f t="shared" si="246"/>
        <v>0</v>
      </c>
      <c r="IS186" s="80">
        <f t="shared" si="246"/>
        <v>0</v>
      </c>
      <c r="IT186" s="80">
        <f t="shared" si="246"/>
        <v>0</v>
      </c>
      <c r="IU186" s="80">
        <f t="shared" si="246"/>
        <v>0</v>
      </c>
      <c r="IV186" s="80">
        <f t="shared" si="246"/>
        <v>0</v>
      </c>
      <c r="IW186" s="80">
        <f t="shared" si="246"/>
        <v>0</v>
      </c>
      <c r="IX186" s="80">
        <f t="shared" si="246"/>
        <v>0</v>
      </c>
      <c r="IY186" s="80">
        <f t="shared" si="246"/>
        <v>0</v>
      </c>
      <c r="IZ186" s="80">
        <f t="shared" si="246"/>
        <v>0</v>
      </c>
      <c r="JA186" s="80">
        <f t="shared" si="246"/>
        <v>0</v>
      </c>
      <c r="JB186" s="80">
        <f t="shared" si="246"/>
        <v>0</v>
      </c>
      <c r="JC186" s="80">
        <f t="shared" si="246"/>
        <v>0</v>
      </c>
      <c r="JD186" s="80">
        <f t="shared" si="246"/>
        <v>0</v>
      </c>
      <c r="JE186" s="80">
        <f t="shared" si="246"/>
        <v>0</v>
      </c>
      <c r="JF186" s="80">
        <f t="shared" si="246"/>
        <v>0</v>
      </c>
      <c r="JG186" s="80">
        <f t="shared" si="246"/>
        <v>0</v>
      </c>
      <c r="JH186" s="80">
        <f t="shared" si="246"/>
        <v>0</v>
      </c>
      <c r="JI186" s="80">
        <f t="shared" si="246"/>
        <v>0</v>
      </c>
      <c r="JJ186" s="80">
        <f t="shared" si="246"/>
        <v>0</v>
      </c>
      <c r="JK186" s="80">
        <f t="shared" si="246"/>
        <v>0</v>
      </c>
      <c r="JL186" s="80">
        <f t="shared" si="246"/>
        <v>0</v>
      </c>
      <c r="JM186" s="80">
        <f t="shared" si="246"/>
        <v>0</v>
      </c>
      <c r="JN186" s="80">
        <f t="shared" si="246"/>
        <v>0</v>
      </c>
      <c r="JO186" s="80">
        <f t="shared" si="246"/>
        <v>0</v>
      </c>
      <c r="JP186" s="80">
        <f t="shared" si="246"/>
        <v>0</v>
      </c>
      <c r="JQ186" s="80">
        <f t="shared" si="246"/>
        <v>0</v>
      </c>
      <c r="JR186" s="80">
        <f t="shared" si="246"/>
        <v>0</v>
      </c>
      <c r="JS186" s="80">
        <f t="shared" si="246"/>
        <v>0</v>
      </c>
      <c r="JT186" s="80">
        <f t="shared" si="246"/>
        <v>0</v>
      </c>
      <c r="JU186" s="80">
        <f t="shared" si="246"/>
        <v>0</v>
      </c>
      <c r="JV186" s="80">
        <f t="shared" si="246"/>
        <v>0</v>
      </c>
      <c r="JW186" s="80">
        <f t="shared" si="246"/>
        <v>0</v>
      </c>
      <c r="JX186" s="80">
        <f t="shared" si="246"/>
        <v>0</v>
      </c>
      <c r="JY186" s="80">
        <f t="shared" si="246"/>
        <v>0</v>
      </c>
      <c r="JZ186" s="80">
        <f t="shared" si="246"/>
        <v>0</v>
      </c>
      <c r="KA186" s="80">
        <f t="shared" si="246"/>
        <v>0</v>
      </c>
      <c r="KB186" s="80">
        <f t="shared" si="246"/>
        <v>0</v>
      </c>
      <c r="KC186" s="80">
        <f t="shared" si="246"/>
        <v>0</v>
      </c>
      <c r="KD186" s="80">
        <f t="shared" si="246"/>
        <v>0</v>
      </c>
      <c r="KE186" s="80">
        <f t="shared" si="246"/>
        <v>0</v>
      </c>
      <c r="KF186" s="1"/>
      <c r="KG186" s="1"/>
      <c r="KH186" s="80">
        <f>+Interest_Rate_for_Equipment_Financing/12*P186</f>
        <v>0</v>
      </c>
      <c r="KI186" s="80">
        <f>+Interest_Rate_for_Equipment_Financing/12*Q186</f>
        <v>0</v>
      </c>
      <c r="KJ186" s="80">
        <f>+Interest_Rate_for_Equipment_Financing/12*R186</f>
        <v>0</v>
      </c>
      <c r="KK186" s="80">
        <f>+Interest_Rate_for_Equipment_Financing/12*S186</f>
        <v>0</v>
      </c>
      <c r="KL186" s="80">
        <f>+Interest_Rate_for_Equipment_Financing/12*T186</f>
        <v>0</v>
      </c>
      <c r="KM186" s="80">
        <f>+Interest_Rate_for_Equipment_Financing/12*U186</f>
        <v>0</v>
      </c>
      <c r="KN186" s="80">
        <f>+Interest_Rate_for_Equipment_Financing/12*V186</f>
        <v>0</v>
      </c>
      <c r="KO186" s="80">
        <f>+Interest_Rate_for_Equipment_Financing/12*W186</f>
        <v>0</v>
      </c>
      <c r="KP186" s="80">
        <f>+Interest_Rate_for_Equipment_Financing/12*X186</f>
        <v>0</v>
      </c>
      <c r="KQ186" s="80">
        <f>+Interest_Rate_for_Equipment_Financing/12*Y186</f>
        <v>0</v>
      </c>
      <c r="KR186" s="80">
        <f>+Interest_Rate_for_Equipment_Financing/12*Z186</f>
        <v>0</v>
      </c>
      <c r="KS186" s="80">
        <f>+Interest_Rate_for_Equipment_Financing/12*AA186</f>
        <v>0</v>
      </c>
      <c r="KT186" s="80">
        <f>+Interest_Rate_for_Equipment_Financing/12*AB186</f>
        <v>0</v>
      </c>
      <c r="KU186" s="80">
        <f>+Interest_Rate_for_Equipment_Financing/12*AC186</f>
        <v>0</v>
      </c>
      <c r="KV186" s="80">
        <f>+Interest_Rate_for_Equipment_Financing/12*AD186</f>
        <v>0</v>
      </c>
      <c r="KW186" s="80">
        <f>+Interest_Rate_for_Equipment_Financing/12*AE186</f>
        <v>0</v>
      </c>
      <c r="KX186" s="80">
        <f>+Interest_Rate_for_Equipment_Financing/12*AF186</f>
        <v>0</v>
      </c>
      <c r="KY186" s="80">
        <f>+Interest_Rate_for_Equipment_Financing/12*AG186</f>
        <v>0</v>
      </c>
      <c r="KZ186" s="80">
        <f>+Interest_Rate_for_Equipment_Financing/12*AH186</f>
        <v>0</v>
      </c>
      <c r="LA186" s="80">
        <f>+Interest_Rate_for_Equipment_Financing/12*AI186</f>
        <v>0</v>
      </c>
      <c r="LB186" s="80">
        <f>+Interest_Rate_for_Equipment_Financing/12*AJ186</f>
        <v>0</v>
      </c>
      <c r="LC186" s="80">
        <f>+Interest_Rate_for_Equipment_Financing/12*AK186</f>
        <v>0</v>
      </c>
      <c r="LD186" s="80">
        <f>+Interest_Rate_for_Equipment_Financing/12*AL186</f>
        <v>0</v>
      </c>
      <c r="LE186" s="80">
        <f>+Interest_Rate_for_Equipment_Financing/12*AM186</f>
        <v>0</v>
      </c>
      <c r="LF186" s="80">
        <f>+Interest_Rate_for_Equipment_Financing/12*AN186</f>
        <v>0</v>
      </c>
      <c r="LG186" s="80">
        <f>+Interest_Rate_for_Equipment_Financing/12*AO186</f>
        <v>0</v>
      </c>
      <c r="LH186" s="80">
        <f>+Interest_Rate_for_Equipment_Financing/12*AP186</f>
        <v>0</v>
      </c>
      <c r="LI186" s="80">
        <f>+Interest_Rate_for_Equipment_Financing/12*AQ186</f>
        <v>0</v>
      </c>
      <c r="LJ186" s="80">
        <f>+Interest_Rate_for_Equipment_Financing/12*AR186</f>
        <v>0</v>
      </c>
      <c r="LK186" s="80">
        <f>+Interest_Rate_for_Equipment_Financing/12*AS186</f>
        <v>0</v>
      </c>
      <c r="LL186" s="80">
        <f>+Interest_Rate_for_Equipment_Financing/12*AT186</f>
        <v>0</v>
      </c>
      <c r="LM186" s="80">
        <f>+Interest_Rate_for_Equipment_Financing/12*AU186</f>
        <v>0</v>
      </c>
      <c r="LN186" s="80">
        <f>+Interest_Rate_for_Equipment_Financing/12*AV186</f>
        <v>0</v>
      </c>
      <c r="LO186" s="80">
        <f>+Interest_Rate_for_Equipment_Financing/12*AW186</f>
        <v>0</v>
      </c>
      <c r="LP186" s="80">
        <f>+Interest_Rate_for_Equipment_Financing/12*AX186</f>
        <v>0</v>
      </c>
      <c r="LQ186" s="80">
        <f>+Interest_Rate_for_Equipment_Financing/12*AY186</f>
        <v>0</v>
      </c>
      <c r="LR186" s="80">
        <f>+Interest_Rate_for_Equipment_Financing/12*AZ186</f>
        <v>0</v>
      </c>
      <c r="LS186" s="80">
        <f>+Interest_Rate_for_Equipment_Financing/12*BA186</f>
        <v>0</v>
      </c>
      <c r="LT186" s="80">
        <f>+Interest_Rate_for_Equipment_Financing/12*BB186</f>
        <v>0</v>
      </c>
      <c r="LU186" s="80">
        <f>+Interest_Rate_for_Equipment_Financing/12*BC186</f>
        <v>0</v>
      </c>
      <c r="LV186" s="80">
        <f>+Interest_Rate_for_Equipment_Financing/12*BD186</f>
        <v>0</v>
      </c>
      <c r="LW186" s="80">
        <f>+Interest_Rate_for_Equipment_Financing/12*BE186</f>
        <v>0</v>
      </c>
      <c r="LX186" s="80">
        <f>+Interest_Rate_for_Equipment_Financing/12*BF186</f>
        <v>0</v>
      </c>
      <c r="LY186" s="80">
        <f>+Interest_Rate_for_Equipment_Financing/12*BG186</f>
        <v>0</v>
      </c>
      <c r="LZ186" s="80">
        <f>+Interest_Rate_for_Equipment_Financing/12*BH186</f>
        <v>0</v>
      </c>
      <c r="MA186" s="80">
        <f>+Interest_Rate_for_Equipment_Financing/12*BI186</f>
        <v>0</v>
      </c>
      <c r="MB186" s="80">
        <f>+Interest_Rate_for_Equipment_Financing/12*BJ186</f>
        <v>0</v>
      </c>
      <c r="MC186" s="80">
        <f>+Interest_Rate_for_Equipment_Financing/12*BK186</f>
        <v>0</v>
      </c>
      <c r="MD186" s="80">
        <f>+Interest_Rate_for_Equipment_Financing/12*BL186</f>
        <v>0</v>
      </c>
      <c r="ME186" s="80">
        <f>+Interest_Rate_for_Equipment_Financing/12*BM186</f>
        <v>0</v>
      </c>
      <c r="MF186" s="80">
        <f>+Interest_Rate_for_Equipment_Financing/12*BN186</f>
        <v>0</v>
      </c>
      <c r="MG186" s="80">
        <f>+Interest_Rate_for_Equipment_Financing/12*BO186</f>
        <v>0</v>
      </c>
      <c r="MH186" s="80">
        <f>+Interest_Rate_for_Equipment_Financing/12*BP186</f>
        <v>0</v>
      </c>
      <c r="MI186" s="80">
        <f>+Interest_Rate_for_Equipment_Financing/12*BQ186</f>
        <v>0</v>
      </c>
      <c r="MJ186" s="80">
        <f>+Interest_Rate_for_Equipment_Financing/12*BR186</f>
        <v>0</v>
      </c>
      <c r="MK186" s="80">
        <f>+Interest_Rate_for_Equipment_Financing/12*BS186</f>
        <v>0</v>
      </c>
      <c r="ML186" s="80">
        <f>+Interest_Rate_for_Equipment_Financing/12*BT186</f>
        <v>0</v>
      </c>
      <c r="MM186" s="80">
        <f>+Interest_Rate_for_Equipment_Financing/12*BU186</f>
        <v>0</v>
      </c>
      <c r="MN186" s="80">
        <f>+Interest_Rate_for_Equipment_Financing/12*BV186</f>
        <v>0</v>
      </c>
      <c r="MO186" s="80">
        <f>+Interest_Rate_for_Equipment_Financing/12*BW186</f>
        <v>0</v>
      </c>
      <c r="MP186" s="80">
        <f>+Interest_Rate_for_Equipment_Financing/12*BX186</f>
        <v>0</v>
      </c>
      <c r="MQ186" s="80">
        <f>+Interest_Rate_for_Equipment_Financing/12*BY186</f>
        <v>0</v>
      </c>
      <c r="MR186" s="80">
        <f>+Interest_Rate_for_Equipment_Financing/12*BZ186</f>
        <v>0</v>
      </c>
      <c r="MS186" s="80">
        <f>+Interest_Rate_for_Equipment_Financing/12*CA186</f>
        <v>0</v>
      </c>
      <c r="MT186" s="80">
        <f>+Interest_Rate_for_Equipment_Financing/12*CB186</f>
        <v>0</v>
      </c>
      <c r="MU186" s="80">
        <f>+Interest_Rate_for_Equipment_Financing/12*CC186</f>
        <v>0</v>
      </c>
      <c r="MV186" s="80">
        <f>+Interest_Rate_for_Equipment_Financing/12*CD186</f>
        <v>0</v>
      </c>
      <c r="MW186" s="80">
        <f>+Interest_Rate_for_Equipment_Financing/12*CE186</f>
        <v>0</v>
      </c>
      <c r="MX186" s="80">
        <f>+Interest_Rate_for_Equipment_Financing/12*CF186</f>
        <v>0</v>
      </c>
      <c r="MY186" s="80">
        <f>+Interest_Rate_for_Equipment_Financing/12*CG186</f>
        <v>0</v>
      </c>
      <c r="MZ186" s="80">
        <f>+Interest_Rate_for_Equipment_Financing/12*CH186</f>
        <v>0</v>
      </c>
      <c r="NA186" s="80">
        <f>+Interest_Rate_for_Equipment_Financing/12*CI186</f>
        <v>0</v>
      </c>
      <c r="NB186" s="80">
        <f>+Interest_Rate_for_Equipment_Financing/12*CJ186</f>
        <v>0</v>
      </c>
      <c r="NC186" s="80">
        <f>+Interest_Rate_for_Equipment_Financing/12*CK186</f>
        <v>0</v>
      </c>
      <c r="ND186" s="80">
        <f>+Interest_Rate_for_Equipment_Financing/12*CL186</f>
        <v>0</v>
      </c>
      <c r="NE186" s="80">
        <f>+Interest_Rate_for_Equipment_Financing/12*CM186</f>
        <v>0</v>
      </c>
      <c r="NF186" s="80">
        <f>+Interest_Rate_for_Equipment_Financing/12*CN186</f>
        <v>0</v>
      </c>
      <c r="NG186" s="80">
        <f>+Interest_Rate_for_Equipment_Financing/12*CO186</f>
        <v>0</v>
      </c>
      <c r="NH186" s="80">
        <f>+Interest_Rate_for_Equipment_Financing/12*CP186</f>
        <v>0</v>
      </c>
      <c r="NI186" s="80">
        <f>+Interest_Rate_for_Equipment_Financing/12*CQ186</f>
        <v>0</v>
      </c>
      <c r="NJ186" s="80">
        <f>+Interest_Rate_for_Equipment_Financing/12*CR186</f>
        <v>0</v>
      </c>
      <c r="NK186" s="80">
        <f>+Interest_Rate_for_Equipment_Financing/12*CS186</f>
        <v>0</v>
      </c>
      <c r="NL186" s="80">
        <f>+Interest_Rate_for_Equipment_Financing/12*CT186</f>
        <v>0</v>
      </c>
      <c r="NM186" s="80">
        <f>+Interest_Rate_for_Equipment_Financing/12*CU186</f>
        <v>0</v>
      </c>
      <c r="NN186" s="80">
        <f>+Interest_Rate_for_Equipment_Financing/12*CV186</f>
        <v>0</v>
      </c>
      <c r="NO186" s="80">
        <f>+Interest_Rate_for_Equipment_Financing/12*CW186</f>
        <v>0</v>
      </c>
      <c r="NP186" s="80">
        <f>+Interest_Rate_for_Equipment_Financing/12*CX186</f>
        <v>0</v>
      </c>
      <c r="NQ186" s="80">
        <f>+Interest_Rate_for_Equipment_Financing/12*CY186</f>
        <v>0</v>
      </c>
      <c r="NR186" s="80">
        <f>+Interest_Rate_for_Equipment_Financing/12*CZ186</f>
        <v>0</v>
      </c>
      <c r="NS186" s="80">
        <f>+Interest_Rate_for_Equipment_Financing/12*DA186</f>
        <v>0</v>
      </c>
      <c r="NT186" s="80">
        <f>+Interest_Rate_for_Equipment_Financing/12*DB186</f>
        <v>0</v>
      </c>
      <c r="NU186" s="80">
        <f>+Interest_Rate_for_Equipment_Financing/12*DC186</f>
        <v>0</v>
      </c>
      <c r="NV186" s="80">
        <f>+Interest_Rate_for_Equipment_Financing/12*DD186</f>
        <v>0</v>
      </c>
      <c r="NW186" s="80">
        <f>+Interest_Rate_for_Equipment_Financing/12*DE186</f>
        <v>0</v>
      </c>
      <c r="NX186" s="80">
        <f>+Interest_Rate_for_Equipment_Financing/12*DF186</f>
        <v>0</v>
      </c>
      <c r="NY186" s="80">
        <f>+Interest_Rate_for_Equipment_Financing/12*DG186</f>
        <v>0</v>
      </c>
      <c r="NZ186" s="80">
        <f>+Interest_Rate_for_Equipment_Financing/12*DH186</f>
        <v>0</v>
      </c>
      <c r="OA186" s="80">
        <f>+Interest_Rate_for_Equipment_Financing/12*DI186</f>
        <v>0</v>
      </c>
      <c r="OB186" s="80">
        <f>+Interest_Rate_for_Equipment_Financing/12*DJ186</f>
        <v>0</v>
      </c>
      <c r="OC186" s="80">
        <f>+Interest_Rate_for_Equipment_Financing/12*DK186</f>
        <v>0</v>
      </c>
      <c r="OD186" s="80">
        <f>+Interest_Rate_for_Equipment_Financing/12*DL186</f>
        <v>0</v>
      </c>
      <c r="OE186" s="80">
        <f>+Interest_Rate_for_Equipment_Financing/12*DM186</f>
        <v>0</v>
      </c>
      <c r="OF186" s="80">
        <f>+Interest_Rate_for_Equipment_Financing/12*DN186</f>
        <v>0</v>
      </c>
      <c r="OG186" s="80">
        <f>+Interest_Rate_for_Equipment_Financing/12*DO186</f>
        <v>0</v>
      </c>
      <c r="OH186" s="80">
        <f>+Interest_Rate_for_Equipment_Financing/12*DP186</f>
        <v>0</v>
      </c>
      <c r="OI186" s="80">
        <f>+Interest_Rate_for_Equipment_Financing/12*DQ186</f>
        <v>0</v>
      </c>
      <c r="OJ186" s="80">
        <f>+Interest_Rate_for_Equipment_Financing/12*DR186</f>
        <v>0</v>
      </c>
      <c r="OK186" s="80">
        <f>+Interest_Rate_for_Equipment_Financing/12*DS186</f>
        <v>0</v>
      </c>
      <c r="OL186" s="80">
        <f>+Interest_Rate_for_Equipment_Financing/12*DT186</f>
        <v>0</v>
      </c>
      <c r="OM186" s="80">
        <f>+Interest_Rate_for_Equipment_Financing/12*DU186</f>
        <v>0</v>
      </c>
      <c r="ON186" s="80">
        <f>+Interest_Rate_for_Equipment_Financing/12*DV186</f>
        <v>0</v>
      </c>
      <c r="OO186" s="80">
        <f>+Interest_Rate_for_Equipment_Financing/12*DW186</f>
        <v>0</v>
      </c>
      <c r="OP186" s="80">
        <f>+Interest_Rate_for_Equipment_Financing/12*DX186</f>
        <v>0</v>
      </c>
      <c r="OQ186" s="80">
        <f>+Interest_Rate_for_Equipment_Financing/12*DY186</f>
        <v>0</v>
      </c>
      <c r="OR186" s="80">
        <f>+Interest_Rate_for_Equipment_Financing/12*DZ186</f>
        <v>0</v>
      </c>
      <c r="OS186" s="80">
        <f>+Interest_Rate_for_Equipment_Financing/12*EA186</f>
        <v>0</v>
      </c>
      <c r="OT186" s="80">
        <f>+Interest_Rate_for_Equipment_Financing/12*EB186</f>
        <v>0</v>
      </c>
      <c r="OU186" s="80">
        <f>+Interest_Rate_for_Equipment_Financing/12*EC186</f>
        <v>0</v>
      </c>
      <c r="OV186" s="80">
        <f>+Interest_Rate_for_Equipment_Financing/12*ED186</f>
        <v>0</v>
      </c>
      <c r="OW186" s="80">
        <f>+Interest_Rate_for_Equipment_Financing/12*EE186</f>
        <v>0</v>
      </c>
    </row>
    <row r="187" ht="12.75" customHeight="1">
      <c r="A187" s="79">
        <f t="shared" si="111"/>
        <v>66</v>
      </c>
      <c r="B187" s="79" t="s">
        <v>266</v>
      </c>
      <c r="C187" s="80"/>
      <c r="D187" s="80" t="str">
        <f>Term_for_Equipment_Financing</f>
        <v/>
      </c>
      <c r="E187" s="294">
        <f>+Interest_Rate_LT</f>
        <v>0.05</v>
      </c>
      <c r="F187" s="295">
        <f t="shared" si="141"/>
        <v>6</v>
      </c>
      <c r="G187" s="79">
        <f t="shared" si="142"/>
        <v>2030</v>
      </c>
      <c r="H187" s="296"/>
      <c r="I187" s="296"/>
      <c r="J187" s="297"/>
      <c r="K187" s="1"/>
      <c r="L187" s="1"/>
      <c r="M187" s="256">
        <f t="shared" si="118"/>
        <v>47635</v>
      </c>
      <c r="N187" s="256">
        <f t="shared" si="112"/>
        <v>0</v>
      </c>
      <c r="O187" s="257">
        <f t="shared" si="113"/>
        <v>0</v>
      </c>
      <c r="P187" s="258">
        <f t="shared" ref="P187:ES187" si="247">AND((O187&gt;0.1),OR(P$70&lt;$N187,$N187=0))*(O187+$O187+O187*$E187/12)+(P$70=$M187)*($C187+$O187+$C187*$E187/12)</f>
        <v>0</v>
      </c>
      <c r="Q187" s="258">
        <f t="shared" si="247"/>
        <v>0</v>
      </c>
      <c r="R187" s="258">
        <f t="shared" si="247"/>
        <v>0</v>
      </c>
      <c r="S187" s="258">
        <f t="shared" si="247"/>
        <v>0</v>
      </c>
      <c r="T187" s="258">
        <f t="shared" si="247"/>
        <v>0</v>
      </c>
      <c r="U187" s="258">
        <f t="shared" si="247"/>
        <v>0</v>
      </c>
      <c r="V187" s="258">
        <f t="shared" si="247"/>
        <v>0</v>
      </c>
      <c r="W187" s="258">
        <f t="shared" si="247"/>
        <v>0</v>
      </c>
      <c r="X187" s="258">
        <f t="shared" si="247"/>
        <v>0</v>
      </c>
      <c r="Y187" s="258">
        <f t="shared" si="247"/>
        <v>0</v>
      </c>
      <c r="Z187" s="258">
        <f t="shared" si="247"/>
        <v>0</v>
      </c>
      <c r="AA187" s="258">
        <f t="shared" si="247"/>
        <v>0</v>
      </c>
      <c r="AB187" s="258">
        <f t="shared" si="247"/>
        <v>0</v>
      </c>
      <c r="AC187" s="258">
        <f t="shared" si="247"/>
        <v>0</v>
      </c>
      <c r="AD187" s="258">
        <f t="shared" si="247"/>
        <v>0</v>
      </c>
      <c r="AE187" s="258">
        <f t="shared" si="247"/>
        <v>0</v>
      </c>
      <c r="AF187" s="258">
        <f t="shared" si="247"/>
        <v>0</v>
      </c>
      <c r="AG187" s="258">
        <f t="shared" si="247"/>
        <v>0</v>
      </c>
      <c r="AH187" s="258">
        <f t="shared" si="247"/>
        <v>0</v>
      </c>
      <c r="AI187" s="258">
        <f t="shared" si="247"/>
        <v>0</v>
      </c>
      <c r="AJ187" s="258">
        <f t="shared" si="247"/>
        <v>0</v>
      </c>
      <c r="AK187" s="258">
        <f t="shared" si="247"/>
        <v>0</v>
      </c>
      <c r="AL187" s="258">
        <f t="shared" si="247"/>
        <v>0</v>
      </c>
      <c r="AM187" s="258">
        <f t="shared" si="247"/>
        <v>0</v>
      </c>
      <c r="AN187" s="258">
        <f t="shared" si="247"/>
        <v>0</v>
      </c>
      <c r="AO187" s="258">
        <f t="shared" si="247"/>
        <v>0</v>
      </c>
      <c r="AP187" s="258">
        <f t="shared" si="247"/>
        <v>0</v>
      </c>
      <c r="AQ187" s="258">
        <f t="shared" si="247"/>
        <v>0</v>
      </c>
      <c r="AR187" s="258">
        <f t="shared" si="247"/>
        <v>0</v>
      </c>
      <c r="AS187" s="258">
        <f t="shared" si="247"/>
        <v>0</v>
      </c>
      <c r="AT187" s="258">
        <f t="shared" si="247"/>
        <v>0</v>
      </c>
      <c r="AU187" s="258">
        <f t="shared" si="247"/>
        <v>0</v>
      </c>
      <c r="AV187" s="258">
        <f t="shared" si="247"/>
        <v>0</v>
      </c>
      <c r="AW187" s="258">
        <f t="shared" si="247"/>
        <v>0</v>
      </c>
      <c r="AX187" s="258">
        <f t="shared" si="247"/>
        <v>0</v>
      </c>
      <c r="AY187" s="258">
        <f t="shared" si="247"/>
        <v>0</v>
      </c>
      <c r="AZ187" s="258">
        <f t="shared" si="247"/>
        <v>0</v>
      </c>
      <c r="BA187" s="258">
        <f t="shared" si="247"/>
        <v>0</v>
      </c>
      <c r="BB187" s="258">
        <f t="shared" si="247"/>
        <v>0</v>
      </c>
      <c r="BC187" s="258">
        <f t="shared" si="247"/>
        <v>0</v>
      </c>
      <c r="BD187" s="258">
        <f t="shared" si="247"/>
        <v>0</v>
      </c>
      <c r="BE187" s="258">
        <f t="shared" si="247"/>
        <v>0</v>
      </c>
      <c r="BF187" s="258">
        <f t="shared" si="247"/>
        <v>0</v>
      </c>
      <c r="BG187" s="258">
        <f t="shared" si="247"/>
        <v>0</v>
      </c>
      <c r="BH187" s="258">
        <f t="shared" si="247"/>
        <v>0</v>
      </c>
      <c r="BI187" s="258">
        <f t="shared" si="247"/>
        <v>0</v>
      </c>
      <c r="BJ187" s="258">
        <f t="shared" si="247"/>
        <v>0</v>
      </c>
      <c r="BK187" s="258">
        <f t="shared" si="247"/>
        <v>0</v>
      </c>
      <c r="BL187" s="258">
        <f t="shared" si="247"/>
        <v>0</v>
      </c>
      <c r="BM187" s="258">
        <f t="shared" si="247"/>
        <v>0</v>
      </c>
      <c r="BN187" s="258">
        <f t="shared" si="247"/>
        <v>0</v>
      </c>
      <c r="BO187" s="258">
        <f t="shared" si="247"/>
        <v>0</v>
      </c>
      <c r="BP187" s="258">
        <f t="shared" si="247"/>
        <v>0</v>
      </c>
      <c r="BQ187" s="258">
        <f t="shared" si="247"/>
        <v>0</v>
      </c>
      <c r="BR187" s="258">
        <f t="shared" si="247"/>
        <v>0</v>
      </c>
      <c r="BS187" s="258">
        <f t="shared" si="247"/>
        <v>0</v>
      </c>
      <c r="BT187" s="258">
        <f t="shared" si="247"/>
        <v>0</v>
      </c>
      <c r="BU187" s="258">
        <f t="shared" si="247"/>
        <v>0</v>
      </c>
      <c r="BV187" s="258">
        <f t="shared" si="247"/>
        <v>0</v>
      </c>
      <c r="BW187" s="258">
        <f t="shared" si="247"/>
        <v>0</v>
      </c>
      <c r="BX187" s="258">
        <f t="shared" si="247"/>
        <v>0</v>
      </c>
      <c r="BY187" s="258">
        <f t="shared" si="247"/>
        <v>0</v>
      </c>
      <c r="BZ187" s="258">
        <f t="shared" si="247"/>
        <v>0</v>
      </c>
      <c r="CA187" s="258">
        <f t="shared" si="247"/>
        <v>0</v>
      </c>
      <c r="CB187" s="258">
        <f t="shared" si="247"/>
        <v>0</v>
      </c>
      <c r="CC187" s="258">
        <f t="shared" si="247"/>
        <v>0</v>
      </c>
      <c r="CD187" s="258">
        <f t="shared" si="247"/>
        <v>0</v>
      </c>
      <c r="CE187" s="258">
        <f t="shared" si="247"/>
        <v>0</v>
      </c>
      <c r="CF187" s="258">
        <f t="shared" si="247"/>
        <v>0</v>
      </c>
      <c r="CG187" s="258">
        <f t="shared" si="247"/>
        <v>0</v>
      </c>
      <c r="CH187" s="258">
        <f t="shared" si="247"/>
        <v>0</v>
      </c>
      <c r="CI187" s="258">
        <f t="shared" si="247"/>
        <v>0</v>
      </c>
      <c r="CJ187" s="258">
        <f t="shared" si="247"/>
        <v>0</v>
      </c>
      <c r="CK187" s="258">
        <f t="shared" si="247"/>
        <v>0</v>
      </c>
      <c r="CL187" s="258">
        <f t="shared" si="247"/>
        <v>0</v>
      </c>
      <c r="CM187" s="258">
        <f t="shared" si="247"/>
        <v>0</v>
      </c>
      <c r="CN187" s="258">
        <f t="shared" si="247"/>
        <v>0</v>
      </c>
      <c r="CO187" s="258">
        <f t="shared" si="247"/>
        <v>0</v>
      </c>
      <c r="CP187" s="258">
        <f t="shared" si="247"/>
        <v>0</v>
      </c>
      <c r="CQ187" s="258">
        <f t="shared" si="247"/>
        <v>0</v>
      </c>
      <c r="CR187" s="258">
        <f t="shared" si="247"/>
        <v>0</v>
      </c>
      <c r="CS187" s="258">
        <f t="shared" si="247"/>
        <v>0</v>
      </c>
      <c r="CT187" s="258">
        <f t="shared" si="247"/>
        <v>0</v>
      </c>
      <c r="CU187" s="258">
        <f t="shared" si="247"/>
        <v>0</v>
      </c>
      <c r="CV187" s="258">
        <f t="shared" si="247"/>
        <v>0</v>
      </c>
      <c r="CW187" s="258">
        <f t="shared" si="247"/>
        <v>0</v>
      </c>
      <c r="CX187" s="258">
        <f t="shared" si="247"/>
        <v>0</v>
      </c>
      <c r="CY187" s="258">
        <f t="shared" si="247"/>
        <v>0</v>
      </c>
      <c r="CZ187" s="258">
        <f t="shared" si="247"/>
        <v>0</v>
      </c>
      <c r="DA187" s="258">
        <f t="shared" si="247"/>
        <v>0</v>
      </c>
      <c r="DB187" s="258">
        <f t="shared" si="247"/>
        <v>0</v>
      </c>
      <c r="DC187" s="258">
        <f t="shared" si="247"/>
        <v>0</v>
      </c>
      <c r="DD187" s="258">
        <f t="shared" si="247"/>
        <v>0</v>
      </c>
      <c r="DE187" s="258">
        <f t="shared" si="247"/>
        <v>0</v>
      </c>
      <c r="DF187" s="258">
        <f t="shared" si="247"/>
        <v>0</v>
      </c>
      <c r="DG187" s="258">
        <f t="shared" si="247"/>
        <v>0</v>
      </c>
      <c r="DH187" s="258">
        <f t="shared" si="247"/>
        <v>0</v>
      </c>
      <c r="DI187" s="258">
        <f t="shared" si="247"/>
        <v>0</v>
      </c>
      <c r="DJ187" s="258">
        <f t="shared" si="247"/>
        <v>0</v>
      </c>
      <c r="DK187" s="258">
        <f t="shared" si="247"/>
        <v>0</v>
      </c>
      <c r="DL187" s="258">
        <f t="shared" si="247"/>
        <v>0</v>
      </c>
      <c r="DM187" s="258">
        <f t="shared" si="247"/>
        <v>0</v>
      </c>
      <c r="DN187" s="258">
        <f t="shared" si="247"/>
        <v>0</v>
      </c>
      <c r="DO187" s="258">
        <f t="shared" si="247"/>
        <v>0</v>
      </c>
      <c r="DP187" s="258">
        <f t="shared" si="247"/>
        <v>0</v>
      </c>
      <c r="DQ187" s="258">
        <f t="shared" si="247"/>
        <v>0</v>
      </c>
      <c r="DR187" s="258">
        <f t="shared" si="247"/>
        <v>0</v>
      </c>
      <c r="DS187" s="258">
        <f t="shared" si="247"/>
        <v>0</v>
      </c>
      <c r="DT187" s="258">
        <f t="shared" si="247"/>
        <v>0</v>
      </c>
      <c r="DU187" s="258">
        <f t="shared" si="247"/>
        <v>0</v>
      </c>
      <c r="DV187" s="258">
        <f t="shared" si="247"/>
        <v>0</v>
      </c>
      <c r="DW187" s="258">
        <f t="shared" si="247"/>
        <v>0</v>
      </c>
      <c r="DX187" s="258">
        <f t="shared" si="247"/>
        <v>0</v>
      </c>
      <c r="DY187" s="258">
        <f t="shared" si="247"/>
        <v>0</v>
      </c>
      <c r="DZ187" s="258">
        <f t="shared" si="247"/>
        <v>0</v>
      </c>
      <c r="EA187" s="258">
        <f t="shared" si="247"/>
        <v>0</v>
      </c>
      <c r="EB187" s="258">
        <f t="shared" si="247"/>
        <v>0</v>
      </c>
      <c r="EC187" s="258">
        <f t="shared" si="247"/>
        <v>0</v>
      </c>
      <c r="ED187" s="258">
        <f t="shared" si="247"/>
        <v>0</v>
      </c>
      <c r="EE187" s="258">
        <f t="shared" si="247"/>
        <v>0</v>
      </c>
      <c r="EF187" s="258">
        <f t="shared" si="247"/>
        <v>0</v>
      </c>
      <c r="EG187" s="258">
        <f t="shared" si="247"/>
        <v>0</v>
      </c>
      <c r="EH187" s="258">
        <f t="shared" si="247"/>
        <v>0</v>
      </c>
      <c r="EI187" s="258">
        <f t="shared" si="247"/>
        <v>0</v>
      </c>
      <c r="EJ187" s="258">
        <f t="shared" si="247"/>
        <v>0</v>
      </c>
      <c r="EK187" s="258">
        <f t="shared" si="247"/>
        <v>0</v>
      </c>
      <c r="EL187" s="258">
        <f t="shared" si="247"/>
        <v>0</v>
      </c>
      <c r="EM187" s="258">
        <f t="shared" si="247"/>
        <v>0</v>
      </c>
      <c r="EN187" s="258">
        <f t="shared" si="247"/>
        <v>0</v>
      </c>
      <c r="EO187" s="258">
        <f t="shared" si="247"/>
        <v>0</v>
      </c>
      <c r="EP187" s="258">
        <f t="shared" si="247"/>
        <v>0</v>
      </c>
      <c r="EQ187" s="258">
        <f t="shared" si="247"/>
        <v>0</v>
      </c>
      <c r="ER187" s="258">
        <f t="shared" si="247"/>
        <v>0</v>
      </c>
      <c r="ES187" s="258">
        <f t="shared" si="247"/>
        <v>0</v>
      </c>
      <c r="ET187" s="1"/>
      <c r="EU187" s="1"/>
      <c r="EV187" s="1"/>
      <c r="EW187" s="1"/>
      <c r="EX187" s="80">
        <f t="shared" ref="EX187:KE187" si="248">(P187&gt;0)*(P187-AB187)</f>
        <v>0</v>
      </c>
      <c r="EY187" s="80">
        <f t="shared" si="248"/>
        <v>0</v>
      </c>
      <c r="EZ187" s="80">
        <f t="shared" si="248"/>
        <v>0</v>
      </c>
      <c r="FA187" s="80">
        <f t="shared" si="248"/>
        <v>0</v>
      </c>
      <c r="FB187" s="80">
        <f t="shared" si="248"/>
        <v>0</v>
      </c>
      <c r="FC187" s="80">
        <f t="shared" si="248"/>
        <v>0</v>
      </c>
      <c r="FD187" s="80">
        <f t="shared" si="248"/>
        <v>0</v>
      </c>
      <c r="FE187" s="80">
        <f t="shared" si="248"/>
        <v>0</v>
      </c>
      <c r="FF187" s="80">
        <f t="shared" si="248"/>
        <v>0</v>
      </c>
      <c r="FG187" s="80">
        <f t="shared" si="248"/>
        <v>0</v>
      </c>
      <c r="FH187" s="80">
        <f t="shared" si="248"/>
        <v>0</v>
      </c>
      <c r="FI187" s="80">
        <f t="shared" si="248"/>
        <v>0</v>
      </c>
      <c r="FJ187" s="80">
        <f t="shared" si="248"/>
        <v>0</v>
      </c>
      <c r="FK187" s="80">
        <f t="shared" si="248"/>
        <v>0</v>
      </c>
      <c r="FL187" s="80">
        <f t="shared" si="248"/>
        <v>0</v>
      </c>
      <c r="FM187" s="80">
        <f t="shared" si="248"/>
        <v>0</v>
      </c>
      <c r="FN187" s="80">
        <f t="shared" si="248"/>
        <v>0</v>
      </c>
      <c r="FO187" s="80">
        <f t="shared" si="248"/>
        <v>0</v>
      </c>
      <c r="FP187" s="80">
        <f t="shared" si="248"/>
        <v>0</v>
      </c>
      <c r="FQ187" s="80">
        <f t="shared" si="248"/>
        <v>0</v>
      </c>
      <c r="FR187" s="80">
        <f t="shared" si="248"/>
        <v>0</v>
      </c>
      <c r="FS187" s="80">
        <f t="shared" si="248"/>
        <v>0</v>
      </c>
      <c r="FT187" s="80">
        <f t="shared" si="248"/>
        <v>0</v>
      </c>
      <c r="FU187" s="80">
        <f t="shared" si="248"/>
        <v>0</v>
      </c>
      <c r="FV187" s="80">
        <f t="shared" si="248"/>
        <v>0</v>
      </c>
      <c r="FW187" s="80">
        <f t="shared" si="248"/>
        <v>0</v>
      </c>
      <c r="FX187" s="80">
        <f t="shared" si="248"/>
        <v>0</v>
      </c>
      <c r="FY187" s="80">
        <f t="shared" si="248"/>
        <v>0</v>
      </c>
      <c r="FZ187" s="80">
        <f t="shared" si="248"/>
        <v>0</v>
      </c>
      <c r="GA187" s="80">
        <f t="shared" si="248"/>
        <v>0</v>
      </c>
      <c r="GB187" s="80">
        <f t="shared" si="248"/>
        <v>0</v>
      </c>
      <c r="GC187" s="80">
        <f t="shared" si="248"/>
        <v>0</v>
      </c>
      <c r="GD187" s="80">
        <f t="shared" si="248"/>
        <v>0</v>
      </c>
      <c r="GE187" s="80">
        <f t="shared" si="248"/>
        <v>0</v>
      </c>
      <c r="GF187" s="80">
        <f t="shared" si="248"/>
        <v>0</v>
      </c>
      <c r="GG187" s="80">
        <f t="shared" si="248"/>
        <v>0</v>
      </c>
      <c r="GH187" s="80">
        <f t="shared" si="248"/>
        <v>0</v>
      </c>
      <c r="GI187" s="80">
        <f t="shared" si="248"/>
        <v>0</v>
      </c>
      <c r="GJ187" s="80">
        <f t="shared" si="248"/>
        <v>0</v>
      </c>
      <c r="GK187" s="80">
        <f t="shared" si="248"/>
        <v>0</v>
      </c>
      <c r="GL187" s="80">
        <f t="shared" si="248"/>
        <v>0</v>
      </c>
      <c r="GM187" s="80">
        <f t="shared" si="248"/>
        <v>0</v>
      </c>
      <c r="GN187" s="80">
        <f t="shared" si="248"/>
        <v>0</v>
      </c>
      <c r="GO187" s="80">
        <f t="shared" si="248"/>
        <v>0</v>
      </c>
      <c r="GP187" s="80">
        <f t="shared" si="248"/>
        <v>0</v>
      </c>
      <c r="GQ187" s="80">
        <f t="shared" si="248"/>
        <v>0</v>
      </c>
      <c r="GR187" s="80">
        <f t="shared" si="248"/>
        <v>0</v>
      </c>
      <c r="GS187" s="80">
        <f t="shared" si="248"/>
        <v>0</v>
      </c>
      <c r="GT187" s="80">
        <f t="shared" si="248"/>
        <v>0</v>
      </c>
      <c r="GU187" s="80">
        <f t="shared" si="248"/>
        <v>0</v>
      </c>
      <c r="GV187" s="80">
        <f t="shared" si="248"/>
        <v>0</v>
      </c>
      <c r="GW187" s="80">
        <f t="shared" si="248"/>
        <v>0</v>
      </c>
      <c r="GX187" s="80">
        <f t="shared" si="248"/>
        <v>0</v>
      </c>
      <c r="GY187" s="80">
        <f t="shared" si="248"/>
        <v>0</v>
      </c>
      <c r="GZ187" s="80">
        <f t="shared" si="248"/>
        <v>0</v>
      </c>
      <c r="HA187" s="80">
        <f t="shared" si="248"/>
        <v>0</v>
      </c>
      <c r="HB187" s="80">
        <f t="shared" si="248"/>
        <v>0</v>
      </c>
      <c r="HC187" s="80">
        <f t="shared" si="248"/>
        <v>0</v>
      </c>
      <c r="HD187" s="80">
        <f t="shared" si="248"/>
        <v>0</v>
      </c>
      <c r="HE187" s="80">
        <f t="shared" si="248"/>
        <v>0</v>
      </c>
      <c r="HF187" s="80">
        <f t="shared" si="248"/>
        <v>0</v>
      </c>
      <c r="HG187" s="80">
        <f t="shared" si="248"/>
        <v>0</v>
      </c>
      <c r="HH187" s="80">
        <f t="shared" si="248"/>
        <v>0</v>
      </c>
      <c r="HI187" s="80">
        <f t="shared" si="248"/>
        <v>0</v>
      </c>
      <c r="HJ187" s="80">
        <f t="shared" si="248"/>
        <v>0</v>
      </c>
      <c r="HK187" s="80">
        <f t="shared" si="248"/>
        <v>0</v>
      </c>
      <c r="HL187" s="80">
        <f t="shared" si="248"/>
        <v>0</v>
      </c>
      <c r="HM187" s="80">
        <f t="shared" si="248"/>
        <v>0</v>
      </c>
      <c r="HN187" s="80">
        <f t="shared" si="248"/>
        <v>0</v>
      </c>
      <c r="HO187" s="80">
        <f t="shared" si="248"/>
        <v>0</v>
      </c>
      <c r="HP187" s="80">
        <f t="shared" si="248"/>
        <v>0</v>
      </c>
      <c r="HQ187" s="80">
        <f t="shared" si="248"/>
        <v>0</v>
      </c>
      <c r="HR187" s="80">
        <f t="shared" si="248"/>
        <v>0</v>
      </c>
      <c r="HS187" s="80">
        <f t="shared" si="248"/>
        <v>0</v>
      </c>
      <c r="HT187" s="80">
        <f t="shared" si="248"/>
        <v>0</v>
      </c>
      <c r="HU187" s="80">
        <f t="shared" si="248"/>
        <v>0</v>
      </c>
      <c r="HV187" s="80">
        <f t="shared" si="248"/>
        <v>0</v>
      </c>
      <c r="HW187" s="80">
        <f t="shared" si="248"/>
        <v>0</v>
      </c>
      <c r="HX187" s="80">
        <f t="shared" si="248"/>
        <v>0</v>
      </c>
      <c r="HY187" s="80">
        <f t="shared" si="248"/>
        <v>0</v>
      </c>
      <c r="HZ187" s="80">
        <f t="shared" si="248"/>
        <v>0</v>
      </c>
      <c r="IA187" s="80">
        <f t="shared" si="248"/>
        <v>0</v>
      </c>
      <c r="IB187" s="80">
        <f t="shared" si="248"/>
        <v>0</v>
      </c>
      <c r="IC187" s="80">
        <f t="shared" si="248"/>
        <v>0</v>
      </c>
      <c r="ID187" s="80">
        <f t="shared" si="248"/>
        <v>0</v>
      </c>
      <c r="IE187" s="80">
        <f t="shared" si="248"/>
        <v>0</v>
      </c>
      <c r="IF187" s="80">
        <f t="shared" si="248"/>
        <v>0</v>
      </c>
      <c r="IG187" s="80">
        <f t="shared" si="248"/>
        <v>0</v>
      </c>
      <c r="IH187" s="80">
        <f t="shared" si="248"/>
        <v>0</v>
      </c>
      <c r="II187" s="80">
        <f t="shared" si="248"/>
        <v>0</v>
      </c>
      <c r="IJ187" s="80">
        <f t="shared" si="248"/>
        <v>0</v>
      </c>
      <c r="IK187" s="80">
        <f t="shared" si="248"/>
        <v>0</v>
      </c>
      <c r="IL187" s="80">
        <f t="shared" si="248"/>
        <v>0</v>
      </c>
      <c r="IM187" s="80">
        <f t="shared" si="248"/>
        <v>0</v>
      </c>
      <c r="IN187" s="80">
        <f t="shared" si="248"/>
        <v>0</v>
      </c>
      <c r="IO187" s="80">
        <f t="shared" si="248"/>
        <v>0</v>
      </c>
      <c r="IP187" s="80">
        <f t="shared" si="248"/>
        <v>0</v>
      </c>
      <c r="IQ187" s="80">
        <f t="shared" si="248"/>
        <v>0</v>
      </c>
      <c r="IR187" s="80">
        <f t="shared" si="248"/>
        <v>0</v>
      </c>
      <c r="IS187" s="80">
        <f t="shared" si="248"/>
        <v>0</v>
      </c>
      <c r="IT187" s="80">
        <f t="shared" si="248"/>
        <v>0</v>
      </c>
      <c r="IU187" s="80">
        <f t="shared" si="248"/>
        <v>0</v>
      </c>
      <c r="IV187" s="80">
        <f t="shared" si="248"/>
        <v>0</v>
      </c>
      <c r="IW187" s="80">
        <f t="shared" si="248"/>
        <v>0</v>
      </c>
      <c r="IX187" s="80">
        <f t="shared" si="248"/>
        <v>0</v>
      </c>
      <c r="IY187" s="80">
        <f t="shared" si="248"/>
        <v>0</v>
      </c>
      <c r="IZ187" s="80">
        <f t="shared" si="248"/>
        <v>0</v>
      </c>
      <c r="JA187" s="80">
        <f t="shared" si="248"/>
        <v>0</v>
      </c>
      <c r="JB187" s="80">
        <f t="shared" si="248"/>
        <v>0</v>
      </c>
      <c r="JC187" s="80">
        <f t="shared" si="248"/>
        <v>0</v>
      </c>
      <c r="JD187" s="80">
        <f t="shared" si="248"/>
        <v>0</v>
      </c>
      <c r="JE187" s="80">
        <f t="shared" si="248"/>
        <v>0</v>
      </c>
      <c r="JF187" s="80">
        <f t="shared" si="248"/>
        <v>0</v>
      </c>
      <c r="JG187" s="80">
        <f t="shared" si="248"/>
        <v>0</v>
      </c>
      <c r="JH187" s="80">
        <f t="shared" si="248"/>
        <v>0</v>
      </c>
      <c r="JI187" s="80">
        <f t="shared" si="248"/>
        <v>0</v>
      </c>
      <c r="JJ187" s="80">
        <f t="shared" si="248"/>
        <v>0</v>
      </c>
      <c r="JK187" s="80">
        <f t="shared" si="248"/>
        <v>0</v>
      </c>
      <c r="JL187" s="80">
        <f t="shared" si="248"/>
        <v>0</v>
      </c>
      <c r="JM187" s="80">
        <f t="shared" si="248"/>
        <v>0</v>
      </c>
      <c r="JN187" s="80">
        <f t="shared" si="248"/>
        <v>0</v>
      </c>
      <c r="JO187" s="80">
        <f t="shared" si="248"/>
        <v>0</v>
      </c>
      <c r="JP187" s="80">
        <f t="shared" si="248"/>
        <v>0</v>
      </c>
      <c r="JQ187" s="80">
        <f t="shared" si="248"/>
        <v>0</v>
      </c>
      <c r="JR187" s="80">
        <f t="shared" si="248"/>
        <v>0</v>
      </c>
      <c r="JS187" s="80">
        <f t="shared" si="248"/>
        <v>0</v>
      </c>
      <c r="JT187" s="80">
        <f t="shared" si="248"/>
        <v>0</v>
      </c>
      <c r="JU187" s="80">
        <f t="shared" si="248"/>
        <v>0</v>
      </c>
      <c r="JV187" s="80">
        <f t="shared" si="248"/>
        <v>0</v>
      </c>
      <c r="JW187" s="80">
        <f t="shared" si="248"/>
        <v>0</v>
      </c>
      <c r="JX187" s="80">
        <f t="shared" si="248"/>
        <v>0</v>
      </c>
      <c r="JY187" s="80">
        <f t="shared" si="248"/>
        <v>0</v>
      </c>
      <c r="JZ187" s="80">
        <f t="shared" si="248"/>
        <v>0</v>
      </c>
      <c r="KA187" s="80">
        <f t="shared" si="248"/>
        <v>0</v>
      </c>
      <c r="KB187" s="80">
        <f t="shared" si="248"/>
        <v>0</v>
      </c>
      <c r="KC187" s="80">
        <f t="shared" si="248"/>
        <v>0</v>
      </c>
      <c r="KD187" s="80">
        <f t="shared" si="248"/>
        <v>0</v>
      </c>
      <c r="KE187" s="80">
        <f t="shared" si="248"/>
        <v>0</v>
      </c>
      <c r="KF187" s="1"/>
      <c r="KG187" s="1"/>
      <c r="KH187" s="80">
        <f>+Interest_Rate_for_Equipment_Financing/12*P187</f>
        <v>0</v>
      </c>
      <c r="KI187" s="80">
        <f>+Interest_Rate_for_Equipment_Financing/12*Q187</f>
        <v>0</v>
      </c>
      <c r="KJ187" s="80">
        <f>+Interest_Rate_for_Equipment_Financing/12*R187</f>
        <v>0</v>
      </c>
      <c r="KK187" s="80">
        <f>+Interest_Rate_for_Equipment_Financing/12*S187</f>
        <v>0</v>
      </c>
      <c r="KL187" s="80">
        <f>+Interest_Rate_for_Equipment_Financing/12*T187</f>
        <v>0</v>
      </c>
      <c r="KM187" s="80">
        <f>+Interest_Rate_for_Equipment_Financing/12*U187</f>
        <v>0</v>
      </c>
      <c r="KN187" s="80">
        <f>+Interest_Rate_for_Equipment_Financing/12*V187</f>
        <v>0</v>
      </c>
      <c r="KO187" s="80">
        <f>+Interest_Rate_for_Equipment_Financing/12*W187</f>
        <v>0</v>
      </c>
      <c r="KP187" s="80">
        <f>+Interest_Rate_for_Equipment_Financing/12*X187</f>
        <v>0</v>
      </c>
      <c r="KQ187" s="80">
        <f>+Interest_Rate_for_Equipment_Financing/12*Y187</f>
        <v>0</v>
      </c>
      <c r="KR187" s="80">
        <f>+Interest_Rate_for_Equipment_Financing/12*Z187</f>
        <v>0</v>
      </c>
      <c r="KS187" s="80">
        <f>+Interest_Rate_for_Equipment_Financing/12*AA187</f>
        <v>0</v>
      </c>
      <c r="KT187" s="80">
        <f>+Interest_Rate_for_Equipment_Financing/12*AB187</f>
        <v>0</v>
      </c>
      <c r="KU187" s="80">
        <f>+Interest_Rate_for_Equipment_Financing/12*AC187</f>
        <v>0</v>
      </c>
      <c r="KV187" s="80">
        <f>+Interest_Rate_for_Equipment_Financing/12*AD187</f>
        <v>0</v>
      </c>
      <c r="KW187" s="80">
        <f>+Interest_Rate_for_Equipment_Financing/12*AE187</f>
        <v>0</v>
      </c>
      <c r="KX187" s="80">
        <f>+Interest_Rate_for_Equipment_Financing/12*AF187</f>
        <v>0</v>
      </c>
      <c r="KY187" s="80">
        <f>+Interest_Rate_for_Equipment_Financing/12*AG187</f>
        <v>0</v>
      </c>
      <c r="KZ187" s="80">
        <f>+Interest_Rate_for_Equipment_Financing/12*AH187</f>
        <v>0</v>
      </c>
      <c r="LA187" s="80">
        <f>+Interest_Rate_for_Equipment_Financing/12*AI187</f>
        <v>0</v>
      </c>
      <c r="LB187" s="80">
        <f>+Interest_Rate_for_Equipment_Financing/12*AJ187</f>
        <v>0</v>
      </c>
      <c r="LC187" s="80">
        <f>+Interest_Rate_for_Equipment_Financing/12*AK187</f>
        <v>0</v>
      </c>
      <c r="LD187" s="80">
        <f>+Interest_Rate_for_Equipment_Financing/12*AL187</f>
        <v>0</v>
      </c>
      <c r="LE187" s="80">
        <f>+Interest_Rate_for_Equipment_Financing/12*AM187</f>
        <v>0</v>
      </c>
      <c r="LF187" s="80">
        <f>+Interest_Rate_for_Equipment_Financing/12*AN187</f>
        <v>0</v>
      </c>
      <c r="LG187" s="80">
        <f>+Interest_Rate_for_Equipment_Financing/12*AO187</f>
        <v>0</v>
      </c>
      <c r="LH187" s="80">
        <f>+Interest_Rate_for_Equipment_Financing/12*AP187</f>
        <v>0</v>
      </c>
      <c r="LI187" s="80">
        <f>+Interest_Rate_for_Equipment_Financing/12*AQ187</f>
        <v>0</v>
      </c>
      <c r="LJ187" s="80">
        <f>+Interest_Rate_for_Equipment_Financing/12*AR187</f>
        <v>0</v>
      </c>
      <c r="LK187" s="80">
        <f>+Interest_Rate_for_Equipment_Financing/12*AS187</f>
        <v>0</v>
      </c>
      <c r="LL187" s="80">
        <f>+Interest_Rate_for_Equipment_Financing/12*AT187</f>
        <v>0</v>
      </c>
      <c r="LM187" s="80">
        <f>+Interest_Rate_for_Equipment_Financing/12*AU187</f>
        <v>0</v>
      </c>
      <c r="LN187" s="80">
        <f>+Interest_Rate_for_Equipment_Financing/12*AV187</f>
        <v>0</v>
      </c>
      <c r="LO187" s="80">
        <f>+Interest_Rate_for_Equipment_Financing/12*AW187</f>
        <v>0</v>
      </c>
      <c r="LP187" s="80">
        <f>+Interest_Rate_for_Equipment_Financing/12*AX187</f>
        <v>0</v>
      </c>
      <c r="LQ187" s="80">
        <f>+Interest_Rate_for_Equipment_Financing/12*AY187</f>
        <v>0</v>
      </c>
      <c r="LR187" s="80">
        <f>+Interest_Rate_for_Equipment_Financing/12*AZ187</f>
        <v>0</v>
      </c>
      <c r="LS187" s="80">
        <f>+Interest_Rate_for_Equipment_Financing/12*BA187</f>
        <v>0</v>
      </c>
      <c r="LT187" s="80">
        <f>+Interest_Rate_for_Equipment_Financing/12*BB187</f>
        <v>0</v>
      </c>
      <c r="LU187" s="80">
        <f>+Interest_Rate_for_Equipment_Financing/12*BC187</f>
        <v>0</v>
      </c>
      <c r="LV187" s="80">
        <f>+Interest_Rate_for_Equipment_Financing/12*BD187</f>
        <v>0</v>
      </c>
      <c r="LW187" s="80">
        <f>+Interest_Rate_for_Equipment_Financing/12*BE187</f>
        <v>0</v>
      </c>
      <c r="LX187" s="80">
        <f>+Interest_Rate_for_Equipment_Financing/12*BF187</f>
        <v>0</v>
      </c>
      <c r="LY187" s="80">
        <f>+Interest_Rate_for_Equipment_Financing/12*BG187</f>
        <v>0</v>
      </c>
      <c r="LZ187" s="80">
        <f>+Interest_Rate_for_Equipment_Financing/12*BH187</f>
        <v>0</v>
      </c>
      <c r="MA187" s="80">
        <f>+Interest_Rate_for_Equipment_Financing/12*BI187</f>
        <v>0</v>
      </c>
      <c r="MB187" s="80">
        <f>+Interest_Rate_for_Equipment_Financing/12*BJ187</f>
        <v>0</v>
      </c>
      <c r="MC187" s="80">
        <f>+Interest_Rate_for_Equipment_Financing/12*BK187</f>
        <v>0</v>
      </c>
      <c r="MD187" s="80">
        <f>+Interest_Rate_for_Equipment_Financing/12*BL187</f>
        <v>0</v>
      </c>
      <c r="ME187" s="80">
        <f>+Interest_Rate_for_Equipment_Financing/12*BM187</f>
        <v>0</v>
      </c>
      <c r="MF187" s="80">
        <f>+Interest_Rate_for_Equipment_Financing/12*BN187</f>
        <v>0</v>
      </c>
      <c r="MG187" s="80">
        <f>+Interest_Rate_for_Equipment_Financing/12*BO187</f>
        <v>0</v>
      </c>
      <c r="MH187" s="80">
        <f>+Interest_Rate_for_Equipment_Financing/12*BP187</f>
        <v>0</v>
      </c>
      <c r="MI187" s="80">
        <f>+Interest_Rate_for_Equipment_Financing/12*BQ187</f>
        <v>0</v>
      </c>
      <c r="MJ187" s="80">
        <f>+Interest_Rate_for_Equipment_Financing/12*BR187</f>
        <v>0</v>
      </c>
      <c r="MK187" s="80">
        <f>+Interest_Rate_for_Equipment_Financing/12*BS187</f>
        <v>0</v>
      </c>
      <c r="ML187" s="80">
        <f>+Interest_Rate_for_Equipment_Financing/12*BT187</f>
        <v>0</v>
      </c>
      <c r="MM187" s="80">
        <f>+Interest_Rate_for_Equipment_Financing/12*BU187</f>
        <v>0</v>
      </c>
      <c r="MN187" s="80">
        <f>+Interest_Rate_for_Equipment_Financing/12*BV187</f>
        <v>0</v>
      </c>
      <c r="MO187" s="80">
        <f>+Interest_Rate_for_Equipment_Financing/12*BW187</f>
        <v>0</v>
      </c>
      <c r="MP187" s="80">
        <f>+Interest_Rate_for_Equipment_Financing/12*BX187</f>
        <v>0</v>
      </c>
      <c r="MQ187" s="80">
        <f>+Interest_Rate_for_Equipment_Financing/12*BY187</f>
        <v>0</v>
      </c>
      <c r="MR187" s="80">
        <f>+Interest_Rate_for_Equipment_Financing/12*BZ187</f>
        <v>0</v>
      </c>
      <c r="MS187" s="80">
        <f>+Interest_Rate_for_Equipment_Financing/12*CA187</f>
        <v>0</v>
      </c>
      <c r="MT187" s="80">
        <f>+Interest_Rate_for_Equipment_Financing/12*CB187</f>
        <v>0</v>
      </c>
      <c r="MU187" s="80">
        <f>+Interest_Rate_for_Equipment_Financing/12*CC187</f>
        <v>0</v>
      </c>
      <c r="MV187" s="80">
        <f>+Interest_Rate_for_Equipment_Financing/12*CD187</f>
        <v>0</v>
      </c>
      <c r="MW187" s="80">
        <f>+Interest_Rate_for_Equipment_Financing/12*CE187</f>
        <v>0</v>
      </c>
      <c r="MX187" s="80">
        <f>+Interest_Rate_for_Equipment_Financing/12*CF187</f>
        <v>0</v>
      </c>
      <c r="MY187" s="80">
        <f>+Interest_Rate_for_Equipment_Financing/12*CG187</f>
        <v>0</v>
      </c>
      <c r="MZ187" s="80">
        <f>+Interest_Rate_for_Equipment_Financing/12*CH187</f>
        <v>0</v>
      </c>
      <c r="NA187" s="80">
        <f>+Interest_Rate_for_Equipment_Financing/12*CI187</f>
        <v>0</v>
      </c>
      <c r="NB187" s="80">
        <f>+Interest_Rate_for_Equipment_Financing/12*CJ187</f>
        <v>0</v>
      </c>
      <c r="NC187" s="80">
        <f>+Interest_Rate_for_Equipment_Financing/12*CK187</f>
        <v>0</v>
      </c>
      <c r="ND187" s="80">
        <f>+Interest_Rate_for_Equipment_Financing/12*CL187</f>
        <v>0</v>
      </c>
      <c r="NE187" s="80">
        <f>+Interest_Rate_for_Equipment_Financing/12*CM187</f>
        <v>0</v>
      </c>
      <c r="NF187" s="80">
        <f>+Interest_Rate_for_Equipment_Financing/12*CN187</f>
        <v>0</v>
      </c>
      <c r="NG187" s="80">
        <f>+Interest_Rate_for_Equipment_Financing/12*CO187</f>
        <v>0</v>
      </c>
      <c r="NH187" s="80">
        <f>+Interest_Rate_for_Equipment_Financing/12*CP187</f>
        <v>0</v>
      </c>
      <c r="NI187" s="80">
        <f>+Interest_Rate_for_Equipment_Financing/12*CQ187</f>
        <v>0</v>
      </c>
      <c r="NJ187" s="80">
        <f>+Interest_Rate_for_Equipment_Financing/12*CR187</f>
        <v>0</v>
      </c>
      <c r="NK187" s="80">
        <f>+Interest_Rate_for_Equipment_Financing/12*CS187</f>
        <v>0</v>
      </c>
      <c r="NL187" s="80">
        <f>+Interest_Rate_for_Equipment_Financing/12*CT187</f>
        <v>0</v>
      </c>
      <c r="NM187" s="80">
        <f>+Interest_Rate_for_Equipment_Financing/12*CU187</f>
        <v>0</v>
      </c>
      <c r="NN187" s="80">
        <f>+Interest_Rate_for_Equipment_Financing/12*CV187</f>
        <v>0</v>
      </c>
      <c r="NO187" s="80">
        <f>+Interest_Rate_for_Equipment_Financing/12*CW187</f>
        <v>0</v>
      </c>
      <c r="NP187" s="80">
        <f>+Interest_Rate_for_Equipment_Financing/12*CX187</f>
        <v>0</v>
      </c>
      <c r="NQ187" s="80">
        <f>+Interest_Rate_for_Equipment_Financing/12*CY187</f>
        <v>0</v>
      </c>
      <c r="NR187" s="80">
        <f>+Interest_Rate_for_Equipment_Financing/12*CZ187</f>
        <v>0</v>
      </c>
      <c r="NS187" s="80">
        <f>+Interest_Rate_for_Equipment_Financing/12*DA187</f>
        <v>0</v>
      </c>
      <c r="NT187" s="80">
        <f>+Interest_Rate_for_Equipment_Financing/12*DB187</f>
        <v>0</v>
      </c>
      <c r="NU187" s="80">
        <f>+Interest_Rate_for_Equipment_Financing/12*DC187</f>
        <v>0</v>
      </c>
      <c r="NV187" s="80">
        <f>+Interest_Rate_for_Equipment_Financing/12*DD187</f>
        <v>0</v>
      </c>
      <c r="NW187" s="80">
        <f>+Interest_Rate_for_Equipment_Financing/12*DE187</f>
        <v>0</v>
      </c>
      <c r="NX187" s="80">
        <f>+Interest_Rate_for_Equipment_Financing/12*DF187</f>
        <v>0</v>
      </c>
      <c r="NY187" s="80">
        <f>+Interest_Rate_for_Equipment_Financing/12*DG187</f>
        <v>0</v>
      </c>
      <c r="NZ187" s="80">
        <f>+Interest_Rate_for_Equipment_Financing/12*DH187</f>
        <v>0</v>
      </c>
      <c r="OA187" s="80">
        <f>+Interest_Rate_for_Equipment_Financing/12*DI187</f>
        <v>0</v>
      </c>
      <c r="OB187" s="80">
        <f>+Interest_Rate_for_Equipment_Financing/12*DJ187</f>
        <v>0</v>
      </c>
      <c r="OC187" s="80">
        <f>+Interest_Rate_for_Equipment_Financing/12*DK187</f>
        <v>0</v>
      </c>
      <c r="OD187" s="80">
        <f>+Interest_Rate_for_Equipment_Financing/12*DL187</f>
        <v>0</v>
      </c>
      <c r="OE187" s="80">
        <f>+Interest_Rate_for_Equipment_Financing/12*DM187</f>
        <v>0</v>
      </c>
      <c r="OF187" s="80">
        <f>+Interest_Rate_for_Equipment_Financing/12*DN187</f>
        <v>0</v>
      </c>
      <c r="OG187" s="80">
        <f>+Interest_Rate_for_Equipment_Financing/12*DO187</f>
        <v>0</v>
      </c>
      <c r="OH187" s="80">
        <f>+Interest_Rate_for_Equipment_Financing/12*DP187</f>
        <v>0</v>
      </c>
      <c r="OI187" s="80">
        <f>+Interest_Rate_for_Equipment_Financing/12*DQ187</f>
        <v>0</v>
      </c>
      <c r="OJ187" s="80">
        <f>+Interest_Rate_for_Equipment_Financing/12*DR187</f>
        <v>0</v>
      </c>
      <c r="OK187" s="80">
        <f>+Interest_Rate_for_Equipment_Financing/12*DS187</f>
        <v>0</v>
      </c>
      <c r="OL187" s="80">
        <f>+Interest_Rate_for_Equipment_Financing/12*DT187</f>
        <v>0</v>
      </c>
      <c r="OM187" s="80">
        <f>+Interest_Rate_for_Equipment_Financing/12*DU187</f>
        <v>0</v>
      </c>
      <c r="ON187" s="80">
        <f>+Interest_Rate_for_Equipment_Financing/12*DV187</f>
        <v>0</v>
      </c>
      <c r="OO187" s="80">
        <f>+Interest_Rate_for_Equipment_Financing/12*DW187</f>
        <v>0</v>
      </c>
      <c r="OP187" s="80">
        <f>+Interest_Rate_for_Equipment_Financing/12*DX187</f>
        <v>0</v>
      </c>
      <c r="OQ187" s="80">
        <f>+Interest_Rate_for_Equipment_Financing/12*DY187</f>
        <v>0</v>
      </c>
      <c r="OR187" s="80">
        <f>+Interest_Rate_for_Equipment_Financing/12*DZ187</f>
        <v>0</v>
      </c>
      <c r="OS187" s="80">
        <f>+Interest_Rate_for_Equipment_Financing/12*EA187</f>
        <v>0</v>
      </c>
      <c r="OT187" s="80">
        <f>+Interest_Rate_for_Equipment_Financing/12*EB187</f>
        <v>0</v>
      </c>
      <c r="OU187" s="80">
        <f>+Interest_Rate_for_Equipment_Financing/12*EC187</f>
        <v>0</v>
      </c>
      <c r="OV187" s="80">
        <f>+Interest_Rate_for_Equipment_Financing/12*ED187</f>
        <v>0</v>
      </c>
      <c r="OW187" s="80">
        <f>+Interest_Rate_for_Equipment_Financing/12*EE187</f>
        <v>0</v>
      </c>
    </row>
    <row r="188" ht="12.75" customHeight="1">
      <c r="A188" s="79">
        <f t="shared" si="111"/>
        <v>67</v>
      </c>
      <c r="B188" s="79" t="s">
        <v>267</v>
      </c>
      <c r="C188" s="80"/>
      <c r="D188" s="80" t="str">
        <f>Term_for_Equipment_Financing</f>
        <v/>
      </c>
      <c r="E188" s="294">
        <f>+Interest_Rate_LT</f>
        <v>0.05</v>
      </c>
      <c r="F188" s="295">
        <f t="shared" si="141"/>
        <v>7</v>
      </c>
      <c r="G188" s="79">
        <f t="shared" si="142"/>
        <v>2030</v>
      </c>
      <c r="H188" s="296"/>
      <c r="I188" s="296"/>
      <c r="J188" s="297"/>
      <c r="K188" s="1"/>
      <c r="L188" s="1"/>
      <c r="M188" s="256">
        <f t="shared" si="118"/>
        <v>47665</v>
      </c>
      <c r="N188" s="256">
        <f t="shared" si="112"/>
        <v>0</v>
      </c>
      <c r="O188" s="257">
        <f t="shared" si="113"/>
        <v>0</v>
      </c>
      <c r="P188" s="258">
        <f t="shared" ref="P188:ES188" si="249">AND((O188&gt;0.1),OR(P$70&lt;$N188,$N188=0))*(O188+$O188+O188*$E188/12)+(P$70=$M188)*($C188+$O188+$C188*$E188/12)</f>
        <v>0</v>
      </c>
      <c r="Q188" s="258">
        <f t="shared" si="249"/>
        <v>0</v>
      </c>
      <c r="R188" s="258">
        <f t="shared" si="249"/>
        <v>0</v>
      </c>
      <c r="S188" s="258">
        <f t="shared" si="249"/>
        <v>0</v>
      </c>
      <c r="T188" s="258">
        <f t="shared" si="249"/>
        <v>0</v>
      </c>
      <c r="U188" s="258">
        <f t="shared" si="249"/>
        <v>0</v>
      </c>
      <c r="V188" s="258">
        <f t="shared" si="249"/>
        <v>0</v>
      </c>
      <c r="W188" s="258">
        <f t="shared" si="249"/>
        <v>0</v>
      </c>
      <c r="X188" s="258">
        <f t="shared" si="249"/>
        <v>0</v>
      </c>
      <c r="Y188" s="258">
        <f t="shared" si="249"/>
        <v>0</v>
      </c>
      <c r="Z188" s="258">
        <f t="shared" si="249"/>
        <v>0</v>
      </c>
      <c r="AA188" s="258">
        <f t="shared" si="249"/>
        <v>0</v>
      </c>
      <c r="AB188" s="258">
        <f t="shared" si="249"/>
        <v>0</v>
      </c>
      <c r="AC188" s="258">
        <f t="shared" si="249"/>
        <v>0</v>
      </c>
      <c r="AD188" s="258">
        <f t="shared" si="249"/>
        <v>0</v>
      </c>
      <c r="AE188" s="258">
        <f t="shared" si="249"/>
        <v>0</v>
      </c>
      <c r="AF188" s="258">
        <f t="shared" si="249"/>
        <v>0</v>
      </c>
      <c r="AG188" s="258">
        <f t="shared" si="249"/>
        <v>0</v>
      </c>
      <c r="AH188" s="258">
        <f t="shared" si="249"/>
        <v>0</v>
      </c>
      <c r="AI188" s="258">
        <f t="shared" si="249"/>
        <v>0</v>
      </c>
      <c r="AJ188" s="258">
        <f t="shared" si="249"/>
        <v>0</v>
      </c>
      <c r="AK188" s="258">
        <f t="shared" si="249"/>
        <v>0</v>
      </c>
      <c r="AL188" s="258">
        <f t="shared" si="249"/>
        <v>0</v>
      </c>
      <c r="AM188" s="258">
        <f t="shared" si="249"/>
        <v>0</v>
      </c>
      <c r="AN188" s="258">
        <f t="shared" si="249"/>
        <v>0</v>
      </c>
      <c r="AO188" s="258">
        <f t="shared" si="249"/>
        <v>0</v>
      </c>
      <c r="AP188" s="258">
        <f t="shared" si="249"/>
        <v>0</v>
      </c>
      <c r="AQ188" s="258">
        <f t="shared" si="249"/>
        <v>0</v>
      </c>
      <c r="AR188" s="258">
        <f t="shared" si="249"/>
        <v>0</v>
      </c>
      <c r="AS188" s="258">
        <f t="shared" si="249"/>
        <v>0</v>
      </c>
      <c r="AT188" s="258">
        <f t="shared" si="249"/>
        <v>0</v>
      </c>
      <c r="AU188" s="258">
        <f t="shared" si="249"/>
        <v>0</v>
      </c>
      <c r="AV188" s="258">
        <f t="shared" si="249"/>
        <v>0</v>
      </c>
      <c r="AW188" s="258">
        <f t="shared" si="249"/>
        <v>0</v>
      </c>
      <c r="AX188" s="258">
        <f t="shared" si="249"/>
        <v>0</v>
      </c>
      <c r="AY188" s="258">
        <f t="shared" si="249"/>
        <v>0</v>
      </c>
      <c r="AZ188" s="258">
        <f t="shared" si="249"/>
        <v>0</v>
      </c>
      <c r="BA188" s="258">
        <f t="shared" si="249"/>
        <v>0</v>
      </c>
      <c r="BB188" s="258">
        <f t="shared" si="249"/>
        <v>0</v>
      </c>
      <c r="BC188" s="258">
        <f t="shared" si="249"/>
        <v>0</v>
      </c>
      <c r="BD188" s="258">
        <f t="shared" si="249"/>
        <v>0</v>
      </c>
      <c r="BE188" s="258">
        <f t="shared" si="249"/>
        <v>0</v>
      </c>
      <c r="BF188" s="258">
        <f t="shared" si="249"/>
        <v>0</v>
      </c>
      <c r="BG188" s="258">
        <f t="shared" si="249"/>
        <v>0</v>
      </c>
      <c r="BH188" s="258">
        <f t="shared" si="249"/>
        <v>0</v>
      </c>
      <c r="BI188" s="258">
        <f t="shared" si="249"/>
        <v>0</v>
      </c>
      <c r="BJ188" s="258">
        <f t="shared" si="249"/>
        <v>0</v>
      </c>
      <c r="BK188" s="258">
        <f t="shared" si="249"/>
        <v>0</v>
      </c>
      <c r="BL188" s="258">
        <f t="shared" si="249"/>
        <v>0</v>
      </c>
      <c r="BM188" s="258">
        <f t="shared" si="249"/>
        <v>0</v>
      </c>
      <c r="BN188" s="258">
        <f t="shared" si="249"/>
        <v>0</v>
      </c>
      <c r="BO188" s="258">
        <f t="shared" si="249"/>
        <v>0</v>
      </c>
      <c r="BP188" s="258">
        <f t="shared" si="249"/>
        <v>0</v>
      </c>
      <c r="BQ188" s="258">
        <f t="shared" si="249"/>
        <v>0</v>
      </c>
      <c r="BR188" s="258">
        <f t="shared" si="249"/>
        <v>0</v>
      </c>
      <c r="BS188" s="258">
        <f t="shared" si="249"/>
        <v>0</v>
      </c>
      <c r="BT188" s="258">
        <f t="shared" si="249"/>
        <v>0</v>
      </c>
      <c r="BU188" s="258">
        <f t="shared" si="249"/>
        <v>0</v>
      </c>
      <c r="BV188" s="258">
        <f t="shared" si="249"/>
        <v>0</v>
      </c>
      <c r="BW188" s="258">
        <f t="shared" si="249"/>
        <v>0</v>
      </c>
      <c r="BX188" s="258">
        <f t="shared" si="249"/>
        <v>0</v>
      </c>
      <c r="BY188" s="258">
        <f t="shared" si="249"/>
        <v>0</v>
      </c>
      <c r="BZ188" s="258">
        <f t="shared" si="249"/>
        <v>0</v>
      </c>
      <c r="CA188" s="258">
        <f t="shared" si="249"/>
        <v>0</v>
      </c>
      <c r="CB188" s="258">
        <f t="shared" si="249"/>
        <v>0</v>
      </c>
      <c r="CC188" s="258">
        <f t="shared" si="249"/>
        <v>0</v>
      </c>
      <c r="CD188" s="258">
        <f t="shared" si="249"/>
        <v>0</v>
      </c>
      <c r="CE188" s="258">
        <f t="shared" si="249"/>
        <v>0</v>
      </c>
      <c r="CF188" s="258">
        <f t="shared" si="249"/>
        <v>0</v>
      </c>
      <c r="CG188" s="258">
        <f t="shared" si="249"/>
        <v>0</v>
      </c>
      <c r="CH188" s="258">
        <f t="shared" si="249"/>
        <v>0</v>
      </c>
      <c r="CI188" s="258">
        <f t="shared" si="249"/>
        <v>0</v>
      </c>
      <c r="CJ188" s="258">
        <f t="shared" si="249"/>
        <v>0</v>
      </c>
      <c r="CK188" s="258">
        <f t="shared" si="249"/>
        <v>0</v>
      </c>
      <c r="CL188" s="258">
        <f t="shared" si="249"/>
        <v>0</v>
      </c>
      <c r="CM188" s="258">
        <f t="shared" si="249"/>
        <v>0</v>
      </c>
      <c r="CN188" s="258">
        <f t="shared" si="249"/>
        <v>0</v>
      </c>
      <c r="CO188" s="258">
        <f t="shared" si="249"/>
        <v>0</v>
      </c>
      <c r="CP188" s="258">
        <f t="shared" si="249"/>
        <v>0</v>
      </c>
      <c r="CQ188" s="258">
        <f t="shared" si="249"/>
        <v>0</v>
      </c>
      <c r="CR188" s="258">
        <f t="shared" si="249"/>
        <v>0</v>
      </c>
      <c r="CS188" s="258">
        <f t="shared" si="249"/>
        <v>0</v>
      </c>
      <c r="CT188" s="258">
        <f t="shared" si="249"/>
        <v>0</v>
      </c>
      <c r="CU188" s="258">
        <f t="shared" si="249"/>
        <v>0</v>
      </c>
      <c r="CV188" s="258">
        <f t="shared" si="249"/>
        <v>0</v>
      </c>
      <c r="CW188" s="258">
        <f t="shared" si="249"/>
        <v>0</v>
      </c>
      <c r="CX188" s="258">
        <f t="shared" si="249"/>
        <v>0</v>
      </c>
      <c r="CY188" s="258">
        <f t="shared" si="249"/>
        <v>0</v>
      </c>
      <c r="CZ188" s="258">
        <f t="shared" si="249"/>
        <v>0</v>
      </c>
      <c r="DA188" s="258">
        <f t="shared" si="249"/>
        <v>0</v>
      </c>
      <c r="DB188" s="258">
        <f t="shared" si="249"/>
        <v>0</v>
      </c>
      <c r="DC188" s="258">
        <f t="shared" si="249"/>
        <v>0</v>
      </c>
      <c r="DD188" s="258">
        <f t="shared" si="249"/>
        <v>0</v>
      </c>
      <c r="DE188" s="258">
        <f t="shared" si="249"/>
        <v>0</v>
      </c>
      <c r="DF188" s="258">
        <f t="shared" si="249"/>
        <v>0</v>
      </c>
      <c r="DG188" s="258">
        <f t="shared" si="249"/>
        <v>0</v>
      </c>
      <c r="DH188" s="258">
        <f t="shared" si="249"/>
        <v>0</v>
      </c>
      <c r="DI188" s="258">
        <f t="shared" si="249"/>
        <v>0</v>
      </c>
      <c r="DJ188" s="258">
        <f t="shared" si="249"/>
        <v>0</v>
      </c>
      <c r="DK188" s="258">
        <f t="shared" si="249"/>
        <v>0</v>
      </c>
      <c r="DL188" s="258">
        <f t="shared" si="249"/>
        <v>0</v>
      </c>
      <c r="DM188" s="258">
        <f t="shared" si="249"/>
        <v>0</v>
      </c>
      <c r="DN188" s="258">
        <f t="shared" si="249"/>
        <v>0</v>
      </c>
      <c r="DO188" s="258">
        <f t="shared" si="249"/>
        <v>0</v>
      </c>
      <c r="DP188" s="258">
        <f t="shared" si="249"/>
        <v>0</v>
      </c>
      <c r="DQ188" s="258">
        <f t="shared" si="249"/>
        <v>0</v>
      </c>
      <c r="DR188" s="258">
        <f t="shared" si="249"/>
        <v>0</v>
      </c>
      <c r="DS188" s="258">
        <f t="shared" si="249"/>
        <v>0</v>
      </c>
      <c r="DT188" s="258">
        <f t="shared" si="249"/>
        <v>0</v>
      </c>
      <c r="DU188" s="258">
        <f t="shared" si="249"/>
        <v>0</v>
      </c>
      <c r="DV188" s="258">
        <f t="shared" si="249"/>
        <v>0</v>
      </c>
      <c r="DW188" s="258">
        <f t="shared" si="249"/>
        <v>0</v>
      </c>
      <c r="DX188" s="258">
        <f t="shared" si="249"/>
        <v>0</v>
      </c>
      <c r="DY188" s="258">
        <f t="shared" si="249"/>
        <v>0</v>
      </c>
      <c r="DZ188" s="258">
        <f t="shared" si="249"/>
        <v>0</v>
      </c>
      <c r="EA188" s="258">
        <f t="shared" si="249"/>
        <v>0</v>
      </c>
      <c r="EB188" s="258">
        <f t="shared" si="249"/>
        <v>0</v>
      </c>
      <c r="EC188" s="258">
        <f t="shared" si="249"/>
        <v>0</v>
      </c>
      <c r="ED188" s="258">
        <f t="shared" si="249"/>
        <v>0</v>
      </c>
      <c r="EE188" s="258">
        <f t="shared" si="249"/>
        <v>0</v>
      </c>
      <c r="EF188" s="258">
        <f t="shared" si="249"/>
        <v>0</v>
      </c>
      <c r="EG188" s="258">
        <f t="shared" si="249"/>
        <v>0</v>
      </c>
      <c r="EH188" s="258">
        <f t="shared" si="249"/>
        <v>0</v>
      </c>
      <c r="EI188" s="258">
        <f t="shared" si="249"/>
        <v>0</v>
      </c>
      <c r="EJ188" s="258">
        <f t="shared" si="249"/>
        <v>0</v>
      </c>
      <c r="EK188" s="258">
        <f t="shared" si="249"/>
        <v>0</v>
      </c>
      <c r="EL188" s="258">
        <f t="shared" si="249"/>
        <v>0</v>
      </c>
      <c r="EM188" s="258">
        <f t="shared" si="249"/>
        <v>0</v>
      </c>
      <c r="EN188" s="258">
        <f t="shared" si="249"/>
        <v>0</v>
      </c>
      <c r="EO188" s="258">
        <f t="shared" si="249"/>
        <v>0</v>
      </c>
      <c r="EP188" s="258">
        <f t="shared" si="249"/>
        <v>0</v>
      </c>
      <c r="EQ188" s="258">
        <f t="shared" si="249"/>
        <v>0</v>
      </c>
      <c r="ER188" s="258">
        <f t="shared" si="249"/>
        <v>0</v>
      </c>
      <c r="ES188" s="258">
        <f t="shared" si="249"/>
        <v>0</v>
      </c>
      <c r="ET188" s="1"/>
      <c r="EU188" s="1"/>
      <c r="EV188" s="1"/>
      <c r="EW188" s="1"/>
      <c r="EX188" s="80">
        <f t="shared" ref="EX188:KE188" si="250">(P188&gt;0)*(P188-AB188)</f>
        <v>0</v>
      </c>
      <c r="EY188" s="80">
        <f t="shared" si="250"/>
        <v>0</v>
      </c>
      <c r="EZ188" s="80">
        <f t="shared" si="250"/>
        <v>0</v>
      </c>
      <c r="FA188" s="80">
        <f t="shared" si="250"/>
        <v>0</v>
      </c>
      <c r="FB188" s="80">
        <f t="shared" si="250"/>
        <v>0</v>
      </c>
      <c r="FC188" s="80">
        <f t="shared" si="250"/>
        <v>0</v>
      </c>
      <c r="FD188" s="80">
        <f t="shared" si="250"/>
        <v>0</v>
      </c>
      <c r="FE188" s="80">
        <f t="shared" si="250"/>
        <v>0</v>
      </c>
      <c r="FF188" s="80">
        <f t="shared" si="250"/>
        <v>0</v>
      </c>
      <c r="FG188" s="80">
        <f t="shared" si="250"/>
        <v>0</v>
      </c>
      <c r="FH188" s="80">
        <f t="shared" si="250"/>
        <v>0</v>
      </c>
      <c r="FI188" s="80">
        <f t="shared" si="250"/>
        <v>0</v>
      </c>
      <c r="FJ188" s="80">
        <f t="shared" si="250"/>
        <v>0</v>
      </c>
      <c r="FK188" s="80">
        <f t="shared" si="250"/>
        <v>0</v>
      </c>
      <c r="FL188" s="80">
        <f t="shared" si="250"/>
        <v>0</v>
      </c>
      <c r="FM188" s="80">
        <f t="shared" si="250"/>
        <v>0</v>
      </c>
      <c r="FN188" s="80">
        <f t="shared" si="250"/>
        <v>0</v>
      </c>
      <c r="FO188" s="80">
        <f t="shared" si="250"/>
        <v>0</v>
      </c>
      <c r="FP188" s="80">
        <f t="shared" si="250"/>
        <v>0</v>
      </c>
      <c r="FQ188" s="80">
        <f t="shared" si="250"/>
        <v>0</v>
      </c>
      <c r="FR188" s="80">
        <f t="shared" si="250"/>
        <v>0</v>
      </c>
      <c r="FS188" s="80">
        <f t="shared" si="250"/>
        <v>0</v>
      </c>
      <c r="FT188" s="80">
        <f t="shared" si="250"/>
        <v>0</v>
      </c>
      <c r="FU188" s="80">
        <f t="shared" si="250"/>
        <v>0</v>
      </c>
      <c r="FV188" s="80">
        <f t="shared" si="250"/>
        <v>0</v>
      </c>
      <c r="FW188" s="80">
        <f t="shared" si="250"/>
        <v>0</v>
      </c>
      <c r="FX188" s="80">
        <f t="shared" si="250"/>
        <v>0</v>
      </c>
      <c r="FY188" s="80">
        <f t="shared" si="250"/>
        <v>0</v>
      </c>
      <c r="FZ188" s="80">
        <f t="shared" si="250"/>
        <v>0</v>
      </c>
      <c r="GA188" s="80">
        <f t="shared" si="250"/>
        <v>0</v>
      </c>
      <c r="GB188" s="80">
        <f t="shared" si="250"/>
        <v>0</v>
      </c>
      <c r="GC188" s="80">
        <f t="shared" si="250"/>
        <v>0</v>
      </c>
      <c r="GD188" s="80">
        <f t="shared" si="250"/>
        <v>0</v>
      </c>
      <c r="GE188" s="80">
        <f t="shared" si="250"/>
        <v>0</v>
      </c>
      <c r="GF188" s="80">
        <f t="shared" si="250"/>
        <v>0</v>
      </c>
      <c r="GG188" s="80">
        <f t="shared" si="250"/>
        <v>0</v>
      </c>
      <c r="GH188" s="80">
        <f t="shared" si="250"/>
        <v>0</v>
      </c>
      <c r="GI188" s="80">
        <f t="shared" si="250"/>
        <v>0</v>
      </c>
      <c r="GJ188" s="80">
        <f t="shared" si="250"/>
        <v>0</v>
      </c>
      <c r="GK188" s="80">
        <f t="shared" si="250"/>
        <v>0</v>
      </c>
      <c r="GL188" s="80">
        <f t="shared" si="250"/>
        <v>0</v>
      </c>
      <c r="GM188" s="80">
        <f t="shared" si="250"/>
        <v>0</v>
      </c>
      <c r="GN188" s="80">
        <f t="shared" si="250"/>
        <v>0</v>
      </c>
      <c r="GO188" s="80">
        <f t="shared" si="250"/>
        <v>0</v>
      </c>
      <c r="GP188" s="80">
        <f t="shared" si="250"/>
        <v>0</v>
      </c>
      <c r="GQ188" s="80">
        <f t="shared" si="250"/>
        <v>0</v>
      </c>
      <c r="GR188" s="80">
        <f t="shared" si="250"/>
        <v>0</v>
      </c>
      <c r="GS188" s="80">
        <f t="shared" si="250"/>
        <v>0</v>
      </c>
      <c r="GT188" s="80">
        <f t="shared" si="250"/>
        <v>0</v>
      </c>
      <c r="GU188" s="80">
        <f t="shared" si="250"/>
        <v>0</v>
      </c>
      <c r="GV188" s="80">
        <f t="shared" si="250"/>
        <v>0</v>
      </c>
      <c r="GW188" s="80">
        <f t="shared" si="250"/>
        <v>0</v>
      </c>
      <c r="GX188" s="80">
        <f t="shared" si="250"/>
        <v>0</v>
      </c>
      <c r="GY188" s="80">
        <f t="shared" si="250"/>
        <v>0</v>
      </c>
      <c r="GZ188" s="80">
        <f t="shared" si="250"/>
        <v>0</v>
      </c>
      <c r="HA188" s="80">
        <f t="shared" si="250"/>
        <v>0</v>
      </c>
      <c r="HB188" s="80">
        <f t="shared" si="250"/>
        <v>0</v>
      </c>
      <c r="HC188" s="80">
        <f t="shared" si="250"/>
        <v>0</v>
      </c>
      <c r="HD188" s="80">
        <f t="shared" si="250"/>
        <v>0</v>
      </c>
      <c r="HE188" s="80">
        <f t="shared" si="250"/>
        <v>0</v>
      </c>
      <c r="HF188" s="80">
        <f t="shared" si="250"/>
        <v>0</v>
      </c>
      <c r="HG188" s="80">
        <f t="shared" si="250"/>
        <v>0</v>
      </c>
      <c r="HH188" s="80">
        <f t="shared" si="250"/>
        <v>0</v>
      </c>
      <c r="HI188" s="80">
        <f t="shared" si="250"/>
        <v>0</v>
      </c>
      <c r="HJ188" s="80">
        <f t="shared" si="250"/>
        <v>0</v>
      </c>
      <c r="HK188" s="80">
        <f t="shared" si="250"/>
        <v>0</v>
      </c>
      <c r="HL188" s="80">
        <f t="shared" si="250"/>
        <v>0</v>
      </c>
      <c r="HM188" s="80">
        <f t="shared" si="250"/>
        <v>0</v>
      </c>
      <c r="HN188" s="80">
        <f t="shared" si="250"/>
        <v>0</v>
      </c>
      <c r="HO188" s="80">
        <f t="shared" si="250"/>
        <v>0</v>
      </c>
      <c r="HP188" s="80">
        <f t="shared" si="250"/>
        <v>0</v>
      </c>
      <c r="HQ188" s="80">
        <f t="shared" si="250"/>
        <v>0</v>
      </c>
      <c r="HR188" s="80">
        <f t="shared" si="250"/>
        <v>0</v>
      </c>
      <c r="HS188" s="80">
        <f t="shared" si="250"/>
        <v>0</v>
      </c>
      <c r="HT188" s="80">
        <f t="shared" si="250"/>
        <v>0</v>
      </c>
      <c r="HU188" s="80">
        <f t="shared" si="250"/>
        <v>0</v>
      </c>
      <c r="HV188" s="80">
        <f t="shared" si="250"/>
        <v>0</v>
      </c>
      <c r="HW188" s="80">
        <f t="shared" si="250"/>
        <v>0</v>
      </c>
      <c r="HX188" s="80">
        <f t="shared" si="250"/>
        <v>0</v>
      </c>
      <c r="HY188" s="80">
        <f t="shared" si="250"/>
        <v>0</v>
      </c>
      <c r="HZ188" s="80">
        <f t="shared" si="250"/>
        <v>0</v>
      </c>
      <c r="IA188" s="80">
        <f t="shared" si="250"/>
        <v>0</v>
      </c>
      <c r="IB188" s="80">
        <f t="shared" si="250"/>
        <v>0</v>
      </c>
      <c r="IC188" s="80">
        <f t="shared" si="250"/>
        <v>0</v>
      </c>
      <c r="ID188" s="80">
        <f t="shared" si="250"/>
        <v>0</v>
      </c>
      <c r="IE188" s="80">
        <f t="shared" si="250"/>
        <v>0</v>
      </c>
      <c r="IF188" s="80">
        <f t="shared" si="250"/>
        <v>0</v>
      </c>
      <c r="IG188" s="80">
        <f t="shared" si="250"/>
        <v>0</v>
      </c>
      <c r="IH188" s="80">
        <f t="shared" si="250"/>
        <v>0</v>
      </c>
      <c r="II188" s="80">
        <f t="shared" si="250"/>
        <v>0</v>
      </c>
      <c r="IJ188" s="80">
        <f t="shared" si="250"/>
        <v>0</v>
      </c>
      <c r="IK188" s="80">
        <f t="shared" si="250"/>
        <v>0</v>
      </c>
      <c r="IL188" s="80">
        <f t="shared" si="250"/>
        <v>0</v>
      </c>
      <c r="IM188" s="80">
        <f t="shared" si="250"/>
        <v>0</v>
      </c>
      <c r="IN188" s="80">
        <f t="shared" si="250"/>
        <v>0</v>
      </c>
      <c r="IO188" s="80">
        <f t="shared" si="250"/>
        <v>0</v>
      </c>
      <c r="IP188" s="80">
        <f t="shared" si="250"/>
        <v>0</v>
      </c>
      <c r="IQ188" s="80">
        <f t="shared" si="250"/>
        <v>0</v>
      </c>
      <c r="IR188" s="80">
        <f t="shared" si="250"/>
        <v>0</v>
      </c>
      <c r="IS188" s="80">
        <f t="shared" si="250"/>
        <v>0</v>
      </c>
      <c r="IT188" s="80">
        <f t="shared" si="250"/>
        <v>0</v>
      </c>
      <c r="IU188" s="80">
        <f t="shared" si="250"/>
        <v>0</v>
      </c>
      <c r="IV188" s="80">
        <f t="shared" si="250"/>
        <v>0</v>
      </c>
      <c r="IW188" s="80">
        <f t="shared" si="250"/>
        <v>0</v>
      </c>
      <c r="IX188" s="80">
        <f t="shared" si="250"/>
        <v>0</v>
      </c>
      <c r="IY188" s="80">
        <f t="shared" si="250"/>
        <v>0</v>
      </c>
      <c r="IZ188" s="80">
        <f t="shared" si="250"/>
        <v>0</v>
      </c>
      <c r="JA188" s="80">
        <f t="shared" si="250"/>
        <v>0</v>
      </c>
      <c r="JB188" s="80">
        <f t="shared" si="250"/>
        <v>0</v>
      </c>
      <c r="JC188" s="80">
        <f t="shared" si="250"/>
        <v>0</v>
      </c>
      <c r="JD188" s="80">
        <f t="shared" si="250"/>
        <v>0</v>
      </c>
      <c r="JE188" s="80">
        <f t="shared" si="250"/>
        <v>0</v>
      </c>
      <c r="JF188" s="80">
        <f t="shared" si="250"/>
        <v>0</v>
      </c>
      <c r="JG188" s="80">
        <f t="shared" si="250"/>
        <v>0</v>
      </c>
      <c r="JH188" s="80">
        <f t="shared" si="250"/>
        <v>0</v>
      </c>
      <c r="JI188" s="80">
        <f t="shared" si="250"/>
        <v>0</v>
      </c>
      <c r="JJ188" s="80">
        <f t="shared" si="250"/>
        <v>0</v>
      </c>
      <c r="JK188" s="80">
        <f t="shared" si="250"/>
        <v>0</v>
      </c>
      <c r="JL188" s="80">
        <f t="shared" si="250"/>
        <v>0</v>
      </c>
      <c r="JM188" s="80">
        <f t="shared" si="250"/>
        <v>0</v>
      </c>
      <c r="JN188" s="80">
        <f t="shared" si="250"/>
        <v>0</v>
      </c>
      <c r="JO188" s="80">
        <f t="shared" si="250"/>
        <v>0</v>
      </c>
      <c r="JP188" s="80">
        <f t="shared" si="250"/>
        <v>0</v>
      </c>
      <c r="JQ188" s="80">
        <f t="shared" si="250"/>
        <v>0</v>
      </c>
      <c r="JR188" s="80">
        <f t="shared" si="250"/>
        <v>0</v>
      </c>
      <c r="JS188" s="80">
        <f t="shared" si="250"/>
        <v>0</v>
      </c>
      <c r="JT188" s="80">
        <f t="shared" si="250"/>
        <v>0</v>
      </c>
      <c r="JU188" s="80">
        <f t="shared" si="250"/>
        <v>0</v>
      </c>
      <c r="JV188" s="80">
        <f t="shared" si="250"/>
        <v>0</v>
      </c>
      <c r="JW188" s="80">
        <f t="shared" si="250"/>
        <v>0</v>
      </c>
      <c r="JX188" s="80">
        <f t="shared" si="250"/>
        <v>0</v>
      </c>
      <c r="JY188" s="80">
        <f t="shared" si="250"/>
        <v>0</v>
      </c>
      <c r="JZ188" s="80">
        <f t="shared" si="250"/>
        <v>0</v>
      </c>
      <c r="KA188" s="80">
        <f t="shared" si="250"/>
        <v>0</v>
      </c>
      <c r="KB188" s="80">
        <f t="shared" si="250"/>
        <v>0</v>
      </c>
      <c r="KC188" s="80">
        <f t="shared" si="250"/>
        <v>0</v>
      </c>
      <c r="KD188" s="80">
        <f t="shared" si="250"/>
        <v>0</v>
      </c>
      <c r="KE188" s="80">
        <f t="shared" si="250"/>
        <v>0</v>
      </c>
      <c r="KF188" s="1"/>
      <c r="KG188" s="1"/>
      <c r="KH188" s="80">
        <f>+Interest_Rate_for_Equipment_Financing/12*P188</f>
        <v>0</v>
      </c>
      <c r="KI188" s="80">
        <f>+Interest_Rate_for_Equipment_Financing/12*Q188</f>
        <v>0</v>
      </c>
      <c r="KJ188" s="80">
        <f>+Interest_Rate_for_Equipment_Financing/12*R188</f>
        <v>0</v>
      </c>
      <c r="KK188" s="80">
        <f>+Interest_Rate_for_Equipment_Financing/12*S188</f>
        <v>0</v>
      </c>
      <c r="KL188" s="80">
        <f>+Interest_Rate_for_Equipment_Financing/12*T188</f>
        <v>0</v>
      </c>
      <c r="KM188" s="80">
        <f>+Interest_Rate_for_Equipment_Financing/12*U188</f>
        <v>0</v>
      </c>
      <c r="KN188" s="80">
        <f>+Interest_Rate_for_Equipment_Financing/12*V188</f>
        <v>0</v>
      </c>
      <c r="KO188" s="80">
        <f>+Interest_Rate_for_Equipment_Financing/12*W188</f>
        <v>0</v>
      </c>
      <c r="KP188" s="80">
        <f>+Interest_Rate_for_Equipment_Financing/12*X188</f>
        <v>0</v>
      </c>
      <c r="KQ188" s="80">
        <f>+Interest_Rate_for_Equipment_Financing/12*Y188</f>
        <v>0</v>
      </c>
      <c r="KR188" s="80">
        <f>+Interest_Rate_for_Equipment_Financing/12*Z188</f>
        <v>0</v>
      </c>
      <c r="KS188" s="80">
        <f>+Interest_Rate_for_Equipment_Financing/12*AA188</f>
        <v>0</v>
      </c>
      <c r="KT188" s="80">
        <f>+Interest_Rate_for_Equipment_Financing/12*AB188</f>
        <v>0</v>
      </c>
      <c r="KU188" s="80">
        <f>+Interest_Rate_for_Equipment_Financing/12*AC188</f>
        <v>0</v>
      </c>
      <c r="KV188" s="80">
        <f>+Interest_Rate_for_Equipment_Financing/12*AD188</f>
        <v>0</v>
      </c>
      <c r="KW188" s="80">
        <f>+Interest_Rate_for_Equipment_Financing/12*AE188</f>
        <v>0</v>
      </c>
      <c r="KX188" s="80">
        <f>+Interest_Rate_for_Equipment_Financing/12*AF188</f>
        <v>0</v>
      </c>
      <c r="KY188" s="80">
        <f>+Interest_Rate_for_Equipment_Financing/12*AG188</f>
        <v>0</v>
      </c>
      <c r="KZ188" s="80">
        <f>+Interest_Rate_for_Equipment_Financing/12*AH188</f>
        <v>0</v>
      </c>
      <c r="LA188" s="80">
        <f>+Interest_Rate_for_Equipment_Financing/12*AI188</f>
        <v>0</v>
      </c>
      <c r="LB188" s="80">
        <f>+Interest_Rate_for_Equipment_Financing/12*AJ188</f>
        <v>0</v>
      </c>
      <c r="LC188" s="80">
        <f>+Interest_Rate_for_Equipment_Financing/12*AK188</f>
        <v>0</v>
      </c>
      <c r="LD188" s="80">
        <f>+Interest_Rate_for_Equipment_Financing/12*AL188</f>
        <v>0</v>
      </c>
      <c r="LE188" s="80">
        <f>+Interest_Rate_for_Equipment_Financing/12*AM188</f>
        <v>0</v>
      </c>
      <c r="LF188" s="80">
        <f>+Interest_Rate_for_Equipment_Financing/12*AN188</f>
        <v>0</v>
      </c>
      <c r="LG188" s="80">
        <f>+Interest_Rate_for_Equipment_Financing/12*AO188</f>
        <v>0</v>
      </c>
      <c r="LH188" s="80">
        <f>+Interest_Rate_for_Equipment_Financing/12*AP188</f>
        <v>0</v>
      </c>
      <c r="LI188" s="80">
        <f>+Interest_Rate_for_Equipment_Financing/12*AQ188</f>
        <v>0</v>
      </c>
      <c r="LJ188" s="80">
        <f>+Interest_Rate_for_Equipment_Financing/12*AR188</f>
        <v>0</v>
      </c>
      <c r="LK188" s="80">
        <f>+Interest_Rate_for_Equipment_Financing/12*AS188</f>
        <v>0</v>
      </c>
      <c r="LL188" s="80">
        <f>+Interest_Rate_for_Equipment_Financing/12*AT188</f>
        <v>0</v>
      </c>
      <c r="LM188" s="80">
        <f>+Interest_Rate_for_Equipment_Financing/12*AU188</f>
        <v>0</v>
      </c>
      <c r="LN188" s="80">
        <f>+Interest_Rate_for_Equipment_Financing/12*AV188</f>
        <v>0</v>
      </c>
      <c r="LO188" s="80">
        <f>+Interest_Rate_for_Equipment_Financing/12*AW188</f>
        <v>0</v>
      </c>
      <c r="LP188" s="80">
        <f>+Interest_Rate_for_Equipment_Financing/12*AX188</f>
        <v>0</v>
      </c>
      <c r="LQ188" s="80">
        <f>+Interest_Rate_for_Equipment_Financing/12*AY188</f>
        <v>0</v>
      </c>
      <c r="LR188" s="80">
        <f>+Interest_Rate_for_Equipment_Financing/12*AZ188</f>
        <v>0</v>
      </c>
      <c r="LS188" s="80">
        <f>+Interest_Rate_for_Equipment_Financing/12*BA188</f>
        <v>0</v>
      </c>
      <c r="LT188" s="80">
        <f>+Interest_Rate_for_Equipment_Financing/12*BB188</f>
        <v>0</v>
      </c>
      <c r="LU188" s="80">
        <f>+Interest_Rate_for_Equipment_Financing/12*BC188</f>
        <v>0</v>
      </c>
      <c r="LV188" s="80">
        <f>+Interest_Rate_for_Equipment_Financing/12*BD188</f>
        <v>0</v>
      </c>
      <c r="LW188" s="80">
        <f>+Interest_Rate_for_Equipment_Financing/12*BE188</f>
        <v>0</v>
      </c>
      <c r="LX188" s="80">
        <f>+Interest_Rate_for_Equipment_Financing/12*BF188</f>
        <v>0</v>
      </c>
      <c r="LY188" s="80">
        <f>+Interest_Rate_for_Equipment_Financing/12*BG188</f>
        <v>0</v>
      </c>
      <c r="LZ188" s="80">
        <f>+Interest_Rate_for_Equipment_Financing/12*BH188</f>
        <v>0</v>
      </c>
      <c r="MA188" s="80">
        <f>+Interest_Rate_for_Equipment_Financing/12*BI188</f>
        <v>0</v>
      </c>
      <c r="MB188" s="80">
        <f>+Interest_Rate_for_Equipment_Financing/12*BJ188</f>
        <v>0</v>
      </c>
      <c r="MC188" s="80">
        <f>+Interest_Rate_for_Equipment_Financing/12*BK188</f>
        <v>0</v>
      </c>
      <c r="MD188" s="80">
        <f>+Interest_Rate_for_Equipment_Financing/12*BL188</f>
        <v>0</v>
      </c>
      <c r="ME188" s="80">
        <f>+Interest_Rate_for_Equipment_Financing/12*BM188</f>
        <v>0</v>
      </c>
      <c r="MF188" s="80">
        <f>+Interest_Rate_for_Equipment_Financing/12*BN188</f>
        <v>0</v>
      </c>
      <c r="MG188" s="80">
        <f>+Interest_Rate_for_Equipment_Financing/12*BO188</f>
        <v>0</v>
      </c>
      <c r="MH188" s="80">
        <f>+Interest_Rate_for_Equipment_Financing/12*BP188</f>
        <v>0</v>
      </c>
      <c r="MI188" s="80">
        <f>+Interest_Rate_for_Equipment_Financing/12*BQ188</f>
        <v>0</v>
      </c>
      <c r="MJ188" s="80">
        <f>+Interest_Rate_for_Equipment_Financing/12*BR188</f>
        <v>0</v>
      </c>
      <c r="MK188" s="80">
        <f>+Interest_Rate_for_Equipment_Financing/12*BS188</f>
        <v>0</v>
      </c>
      <c r="ML188" s="80">
        <f>+Interest_Rate_for_Equipment_Financing/12*BT188</f>
        <v>0</v>
      </c>
      <c r="MM188" s="80">
        <f>+Interest_Rate_for_Equipment_Financing/12*BU188</f>
        <v>0</v>
      </c>
      <c r="MN188" s="80">
        <f>+Interest_Rate_for_Equipment_Financing/12*BV188</f>
        <v>0</v>
      </c>
      <c r="MO188" s="80">
        <f>+Interest_Rate_for_Equipment_Financing/12*BW188</f>
        <v>0</v>
      </c>
      <c r="MP188" s="80">
        <f>+Interest_Rate_for_Equipment_Financing/12*BX188</f>
        <v>0</v>
      </c>
      <c r="MQ188" s="80">
        <f>+Interest_Rate_for_Equipment_Financing/12*BY188</f>
        <v>0</v>
      </c>
      <c r="MR188" s="80">
        <f>+Interest_Rate_for_Equipment_Financing/12*BZ188</f>
        <v>0</v>
      </c>
      <c r="MS188" s="80">
        <f>+Interest_Rate_for_Equipment_Financing/12*CA188</f>
        <v>0</v>
      </c>
      <c r="MT188" s="80">
        <f>+Interest_Rate_for_Equipment_Financing/12*CB188</f>
        <v>0</v>
      </c>
      <c r="MU188" s="80">
        <f>+Interest_Rate_for_Equipment_Financing/12*CC188</f>
        <v>0</v>
      </c>
      <c r="MV188" s="80">
        <f>+Interest_Rate_for_Equipment_Financing/12*CD188</f>
        <v>0</v>
      </c>
      <c r="MW188" s="80">
        <f>+Interest_Rate_for_Equipment_Financing/12*CE188</f>
        <v>0</v>
      </c>
      <c r="MX188" s="80">
        <f>+Interest_Rate_for_Equipment_Financing/12*CF188</f>
        <v>0</v>
      </c>
      <c r="MY188" s="80">
        <f>+Interest_Rate_for_Equipment_Financing/12*CG188</f>
        <v>0</v>
      </c>
      <c r="MZ188" s="80">
        <f>+Interest_Rate_for_Equipment_Financing/12*CH188</f>
        <v>0</v>
      </c>
      <c r="NA188" s="80">
        <f>+Interest_Rate_for_Equipment_Financing/12*CI188</f>
        <v>0</v>
      </c>
      <c r="NB188" s="80">
        <f>+Interest_Rate_for_Equipment_Financing/12*CJ188</f>
        <v>0</v>
      </c>
      <c r="NC188" s="80">
        <f>+Interest_Rate_for_Equipment_Financing/12*CK188</f>
        <v>0</v>
      </c>
      <c r="ND188" s="80">
        <f>+Interest_Rate_for_Equipment_Financing/12*CL188</f>
        <v>0</v>
      </c>
      <c r="NE188" s="80">
        <f>+Interest_Rate_for_Equipment_Financing/12*CM188</f>
        <v>0</v>
      </c>
      <c r="NF188" s="80">
        <f>+Interest_Rate_for_Equipment_Financing/12*CN188</f>
        <v>0</v>
      </c>
      <c r="NG188" s="80">
        <f>+Interest_Rate_for_Equipment_Financing/12*CO188</f>
        <v>0</v>
      </c>
      <c r="NH188" s="80">
        <f>+Interest_Rate_for_Equipment_Financing/12*CP188</f>
        <v>0</v>
      </c>
      <c r="NI188" s="80">
        <f>+Interest_Rate_for_Equipment_Financing/12*CQ188</f>
        <v>0</v>
      </c>
      <c r="NJ188" s="80">
        <f>+Interest_Rate_for_Equipment_Financing/12*CR188</f>
        <v>0</v>
      </c>
      <c r="NK188" s="80">
        <f>+Interest_Rate_for_Equipment_Financing/12*CS188</f>
        <v>0</v>
      </c>
      <c r="NL188" s="80">
        <f>+Interest_Rate_for_Equipment_Financing/12*CT188</f>
        <v>0</v>
      </c>
      <c r="NM188" s="80">
        <f>+Interest_Rate_for_Equipment_Financing/12*CU188</f>
        <v>0</v>
      </c>
      <c r="NN188" s="80">
        <f>+Interest_Rate_for_Equipment_Financing/12*CV188</f>
        <v>0</v>
      </c>
      <c r="NO188" s="80">
        <f>+Interest_Rate_for_Equipment_Financing/12*CW188</f>
        <v>0</v>
      </c>
      <c r="NP188" s="80">
        <f>+Interest_Rate_for_Equipment_Financing/12*CX188</f>
        <v>0</v>
      </c>
      <c r="NQ188" s="80">
        <f>+Interest_Rate_for_Equipment_Financing/12*CY188</f>
        <v>0</v>
      </c>
      <c r="NR188" s="80">
        <f>+Interest_Rate_for_Equipment_Financing/12*CZ188</f>
        <v>0</v>
      </c>
      <c r="NS188" s="80">
        <f>+Interest_Rate_for_Equipment_Financing/12*DA188</f>
        <v>0</v>
      </c>
      <c r="NT188" s="80">
        <f>+Interest_Rate_for_Equipment_Financing/12*DB188</f>
        <v>0</v>
      </c>
      <c r="NU188" s="80">
        <f>+Interest_Rate_for_Equipment_Financing/12*DC188</f>
        <v>0</v>
      </c>
      <c r="NV188" s="80">
        <f>+Interest_Rate_for_Equipment_Financing/12*DD188</f>
        <v>0</v>
      </c>
      <c r="NW188" s="80">
        <f>+Interest_Rate_for_Equipment_Financing/12*DE188</f>
        <v>0</v>
      </c>
      <c r="NX188" s="80">
        <f>+Interest_Rate_for_Equipment_Financing/12*DF188</f>
        <v>0</v>
      </c>
      <c r="NY188" s="80">
        <f>+Interest_Rate_for_Equipment_Financing/12*DG188</f>
        <v>0</v>
      </c>
      <c r="NZ188" s="80">
        <f>+Interest_Rate_for_Equipment_Financing/12*DH188</f>
        <v>0</v>
      </c>
      <c r="OA188" s="80">
        <f>+Interest_Rate_for_Equipment_Financing/12*DI188</f>
        <v>0</v>
      </c>
      <c r="OB188" s="80">
        <f>+Interest_Rate_for_Equipment_Financing/12*DJ188</f>
        <v>0</v>
      </c>
      <c r="OC188" s="80">
        <f>+Interest_Rate_for_Equipment_Financing/12*DK188</f>
        <v>0</v>
      </c>
      <c r="OD188" s="80">
        <f>+Interest_Rate_for_Equipment_Financing/12*DL188</f>
        <v>0</v>
      </c>
      <c r="OE188" s="80">
        <f>+Interest_Rate_for_Equipment_Financing/12*DM188</f>
        <v>0</v>
      </c>
      <c r="OF188" s="80">
        <f>+Interest_Rate_for_Equipment_Financing/12*DN188</f>
        <v>0</v>
      </c>
      <c r="OG188" s="80">
        <f>+Interest_Rate_for_Equipment_Financing/12*DO188</f>
        <v>0</v>
      </c>
      <c r="OH188" s="80">
        <f>+Interest_Rate_for_Equipment_Financing/12*DP188</f>
        <v>0</v>
      </c>
      <c r="OI188" s="80">
        <f>+Interest_Rate_for_Equipment_Financing/12*DQ188</f>
        <v>0</v>
      </c>
      <c r="OJ188" s="80">
        <f>+Interest_Rate_for_Equipment_Financing/12*DR188</f>
        <v>0</v>
      </c>
      <c r="OK188" s="80">
        <f>+Interest_Rate_for_Equipment_Financing/12*DS188</f>
        <v>0</v>
      </c>
      <c r="OL188" s="80">
        <f>+Interest_Rate_for_Equipment_Financing/12*DT188</f>
        <v>0</v>
      </c>
      <c r="OM188" s="80">
        <f>+Interest_Rate_for_Equipment_Financing/12*DU188</f>
        <v>0</v>
      </c>
      <c r="ON188" s="80">
        <f>+Interest_Rate_for_Equipment_Financing/12*DV188</f>
        <v>0</v>
      </c>
      <c r="OO188" s="80">
        <f>+Interest_Rate_for_Equipment_Financing/12*DW188</f>
        <v>0</v>
      </c>
      <c r="OP188" s="80">
        <f>+Interest_Rate_for_Equipment_Financing/12*DX188</f>
        <v>0</v>
      </c>
      <c r="OQ188" s="80">
        <f>+Interest_Rate_for_Equipment_Financing/12*DY188</f>
        <v>0</v>
      </c>
      <c r="OR188" s="80">
        <f>+Interest_Rate_for_Equipment_Financing/12*DZ188</f>
        <v>0</v>
      </c>
      <c r="OS188" s="80">
        <f>+Interest_Rate_for_Equipment_Financing/12*EA188</f>
        <v>0</v>
      </c>
      <c r="OT188" s="80">
        <f>+Interest_Rate_for_Equipment_Financing/12*EB188</f>
        <v>0</v>
      </c>
      <c r="OU188" s="80">
        <f>+Interest_Rate_for_Equipment_Financing/12*EC188</f>
        <v>0</v>
      </c>
      <c r="OV188" s="80">
        <f>+Interest_Rate_for_Equipment_Financing/12*ED188</f>
        <v>0</v>
      </c>
      <c r="OW188" s="80">
        <f>+Interest_Rate_for_Equipment_Financing/12*EE188</f>
        <v>0</v>
      </c>
    </row>
    <row r="189" ht="12.75" customHeight="1">
      <c r="A189" s="79">
        <f t="shared" si="111"/>
        <v>68</v>
      </c>
      <c r="B189" s="79" t="s">
        <v>268</v>
      </c>
      <c r="C189" s="80"/>
      <c r="D189" s="80" t="str">
        <f>Term_for_Equipment_Financing</f>
        <v/>
      </c>
      <c r="E189" s="294">
        <f>+Interest_Rate_LT</f>
        <v>0.05</v>
      </c>
      <c r="F189" s="295">
        <f t="shared" si="141"/>
        <v>8</v>
      </c>
      <c r="G189" s="79">
        <f t="shared" si="142"/>
        <v>2030</v>
      </c>
      <c r="H189" s="296"/>
      <c r="I189" s="296"/>
      <c r="J189" s="297"/>
      <c r="K189" s="1"/>
      <c r="L189" s="1"/>
      <c r="M189" s="256">
        <f t="shared" si="118"/>
        <v>47696</v>
      </c>
      <c r="N189" s="256">
        <f t="shared" si="112"/>
        <v>0</v>
      </c>
      <c r="O189" s="257">
        <f t="shared" si="113"/>
        <v>0</v>
      </c>
      <c r="P189" s="258">
        <f t="shared" ref="P189:ES189" si="251">AND((O189&gt;0.1),OR(P$70&lt;$N189,$N189=0))*(O189+$O189+O189*$E189/12)+(P$70=$M189)*($C189+$O189+$C189*$E189/12)</f>
        <v>0</v>
      </c>
      <c r="Q189" s="258">
        <f t="shared" si="251"/>
        <v>0</v>
      </c>
      <c r="R189" s="258">
        <f t="shared" si="251"/>
        <v>0</v>
      </c>
      <c r="S189" s="258">
        <f t="shared" si="251"/>
        <v>0</v>
      </c>
      <c r="T189" s="258">
        <f t="shared" si="251"/>
        <v>0</v>
      </c>
      <c r="U189" s="258">
        <f t="shared" si="251"/>
        <v>0</v>
      </c>
      <c r="V189" s="258">
        <f t="shared" si="251"/>
        <v>0</v>
      </c>
      <c r="W189" s="258">
        <f t="shared" si="251"/>
        <v>0</v>
      </c>
      <c r="X189" s="258">
        <f t="shared" si="251"/>
        <v>0</v>
      </c>
      <c r="Y189" s="258">
        <f t="shared" si="251"/>
        <v>0</v>
      </c>
      <c r="Z189" s="258">
        <f t="shared" si="251"/>
        <v>0</v>
      </c>
      <c r="AA189" s="258">
        <f t="shared" si="251"/>
        <v>0</v>
      </c>
      <c r="AB189" s="258">
        <f t="shared" si="251"/>
        <v>0</v>
      </c>
      <c r="AC189" s="258">
        <f t="shared" si="251"/>
        <v>0</v>
      </c>
      <c r="AD189" s="258">
        <f t="shared" si="251"/>
        <v>0</v>
      </c>
      <c r="AE189" s="258">
        <f t="shared" si="251"/>
        <v>0</v>
      </c>
      <c r="AF189" s="258">
        <f t="shared" si="251"/>
        <v>0</v>
      </c>
      <c r="AG189" s="258">
        <f t="shared" si="251"/>
        <v>0</v>
      </c>
      <c r="AH189" s="258">
        <f t="shared" si="251"/>
        <v>0</v>
      </c>
      <c r="AI189" s="258">
        <f t="shared" si="251"/>
        <v>0</v>
      </c>
      <c r="AJ189" s="258">
        <f t="shared" si="251"/>
        <v>0</v>
      </c>
      <c r="AK189" s="258">
        <f t="shared" si="251"/>
        <v>0</v>
      </c>
      <c r="AL189" s="258">
        <f t="shared" si="251"/>
        <v>0</v>
      </c>
      <c r="AM189" s="258">
        <f t="shared" si="251"/>
        <v>0</v>
      </c>
      <c r="AN189" s="258">
        <f t="shared" si="251"/>
        <v>0</v>
      </c>
      <c r="AO189" s="258">
        <f t="shared" si="251"/>
        <v>0</v>
      </c>
      <c r="AP189" s="258">
        <f t="shared" si="251"/>
        <v>0</v>
      </c>
      <c r="AQ189" s="258">
        <f t="shared" si="251"/>
        <v>0</v>
      </c>
      <c r="AR189" s="258">
        <f t="shared" si="251"/>
        <v>0</v>
      </c>
      <c r="AS189" s="258">
        <f t="shared" si="251"/>
        <v>0</v>
      </c>
      <c r="AT189" s="258">
        <f t="shared" si="251"/>
        <v>0</v>
      </c>
      <c r="AU189" s="258">
        <f t="shared" si="251"/>
        <v>0</v>
      </c>
      <c r="AV189" s="258">
        <f t="shared" si="251"/>
        <v>0</v>
      </c>
      <c r="AW189" s="258">
        <f t="shared" si="251"/>
        <v>0</v>
      </c>
      <c r="AX189" s="258">
        <f t="shared" si="251"/>
        <v>0</v>
      </c>
      <c r="AY189" s="258">
        <f t="shared" si="251"/>
        <v>0</v>
      </c>
      <c r="AZ189" s="258">
        <f t="shared" si="251"/>
        <v>0</v>
      </c>
      <c r="BA189" s="258">
        <f t="shared" si="251"/>
        <v>0</v>
      </c>
      <c r="BB189" s="258">
        <f t="shared" si="251"/>
        <v>0</v>
      </c>
      <c r="BC189" s="258">
        <f t="shared" si="251"/>
        <v>0</v>
      </c>
      <c r="BD189" s="258">
        <f t="shared" si="251"/>
        <v>0</v>
      </c>
      <c r="BE189" s="258">
        <f t="shared" si="251"/>
        <v>0</v>
      </c>
      <c r="BF189" s="258">
        <f t="shared" si="251"/>
        <v>0</v>
      </c>
      <c r="BG189" s="258">
        <f t="shared" si="251"/>
        <v>0</v>
      </c>
      <c r="BH189" s="258">
        <f t="shared" si="251"/>
        <v>0</v>
      </c>
      <c r="BI189" s="258">
        <f t="shared" si="251"/>
        <v>0</v>
      </c>
      <c r="BJ189" s="258">
        <f t="shared" si="251"/>
        <v>0</v>
      </c>
      <c r="BK189" s="258">
        <f t="shared" si="251"/>
        <v>0</v>
      </c>
      <c r="BL189" s="258">
        <f t="shared" si="251"/>
        <v>0</v>
      </c>
      <c r="BM189" s="258">
        <f t="shared" si="251"/>
        <v>0</v>
      </c>
      <c r="BN189" s="258">
        <f t="shared" si="251"/>
        <v>0</v>
      </c>
      <c r="BO189" s="258">
        <f t="shared" si="251"/>
        <v>0</v>
      </c>
      <c r="BP189" s="258">
        <f t="shared" si="251"/>
        <v>0</v>
      </c>
      <c r="BQ189" s="258">
        <f t="shared" si="251"/>
        <v>0</v>
      </c>
      <c r="BR189" s="258">
        <f t="shared" si="251"/>
        <v>0</v>
      </c>
      <c r="BS189" s="258">
        <f t="shared" si="251"/>
        <v>0</v>
      </c>
      <c r="BT189" s="258">
        <f t="shared" si="251"/>
        <v>0</v>
      </c>
      <c r="BU189" s="258">
        <f t="shared" si="251"/>
        <v>0</v>
      </c>
      <c r="BV189" s="258">
        <f t="shared" si="251"/>
        <v>0</v>
      </c>
      <c r="BW189" s="258">
        <f t="shared" si="251"/>
        <v>0</v>
      </c>
      <c r="BX189" s="258">
        <f t="shared" si="251"/>
        <v>0</v>
      </c>
      <c r="BY189" s="258">
        <f t="shared" si="251"/>
        <v>0</v>
      </c>
      <c r="BZ189" s="258">
        <f t="shared" si="251"/>
        <v>0</v>
      </c>
      <c r="CA189" s="258">
        <f t="shared" si="251"/>
        <v>0</v>
      </c>
      <c r="CB189" s="258">
        <f t="shared" si="251"/>
        <v>0</v>
      </c>
      <c r="CC189" s="258">
        <f t="shared" si="251"/>
        <v>0</v>
      </c>
      <c r="CD189" s="258">
        <f t="shared" si="251"/>
        <v>0</v>
      </c>
      <c r="CE189" s="258">
        <f t="shared" si="251"/>
        <v>0</v>
      </c>
      <c r="CF189" s="258">
        <f t="shared" si="251"/>
        <v>0</v>
      </c>
      <c r="CG189" s="258">
        <f t="shared" si="251"/>
        <v>0</v>
      </c>
      <c r="CH189" s="258">
        <f t="shared" si="251"/>
        <v>0</v>
      </c>
      <c r="CI189" s="258">
        <f t="shared" si="251"/>
        <v>0</v>
      </c>
      <c r="CJ189" s="258">
        <f t="shared" si="251"/>
        <v>0</v>
      </c>
      <c r="CK189" s="258">
        <f t="shared" si="251"/>
        <v>0</v>
      </c>
      <c r="CL189" s="258">
        <f t="shared" si="251"/>
        <v>0</v>
      </c>
      <c r="CM189" s="258">
        <f t="shared" si="251"/>
        <v>0</v>
      </c>
      <c r="CN189" s="258">
        <f t="shared" si="251"/>
        <v>0</v>
      </c>
      <c r="CO189" s="258">
        <f t="shared" si="251"/>
        <v>0</v>
      </c>
      <c r="CP189" s="258">
        <f t="shared" si="251"/>
        <v>0</v>
      </c>
      <c r="CQ189" s="258">
        <f t="shared" si="251"/>
        <v>0</v>
      </c>
      <c r="CR189" s="258">
        <f t="shared" si="251"/>
        <v>0</v>
      </c>
      <c r="CS189" s="258">
        <f t="shared" si="251"/>
        <v>0</v>
      </c>
      <c r="CT189" s="258">
        <f t="shared" si="251"/>
        <v>0</v>
      </c>
      <c r="CU189" s="258">
        <f t="shared" si="251"/>
        <v>0</v>
      </c>
      <c r="CV189" s="258">
        <f t="shared" si="251"/>
        <v>0</v>
      </c>
      <c r="CW189" s="258">
        <f t="shared" si="251"/>
        <v>0</v>
      </c>
      <c r="CX189" s="258">
        <f t="shared" si="251"/>
        <v>0</v>
      </c>
      <c r="CY189" s="258">
        <f t="shared" si="251"/>
        <v>0</v>
      </c>
      <c r="CZ189" s="258">
        <f t="shared" si="251"/>
        <v>0</v>
      </c>
      <c r="DA189" s="258">
        <f t="shared" si="251"/>
        <v>0</v>
      </c>
      <c r="DB189" s="258">
        <f t="shared" si="251"/>
        <v>0</v>
      </c>
      <c r="DC189" s="258">
        <f t="shared" si="251"/>
        <v>0</v>
      </c>
      <c r="DD189" s="258">
        <f t="shared" si="251"/>
        <v>0</v>
      </c>
      <c r="DE189" s="258">
        <f t="shared" si="251"/>
        <v>0</v>
      </c>
      <c r="DF189" s="258">
        <f t="shared" si="251"/>
        <v>0</v>
      </c>
      <c r="DG189" s="258">
        <f t="shared" si="251"/>
        <v>0</v>
      </c>
      <c r="DH189" s="258">
        <f t="shared" si="251"/>
        <v>0</v>
      </c>
      <c r="DI189" s="258">
        <f t="shared" si="251"/>
        <v>0</v>
      </c>
      <c r="DJ189" s="258">
        <f t="shared" si="251"/>
        <v>0</v>
      </c>
      <c r="DK189" s="258">
        <f t="shared" si="251"/>
        <v>0</v>
      </c>
      <c r="DL189" s="258">
        <f t="shared" si="251"/>
        <v>0</v>
      </c>
      <c r="DM189" s="258">
        <f t="shared" si="251"/>
        <v>0</v>
      </c>
      <c r="DN189" s="258">
        <f t="shared" si="251"/>
        <v>0</v>
      </c>
      <c r="DO189" s="258">
        <f t="shared" si="251"/>
        <v>0</v>
      </c>
      <c r="DP189" s="258">
        <f t="shared" si="251"/>
        <v>0</v>
      </c>
      <c r="DQ189" s="258">
        <f t="shared" si="251"/>
        <v>0</v>
      </c>
      <c r="DR189" s="258">
        <f t="shared" si="251"/>
        <v>0</v>
      </c>
      <c r="DS189" s="258">
        <f t="shared" si="251"/>
        <v>0</v>
      </c>
      <c r="DT189" s="258">
        <f t="shared" si="251"/>
        <v>0</v>
      </c>
      <c r="DU189" s="258">
        <f t="shared" si="251"/>
        <v>0</v>
      </c>
      <c r="DV189" s="258">
        <f t="shared" si="251"/>
        <v>0</v>
      </c>
      <c r="DW189" s="258">
        <f t="shared" si="251"/>
        <v>0</v>
      </c>
      <c r="DX189" s="258">
        <f t="shared" si="251"/>
        <v>0</v>
      </c>
      <c r="DY189" s="258">
        <f t="shared" si="251"/>
        <v>0</v>
      </c>
      <c r="DZ189" s="258">
        <f t="shared" si="251"/>
        <v>0</v>
      </c>
      <c r="EA189" s="258">
        <f t="shared" si="251"/>
        <v>0</v>
      </c>
      <c r="EB189" s="258">
        <f t="shared" si="251"/>
        <v>0</v>
      </c>
      <c r="EC189" s="258">
        <f t="shared" si="251"/>
        <v>0</v>
      </c>
      <c r="ED189" s="258">
        <f t="shared" si="251"/>
        <v>0</v>
      </c>
      <c r="EE189" s="258">
        <f t="shared" si="251"/>
        <v>0</v>
      </c>
      <c r="EF189" s="258">
        <f t="shared" si="251"/>
        <v>0</v>
      </c>
      <c r="EG189" s="258">
        <f t="shared" si="251"/>
        <v>0</v>
      </c>
      <c r="EH189" s="258">
        <f t="shared" si="251"/>
        <v>0</v>
      </c>
      <c r="EI189" s="258">
        <f t="shared" si="251"/>
        <v>0</v>
      </c>
      <c r="EJ189" s="258">
        <f t="shared" si="251"/>
        <v>0</v>
      </c>
      <c r="EK189" s="258">
        <f t="shared" si="251"/>
        <v>0</v>
      </c>
      <c r="EL189" s="258">
        <f t="shared" si="251"/>
        <v>0</v>
      </c>
      <c r="EM189" s="258">
        <f t="shared" si="251"/>
        <v>0</v>
      </c>
      <c r="EN189" s="258">
        <f t="shared" si="251"/>
        <v>0</v>
      </c>
      <c r="EO189" s="258">
        <f t="shared" si="251"/>
        <v>0</v>
      </c>
      <c r="EP189" s="258">
        <f t="shared" si="251"/>
        <v>0</v>
      </c>
      <c r="EQ189" s="258">
        <f t="shared" si="251"/>
        <v>0</v>
      </c>
      <c r="ER189" s="258">
        <f t="shared" si="251"/>
        <v>0</v>
      </c>
      <c r="ES189" s="258">
        <f t="shared" si="251"/>
        <v>0</v>
      </c>
      <c r="ET189" s="1"/>
      <c r="EU189" s="1"/>
      <c r="EV189" s="1"/>
      <c r="EW189" s="1"/>
      <c r="EX189" s="80">
        <f t="shared" ref="EX189:KE189" si="252">(P189&gt;0)*(P189-AB189)</f>
        <v>0</v>
      </c>
      <c r="EY189" s="80">
        <f t="shared" si="252"/>
        <v>0</v>
      </c>
      <c r="EZ189" s="80">
        <f t="shared" si="252"/>
        <v>0</v>
      </c>
      <c r="FA189" s="80">
        <f t="shared" si="252"/>
        <v>0</v>
      </c>
      <c r="FB189" s="80">
        <f t="shared" si="252"/>
        <v>0</v>
      </c>
      <c r="FC189" s="80">
        <f t="shared" si="252"/>
        <v>0</v>
      </c>
      <c r="FD189" s="80">
        <f t="shared" si="252"/>
        <v>0</v>
      </c>
      <c r="FE189" s="80">
        <f t="shared" si="252"/>
        <v>0</v>
      </c>
      <c r="FF189" s="80">
        <f t="shared" si="252"/>
        <v>0</v>
      </c>
      <c r="FG189" s="80">
        <f t="shared" si="252"/>
        <v>0</v>
      </c>
      <c r="FH189" s="80">
        <f t="shared" si="252"/>
        <v>0</v>
      </c>
      <c r="FI189" s="80">
        <f t="shared" si="252"/>
        <v>0</v>
      </c>
      <c r="FJ189" s="80">
        <f t="shared" si="252"/>
        <v>0</v>
      </c>
      <c r="FK189" s="80">
        <f t="shared" si="252"/>
        <v>0</v>
      </c>
      <c r="FL189" s="80">
        <f t="shared" si="252"/>
        <v>0</v>
      </c>
      <c r="FM189" s="80">
        <f t="shared" si="252"/>
        <v>0</v>
      </c>
      <c r="FN189" s="80">
        <f t="shared" si="252"/>
        <v>0</v>
      </c>
      <c r="FO189" s="80">
        <f t="shared" si="252"/>
        <v>0</v>
      </c>
      <c r="FP189" s="80">
        <f t="shared" si="252"/>
        <v>0</v>
      </c>
      <c r="FQ189" s="80">
        <f t="shared" si="252"/>
        <v>0</v>
      </c>
      <c r="FR189" s="80">
        <f t="shared" si="252"/>
        <v>0</v>
      </c>
      <c r="FS189" s="80">
        <f t="shared" si="252"/>
        <v>0</v>
      </c>
      <c r="FT189" s="80">
        <f t="shared" si="252"/>
        <v>0</v>
      </c>
      <c r="FU189" s="80">
        <f t="shared" si="252"/>
        <v>0</v>
      </c>
      <c r="FV189" s="80">
        <f t="shared" si="252"/>
        <v>0</v>
      </c>
      <c r="FW189" s="80">
        <f t="shared" si="252"/>
        <v>0</v>
      </c>
      <c r="FX189" s="80">
        <f t="shared" si="252"/>
        <v>0</v>
      </c>
      <c r="FY189" s="80">
        <f t="shared" si="252"/>
        <v>0</v>
      </c>
      <c r="FZ189" s="80">
        <f t="shared" si="252"/>
        <v>0</v>
      </c>
      <c r="GA189" s="80">
        <f t="shared" si="252"/>
        <v>0</v>
      </c>
      <c r="GB189" s="80">
        <f t="shared" si="252"/>
        <v>0</v>
      </c>
      <c r="GC189" s="80">
        <f t="shared" si="252"/>
        <v>0</v>
      </c>
      <c r="GD189" s="80">
        <f t="shared" si="252"/>
        <v>0</v>
      </c>
      <c r="GE189" s="80">
        <f t="shared" si="252"/>
        <v>0</v>
      </c>
      <c r="GF189" s="80">
        <f t="shared" si="252"/>
        <v>0</v>
      </c>
      <c r="GG189" s="80">
        <f t="shared" si="252"/>
        <v>0</v>
      </c>
      <c r="GH189" s="80">
        <f t="shared" si="252"/>
        <v>0</v>
      </c>
      <c r="GI189" s="80">
        <f t="shared" si="252"/>
        <v>0</v>
      </c>
      <c r="GJ189" s="80">
        <f t="shared" si="252"/>
        <v>0</v>
      </c>
      <c r="GK189" s="80">
        <f t="shared" si="252"/>
        <v>0</v>
      </c>
      <c r="GL189" s="80">
        <f t="shared" si="252"/>
        <v>0</v>
      </c>
      <c r="GM189" s="80">
        <f t="shared" si="252"/>
        <v>0</v>
      </c>
      <c r="GN189" s="80">
        <f t="shared" si="252"/>
        <v>0</v>
      </c>
      <c r="GO189" s="80">
        <f t="shared" si="252"/>
        <v>0</v>
      </c>
      <c r="GP189" s="80">
        <f t="shared" si="252"/>
        <v>0</v>
      </c>
      <c r="GQ189" s="80">
        <f t="shared" si="252"/>
        <v>0</v>
      </c>
      <c r="GR189" s="80">
        <f t="shared" si="252"/>
        <v>0</v>
      </c>
      <c r="GS189" s="80">
        <f t="shared" si="252"/>
        <v>0</v>
      </c>
      <c r="GT189" s="80">
        <f t="shared" si="252"/>
        <v>0</v>
      </c>
      <c r="GU189" s="80">
        <f t="shared" si="252"/>
        <v>0</v>
      </c>
      <c r="GV189" s="80">
        <f t="shared" si="252"/>
        <v>0</v>
      </c>
      <c r="GW189" s="80">
        <f t="shared" si="252"/>
        <v>0</v>
      </c>
      <c r="GX189" s="80">
        <f t="shared" si="252"/>
        <v>0</v>
      </c>
      <c r="GY189" s="80">
        <f t="shared" si="252"/>
        <v>0</v>
      </c>
      <c r="GZ189" s="80">
        <f t="shared" si="252"/>
        <v>0</v>
      </c>
      <c r="HA189" s="80">
        <f t="shared" si="252"/>
        <v>0</v>
      </c>
      <c r="HB189" s="80">
        <f t="shared" si="252"/>
        <v>0</v>
      </c>
      <c r="HC189" s="80">
        <f t="shared" si="252"/>
        <v>0</v>
      </c>
      <c r="HD189" s="80">
        <f t="shared" si="252"/>
        <v>0</v>
      </c>
      <c r="HE189" s="80">
        <f t="shared" si="252"/>
        <v>0</v>
      </c>
      <c r="HF189" s="80">
        <f t="shared" si="252"/>
        <v>0</v>
      </c>
      <c r="HG189" s="80">
        <f t="shared" si="252"/>
        <v>0</v>
      </c>
      <c r="HH189" s="80">
        <f t="shared" si="252"/>
        <v>0</v>
      </c>
      <c r="HI189" s="80">
        <f t="shared" si="252"/>
        <v>0</v>
      </c>
      <c r="HJ189" s="80">
        <f t="shared" si="252"/>
        <v>0</v>
      </c>
      <c r="HK189" s="80">
        <f t="shared" si="252"/>
        <v>0</v>
      </c>
      <c r="HL189" s="80">
        <f t="shared" si="252"/>
        <v>0</v>
      </c>
      <c r="HM189" s="80">
        <f t="shared" si="252"/>
        <v>0</v>
      </c>
      <c r="HN189" s="80">
        <f t="shared" si="252"/>
        <v>0</v>
      </c>
      <c r="HO189" s="80">
        <f t="shared" si="252"/>
        <v>0</v>
      </c>
      <c r="HP189" s="80">
        <f t="shared" si="252"/>
        <v>0</v>
      </c>
      <c r="HQ189" s="80">
        <f t="shared" si="252"/>
        <v>0</v>
      </c>
      <c r="HR189" s="80">
        <f t="shared" si="252"/>
        <v>0</v>
      </c>
      <c r="HS189" s="80">
        <f t="shared" si="252"/>
        <v>0</v>
      </c>
      <c r="HT189" s="80">
        <f t="shared" si="252"/>
        <v>0</v>
      </c>
      <c r="HU189" s="80">
        <f t="shared" si="252"/>
        <v>0</v>
      </c>
      <c r="HV189" s="80">
        <f t="shared" si="252"/>
        <v>0</v>
      </c>
      <c r="HW189" s="80">
        <f t="shared" si="252"/>
        <v>0</v>
      </c>
      <c r="HX189" s="80">
        <f t="shared" si="252"/>
        <v>0</v>
      </c>
      <c r="HY189" s="80">
        <f t="shared" si="252"/>
        <v>0</v>
      </c>
      <c r="HZ189" s="80">
        <f t="shared" si="252"/>
        <v>0</v>
      </c>
      <c r="IA189" s="80">
        <f t="shared" si="252"/>
        <v>0</v>
      </c>
      <c r="IB189" s="80">
        <f t="shared" si="252"/>
        <v>0</v>
      </c>
      <c r="IC189" s="80">
        <f t="shared" si="252"/>
        <v>0</v>
      </c>
      <c r="ID189" s="80">
        <f t="shared" si="252"/>
        <v>0</v>
      </c>
      <c r="IE189" s="80">
        <f t="shared" si="252"/>
        <v>0</v>
      </c>
      <c r="IF189" s="80">
        <f t="shared" si="252"/>
        <v>0</v>
      </c>
      <c r="IG189" s="80">
        <f t="shared" si="252"/>
        <v>0</v>
      </c>
      <c r="IH189" s="80">
        <f t="shared" si="252"/>
        <v>0</v>
      </c>
      <c r="II189" s="80">
        <f t="shared" si="252"/>
        <v>0</v>
      </c>
      <c r="IJ189" s="80">
        <f t="shared" si="252"/>
        <v>0</v>
      </c>
      <c r="IK189" s="80">
        <f t="shared" si="252"/>
        <v>0</v>
      </c>
      <c r="IL189" s="80">
        <f t="shared" si="252"/>
        <v>0</v>
      </c>
      <c r="IM189" s="80">
        <f t="shared" si="252"/>
        <v>0</v>
      </c>
      <c r="IN189" s="80">
        <f t="shared" si="252"/>
        <v>0</v>
      </c>
      <c r="IO189" s="80">
        <f t="shared" si="252"/>
        <v>0</v>
      </c>
      <c r="IP189" s="80">
        <f t="shared" si="252"/>
        <v>0</v>
      </c>
      <c r="IQ189" s="80">
        <f t="shared" si="252"/>
        <v>0</v>
      </c>
      <c r="IR189" s="80">
        <f t="shared" si="252"/>
        <v>0</v>
      </c>
      <c r="IS189" s="80">
        <f t="shared" si="252"/>
        <v>0</v>
      </c>
      <c r="IT189" s="80">
        <f t="shared" si="252"/>
        <v>0</v>
      </c>
      <c r="IU189" s="80">
        <f t="shared" si="252"/>
        <v>0</v>
      </c>
      <c r="IV189" s="80">
        <f t="shared" si="252"/>
        <v>0</v>
      </c>
      <c r="IW189" s="80">
        <f t="shared" si="252"/>
        <v>0</v>
      </c>
      <c r="IX189" s="80">
        <f t="shared" si="252"/>
        <v>0</v>
      </c>
      <c r="IY189" s="80">
        <f t="shared" si="252"/>
        <v>0</v>
      </c>
      <c r="IZ189" s="80">
        <f t="shared" si="252"/>
        <v>0</v>
      </c>
      <c r="JA189" s="80">
        <f t="shared" si="252"/>
        <v>0</v>
      </c>
      <c r="JB189" s="80">
        <f t="shared" si="252"/>
        <v>0</v>
      </c>
      <c r="JC189" s="80">
        <f t="shared" si="252"/>
        <v>0</v>
      </c>
      <c r="JD189" s="80">
        <f t="shared" si="252"/>
        <v>0</v>
      </c>
      <c r="JE189" s="80">
        <f t="shared" si="252"/>
        <v>0</v>
      </c>
      <c r="JF189" s="80">
        <f t="shared" si="252"/>
        <v>0</v>
      </c>
      <c r="JG189" s="80">
        <f t="shared" si="252"/>
        <v>0</v>
      </c>
      <c r="JH189" s="80">
        <f t="shared" si="252"/>
        <v>0</v>
      </c>
      <c r="JI189" s="80">
        <f t="shared" si="252"/>
        <v>0</v>
      </c>
      <c r="JJ189" s="80">
        <f t="shared" si="252"/>
        <v>0</v>
      </c>
      <c r="JK189" s="80">
        <f t="shared" si="252"/>
        <v>0</v>
      </c>
      <c r="JL189" s="80">
        <f t="shared" si="252"/>
        <v>0</v>
      </c>
      <c r="JM189" s="80">
        <f t="shared" si="252"/>
        <v>0</v>
      </c>
      <c r="JN189" s="80">
        <f t="shared" si="252"/>
        <v>0</v>
      </c>
      <c r="JO189" s="80">
        <f t="shared" si="252"/>
        <v>0</v>
      </c>
      <c r="JP189" s="80">
        <f t="shared" si="252"/>
        <v>0</v>
      </c>
      <c r="JQ189" s="80">
        <f t="shared" si="252"/>
        <v>0</v>
      </c>
      <c r="JR189" s="80">
        <f t="shared" si="252"/>
        <v>0</v>
      </c>
      <c r="JS189" s="80">
        <f t="shared" si="252"/>
        <v>0</v>
      </c>
      <c r="JT189" s="80">
        <f t="shared" si="252"/>
        <v>0</v>
      </c>
      <c r="JU189" s="80">
        <f t="shared" si="252"/>
        <v>0</v>
      </c>
      <c r="JV189" s="80">
        <f t="shared" si="252"/>
        <v>0</v>
      </c>
      <c r="JW189" s="80">
        <f t="shared" si="252"/>
        <v>0</v>
      </c>
      <c r="JX189" s="80">
        <f t="shared" si="252"/>
        <v>0</v>
      </c>
      <c r="JY189" s="80">
        <f t="shared" si="252"/>
        <v>0</v>
      </c>
      <c r="JZ189" s="80">
        <f t="shared" si="252"/>
        <v>0</v>
      </c>
      <c r="KA189" s="80">
        <f t="shared" si="252"/>
        <v>0</v>
      </c>
      <c r="KB189" s="80">
        <f t="shared" si="252"/>
        <v>0</v>
      </c>
      <c r="KC189" s="80">
        <f t="shared" si="252"/>
        <v>0</v>
      </c>
      <c r="KD189" s="80">
        <f t="shared" si="252"/>
        <v>0</v>
      </c>
      <c r="KE189" s="80">
        <f t="shared" si="252"/>
        <v>0</v>
      </c>
      <c r="KF189" s="1"/>
      <c r="KG189" s="1"/>
      <c r="KH189" s="80">
        <f>+Interest_Rate_for_Equipment_Financing/12*P189</f>
        <v>0</v>
      </c>
      <c r="KI189" s="80">
        <f>+Interest_Rate_for_Equipment_Financing/12*Q189</f>
        <v>0</v>
      </c>
      <c r="KJ189" s="80">
        <f>+Interest_Rate_for_Equipment_Financing/12*R189</f>
        <v>0</v>
      </c>
      <c r="KK189" s="80">
        <f>+Interest_Rate_for_Equipment_Financing/12*S189</f>
        <v>0</v>
      </c>
      <c r="KL189" s="80">
        <f>+Interest_Rate_for_Equipment_Financing/12*T189</f>
        <v>0</v>
      </c>
      <c r="KM189" s="80">
        <f>+Interest_Rate_for_Equipment_Financing/12*U189</f>
        <v>0</v>
      </c>
      <c r="KN189" s="80">
        <f>+Interest_Rate_for_Equipment_Financing/12*V189</f>
        <v>0</v>
      </c>
      <c r="KO189" s="80">
        <f>+Interest_Rate_for_Equipment_Financing/12*W189</f>
        <v>0</v>
      </c>
      <c r="KP189" s="80">
        <f>+Interest_Rate_for_Equipment_Financing/12*X189</f>
        <v>0</v>
      </c>
      <c r="KQ189" s="80">
        <f>+Interest_Rate_for_Equipment_Financing/12*Y189</f>
        <v>0</v>
      </c>
      <c r="KR189" s="80">
        <f>+Interest_Rate_for_Equipment_Financing/12*Z189</f>
        <v>0</v>
      </c>
      <c r="KS189" s="80">
        <f>+Interest_Rate_for_Equipment_Financing/12*AA189</f>
        <v>0</v>
      </c>
      <c r="KT189" s="80">
        <f>+Interest_Rate_for_Equipment_Financing/12*AB189</f>
        <v>0</v>
      </c>
      <c r="KU189" s="80">
        <f>+Interest_Rate_for_Equipment_Financing/12*AC189</f>
        <v>0</v>
      </c>
      <c r="KV189" s="80">
        <f>+Interest_Rate_for_Equipment_Financing/12*AD189</f>
        <v>0</v>
      </c>
      <c r="KW189" s="80">
        <f>+Interest_Rate_for_Equipment_Financing/12*AE189</f>
        <v>0</v>
      </c>
      <c r="KX189" s="80">
        <f>+Interest_Rate_for_Equipment_Financing/12*AF189</f>
        <v>0</v>
      </c>
      <c r="KY189" s="80">
        <f>+Interest_Rate_for_Equipment_Financing/12*AG189</f>
        <v>0</v>
      </c>
      <c r="KZ189" s="80">
        <f>+Interest_Rate_for_Equipment_Financing/12*AH189</f>
        <v>0</v>
      </c>
      <c r="LA189" s="80">
        <f>+Interest_Rate_for_Equipment_Financing/12*AI189</f>
        <v>0</v>
      </c>
      <c r="LB189" s="80">
        <f>+Interest_Rate_for_Equipment_Financing/12*AJ189</f>
        <v>0</v>
      </c>
      <c r="LC189" s="80">
        <f>+Interest_Rate_for_Equipment_Financing/12*AK189</f>
        <v>0</v>
      </c>
      <c r="LD189" s="80">
        <f>+Interest_Rate_for_Equipment_Financing/12*AL189</f>
        <v>0</v>
      </c>
      <c r="LE189" s="80">
        <f>+Interest_Rate_for_Equipment_Financing/12*AM189</f>
        <v>0</v>
      </c>
      <c r="LF189" s="80">
        <f>+Interest_Rate_for_Equipment_Financing/12*AN189</f>
        <v>0</v>
      </c>
      <c r="LG189" s="80">
        <f>+Interest_Rate_for_Equipment_Financing/12*AO189</f>
        <v>0</v>
      </c>
      <c r="LH189" s="80">
        <f>+Interest_Rate_for_Equipment_Financing/12*AP189</f>
        <v>0</v>
      </c>
      <c r="LI189" s="80">
        <f>+Interest_Rate_for_Equipment_Financing/12*AQ189</f>
        <v>0</v>
      </c>
      <c r="LJ189" s="80">
        <f>+Interest_Rate_for_Equipment_Financing/12*AR189</f>
        <v>0</v>
      </c>
      <c r="LK189" s="80">
        <f>+Interest_Rate_for_Equipment_Financing/12*AS189</f>
        <v>0</v>
      </c>
      <c r="LL189" s="80">
        <f>+Interest_Rate_for_Equipment_Financing/12*AT189</f>
        <v>0</v>
      </c>
      <c r="LM189" s="80">
        <f>+Interest_Rate_for_Equipment_Financing/12*AU189</f>
        <v>0</v>
      </c>
      <c r="LN189" s="80">
        <f>+Interest_Rate_for_Equipment_Financing/12*AV189</f>
        <v>0</v>
      </c>
      <c r="LO189" s="80">
        <f>+Interest_Rate_for_Equipment_Financing/12*AW189</f>
        <v>0</v>
      </c>
      <c r="LP189" s="80">
        <f>+Interest_Rate_for_Equipment_Financing/12*AX189</f>
        <v>0</v>
      </c>
      <c r="LQ189" s="80">
        <f>+Interest_Rate_for_Equipment_Financing/12*AY189</f>
        <v>0</v>
      </c>
      <c r="LR189" s="80">
        <f>+Interest_Rate_for_Equipment_Financing/12*AZ189</f>
        <v>0</v>
      </c>
      <c r="LS189" s="80">
        <f>+Interest_Rate_for_Equipment_Financing/12*BA189</f>
        <v>0</v>
      </c>
      <c r="LT189" s="80">
        <f>+Interest_Rate_for_Equipment_Financing/12*BB189</f>
        <v>0</v>
      </c>
      <c r="LU189" s="80">
        <f>+Interest_Rate_for_Equipment_Financing/12*BC189</f>
        <v>0</v>
      </c>
      <c r="LV189" s="80">
        <f>+Interest_Rate_for_Equipment_Financing/12*BD189</f>
        <v>0</v>
      </c>
      <c r="LW189" s="80">
        <f>+Interest_Rate_for_Equipment_Financing/12*BE189</f>
        <v>0</v>
      </c>
      <c r="LX189" s="80">
        <f>+Interest_Rate_for_Equipment_Financing/12*BF189</f>
        <v>0</v>
      </c>
      <c r="LY189" s="80">
        <f>+Interest_Rate_for_Equipment_Financing/12*BG189</f>
        <v>0</v>
      </c>
      <c r="LZ189" s="80">
        <f>+Interest_Rate_for_Equipment_Financing/12*BH189</f>
        <v>0</v>
      </c>
      <c r="MA189" s="80">
        <f>+Interest_Rate_for_Equipment_Financing/12*BI189</f>
        <v>0</v>
      </c>
      <c r="MB189" s="80">
        <f>+Interest_Rate_for_Equipment_Financing/12*BJ189</f>
        <v>0</v>
      </c>
      <c r="MC189" s="80">
        <f>+Interest_Rate_for_Equipment_Financing/12*BK189</f>
        <v>0</v>
      </c>
      <c r="MD189" s="80">
        <f>+Interest_Rate_for_Equipment_Financing/12*BL189</f>
        <v>0</v>
      </c>
      <c r="ME189" s="80">
        <f>+Interest_Rate_for_Equipment_Financing/12*BM189</f>
        <v>0</v>
      </c>
      <c r="MF189" s="80">
        <f>+Interest_Rate_for_Equipment_Financing/12*BN189</f>
        <v>0</v>
      </c>
      <c r="MG189" s="80">
        <f>+Interest_Rate_for_Equipment_Financing/12*BO189</f>
        <v>0</v>
      </c>
      <c r="MH189" s="80">
        <f>+Interest_Rate_for_Equipment_Financing/12*BP189</f>
        <v>0</v>
      </c>
      <c r="MI189" s="80">
        <f>+Interest_Rate_for_Equipment_Financing/12*BQ189</f>
        <v>0</v>
      </c>
      <c r="MJ189" s="80">
        <f>+Interest_Rate_for_Equipment_Financing/12*BR189</f>
        <v>0</v>
      </c>
      <c r="MK189" s="80">
        <f>+Interest_Rate_for_Equipment_Financing/12*BS189</f>
        <v>0</v>
      </c>
      <c r="ML189" s="80">
        <f>+Interest_Rate_for_Equipment_Financing/12*BT189</f>
        <v>0</v>
      </c>
      <c r="MM189" s="80">
        <f>+Interest_Rate_for_Equipment_Financing/12*BU189</f>
        <v>0</v>
      </c>
      <c r="MN189" s="80">
        <f>+Interest_Rate_for_Equipment_Financing/12*BV189</f>
        <v>0</v>
      </c>
      <c r="MO189" s="80">
        <f>+Interest_Rate_for_Equipment_Financing/12*BW189</f>
        <v>0</v>
      </c>
      <c r="MP189" s="80">
        <f>+Interest_Rate_for_Equipment_Financing/12*BX189</f>
        <v>0</v>
      </c>
      <c r="MQ189" s="80">
        <f>+Interest_Rate_for_Equipment_Financing/12*BY189</f>
        <v>0</v>
      </c>
      <c r="MR189" s="80">
        <f>+Interest_Rate_for_Equipment_Financing/12*BZ189</f>
        <v>0</v>
      </c>
      <c r="MS189" s="80">
        <f>+Interest_Rate_for_Equipment_Financing/12*CA189</f>
        <v>0</v>
      </c>
      <c r="MT189" s="80">
        <f>+Interest_Rate_for_Equipment_Financing/12*CB189</f>
        <v>0</v>
      </c>
      <c r="MU189" s="80">
        <f>+Interest_Rate_for_Equipment_Financing/12*CC189</f>
        <v>0</v>
      </c>
      <c r="MV189" s="80">
        <f>+Interest_Rate_for_Equipment_Financing/12*CD189</f>
        <v>0</v>
      </c>
      <c r="MW189" s="80">
        <f>+Interest_Rate_for_Equipment_Financing/12*CE189</f>
        <v>0</v>
      </c>
      <c r="MX189" s="80">
        <f>+Interest_Rate_for_Equipment_Financing/12*CF189</f>
        <v>0</v>
      </c>
      <c r="MY189" s="80">
        <f>+Interest_Rate_for_Equipment_Financing/12*CG189</f>
        <v>0</v>
      </c>
      <c r="MZ189" s="80">
        <f>+Interest_Rate_for_Equipment_Financing/12*CH189</f>
        <v>0</v>
      </c>
      <c r="NA189" s="80">
        <f>+Interest_Rate_for_Equipment_Financing/12*CI189</f>
        <v>0</v>
      </c>
      <c r="NB189" s="80">
        <f>+Interest_Rate_for_Equipment_Financing/12*CJ189</f>
        <v>0</v>
      </c>
      <c r="NC189" s="80">
        <f>+Interest_Rate_for_Equipment_Financing/12*CK189</f>
        <v>0</v>
      </c>
      <c r="ND189" s="80">
        <f>+Interest_Rate_for_Equipment_Financing/12*CL189</f>
        <v>0</v>
      </c>
      <c r="NE189" s="80">
        <f>+Interest_Rate_for_Equipment_Financing/12*CM189</f>
        <v>0</v>
      </c>
      <c r="NF189" s="80">
        <f>+Interest_Rate_for_Equipment_Financing/12*CN189</f>
        <v>0</v>
      </c>
      <c r="NG189" s="80">
        <f>+Interest_Rate_for_Equipment_Financing/12*CO189</f>
        <v>0</v>
      </c>
      <c r="NH189" s="80">
        <f>+Interest_Rate_for_Equipment_Financing/12*CP189</f>
        <v>0</v>
      </c>
      <c r="NI189" s="80">
        <f>+Interest_Rate_for_Equipment_Financing/12*CQ189</f>
        <v>0</v>
      </c>
      <c r="NJ189" s="80">
        <f>+Interest_Rate_for_Equipment_Financing/12*CR189</f>
        <v>0</v>
      </c>
      <c r="NK189" s="80">
        <f>+Interest_Rate_for_Equipment_Financing/12*CS189</f>
        <v>0</v>
      </c>
      <c r="NL189" s="80">
        <f>+Interest_Rate_for_Equipment_Financing/12*CT189</f>
        <v>0</v>
      </c>
      <c r="NM189" s="80">
        <f>+Interest_Rate_for_Equipment_Financing/12*CU189</f>
        <v>0</v>
      </c>
      <c r="NN189" s="80">
        <f>+Interest_Rate_for_Equipment_Financing/12*CV189</f>
        <v>0</v>
      </c>
      <c r="NO189" s="80">
        <f>+Interest_Rate_for_Equipment_Financing/12*CW189</f>
        <v>0</v>
      </c>
      <c r="NP189" s="80">
        <f>+Interest_Rate_for_Equipment_Financing/12*CX189</f>
        <v>0</v>
      </c>
      <c r="NQ189" s="80">
        <f>+Interest_Rate_for_Equipment_Financing/12*CY189</f>
        <v>0</v>
      </c>
      <c r="NR189" s="80">
        <f>+Interest_Rate_for_Equipment_Financing/12*CZ189</f>
        <v>0</v>
      </c>
      <c r="NS189" s="80">
        <f>+Interest_Rate_for_Equipment_Financing/12*DA189</f>
        <v>0</v>
      </c>
      <c r="NT189" s="80">
        <f>+Interest_Rate_for_Equipment_Financing/12*DB189</f>
        <v>0</v>
      </c>
      <c r="NU189" s="80">
        <f>+Interest_Rate_for_Equipment_Financing/12*DC189</f>
        <v>0</v>
      </c>
      <c r="NV189" s="80">
        <f>+Interest_Rate_for_Equipment_Financing/12*DD189</f>
        <v>0</v>
      </c>
      <c r="NW189" s="80">
        <f>+Interest_Rate_for_Equipment_Financing/12*DE189</f>
        <v>0</v>
      </c>
      <c r="NX189" s="80">
        <f>+Interest_Rate_for_Equipment_Financing/12*DF189</f>
        <v>0</v>
      </c>
      <c r="NY189" s="80">
        <f>+Interest_Rate_for_Equipment_Financing/12*DG189</f>
        <v>0</v>
      </c>
      <c r="NZ189" s="80">
        <f>+Interest_Rate_for_Equipment_Financing/12*DH189</f>
        <v>0</v>
      </c>
      <c r="OA189" s="80">
        <f>+Interest_Rate_for_Equipment_Financing/12*DI189</f>
        <v>0</v>
      </c>
      <c r="OB189" s="80">
        <f>+Interest_Rate_for_Equipment_Financing/12*DJ189</f>
        <v>0</v>
      </c>
      <c r="OC189" s="80">
        <f>+Interest_Rate_for_Equipment_Financing/12*DK189</f>
        <v>0</v>
      </c>
      <c r="OD189" s="80">
        <f>+Interest_Rate_for_Equipment_Financing/12*DL189</f>
        <v>0</v>
      </c>
      <c r="OE189" s="80">
        <f>+Interest_Rate_for_Equipment_Financing/12*DM189</f>
        <v>0</v>
      </c>
      <c r="OF189" s="80">
        <f>+Interest_Rate_for_Equipment_Financing/12*DN189</f>
        <v>0</v>
      </c>
      <c r="OG189" s="80">
        <f>+Interest_Rate_for_Equipment_Financing/12*DO189</f>
        <v>0</v>
      </c>
      <c r="OH189" s="80">
        <f>+Interest_Rate_for_Equipment_Financing/12*DP189</f>
        <v>0</v>
      </c>
      <c r="OI189" s="80">
        <f>+Interest_Rate_for_Equipment_Financing/12*DQ189</f>
        <v>0</v>
      </c>
      <c r="OJ189" s="80">
        <f>+Interest_Rate_for_Equipment_Financing/12*DR189</f>
        <v>0</v>
      </c>
      <c r="OK189" s="80">
        <f>+Interest_Rate_for_Equipment_Financing/12*DS189</f>
        <v>0</v>
      </c>
      <c r="OL189" s="80">
        <f>+Interest_Rate_for_Equipment_Financing/12*DT189</f>
        <v>0</v>
      </c>
      <c r="OM189" s="80">
        <f>+Interest_Rate_for_Equipment_Financing/12*DU189</f>
        <v>0</v>
      </c>
      <c r="ON189" s="80">
        <f>+Interest_Rate_for_Equipment_Financing/12*DV189</f>
        <v>0</v>
      </c>
      <c r="OO189" s="80">
        <f>+Interest_Rate_for_Equipment_Financing/12*DW189</f>
        <v>0</v>
      </c>
      <c r="OP189" s="80">
        <f>+Interest_Rate_for_Equipment_Financing/12*DX189</f>
        <v>0</v>
      </c>
      <c r="OQ189" s="80">
        <f>+Interest_Rate_for_Equipment_Financing/12*DY189</f>
        <v>0</v>
      </c>
      <c r="OR189" s="80">
        <f>+Interest_Rate_for_Equipment_Financing/12*DZ189</f>
        <v>0</v>
      </c>
      <c r="OS189" s="80">
        <f>+Interest_Rate_for_Equipment_Financing/12*EA189</f>
        <v>0</v>
      </c>
      <c r="OT189" s="80">
        <f>+Interest_Rate_for_Equipment_Financing/12*EB189</f>
        <v>0</v>
      </c>
      <c r="OU189" s="80">
        <f>+Interest_Rate_for_Equipment_Financing/12*EC189</f>
        <v>0</v>
      </c>
      <c r="OV189" s="80">
        <f>+Interest_Rate_for_Equipment_Financing/12*ED189</f>
        <v>0</v>
      </c>
      <c r="OW189" s="80">
        <f>+Interest_Rate_for_Equipment_Financing/12*EE189</f>
        <v>0</v>
      </c>
    </row>
    <row r="190" ht="12.75" customHeight="1">
      <c r="A190" s="79">
        <f t="shared" si="111"/>
        <v>69</v>
      </c>
      <c r="B190" s="79" t="s">
        <v>269</v>
      </c>
      <c r="C190" s="80"/>
      <c r="D190" s="80" t="str">
        <f>Term_for_Equipment_Financing</f>
        <v/>
      </c>
      <c r="E190" s="294">
        <f>+Interest_Rate_LT</f>
        <v>0.05</v>
      </c>
      <c r="F190" s="295">
        <f t="shared" si="141"/>
        <v>9</v>
      </c>
      <c r="G190" s="79">
        <f t="shared" si="142"/>
        <v>2030</v>
      </c>
      <c r="H190" s="296"/>
      <c r="I190" s="296"/>
      <c r="J190" s="297"/>
      <c r="K190" s="1"/>
      <c r="L190" s="1"/>
      <c r="M190" s="256">
        <f t="shared" si="118"/>
        <v>47727</v>
      </c>
      <c r="N190" s="256">
        <f t="shared" si="112"/>
        <v>0</v>
      </c>
      <c r="O190" s="257">
        <f t="shared" si="113"/>
        <v>0</v>
      </c>
      <c r="P190" s="258">
        <f t="shared" ref="P190:ES190" si="253">AND((O190&gt;0.1),OR(P$70&lt;$N190,$N190=0))*(O190+$O190+O190*$E190/12)+(P$70=$M190)*($C190+$O190+$C190*$E190/12)</f>
        <v>0</v>
      </c>
      <c r="Q190" s="258">
        <f t="shared" si="253"/>
        <v>0</v>
      </c>
      <c r="R190" s="258">
        <f t="shared" si="253"/>
        <v>0</v>
      </c>
      <c r="S190" s="258">
        <f t="shared" si="253"/>
        <v>0</v>
      </c>
      <c r="T190" s="258">
        <f t="shared" si="253"/>
        <v>0</v>
      </c>
      <c r="U190" s="258">
        <f t="shared" si="253"/>
        <v>0</v>
      </c>
      <c r="V190" s="258">
        <f t="shared" si="253"/>
        <v>0</v>
      </c>
      <c r="W190" s="258">
        <f t="shared" si="253"/>
        <v>0</v>
      </c>
      <c r="X190" s="258">
        <f t="shared" si="253"/>
        <v>0</v>
      </c>
      <c r="Y190" s="258">
        <f t="shared" si="253"/>
        <v>0</v>
      </c>
      <c r="Z190" s="258">
        <f t="shared" si="253"/>
        <v>0</v>
      </c>
      <c r="AA190" s="258">
        <f t="shared" si="253"/>
        <v>0</v>
      </c>
      <c r="AB190" s="258">
        <f t="shared" si="253"/>
        <v>0</v>
      </c>
      <c r="AC190" s="258">
        <f t="shared" si="253"/>
        <v>0</v>
      </c>
      <c r="AD190" s="258">
        <f t="shared" si="253"/>
        <v>0</v>
      </c>
      <c r="AE190" s="258">
        <f t="shared" si="253"/>
        <v>0</v>
      </c>
      <c r="AF190" s="258">
        <f t="shared" si="253"/>
        <v>0</v>
      </c>
      <c r="AG190" s="258">
        <f t="shared" si="253"/>
        <v>0</v>
      </c>
      <c r="AH190" s="258">
        <f t="shared" si="253"/>
        <v>0</v>
      </c>
      <c r="AI190" s="258">
        <f t="shared" si="253"/>
        <v>0</v>
      </c>
      <c r="AJ190" s="258">
        <f t="shared" si="253"/>
        <v>0</v>
      </c>
      <c r="AK190" s="258">
        <f t="shared" si="253"/>
        <v>0</v>
      </c>
      <c r="AL190" s="258">
        <f t="shared" si="253"/>
        <v>0</v>
      </c>
      <c r="AM190" s="258">
        <f t="shared" si="253"/>
        <v>0</v>
      </c>
      <c r="AN190" s="258">
        <f t="shared" si="253"/>
        <v>0</v>
      </c>
      <c r="AO190" s="258">
        <f t="shared" si="253"/>
        <v>0</v>
      </c>
      <c r="AP190" s="258">
        <f t="shared" si="253"/>
        <v>0</v>
      </c>
      <c r="AQ190" s="258">
        <f t="shared" si="253"/>
        <v>0</v>
      </c>
      <c r="AR190" s="258">
        <f t="shared" si="253"/>
        <v>0</v>
      </c>
      <c r="AS190" s="258">
        <f t="shared" si="253"/>
        <v>0</v>
      </c>
      <c r="AT190" s="258">
        <f t="shared" si="253"/>
        <v>0</v>
      </c>
      <c r="AU190" s="258">
        <f t="shared" si="253"/>
        <v>0</v>
      </c>
      <c r="AV190" s="258">
        <f t="shared" si="253"/>
        <v>0</v>
      </c>
      <c r="AW190" s="258">
        <f t="shared" si="253"/>
        <v>0</v>
      </c>
      <c r="AX190" s="258">
        <f t="shared" si="253"/>
        <v>0</v>
      </c>
      <c r="AY190" s="258">
        <f t="shared" si="253"/>
        <v>0</v>
      </c>
      <c r="AZ190" s="258">
        <f t="shared" si="253"/>
        <v>0</v>
      </c>
      <c r="BA190" s="258">
        <f t="shared" si="253"/>
        <v>0</v>
      </c>
      <c r="BB190" s="258">
        <f t="shared" si="253"/>
        <v>0</v>
      </c>
      <c r="BC190" s="258">
        <f t="shared" si="253"/>
        <v>0</v>
      </c>
      <c r="BD190" s="258">
        <f t="shared" si="253"/>
        <v>0</v>
      </c>
      <c r="BE190" s="258">
        <f t="shared" si="253"/>
        <v>0</v>
      </c>
      <c r="BF190" s="258">
        <f t="shared" si="253"/>
        <v>0</v>
      </c>
      <c r="BG190" s="258">
        <f t="shared" si="253"/>
        <v>0</v>
      </c>
      <c r="BH190" s="258">
        <f t="shared" si="253"/>
        <v>0</v>
      </c>
      <c r="BI190" s="258">
        <f t="shared" si="253"/>
        <v>0</v>
      </c>
      <c r="BJ190" s="258">
        <f t="shared" si="253"/>
        <v>0</v>
      </c>
      <c r="BK190" s="258">
        <f t="shared" si="253"/>
        <v>0</v>
      </c>
      <c r="BL190" s="258">
        <f t="shared" si="253"/>
        <v>0</v>
      </c>
      <c r="BM190" s="258">
        <f t="shared" si="253"/>
        <v>0</v>
      </c>
      <c r="BN190" s="258">
        <f t="shared" si="253"/>
        <v>0</v>
      </c>
      <c r="BO190" s="258">
        <f t="shared" si="253"/>
        <v>0</v>
      </c>
      <c r="BP190" s="258">
        <f t="shared" si="253"/>
        <v>0</v>
      </c>
      <c r="BQ190" s="258">
        <f t="shared" si="253"/>
        <v>0</v>
      </c>
      <c r="BR190" s="258">
        <f t="shared" si="253"/>
        <v>0</v>
      </c>
      <c r="BS190" s="258">
        <f t="shared" si="253"/>
        <v>0</v>
      </c>
      <c r="BT190" s="258">
        <f t="shared" si="253"/>
        <v>0</v>
      </c>
      <c r="BU190" s="258">
        <f t="shared" si="253"/>
        <v>0</v>
      </c>
      <c r="BV190" s="258">
        <f t="shared" si="253"/>
        <v>0</v>
      </c>
      <c r="BW190" s="258">
        <f t="shared" si="253"/>
        <v>0</v>
      </c>
      <c r="BX190" s="258">
        <f t="shared" si="253"/>
        <v>0</v>
      </c>
      <c r="BY190" s="258">
        <f t="shared" si="253"/>
        <v>0</v>
      </c>
      <c r="BZ190" s="258">
        <f t="shared" si="253"/>
        <v>0</v>
      </c>
      <c r="CA190" s="258">
        <f t="shared" si="253"/>
        <v>0</v>
      </c>
      <c r="CB190" s="258">
        <f t="shared" si="253"/>
        <v>0</v>
      </c>
      <c r="CC190" s="258">
        <f t="shared" si="253"/>
        <v>0</v>
      </c>
      <c r="CD190" s="258">
        <f t="shared" si="253"/>
        <v>0</v>
      </c>
      <c r="CE190" s="258">
        <f t="shared" si="253"/>
        <v>0</v>
      </c>
      <c r="CF190" s="258">
        <f t="shared" si="253"/>
        <v>0</v>
      </c>
      <c r="CG190" s="258">
        <f t="shared" si="253"/>
        <v>0</v>
      </c>
      <c r="CH190" s="258">
        <f t="shared" si="253"/>
        <v>0</v>
      </c>
      <c r="CI190" s="258">
        <f t="shared" si="253"/>
        <v>0</v>
      </c>
      <c r="CJ190" s="258">
        <f t="shared" si="253"/>
        <v>0</v>
      </c>
      <c r="CK190" s="258">
        <f t="shared" si="253"/>
        <v>0</v>
      </c>
      <c r="CL190" s="258">
        <f t="shared" si="253"/>
        <v>0</v>
      </c>
      <c r="CM190" s="258">
        <f t="shared" si="253"/>
        <v>0</v>
      </c>
      <c r="CN190" s="258">
        <f t="shared" si="253"/>
        <v>0</v>
      </c>
      <c r="CO190" s="258">
        <f t="shared" si="253"/>
        <v>0</v>
      </c>
      <c r="CP190" s="258">
        <f t="shared" si="253"/>
        <v>0</v>
      </c>
      <c r="CQ190" s="258">
        <f t="shared" si="253"/>
        <v>0</v>
      </c>
      <c r="CR190" s="258">
        <f t="shared" si="253"/>
        <v>0</v>
      </c>
      <c r="CS190" s="258">
        <f t="shared" si="253"/>
        <v>0</v>
      </c>
      <c r="CT190" s="258">
        <f t="shared" si="253"/>
        <v>0</v>
      </c>
      <c r="CU190" s="258">
        <f t="shared" si="253"/>
        <v>0</v>
      </c>
      <c r="CV190" s="258">
        <f t="shared" si="253"/>
        <v>0</v>
      </c>
      <c r="CW190" s="258">
        <f t="shared" si="253"/>
        <v>0</v>
      </c>
      <c r="CX190" s="258">
        <f t="shared" si="253"/>
        <v>0</v>
      </c>
      <c r="CY190" s="258">
        <f t="shared" si="253"/>
        <v>0</v>
      </c>
      <c r="CZ190" s="258">
        <f t="shared" si="253"/>
        <v>0</v>
      </c>
      <c r="DA190" s="258">
        <f t="shared" si="253"/>
        <v>0</v>
      </c>
      <c r="DB190" s="258">
        <f t="shared" si="253"/>
        <v>0</v>
      </c>
      <c r="DC190" s="258">
        <f t="shared" si="253"/>
        <v>0</v>
      </c>
      <c r="DD190" s="258">
        <f t="shared" si="253"/>
        <v>0</v>
      </c>
      <c r="DE190" s="258">
        <f t="shared" si="253"/>
        <v>0</v>
      </c>
      <c r="DF190" s="258">
        <f t="shared" si="253"/>
        <v>0</v>
      </c>
      <c r="DG190" s="258">
        <f t="shared" si="253"/>
        <v>0</v>
      </c>
      <c r="DH190" s="258">
        <f t="shared" si="253"/>
        <v>0</v>
      </c>
      <c r="DI190" s="258">
        <f t="shared" si="253"/>
        <v>0</v>
      </c>
      <c r="DJ190" s="258">
        <f t="shared" si="253"/>
        <v>0</v>
      </c>
      <c r="DK190" s="258">
        <f t="shared" si="253"/>
        <v>0</v>
      </c>
      <c r="DL190" s="258">
        <f t="shared" si="253"/>
        <v>0</v>
      </c>
      <c r="DM190" s="258">
        <f t="shared" si="253"/>
        <v>0</v>
      </c>
      <c r="DN190" s="258">
        <f t="shared" si="253"/>
        <v>0</v>
      </c>
      <c r="DO190" s="258">
        <f t="shared" si="253"/>
        <v>0</v>
      </c>
      <c r="DP190" s="258">
        <f t="shared" si="253"/>
        <v>0</v>
      </c>
      <c r="DQ190" s="258">
        <f t="shared" si="253"/>
        <v>0</v>
      </c>
      <c r="DR190" s="258">
        <f t="shared" si="253"/>
        <v>0</v>
      </c>
      <c r="DS190" s="258">
        <f t="shared" si="253"/>
        <v>0</v>
      </c>
      <c r="DT190" s="258">
        <f t="shared" si="253"/>
        <v>0</v>
      </c>
      <c r="DU190" s="258">
        <f t="shared" si="253"/>
        <v>0</v>
      </c>
      <c r="DV190" s="258">
        <f t="shared" si="253"/>
        <v>0</v>
      </c>
      <c r="DW190" s="258">
        <f t="shared" si="253"/>
        <v>0</v>
      </c>
      <c r="DX190" s="258">
        <f t="shared" si="253"/>
        <v>0</v>
      </c>
      <c r="DY190" s="258">
        <f t="shared" si="253"/>
        <v>0</v>
      </c>
      <c r="DZ190" s="258">
        <f t="shared" si="253"/>
        <v>0</v>
      </c>
      <c r="EA190" s="258">
        <f t="shared" si="253"/>
        <v>0</v>
      </c>
      <c r="EB190" s="258">
        <f t="shared" si="253"/>
        <v>0</v>
      </c>
      <c r="EC190" s="258">
        <f t="shared" si="253"/>
        <v>0</v>
      </c>
      <c r="ED190" s="258">
        <f t="shared" si="253"/>
        <v>0</v>
      </c>
      <c r="EE190" s="258">
        <f t="shared" si="253"/>
        <v>0</v>
      </c>
      <c r="EF190" s="258">
        <f t="shared" si="253"/>
        <v>0</v>
      </c>
      <c r="EG190" s="258">
        <f t="shared" si="253"/>
        <v>0</v>
      </c>
      <c r="EH190" s="258">
        <f t="shared" si="253"/>
        <v>0</v>
      </c>
      <c r="EI190" s="258">
        <f t="shared" si="253"/>
        <v>0</v>
      </c>
      <c r="EJ190" s="258">
        <f t="shared" si="253"/>
        <v>0</v>
      </c>
      <c r="EK190" s="258">
        <f t="shared" si="253"/>
        <v>0</v>
      </c>
      <c r="EL190" s="258">
        <f t="shared" si="253"/>
        <v>0</v>
      </c>
      <c r="EM190" s="258">
        <f t="shared" si="253"/>
        <v>0</v>
      </c>
      <c r="EN190" s="258">
        <f t="shared" si="253"/>
        <v>0</v>
      </c>
      <c r="EO190" s="258">
        <f t="shared" si="253"/>
        <v>0</v>
      </c>
      <c r="EP190" s="258">
        <f t="shared" si="253"/>
        <v>0</v>
      </c>
      <c r="EQ190" s="258">
        <f t="shared" si="253"/>
        <v>0</v>
      </c>
      <c r="ER190" s="258">
        <f t="shared" si="253"/>
        <v>0</v>
      </c>
      <c r="ES190" s="258">
        <f t="shared" si="253"/>
        <v>0</v>
      </c>
      <c r="ET190" s="1"/>
      <c r="EU190" s="1"/>
      <c r="EV190" s="1"/>
      <c r="EW190" s="1"/>
      <c r="EX190" s="80">
        <f t="shared" ref="EX190:KE190" si="254">(P190&gt;0)*(P190-AB190)</f>
        <v>0</v>
      </c>
      <c r="EY190" s="80">
        <f t="shared" si="254"/>
        <v>0</v>
      </c>
      <c r="EZ190" s="80">
        <f t="shared" si="254"/>
        <v>0</v>
      </c>
      <c r="FA190" s="80">
        <f t="shared" si="254"/>
        <v>0</v>
      </c>
      <c r="FB190" s="80">
        <f t="shared" si="254"/>
        <v>0</v>
      </c>
      <c r="FC190" s="80">
        <f t="shared" si="254"/>
        <v>0</v>
      </c>
      <c r="FD190" s="80">
        <f t="shared" si="254"/>
        <v>0</v>
      </c>
      <c r="FE190" s="80">
        <f t="shared" si="254"/>
        <v>0</v>
      </c>
      <c r="FF190" s="80">
        <f t="shared" si="254"/>
        <v>0</v>
      </c>
      <c r="FG190" s="80">
        <f t="shared" si="254"/>
        <v>0</v>
      </c>
      <c r="FH190" s="80">
        <f t="shared" si="254"/>
        <v>0</v>
      </c>
      <c r="FI190" s="80">
        <f t="shared" si="254"/>
        <v>0</v>
      </c>
      <c r="FJ190" s="80">
        <f t="shared" si="254"/>
        <v>0</v>
      </c>
      <c r="FK190" s="80">
        <f t="shared" si="254"/>
        <v>0</v>
      </c>
      <c r="FL190" s="80">
        <f t="shared" si="254"/>
        <v>0</v>
      </c>
      <c r="FM190" s="80">
        <f t="shared" si="254"/>
        <v>0</v>
      </c>
      <c r="FN190" s="80">
        <f t="shared" si="254"/>
        <v>0</v>
      </c>
      <c r="FO190" s="80">
        <f t="shared" si="254"/>
        <v>0</v>
      </c>
      <c r="FP190" s="80">
        <f t="shared" si="254"/>
        <v>0</v>
      </c>
      <c r="FQ190" s="80">
        <f t="shared" si="254"/>
        <v>0</v>
      </c>
      <c r="FR190" s="80">
        <f t="shared" si="254"/>
        <v>0</v>
      </c>
      <c r="FS190" s="80">
        <f t="shared" si="254"/>
        <v>0</v>
      </c>
      <c r="FT190" s="80">
        <f t="shared" si="254"/>
        <v>0</v>
      </c>
      <c r="FU190" s="80">
        <f t="shared" si="254"/>
        <v>0</v>
      </c>
      <c r="FV190" s="80">
        <f t="shared" si="254"/>
        <v>0</v>
      </c>
      <c r="FW190" s="80">
        <f t="shared" si="254"/>
        <v>0</v>
      </c>
      <c r="FX190" s="80">
        <f t="shared" si="254"/>
        <v>0</v>
      </c>
      <c r="FY190" s="80">
        <f t="shared" si="254"/>
        <v>0</v>
      </c>
      <c r="FZ190" s="80">
        <f t="shared" si="254"/>
        <v>0</v>
      </c>
      <c r="GA190" s="80">
        <f t="shared" si="254"/>
        <v>0</v>
      </c>
      <c r="GB190" s="80">
        <f t="shared" si="254"/>
        <v>0</v>
      </c>
      <c r="GC190" s="80">
        <f t="shared" si="254"/>
        <v>0</v>
      </c>
      <c r="GD190" s="80">
        <f t="shared" si="254"/>
        <v>0</v>
      </c>
      <c r="GE190" s="80">
        <f t="shared" si="254"/>
        <v>0</v>
      </c>
      <c r="GF190" s="80">
        <f t="shared" si="254"/>
        <v>0</v>
      </c>
      <c r="GG190" s="80">
        <f t="shared" si="254"/>
        <v>0</v>
      </c>
      <c r="GH190" s="80">
        <f t="shared" si="254"/>
        <v>0</v>
      </c>
      <c r="GI190" s="80">
        <f t="shared" si="254"/>
        <v>0</v>
      </c>
      <c r="GJ190" s="80">
        <f t="shared" si="254"/>
        <v>0</v>
      </c>
      <c r="GK190" s="80">
        <f t="shared" si="254"/>
        <v>0</v>
      </c>
      <c r="GL190" s="80">
        <f t="shared" si="254"/>
        <v>0</v>
      </c>
      <c r="GM190" s="80">
        <f t="shared" si="254"/>
        <v>0</v>
      </c>
      <c r="GN190" s="80">
        <f t="shared" si="254"/>
        <v>0</v>
      </c>
      <c r="GO190" s="80">
        <f t="shared" si="254"/>
        <v>0</v>
      </c>
      <c r="GP190" s="80">
        <f t="shared" si="254"/>
        <v>0</v>
      </c>
      <c r="GQ190" s="80">
        <f t="shared" si="254"/>
        <v>0</v>
      </c>
      <c r="GR190" s="80">
        <f t="shared" si="254"/>
        <v>0</v>
      </c>
      <c r="GS190" s="80">
        <f t="shared" si="254"/>
        <v>0</v>
      </c>
      <c r="GT190" s="80">
        <f t="shared" si="254"/>
        <v>0</v>
      </c>
      <c r="GU190" s="80">
        <f t="shared" si="254"/>
        <v>0</v>
      </c>
      <c r="GV190" s="80">
        <f t="shared" si="254"/>
        <v>0</v>
      </c>
      <c r="GW190" s="80">
        <f t="shared" si="254"/>
        <v>0</v>
      </c>
      <c r="GX190" s="80">
        <f t="shared" si="254"/>
        <v>0</v>
      </c>
      <c r="GY190" s="80">
        <f t="shared" si="254"/>
        <v>0</v>
      </c>
      <c r="GZ190" s="80">
        <f t="shared" si="254"/>
        <v>0</v>
      </c>
      <c r="HA190" s="80">
        <f t="shared" si="254"/>
        <v>0</v>
      </c>
      <c r="HB190" s="80">
        <f t="shared" si="254"/>
        <v>0</v>
      </c>
      <c r="HC190" s="80">
        <f t="shared" si="254"/>
        <v>0</v>
      </c>
      <c r="HD190" s="80">
        <f t="shared" si="254"/>
        <v>0</v>
      </c>
      <c r="HE190" s="80">
        <f t="shared" si="254"/>
        <v>0</v>
      </c>
      <c r="HF190" s="80">
        <f t="shared" si="254"/>
        <v>0</v>
      </c>
      <c r="HG190" s="80">
        <f t="shared" si="254"/>
        <v>0</v>
      </c>
      <c r="HH190" s="80">
        <f t="shared" si="254"/>
        <v>0</v>
      </c>
      <c r="HI190" s="80">
        <f t="shared" si="254"/>
        <v>0</v>
      </c>
      <c r="HJ190" s="80">
        <f t="shared" si="254"/>
        <v>0</v>
      </c>
      <c r="HK190" s="80">
        <f t="shared" si="254"/>
        <v>0</v>
      </c>
      <c r="HL190" s="80">
        <f t="shared" si="254"/>
        <v>0</v>
      </c>
      <c r="HM190" s="80">
        <f t="shared" si="254"/>
        <v>0</v>
      </c>
      <c r="HN190" s="80">
        <f t="shared" si="254"/>
        <v>0</v>
      </c>
      <c r="HO190" s="80">
        <f t="shared" si="254"/>
        <v>0</v>
      </c>
      <c r="HP190" s="80">
        <f t="shared" si="254"/>
        <v>0</v>
      </c>
      <c r="HQ190" s="80">
        <f t="shared" si="254"/>
        <v>0</v>
      </c>
      <c r="HR190" s="80">
        <f t="shared" si="254"/>
        <v>0</v>
      </c>
      <c r="HS190" s="80">
        <f t="shared" si="254"/>
        <v>0</v>
      </c>
      <c r="HT190" s="80">
        <f t="shared" si="254"/>
        <v>0</v>
      </c>
      <c r="HU190" s="80">
        <f t="shared" si="254"/>
        <v>0</v>
      </c>
      <c r="HV190" s="80">
        <f t="shared" si="254"/>
        <v>0</v>
      </c>
      <c r="HW190" s="80">
        <f t="shared" si="254"/>
        <v>0</v>
      </c>
      <c r="HX190" s="80">
        <f t="shared" si="254"/>
        <v>0</v>
      </c>
      <c r="HY190" s="80">
        <f t="shared" si="254"/>
        <v>0</v>
      </c>
      <c r="HZ190" s="80">
        <f t="shared" si="254"/>
        <v>0</v>
      </c>
      <c r="IA190" s="80">
        <f t="shared" si="254"/>
        <v>0</v>
      </c>
      <c r="IB190" s="80">
        <f t="shared" si="254"/>
        <v>0</v>
      </c>
      <c r="IC190" s="80">
        <f t="shared" si="254"/>
        <v>0</v>
      </c>
      <c r="ID190" s="80">
        <f t="shared" si="254"/>
        <v>0</v>
      </c>
      <c r="IE190" s="80">
        <f t="shared" si="254"/>
        <v>0</v>
      </c>
      <c r="IF190" s="80">
        <f t="shared" si="254"/>
        <v>0</v>
      </c>
      <c r="IG190" s="80">
        <f t="shared" si="254"/>
        <v>0</v>
      </c>
      <c r="IH190" s="80">
        <f t="shared" si="254"/>
        <v>0</v>
      </c>
      <c r="II190" s="80">
        <f t="shared" si="254"/>
        <v>0</v>
      </c>
      <c r="IJ190" s="80">
        <f t="shared" si="254"/>
        <v>0</v>
      </c>
      <c r="IK190" s="80">
        <f t="shared" si="254"/>
        <v>0</v>
      </c>
      <c r="IL190" s="80">
        <f t="shared" si="254"/>
        <v>0</v>
      </c>
      <c r="IM190" s="80">
        <f t="shared" si="254"/>
        <v>0</v>
      </c>
      <c r="IN190" s="80">
        <f t="shared" si="254"/>
        <v>0</v>
      </c>
      <c r="IO190" s="80">
        <f t="shared" si="254"/>
        <v>0</v>
      </c>
      <c r="IP190" s="80">
        <f t="shared" si="254"/>
        <v>0</v>
      </c>
      <c r="IQ190" s="80">
        <f t="shared" si="254"/>
        <v>0</v>
      </c>
      <c r="IR190" s="80">
        <f t="shared" si="254"/>
        <v>0</v>
      </c>
      <c r="IS190" s="80">
        <f t="shared" si="254"/>
        <v>0</v>
      </c>
      <c r="IT190" s="80">
        <f t="shared" si="254"/>
        <v>0</v>
      </c>
      <c r="IU190" s="80">
        <f t="shared" si="254"/>
        <v>0</v>
      </c>
      <c r="IV190" s="80">
        <f t="shared" si="254"/>
        <v>0</v>
      </c>
      <c r="IW190" s="80">
        <f t="shared" si="254"/>
        <v>0</v>
      </c>
      <c r="IX190" s="80">
        <f t="shared" si="254"/>
        <v>0</v>
      </c>
      <c r="IY190" s="80">
        <f t="shared" si="254"/>
        <v>0</v>
      </c>
      <c r="IZ190" s="80">
        <f t="shared" si="254"/>
        <v>0</v>
      </c>
      <c r="JA190" s="80">
        <f t="shared" si="254"/>
        <v>0</v>
      </c>
      <c r="JB190" s="80">
        <f t="shared" si="254"/>
        <v>0</v>
      </c>
      <c r="JC190" s="80">
        <f t="shared" si="254"/>
        <v>0</v>
      </c>
      <c r="JD190" s="80">
        <f t="shared" si="254"/>
        <v>0</v>
      </c>
      <c r="JE190" s="80">
        <f t="shared" si="254"/>
        <v>0</v>
      </c>
      <c r="JF190" s="80">
        <f t="shared" si="254"/>
        <v>0</v>
      </c>
      <c r="JG190" s="80">
        <f t="shared" si="254"/>
        <v>0</v>
      </c>
      <c r="JH190" s="80">
        <f t="shared" si="254"/>
        <v>0</v>
      </c>
      <c r="JI190" s="80">
        <f t="shared" si="254"/>
        <v>0</v>
      </c>
      <c r="JJ190" s="80">
        <f t="shared" si="254"/>
        <v>0</v>
      </c>
      <c r="JK190" s="80">
        <f t="shared" si="254"/>
        <v>0</v>
      </c>
      <c r="JL190" s="80">
        <f t="shared" si="254"/>
        <v>0</v>
      </c>
      <c r="JM190" s="80">
        <f t="shared" si="254"/>
        <v>0</v>
      </c>
      <c r="JN190" s="80">
        <f t="shared" si="254"/>
        <v>0</v>
      </c>
      <c r="JO190" s="80">
        <f t="shared" si="254"/>
        <v>0</v>
      </c>
      <c r="JP190" s="80">
        <f t="shared" si="254"/>
        <v>0</v>
      </c>
      <c r="JQ190" s="80">
        <f t="shared" si="254"/>
        <v>0</v>
      </c>
      <c r="JR190" s="80">
        <f t="shared" si="254"/>
        <v>0</v>
      </c>
      <c r="JS190" s="80">
        <f t="shared" si="254"/>
        <v>0</v>
      </c>
      <c r="JT190" s="80">
        <f t="shared" si="254"/>
        <v>0</v>
      </c>
      <c r="JU190" s="80">
        <f t="shared" si="254"/>
        <v>0</v>
      </c>
      <c r="JV190" s="80">
        <f t="shared" si="254"/>
        <v>0</v>
      </c>
      <c r="JW190" s="80">
        <f t="shared" si="254"/>
        <v>0</v>
      </c>
      <c r="JX190" s="80">
        <f t="shared" si="254"/>
        <v>0</v>
      </c>
      <c r="JY190" s="80">
        <f t="shared" si="254"/>
        <v>0</v>
      </c>
      <c r="JZ190" s="80">
        <f t="shared" si="254"/>
        <v>0</v>
      </c>
      <c r="KA190" s="80">
        <f t="shared" si="254"/>
        <v>0</v>
      </c>
      <c r="KB190" s="80">
        <f t="shared" si="254"/>
        <v>0</v>
      </c>
      <c r="KC190" s="80">
        <f t="shared" si="254"/>
        <v>0</v>
      </c>
      <c r="KD190" s="80">
        <f t="shared" si="254"/>
        <v>0</v>
      </c>
      <c r="KE190" s="80">
        <f t="shared" si="254"/>
        <v>0</v>
      </c>
      <c r="KF190" s="1"/>
      <c r="KG190" s="1"/>
      <c r="KH190" s="80">
        <f>+Interest_Rate_for_Equipment_Financing/12*P190</f>
        <v>0</v>
      </c>
      <c r="KI190" s="80">
        <f>+Interest_Rate_for_Equipment_Financing/12*Q190</f>
        <v>0</v>
      </c>
      <c r="KJ190" s="80">
        <f>+Interest_Rate_for_Equipment_Financing/12*R190</f>
        <v>0</v>
      </c>
      <c r="KK190" s="80">
        <f>+Interest_Rate_for_Equipment_Financing/12*S190</f>
        <v>0</v>
      </c>
      <c r="KL190" s="80">
        <f>+Interest_Rate_for_Equipment_Financing/12*T190</f>
        <v>0</v>
      </c>
      <c r="KM190" s="80">
        <f>+Interest_Rate_for_Equipment_Financing/12*U190</f>
        <v>0</v>
      </c>
      <c r="KN190" s="80">
        <f>+Interest_Rate_for_Equipment_Financing/12*V190</f>
        <v>0</v>
      </c>
      <c r="KO190" s="80">
        <f>+Interest_Rate_for_Equipment_Financing/12*W190</f>
        <v>0</v>
      </c>
      <c r="KP190" s="80">
        <f>+Interest_Rate_for_Equipment_Financing/12*X190</f>
        <v>0</v>
      </c>
      <c r="KQ190" s="80">
        <f>+Interest_Rate_for_Equipment_Financing/12*Y190</f>
        <v>0</v>
      </c>
      <c r="KR190" s="80">
        <f>+Interest_Rate_for_Equipment_Financing/12*Z190</f>
        <v>0</v>
      </c>
      <c r="KS190" s="80">
        <f>+Interest_Rate_for_Equipment_Financing/12*AA190</f>
        <v>0</v>
      </c>
      <c r="KT190" s="80">
        <f>+Interest_Rate_for_Equipment_Financing/12*AB190</f>
        <v>0</v>
      </c>
      <c r="KU190" s="80">
        <f>+Interest_Rate_for_Equipment_Financing/12*AC190</f>
        <v>0</v>
      </c>
      <c r="KV190" s="80">
        <f>+Interest_Rate_for_Equipment_Financing/12*AD190</f>
        <v>0</v>
      </c>
      <c r="KW190" s="80">
        <f>+Interest_Rate_for_Equipment_Financing/12*AE190</f>
        <v>0</v>
      </c>
      <c r="KX190" s="80">
        <f>+Interest_Rate_for_Equipment_Financing/12*AF190</f>
        <v>0</v>
      </c>
      <c r="KY190" s="80">
        <f>+Interest_Rate_for_Equipment_Financing/12*AG190</f>
        <v>0</v>
      </c>
      <c r="KZ190" s="80">
        <f>+Interest_Rate_for_Equipment_Financing/12*AH190</f>
        <v>0</v>
      </c>
      <c r="LA190" s="80">
        <f>+Interest_Rate_for_Equipment_Financing/12*AI190</f>
        <v>0</v>
      </c>
      <c r="LB190" s="80">
        <f>+Interest_Rate_for_Equipment_Financing/12*AJ190</f>
        <v>0</v>
      </c>
      <c r="LC190" s="80">
        <f>+Interest_Rate_for_Equipment_Financing/12*AK190</f>
        <v>0</v>
      </c>
      <c r="LD190" s="80">
        <f>+Interest_Rate_for_Equipment_Financing/12*AL190</f>
        <v>0</v>
      </c>
      <c r="LE190" s="80">
        <f>+Interest_Rate_for_Equipment_Financing/12*AM190</f>
        <v>0</v>
      </c>
      <c r="LF190" s="80">
        <f>+Interest_Rate_for_Equipment_Financing/12*AN190</f>
        <v>0</v>
      </c>
      <c r="LG190" s="80">
        <f>+Interest_Rate_for_Equipment_Financing/12*AO190</f>
        <v>0</v>
      </c>
      <c r="LH190" s="80">
        <f>+Interest_Rate_for_Equipment_Financing/12*AP190</f>
        <v>0</v>
      </c>
      <c r="LI190" s="80">
        <f>+Interest_Rate_for_Equipment_Financing/12*AQ190</f>
        <v>0</v>
      </c>
      <c r="LJ190" s="80">
        <f>+Interest_Rate_for_Equipment_Financing/12*AR190</f>
        <v>0</v>
      </c>
      <c r="LK190" s="80">
        <f>+Interest_Rate_for_Equipment_Financing/12*AS190</f>
        <v>0</v>
      </c>
      <c r="LL190" s="80">
        <f>+Interest_Rate_for_Equipment_Financing/12*AT190</f>
        <v>0</v>
      </c>
      <c r="LM190" s="80">
        <f>+Interest_Rate_for_Equipment_Financing/12*AU190</f>
        <v>0</v>
      </c>
      <c r="LN190" s="80">
        <f>+Interest_Rate_for_Equipment_Financing/12*AV190</f>
        <v>0</v>
      </c>
      <c r="LO190" s="80">
        <f>+Interest_Rate_for_Equipment_Financing/12*AW190</f>
        <v>0</v>
      </c>
      <c r="LP190" s="80">
        <f>+Interest_Rate_for_Equipment_Financing/12*AX190</f>
        <v>0</v>
      </c>
      <c r="LQ190" s="80">
        <f>+Interest_Rate_for_Equipment_Financing/12*AY190</f>
        <v>0</v>
      </c>
      <c r="LR190" s="80">
        <f>+Interest_Rate_for_Equipment_Financing/12*AZ190</f>
        <v>0</v>
      </c>
      <c r="LS190" s="80">
        <f>+Interest_Rate_for_Equipment_Financing/12*BA190</f>
        <v>0</v>
      </c>
      <c r="LT190" s="80">
        <f>+Interest_Rate_for_Equipment_Financing/12*BB190</f>
        <v>0</v>
      </c>
      <c r="LU190" s="80">
        <f>+Interest_Rate_for_Equipment_Financing/12*BC190</f>
        <v>0</v>
      </c>
      <c r="LV190" s="80">
        <f>+Interest_Rate_for_Equipment_Financing/12*BD190</f>
        <v>0</v>
      </c>
      <c r="LW190" s="80">
        <f>+Interest_Rate_for_Equipment_Financing/12*BE190</f>
        <v>0</v>
      </c>
      <c r="LX190" s="80">
        <f>+Interest_Rate_for_Equipment_Financing/12*BF190</f>
        <v>0</v>
      </c>
      <c r="LY190" s="80">
        <f>+Interest_Rate_for_Equipment_Financing/12*BG190</f>
        <v>0</v>
      </c>
      <c r="LZ190" s="80">
        <f>+Interest_Rate_for_Equipment_Financing/12*BH190</f>
        <v>0</v>
      </c>
      <c r="MA190" s="80">
        <f>+Interest_Rate_for_Equipment_Financing/12*BI190</f>
        <v>0</v>
      </c>
      <c r="MB190" s="80">
        <f>+Interest_Rate_for_Equipment_Financing/12*BJ190</f>
        <v>0</v>
      </c>
      <c r="MC190" s="80">
        <f>+Interest_Rate_for_Equipment_Financing/12*BK190</f>
        <v>0</v>
      </c>
      <c r="MD190" s="80">
        <f>+Interest_Rate_for_Equipment_Financing/12*BL190</f>
        <v>0</v>
      </c>
      <c r="ME190" s="80">
        <f>+Interest_Rate_for_Equipment_Financing/12*BM190</f>
        <v>0</v>
      </c>
      <c r="MF190" s="80">
        <f>+Interest_Rate_for_Equipment_Financing/12*BN190</f>
        <v>0</v>
      </c>
      <c r="MG190" s="80">
        <f>+Interest_Rate_for_Equipment_Financing/12*BO190</f>
        <v>0</v>
      </c>
      <c r="MH190" s="80">
        <f>+Interest_Rate_for_Equipment_Financing/12*BP190</f>
        <v>0</v>
      </c>
      <c r="MI190" s="80">
        <f>+Interest_Rate_for_Equipment_Financing/12*BQ190</f>
        <v>0</v>
      </c>
      <c r="MJ190" s="80">
        <f>+Interest_Rate_for_Equipment_Financing/12*BR190</f>
        <v>0</v>
      </c>
      <c r="MK190" s="80">
        <f>+Interest_Rate_for_Equipment_Financing/12*BS190</f>
        <v>0</v>
      </c>
      <c r="ML190" s="80">
        <f>+Interest_Rate_for_Equipment_Financing/12*BT190</f>
        <v>0</v>
      </c>
      <c r="MM190" s="80">
        <f>+Interest_Rate_for_Equipment_Financing/12*BU190</f>
        <v>0</v>
      </c>
      <c r="MN190" s="80">
        <f>+Interest_Rate_for_Equipment_Financing/12*BV190</f>
        <v>0</v>
      </c>
      <c r="MO190" s="80">
        <f>+Interest_Rate_for_Equipment_Financing/12*BW190</f>
        <v>0</v>
      </c>
      <c r="MP190" s="80">
        <f>+Interest_Rate_for_Equipment_Financing/12*BX190</f>
        <v>0</v>
      </c>
      <c r="MQ190" s="80">
        <f>+Interest_Rate_for_Equipment_Financing/12*BY190</f>
        <v>0</v>
      </c>
      <c r="MR190" s="80">
        <f>+Interest_Rate_for_Equipment_Financing/12*BZ190</f>
        <v>0</v>
      </c>
      <c r="MS190" s="80">
        <f>+Interest_Rate_for_Equipment_Financing/12*CA190</f>
        <v>0</v>
      </c>
      <c r="MT190" s="80">
        <f>+Interest_Rate_for_Equipment_Financing/12*CB190</f>
        <v>0</v>
      </c>
      <c r="MU190" s="80">
        <f>+Interest_Rate_for_Equipment_Financing/12*CC190</f>
        <v>0</v>
      </c>
      <c r="MV190" s="80">
        <f>+Interest_Rate_for_Equipment_Financing/12*CD190</f>
        <v>0</v>
      </c>
      <c r="MW190" s="80">
        <f>+Interest_Rate_for_Equipment_Financing/12*CE190</f>
        <v>0</v>
      </c>
      <c r="MX190" s="80">
        <f>+Interest_Rate_for_Equipment_Financing/12*CF190</f>
        <v>0</v>
      </c>
      <c r="MY190" s="80">
        <f>+Interest_Rate_for_Equipment_Financing/12*CG190</f>
        <v>0</v>
      </c>
      <c r="MZ190" s="80">
        <f>+Interest_Rate_for_Equipment_Financing/12*CH190</f>
        <v>0</v>
      </c>
      <c r="NA190" s="80">
        <f>+Interest_Rate_for_Equipment_Financing/12*CI190</f>
        <v>0</v>
      </c>
      <c r="NB190" s="80">
        <f>+Interest_Rate_for_Equipment_Financing/12*CJ190</f>
        <v>0</v>
      </c>
      <c r="NC190" s="80">
        <f>+Interest_Rate_for_Equipment_Financing/12*CK190</f>
        <v>0</v>
      </c>
      <c r="ND190" s="80">
        <f>+Interest_Rate_for_Equipment_Financing/12*CL190</f>
        <v>0</v>
      </c>
      <c r="NE190" s="80">
        <f>+Interest_Rate_for_Equipment_Financing/12*CM190</f>
        <v>0</v>
      </c>
      <c r="NF190" s="80">
        <f>+Interest_Rate_for_Equipment_Financing/12*CN190</f>
        <v>0</v>
      </c>
      <c r="NG190" s="80">
        <f>+Interest_Rate_for_Equipment_Financing/12*CO190</f>
        <v>0</v>
      </c>
      <c r="NH190" s="80">
        <f>+Interest_Rate_for_Equipment_Financing/12*CP190</f>
        <v>0</v>
      </c>
      <c r="NI190" s="80">
        <f>+Interest_Rate_for_Equipment_Financing/12*CQ190</f>
        <v>0</v>
      </c>
      <c r="NJ190" s="80">
        <f>+Interest_Rate_for_Equipment_Financing/12*CR190</f>
        <v>0</v>
      </c>
      <c r="NK190" s="80">
        <f>+Interest_Rate_for_Equipment_Financing/12*CS190</f>
        <v>0</v>
      </c>
      <c r="NL190" s="80">
        <f>+Interest_Rate_for_Equipment_Financing/12*CT190</f>
        <v>0</v>
      </c>
      <c r="NM190" s="80">
        <f>+Interest_Rate_for_Equipment_Financing/12*CU190</f>
        <v>0</v>
      </c>
      <c r="NN190" s="80">
        <f>+Interest_Rate_for_Equipment_Financing/12*CV190</f>
        <v>0</v>
      </c>
      <c r="NO190" s="80">
        <f>+Interest_Rate_for_Equipment_Financing/12*CW190</f>
        <v>0</v>
      </c>
      <c r="NP190" s="80">
        <f>+Interest_Rate_for_Equipment_Financing/12*CX190</f>
        <v>0</v>
      </c>
      <c r="NQ190" s="80">
        <f>+Interest_Rate_for_Equipment_Financing/12*CY190</f>
        <v>0</v>
      </c>
      <c r="NR190" s="80">
        <f>+Interest_Rate_for_Equipment_Financing/12*CZ190</f>
        <v>0</v>
      </c>
      <c r="NS190" s="80">
        <f>+Interest_Rate_for_Equipment_Financing/12*DA190</f>
        <v>0</v>
      </c>
      <c r="NT190" s="80">
        <f>+Interest_Rate_for_Equipment_Financing/12*DB190</f>
        <v>0</v>
      </c>
      <c r="NU190" s="80">
        <f>+Interest_Rate_for_Equipment_Financing/12*DC190</f>
        <v>0</v>
      </c>
      <c r="NV190" s="80">
        <f>+Interest_Rate_for_Equipment_Financing/12*DD190</f>
        <v>0</v>
      </c>
      <c r="NW190" s="80">
        <f>+Interest_Rate_for_Equipment_Financing/12*DE190</f>
        <v>0</v>
      </c>
      <c r="NX190" s="80">
        <f>+Interest_Rate_for_Equipment_Financing/12*DF190</f>
        <v>0</v>
      </c>
      <c r="NY190" s="80">
        <f>+Interest_Rate_for_Equipment_Financing/12*DG190</f>
        <v>0</v>
      </c>
      <c r="NZ190" s="80">
        <f>+Interest_Rate_for_Equipment_Financing/12*DH190</f>
        <v>0</v>
      </c>
      <c r="OA190" s="80">
        <f>+Interest_Rate_for_Equipment_Financing/12*DI190</f>
        <v>0</v>
      </c>
      <c r="OB190" s="80">
        <f>+Interest_Rate_for_Equipment_Financing/12*DJ190</f>
        <v>0</v>
      </c>
      <c r="OC190" s="80">
        <f>+Interest_Rate_for_Equipment_Financing/12*DK190</f>
        <v>0</v>
      </c>
      <c r="OD190" s="80">
        <f>+Interest_Rate_for_Equipment_Financing/12*DL190</f>
        <v>0</v>
      </c>
      <c r="OE190" s="80">
        <f>+Interest_Rate_for_Equipment_Financing/12*DM190</f>
        <v>0</v>
      </c>
      <c r="OF190" s="80">
        <f>+Interest_Rate_for_Equipment_Financing/12*DN190</f>
        <v>0</v>
      </c>
      <c r="OG190" s="80">
        <f>+Interest_Rate_for_Equipment_Financing/12*DO190</f>
        <v>0</v>
      </c>
      <c r="OH190" s="80">
        <f>+Interest_Rate_for_Equipment_Financing/12*DP190</f>
        <v>0</v>
      </c>
      <c r="OI190" s="80">
        <f>+Interest_Rate_for_Equipment_Financing/12*DQ190</f>
        <v>0</v>
      </c>
      <c r="OJ190" s="80">
        <f>+Interest_Rate_for_Equipment_Financing/12*DR190</f>
        <v>0</v>
      </c>
      <c r="OK190" s="80">
        <f>+Interest_Rate_for_Equipment_Financing/12*DS190</f>
        <v>0</v>
      </c>
      <c r="OL190" s="80">
        <f>+Interest_Rate_for_Equipment_Financing/12*DT190</f>
        <v>0</v>
      </c>
      <c r="OM190" s="80">
        <f>+Interest_Rate_for_Equipment_Financing/12*DU190</f>
        <v>0</v>
      </c>
      <c r="ON190" s="80">
        <f>+Interest_Rate_for_Equipment_Financing/12*DV190</f>
        <v>0</v>
      </c>
      <c r="OO190" s="80">
        <f>+Interest_Rate_for_Equipment_Financing/12*DW190</f>
        <v>0</v>
      </c>
      <c r="OP190" s="80">
        <f>+Interest_Rate_for_Equipment_Financing/12*DX190</f>
        <v>0</v>
      </c>
      <c r="OQ190" s="80">
        <f>+Interest_Rate_for_Equipment_Financing/12*DY190</f>
        <v>0</v>
      </c>
      <c r="OR190" s="80">
        <f>+Interest_Rate_for_Equipment_Financing/12*DZ190</f>
        <v>0</v>
      </c>
      <c r="OS190" s="80">
        <f>+Interest_Rate_for_Equipment_Financing/12*EA190</f>
        <v>0</v>
      </c>
      <c r="OT190" s="80">
        <f>+Interest_Rate_for_Equipment_Financing/12*EB190</f>
        <v>0</v>
      </c>
      <c r="OU190" s="80">
        <f>+Interest_Rate_for_Equipment_Financing/12*EC190</f>
        <v>0</v>
      </c>
      <c r="OV190" s="80">
        <f>+Interest_Rate_for_Equipment_Financing/12*ED190</f>
        <v>0</v>
      </c>
      <c r="OW190" s="80">
        <f>+Interest_Rate_for_Equipment_Financing/12*EE190</f>
        <v>0</v>
      </c>
    </row>
    <row r="191" ht="12.75" customHeight="1">
      <c r="A191" s="79">
        <f t="shared" si="111"/>
        <v>70</v>
      </c>
      <c r="B191" s="79" t="s">
        <v>270</v>
      </c>
      <c r="C191" s="80"/>
      <c r="D191" s="80" t="str">
        <f>Term_for_Equipment_Financing</f>
        <v/>
      </c>
      <c r="E191" s="294">
        <f>+Interest_Rate_LT</f>
        <v>0.05</v>
      </c>
      <c r="F191" s="295">
        <f t="shared" si="141"/>
        <v>10</v>
      </c>
      <c r="G191" s="79">
        <f t="shared" si="142"/>
        <v>2030</v>
      </c>
      <c r="H191" s="296"/>
      <c r="I191" s="296"/>
      <c r="J191" s="297"/>
      <c r="K191" s="1"/>
      <c r="L191" s="1"/>
      <c r="M191" s="256">
        <f t="shared" si="118"/>
        <v>47757</v>
      </c>
      <c r="N191" s="256">
        <f t="shared" si="112"/>
        <v>0</v>
      </c>
      <c r="O191" s="257">
        <f t="shared" si="113"/>
        <v>0</v>
      </c>
      <c r="P191" s="258">
        <f t="shared" ref="P191:ES191" si="255">AND((O191&gt;0.1),OR(P$70&lt;$N191,$N191=0))*(O191+$O191+O191*$E191/12)+(P$70=$M191)*($C191+$O191+$C191*$E191/12)</f>
        <v>0</v>
      </c>
      <c r="Q191" s="258">
        <f t="shared" si="255"/>
        <v>0</v>
      </c>
      <c r="R191" s="258">
        <f t="shared" si="255"/>
        <v>0</v>
      </c>
      <c r="S191" s="258">
        <f t="shared" si="255"/>
        <v>0</v>
      </c>
      <c r="T191" s="258">
        <f t="shared" si="255"/>
        <v>0</v>
      </c>
      <c r="U191" s="258">
        <f t="shared" si="255"/>
        <v>0</v>
      </c>
      <c r="V191" s="258">
        <f t="shared" si="255"/>
        <v>0</v>
      </c>
      <c r="W191" s="258">
        <f t="shared" si="255"/>
        <v>0</v>
      </c>
      <c r="X191" s="258">
        <f t="shared" si="255"/>
        <v>0</v>
      </c>
      <c r="Y191" s="258">
        <f t="shared" si="255"/>
        <v>0</v>
      </c>
      <c r="Z191" s="258">
        <f t="shared" si="255"/>
        <v>0</v>
      </c>
      <c r="AA191" s="258">
        <f t="shared" si="255"/>
        <v>0</v>
      </c>
      <c r="AB191" s="258">
        <f t="shared" si="255"/>
        <v>0</v>
      </c>
      <c r="AC191" s="258">
        <f t="shared" si="255"/>
        <v>0</v>
      </c>
      <c r="AD191" s="258">
        <f t="shared" si="255"/>
        <v>0</v>
      </c>
      <c r="AE191" s="258">
        <f t="shared" si="255"/>
        <v>0</v>
      </c>
      <c r="AF191" s="258">
        <f t="shared" si="255"/>
        <v>0</v>
      </c>
      <c r="AG191" s="258">
        <f t="shared" si="255"/>
        <v>0</v>
      </c>
      <c r="AH191" s="258">
        <f t="shared" si="255"/>
        <v>0</v>
      </c>
      <c r="AI191" s="258">
        <f t="shared" si="255"/>
        <v>0</v>
      </c>
      <c r="AJ191" s="258">
        <f t="shared" si="255"/>
        <v>0</v>
      </c>
      <c r="AK191" s="258">
        <f t="shared" si="255"/>
        <v>0</v>
      </c>
      <c r="AL191" s="258">
        <f t="shared" si="255"/>
        <v>0</v>
      </c>
      <c r="AM191" s="258">
        <f t="shared" si="255"/>
        <v>0</v>
      </c>
      <c r="AN191" s="258">
        <f t="shared" si="255"/>
        <v>0</v>
      </c>
      <c r="AO191" s="258">
        <f t="shared" si="255"/>
        <v>0</v>
      </c>
      <c r="AP191" s="258">
        <f t="shared" si="255"/>
        <v>0</v>
      </c>
      <c r="AQ191" s="258">
        <f t="shared" si="255"/>
        <v>0</v>
      </c>
      <c r="AR191" s="258">
        <f t="shared" si="255"/>
        <v>0</v>
      </c>
      <c r="AS191" s="258">
        <f t="shared" si="255"/>
        <v>0</v>
      </c>
      <c r="AT191" s="258">
        <f t="shared" si="255"/>
        <v>0</v>
      </c>
      <c r="AU191" s="258">
        <f t="shared" si="255"/>
        <v>0</v>
      </c>
      <c r="AV191" s="258">
        <f t="shared" si="255"/>
        <v>0</v>
      </c>
      <c r="AW191" s="258">
        <f t="shared" si="255"/>
        <v>0</v>
      </c>
      <c r="AX191" s="258">
        <f t="shared" si="255"/>
        <v>0</v>
      </c>
      <c r="AY191" s="258">
        <f t="shared" si="255"/>
        <v>0</v>
      </c>
      <c r="AZ191" s="258">
        <f t="shared" si="255"/>
        <v>0</v>
      </c>
      <c r="BA191" s="258">
        <f t="shared" si="255"/>
        <v>0</v>
      </c>
      <c r="BB191" s="258">
        <f t="shared" si="255"/>
        <v>0</v>
      </c>
      <c r="BC191" s="258">
        <f t="shared" si="255"/>
        <v>0</v>
      </c>
      <c r="BD191" s="258">
        <f t="shared" si="255"/>
        <v>0</v>
      </c>
      <c r="BE191" s="258">
        <f t="shared" si="255"/>
        <v>0</v>
      </c>
      <c r="BF191" s="258">
        <f t="shared" si="255"/>
        <v>0</v>
      </c>
      <c r="BG191" s="258">
        <f t="shared" si="255"/>
        <v>0</v>
      </c>
      <c r="BH191" s="258">
        <f t="shared" si="255"/>
        <v>0</v>
      </c>
      <c r="BI191" s="258">
        <f t="shared" si="255"/>
        <v>0</v>
      </c>
      <c r="BJ191" s="258">
        <f t="shared" si="255"/>
        <v>0</v>
      </c>
      <c r="BK191" s="258">
        <f t="shared" si="255"/>
        <v>0</v>
      </c>
      <c r="BL191" s="258">
        <f t="shared" si="255"/>
        <v>0</v>
      </c>
      <c r="BM191" s="258">
        <f t="shared" si="255"/>
        <v>0</v>
      </c>
      <c r="BN191" s="258">
        <f t="shared" si="255"/>
        <v>0</v>
      </c>
      <c r="BO191" s="258">
        <f t="shared" si="255"/>
        <v>0</v>
      </c>
      <c r="BP191" s="258">
        <f t="shared" si="255"/>
        <v>0</v>
      </c>
      <c r="BQ191" s="258">
        <f t="shared" si="255"/>
        <v>0</v>
      </c>
      <c r="BR191" s="258">
        <f t="shared" si="255"/>
        <v>0</v>
      </c>
      <c r="BS191" s="258">
        <f t="shared" si="255"/>
        <v>0</v>
      </c>
      <c r="BT191" s="258">
        <f t="shared" si="255"/>
        <v>0</v>
      </c>
      <c r="BU191" s="258">
        <f t="shared" si="255"/>
        <v>0</v>
      </c>
      <c r="BV191" s="258">
        <f t="shared" si="255"/>
        <v>0</v>
      </c>
      <c r="BW191" s="258">
        <f t="shared" si="255"/>
        <v>0</v>
      </c>
      <c r="BX191" s="258">
        <f t="shared" si="255"/>
        <v>0</v>
      </c>
      <c r="BY191" s="258">
        <f t="shared" si="255"/>
        <v>0</v>
      </c>
      <c r="BZ191" s="258">
        <f t="shared" si="255"/>
        <v>0</v>
      </c>
      <c r="CA191" s="258">
        <f t="shared" si="255"/>
        <v>0</v>
      </c>
      <c r="CB191" s="258">
        <f t="shared" si="255"/>
        <v>0</v>
      </c>
      <c r="CC191" s="258">
        <f t="shared" si="255"/>
        <v>0</v>
      </c>
      <c r="CD191" s="258">
        <f t="shared" si="255"/>
        <v>0</v>
      </c>
      <c r="CE191" s="258">
        <f t="shared" si="255"/>
        <v>0</v>
      </c>
      <c r="CF191" s="258">
        <f t="shared" si="255"/>
        <v>0</v>
      </c>
      <c r="CG191" s="258">
        <f t="shared" si="255"/>
        <v>0</v>
      </c>
      <c r="CH191" s="258">
        <f t="shared" si="255"/>
        <v>0</v>
      </c>
      <c r="CI191" s="258">
        <f t="shared" si="255"/>
        <v>0</v>
      </c>
      <c r="CJ191" s="258">
        <f t="shared" si="255"/>
        <v>0</v>
      </c>
      <c r="CK191" s="258">
        <f t="shared" si="255"/>
        <v>0</v>
      </c>
      <c r="CL191" s="258">
        <f t="shared" si="255"/>
        <v>0</v>
      </c>
      <c r="CM191" s="258">
        <f t="shared" si="255"/>
        <v>0</v>
      </c>
      <c r="CN191" s="258">
        <f t="shared" si="255"/>
        <v>0</v>
      </c>
      <c r="CO191" s="258">
        <f t="shared" si="255"/>
        <v>0</v>
      </c>
      <c r="CP191" s="258">
        <f t="shared" si="255"/>
        <v>0</v>
      </c>
      <c r="CQ191" s="258">
        <f t="shared" si="255"/>
        <v>0</v>
      </c>
      <c r="CR191" s="258">
        <f t="shared" si="255"/>
        <v>0</v>
      </c>
      <c r="CS191" s="258">
        <f t="shared" si="255"/>
        <v>0</v>
      </c>
      <c r="CT191" s="258">
        <f t="shared" si="255"/>
        <v>0</v>
      </c>
      <c r="CU191" s="258">
        <f t="shared" si="255"/>
        <v>0</v>
      </c>
      <c r="CV191" s="258">
        <f t="shared" si="255"/>
        <v>0</v>
      </c>
      <c r="CW191" s="258">
        <f t="shared" si="255"/>
        <v>0</v>
      </c>
      <c r="CX191" s="258">
        <f t="shared" si="255"/>
        <v>0</v>
      </c>
      <c r="CY191" s="258">
        <f t="shared" si="255"/>
        <v>0</v>
      </c>
      <c r="CZ191" s="258">
        <f t="shared" si="255"/>
        <v>0</v>
      </c>
      <c r="DA191" s="258">
        <f t="shared" si="255"/>
        <v>0</v>
      </c>
      <c r="DB191" s="258">
        <f t="shared" si="255"/>
        <v>0</v>
      </c>
      <c r="DC191" s="258">
        <f t="shared" si="255"/>
        <v>0</v>
      </c>
      <c r="DD191" s="258">
        <f t="shared" si="255"/>
        <v>0</v>
      </c>
      <c r="DE191" s="258">
        <f t="shared" si="255"/>
        <v>0</v>
      </c>
      <c r="DF191" s="258">
        <f t="shared" si="255"/>
        <v>0</v>
      </c>
      <c r="DG191" s="258">
        <f t="shared" si="255"/>
        <v>0</v>
      </c>
      <c r="DH191" s="258">
        <f t="shared" si="255"/>
        <v>0</v>
      </c>
      <c r="DI191" s="258">
        <f t="shared" si="255"/>
        <v>0</v>
      </c>
      <c r="DJ191" s="258">
        <f t="shared" si="255"/>
        <v>0</v>
      </c>
      <c r="DK191" s="258">
        <f t="shared" si="255"/>
        <v>0</v>
      </c>
      <c r="DL191" s="258">
        <f t="shared" si="255"/>
        <v>0</v>
      </c>
      <c r="DM191" s="258">
        <f t="shared" si="255"/>
        <v>0</v>
      </c>
      <c r="DN191" s="258">
        <f t="shared" si="255"/>
        <v>0</v>
      </c>
      <c r="DO191" s="258">
        <f t="shared" si="255"/>
        <v>0</v>
      </c>
      <c r="DP191" s="258">
        <f t="shared" si="255"/>
        <v>0</v>
      </c>
      <c r="DQ191" s="258">
        <f t="shared" si="255"/>
        <v>0</v>
      </c>
      <c r="DR191" s="258">
        <f t="shared" si="255"/>
        <v>0</v>
      </c>
      <c r="DS191" s="258">
        <f t="shared" si="255"/>
        <v>0</v>
      </c>
      <c r="DT191" s="258">
        <f t="shared" si="255"/>
        <v>0</v>
      </c>
      <c r="DU191" s="258">
        <f t="shared" si="255"/>
        <v>0</v>
      </c>
      <c r="DV191" s="258">
        <f t="shared" si="255"/>
        <v>0</v>
      </c>
      <c r="DW191" s="258">
        <f t="shared" si="255"/>
        <v>0</v>
      </c>
      <c r="DX191" s="258">
        <f t="shared" si="255"/>
        <v>0</v>
      </c>
      <c r="DY191" s="258">
        <f t="shared" si="255"/>
        <v>0</v>
      </c>
      <c r="DZ191" s="258">
        <f t="shared" si="255"/>
        <v>0</v>
      </c>
      <c r="EA191" s="258">
        <f t="shared" si="255"/>
        <v>0</v>
      </c>
      <c r="EB191" s="258">
        <f t="shared" si="255"/>
        <v>0</v>
      </c>
      <c r="EC191" s="258">
        <f t="shared" si="255"/>
        <v>0</v>
      </c>
      <c r="ED191" s="258">
        <f t="shared" si="255"/>
        <v>0</v>
      </c>
      <c r="EE191" s="258">
        <f t="shared" si="255"/>
        <v>0</v>
      </c>
      <c r="EF191" s="258">
        <f t="shared" si="255"/>
        <v>0</v>
      </c>
      <c r="EG191" s="258">
        <f t="shared" si="255"/>
        <v>0</v>
      </c>
      <c r="EH191" s="258">
        <f t="shared" si="255"/>
        <v>0</v>
      </c>
      <c r="EI191" s="258">
        <f t="shared" si="255"/>
        <v>0</v>
      </c>
      <c r="EJ191" s="258">
        <f t="shared" si="255"/>
        <v>0</v>
      </c>
      <c r="EK191" s="258">
        <f t="shared" si="255"/>
        <v>0</v>
      </c>
      <c r="EL191" s="258">
        <f t="shared" si="255"/>
        <v>0</v>
      </c>
      <c r="EM191" s="258">
        <f t="shared" si="255"/>
        <v>0</v>
      </c>
      <c r="EN191" s="258">
        <f t="shared" si="255"/>
        <v>0</v>
      </c>
      <c r="EO191" s="258">
        <f t="shared" si="255"/>
        <v>0</v>
      </c>
      <c r="EP191" s="258">
        <f t="shared" si="255"/>
        <v>0</v>
      </c>
      <c r="EQ191" s="258">
        <f t="shared" si="255"/>
        <v>0</v>
      </c>
      <c r="ER191" s="258">
        <f t="shared" si="255"/>
        <v>0</v>
      </c>
      <c r="ES191" s="258">
        <f t="shared" si="255"/>
        <v>0</v>
      </c>
      <c r="ET191" s="1"/>
      <c r="EU191" s="1"/>
      <c r="EV191" s="1"/>
      <c r="EW191" s="1"/>
      <c r="EX191" s="80">
        <f t="shared" ref="EX191:KE191" si="256">(P191&gt;0)*(P191-AB191)</f>
        <v>0</v>
      </c>
      <c r="EY191" s="80">
        <f t="shared" si="256"/>
        <v>0</v>
      </c>
      <c r="EZ191" s="80">
        <f t="shared" si="256"/>
        <v>0</v>
      </c>
      <c r="FA191" s="80">
        <f t="shared" si="256"/>
        <v>0</v>
      </c>
      <c r="FB191" s="80">
        <f t="shared" si="256"/>
        <v>0</v>
      </c>
      <c r="FC191" s="80">
        <f t="shared" si="256"/>
        <v>0</v>
      </c>
      <c r="FD191" s="80">
        <f t="shared" si="256"/>
        <v>0</v>
      </c>
      <c r="FE191" s="80">
        <f t="shared" si="256"/>
        <v>0</v>
      </c>
      <c r="FF191" s="80">
        <f t="shared" si="256"/>
        <v>0</v>
      </c>
      <c r="FG191" s="80">
        <f t="shared" si="256"/>
        <v>0</v>
      </c>
      <c r="FH191" s="80">
        <f t="shared" si="256"/>
        <v>0</v>
      </c>
      <c r="FI191" s="80">
        <f t="shared" si="256"/>
        <v>0</v>
      </c>
      <c r="FJ191" s="80">
        <f t="shared" si="256"/>
        <v>0</v>
      </c>
      <c r="FK191" s="80">
        <f t="shared" si="256"/>
        <v>0</v>
      </c>
      <c r="FL191" s="80">
        <f t="shared" si="256"/>
        <v>0</v>
      </c>
      <c r="FM191" s="80">
        <f t="shared" si="256"/>
        <v>0</v>
      </c>
      <c r="FN191" s="80">
        <f t="shared" si="256"/>
        <v>0</v>
      </c>
      <c r="FO191" s="80">
        <f t="shared" si="256"/>
        <v>0</v>
      </c>
      <c r="FP191" s="80">
        <f t="shared" si="256"/>
        <v>0</v>
      </c>
      <c r="FQ191" s="80">
        <f t="shared" si="256"/>
        <v>0</v>
      </c>
      <c r="FR191" s="80">
        <f t="shared" si="256"/>
        <v>0</v>
      </c>
      <c r="FS191" s="80">
        <f t="shared" si="256"/>
        <v>0</v>
      </c>
      <c r="FT191" s="80">
        <f t="shared" si="256"/>
        <v>0</v>
      </c>
      <c r="FU191" s="80">
        <f t="shared" si="256"/>
        <v>0</v>
      </c>
      <c r="FV191" s="80">
        <f t="shared" si="256"/>
        <v>0</v>
      </c>
      <c r="FW191" s="80">
        <f t="shared" si="256"/>
        <v>0</v>
      </c>
      <c r="FX191" s="80">
        <f t="shared" si="256"/>
        <v>0</v>
      </c>
      <c r="FY191" s="80">
        <f t="shared" si="256"/>
        <v>0</v>
      </c>
      <c r="FZ191" s="80">
        <f t="shared" si="256"/>
        <v>0</v>
      </c>
      <c r="GA191" s="80">
        <f t="shared" si="256"/>
        <v>0</v>
      </c>
      <c r="GB191" s="80">
        <f t="shared" si="256"/>
        <v>0</v>
      </c>
      <c r="GC191" s="80">
        <f t="shared" si="256"/>
        <v>0</v>
      </c>
      <c r="GD191" s="80">
        <f t="shared" si="256"/>
        <v>0</v>
      </c>
      <c r="GE191" s="80">
        <f t="shared" si="256"/>
        <v>0</v>
      </c>
      <c r="GF191" s="80">
        <f t="shared" si="256"/>
        <v>0</v>
      </c>
      <c r="GG191" s="80">
        <f t="shared" si="256"/>
        <v>0</v>
      </c>
      <c r="GH191" s="80">
        <f t="shared" si="256"/>
        <v>0</v>
      </c>
      <c r="GI191" s="80">
        <f t="shared" si="256"/>
        <v>0</v>
      </c>
      <c r="GJ191" s="80">
        <f t="shared" si="256"/>
        <v>0</v>
      </c>
      <c r="GK191" s="80">
        <f t="shared" si="256"/>
        <v>0</v>
      </c>
      <c r="GL191" s="80">
        <f t="shared" si="256"/>
        <v>0</v>
      </c>
      <c r="GM191" s="80">
        <f t="shared" si="256"/>
        <v>0</v>
      </c>
      <c r="GN191" s="80">
        <f t="shared" si="256"/>
        <v>0</v>
      </c>
      <c r="GO191" s="80">
        <f t="shared" si="256"/>
        <v>0</v>
      </c>
      <c r="GP191" s="80">
        <f t="shared" si="256"/>
        <v>0</v>
      </c>
      <c r="GQ191" s="80">
        <f t="shared" si="256"/>
        <v>0</v>
      </c>
      <c r="GR191" s="80">
        <f t="shared" si="256"/>
        <v>0</v>
      </c>
      <c r="GS191" s="80">
        <f t="shared" si="256"/>
        <v>0</v>
      </c>
      <c r="GT191" s="80">
        <f t="shared" si="256"/>
        <v>0</v>
      </c>
      <c r="GU191" s="80">
        <f t="shared" si="256"/>
        <v>0</v>
      </c>
      <c r="GV191" s="80">
        <f t="shared" si="256"/>
        <v>0</v>
      </c>
      <c r="GW191" s="80">
        <f t="shared" si="256"/>
        <v>0</v>
      </c>
      <c r="GX191" s="80">
        <f t="shared" si="256"/>
        <v>0</v>
      </c>
      <c r="GY191" s="80">
        <f t="shared" si="256"/>
        <v>0</v>
      </c>
      <c r="GZ191" s="80">
        <f t="shared" si="256"/>
        <v>0</v>
      </c>
      <c r="HA191" s="80">
        <f t="shared" si="256"/>
        <v>0</v>
      </c>
      <c r="HB191" s="80">
        <f t="shared" si="256"/>
        <v>0</v>
      </c>
      <c r="HC191" s="80">
        <f t="shared" si="256"/>
        <v>0</v>
      </c>
      <c r="HD191" s="80">
        <f t="shared" si="256"/>
        <v>0</v>
      </c>
      <c r="HE191" s="80">
        <f t="shared" si="256"/>
        <v>0</v>
      </c>
      <c r="HF191" s="80">
        <f t="shared" si="256"/>
        <v>0</v>
      </c>
      <c r="HG191" s="80">
        <f t="shared" si="256"/>
        <v>0</v>
      </c>
      <c r="HH191" s="80">
        <f t="shared" si="256"/>
        <v>0</v>
      </c>
      <c r="HI191" s="80">
        <f t="shared" si="256"/>
        <v>0</v>
      </c>
      <c r="HJ191" s="80">
        <f t="shared" si="256"/>
        <v>0</v>
      </c>
      <c r="HK191" s="80">
        <f t="shared" si="256"/>
        <v>0</v>
      </c>
      <c r="HL191" s="80">
        <f t="shared" si="256"/>
        <v>0</v>
      </c>
      <c r="HM191" s="80">
        <f t="shared" si="256"/>
        <v>0</v>
      </c>
      <c r="HN191" s="80">
        <f t="shared" si="256"/>
        <v>0</v>
      </c>
      <c r="HO191" s="80">
        <f t="shared" si="256"/>
        <v>0</v>
      </c>
      <c r="HP191" s="80">
        <f t="shared" si="256"/>
        <v>0</v>
      </c>
      <c r="HQ191" s="80">
        <f t="shared" si="256"/>
        <v>0</v>
      </c>
      <c r="HR191" s="80">
        <f t="shared" si="256"/>
        <v>0</v>
      </c>
      <c r="HS191" s="80">
        <f t="shared" si="256"/>
        <v>0</v>
      </c>
      <c r="HT191" s="80">
        <f t="shared" si="256"/>
        <v>0</v>
      </c>
      <c r="HU191" s="80">
        <f t="shared" si="256"/>
        <v>0</v>
      </c>
      <c r="HV191" s="80">
        <f t="shared" si="256"/>
        <v>0</v>
      </c>
      <c r="HW191" s="80">
        <f t="shared" si="256"/>
        <v>0</v>
      </c>
      <c r="HX191" s="80">
        <f t="shared" si="256"/>
        <v>0</v>
      </c>
      <c r="HY191" s="80">
        <f t="shared" si="256"/>
        <v>0</v>
      </c>
      <c r="HZ191" s="80">
        <f t="shared" si="256"/>
        <v>0</v>
      </c>
      <c r="IA191" s="80">
        <f t="shared" si="256"/>
        <v>0</v>
      </c>
      <c r="IB191" s="80">
        <f t="shared" si="256"/>
        <v>0</v>
      </c>
      <c r="IC191" s="80">
        <f t="shared" si="256"/>
        <v>0</v>
      </c>
      <c r="ID191" s="80">
        <f t="shared" si="256"/>
        <v>0</v>
      </c>
      <c r="IE191" s="80">
        <f t="shared" si="256"/>
        <v>0</v>
      </c>
      <c r="IF191" s="80">
        <f t="shared" si="256"/>
        <v>0</v>
      </c>
      <c r="IG191" s="80">
        <f t="shared" si="256"/>
        <v>0</v>
      </c>
      <c r="IH191" s="80">
        <f t="shared" si="256"/>
        <v>0</v>
      </c>
      <c r="II191" s="80">
        <f t="shared" si="256"/>
        <v>0</v>
      </c>
      <c r="IJ191" s="80">
        <f t="shared" si="256"/>
        <v>0</v>
      </c>
      <c r="IK191" s="80">
        <f t="shared" si="256"/>
        <v>0</v>
      </c>
      <c r="IL191" s="80">
        <f t="shared" si="256"/>
        <v>0</v>
      </c>
      <c r="IM191" s="80">
        <f t="shared" si="256"/>
        <v>0</v>
      </c>
      <c r="IN191" s="80">
        <f t="shared" si="256"/>
        <v>0</v>
      </c>
      <c r="IO191" s="80">
        <f t="shared" si="256"/>
        <v>0</v>
      </c>
      <c r="IP191" s="80">
        <f t="shared" si="256"/>
        <v>0</v>
      </c>
      <c r="IQ191" s="80">
        <f t="shared" si="256"/>
        <v>0</v>
      </c>
      <c r="IR191" s="80">
        <f t="shared" si="256"/>
        <v>0</v>
      </c>
      <c r="IS191" s="80">
        <f t="shared" si="256"/>
        <v>0</v>
      </c>
      <c r="IT191" s="80">
        <f t="shared" si="256"/>
        <v>0</v>
      </c>
      <c r="IU191" s="80">
        <f t="shared" si="256"/>
        <v>0</v>
      </c>
      <c r="IV191" s="80">
        <f t="shared" si="256"/>
        <v>0</v>
      </c>
      <c r="IW191" s="80">
        <f t="shared" si="256"/>
        <v>0</v>
      </c>
      <c r="IX191" s="80">
        <f t="shared" si="256"/>
        <v>0</v>
      </c>
      <c r="IY191" s="80">
        <f t="shared" si="256"/>
        <v>0</v>
      </c>
      <c r="IZ191" s="80">
        <f t="shared" si="256"/>
        <v>0</v>
      </c>
      <c r="JA191" s="80">
        <f t="shared" si="256"/>
        <v>0</v>
      </c>
      <c r="JB191" s="80">
        <f t="shared" si="256"/>
        <v>0</v>
      </c>
      <c r="JC191" s="80">
        <f t="shared" si="256"/>
        <v>0</v>
      </c>
      <c r="JD191" s="80">
        <f t="shared" si="256"/>
        <v>0</v>
      </c>
      <c r="JE191" s="80">
        <f t="shared" si="256"/>
        <v>0</v>
      </c>
      <c r="JF191" s="80">
        <f t="shared" si="256"/>
        <v>0</v>
      </c>
      <c r="JG191" s="80">
        <f t="shared" si="256"/>
        <v>0</v>
      </c>
      <c r="JH191" s="80">
        <f t="shared" si="256"/>
        <v>0</v>
      </c>
      <c r="JI191" s="80">
        <f t="shared" si="256"/>
        <v>0</v>
      </c>
      <c r="JJ191" s="80">
        <f t="shared" si="256"/>
        <v>0</v>
      </c>
      <c r="JK191" s="80">
        <f t="shared" si="256"/>
        <v>0</v>
      </c>
      <c r="JL191" s="80">
        <f t="shared" si="256"/>
        <v>0</v>
      </c>
      <c r="JM191" s="80">
        <f t="shared" si="256"/>
        <v>0</v>
      </c>
      <c r="JN191" s="80">
        <f t="shared" si="256"/>
        <v>0</v>
      </c>
      <c r="JO191" s="80">
        <f t="shared" si="256"/>
        <v>0</v>
      </c>
      <c r="JP191" s="80">
        <f t="shared" si="256"/>
        <v>0</v>
      </c>
      <c r="JQ191" s="80">
        <f t="shared" si="256"/>
        <v>0</v>
      </c>
      <c r="JR191" s="80">
        <f t="shared" si="256"/>
        <v>0</v>
      </c>
      <c r="JS191" s="80">
        <f t="shared" si="256"/>
        <v>0</v>
      </c>
      <c r="JT191" s="80">
        <f t="shared" si="256"/>
        <v>0</v>
      </c>
      <c r="JU191" s="80">
        <f t="shared" si="256"/>
        <v>0</v>
      </c>
      <c r="JV191" s="80">
        <f t="shared" si="256"/>
        <v>0</v>
      </c>
      <c r="JW191" s="80">
        <f t="shared" si="256"/>
        <v>0</v>
      </c>
      <c r="JX191" s="80">
        <f t="shared" si="256"/>
        <v>0</v>
      </c>
      <c r="JY191" s="80">
        <f t="shared" si="256"/>
        <v>0</v>
      </c>
      <c r="JZ191" s="80">
        <f t="shared" si="256"/>
        <v>0</v>
      </c>
      <c r="KA191" s="80">
        <f t="shared" si="256"/>
        <v>0</v>
      </c>
      <c r="KB191" s="80">
        <f t="shared" si="256"/>
        <v>0</v>
      </c>
      <c r="KC191" s="80">
        <f t="shared" si="256"/>
        <v>0</v>
      </c>
      <c r="KD191" s="80">
        <f t="shared" si="256"/>
        <v>0</v>
      </c>
      <c r="KE191" s="80">
        <f t="shared" si="256"/>
        <v>0</v>
      </c>
      <c r="KF191" s="1"/>
      <c r="KG191" s="1"/>
      <c r="KH191" s="80">
        <f>+Interest_Rate_for_Equipment_Financing/12*P191</f>
        <v>0</v>
      </c>
      <c r="KI191" s="80">
        <f>+Interest_Rate_for_Equipment_Financing/12*Q191</f>
        <v>0</v>
      </c>
      <c r="KJ191" s="80">
        <f>+Interest_Rate_for_Equipment_Financing/12*R191</f>
        <v>0</v>
      </c>
      <c r="KK191" s="80">
        <f>+Interest_Rate_for_Equipment_Financing/12*S191</f>
        <v>0</v>
      </c>
      <c r="KL191" s="80">
        <f>+Interest_Rate_for_Equipment_Financing/12*T191</f>
        <v>0</v>
      </c>
      <c r="KM191" s="80">
        <f>+Interest_Rate_for_Equipment_Financing/12*U191</f>
        <v>0</v>
      </c>
      <c r="KN191" s="80">
        <f>+Interest_Rate_for_Equipment_Financing/12*V191</f>
        <v>0</v>
      </c>
      <c r="KO191" s="80">
        <f>+Interest_Rate_for_Equipment_Financing/12*W191</f>
        <v>0</v>
      </c>
      <c r="KP191" s="80">
        <f>+Interest_Rate_for_Equipment_Financing/12*X191</f>
        <v>0</v>
      </c>
      <c r="KQ191" s="80">
        <f>+Interest_Rate_for_Equipment_Financing/12*Y191</f>
        <v>0</v>
      </c>
      <c r="KR191" s="80">
        <f>+Interest_Rate_for_Equipment_Financing/12*Z191</f>
        <v>0</v>
      </c>
      <c r="KS191" s="80">
        <f>+Interest_Rate_for_Equipment_Financing/12*AA191</f>
        <v>0</v>
      </c>
      <c r="KT191" s="80">
        <f>+Interest_Rate_for_Equipment_Financing/12*AB191</f>
        <v>0</v>
      </c>
      <c r="KU191" s="80">
        <f>+Interest_Rate_for_Equipment_Financing/12*AC191</f>
        <v>0</v>
      </c>
      <c r="KV191" s="80">
        <f>+Interest_Rate_for_Equipment_Financing/12*AD191</f>
        <v>0</v>
      </c>
      <c r="KW191" s="80">
        <f>+Interest_Rate_for_Equipment_Financing/12*AE191</f>
        <v>0</v>
      </c>
      <c r="KX191" s="80">
        <f>+Interest_Rate_for_Equipment_Financing/12*AF191</f>
        <v>0</v>
      </c>
      <c r="KY191" s="80">
        <f>+Interest_Rate_for_Equipment_Financing/12*AG191</f>
        <v>0</v>
      </c>
      <c r="KZ191" s="80">
        <f>+Interest_Rate_for_Equipment_Financing/12*AH191</f>
        <v>0</v>
      </c>
      <c r="LA191" s="80">
        <f>+Interest_Rate_for_Equipment_Financing/12*AI191</f>
        <v>0</v>
      </c>
      <c r="LB191" s="80">
        <f>+Interest_Rate_for_Equipment_Financing/12*AJ191</f>
        <v>0</v>
      </c>
      <c r="LC191" s="80">
        <f>+Interest_Rate_for_Equipment_Financing/12*AK191</f>
        <v>0</v>
      </c>
      <c r="LD191" s="80">
        <f>+Interest_Rate_for_Equipment_Financing/12*AL191</f>
        <v>0</v>
      </c>
      <c r="LE191" s="80">
        <f>+Interest_Rate_for_Equipment_Financing/12*AM191</f>
        <v>0</v>
      </c>
      <c r="LF191" s="80">
        <f>+Interest_Rate_for_Equipment_Financing/12*AN191</f>
        <v>0</v>
      </c>
      <c r="LG191" s="80">
        <f>+Interest_Rate_for_Equipment_Financing/12*AO191</f>
        <v>0</v>
      </c>
      <c r="LH191" s="80">
        <f>+Interest_Rate_for_Equipment_Financing/12*AP191</f>
        <v>0</v>
      </c>
      <c r="LI191" s="80">
        <f>+Interest_Rate_for_Equipment_Financing/12*AQ191</f>
        <v>0</v>
      </c>
      <c r="LJ191" s="80">
        <f>+Interest_Rate_for_Equipment_Financing/12*AR191</f>
        <v>0</v>
      </c>
      <c r="LK191" s="80">
        <f>+Interest_Rate_for_Equipment_Financing/12*AS191</f>
        <v>0</v>
      </c>
      <c r="LL191" s="80">
        <f>+Interest_Rate_for_Equipment_Financing/12*AT191</f>
        <v>0</v>
      </c>
      <c r="LM191" s="80">
        <f>+Interest_Rate_for_Equipment_Financing/12*AU191</f>
        <v>0</v>
      </c>
      <c r="LN191" s="80">
        <f>+Interest_Rate_for_Equipment_Financing/12*AV191</f>
        <v>0</v>
      </c>
      <c r="LO191" s="80">
        <f>+Interest_Rate_for_Equipment_Financing/12*AW191</f>
        <v>0</v>
      </c>
      <c r="LP191" s="80">
        <f>+Interest_Rate_for_Equipment_Financing/12*AX191</f>
        <v>0</v>
      </c>
      <c r="LQ191" s="80">
        <f>+Interest_Rate_for_Equipment_Financing/12*AY191</f>
        <v>0</v>
      </c>
      <c r="LR191" s="80">
        <f>+Interest_Rate_for_Equipment_Financing/12*AZ191</f>
        <v>0</v>
      </c>
      <c r="LS191" s="80">
        <f>+Interest_Rate_for_Equipment_Financing/12*BA191</f>
        <v>0</v>
      </c>
      <c r="LT191" s="80">
        <f>+Interest_Rate_for_Equipment_Financing/12*BB191</f>
        <v>0</v>
      </c>
      <c r="LU191" s="80">
        <f>+Interest_Rate_for_Equipment_Financing/12*BC191</f>
        <v>0</v>
      </c>
      <c r="LV191" s="80">
        <f>+Interest_Rate_for_Equipment_Financing/12*BD191</f>
        <v>0</v>
      </c>
      <c r="LW191" s="80">
        <f>+Interest_Rate_for_Equipment_Financing/12*BE191</f>
        <v>0</v>
      </c>
      <c r="LX191" s="80">
        <f>+Interest_Rate_for_Equipment_Financing/12*BF191</f>
        <v>0</v>
      </c>
      <c r="LY191" s="80">
        <f>+Interest_Rate_for_Equipment_Financing/12*BG191</f>
        <v>0</v>
      </c>
      <c r="LZ191" s="80">
        <f>+Interest_Rate_for_Equipment_Financing/12*BH191</f>
        <v>0</v>
      </c>
      <c r="MA191" s="80">
        <f>+Interest_Rate_for_Equipment_Financing/12*BI191</f>
        <v>0</v>
      </c>
      <c r="MB191" s="80">
        <f>+Interest_Rate_for_Equipment_Financing/12*BJ191</f>
        <v>0</v>
      </c>
      <c r="MC191" s="80">
        <f>+Interest_Rate_for_Equipment_Financing/12*BK191</f>
        <v>0</v>
      </c>
      <c r="MD191" s="80">
        <f>+Interest_Rate_for_Equipment_Financing/12*BL191</f>
        <v>0</v>
      </c>
      <c r="ME191" s="80">
        <f>+Interest_Rate_for_Equipment_Financing/12*BM191</f>
        <v>0</v>
      </c>
      <c r="MF191" s="80">
        <f>+Interest_Rate_for_Equipment_Financing/12*BN191</f>
        <v>0</v>
      </c>
      <c r="MG191" s="80">
        <f>+Interest_Rate_for_Equipment_Financing/12*BO191</f>
        <v>0</v>
      </c>
      <c r="MH191" s="80">
        <f>+Interest_Rate_for_Equipment_Financing/12*BP191</f>
        <v>0</v>
      </c>
      <c r="MI191" s="80">
        <f>+Interest_Rate_for_Equipment_Financing/12*BQ191</f>
        <v>0</v>
      </c>
      <c r="MJ191" s="80">
        <f>+Interest_Rate_for_Equipment_Financing/12*BR191</f>
        <v>0</v>
      </c>
      <c r="MK191" s="80">
        <f>+Interest_Rate_for_Equipment_Financing/12*BS191</f>
        <v>0</v>
      </c>
      <c r="ML191" s="80">
        <f>+Interest_Rate_for_Equipment_Financing/12*BT191</f>
        <v>0</v>
      </c>
      <c r="MM191" s="80">
        <f>+Interest_Rate_for_Equipment_Financing/12*BU191</f>
        <v>0</v>
      </c>
      <c r="MN191" s="80">
        <f>+Interest_Rate_for_Equipment_Financing/12*BV191</f>
        <v>0</v>
      </c>
      <c r="MO191" s="80">
        <f>+Interest_Rate_for_Equipment_Financing/12*BW191</f>
        <v>0</v>
      </c>
      <c r="MP191" s="80">
        <f>+Interest_Rate_for_Equipment_Financing/12*BX191</f>
        <v>0</v>
      </c>
      <c r="MQ191" s="80">
        <f>+Interest_Rate_for_Equipment_Financing/12*BY191</f>
        <v>0</v>
      </c>
      <c r="MR191" s="80">
        <f>+Interest_Rate_for_Equipment_Financing/12*BZ191</f>
        <v>0</v>
      </c>
      <c r="MS191" s="80">
        <f>+Interest_Rate_for_Equipment_Financing/12*CA191</f>
        <v>0</v>
      </c>
      <c r="MT191" s="80">
        <f>+Interest_Rate_for_Equipment_Financing/12*CB191</f>
        <v>0</v>
      </c>
      <c r="MU191" s="80">
        <f>+Interest_Rate_for_Equipment_Financing/12*CC191</f>
        <v>0</v>
      </c>
      <c r="MV191" s="80">
        <f>+Interest_Rate_for_Equipment_Financing/12*CD191</f>
        <v>0</v>
      </c>
      <c r="MW191" s="80">
        <f>+Interest_Rate_for_Equipment_Financing/12*CE191</f>
        <v>0</v>
      </c>
      <c r="MX191" s="80">
        <f>+Interest_Rate_for_Equipment_Financing/12*CF191</f>
        <v>0</v>
      </c>
      <c r="MY191" s="80">
        <f>+Interest_Rate_for_Equipment_Financing/12*CG191</f>
        <v>0</v>
      </c>
      <c r="MZ191" s="80">
        <f>+Interest_Rate_for_Equipment_Financing/12*CH191</f>
        <v>0</v>
      </c>
      <c r="NA191" s="80">
        <f>+Interest_Rate_for_Equipment_Financing/12*CI191</f>
        <v>0</v>
      </c>
      <c r="NB191" s="80">
        <f>+Interest_Rate_for_Equipment_Financing/12*CJ191</f>
        <v>0</v>
      </c>
      <c r="NC191" s="80">
        <f>+Interest_Rate_for_Equipment_Financing/12*CK191</f>
        <v>0</v>
      </c>
      <c r="ND191" s="80">
        <f>+Interest_Rate_for_Equipment_Financing/12*CL191</f>
        <v>0</v>
      </c>
      <c r="NE191" s="80">
        <f>+Interest_Rate_for_Equipment_Financing/12*CM191</f>
        <v>0</v>
      </c>
      <c r="NF191" s="80">
        <f>+Interest_Rate_for_Equipment_Financing/12*CN191</f>
        <v>0</v>
      </c>
      <c r="NG191" s="80">
        <f>+Interest_Rate_for_Equipment_Financing/12*CO191</f>
        <v>0</v>
      </c>
      <c r="NH191" s="80">
        <f>+Interest_Rate_for_Equipment_Financing/12*CP191</f>
        <v>0</v>
      </c>
      <c r="NI191" s="80">
        <f>+Interest_Rate_for_Equipment_Financing/12*CQ191</f>
        <v>0</v>
      </c>
      <c r="NJ191" s="80">
        <f>+Interest_Rate_for_Equipment_Financing/12*CR191</f>
        <v>0</v>
      </c>
      <c r="NK191" s="80">
        <f>+Interest_Rate_for_Equipment_Financing/12*CS191</f>
        <v>0</v>
      </c>
      <c r="NL191" s="80">
        <f>+Interest_Rate_for_Equipment_Financing/12*CT191</f>
        <v>0</v>
      </c>
      <c r="NM191" s="80">
        <f>+Interest_Rate_for_Equipment_Financing/12*CU191</f>
        <v>0</v>
      </c>
      <c r="NN191" s="80">
        <f>+Interest_Rate_for_Equipment_Financing/12*CV191</f>
        <v>0</v>
      </c>
      <c r="NO191" s="80">
        <f>+Interest_Rate_for_Equipment_Financing/12*CW191</f>
        <v>0</v>
      </c>
      <c r="NP191" s="80">
        <f>+Interest_Rate_for_Equipment_Financing/12*CX191</f>
        <v>0</v>
      </c>
      <c r="NQ191" s="80">
        <f>+Interest_Rate_for_Equipment_Financing/12*CY191</f>
        <v>0</v>
      </c>
      <c r="NR191" s="80">
        <f>+Interest_Rate_for_Equipment_Financing/12*CZ191</f>
        <v>0</v>
      </c>
      <c r="NS191" s="80">
        <f>+Interest_Rate_for_Equipment_Financing/12*DA191</f>
        <v>0</v>
      </c>
      <c r="NT191" s="80">
        <f>+Interest_Rate_for_Equipment_Financing/12*DB191</f>
        <v>0</v>
      </c>
      <c r="NU191" s="80">
        <f>+Interest_Rate_for_Equipment_Financing/12*DC191</f>
        <v>0</v>
      </c>
      <c r="NV191" s="80">
        <f>+Interest_Rate_for_Equipment_Financing/12*DD191</f>
        <v>0</v>
      </c>
      <c r="NW191" s="80">
        <f>+Interest_Rate_for_Equipment_Financing/12*DE191</f>
        <v>0</v>
      </c>
      <c r="NX191" s="80">
        <f>+Interest_Rate_for_Equipment_Financing/12*DF191</f>
        <v>0</v>
      </c>
      <c r="NY191" s="80">
        <f>+Interest_Rate_for_Equipment_Financing/12*DG191</f>
        <v>0</v>
      </c>
      <c r="NZ191" s="80">
        <f>+Interest_Rate_for_Equipment_Financing/12*DH191</f>
        <v>0</v>
      </c>
      <c r="OA191" s="80">
        <f>+Interest_Rate_for_Equipment_Financing/12*DI191</f>
        <v>0</v>
      </c>
      <c r="OB191" s="80">
        <f>+Interest_Rate_for_Equipment_Financing/12*DJ191</f>
        <v>0</v>
      </c>
      <c r="OC191" s="80">
        <f>+Interest_Rate_for_Equipment_Financing/12*DK191</f>
        <v>0</v>
      </c>
      <c r="OD191" s="80">
        <f>+Interest_Rate_for_Equipment_Financing/12*DL191</f>
        <v>0</v>
      </c>
      <c r="OE191" s="80">
        <f>+Interest_Rate_for_Equipment_Financing/12*DM191</f>
        <v>0</v>
      </c>
      <c r="OF191" s="80">
        <f>+Interest_Rate_for_Equipment_Financing/12*DN191</f>
        <v>0</v>
      </c>
      <c r="OG191" s="80">
        <f>+Interest_Rate_for_Equipment_Financing/12*DO191</f>
        <v>0</v>
      </c>
      <c r="OH191" s="80">
        <f>+Interest_Rate_for_Equipment_Financing/12*DP191</f>
        <v>0</v>
      </c>
      <c r="OI191" s="80">
        <f>+Interest_Rate_for_Equipment_Financing/12*DQ191</f>
        <v>0</v>
      </c>
      <c r="OJ191" s="80">
        <f>+Interest_Rate_for_Equipment_Financing/12*DR191</f>
        <v>0</v>
      </c>
      <c r="OK191" s="80">
        <f>+Interest_Rate_for_Equipment_Financing/12*DS191</f>
        <v>0</v>
      </c>
      <c r="OL191" s="80">
        <f>+Interest_Rate_for_Equipment_Financing/12*DT191</f>
        <v>0</v>
      </c>
      <c r="OM191" s="80">
        <f>+Interest_Rate_for_Equipment_Financing/12*DU191</f>
        <v>0</v>
      </c>
      <c r="ON191" s="80">
        <f>+Interest_Rate_for_Equipment_Financing/12*DV191</f>
        <v>0</v>
      </c>
      <c r="OO191" s="80">
        <f>+Interest_Rate_for_Equipment_Financing/12*DW191</f>
        <v>0</v>
      </c>
      <c r="OP191" s="80">
        <f>+Interest_Rate_for_Equipment_Financing/12*DX191</f>
        <v>0</v>
      </c>
      <c r="OQ191" s="80">
        <f>+Interest_Rate_for_Equipment_Financing/12*DY191</f>
        <v>0</v>
      </c>
      <c r="OR191" s="80">
        <f>+Interest_Rate_for_Equipment_Financing/12*DZ191</f>
        <v>0</v>
      </c>
      <c r="OS191" s="80">
        <f>+Interest_Rate_for_Equipment_Financing/12*EA191</f>
        <v>0</v>
      </c>
      <c r="OT191" s="80">
        <f>+Interest_Rate_for_Equipment_Financing/12*EB191</f>
        <v>0</v>
      </c>
      <c r="OU191" s="80">
        <f>+Interest_Rate_for_Equipment_Financing/12*EC191</f>
        <v>0</v>
      </c>
      <c r="OV191" s="80">
        <f>+Interest_Rate_for_Equipment_Financing/12*ED191</f>
        <v>0</v>
      </c>
      <c r="OW191" s="80">
        <f>+Interest_Rate_for_Equipment_Financing/12*EE191</f>
        <v>0</v>
      </c>
    </row>
    <row r="192" ht="12.75" customHeight="1">
      <c r="A192" s="79">
        <f t="shared" si="111"/>
        <v>71</v>
      </c>
      <c r="B192" s="79" t="s">
        <v>271</v>
      </c>
      <c r="C192" s="80"/>
      <c r="D192" s="80" t="str">
        <f>Term_for_Equipment_Financing</f>
        <v/>
      </c>
      <c r="E192" s="294">
        <f>+Interest_Rate_LT</f>
        <v>0.05</v>
      </c>
      <c r="F192" s="295">
        <f t="shared" si="141"/>
        <v>11</v>
      </c>
      <c r="G192" s="79">
        <f t="shared" si="142"/>
        <v>2030</v>
      </c>
      <c r="H192" s="296"/>
      <c r="I192" s="296"/>
      <c r="J192" s="297"/>
      <c r="K192" s="1"/>
      <c r="L192" s="1"/>
      <c r="M192" s="256">
        <f t="shared" si="118"/>
        <v>47788</v>
      </c>
      <c r="N192" s="256">
        <f t="shared" si="112"/>
        <v>0</v>
      </c>
      <c r="O192" s="257">
        <f t="shared" si="113"/>
        <v>0</v>
      </c>
      <c r="P192" s="258">
        <f t="shared" ref="P192:ES192" si="257">AND((O192&gt;0.1),OR(P$70&lt;$N192,$N192=0))*(O192+$O192+O192*$E192/12)+(P$70=$M192)*($C192+$O192+$C192*$E192/12)</f>
        <v>0</v>
      </c>
      <c r="Q192" s="258">
        <f t="shared" si="257"/>
        <v>0</v>
      </c>
      <c r="R192" s="258">
        <f t="shared" si="257"/>
        <v>0</v>
      </c>
      <c r="S192" s="258">
        <f t="shared" si="257"/>
        <v>0</v>
      </c>
      <c r="T192" s="258">
        <f t="shared" si="257"/>
        <v>0</v>
      </c>
      <c r="U192" s="258">
        <f t="shared" si="257"/>
        <v>0</v>
      </c>
      <c r="V192" s="258">
        <f t="shared" si="257"/>
        <v>0</v>
      </c>
      <c r="W192" s="258">
        <f t="shared" si="257"/>
        <v>0</v>
      </c>
      <c r="X192" s="258">
        <f t="shared" si="257"/>
        <v>0</v>
      </c>
      <c r="Y192" s="258">
        <f t="shared" si="257"/>
        <v>0</v>
      </c>
      <c r="Z192" s="258">
        <f t="shared" si="257"/>
        <v>0</v>
      </c>
      <c r="AA192" s="258">
        <f t="shared" si="257"/>
        <v>0</v>
      </c>
      <c r="AB192" s="258">
        <f t="shared" si="257"/>
        <v>0</v>
      </c>
      <c r="AC192" s="258">
        <f t="shared" si="257"/>
        <v>0</v>
      </c>
      <c r="AD192" s="258">
        <f t="shared" si="257"/>
        <v>0</v>
      </c>
      <c r="AE192" s="258">
        <f t="shared" si="257"/>
        <v>0</v>
      </c>
      <c r="AF192" s="258">
        <f t="shared" si="257"/>
        <v>0</v>
      </c>
      <c r="AG192" s="258">
        <f t="shared" si="257"/>
        <v>0</v>
      </c>
      <c r="AH192" s="258">
        <f t="shared" si="257"/>
        <v>0</v>
      </c>
      <c r="AI192" s="258">
        <f t="shared" si="257"/>
        <v>0</v>
      </c>
      <c r="AJ192" s="258">
        <f t="shared" si="257"/>
        <v>0</v>
      </c>
      <c r="AK192" s="258">
        <f t="shared" si="257"/>
        <v>0</v>
      </c>
      <c r="AL192" s="258">
        <f t="shared" si="257"/>
        <v>0</v>
      </c>
      <c r="AM192" s="258">
        <f t="shared" si="257"/>
        <v>0</v>
      </c>
      <c r="AN192" s="258">
        <f t="shared" si="257"/>
        <v>0</v>
      </c>
      <c r="AO192" s="258">
        <f t="shared" si="257"/>
        <v>0</v>
      </c>
      <c r="AP192" s="258">
        <f t="shared" si="257"/>
        <v>0</v>
      </c>
      <c r="AQ192" s="258">
        <f t="shared" si="257"/>
        <v>0</v>
      </c>
      <c r="AR192" s="258">
        <f t="shared" si="257"/>
        <v>0</v>
      </c>
      <c r="AS192" s="258">
        <f t="shared" si="257"/>
        <v>0</v>
      </c>
      <c r="AT192" s="258">
        <f t="shared" si="257"/>
        <v>0</v>
      </c>
      <c r="AU192" s="258">
        <f t="shared" si="257"/>
        <v>0</v>
      </c>
      <c r="AV192" s="258">
        <f t="shared" si="257"/>
        <v>0</v>
      </c>
      <c r="AW192" s="258">
        <f t="shared" si="257"/>
        <v>0</v>
      </c>
      <c r="AX192" s="258">
        <f t="shared" si="257"/>
        <v>0</v>
      </c>
      <c r="AY192" s="258">
        <f t="shared" si="257"/>
        <v>0</v>
      </c>
      <c r="AZ192" s="258">
        <f t="shared" si="257"/>
        <v>0</v>
      </c>
      <c r="BA192" s="258">
        <f t="shared" si="257"/>
        <v>0</v>
      </c>
      <c r="BB192" s="258">
        <f t="shared" si="257"/>
        <v>0</v>
      </c>
      <c r="BC192" s="258">
        <f t="shared" si="257"/>
        <v>0</v>
      </c>
      <c r="BD192" s="258">
        <f t="shared" si="257"/>
        <v>0</v>
      </c>
      <c r="BE192" s="258">
        <f t="shared" si="257"/>
        <v>0</v>
      </c>
      <c r="BF192" s="258">
        <f t="shared" si="257"/>
        <v>0</v>
      </c>
      <c r="BG192" s="258">
        <f t="shared" si="257"/>
        <v>0</v>
      </c>
      <c r="BH192" s="258">
        <f t="shared" si="257"/>
        <v>0</v>
      </c>
      <c r="BI192" s="258">
        <f t="shared" si="257"/>
        <v>0</v>
      </c>
      <c r="BJ192" s="258">
        <f t="shared" si="257"/>
        <v>0</v>
      </c>
      <c r="BK192" s="258">
        <f t="shared" si="257"/>
        <v>0</v>
      </c>
      <c r="BL192" s="258">
        <f t="shared" si="257"/>
        <v>0</v>
      </c>
      <c r="BM192" s="258">
        <f t="shared" si="257"/>
        <v>0</v>
      </c>
      <c r="BN192" s="258">
        <f t="shared" si="257"/>
        <v>0</v>
      </c>
      <c r="BO192" s="258">
        <f t="shared" si="257"/>
        <v>0</v>
      </c>
      <c r="BP192" s="258">
        <f t="shared" si="257"/>
        <v>0</v>
      </c>
      <c r="BQ192" s="258">
        <f t="shared" si="257"/>
        <v>0</v>
      </c>
      <c r="BR192" s="258">
        <f t="shared" si="257"/>
        <v>0</v>
      </c>
      <c r="BS192" s="258">
        <f t="shared" si="257"/>
        <v>0</v>
      </c>
      <c r="BT192" s="258">
        <f t="shared" si="257"/>
        <v>0</v>
      </c>
      <c r="BU192" s="258">
        <f t="shared" si="257"/>
        <v>0</v>
      </c>
      <c r="BV192" s="258">
        <f t="shared" si="257"/>
        <v>0</v>
      </c>
      <c r="BW192" s="258">
        <f t="shared" si="257"/>
        <v>0</v>
      </c>
      <c r="BX192" s="258">
        <f t="shared" si="257"/>
        <v>0</v>
      </c>
      <c r="BY192" s="258">
        <f t="shared" si="257"/>
        <v>0</v>
      </c>
      <c r="BZ192" s="258">
        <f t="shared" si="257"/>
        <v>0</v>
      </c>
      <c r="CA192" s="258">
        <f t="shared" si="257"/>
        <v>0</v>
      </c>
      <c r="CB192" s="258">
        <f t="shared" si="257"/>
        <v>0</v>
      </c>
      <c r="CC192" s="258">
        <f t="shared" si="257"/>
        <v>0</v>
      </c>
      <c r="CD192" s="258">
        <f t="shared" si="257"/>
        <v>0</v>
      </c>
      <c r="CE192" s="258">
        <f t="shared" si="257"/>
        <v>0</v>
      </c>
      <c r="CF192" s="258">
        <f t="shared" si="257"/>
        <v>0</v>
      </c>
      <c r="CG192" s="258">
        <f t="shared" si="257"/>
        <v>0</v>
      </c>
      <c r="CH192" s="258">
        <f t="shared" si="257"/>
        <v>0</v>
      </c>
      <c r="CI192" s="258">
        <f t="shared" si="257"/>
        <v>0</v>
      </c>
      <c r="CJ192" s="258">
        <f t="shared" si="257"/>
        <v>0</v>
      </c>
      <c r="CK192" s="258">
        <f t="shared" si="257"/>
        <v>0</v>
      </c>
      <c r="CL192" s="258">
        <f t="shared" si="257"/>
        <v>0</v>
      </c>
      <c r="CM192" s="258">
        <f t="shared" si="257"/>
        <v>0</v>
      </c>
      <c r="CN192" s="258">
        <f t="shared" si="257"/>
        <v>0</v>
      </c>
      <c r="CO192" s="258">
        <f t="shared" si="257"/>
        <v>0</v>
      </c>
      <c r="CP192" s="258">
        <f t="shared" si="257"/>
        <v>0</v>
      </c>
      <c r="CQ192" s="258">
        <f t="shared" si="257"/>
        <v>0</v>
      </c>
      <c r="CR192" s="258">
        <f t="shared" si="257"/>
        <v>0</v>
      </c>
      <c r="CS192" s="258">
        <f t="shared" si="257"/>
        <v>0</v>
      </c>
      <c r="CT192" s="258">
        <f t="shared" si="257"/>
        <v>0</v>
      </c>
      <c r="CU192" s="258">
        <f t="shared" si="257"/>
        <v>0</v>
      </c>
      <c r="CV192" s="258">
        <f t="shared" si="257"/>
        <v>0</v>
      </c>
      <c r="CW192" s="258">
        <f t="shared" si="257"/>
        <v>0</v>
      </c>
      <c r="CX192" s="258">
        <f t="shared" si="257"/>
        <v>0</v>
      </c>
      <c r="CY192" s="258">
        <f t="shared" si="257"/>
        <v>0</v>
      </c>
      <c r="CZ192" s="258">
        <f t="shared" si="257"/>
        <v>0</v>
      </c>
      <c r="DA192" s="258">
        <f t="shared" si="257"/>
        <v>0</v>
      </c>
      <c r="DB192" s="258">
        <f t="shared" si="257"/>
        <v>0</v>
      </c>
      <c r="DC192" s="258">
        <f t="shared" si="257"/>
        <v>0</v>
      </c>
      <c r="DD192" s="258">
        <f t="shared" si="257"/>
        <v>0</v>
      </c>
      <c r="DE192" s="258">
        <f t="shared" si="257"/>
        <v>0</v>
      </c>
      <c r="DF192" s="258">
        <f t="shared" si="257"/>
        <v>0</v>
      </c>
      <c r="DG192" s="258">
        <f t="shared" si="257"/>
        <v>0</v>
      </c>
      <c r="DH192" s="258">
        <f t="shared" si="257"/>
        <v>0</v>
      </c>
      <c r="DI192" s="258">
        <f t="shared" si="257"/>
        <v>0</v>
      </c>
      <c r="DJ192" s="258">
        <f t="shared" si="257"/>
        <v>0</v>
      </c>
      <c r="DK192" s="258">
        <f t="shared" si="257"/>
        <v>0</v>
      </c>
      <c r="DL192" s="258">
        <f t="shared" si="257"/>
        <v>0</v>
      </c>
      <c r="DM192" s="258">
        <f t="shared" si="257"/>
        <v>0</v>
      </c>
      <c r="DN192" s="258">
        <f t="shared" si="257"/>
        <v>0</v>
      </c>
      <c r="DO192" s="258">
        <f t="shared" si="257"/>
        <v>0</v>
      </c>
      <c r="DP192" s="258">
        <f t="shared" si="257"/>
        <v>0</v>
      </c>
      <c r="DQ192" s="258">
        <f t="shared" si="257"/>
        <v>0</v>
      </c>
      <c r="DR192" s="258">
        <f t="shared" si="257"/>
        <v>0</v>
      </c>
      <c r="DS192" s="258">
        <f t="shared" si="257"/>
        <v>0</v>
      </c>
      <c r="DT192" s="258">
        <f t="shared" si="257"/>
        <v>0</v>
      </c>
      <c r="DU192" s="258">
        <f t="shared" si="257"/>
        <v>0</v>
      </c>
      <c r="DV192" s="258">
        <f t="shared" si="257"/>
        <v>0</v>
      </c>
      <c r="DW192" s="258">
        <f t="shared" si="257"/>
        <v>0</v>
      </c>
      <c r="DX192" s="258">
        <f t="shared" si="257"/>
        <v>0</v>
      </c>
      <c r="DY192" s="258">
        <f t="shared" si="257"/>
        <v>0</v>
      </c>
      <c r="DZ192" s="258">
        <f t="shared" si="257"/>
        <v>0</v>
      </c>
      <c r="EA192" s="258">
        <f t="shared" si="257"/>
        <v>0</v>
      </c>
      <c r="EB192" s="258">
        <f t="shared" si="257"/>
        <v>0</v>
      </c>
      <c r="EC192" s="258">
        <f t="shared" si="257"/>
        <v>0</v>
      </c>
      <c r="ED192" s="258">
        <f t="shared" si="257"/>
        <v>0</v>
      </c>
      <c r="EE192" s="258">
        <f t="shared" si="257"/>
        <v>0</v>
      </c>
      <c r="EF192" s="258">
        <f t="shared" si="257"/>
        <v>0</v>
      </c>
      <c r="EG192" s="258">
        <f t="shared" si="257"/>
        <v>0</v>
      </c>
      <c r="EH192" s="258">
        <f t="shared" si="257"/>
        <v>0</v>
      </c>
      <c r="EI192" s="258">
        <f t="shared" si="257"/>
        <v>0</v>
      </c>
      <c r="EJ192" s="258">
        <f t="shared" si="257"/>
        <v>0</v>
      </c>
      <c r="EK192" s="258">
        <f t="shared" si="257"/>
        <v>0</v>
      </c>
      <c r="EL192" s="258">
        <f t="shared" si="257"/>
        <v>0</v>
      </c>
      <c r="EM192" s="258">
        <f t="shared" si="257"/>
        <v>0</v>
      </c>
      <c r="EN192" s="258">
        <f t="shared" si="257"/>
        <v>0</v>
      </c>
      <c r="EO192" s="258">
        <f t="shared" si="257"/>
        <v>0</v>
      </c>
      <c r="EP192" s="258">
        <f t="shared" si="257"/>
        <v>0</v>
      </c>
      <c r="EQ192" s="258">
        <f t="shared" si="257"/>
        <v>0</v>
      </c>
      <c r="ER192" s="258">
        <f t="shared" si="257"/>
        <v>0</v>
      </c>
      <c r="ES192" s="258">
        <f t="shared" si="257"/>
        <v>0</v>
      </c>
      <c r="ET192" s="1"/>
      <c r="EU192" s="1"/>
      <c r="EV192" s="1"/>
      <c r="EW192" s="1"/>
      <c r="EX192" s="80">
        <f t="shared" ref="EX192:KE192" si="258">(P192&gt;0)*(P192-AB192)</f>
        <v>0</v>
      </c>
      <c r="EY192" s="80">
        <f t="shared" si="258"/>
        <v>0</v>
      </c>
      <c r="EZ192" s="80">
        <f t="shared" si="258"/>
        <v>0</v>
      </c>
      <c r="FA192" s="80">
        <f t="shared" si="258"/>
        <v>0</v>
      </c>
      <c r="FB192" s="80">
        <f t="shared" si="258"/>
        <v>0</v>
      </c>
      <c r="FC192" s="80">
        <f t="shared" si="258"/>
        <v>0</v>
      </c>
      <c r="FD192" s="80">
        <f t="shared" si="258"/>
        <v>0</v>
      </c>
      <c r="FE192" s="80">
        <f t="shared" si="258"/>
        <v>0</v>
      </c>
      <c r="FF192" s="80">
        <f t="shared" si="258"/>
        <v>0</v>
      </c>
      <c r="FG192" s="80">
        <f t="shared" si="258"/>
        <v>0</v>
      </c>
      <c r="FH192" s="80">
        <f t="shared" si="258"/>
        <v>0</v>
      </c>
      <c r="FI192" s="80">
        <f t="shared" si="258"/>
        <v>0</v>
      </c>
      <c r="FJ192" s="80">
        <f t="shared" si="258"/>
        <v>0</v>
      </c>
      <c r="FK192" s="80">
        <f t="shared" si="258"/>
        <v>0</v>
      </c>
      <c r="FL192" s="80">
        <f t="shared" si="258"/>
        <v>0</v>
      </c>
      <c r="FM192" s="80">
        <f t="shared" si="258"/>
        <v>0</v>
      </c>
      <c r="FN192" s="80">
        <f t="shared" si="258"/>
        <v>0</v>
      </c>
      <c r="FO192" s="80">
        <f t="shared" si="258"/>
        <v>0</v>
      </c>
      <c r="FP192" s="80">
        <f t="shared" si="258"/>
        <v>0</v>
      </c>
      <c r="FQ192" s="80">
        <f t="shared" si="258"/>
        <v>0</v>
      </c>
      <c r="FR192" s="80">
        <f t="shared" si="258"/>
        <v>0</v>
      </c>
      <c r="FS192" s="80">
        <f t="shared" si="258"/>
        <v>0</v>
      </c>
      <c r="FT192" s="80">
        <f t="shared" si="258"/>
        <v>0</v>
      </c>
      <c r="FU192" s="80">
        <f t="shared" si="258"/>
        <v>0</v>
      </c>
      <c r="FV192" s="80">
        <f t="shared" si="258"/>
        <v>0</v>
      </c>
      <c r="FW192" s="80">
        <f t="shared" si="258"/>
        <v>0</v>
      </c>
      <c r="FX192" s="80">
        <f t="shared" si="258"/>
        <v>0</v>
      </c>
      <c r="FY192" s="80">
        <f t="shared" si="258"/>
        <v>0</v>
      </c>
      <c r="FZ192" s="80">
        <f t="shared" si="258"/>
        <v>0</v>
      </c>
      <c r="GA192" s="80">
        <f t="shared" si="258"/>
        <v>0</v>
      </c>
      <c r="GB192" s="80">
        <f t="shared" si="258"/>
        <v>0</v>
      </c>
      <c r="GC192" s="80">
        <f t="shared" si="258"/>
        <v>0</v>
      </c>
      <c r="GD192" s="80">
        <f t="shared" si="258"/>
        <v>0</v>
      </c>
      <c r="GE192" s="80">
        <f t="shared" si="258"/>
        <v>0</v>
      </c>
      <c r="GF192" s="80">
        <f t="shared" si="258"/>
        <v>0</v>
      </c>
      <c r="GG192" s="80">
        <f t="shared" si="258"/>
        <v>0</v>
      </c>
      <c r="GH192" s="80">
        <f t="shared" si="258"/>
        <v>0</v>
      </c>
      <c r="GI192" s="80">
        <f t="shared" si="258"/>
        <v>0</v>
      </c>
      <c r="GJ192" s="80">
        <f t="shared" si="258"/>
        <v>0</v>
      </c>
      <c r="GK192" s="80">
        <f t="shared" si="258"/>
        <v>0</v>
      </c>
      <c r="GL192" s="80">
        <f t="shared" si="258"/>
        <v>0</v>
      </c>
      <c r="GM192" s="80">
        <f t="shared" si="258"/>
        <v>0</v>
      </c>
      <c r="GN192" s="80">
        <f t="shared" si="258"/>
        <v>0</v>
      </c>
      <c r="GO192" s="80">
        <f t="shared" si="258"/>
        <v>0</v>
      </c>
      <c r="GP192" s="80">
        <f t="shared" si="258"/>
        <v>0</v>
      </c>
      <c r="GQ192" s="80">
        <f t="shared" si="258"/>
        <v>0</v>
      </c>
      <c r="GR192" s="80">
        <f t="shared" si="258"/>
        <v>0</v>
      </c>
      <c r="GS192" s="80">
        <f t="shared" si="258"/>
        <v>0</v>
      </c>
      <c r="GT192" s="80">
        <f t="shared" si="258"/>
        <v>0</v>
      </c>
      <c r="GU192" s="80">
        <f t="shared" si="258"/>
        <v>0</v>
      </c>
      <c r="GV192" s="80">
        <f t="shared" si="258"/>
        <v>0</v>
      </c>
      <c r="GW192" s="80">
        <f t="shared" si="258"/>
        <v>0</v>
      </c>
      <c r="GX192" s="80">
        <f t="shared" si="258"/>
        <v>0</v>
      </c>
      <c r="GY192" s="80">
        <f t="shared" si="258"/>
        <v>0</v>
      </c>
      <c r="GZ192" s="80">
        <f t="shared" si="258"/>
        <v>0</v>
      </c>
      <c r="HA192" s="80">
        <f t="shared" si="258"/>
        <v>0</v>
      </c>
      <c r="HB192" s="80">
        <f t="shared" si="258"/>
        <v>0</v>
      </c>
      <c r="HC192" s="80">
        <f t="shared" si="258"/>
        <v>0</v>
      </c>
      <c r="HD192" s="80">
        <f t="shared" si="258"/>
        <v>0</v>
      </c>
      <c r="HE192" s="80">
        <f t="shared" si="258"/>
        <v>0</v>
      </c>
      <c r="HF192" s="80">
        <f t="shared" si="258"/>
        <v>0</v>
      </c>
      <c r="HG192" s="80">
        <f t="shared" si="258"/>
        <v>0</v>
      </c>
      <c r="HH192" s="80">
        <f t="shared" si="258"/>
        <v>0</v>
      </c>
      <c r="HI192" s="80">
        <f t="shared" si="258"/>
        <v>0</v>
      </c>
      <c r="HJ192" s="80">
        <f t="shared" si="258"/>
        <v>0</v>
      </c>
      <c r="HK192" s="80">
        <f t="shared" si="258"/>
        <v>0</v>
      </c>
      <c r="HL192" s="80">
        <f t="shared" si="258"/>
        <v>0</v>
      </c>
      <c r="HM192" s="80">
        <f t="shared" si="258"/>
        <v>0</v>
      </c>
      <c r="HN192" s="80">
        <f t="shared" si="258"/>
        <v>0</v>
      </c>
      <c r="HO192" s="80">
        <f t="shared" si="258"/>
        <v>0</v>
      </c>
      <c r="HP192" s="80">
        <f t="shared" si="258"/>
        <v>0</v>
      </c>
      <c r="HQ192" s="80">
        <f t="shared" si="258"/>
        <v>0</v>
      </c>
      <c r="HR192" s="80">
        <f t="shared" si="258"/>
        <v>0</v>
      </c>
      <c r="HS192" s="80">
        <f t="shared" si="258"/>
        <v>0</v>
      </c>
      <c r="HT192" s="80">
        <f t="shared" si="258"/>
        <v>0</v>
      </c>
      <c r="HU192" s="80">
        <f t="shared" si="258"/>
        <v>0</v>
      </c>
      <c r="HV192" s="80">
        <f t="shared" si="258"/>
        <v>0</v>
      </c>
      <c r="HW192" s="80">
        <f t="shared" si="258"/>
        <v>0</v>
      </c>
      <c r="HX192" s="80">
        <f t="shared" si="258"/>
        <v>0</v>
      </c>
      <c r="HY192" s="80">
        <f t="shared" si="258"/>
        <v>0</v>
      </c>
      <c r="HZ192" s="80">
        <f t="shared" si="258"/>
        <v>0</v>
      </c>
      <c r="IA192" s="80">
        <f t="shared" si="258"/>
        <v>0</v>
      </c>
      <c r="IB192" s="80">
        <f t="shared" si="258"/>
        <v>0</v>
      </c>
      <c r="IC192" s="80">
        <f t="shared" si="258"/>
        <v>0</v>
      </c>
      <c r="ID192" s="80">
        <f t="shared" si="258"/>
        <v>0</v>
      </c>
      <c r="IE192" s="80">
        <f t="shared" si="258"/>
        <v>0</v>
      </c>
      <c r="IF192" s="80">
        <f t="shared" si="258"/>
        <v>0</v>
      </c>
      <c r="IG192" s="80">
        <f t="shared" si="258"/>
        <v>0</v>
      </c>
      <c r="IH192" s="80">
        <f t="shared" si="258"/>
        <v>0</v>
      </c>
      <c r="II192" s="80">
        <f t="shared" si="258"/>
        <v>0</v>
      </c>
      <c r="IJ192" s="80">
        <f t="shared" si="258"/>
        <v>0</v>
      </c>
      <c r="IK192" s="80">
        <f t="shared" si="258"/>
        <v>0</v>
      </c>
      <c r="IL192" s="80">
        <f t="shared" si="258"/>
        <v>0</v>
      </c>
      <c r="IM192" s="80">
        <f t="shared" si="258"/>
        <v>0</v>
      </c>
      <c r="IN192" s="80">
        <f t="shared" si="258"/>
        <v>0</v>
      </c>
      <c r="IO192" s="80">
        <f t="shared" si="258"/>
        <v>0</v>
      </c>
      <c r="IP192" s="80">
        <f t="shared" si="258"/>
        <v>0</v>
      </c>
      <c r="IQ192" s="80">
        <f t="shared" si="258"/>
        <v>0</v>
      </c>
      <c r="IR192" s="80">
        <f t="shared" si="258"/>
        <v>0</v>
      </c>
      <c r="IS192" s="80">
        <f t="shared" si="258"/>
        <v>0</v>
      </c>
      <c r="IT192" s="80">
        <f t="shared" si="258"/>
        <v>0</v>
      </c>
      <c r="IU192" s="80">
        <f t="shared" si="258"/>
        <v>0</v>
      </c>
      <c r="IV192" s="80">
        <f t="shared" si="258"/>
        <v>0</v>
      </c>
      <c r="IW192" s="80">
        <f t="shared" si="258"/>
        <v>0</v>
      </c>
      <c r="IX192" s="80">
        <f t="shared" si="258"/>
        <v>0</v>
      </c>
      <c r="IY192" s="80">
        <f t="shared" si="258"/>
        <v>0</v>
      </c>
      <c r="IZ192" s="80">
        <f t="shared" si="258"/>
        <v>0</v>
      </c>
      <c r="JA192" s="80">
        <f t="shared" si="258"/>
        <v>0</v>
      </c>
      <c r="JB192" s="80">
        <f t="shared" si="258"/>
        <v>0</v>
      </c>
      <c r="JC192" s="80">
        <f t="shared" si="258"/>
        <v>0</v>
      </c>
      <c r="JD192" s="80">
        <f t="shared" si="258"/>
        <v>0</v>
      </c>
      <c r="JE192" s="80">
        <f t="shared" si="258"/>
        <v>0</v>
      </c>
      <c r="JF192" s="80">
        <f t="shared" si="258"/>
        <v>0</v>
      </c>
      <c r="JG192" s="80">
        <f t="shared" si="258"/>
        <v>0</v>
      </c>
      <c r="JH192" s="80">
        <f t="shared" si="258"/>
        <v>0</v>
      </c>
      <c r="JI192" s="80">
        <f t="shared" si="258"/>
        <v>0</v>
      </c>
      <c r="JJ192" s="80">
        <f t="shared" si="258"/>
        <v>0</v>
      </c>
      <c r="JK192" s="80">
        <f t="shared" si="258"/>
        <v>0</v>
      </c>
      <c r="JL192" s="80">
        <f t="shared" si="258"/>
        <v>0</v>
      </c>
      <c r="JM192" s="80">
        <f t="shared" si="258"/>
        <v>0</v>
      </c>
      <c r="JN192" s="80">
        <f t="shared" si="258"/>
        <v>0</v>
      </c>
      <c r="JO192" s="80">
        <f t="shared" si="258"/>
        <v>0</v>
      </c>
      <c r="JP192" s="80">
        <f t="shared" si="258"/>
        <v>0</v>
      </c>
      <c r="JQ192" s="80">
        <f t="shared" si="258"/>
        <v>0</v>
      </c>
      <c r="JR192" s="80">
        <f t="shared" si="258"/>
        <v>0</v>
      </c>
      <c r="JS192" s="80">
        <f t="shared" si="258"/>
        <v>0</v>
      </c>
      <c r="JT192" s="80">
        <f t="shared" si="258"/>
        <v>0</v>
      </c>
      <c r="JU192" s="80">
        <f t="shared" si="258"/>
        <v>0</v>
      </c>
      <c r="JV192" s="80">
        <f t="shared" si="258"/>
        <v>0</v>
      </c>
      <c r="JW192" s="80">
        <f t="shared" si="258"/>
        <v>0</v>
      </c>
      <c r="JX192" s="80">
        <f t="shared" si="258"/>
        <v>0</v>
      </c>
      <c r="JY192" s="80">
        <f t="shared" si="258"/>
        <v>0</v>
      </c>
      <c r="JZ192" s="80">
        <f t="shared" si="258"/>
        <v>0</v>
      </c>
      <c r="KA192" s="80">
        <f t="shared" si="258"/>
        <v>0</v>
      </c>
      <c r="KB192" s="80">
        <f t="shared" si="258"/>
        <v>0</v>
      </c>
      <c r="KC192" s="80">
        <f t="shared" si="258"/>
        <v>0</v>
      </c>
      <c r="KD192" s="80">
        <f t="shared" si="258"/>
        <v>0</v>
      </c>
      <c r="KE192" s="80">
        <f t="shared" si="258"/>
        <v>0</v>
      </c>
      <c r="KF192" s="1"/>
      <c r="KG192" s="1"/>
      <c r="KH192" s="80">
        <f>+Interest_Rate_for_Equipment_Financing/12*P192</f>
        <v>0</v>
      </c>
      <c r="KI192" s="80">
        <f>+Interest_Rate_for_Equipment_Financing/12*Q192</f>
        <v>0</v>
      </c>
      <c r="KJ192" s="80">
        <f>+Interest_Rate_for_Equipment_Financing/12*R192</f>
        <v>0</v>
      </c>
      <c r="KK192" s="80">
        <f>+Interest_Rate_for_Equipment_Financing/12*S192</f>
        <v>0</v>
      </c>
      <c r="KL192" s="80">
        <f>+Interest_Rate_for_Equipment_Financing/12*T192</f>
        <v>0</v>
      </c>
      <c r="KM192" s="80">
        <f>+Interest_Rate_for_Equipment_Financing/12*U192</f>
        <v>0</v>
      </c>
      <c r="KN192" s="80">
        <f>+Interest_Rate_for_Equipment_Financing/12*V192</f>
        <v>0</v>
      </c>
      <c r="KO192" s="80">
        <f>+Interest_Rate_for_Equipment_Financing/12*W192</f>
        <v>0</v>
      </c>
      <c r="KP192" s="80">
        <f>+Interest_Rate_for_Equipment_Financing/12*X192</f>
        <v>0</v>
      </c>
      <c r="KQ192" s="80">
        <f>+Interest_Rate_for_Equipment_Financing/12*Y192</f>
        <v>0</v>
      </c>
      <c r="KR192" s="80">
        <f>+Interest_Rate_for_Equipment_Financing/12*Z192</f>
        <v>0</v>
      </c>
      <c r="KS192" s="80">
        <f>+Interest_Rate_for_Equipment_Financing/12*AA192</f>
        <v>0</v>
      </c>
      <c r="KT192" s="80">
        <f>+Interest_Rate_for_Equipment_Financing/12*AB192</f>
        <v>0</v>
      </c>
      <c r="KU192" s="80">
        <f>+Interest_Rate_for_Equipment_Financing/12*AC192</f>
        <v>0</v>
      </c>
      <c r="KV192" s="80">
        <f>+Interest_Rate_for_Equipment_Financing/12*AD192</f>
        <v>0</v>
      </c>
      <c r="KW192" s="80">
        <f>+Interest_Rate_for_Equipment_Financing/12*AE192</f>
        <v>0</v>
      </c>
      <c r="KX192" s="80">
        <f>+Interest_Rate_for_Equipment_Financing/12*AF192</f>
        <v>0</v>
      </c>
      <c r="KY192" s="80">
        <f>+Interest_Rate_for_Equipment_Financing/12*AG192</f>
        <v>0</v>
      </c>
      <c r="KZ192" s="80">
        <f>+Interest_Rate_for_Equipment_Financing/12*AH192</f>
        <v>0</v>
      </c>
      <c r="LA192" s="80">
        <f>+Interest_Rate_for_Equipment_Financing/12*AI192</f>
        <v>0</v>
      </c>
      <c r="LB192" s="80">
        <f>+Interest_Rate_for_Equipment_Financing/12*AJ192</f>
        <v>0</v>
      </c>
      <c r="LC192" s="80">
        <f>+Interest_Rate_for_Equipment_Financing/12*AK192</f>
        <v>0</v>
      </c>
      <c r="LD192" s="80">
        <f>+Interest_Rate_for_Equipment_Financing/12*AL192</f>
        <v>0</v>
      </c>
      <c r="LE192" s="80">
        <f>+Interest_Rate_for_Equipment_Financing/12*AM192</f>
        <v>0</v>
      </c>
      <c r="LF192" s="80">
        <f>+Interest_Rate_for_Equipment_Financing/12*AN192</f>
        <v>0</v>
      </c>
      <c r="LG192" s="80">
        <f>+Interest_Rate_for_Equipment_Financing/12*AO192</f>
        <v>0</v>
      </c>
      <c r="LH192" s="80">
        <f>+Interest_Rate_for_Equipment_Financing/12*AP192</f>
        <v>0</v>
      </c>
      <c r="LI192" s="80">
        <f>+Interest_Rate_for_Equipment_Financing/12*AQ192</f>
        <v>0</v>
      </c>
      <c r="LJ192" s="80">
        <f>+Interest_Rate_for_Equipment_Financing/12*AR192</f>
        <v>0</v>
      </c>
      <c r="LK192" s="80">
        <f>+Interest_Rate_for_Equipment_Financing/12*AS192</f>
        <v>0</v>
      </c>
      <c r="LL192" s="80">
        <f>+Interest_Rate_for_Equipment_Financing/12*AT192</f>
        <v>0</v>
      </c>
      <c r="LM192" s="80">
        <f>+Interest_Rate_for_Equipment_Financing/12*AU192</f>
        <v>0</v>
      </c>
      <c r="LN192" s="80">
        <f>+Interest_Rate_for_Equipment_Financing/12*AV192</f>
        <v>0</v>
      </c>
      <c r="LO192" s="80">
        <f>+Interest_Rate_for_Equipment_Financing/12*AW192</f>
        <v>0</v>
      </c>
      <c r="LP192" s="80">
        <f>+Interest_Rate_for_Equipment_Financing/12*AX192</f>
        <v>0</v>
      </c>
      <c r="LQ192" s="80">
        <f>+Interest_Rate_for_Equipment_Financing/12*AY192</f>
        <v>0</v>
      </c>
      <c r="LR192" s="80">
        <f>+Interest_Rate_for_Equipment_Financing/12*AZ192</f>
        <v>0</v>
      </c>
      <c r="LS192" s="80">
        <f>+Interest_Rate_for_Equipment_Financing/12*BA192</f>
        <v>0</v>
      </c>
      <c r="LT192" s="80">
        <f>+Interest_Rate_for_Equipment_Financing/12*BB192</f>
        <v>0</v>
      </c>
      <c r="LU192" s="80">
        <f>+Interest_Rate_for_Equipment_Financing/12*BC192</f>
        <v>0</v>
      </c>
      <c r="LV192" s="80">
        <f>+Interest_Rate_for_Equipment_Financing/12*BD192</f>
        <v>0</v>
      </c>
      <c r="LW192" s="80">
        <f>+Interest_Rate_for_Equipment_Financing/12*BE192</f>
        <v>0</v>
      </c>
      <c r="LX192" s="80">
        <f>+Interest_Rate_for_Equipment_Financing/12*BF192</f>
        <v>0</v>
      </c>
      <c r="LY192" s="80">
        <f>+Interest_Rate_for_Equipment_Financing/12*BG192</f>
        <v>0</v>
      </c>
      <c r="LZ192" s="80">
        <f>+Interest_Rate_for_Equipment_Financing/12*BH192</f>
        <v>0</v>
      </c>
      <c r="MA192" s="80">
        <f>+Interest_Rate_for_Equipment_Financing/12*BI192</f>
        <v>0</v>
      </c>
      <c r="MB192" s="80">
        <f>+Interest_Rate_for_Equipment_Financing/12*BJ192</f>
        <v>0</v>
      </c>
      <c r="MC192" s="80">
        <f>+Interest_Rate_for_Equipment_Financing/12*BK192</f>
        <v>0</v>
      </c>
      <c r="MD192" s="80">
        <f>+Interest_Rate_for_Equipment_Financing/12*BL192</f>
        <v>0</v>
      </c>
      <c r="ME192" s="80">
        <f>+Interest_Rate_for_Equipment_Financing/12*BM192</f>
        <v>0</v>
      </c>
      <c r="MF192" s="80">
        <f>+Interest_Rate_for_Equipment_Financing/12*BN192</f>
        <v>0</v>
      </c>
      <c r="MG192" s="80">
        <f>+Interest_Rate_for_Equipment_Financing/12*BO192</f>
        <v>0</v>
      </c>
      <c r="MH192" s="80">
        <f>+Interest_Rate_for_Equipment_Financing/12*BP192</f>
        <v>0</v>
      </c>
      <c r="MI192" s="80">
        <f>+Interest_Rate_for_Equipment_Financing/12*BQ192</f>
        <v>0</v>
      </c>
      <c r="MJ192" s="80">
        <f>+Interest_Rate_for_Equipment_Financing/12*BR192</f>
        <v>0</v>
      </c>
      <c r="MK192" s="80">
        <f>+Interest_Rate_for_Equipment_Financing/12*BS192</f>
        <v>0</v>
      </c>
      <c r="ML192" s="80">
        <f>+Interest_Rate_for_Equipment_Financing/12*BT192</f>
        <v>0</v>
      </c>
      <c r="MM192" s="80">
        <f>+Interest_Rate_for_Equipment_Financing/12*BU192</f>
        <v>0</v>
      </c>
      <c r="MN192" s="80">
        <f>+Interest_Rate_for_Equipment_Financing/12*BV192</f>
        <v>0</v>
      </c>
      <c r="MO192" s="80">
        <f>+Interest_Rate_for_Equipment_Financing/12*BW192</f>
        <v>0</v>
      </c>
      <c r="MP192" s="80">
        <f>+Interest_Rate_for_Equipment_Financing/12*BX192</f>
        <v>0</v>
      </c>
      <c r="MQ192" s="80">
        <f>+Interest_Rate_for_Equipment_Financing/12*BY192</f>
        <v>0</v>
      </c>
      <c r="MR192" s="80">
        <f>+Interest_Rate_for_Equipment_Financing/12*BZ192</f>
        <v>0</v>
      </c>
      <c r="MS192" s="80">
        <f>+Interest_Rate_for_Equipment_Financing/12*CA192</f>
        <v>0</v>
      </c>
      <c r="MT192" s="80">
        <f>+Interest_Rate_for_Equipment_Financing/12*CB192</f>
        <v>0</v>
      </c>
      <c r="MU192" s="80">
        <f>+Interest_Rate_for_Equipment_Financing/12*CC192</f>
        <v>0</v>
      </c>
      <c r="MV192" s="80">
        <f>+Interest_Rate_for_Equipment_Financing/12*CD192</f>
        <v>0</v>
      </c>
      <c r="MW192" s="80">
        <f>+Interest_Rate_for_Equipment_Financing/12*CE192</f>
        <v>0</v>
      </c>
      <c r="MX192" s="80">
        <f>+Interest_Rate_for_Equipment_Financing/12*CF192</f>
        <v>0</v>
      </c>
      <c r="MY192" s="80">
        <f>+Interest_Rate_for_Equipment_Financing/12*CG192</f>
        <v>0</v>
      </c>
      <c r="MZ192" s="80">
        <f>+Interest_Rate_for_Equipment_Financing/12*CH192</f>
        <v>0</v>
      </c>
      <c r="NA192" s="80">
        <f>+Interest_Rate_for_Equipment_Financing/12*CI192</f>
        <v>0</v>
      </c>
      <c r="NB192" s="80">
        <f>+Interest_Rate_for_Equipment_Financing/12*CJ192</f>
        <v>0</v>
      </c>
      <c r="NC192" s="80">
        <f>+Interest_Rate_for_Equipment_Financing/12*CK192</f>
        <v>0</v>
      </c>
      <c r="ND192" s="80">
        <f>+Interest_Rate_for_Equipment_Financing/12*CL192</f>
        <v>0</v>
      </c>
      <c r="NE192" s="80">
        <f>+Interest_Rate_for_Equipment_Financing/12*CM192</f>
        <v>0</v>
      </c>
      <c r="NF192" s="80">
        <f>+Interest_Rate_for_Equipment_Financing/12*CN192</f>
        <v>0</v>
      </c>
      <c r="NG192" s="80">
        <f>+Interest_Rate_for_Equipment_Financing/12*CO192</f>
        <v>0</v>
      </c>
      <c r="NH192" s="80">
        <f>+Interest_Rate_for_Equipment_Financing/12*CP192</f>
        <v>0</v>
      </c>
      <c r="NI192" s="80">
        <f>+Interest_Rate_for_Equipment_Financing/12*CQ192</f>
        <v>0</v>
      </c>
      <c r="NJ192" s="80">
        <f>+Interest_Rate_for_Equipment_Financing/12*CR192</f>
        <v>0</v>
      </c>
      <c r="NK192" s="80">
        <f>+Interest_Rate_for_Equipment_Financing/12*CS192</f>
        <v>0</v>
      </c>
      <c r="NL192" s="80">
        <f>+Interest_Rate_for_Equipment_Financing/12*CT192</f>
        <v>0</v>
      </c>
      <c r="NM192" s="80">
        <f>+Interest_Rate_for_Equipment_Financing/12*CU192</f>
        <v>0</v>
      </c>
      <c r="NN192" s="80">
        <f>+Interest_Rate_for_Equipment_Financing/12*CV192</f>
        <v>0</v>
      </c>
      <c r="NO192" s="80">
        <f>+Interest_Rate_for_Equipment_Financing/12*CW192</f>
        <v>0</v>
      </c>
      <c r="NP192" s="80">
        <f>+Interest_Rate_for_Equipment_Financing/12*CX192</f>
        <v>0</v>
      </c>
      <c r="NQ192" s="80">
        <f>+Interest_Rate_for_Equipment_Financing/12*CY192</f>
        <v>0</v>
      </c>
      <c r="NR192" s="80">
        <f>+Interest_Rate_for_Equipment_Financing/12*CZ192</f>
        <v>0</v>
      </c>
      <c r="NS192" s="80">
        <f>+Interest_Rate_for_Equipment_Financing/12*DA192</f>
        <v>0</v>
      </c>
      <c r="NT192" s="80">
        <f>+Interest_Rate_for_Equipment_Financing/12*DB192</f>
        <v>0</v>
      </c>
      <c r="NU192" s="80">
        <f>+Interest_Rate_for_Equipment_Financing/12*DC192</f>
        <v>0</v>
      </c>
      <c r="NV192" s="80">
        <f>+Interest_Rate_for_Equipment_Financing/12*DD192</f>
        <v>0</v>
      </c>
      <c r="NW192" s="80">
        <f>+Interest_Rate_for_Equipment_Financing/12*DE192</f>
        <v>0</v>
      </c>
      <c r="NX192" s="80">
        <f>+Interest_Rate_for_Equipment_Financing/12*DF192</f>
        <v>0</v>
      </c>
      <c r="NY192" s="80">
        <f>+Interest_Rate_for_Equipment_Financing/12*DG192</f>
        <v>0</v>
      </c>
      <c r="NZ192" s="80">
        <f>+Interest_Rate_for_Equipment_Financing/12*DH192</f>
        <v>0</v>
      </c>
      <c r="OA192" s="80">
        <f>+Interest_Rate_for_Equipment_Financing/12*DI192</f>
        <v>0</v>
      </c>
      <c r="OB192" s="80">
        <f>+Interest_Rate_for_Equipment_Financing/12*DJ192</f>
        <v>0</v>
      </c>
      <c r="OC192" s="80">
        <f>+Interest_Rate_for_Equipment_Financing/12*DK192</f>
        <v>0</v>
      </c>
      <c r="OD192" s="80">
        <f>+Interest_Rate_for_Equipment_Financing/12*DL192</f>
        <v>0</v>
      </c>
      <c r="OE192" s="80">
        <f>+Interest_Rate_for_Equipment_Financing/12*DM192</f>
        <v>0</v>
      </c>
      <c r="OF192" s="80">
        <f>+Interest_Rate_for_Equipment_Financing/12*DN192</f>
        <v>0</v>
      </c>
      <c r="OG192" s="80">
        <f>+Interest_Rate_for_Equipment_Financing/12*DO192</f>
        <v>0</v>
      </c>
      <c r="OH192" s="80">
        <f>+Interest_Rate_for_Equipment_Financing/12*DP192</f>
        <v>0</v>
      </c>
      <c r="OI192" s="80">
        <f>+Interest_Rate_for_Equipment_Financing/12*DQ192</f>
        <v>0</v>
      </c>
      <c r="OJ192" s="80">
        <f>+Interest_Rate_for_Equipment_Financing/12*DR192</f>
        <v>0</v>
      </c>
      <c r="OK192" s="80">
        <f>+Interest_Rate_for_Equipment_Financing/12*DS192</f>
        <v>0</v>
      </c>
      <c r="OL192" s="80">
        <f>+Interest_Rate_for_Equipment_Financing/12*DT192</f>
        <v>0</v>
      </c>
      <c r="OM192" s="80">
        <f>+Interest_Rate_for_Equipment_Financing/12*DU192</f>
        <v>0</v>
      </c>
      <c r="ON192" s="80">
        <f>+Interest_Rate_for_Equipment_Financing/12*DV192</f>
        <v>0</v>
      </c>
      <c r="OO192" s="80">
        <f>+Interest_Rate_for_Equipment_Financing/12*DW192</f>
        <v>0</v>
      </c>
      <c r="OP192" s="80">
        <f>+Interest_Rate_for_Equipment_Financing/12*DX192</f>
        <v>0</v>
      </c>
      <c r="OQ192" s="80">
        <f>+Interest_Rate_for_Equipment_Financing/12*DY192</f>
        <v>0</v>
      </c>
      <c r="OR192" s="80">
        <f>+Interest_Rate_for_Equipment_Financing/12*DZ192</f>
        <v>0</v>
      </c>
      <c r="OS192" s="80">
        <f>+Interest_Rate_for_Equipment_Financing/12*EA192</f>
        <v>0</v>
      </c>
      <c r="OT192" s="80">
        <f>+Interest_Rate_for_Equipment_Financing/12*EB192</f>
        <v>0</v>
      </c>
      <c r="OU192" s="80">
        <f>+Interest_Rate_for_Equipment_Financing/12*EC192</f>
        <v>0</v>
      </c>
      <c r="OV192" s="80">
        <f>+Interest_Rate_for_Equipment_Financing/12*ED192</f>
        <v>0</v>
      </c>
      <c r="OW192" s="80">
        <f>+Interest_Rate_for_Equipment_Financing/12*EE192</f>
        <v>0</v>
      </c>
    </row>
    <row r="193" ht="12.75" customHeight="1">
      <c r="A193" s="79">
        <f t="shared" si="111"/>
        <v>72</v>
      </c>
      <c r="B193" s="79" t="s">
        <v>272</v>
      </c>
      <c r="C193" s="80"/>
      <c r="D193" s="80" t="str">
        <f>Term_for_Equipment_Financing</f>
        <v/>
      </c>
      <c r="E193" s="294">
        <f>+Interest_Rate_LT</f>
        <v>0.05</v>
      </c>
      <c r="F193" s="295">
        <f t="shared" si="141"/>
        <v>12</v>
      </c>
      <c r="G193" s="79">
        <f t="shared" si="142"/>
        <v>2030</v>
      </c>
      <c r="H193" s="296"/>
      <c r="I193" s="296"/>
      <c r="J193" s="297"/>
      <c r="K193" s="1"/>
      <c r="L193" s="1"/>
      <c r="M193" s="256">
        <f t="shared" si="118"/>
        <v>47818</v>
      </c>
      <c r="N193" s="256">
        <f t="shared" si="112"/>
        <v>0</v>
      </c>
      <c r="O193" s="257">
        <f t="shared" si="113"/>
        <v>0</v>
      </c>
      <c r="P193" s="258">
        <f t="shared" ref="P193:ES193" si="259">AND((O193&gt;0.1),OR(P$70&lt;$N193,$N193=0))*(O193+$O193+O193*$E193/12)+(P$70=$M193)*($C193+$O193+$C193*$E193/12)</f>
        <v>0</v>
      </c>
      <c r="Q193" s="258">
        <f t="shared" si="259"/>
        <v>0</v>
      </c>
      <c r="R193" s="258">
        <f t="shared" si="259"/>
        <v>0</v>
      </c>
      <c r="S193" s="258">
        <f t="shared" si="259"/>
        <v>0</v>
      </c>
      <c r="T193" s="258">
        <f t="shared" si="259"/>
        <v>0</v>
      </c>
      <c r="U193" s="258">
        <f t="shared" si="259"/>
        <v>0</v>
      </c>
      <c r="V193" s="258">
        <f t="shared" si="259"/>
        <v>0</v>
      </c>
      <c r="W193" s="258">
        <f t="shared" si="259"/>
        <v>0</v>
      </c>
      <c r="X193" s="258">
        <f t="shared" si="259"/>
        <v>0</v>
      </c>
      <c r="Y193" s="258">
        <f t="shared" si="259"/>
        <v>0</v>
      </c>
      <c r="Z193" s="258">
        <f t="shared" si="259"/>
        <v>0</v>
      </c>
      <c r="AA193" s="258">
        <f t="shared" si="259"/>
        <v>0</v>
      </c>
      <c r="AB193" s="258">
        <f t="shared" si="259"/>
        <v>0</v>
      </c>
      <c r="AC193" s="258">
        <f t="shared" si="259"/>
        <v>0</v>
      </c>
      <c r="AD193" s="258">
        <f t="shared" si="259"/>
        <v>0</v>
      </c>
      <c r="AE193" s="258">
        <f t="shared" si="259"/>
        <v>0</v>
      </c>
      <c r="AF193" s="258">
        <f t="shared" si="259"/>
        <v>0</v>
      </c>
      <c r="AG193" s="258">
        <f t="shared" si="259"/>
        <v>0</v>
      </c>
      <c r="AH193" s="258">
        <f t="shared" si="259"/>
        <v>0</v>
      </c>
      <c r="AI193" s="258">
        <f t="shared" si="259"/>
        <v>0</v>
      </c>
      <c r="AJ193" s="258">
        <f t="shared" si="259"/>
        <v>0</v>
      </c>
      <c r="AK193" s="258">
        <f t="shared" si="259"/>
        <v>0</v>
      </c>
      <c r="AL193" s="258">
        <f t="shared" si="259"/>
        <v>0</v>
      </c>
      <c r="AM193" s="258">
        <f t="shared" si="259"/>
        <v>0</v>
      </c>
      <c r="AN193" s="258">
        <f t="shared" si="259"/>
        <v>0</v>
      </c>
      <c r="AO193" s="258">
        <f t="shared" si="259"/>
        <v>0</v>
      </c>
      <c r="AP193" s="258">
        <f t="shared" si="259"/>
        <v>0</v>
      </c>
      <c r="AQ193" s="258">
        <f t="shared" si="259"/>
        <v>0</v>
      </c>
      <c r="AR193" s="258">
        <f t="shared" si="259"/>
        <v>0</v>
      </c>
      <c r="AS193" s="258">
        <f t="shared" si="259"/>
        <v>0</v>
      </c>
      <c r="AT193" s="258">
        <f t="shared" si="259"/>
        <v>0</v>
      </c>
      <c r="AU193" s="258">
        <f t="shared" si="259"/>
        <v>0</v>
      </c>
      <c r="AV193" s="258">
        <f t="shared" si="259"/>
        <v>0</v>
      </c>
      <c r="AW193" s="258">
        <f t="shared" si="259"/>
        <v>0</v>
      </c>
      <c r="AX193" s="258">
        <f t="shared" si="259"/>
        <v>0</v>
      </c>
      <c r="AY193" s="258">
        <f t="shared" si="259"/>
        <v>0</v>
      </c>
      <c r="AZ193" s="258">
        <f t="shared" si="259"/>
        <v>0</v>
      </c>
      <c r="BA193" s="258">
        <f t="shared" si="259"/>
        <v>0</v>
      </c>
      <c r="BB193" s="258">
        <f t="shared" si="259"/>
        <v>0</v>
      </c>
      <c r="BC193" s="258">
        <f t="shared" si="259"/>
        <v>0</v>
      </c>
      <c r="BD193" s="258">
        <f t="shared" si="259"/>
        <v>0</v>
      </c>
      <c r="BE193" s="258">
        <f t="shared" si="259"/>
        <v>0</v>
      </c>
      <c r="BF193" s="258">
        <f t="shared" si="259"/>
        <v>0</v>
      </c>
      <c r="BG193" s="258">
        <f t="shared" si="259"/>
        <v>0</v>
      </c>
      <c r="BH193" s="258">
        <f t="shared" si="259"/>
        <v>0</v>
      </c>
      <c r="BI193" s="258">
        <f t="shared" si="259"/>
        <v>0</v>
      </c>
      <c r="BJ193" s="258">
        <f t="shared" si="259"/>
        <v>0</v>
      </c>
      <c r="BK193" s="258">
        <f t="shared" si="259"/>
        <v>0</v>
      </c>
      <c r="BL193" s="258">
        <f t="shared" si="259"/>
        <v>0</v>
      </c>
      <c r="BM193" s="258">
        <f t="shared" si="259"/>
        <v>0</v>
      </c>
      <c r="BN193" s="258">
        <f t="shared" si="259"/>
        <v>0</v>
      </c>
      <c r="BO193" s="258">
        <f t="shared" si="259"/>
        <v>0</v>
      </c>
      <c r="BP193" s="258">
        <f t="shared" si="259"/>
        <v>0</v>
      </c>
      <c r="BQ193" s="258">
        <f t="shared" si="259"/>
        <v>0</v>
      </c>
      <c r="BR193" s="258">
        <f t="shared" si="259"/>
        <v>0</v>
      </c>
      <c r="BS193" s="258">
        <f t="shared" si="259"/>
        <v>0</v>
      </c>
      <c r="BT193" s="258">
        <f t="shared" si="259"/>
        <v>0</v>
      </c>
      <c r="BU193" s="258">
        <f t="shared" si="259"/>
        <v>0</v>
      </c>
      <c r="BV193" s="258">
        <f t="shared" si="259"/>
        <v>0</v>
      </c>
      <c r="BW193" s="258">
        <f t="shared" si="259"/>
        <v>0</v>
      </c>
      <c r="BX193" s="258">
        <f t="shared" si="259"/>
        <v>0</v>
      </c>
      <c r="BY193" s="258">
        <f t="shared" si="259"/>
        <v>0</v>
      </c>
      <c r="BZ193" s="258">
        <f t="shared" si="259"/>
        <v>0</v>
      </c>
      <c r="CA193" s="258">
        <f t="shared" si="259"/>
        <v>0</v>
      </c>
      <c r="CB193" s="258">
        <f t="shared" si="259"/>
        <v>0</v>
      </c>
      <c r="CC193" s="258">
        <f t="shared" si="259"/>
        <v>0</v>
      </c>
      <c r="CD193" s="258">
        <f t="shared" si="259"/>
        <v>0</v>
      </c>
      <c r="CE193" s="258">
        <f t="shared" si="259"/>
        <v>0</v>
      </c>
      <c r="CF193" s="258">
        <f t="shared" si="259"/>
        <v>0</v>
      </c>
      <c r="CG193" s="258">
        <f t="shared" si="259"/>
        <v>0</v>
      </c>
      <c r="CH193" s="258">
        <f t="shared" si="259"/>
        <v>0</v>
      </c>
      <c r="CI193" s="258">
        <f t="shared" si="259"/>
        <v>0</v>
      </c>
      <c r="CJ193" s="258">
        <f t="shared" si="259"/>
        <v>0</v>
      </c>
      <c r="CK193" s="258">
        <f t="shared" si="259"/>
        <v>0</v>
      </c>
      <c r="CL193" s="258">
        <f t="shared" si="259"/>
        <v>0</v>
      </c>
      <c r="CM193" s="258">
        <f t="shared" si="259"/>
        <v>0</v>
      </c>
      <c r="CN193" s="258">
        <f t="shared" si="259"/>
        <v>0</v>
      </c>
      <c r="CO193" s="258">
        <f t="shared" si="259"/>
        <v>0</v>
      </c>
      <c r="CP193" s="258">
        <f t="shared" si="259"/>
        <v>0</v>
      </c>
      <c r="CQ193" s="258">
        <f t="shared" si="259"/>
        <v>0</v>
      </c>
      <c r="CR193" s="258">
        <f t="shared" si="259"/>
        <v>0</v>
      </c>
      <c r="CS193" s="258">
        <f t="shared" si="259"/>
        <v>0</v>
      </c>
      <c r="CT193" s="258">
        <f t="shared" si="259"/>
        <v>0</v>
      </c>
      <c r="CU193" s="258">
        <f t="shared" si="259"/>
        <v>0</v>
      </c>
      <c r="CV193" s="258">
        <f t="shared" si="259"/>
        <v>0</v>
      </c>
      <c r="CW193" s="258">
        <f t="shared" si="259"/>
        <v>0</v>
      </c>
      <c r="CX193" s="258">
        <f t="shared" si="259"/>
        <v>0</v>
      </c>
      <c r="CY193" s="258">
        <f t="shared" si="259"/>
        <v>0</v>
      </c>
      <c r="CZ193" s="258">
        <f t="shared" si="259"/>
        <v>0</v>
      </c>
      <c r="DA193" s="258">
        <f t="shared" si="259"/>
        <v>0</v>
      </c>
      <c r="DB193" s="258">
        <f t="shared" si="259"/>
        <v>0</v>
      </c>
      <c r="DC193" s="258">
        <f t="shared" si="259"/>
        <v>0</v>
      </c>
      <c r="DD193" s="258">
        <f t="shared" si="259"/>
        <v>0</v>
      </c>
      <c r="DE193" s="258">
        <f t="shared" si="259"/>
        <v>0</v>
      </c>
      <c r="DF193" s="258">
        <f t="shared" si="259"/>
        <v>0</v>
      </c>
      <c r="DG193" s="258">
        <f t="shared" si="259"/>
        <v>0</v>
      </c>
      <c r="DH193" s="258">
        <f t="shared" si="259"/>
        <v>0</v>
      </c>
      <c r="DI193" s="258">
        <f t="shared" si="259"/>
        <v>0</v>
      </c>
      <c r="DJ193" s="258">
        <f t="shared" si="259"/>
        <v>0</v>
      </c>
      <c r="DK193" s="258">
        <f t="shared" si="259"/>
        <v>0</v>
      </c>
      <c r="DL193" s="258">
        <f t="shared" si="259"/>
        <v>0</v>
      </c>
      <c r="DM193" s="258">
        <f t="shared" si="259"/>
        <v>0</v>
      </c>
      <c r="DN193" s="258">
        <f t="shared" si="259"/>
        <v>0</v>
      </c>
      <c r="DO193" s="258">
        <f t="shared" si="259"/>
        <v>0</v>
      </c>
      <c r="DP193" s="258">
        <f t="shared" si="259"/>
        <v>0</v>
      </c>
      <c r="DQ193" s="258">
        <f t="shared" si="259"/>
        <v>0</v>
      </c>
      <c r="DR193" s="258">
        <f t="shared" si="259"/>
        <v>0</v>
      </c>
      <c r="DS193" s="258">
        <f t="shared" si="259"/>
        <v>0</v>
      </c>
      <c r="DT193" s="258">
        <f t="shared" si="259"/>
        <v>0</v>
      </c>
      <c r="DU193" s="258">
        <f t="shared" si="259"/>
        <v>0</v>
      </c>
      <c r="DV193" s="258">
        <f t="shared" si="259"/>
        <v>0</v>
      </c>
      <c r="DW193" s="258">
        <f t="shared" si="259"/>
        <v>0</v>
      </c>
      <c r="DX193" s="258">
        <f t="shared" si="259"/>
        <v>0</v>
      </c>
      <c r="DY193" s="258">
        <f t="shared" si="259"/>
        <v>0</v>
      </c>
      <c r="DZ193" s="258">
        <f t="shared" si="259"/>
        <v>0</v>
      </c>
      <c r="EA193" s="258">
        <f t="shared" si="259"/>
        <v>0</v>
      </c>
      <c r="EB193" s="258">
        <f t="shared" si="259"/>
        <v>0</v>
      </c>
      <c r="EC193" s="258">
        <f t="shared" si="259"/>
        <v>0</v>
      </c>
      <c r="ED193" s="258">
        <f t="shared" si="259"/>
        <v>0</v>
      </c>
      <c r="EE193" s="258">
        <f t="shared" si="259"/>
        <v>0</v>
      </c>
      <c r="EF193" s="258">
        <f t="shared" si="259"/>
        <v>0</v>
      </c>
      <c r="EG193" s="258">
        <f t="shared" si="259"/>
        <v>0</v>
      </c>
      <c r="EH193" s="258">
        <f t="shared" si="259"/>
        <v>0</v>
      </c>
      <c r="EI193" s="258">
        <f t="shared" si="259"/>
        <v>0</v>
      </c>
      <c r="EJ193" s="258">
        <f t="shared" si="259"/>
        <v>0</v>
      </c>
      <c r="EK193" s="258">
        <f t="shared" si="259"/>
        <v>0</v>
      </c>
      <c r="EL193" s="258">
        <f t="shared" si="259"/>
        <v>0</v>
      </c>
      <c r="EM193" s="258">
        <f t="shared" si="259"/>
        <v>0</v>
      </c>
      <c r="EN193" s="258">
        <f t="shared" si="259"/>
        <v>0</v>
      </c>
      <c r="EO193" s="258">
        <f t="shared" si="259"/>
        <v>0</v>
      </c>
      <c r="EP193" s="258">
        <f t="shared" si="259"/>
        <v>0</v>
      </c>
      <c r="EQ193" s="258">
        <f t="shared" si="259"/>
        <v>0</v>
      </c>
      <c r="ER193" s="258">
        <f t="shared" si="259"/>
        <v>0</v>
      </c>
      <c r="ES193" s="258">
        <f t="shared" si="259"/>
        <v>0</v>
      </c>
      <c r="ET193" s="1"/>
      <c r="EU193" s="1"/>
      <c r="EV193" s="1"/>
      <c r="EW193" s="1"/>
      <c r="EX193" s="80">
        <f t="shared" ref="EX193:KE193" si="260">(P193&gt;0)*(P193-AB193)</f>
        <v>0</v>
      </c>
      <c r="EY193" s="80">
        <f t="shared" si="260"/>
        <v>0</v>
      </c>
      <c r="EZ193" s="80">
        <f t="shared" si="260"/>
        <v>0</v>
      </c>
      <c r="FA193" s="80">
        <f t="shared" si="260"/>
        <v>0</v>
      </c>
      <c r="FB193" s="80">
        <f t="shared" si="260"/>
        <v>0</v>
      </c>
      <c r="FC193" s="80">
        <f t="shared" si="260"/>
        <v>0</v>
      </c>
      <c r="FD193" s="80">
        <f t="shared" si="260"/>
        <v>0</v>
      </c>
      <c r="FE193" s="80">
        <f t="shared" si="260"/>
        <v>0</v>
      </c>
      <c r="FF193" s="80">
        <f t="shared" si="260"/>
        <v>0</v>
      </c>
      <c r="FG193" s="80">
        <f t="shared" si="260"/>
        <v>0</v>
      </c>
      <c r="FH193" s="80">
        <f t="shared" si="260"/>
        <v>0</v>
      </c>
      <c r="FI193" s="80">
        <f t="shared" si="260"/>
        <v>0</v>
      </c>
      <c r="FJ193" s="80">
        <f t="shared" si="260"/>
        <v>0</v>
      </c>
      <c r="FK193" s="80">
        <f t="shared" si="260"/>
        <v>0</v>
      </c>
      <c r="FL193" s="80">
        <f t="shared" si="260"/>
        <v>0</v>
      </c>
      <c r="FM193" s="80">
        <f t="shared" si="260"/>
        <v>0</v>
      </c>
      <c r="FN193" s="80">
        <f t="shared" si="260"/>
        <v>0</v>
      </c>
      <c r="FO193" s="80">
        <f t="shared" si="260"/>
        <v>0</v>
      </c>
      <c r="FP193" s="80">
        <f t="shared" si="260"/>
        <v>0</v>
      </c>
      <c r="FQ193" s="80">
        <f t="shared" si="260"/>
        <v>0</v>
      </c>
      <c r="FR193" s="80">
        <f t="shared" si="260"/>
        <v>0</v>
      </c>
      <c r="FS193" s="80">
        <f t="shared" si="260"/>
        <v>0</v>
      </c>
      <c r="FT193" s="80">
        <f t="shared" si="260"/>
        <v>0</v>
      </c>
      <c r="FU193" s="80">
        <f t="shared" si="260"/>
        <v>0</v>
      </c>
      <c r="FV193" s="80">
        <f t="shared" si="260"/>
        <v>0</v>
      </c>
      <c r="FW193" s="80">
        <f t="shared" si="260"/>
        <v>0</v>
      </c>
      <c r="FX193" s="80">
        <f t="shared" si="260"/>
        <v>0</v>
      </c>
      <c r="FY193" s="80">
        <f t="shared" si="260"/>
        <v>0</v>
      </c>
      <c r="FZ193" s="80">
        <f t="shared" si="260"/>
        <v>0</v>
      </c>
      <c r="GA193" s="80">
        <f t="shared" si="260"/>
        <v>0</v>
      </c>
      <c r="GB193" s="80">
        <f t="shared" si="260"/>
        <v>0</v>
      </c>
      <c r="GC193" s="80">
        <f t="shared" si="260"/>
        <v>0</v>
      </c>
      <c r="GD193" s="80">
        <f t="shared" si="260"/>
        <v>0</v>
      </c>
      <c r="GE193" s="80">
        <f t="shared" si="260"/>
        <v>0</v>
      </c>
      <c r="GF193" s="80">
        <f t="shared" si="260"/>
        <v>0</v>
      </c>
      <c r="GG193" s="80">
        <f t="shared" si="260"/>
        <v>0</v>
      </c>
      <c r="GH193" s="80">
        <f t="shared" si="260"/>
        <v>0</v>
      </c>
      <c r="GI193" s="80">
        <f t="shared" si="260"/>
        <v>0</v>
      </c>
      <c r="GJ193" s="80">
        <f t="shared" si="260"/>
        <v>0</v>
      </c>
      <c r="GK193" s="80">
        <f t="shared" si="260"/>
        <v>0</v>
      </c>
      <c r="GL193" s="80">
        <f t="shared" si="260"/>
        <v>0</v>
      </c>
      <c r="GM193" s="80">
        <f t="shared" si="260"/>
        <v>0</v>
      </c>
      <c r="GN193" s="80">
        <f t="shared" si="260"/>
        <v>0</v>
      </c>
      <c r="GO193" s="80">
        <f t="shared" si="260"/>
        <v>0</v>
      </c>
      <c r="GP193" s="80">
        <f t="shared" si="260"/>
        <v>0</v>
      </c>
      <c r="GQ193" s="80">
        <f t="shared" si="260"/>
        <v>0</v>
      </c>
      <c r="GR193" s="80">
        <f t="shared" si="260"/>
        <v>0</v>
      </c>
      <c r="GS193" s="80">
        <f t="shared" si="260"/>
        <v>0</v>
      </c>
      <c r="GT193" s="80">
        <f t="shared" si="260"/>
        <v>0</v>
      </c>
      <c r="GU193" s="80">
        <f t="shared" si="260"/>
        <v>0</v>
      </c>
      <c r="GV193" s="80">
        <f t="shared" si="260"/>
        <v>0</v>
      </c>
      <c r="GW193" s="80">
        <f t="shared" si="260"/>
        <v>0</v>
      </c>
      <c r="GX193" s="80">
        <f t="shared" si="260"/>
        <v>0</v>
      </c>
      <c r="GY193" s="80">
        <f t="shared" si="260"/>
        <v>0</v>
      </c>
      <c r="GZ193" s="80">
        <f t="shared" si="260"/>
        <v>0</v>
      </c>
      <c r="HA193" s="80">
        <f t="shared" si="260"/>
        <v>0</v>
      </c>
      <c r="HB193" s="80">
        <f t="shared" si="260"/>
        <v>0</v>
      </c>
      <c r="HC193" s="80">
        <f t="shared" si="260"/>
        <v>0</v>
      </c>
      <c r="HD193" s="80">
        <f t="shared" si="260"/>
        <v>0</v>
      </c>
      <c r="HE193" s="80">
        <f t="shared" si="260"/>
        <v>0</v>
      </c>
      <c r="HF193" s="80">
        <f t="shared" si="260"/>
        <v>0</v>
      </c>
      <c r="HG193" s="80">
        <f t="shared" si="260"/>
        <v>0</v>
      </c>
      <c r="HH193" s="80">
        <f t="shared" si="260"/>
        <v>0</v>
      </c>
      <c r="HI193" s="80">
        <f t="shared" si="260"/>
        <v>0</v>
      </c>
      <c r="HJ193" s="80">
        <f t="shared" si="260"/>
        <v>0</v>
      </c>
      <c r="HK193" s="80">
        <f t="shared" si="260"/>
        <v>0</v>
      </c>
      <c r="HL193" s="80">
        <f t="shared" si="260"/>
        <v>0</v>
      </c>
      <c r="HM193" s="80">
        <f t="shared" si="260"/>
        <v>0</v>
      </c>
      <c r="HN193" s="80">
        <f t="shared" si="260"/>
        <v>0</v>
      </c>
      <c r="HO193" s="80">
        <f t="shared" si="260"/>
        <v>0</v>
      </c>
      <c r="HP193" s="80">
        <f t="shared" si="260"/>
        <v>0</v>
      </c>
      <c r="HQ193" s="80">
        <f t="shared" si="260"/>
        <v>0</v>
      </c>
      <c r="HR193" s="80">
        <f t="shared" si="260"/>
        <v>0</v>
      </c>
      <c r="HS193" s="80">
        <f t="shared" si="260"/>
        <v>0</v>
      </c>
      <c r="HT193" s="80">
        <f t="shared" si="260"/>
        <v>0</v>
      </c>
      <c r="HU193" s="80">
        <f t="shared" si="260"/>
        <v>0</v>
      </c>
      <c r="HV193" s="80">
        <f t="shared" si="260"/>
        <v>0</v>
      </c>
      <c r="HW193" s="80">
        <f t="shared" si="260"/>
        <v>0</v>
      </c>
      <c r="HX193" s="80">
        <f t="shared" si="260"/>
        <v>0</v>
      </c>
      <c r="HY193" s="80">
        <f t="shared" si="260"/>
        <v>0</v>
      </c>
      <c r="HZ193" s="80">
        <f t="shared" si="260"/>
        <v>0</v>
      </c>
      <c r="IA193" s="80">
        <f t="shared" si="260"/>
        <v>0</v>
      </c>
      <c r="IB193" s="80">
        <f t="shared" si="260"/>
        <v>0</v>
      </c>
      <c r="IC193" s="80">
        <f t="shared" si="260"/>
        <v>0</v>
      </c>
      <c r="ID193" s="80">
        <f t="shared" si="260"/>
        <v>0</v>
      </c>
      <c r="IE193" s="80">
        <f t="shared" si="260"/>
        <v>0</v>
      </c>
      <c r="IF193" s="80">
        <f t="shared" si="260"/>
        <v>0</v>
      </c>
      <c r="IG193" s="80">
        <f t="shared" si="260"/>
        <v>0</v>
      </c>
      <c r="IH193" s="80">
        <f t="shared" si="260"/>
        <v>0</v>
      </c>
      <c r="II193" s="80">
        <f t="shared" si="260"/>
        <v>0</v>
      </c>
      <c r="IJ193" s="80">
        <f t="shared" si="260"/>
        <v>0</v>
      </c>
      <c r="IK193" s="80">
        <f t="shared" si="260"/>
        <v>0</v>
      </c>
      <c r="IL193" s="80">
        <f t="shared" si="260"/>
        <v>0</v>
      </c>
      <c r="IM193" s="80">
        <f t="shared" si="260"/>
        <v>0</v>
      </c>
      <c r="IN193" s="80">
        <f t="shared" si="260"/>
        <v>0</v>
      </c>
      <c r="IO193" s="80">
        <f t="shared" si="260"/>
        <v>0</v>
      </c>
      <c r="IP193" s="80">
        <f t="shared" si="260"/>
        <v>0</v>
      </c>
      <c r="IQ193" s="80">
        <f t="shared" si="260"/>
        <v>0</v>
      </c>
      <c r="IR193" s="80">
        <f t="shared" si="260"/>
        <v>0</v>
      </c>
      <c r="IS193" s="80">
        <f t="shared" si="260"/>
        <v>0</v>
      </c>
      <c r="IT193" s="80">
        <f t="shared" si="260"/>
        <v>0</v>
      </c>
      <c r="IU193" s="80">
        <f t="shared" si="260"/>
        <v>0</v>
      </c>
      <c r="IV193" s="80">
        <f t="shared" si="260"/>
        <v>0</v>
      </c>
      <c r="IW193" s="80">
        <f t="shared" si="260"/>
        <v>0</v>
      </c>
      <c r="IX193" s="80">
        <f t="shared" si="260"/>
        <v>0</v>
      </c>
      <c r="IY193" s="80">
        <f t="shared" si="260"/>
        <v>0</v>
      </c>
      <c r="IZ193" s="80">
        <f t="shared" si="260"/>
        <v>0</v>
      </c>
      <c r="JA193" s="80">
        <f t="shared" si="260"/>
        <v>0</v>
      </c>
      <c r="JB193" s="80">
        <f t="shared" si="260"/>
        <v>0</v>
      </c>
      <c r="JC193" s="80">
        <f t="shared" si="260"/>
        <v>0</v>
      </c>
      <c r="JD193" s="80">
        <f t="shared" si="260"/>
        <v>0</v>
      </c>
      <c r="JE193" s="80">
        <f t="shared" si="260"/>
        <v>0</v>
      </c>
      <c r="JF193" s="80">
        <f t="shared" si="260"/>
        <v>0</v>
      </c>
      <c r="JG193" s="80">
        <f t="shared" si="260"/>
        <v>0</v>
      </c>
      <c r="JH193" s="80">
        <f t="shared" si="260"/>
        <v>0</v>
      </c>
      <c r="JI193" s="80">
        <f t="shared" si="260"/>
        <v>0</v>
      </c>
      <c r="JJ193" s="80">
        <f t="shared" si="260"/>
        <v>0</v>
      </c>
      <c r="JK193" s="80">
        <f t="shared" si="260"/>
        <v>0</v>
      </c>
      <c r="JL193" s="80">
        <f t="shared" si="260"/>
        <v>0</v>
      </c>
      <c r="JM193" s="80">
        <f t="shared" si="260"/>
        <v>0</v>
      </c>
      <c r="JN193" s="80">
        <f t="shared" si="260"/>
        <v>0</v>
      </c>
      <c r="JO193" s="80">
        <f t="shared" si="260"/>
        <v>0</v>
      </c>
      <c r="JP193" s="80">
        <f t="shared" si="260"/>
        <v>0</v>
      </c>
      <c r="JQ193" s="80">
        <f t="shared" si="260"/>
        <v>0</v>
      </c>
      <c r="JR193" s="80">
        <f t="shared" si="260"/>
        <v>0</v>
      </c>
      <c r="JS193" s="80">
        <f t="shared" si="260"/>
        <v>0</v>
      </c>
      <c r="JT193" s="80">
        <f t="shared" si="260"/>
        <v>0</v>
      </c>
      <c r="JU193" s="80">
        <f t="shared" si="260"/>
        <v>0</v>
      </c>
      <c r="JV193" s="80">
        <f t="shared" si="260"/>
        <v>0</v>
      </c>
      <c r="JW193" s="80">
        <f t="shared" si="260"/>
        <v>0</v>
      </c>
      <c r="JX193" s="80">
        <f t="shared" si="260"/>
        <v>0</v>
      </c>
      <c r="JY193" s="80">
        <f t="shared" si="260"/>
        <v>0</v>
      </c>
      <c r="JZ193" s="80">
        <f t="shared" si="260"/>
        <v>0</v>
      </c>
      <c r="KA193" s="80">
        <f t="shared" si="260"/>
        <v>0</v>
      </c>
      <c r="KB193" s="80">
        <f t="shared" si="260"/>
        <v>0</v>
      </c>
      <c r="KC193" s="80">
        <f t="shared" si="260"/>
        <v>0</v>
      </c>
      <c r="KD193" s="80">
        <f t="shared" si="260"/>
        <v>0</v>
      </c>
      <c r="KE193" s="80">
        <f t="shared" si="260"/>
        <v>0</v>
      </c>
      <c r="KF193" s="1"/>
      <c r="KG193" s="1"/>
      <c r="KH193" s="80">
        <f>+Interest_Rate_for_Equipment_Financing/12*P193</f>
        <v>0</v>
      </c>
      <c r="KI193" s="80">
        <f>+Interest_Rate_for_Equipment_Financing/12*Q193</f>
        <v>0</v>
      </c>
      <c r="KJ193" s="80">
        <f>+Interest_Rate_for_Equipment_Financing/12*R193</f>
        <v>0</v>
      </c>
      <c r="KK193" s="80">
        <f>+Interest_Rate_for_Equipment_Financing/12*S193</f>
        <v>0</v>
      </c>
      <c r="KL193" s="80">
        <f>+Interest_Rate_for_Equipment_Financing/12*T193</f>
        <v>0</v>
      </c>
      <c r="KM193" s="80">
        <f>+Interest_Rate_for_Equipment_Financing/12*U193</f>
        <v>0</v>
      </c>
      <c r="KN193" s="80">
        <f>+Interest_Rate_for_Equipment_Financing/12*V193</f>
        <v>0</v>
      </c>
      <c r="KO193" s="80">
        <f>+Interest_Rate_for_Equipment_Financing/12*W193</f>
        <v>0</v>
      </c>
      <c r="KP193" s="80">
        <f>+Interest_Rate_for_Equipment_Financing/12*X193</f>
        <v>0</v>
      </c>
      <c r="KQ193" s="80">
        <f>+Interest_Rate_for_Equipment_Financing/12*Y193</f>
        <v>0</v>
      </c>
      <c r="KR193" s="80">
        <f>+Interest_Rate_for_Equipment_Financing/12*Z193</f>
        <v>0</v>
      </c>
      <c r="KS193" s="80">
        <f>+Interest_Rate_for_Equipment_Financing/12*AA193</f>
        <v>0</v>
      </c>
      <c r="KT193" s="80">
        <f>+Interest_Rate_for_Equipment_Financing/12*AB193</f>
        <v>0</v>
      </c>
      <c r="KU193" s="80">
        <f>+Interest_Rate_for_Equipment_Financing/12*AC193</f>
        <v>0</v>
      </c>
      <c r="KV193" s="80">
        <f>+Interest_Rate_for_Equipment_Financing/12*AD193</f>
        <v>0</v>
      </c>
      <c r="KW193" s="80">
        <f>+Interest_Rate_for_Equipment_Financing/12*AE193</f>
        <v>0</v>
      </c>
      <c r="KX193" s="80">
        <f>+Interest_Rate_for_Equipment_Financing/12*AF193</f>
        <v>0</v>
      </c>
      <c r="KY193" s="80">
        <f>+Interest_Rate_for_Equipment_Financing/12*AG193</f>
        <v>0</v>
      </c>
      <c r="KZ193" s="80">
        <f>+Interest_Rate_for_Equipment_Financing/12*AH193</f>
        <v>0</v>
      </c>
      <c r="LA193" s="80">
        <f>+Interest_Rate_for_Equipment_Financing/12*AI193</f>
        <v>0</v>
      </c>
      <c r="LB193" s="80">
        <f>+Interest_Rate_for_Equipment_Financing/12*AJ193</f>
        <v>0</v>
      </c>
      <c r="LC193" s="80">
        <f>+Interest_Rate_for_Equipment_Financing/12*AK193</f>
        <v>0</v>
      </c>
      <c r="LD193" s="80">
        <f>+Interest_Rate_for_Equipment_Financing/12*AL193</f>
        <v>0</v>
      </c>
      <c r="LE193" s="80">
        <f>+Interest_Rate_for_Equipment_Financing/12*AM193</f>
        <v>0</v>
      </c>
      <c r="LF193" s="80">
        <f>+Interest_Rate_for_Equipment_Financing/12*AN193</f>
        <v>0</v>
      </c>
      <c r="LG193" s="80">
        <f>+Interest_Rate_for_Equipment_Financing/12*AO193</f>
        <v>0</v>
      </c>
      <c r="LH193" s="80">
        <f>+Interest_Rate_for_Equipment_Financing/12*AP193</f>
        <v>0</v>
      </c>
      <c r="LI193" s="80">
        <f>+Interest_Rate_for_Equipment_Financing/12*AQ193</f>
        <v>0</v>
      </c>
      <c r="LJ193" s="80">
        <f>+Interest_Rate_for_Equipment_Financing/12*AR193</f>
        <v>0</v>
      </c>
      <c r="LK193" s="80">
        <f>+Interest_Rate_for_Equipment_Financing/12*AS193</f>
        <v>0</v>
      </c>
      <c r="LL193" s="80">
        <f>+Interest_Rate_for_Equipment_Financing/12*AT193</f>
        <v>0</v>
      </c>
      <c r="LM193" s="80">
        <f>+Interest_Rate_for_Equipment_Financing/12*AU193</f>
        <v>0</v>
      </c>
      <c r="LN193" s="80">
        <f>+Interest_Rate_for_Equipment_Financing/12*AV193</f>
        <v>0</v>
      </c>
      <c r="LO193" s="80">
        <f>+Interest_Rate_for_Equipment_Financing/12*AW193</f>
        <v>0</v>
      </c>
      <c r="LP193" s="80">
        <f>+Interest_Rate_for_Equipment_Financing/12*AX193</f>
        <v>0</v>
      </c>
      <c r="LQ193" s="80">
        <f>+Interest_Rate_for_Equipment_Financing/12*AY193</f>
        <v>0</v>
      </c>
      <c r="LR193" s="80">
        <f>+Interest_Rate_for_Equipment_Financing/12*AZ193</f>
        <v>0</v>
      </c>
      <c r="LS193" s="80">
        <f>+Interest_Rate_for_Equipment_Financing/12*BA193</f>
        <v>0</v>
      </c>
      <c r="LT193" s="80">
        <f>+Interest_Rate_for_Equipment_Financing/12*BB193</f>
        <v>0</v>
      </c>
      <c r="LU193" s="80">
        <f>+Interest_Rate_for_Equipment_Financing/12*BC193</f>
        <v>0</v>
      </c>
      <c r="LV193" s="80">
        <f>+Interest_Rate_for_Equipment_Financing/12*BD193</f>
        <v>0</v>
      </c>
      <c r="LW193" s="80">
        <f>+Interest_Rate_for_Equipment_Financing/12*BE193</f>
        <v>0</v>
      </c>
      <c r="LX193" s="80">
        <f>+Interest_Rate_for_Equipment_Financing/12*BF193</f>
        <v>0</v>
      </c>
      <c r="LY193" s="80">
        <f>+Interest_Rate_for_Equipment_Financing/12*BG193</f>
        <v>0</v>
      </c>
      <c r="LZ193" s="80">
        <f>+Interest_Rate_for_Equipment_Financing/12*BH193</f>
        <v>0</v>
      </c>
      <c r="MA193" s="80">
        <f>+Interest_Rate_for_Equipment_Financing/12*BI193</f>
        <v>0</v>
      </c>
      <c r="MB193" s="80">
        <f>+Interest_Rate_for_Equipment_Financing/12*BJ193</f>
        <v>0</v>
      </c>
      <c r="MC193" s="80">
        <f>+Interest_Rate_for_Equipment_Financing/12*BK193</f>
        <v>0</v>
      </c>
      <c r="MD193" s="80">
        <f>+Interest_Rate_for_Equipment_Financing/12*BL193</f>
        <v>0</v>
      </c>
      <c r="ME193" s="80">
        <f>+Interest_Rate_for_Equipment_Financing/12*BM193</f>
        <v>0</v>
      </c>
      <c r="MF193" s="80">
        <f>+Interest_Rate_for_Equipment_Financing/12*BN193</f>
        <v>0</v>
      </c>
      <c r="MG193" s="80">
        <f>+Interest_Rate_for_Equipment_Financing/12*BO193</f>
        <v>0</v>
      </c>
      <c r="MH193" s="80">
        <f>+Interest_Rate_for_Equipment_Financing/12*BP193</f>
        <v>0</v>
      </c>
      <c r="MI193" s="80">
        <f>+Interest_Rate_for_Equipment_Financing/12*BQ193</f>
        <v>0</v>
      </c>
      <c r="MJ193" s="80">
        <f>+Interest_Rate_for_Equipment_Financing/12*BR193</f>
        <v>0</v>
      </c>
      <c r="MK193" s="80">
        <f>+Interest_Rate_for_Equipment_Financing/12*BS193</f>
        <v>0</v>
      </c>
      <c r="ML193" s="80">
        <f>+Interest_Rate_for_Equipment_Financing/12*BT193</f>
        <v>0</v>
      </c>
      <c r="MM193" s="80">
        <f>+Interest_Rate_for_Equipment_Financing/12*BU193</f>
        <v>0</v>
      </c>
      <c r="MN193" s="80">
        <f>+Interest_Rate_for_Equipment_Financing/12*BV193</f>
        <v>0</v>
      </c>
      <c r="MO193" s="80">
        <f>+Interest_Rate_for_Equipment_Financing/12*BW193</f>
        <v>0</v>
      </c>
      <c r="MP193" s="80">
        <f>+Interest_Rate_for_Equipment_Financing/12*BX193</f>
        <v>0</v>
      </c>
      <c r="MQ193" s="80">
        <f>+Interest_Rate_for_Equipment_Financing/12*BY193</f>
        <v>0</v>
      </c>
      <c r="MR193" s="80">
        <f>+Interest_Rate_for_Equipment_Financing/12*BZ193</f>
        <v>0</v>
      </c>
      <c r="MS193" s="80">
        <f>+Interest_Rate_for_Equipment_Financing/12*CA193</f>
        <v>0</v>
      </c>
      <c r="MT193" s="80">
        <f>+Interest_Rate_for_Equipment_Financing/12*CB193</f>
        <v>0</v>
      </c>
      <c r="MU193" s="80">
        <f>+Interest_Rate_for_Equipment_Financing/12*CC193</f>
        <v>0</v>
      </c>
      <c r="MV193" s="80">
        <f>+Interest_Rate_for_Equipment_Financing/12*CD193</f>
        <v>0</v>
      </c>
      <c r="MW193" s="80">
        <f>+Interest_Rate_for_Equipment_Financing/12*CE193</f>
        <v>0</v>
      </c>
      <c r="MX193" s="80">
        <f>+Interest_Rate_for_Equipment_Financing/12*CF193</f>
        <v>0</v>
      </c>
      <c r="MY193" s="80">
        <f>+Interest_Rate_for_Equipment_Financing/12*CG193</f>
        <v>0</v>
      </c>
      <c r="MZ193" s="80">
        <f>+Interest_Rate_for_Equipment_Financing/12*CH193</f>
        <v>0</v>
      </c>
      <c r="NA193" s="80">
        <f>+Interest_Rate_for_Equipment_Financing/12*CI193</f>
        <v>0</v>
      </c>
      <c r="NB193" s="80">
        <f>+Interest_Rate_for_Equipment_Financing/12*CJ193</f>
        <v>0</v>
      </c>
      <c r="NC193" s="80">
        <f>+Interest_Rate_for_Equipment_Financing/12*CK193</f>
        <v>0</v>
      </c>
      <c r="ND193" s="80">
        <f>+Interest_Rate_for_Equipment_Financing/12*CL193</f>
        <v>0</v>
      </c>
      <c r="NE193" s="80">
        <f>+Interest_Rate_for_Equipment_Financing/12*CM193</f>
        <v>0</v>
      </c>
      <c r="NF193" s="80">
        <f>+Interest_Rate_for_Equipment_Financing/12*CN193</f>
        <v>0</v>
      </c>
      <c r="NG193" s="80">
        <f>+Interest_Rate_for_Equipment_Financing/12*CO193</f>
        <v>0</v>
      </c>
      <c r="NH193" s="80">
        <f>+Interest_Rate_for_Equipment_Financing/12*CP193</f>
        <v>0</v>
      </c>
      <c r="NI193" s="80">
        <f>+Interest_Rate_for_Equipment_Financing/12*CQ193</f>
        <v>0</v>
      </c>
      <c r="NJ193" s="80">
        <f>+Interest_Rate_for_Equipment_Financing/12*CR193</f>
        <v>0</v>
      </c>
      <c r="NK193" s="80">
        <f>+Interest_Rate_for_Equipment_Financing/12*CS193</f>
        <v>0</v>
      </c>
      <c r="NL193" s="80">
        <f>+Interest_Rate_for_Equipment_Financing/12*CT193</f>
        <v>0</v>
      </c>
      <c r="NM193" s="80">
        <f>+Interest_Rate_for_Equipment_Financing/12*CU193</f>
        <v>0</v>
      </c>
      <c r="NN193" s="80">
        <f>+Interest_Rate_for_Equipment_Financing/12*CV193</f>
        <v>0</v>
      </c>
      <c r="NO193" s="80">
        <f>+Interest_Rate_for_Equipment_Financing/12*CW193</f>
        <v>0</v>
      </c>
      <c r="NP193" s="80">
        <f>+Interest_Rate_for_Equipment_Financing/12*CX193</f>
        <v>0</v>
      </c>
      <c r="NQ193" s="80">
        <f>+Interest_Rate_for_Equipment_Financing/12*CY193</f>
        <v>0</v>
      </c>
      <c r="NR193" s="80">
        <f>+Interest_Rate_for_Equipment_Financing/12*CZ193</f>
        <v>0</v>
      </c>
      <c r="NS193" s="80">
        <f>+Interest_Rate_for_Equipment_Financing/12*DA193</f>
        <v>0</v>
      </c>
      <c r="NT193" s="80">
        <f>+Interest_Rate_for_Equipment_Financing/12*DB193</f>
        <v>0</v>
      </c>
      <c r="NU193" s="80">
        <f>+Interest_Rate_for_Equipment_Financing/12*DC193</f>
        <v>0</v>
      </c>
      <c r="NV193" s="80">
        <f>+Interest_Rate_for_Equipment_Financing/12*DD193</f>
        <v>0</v>
      </c>
      <c r="NW193" s="80">
        <f>+Interest_Rate_for_Equipment_Financing/12*DE193</f>
        <v>0</v>
      </c>
      <c r="NX193" s="80">
        <f>+Interest_Rate_for_Equipment_Financing/12*DF193</f>
        <v>0</v>
      </c>
      <c r="NY193" s="80">
        <f>+Interest_Rate_for_Equipment_Financing/12*DG193</f>
        <v>0</v>
      </c>
      <c r="NZ193" s="80">
        <f>+Interest_Rate_for_Equipment_Financing/12*DH193</f>
        <v>0</v>
      </c>
      <c r="OA193" s="80">
        <f>+Interest_Rate_for_Equipment_Financing/12*DI193</f>
        <v>0</v>
      </c>
      <c r="OB193" s="80">
        <f>+Interest_Rate_for_Equipment_Financing/12*DJ193</f>
        <v>0</v>
      </c>
      <c r="OC193" s="80">
        <f>+Interest_Rate_for_Equipment_Financing/12*DK193</f>
        <v>0</v>
      </c>
      <c r="OD193" s="80">
        <f>+Interest_Rate_for_Equipment_Financing/12*DL193</f>
        <v>0</v>
      </c>
      <c r="OE193" s="80">
        <f>+Interest_Rate_for_Equipment_Financing/12*DM193</f>
        <v>0</v>
      </c>
      <c r="OF193" s="80">
        <f>+Interest_Rate_for_Equipment_Financing/12*DN193</f>
        <v>0</v>
      </c>
      <c r="OG193" s="80">
        <f>+Interest_Rate_for_Equipment_Financing/12*DO193</f>
        <v>0</v>
      </c>
      <c r="OH193" s="80">
        <f>+Interest_Rate_for_Equipment_Financing/12*DP193</f>
        <v>0</v>
      </c>
      <c r="OI193" s="80">
        <f>+Interest_Rate_for_Equipment_Financing/12*DQ193</f>
        <v>0</v>
      </c>
      <c r="OJ193" s="80">
        <f>+Interest_Rate_for_Equipment_Financing/12*DR193</f>
        <v>0</v>
      </c>
      <c r="OK193" s="80">
        <f>+Interest_Rate_for_Equipment_Financing/12*DS193</f>
        <v>0</v>
      </c>
      <c r="OL193" s="80">
        <f>+Interest_Rate_for_Equipment_Financing/12*DT193</f>
        <v>0</v>
      </c>
      <c r="OM193" s="80">
        <f>+Interest_Rate_for_Equipment_Financing/12*DU193</f>
        <v>0</v>
      </c>
      <c r="ON193" s="80">
        <f>+Interest_Rate_for_Equipment_Financing/12*DV193</f>
        <v>0</v>
      </c>
      <c r="OO193" s="80">
        <f>+Interest_Rate_for_Equipment_Financing/12*DW193</f>
        <v>0</v>
      </c>
      <c r="OP193" s="80">
        <f>+Interest_Rate_for_Equipment_Financing/12*DX193</f>
        <v>0</v>
      </c>
      <c r="OQ193" s="80">
        <f>+Interest_Rate_for_Equipment_Financing/12*DY193</f>
        <v>0</v>
      </c>
      <c r="OR193" s="80">
        <f>+Interest_Rate_for_Equipment_Financing/12*DZ193</f>
        <v>0</v>
      </c>
      <c r="OS193" s="80">
        <f>+Interest_Rate_for_Equipment_Financing/12*EA193</f>
        <v>0</v>
      </c>
      <c r="OT193" s="80">
        <f>+Interest_Rate_for_Equipment_Financing/12*EB193</f>
        <v>0</v>
      </c>
      <c r="OU193" s="80">
        <f>+Interest_Rate_for_Equipment_Financing/12*EC193</f>
        <v>0</v>
      </c>
      <c r="OV193" s="80">
        <f>+Interest_Rate_for_Equipment_Financing/12*ED193</f>
        <v>0</v>
      </c>
      <c r="OW193" s="80">
        <f>+Interest_Rate_for_Equipment_Financing/12*EE193</f>
        <v>0</v>
      </c>
    </row>
    <row r="194" ht="12.75" customHeight="1">
      <c r="A194" s="79">
        <f t="shared" si="111"/>
        <v>73</v>
      </c>
      <c r="B194" s="79" t="s">
        <v>273</v>
      </c>
      <c r="C194" s="80"/>
      <c r="D194" s="80" t="str">
        <f>Term_for_Equipment_Financing</f>
        <v/>
      </c>
      <c r="E194" s="294">
        <f>+Interest_Rate_LT</f>
        <v>0.05</v>
      </c>
      <c r="F194" s="295">
        <f t="shared" si="141"/>
        <v>1</v>
      </c>
      <c r="G194" s="79">
        <f t="shared" si="142"/>
        <v>2031</v>
      </c>
      <c r="H194" s="296"/>
      <c r="I194" s="296"/>
      <c r="J194" s="297"/>
      <c r="K194" s="1"/>
      <c r="L194" s="1"/>
      <c r="M194" s="256">
        <f t="shared" si="118"/>
        <v>47849</v>
      </c>
      <c r="N194" s="256">
        <f t="shared" si="112"/>
        <v>0</v>
      </c>
      <c r="O194" s="257">
        <f t="shared" si="113"/>
        <v>0</v>
      </c>
      <c r="P194" s="258">
        <f t="shared" ref="P194:ES194" si="261">AND((O194&gt;0.1),OR(P$70&lt;$N194,$N194=0))*(O194+$O194+O194*$E194/12)+(P$70=$M194)*($C194+$O194+$C194*$E194/12)</f>
        <v>0</v>
      </c>
      <c r="Q194" s="258">
        <f t="shared" si="261"/>
        <v>0</v>
      </c>
      <c r="R194" s="258">
        <f t="shared" si="261"/>
        <v>0</v>
      </c>
      <c r="S194" s="258">
        <f t="shared" si="261"/>
        <v>0</v>
      </c>
      <c r="T194" s="258">
        <f t="shared" si="261"/>
        <v>0</v>
      </c>
      <c r="U194" s="258">
        <f t="shared" si="261"/>
        <v>0</v>
      </c>
      <c r="V194" s="258">
        <f t="shared" si="261"/>
        <v>0</v>
      </c>
      <c r="W194" s="258">
        <f t="shared" si="261"/>
        <v>0</v>
      </c>
      <c r="X194" s="258">
        <f t="shared" si="261"/>
        <v>0</v>
      </c>
      <c r="Y194" s="258">
        <f t="shared" si="261"/>
        <v>0</v>
      </c>
      <c r="Z194" s="258">
        <f t="shared" si="261"/>
        <v>0</v>
      </c>
      <c r="AA194" s="258">
        <f t="shared" si="261"/>
        <v>0</v>
      </c>
      <c r="AB194" s="258">
        <f t="shared" si="261"/>
        <v>0</v>
      </c>
      <c r="AC194" s="258">
        <f t="shared" si="261"/>
        <v>0</v>
      </c>
      <c r="AD194" s="258">
        <f t="shared" si="261"/>
        <v>0</v>
      </c>
      <c r="AE194" s="258">
        <f t="shared" si="261"/>
        <v>0</v>
      </c>
      <c r="AF194" s="258">
        <f t="shared" si="261"/>
        <v>0</v>
      </c>
      <c r="AG194" s="258">
        <f t="shared" si="261"/>
        <v>0</v>
      </c>
      <c r="AH194" s="258">
        <f t="shared" si="261"/>
        <v>0</v>
      </c>
      <c r="AI194" s="258">
        <f t="shared" si="261"/>
        <v>0</v>
      </c>
      <c r="AJ194" s="258">
        <f t="shared" si="261"/>
        <v>0</v>
      </c>
      <c r="AK194" s="258">
        <f t="shared" si="261"/>
        <v>0</v>
      </c>
      <c r="AL194" s="258">
        <f t="shared" si="261"/>
        <v>0</v>
      </c>
      <c r="AM194" s="258">
        <f t="shared" si="261"/>
        <v>0</v>
      </c>
      <c r="AN194" s="258">
        <f t="shared" si="261"/>
        <v>0</v>
      </c>
      <c r="AO194" s="258">
        <f t="shared" si="261"/>
        <v>0</v>
      </c>
      <c r="AP194" s="258">
        <f t="shared" si="261"/>
        <v>0</v>
      </c>
      <c r="AQ194" s="258">
        <f t="shared" si="261"/>
        <v>0</v>
      </c>
      <c r="AR194" s="258">
        <f t="shared" si="261"/>
        <v>0</v>
      </c>
      <c r="AS194" s="258">
        <f t="shared" si="261"/>
        <v>0</v>
      </c>
      <c r="AT194" s="258">
        <f t="shared" si="261"/>
        <v>0</v>
      </c>
      <c r="AU194" s="258">
        <f t="shared" si="261"/>
        <v>0</v>
      </c>
      <c r="AV194" s="258">
        <f t="shared" si="261"/>
        <v>0</v>
      </c>
      <c r="AW194" s="258">
        <f t="shared" si="261"/>
        <v>0</v>
      </c>
      <c r="AX194" s="258">
        <f t="shared" si="261"/>
        <v>0</v>
      </c>
      <c r="AY194" s="258">
        <f t="shared" si="261"/>
        <v>0</v>
      </c>
      <c r="AZ194" s="258">
        <f t="shared" si="261"/>
        <v>0</v>
      </c>
      <c r="BA194" s="258">
        <f t="shared" si="261"/>
        <v>0</v>
      </c>
      <c r="BB194" s="258">
        <f t="shared" si="261"/>
        <v>0</v>
      </c>
      <c r="BC194" s="258">
        <f t="shared" si="261"/>
        <v>0</v>
      </c>
      <c r="BD194" s="258">
        <f t="shared" si="261"/>
        <v>0</v>
      </c>
      <c r="BE194" s="258">
        <f t="shared" si="261"/>
        <v>0</v>
      </c>
      <c r="BF194" s="258">
        <f t="shared" si="261"/>
        <v>0</v>
      </c>
      <c r="BG194" s="258">
        <f t="shared" si="261"/>
        <v>0</v>
      </c>
      <c r="BH194" s="258">
        <f t="shared" si="261"/>
        <v>0</v>
      </c>
      <c r="BI194" s="258">
        <f t="shared" si="261"/>
        <v>0</v>
      </c>
      <c r="BJ194" s="258">
        <f t="shared" si="261"/>
        <v>0</v>
      </c>
      <c r="BK194" s="258">
        <f t="shared" si="261"/>
        <v>0</v>
      </c>
      <c r="BL194" s="258">
        <f t="shared" si="261"/>
        <v>0</v>
      </c>
      <c r="BM194" s="258">
        <f t="shared" si="261"/>
        <v>0</v>
      </c>
      <c r="BN194" s="258">
        <f t="shared" si="261"/>
        <v>0</v>
      </c>
      <c r="BO194" s="258">
        <f t="shared" si="261"/>
        <v>0</v>
      </c>
      <c r="BP194" s="258">
        <f t="shared" si="261"/>
        <v>0</v>
      </c>
      <c r="BQ194" s="258">
        <f t="shared" si="261"/>
        <v>0</v>
      </c>
      <c r="BR194" s="258">
        <f t="shared" si="261"/>
        <v>0</v>
      </c>
      <c r="BS194" s="258">
        <f t="shared" si="261"/>
        <v>0</v>
      </c>
      <c r="BT194" s="258">
        <f t="shared" si="261"/>
        <v>0</v>
      </c>
      <c r="BU194" s="258">
        <f t="shared" si="261"/>
        <v>0</v>
      </c>
      <c r="BV194" s="258">
        <f t="shared" si="261"/>
        <v>0</v>
      </c>
      <c r="BW194" s="258">
        <f t="shared" si="261"/>
        <v>0</v>
      </c>
      <c r="BX194" s="258">
        <f t="shared" si="261"/>
        <v>0</v>
      </c>
      <c r="BY194" s="258">
        <f t="shared" si="261"/>
        <v>0</v>
      </c>
      <c r="BZ194" s="258">
        <f t="shared" si="261"/>
        <v>0</v>
      </c>
      <c r="CA194" s="258">
        <f t="shared" si="261"/>
        <v>0</v>
      </c>
      <c r="CB194" s="258">
        <f t="shared" si="261"/>
        <v>0</v>
      </c>
      <c r="CC194" s="258">
        <f t="shared" si="261"/>
        <v>0</v>
      </c>
      <c r="CD194" s="258">
        <f t="shared" si="261"/>
        <v>0</v>
      </c>
      <c r="CE194" s="258">
        <f t="shared" si="261"/>
        <v>0</v>
      </c>
      <c r="CF194" s="258">
        <f t="shared" si="261"/>
        <v>0</v>
      </c>
      <c r="CG194" s="258">
        <f t="shared" si="261"/>
        <v>0</v>
      </c>
      <c r="CH194" s="258">
        <f t="shared" si="261"/>
        <v>0</v>
      </c>
      <c r="CI194" s="258">
        <f t="shared" si="261"/>
        <v>0</v>
      </c>
      <c r="CJ194" s="258">
        <f t="shared" si="261"/>
        <v>0</v>
      </c>
      <c r="CK194" s="258">
        <f t="shared" si="261"/>
        <v>0</v>
      </c>
      <c r="CL194" s="258">
        <f t="shared" si="261"/>
        <v>0</v>
      </c>
      <c r="CM194" s="258">
        <f t="shared" si="261"/>
        <v>0</v>
      </c>
      <c r="CN194" s="258">
        <f t="shared" si="261"/>
        <v>0</v>
      </c>
      <c r="CO194" s="258">
        <f t="shared" si="261"/>
        <v>0</v>
      </c>
      <c r="CP194" s="258">
        <f t="shared" si="261"/>
        <v>0</v>
      </c>
      <c r="CQ194" s="258">
        <f t="shared" si="261"/>
        <v>0</v>
      </c>
      <c r="CR194" s="258">
        <f t="shared" si="261"/>
        <v>0</v>
      </c>
      <c r="CS194" s="258">
        <f t="shared" si="261"/>
        <v>0</v>
      </c>
      <c r="CT194" s="258">
        <f t="shared" si="261"/>
        <v>0</v>
      </c>
      <c r="CU194" s="258">
        <f t="shared" si="261"/>
        <v>0</v>
      </c>
      <c r="CV194" s="258">
        <f t="shared" si="261"/>
        <v>0</v>
      </c>
      <c r="CW194" s="258">
        <f t="shared" si="261"/>
        <v>0</v>
      </c>
      <c r="CX194" s="258">
        <f t="shared" si="261"/>
        <v>0</v>
      </c>
      <c r="CY194" s="258">
        <f t="shared" si="261"/>
        <v>0</v>
      </c>
      <c r="CZ194" s="258">
        <f t="shared" si="261"/>
        <v>0</v>
      </c>
      <c r="DA194" s="258">
        <f t="shared" si="261"/>
        <v>0</v>
      </c>
      <c r="DB194" s="258">
        <f t="shared" si="261"/>
        <v>0</v>
      </c>
      <c r="DC194" s="258">
        <f t="shared" si="261"/>
        <v>0</v>
      </c>
      <c r="DD194" s="258">
        <f t="shared" si="261"/>
        <v>0</v>
      </c>
      <c r="DE194" s="258">
        <f t="shared" si="261"/>
        <v>0</v>
      </c>
      <c r="DF194" s="258">
        <f t="shared" si="261"/>
        <v>0</v>
      </c>
      <c r="DG194" s="258">
        <f t="shared" si="261"/>
        <v>0</v>
      </c>
      <c r="DH194" s="258">
        <f t="shared" si="261"/>
        <v>0</v>
      </c>
      <c r="DI194" s="258">
        <f t="shared" si="261"/>
        <v>0</v>
      </c>
      <c r="DJ194" s="258">
        <f t="shared" si="261"/>
        <v>0</v>
      </c>
      <c r="DK194" s="258">
        <f t="shared" si="261"/>
        <v>0</v>
      </c>
      <c r="DL194" s="258">
        <f t="shared" si="261"/>
        <v>0</v>
      </c>
      <c r="DM194" s="258">
        <f t="shared" si="261"/>
        <v>0</v>
      </c>
      <c r="DN194" s="258">
        <f t="shared" si="261"/>
        <v>0</v>
      </c>
      <c r="DO194" s="258">
        <f t="shared" si="261"/>
        <v>0</v>
      </c>
      <c r="DP194" s="258">
        <f t="shared" si="261"/>
        <v>0</v>
      </c>
      <c r="DQ194" s="258">
        <f t="shared" si="261"/>
        <v>0</v>
      </c>
      <c r="DR194" s="258">
        <f t="shared" si="261"/>
        <v>0</v>
      </c>
      <c r="DS194" s="258">
        <f t="shared" si="261"/>
        <v>0</v>
      </c>
      <c r="DT194" s="258">
        <f t="shared" si="261"/>
        <v>0</v>
      </c>
      <c r="DU194" s="258">
        <f t="shared" si="261"/>
        <v>0</v>
      </c>
      <c r="DV194" s="258">
        <f t="shared" si="261"/>
        <v>0</v>
      </c>
      <c r="DW194" s="258">
        <f t="shared" si="261"/>
        <v>0</v>
      </c>
      <c r="DX194" s="258">
        <f t="shared" si="261"/>
        <v>0</v>
      </c>
      <c r="DY194" s="258">
        <f t="shared" si="261"/>
        <v>0</v>
      </c>
      <c r="DZ194" s="258">
        <f t="shared" si="261"/>
        <v>0</v>
      </c>
      <c r="EA194" s="258">
        <f t="shared" si="261"/>
        <v>0</v>
      </c>
      <c r="EB194" s="258">
        <f t="shared" si="261"/>
        <v>0</v>
      </c>
      <c r="EC194" s="258">
        <f t="shared" si="261"/>
        <v>0</v>
      </c>
      <c r="ED194" s="258">
        <f t="shared" si="261"/>
        <v>0</v>
      </c>
      <c r="EE194" s="258">
        <f t="shared" si="261"/>
        <v>0</v>
      </c>
      <c r="EF194" s="258">
        <f t="shared" si="261"/>
        <v>0</v>
      </c>
      <c r="EG194" s="258">
        <f t="shared" si="261"/>
        <v>0</v>
      </c>
      <c r="EH194" s="258">
        <f t="shared" si="261"/>
        <v>0</v>
      </c>
      <c r="EI194" s="258">
        <f t="shared" si="261"/>
        <v>0</v>
      </c>
      <c r="EJ194" s="258">
        <f t="shared" si="261"/>
        <v>0</v>
      </c>
      <c r="EK194" s="258">
        <f t="shared" si="261"/>
        <v>0</v>
      </c>
      <c r="EL194" s="258">
        <f t="shared" si="261"/>
        <v>0</v>
      </c>
      <c r="EM194" s="258">
        <f t="shared" si="261"/>
        <v>0</v>
      </c>
      <c r="EN194" s="258">
        <f t="shared" si="261"/>
        <v>0</v>
      </c>
      <c r="EO194" s="258">
        <f t="shared" si="261"/>
        <v>0</v>
      </c>
      <c r="EP194" s="258">
        <f t="shared" si="261"/>
        <v>0</v>
      </c>
      <c r="EQ194" s="258">
        <f t="shared" si="261"/>
        <v>0</v>
      </c>
      <c r="ER194" s="258">
        <f t="shared" si="261"/>
        <v>0</v>
      </c>
      <c r="ES194" s="258">
        <f t="shared" si="261"/>
        <v>0</v>
      </c>
      <c r="ET194" s="1"/>
      <c r="EU194" s="1"/>
      <c r="EV194" s="1"/>
      <c r="EW194" s="1"/>
      <c r="EX194" s="80">
        <f t="shared" ref="EX194:KE194" si="262">(P194&gt;0)*(P194-AB194)</f>
        <v>0</v>
      </c>
      <c r="EY194" s="80">
        <f t="shared" si="262"/>
        <v>0</v>
      </c>
      <c r="EZ194" s="80">
        <f t="shared" si="262"/>
        <v>0</v>
      </c>
      <c r="FA194" s="80">
        <f t="shared" si="262"/>
        <v>0</v>
      </c>
      <c r="FB194" s="80">
        <f t="shared" si="262"/>
        <v>0</v>
      </c>
      <c r="FC194" s="80">
        <f t="shared" si="262"/>
        <v>0</v>
      </c>
      <c r="FD194" s="80">
        <f t="shared" si="262"/>
        <v>0</v>
      </c>
      <c r="FE194" s="80">
        <f t="shared" si="262"/>
        <v>0</v>
      </c>
      <c r="FF194" s="80">
        <f t="shared" si="262"/>
        <v>0</v>
      </c>
      <c r="FG194" s="80">
        <f t="shared" si="262"/>
        <v>0</v>
      </c>
      <c r="FH194" s="80">
        <f t="shared" si="262"/>
        <v>0</v>
      </c>
      <c r="FI194" s="80">
        <f t="shared" si="262"/>
        <v>0</v>
      </c>
      <c r="FJ194" s="80">
        <f t="shared" si="262"/>
        <v>0</v>
      </c>
      <c r="FK194" s="80">
        <f t="shared" si="262"/>
        <v>0</v>
      </c>
      <c r="FL194" s="80">
        <f t="shared" si="262"/>
        <v>0</v>
      </c>
      <c r="FM194" s="80">
        <f t="shared" si="262"/>
        <v>0</v>
      </c>
      <c r="FN194" s="80">
        <f t="shared" si="262"/>
        <v>0</v>
      </c>
      <c r="FO194" s="80">
        <f t="shared" si="262"/>
        <v>0</v>
      </c>
      <c r="FP194" s="80">
        <f t="shared" si="262"/>
        <v>0</v>
      </c>
      <c r="FQ194" s="80">
        <f t="shared" si="262"/>
        <v>0</v>
      </c>
      <c r="FR194" s="80">
        <f t="shared" si="262"/>
        <v>0</v>
      </c>
      <c r="FS194" s="80">
        <f t="shared" si="262"/>
        <v>0</v>
      </c>
      <c r="FT194" s="80">
        <f t="shared" si="262"/>
        <v>0</v>
      </c>
      <c r="FU194" s="80">
        <f t="shared" si="262"/>
        <v>0</v>
      </c>
      <c r="FV194" s="80">
        <f t="shared" si="262"/>
        <v>0</v>
      </c>
      <c r="FW194" s="80">
        <f t="shared" si="262"/>
        <v>0</v>
      </c>
      <c r="FX194" s="80">
        <f t="shared" si="262"/>
        <v>0</v>
      </c>
      <c r="FY194" s="80">
        <f t="shared" si="262"/>
        <v>0</v>
      </c>
      <c r="FZ194" s="80">
        <f t="shared" si="262"/>
        <v>0</v>
      </c>
      <c r="GA194" s="80">
        <f t="shared" si="262"/>
        <v>0</v>
      </c>
      <c r="GB194" s="80">
        <f t="shared" si="262"/>
        <v>0</v>
      </c>
      <c r="GC194" s="80">
        <f t="shared" si="262"/>
        <v>0</v>
      </c>
      <c r="GD194" s="80">
        <f t="shared" si="262"/>
        <v>0</v>
      </c>
      <c r="GE194" s="80">
        <f t="shared" si="262"/>
        <v>0</v>
      </c>
      <c r="GF194" s="80">
        <f t="shared" si="262"/>
        <v>0</v>
      </c>
      <c r="GG194" s="80">
        <f t="shared" si="262"/>
        <v>0</v>
      </c>
      <c r="GH194" s="80">
        <f t="shared" si="262"/>
        <v>0</v>
      </c>
      <c r="GI194" s="80">
        <f t="shared" si="262"/>
        <v>0</v>
      </c>
      <c r="GJ194" s="80">
        <f t="shared" si="262"/>
        <v>0</v>
      </c>
      <c r="GK194" s="80">
        <f t="shared" si="262"/>
        <v>0</v>
      </c>
      <c r="GL194" s="80">
        <f t="shared" si="262"/>
        <v>0</v>
      </c>
      <c r="GM194" s="80">
        <f t="shared" si="262"/>
        <v>0</v>
      </c>
      <c r="GN194" s="80">
        <f t="shared" si="262"/>
        <v>0</v>
      </c>
      <c r="GO194" s="80">
        <f t="shared" si="262"/>
        <v>0</v>
      </c>
      <c r="GP194" s="80">
        <f t="shared" si="262"/>
        <v>0</v>
      </c>
      <c r="GQ194" s="80">
        <f t="shared" si="262"/>
        <v>0</v>
      </c>
      <c r="GR194" s="80">
        <f t="shared" si="262"/>
        <v>0</v>
      </c>
      <c r="GS194" s="80">
        <f t="shared" si="262"/>
        <v>0</v>
      </c>
      <c r="GT194" s="80">
        <f t="shared" si="262"/>
        <v>0</v>
      </c>
      <c r="GU194" s="80">
        <f t="shared" si="262"/>
        <v>0</v>
      </c>
      <c r="GV194" s="80">
        <f t="shared" si="262"/>
        <v>0</v>
      </c>
      <c r="GW194" s="80">
        <f t="shared" si="262"/>
        <v>0</v>
      </c>
      <c r="GX194" s="80">
        <f t="shared" si="262"/>
        <v>0</v>
      </c>
      <c r="GY194" s="80">
        <f t="shared" si="262"/>
        <v>0</v>
      </c>
      <c r="GZ194" s="80">
        <f t="shared" si="262"/>
        <v>0</v>
      </c>
      <c r="HA194" s="80">
        <f t="shared" si="262"/>
        <v>0</v>
      </c>
      <c r="HB194" s="80">
        <f t="shared" si="262"/>
        <v>0</v>
      </c>
      <c r="HC194" s="80">
        <f t="shared" si="262"/>
        <v>0</v>
      </c>
      <c r="HD194" s="80">
        <f t="shared" si="262"/>
        <v>0</v>
      </c>
      <c r="HE194" s="80">
        <f t="shared" si="262"/>
        <v>0</v>
      </c>
      <c r="HF194" s="80">
        <f t="shared" si="262"/>
        <v>0</v>
      </c>
      <c r="HG194" s="80">
        <f t="shared" si="262"/>
        <v>0</v>
      </c>
      <c r="HH194" s="80">
        <f t="shared" si="262"/>
        <v>0</v>
      </c>
      <c r="HI194" s="80">
        <f t="shared" si="262"/>
        <v>0</v>
      </c>
      <c r="HJ194" s="80">
        <f t="shared" si="262"/>
        <v>0</v>
      </c>
      <c r="HK194" s="80">
        <f t="shared" si="262"/>
        <v>0</v>
      </c>
      <c r="HL194" s="80">
        <f t="shared" si="262"/>
        <v>0</v>
      </c>
      <c r="HM194" s="80">
        <f t="shared" si="262"/>
        <v>0</v>
      </c>
      <c r="HN194" s="80">
        <f t="shared" si="262"/>
        <v>0</v>
      </c>
      <c r="HO194" s="80">
        <f t="shared" si="262"/>
        <v>0</v>
      </c>
      <c r="HP194" s="80">
        <f t="shared" si="262"/>
        <v>0</v>
      </c>
      <c r="HQ194" s="80">
        <f t="shared" si="262"/>
        <v>0</v>
      </c>
      <c r="HR194" s="80">
        <f t="shared" si="262"/>
        <v>0</v>
      </c>
      <c r="HS194" s="80">
        <f t="shared" si="262"/>
        <v>0</v>
      </c>
      <c r="HT194" s="80">
        <f t="shared" si="262"/>
        <v>0</v>
      </c>
      <c r="HU194" s="80">
        <f t="shared" si="262"/>
        <v>0</v>
      </c>
      <c r="HV194" s="80">
        <f t="shared" si="262"/>
        <v>0</v>
      </c>
      <c r="HW194" s="80">
        <f t="shared" si="262"/>
        <v>0</v>
      </c>
      <c r="HX194" s="80">
        <f t="shared" si="262"/>
        <v>0</v>
      </c>
      <c r="HY194" s="80">
        <f t="shared" si="262"/>
        <v>0</v>
      </c>
      <c r="HZ194" s="80">
        <f t="shared" si="262"/>
        <v>0</v>
      </c>
      <c r="IA194" s="80">
        <f t="shared" si="262"/>
        <v>0</v>
      </c>
      <c r="IB194" s="80">
        <f t="shared" si="262"/>
        <v>0</v>
      </c>
      <c r="IC194" s="80">
        <f t="shared" si="262"/>
        <v>0</v>
      </c>
      <c r="ID194" s="80">
        <f t="shared" si="262"/>
        <v>0</v>
      </c>
      <c r="IE194" s="80">
        <f t="shared" si="262"/>
        <v>0</v>
      </c>
      <c r="IF194" s="80">
        <f t="shared" si="262"/>
        <v>0</v>
      </c>
      <c r="IG194" s="80">
        <f t="shared" si="262"/>
        <v>0</v>
      </c>
      <c r="IH194" s="80">
        <f t="shared" si="262"/>
        <v>0</v>
      </c>
      <c r="II194" s="80">
        <f t="shared" si="262"/>
        <v>0</v>
      </c>
      <c r="IJ194" s="80">
        <f t="shared" si="262"/>
        <v>0</v>
      </c>
      <c r="IK194" s="80">
        <f t="shared" si="262"/>
        <v>0</v>
      </c>
      <c r="IL194" s="80">
        <f t="shared" si="262"/>
        <v>0</v>
      </c>
      <c r="IM194" s="80">
        <f t="shared" si="262"/>
        <v>0</v>
      </c>
      <c r="IN194" s="80">
        <f t="shared" si="262"/>
        <v>0</v>
      </c>
      <c r="IO194" s="80">
        <f t="shared" si="262"/>
        <v>0</v>
      </c>
      <c r="IP194" s="80">
        <f t="shared" si="262"/>
        <v>0</v>
      </c>
      <c r="IQ194" s="80">
        <f t="shared" si="262"/>
        <v>0</v>
      </c>
      <c r="IR194" s="80">
        <f t="shared" si="262"/>
        <v>0</v>
      </c>
      <c r="IS194" s="80">
        <f t="shared" si="262"/>
        <v>0</v>
      </c>
      <c r="IT194" s="80">
        <f t="shared" si="262"/>
        <v>0</v>
      </c>
      <c r="IU194" s="80">
        <f t="shared" si="262"/>
        <v>0</v>
      </c>
      <c r="IV194" s="80">
        <f t="shared" si="262"/>
        <v>0</v>
      </c>
      <c r="IW194" s="80">
        <f t="shared" si="262"/>
        <v>0</v>
      </c>
      <c r="IX194" s="80">
        <f t="shared" si="262"/>
        <v>0</v>
      </c>
      <c r="IY194" s="80">
        <f t="shared" si="262"/>
        <v>0</v>
      </c>
      <c r="IZ194" s="80">
        <f t="shared" si="262"/>
        <v>0</v>
      </c>
      <c r="JA194" s="80">
        <f t="shared" si="262"/>
        <v>0</v>
      </c>
      <c r="JB194" s="80">
        <f t="shared" si="262"/>
        <v>0</v>
      </c>
      <c r="JC194" s="80">
        <f t="shared" si="262"/>
        <v>0</v>
      </c>
      <c r="JD194" s="80">
        <f t="shared" si="262"/>
        <v>0</v>
      </c>
      <c r="JE194" s="80">
        <f t="shared" si="262"/>
        <v>0</v>
      </c>
      <c r="JF194" s="80">
        <f t="shared" si="262"/>
        <v>0</v>
      </c>
      <c r="JG194" s="80">
        <f t="shared" si="262"/>
        <v>0</v>
      </c>
      <c r="JH194" s="80">
        <f t="shared" si="262"/>
        <v>0</v>
      </c>
      <c r="JI194" s="80">
        <f t="shared" si="262"/>
        <v>0</v>
      </c>
      <c r="JJ194" s="80">
        <f t="shared" si="262"/>
        <v>0</v>
      </c>
      <c r="JK194" s="80">
        <f t="shared" si="262"/>
        <v>0</v>
      </c>
      <c r="JL194" s="80">
        <f t="shared" si="262"/>
        <v>0</v>
      </c>
      <c r="JM194" s="80">
        <f t="shared" si="262"/>
        <v>0</v>
      </c>
      <c r="JN194" s="80">
        <f t="shared" si="262"/>
        <v>0</v>
      </c>
      <c r="JO194" s="80">
        <f t="shared" si="262"/>
        <v>0</v>
      </c>
      <c r="JP194" s="80">
        <f t="shared" si="262"/>
        <v>0</v>
      </c>
      <c r="JQ194" s="80">
        <f t="shared" si="262"/>
        <v>0</v>
      </c>
      <c r="JR194" s="80">
        <f t="shared" si="262"/>
        <v>0</v>
      </c>
      <c r="JS194" s="80">
        <f t="shared" si="262"/>
        <v>0</v>
      </c>
      <c r="JT194" s="80">
        <f t="shared" si="262"/>
        <v>0</v>
      </c>
      <c r="JU194" s="80">
        <f t="shared" si="262"/>
        <v>0</v>
      </c>
      <c r="JV194" s="80">
        <f t="shared" si="262"/>
        <v>0</v>
      </c>
      <c r="JW194" s="80">
        <f t="shared" si="262"/>
        <v>0</v>
      </c>
      <c r="JX194" s="80">
        <f t="shared" si="262"/>
        <v>0</v>
      </c>
      <c r="JY194" s="80">
        <f t="shared" si="262"/>
        <v>0</v>
      </c>
      <c r="JZ194" s="80">
        <f t="shared" si="262"/>
        <v>0</v>
      </c>
      <c r="KA194" s="80">
        <f t="shared" si="262"/>
        <v>0</v>
      </c>
      <c r="KB194" s="80">
        <f t="shared" si="262"/>
        <v>0</v>
      </c>
      <c r="KC194" s="80">
        <f t="shared" si="262"/>
        <v>0</v>
      </c>
      <c r="KD194" s="80">
        <f t="shared" si="262"/>
        <v>0</v>
      </c>
      <c r="KE194" s="80">
        <f t="shared" si="262"/>
        <v>0</v>
      </c>
      <c r="KF194" s="1"/>
      <c r="KG194" s="1"/>
      <c r="KH194" s="80">
        <f>+Interest_Rate_for_Equipment_Financing/12*P194</f>
        <v>0</v>
      </c>
      <c r="KI194" s="80">
        <f>+Interest_Rate_for_Equipment_Financing/12*Q194</f>
        <v>0</v>
      </c>
      <c r="KJ194" s="80">
        <f>+Interest_Rate_for_Equipment_Financing/12*R194</f>
        <v>0</v>
      </c>
      <c r="KK194" s="80">
        <f>+Interest_Rate_for_Equipment_Financing/12*S194</f>
        <v>0</v>
      </c>
      <c r="KL194" s="80">
        <f>+Interest_Rate_for_Equipment_Financing/12*T194</f>
        <v>0</v>
      </c>
      <c r="KM194" s="80">
        <f>+Interest_Rate_for_Equipment_Financing/12*U194</f>
        <v>0</v>
      </c>
      <c r="KN194" s="80">
        <f>+Interest_Rate_for_Equipment_Financing/12*V194</f>
        <v>0</v>
      </c>
      <c r="KO194" s="80">
        <f>+Interest_Rate_for_Equipment_Financing/12*W194</f>
        <v>0</v>
      </c>
      <c r="KP194" s="80">
        <f>+Interest_Rate_for_Equipment_Financing/12*X194</f>
        <v>0</v>
      </c>
      <c r="KQ194" s="80">
        <f>+Interest_Rate_for_Equipment_Financing/12*Y194</f>
        <v>0</v>
      </c>
      <c r="KR194" s="80">
        <f>+Interest_Rate_for_Equipment_Financing/12*Z194</f>
        <v>0</v>
      </c>
      <c r="KS194" s="80">
        <f>+Interest_Rate_for_Equipment_Financing/12*AA194</f>
        <v>0</v>
      </c>
      <c r="KT194" s="80">
        <f>+Interest_Rate_for_Equipment_Financing/12*AB194</f>
        <v>0</v>
      </c>
      <c r="KU194" s="80">
        <f>+Interest_Rate_for_Equipment_Financing/12*AC194</f>
        <v>0</v>
      </c>
      <c r="KV194" s="80">
        <f>+Interest_Rate_for_Equipment_Financing/12*AD194</f>
        <v>0</v>
      </c>
      <c r="KW194" s="80">
        <f>+Interest_Rate_for_Equipment_Financing/12*AE194</f>
        <v>0</v>
      </c>
      <c r="KX194" s="80">
        <f>+Interest_Rate_for_Equipment_Financing/12*AF194</f>
        <v>0</v>
      </c>
      <c r="KY194" s="80">
        <f>+Interest_Rate_for_Equipment_Financing/12*AG194</f>
        <v>0</v>
      </c>
      <c r="KZ194" s="80">
        <f>+Interest_Rate_for_Equipment_Financing/12*AH194</f>
        <v>0</v>
      </c>
      <c r="LA194" s="80">
        <f>+Interest_Rate_for_Equipment_Financing/12*AI194</f>
        <v>0</v>
      </c>
      <c r="LB194" s="80">
        <f>+Interest_Rate_for_Equipment_Financing/12*AJ194</f>
        <v>0</v>
      </c>
      <c r="LC194" s="80">
        <f>+Interest_Rate_for_Equipment_Financing/12*AK194</f>
        <v>0</v>
      </c>
      <c r="LD194" s="80">
        <f>+Interest_Rate_for_Equipment_Financing/12*AL194</f>
        <v>0</v>
      </c>
      <c r="LE194" s="80">
        <f>+Interest_Rate_for_Equipment_Financing/12*AM194</f>
        <v>0</v>
      </c>
      <c r="LF194" s="80">
        <f>+Interest_Rate_for_Equipment_Financing/12*AN194</f>
        <v>0</v>
      </c>
      <c r="LG194" s="80">
        <f>+Interest_Rate_for_Equipment_Financing/12*AO194</f>
        <v>0</v>
      </c>
      <c r="LH194" s="80">
        <f>+Interest_Rate_for_Equipment_Financing/12*AP194</f>
        <v>0</v>
      </c>
      <c r="LI194" s="80">
        <f>+Interest_Rate_for_Equipment_Financing/12*AQ194</f>
        <v>0</v>
      </c>
      <c r="LJ194" s="80">
        <f>+Interest_Rate_for_Equipment_Financing/12*AR194</f>
        <v>0</v>
      </c>
      <c r="LK194" s="80">
        <f>+Interest_Rate_for_Equipment_Financing/12*AS194</f>
        <v>0</v>
      </c>
      <c r="LL194" s="80">
        <f>+Interest_Rate_for_Equipment_Financing/12*AT194</f>
        <v>0</v>
      </c>
      <c r="LM194" s="80">
        <f>+Interest_Rate_for_Equipment_Financing/12*AU194</f>
        <v>0</v>
      </c>
      <c r="LN194" s="80">
        <f>+Interest_Rate_for_Equipment_Financing/12*AV194</f>
        <v>0</v>
      </c>
      <c r="LO194" s="80">
        <f>+Interest_Rate_for_Equipment_Financing/12*AW194</f>
        <v>0</v>
      </c>
      <c r="LP194" s="80">
        <f>+Interest_Rate_for_Equipment_Financing/12*AX194</f>
        <v>0</v>
      </c>
      <c r="LQ194" s="80">
        <f>+Interest_Rate_for_Equipment_Financing/12*AY194</f>
        <v>0</v>
      </c>
      <c r="LR194" s="80">
        <f>+Interest_Rate_for_Equipment_Financing/12*AZ194</f>
        <v>0</v>
      </c>
      <c r="LS194" s="80">
        <f>+Interest_Rate_for_Equipment_Financing/12*BA194</f>
        <v>0</v>
      </c>
      <c r="LT194" s="80">
        <f>+Interest_Rate_for_Equipment_Financing/12*BB194</f>
        <v>0</v>
      </c>
      <c r="LU194" s="80">
        <f>+Interest_Rate_for_Equipment_Financing/12*BC194</f>
        <v>0</v>
      </c>
      <c r="LV194" s="80">
        <f>+Interest_Rate_for_Equipment_Financing/12*BD194</f>
        <v>0</v>
      </c>
      <c r="LW194" s="80">
        <f>+Interest_Rate_for_Equipment_Financing/12*BE194</f>
        <v>0</v>
      </c>
      <c r="LX194" s="80">
        <f>+Interest_Rate_for_Equipment_Financing/12*BF194</f>
        <v>0</v>
      </c>
      <c r="LY194" s="80">
        <f>+Interest_Rate_for_Equipment_Financing/12*BG194</f>
        <v>0</v>
      </c>
      <c r="LZ194" s="80">
        <f>+Interest_Rate_for_Equipment_Financing/12*BH194</f>
        <v>0</v>
      </c>
      <c r="MA194" s="80">
        <f>+Interest_Rate_for_Equipment_Financing/12*BI194</f>
        <v>0</v>
      </c>
      <c r="MB194" s="80">
        <f>+Interest_Rate_for_Equipment_Financing/12*BJ194</f>
        <v>0</v>
      </c>
      <c r="MC194" s="80">
        <f>+Interest_Rate_for_Equipment_Financing/12*BK194</f>
        <v>0</v>
      </c>
      <c r="MD194" s="80">
        <f>+Interest_Rate_for_Equipment_Financing/12*BL194</f>
        <v>0</v>
      </c>
      <c r="ME194" s="80">
        <f>+Interest_Rate_for_Equipment_Financing/12*BM194</f>
        <v>0</v>
      </c>
      <c r="MF194" s="80">
        <f>+Interest_Rate_for_Equipment_Financing/12*BN194</f>
        <v>0</v>
      </c>
      <c r="MG194" s="80">
        <f>+Interest_Rate_for_Equipment_Financing/12*BO194</f>
        <v>0</v>
      </c>
      <c r="MH194" s="80">
        <f>+Interest_Rate_for_Equipment_Financing/12*BP194</f>
        <v>0</v>
      </c>
      <c r="MI194" s="80">
        <f>+Interest_Rate_for_Equipment_Financing/12*BQ194</f>
        <v>0</v>
      </c>
      <c r="MJ194" s="80">
        <f>+Interest_Rate_for_Equipment_Financing/12*BR194</f>
        <v>0</v>
      </c>
      <c r="MK194" s="80">
        <f>+Interest_Rate_for_Equipment_Financing/12*BS194</f>
        <v>0</v>
      </c>
      <c r="ML194" s="80">
        <f>+Interest_Rate_for_Equipment_Financing/12*BT194</f>
        <v>0</v>
      </c>
      <c r="MM194" s="80">
        <f>+Interest_Rate_for_Equipment_Financing/12*BU194</f>
        <v>0</v>
      </c>
      <c r="MN194" s="80">
        <f>+Interest_Rate_for_Equipment_Financing/12*BV194</f>
        <v>0</v>
      </c>
      <c r="MO194" s="80">
        <f>+Interest_Rate_for_Equipment_Financing/12*BW194</f>
        <v>0</v>
      </c>
      <c r="MP194" s="80">
        <f>+Interest_Rate_for_Equipment_Financing/12*BX194</f>
        <v>0</v>
      </c>
      <c r="MQ194" s="80">
        <f>+Interest_Rate_for_Equipment_Financing/12*BY194</f>
        <v>0</v>
      </c>
      <c r="MR194" s="80">
        <f>+Interest_Rate_for_Equipment_Financing/12*BZ194</f>
        <v>0</v>
      </c>
      <c r="MS194" s="80">
        <f>+Interest_Rate_for_Equipment_Financing/12*CA194</f>
        <v>0</v>
      </c>
      <c r="MT194" s="80">
        <f>+Interest_Rate_for_Equipment_Financing/12*CB194</f>
        <v>0</v>
      </c>
      <c r="MU194" s="80">
        <f>+Interest_Rate_for_Equipment_Financing/12*CC194</f>
        <v>0</v>
      </c>
      <c r="MV194" s="80">
        <f>+Interest_Rate_for_Equipment_Financing/12*CD194</f>
        <v>0</v>
      </c>
      <c r="MW194" s="80">
        <f>+Interest_Rate_for_Equipment_Financing/12*CE194</f>
        <v>0</v>
      </c>
      <c r="MX194" s="80">
        <f>+Interest_Rate_for_Equipment_Financing/12*CF194</f>
        <v>0</v>
      </c>
      <c r="MY194" s="80">
        <f>+Interest_Rate_for_Equipment_Financing/12*CG194</f>
        <v>0</v>
      </c>
      <c r="MZ194" s="80">
        <f>+Interest_Rate_for_Equipment_Financing/12*CH194</f>
        <v>0</v>
      </c>
      <c r="NA194" s="80">
        <f>+Interest_Rate_for_Equipment_Financing/12*CI194</f>
        <v>0</v>
      </c>
      <c r="NB194" s="80">
        <f>+Interest_Rate_for_Equipment_Financing/12*CJ194</f>
        <v>0</v>
      </c>
      <c r="NC194" s="80">
        <f>+Interest_Rate_for_Equipment_Financing/12*CK194</f>
        <v>0</v>
      </c>
      <c r="ND194" s="80">
        <f>+Interest_Rate_for_Equipment_Financing/12*CL194</f>
        <v>0</v>
      </c>
      <c r="NE194" s="80">
        <f>+Interest_Rate_for_Equipment_Financing/12*CM194</f>
        <v>0</v>
      </c>
      <c r="NF194" s="80">
        <f>+Interest_Rate_for_Equipment_Financing/12*CN194</f>
        <v>0</v>
      </c>
      <c r="NG194" s="80">
        <f>+Interest_Rate_for_Equipment_Financing/12*CO194</f>
        <v>0</v>
      </c>
      <c r="NH194" s="80">
        <f>+Interest_Rate_for_Equipment_Financing/12*CP194</f>
        <v>0</v>
      </c>
      <c r="NI194" s="80">
        <f>+Interest_Rate_for_Equipment_Financing/12*CQ194</f>
        <v>0</v>
      </c>
      <c r="NJ194" s="80">
        <f>+Interest_Rate_for_Equipment_Financing/12*CR194</f>
        <v>0</v>
      </c>
      <c r="NK194" s="80">
        <f>+Interest_Rate_for_Equipment_Financing/12*CS194</f>
        <v>0</v>
      </c>
      <c r="NL194" s="80">
        <f>+Interest_Rate_for_Equipment_Financing/12*CT194</f>
        <v>0</v>
      </c>
      <c r="NM194" s="80">
        <f>+Interest_Rate_for_Equipment_Financing/12*CU194</f>
        <v>0</v>
      </c>
      <c r="NN194" s="80">
        <f>+Interest_Rate_for_Equipment_Financing/12*CV194</f>
        <v>0</v>
      </c>
      <c r="NO194" s="80">
        <f>+Interest_Rate_for_Equipment_Financing/12*CW194</f>
        <v>0</v>
      </c>
      <c r="NP194" s="80">
        <f>+Interest_Rate_for_Equipment_Financing/12*CX194</f>
        <v>0</v>
      </c>
      <c r="NQ194" s="80">
        <f>+Interest_Rate_for_Equipment_Financing/12*CY194</f>
        <v>0</v>
      </c>
      <c r="NR194" s="80">
        <f>+Interest_Rate_for_Equipment_Financing/12*CZ194</f>
        <v>0</v>
      </c>
      <c r="NS194" s="80">
        <f>+Interest_Rate_for_Equipment_Financing/12*DA194</f>
        <v>0</v>
      </c>
      <c r="NT194" s="80">
        <f>+Interest_Rate_for_Equipment_Financing/12*DB194</f>
        <v>0</v>
      </c>
      <c r="NU194" s="80">
        <f>+Interest_Rate_for_Equipment_Financing/12*DC194</f>
        <v>0</v>
      </c>
      <c r="NV194" s="80">
        <f>+Interest_Rate_for_Equipment_Financing/12*DD194</f>
        <v>0</v>
      </c>
      <c r="NW194" s="80">
        <f>+Interest_Rate_for_Equipment_Financing/12*DE194</f>
        <v>0</v>
      </c>
      <c r="NX194" s="80">
        <f>+Interest_Rate_for_Equipment_Financing/12*DF194</f>
        <v>0</v>
      </c>
      <c r="NY194" s="80">
        <f>+Interest_Rate_for_Equipment_Financing/12*DG194</f>
        <v>0</v>
      </c>
      <c r="NZ194" s="80">
        <f>+Interest_Rate_for_Equipment_Financing/12*DH194</f>
        <v>0</v>
      </c>
      <c r="OA194" s="80">
        <f>+Interest_Rate_for_Equipment_Financing/12*DI194</f>
        <v>0</v>
      </c>
      <c r="OB194" s="80">
        <f>+Interest_Rate_for_Equipment_Financing/12*DJ194</f>
        <v>0</v>
      </c>
      <c r="OC194" s="80">
        <f>+Interest_Rate_for_Equipment_Financing/12*DK194</f>
        <v>0</v>
      </c>
      <c r="OD194" s="80">
        <f>+Interest_Rate_for_Equipment_Financing/12*DL194</f>
        <v>0</v>
      </c>
      <c r="OE194" s="80">
        <f>+Interest_Rate_for_Equipment_Financing/12*DM194</f>
        <v>0</v>
      </c>
      <c r="OF194" s="80">
        <f>+Interest_Rate_for_Equipment_Financing/12*DN194</f>
        <v>0</v>
      </c>
      <c r="OG194" s="80">
        <f>+Interest_Rate_for_Equipment_Financing/12*DO194</f>
        <v>0</v>
      </c>
      <c r="OH194" s="80">
        <f>+Interest_Rate_for_Equipment_Financing/12*DP194</f>
        <v>0</v>
      </c>
      <c r="OI194" s="80">
        <f>+Interest_Rate_for_Equipment_Financing/12*DQ194</f>
        <v>0</v>
      </c>
      <c r="OJ194" s="80">
        <f>+Interest_Rate_for_Equipment_Financing/12*DR194</f>
        <v>0</v>
      </c>
      <c r="OK194" s="80">
        <f>+Interest_Rate_for_Equipment_Financing/12*DS194</f>
        <v>0</v>
      </c>
      <c r="OL194" s="80">
        <f>+Interest_Rate_for_Equipment_Financing/12*DT194</f>
        <v>0</v>
      </c>
      <c r="OM194" s="80">
        <f>+Interest_Rate_for_Equipment_Financing/12*DU194</f>
        <v>0</v>
      </c>
      <c r="ON194" s="80">
        <f>+Interest_Rate_for_Equipment_Financing/12*DV194</f>
        <v>0</v>
      </c>
      <c r="OO194" s="80">
        <f>+Interest_Rate_for_Equipment_Financing/12*DW194</f>
        <v>0</v>
      </c>
      <c r="OP194" s="80">
        <f>+Interest_Rate_for_Equipment_Financing/12*DX194</f>
        <v>0</v>
      </c>
      <c r="OQ194" s="80">
        <f>+Interest_Rate_for_Equipment_Financing/12*DY194</f>
        <v>0</v>
      </c>
      <c r="OR194" s="80">
        <f>+Interest_Rate_for_Equipment_Financing/12*DZ194</f>
        <v>0</v>
      </c>
      <c r="OS194" s="80">
        <f>+Interest_Rate_for_Equipment_Financing/12*EA194</f>
        <v>0</v>
      </c>
      <c r="OT194" s="80">
        <f>+Interest_Rate_for_Equipment_Financing/12*EB194</f>
        <v>0</v>
      </c>
      <c r="OU194" s="80">
        <f>+Interest_Rate_for_Equipment_Financing/12*EC194</f>
        <v>0</v>
      </c>
      <c r="OV194" s="80">
        <f>+Interest_Rate_for_Equipment_Financing/12*ED194</f>
        <v>0</v>
      </c>
      <c r="OW194" s="80">
        <f>+Interest_Rate_for_Equipment_Financing/12*EE194</f>
        <v>0</v>
      </c>
    </row>
    <row r="195" ht="12.75" customHeight="1">
      <c r="A195" s="79">
        <f t="shared" si="111"/>
        <v>74</v>
      </c>
      <c r="B195" s="79" t="s">
        <v>274</v>
      </c>
      <c r="C195" s="80"/>
      <c r="D195" s="80" t="str">
        <f>Term_for_Equipment_Financing</f>
        <v/>
      </c>
      <c r="E195" s="294">
        <f>+Interest_Rate_LT</f>
        <v>0.05</v>
      </c>
      <c r="F195" s="295">
        <f t="shared" si="141"/>
        <v>2</v>
      </c>
      <c r="G195" s="79">
        <f t="shared" si="142"/>
        <v>2031</v>
      </c>
      <c r="H195" s="296"/>
      <c r="I195" s="296"/>
      <c r="J195" s="297"/>
      <c r="K195" s="1"/>
      <c r="L195" s="1"/>
      <c r="M195" s="256">
        <f t="shared" si="118"/>
        <v>47880</v>
      </c>
      <c r="N195" s="256">
        <f t="shared" si="112"/>
        <v>0</v>
      </c>
      <c r="O195" s="257">
        <f t="shared" si="113"/>
        <v>0</v>
      </c>
      <c r="P195" s="258">
        <f t="shared" ref="P195:ES195" si="263">AND((O195&gt;0.1),OR(P$70&lt;$N195,$N195=0))*(O195+$O195+O195*$E195/12)+(P$70=$M195)*($C195+$O195+$C195*$E195/12)</f>
        <v>0</v>
      </c>
      <c r="Q195" s="258">
        <f t="shared" si="263"/>
        <v>0</v>
      </c>
      <c r="R195" s="258">
        <f t="shared" si="263"/>
        <v>0</v>
      </c>
      <c r="S195" s="258">
        <f t="shared" si="263"/>
        <v>0</v>
      </c>
      <c r="T195" s="258">
        <f t="shared" si="263"/>
        <v>0</v>
      </c>
      <c r="U195" s="258">
        <f t="shared" si="263"/>
        <v>0</v>
      </c>
      <c r="V195" s="258">
        <f t="shared" si="263"/>
        <v>0</v>
      </c>
      <c r="W195" s="258">
        <f t="shared" si="263"/>
        <v>0</v>
      </c>
      <c r="X195" s="258">
        <f t="shared" si="263"/>
        <v>0</v>
      </c>
      <c r="Y195" s="258">
        <f t="shared" si="263"/>
        <v>0</v>
      </c>
      <c r="Z195" s="258">
        <f t="shared" si="263"/>
        <v>0</v>
      </c>
      <c r="AA195" s="258">
        <f t="shared" si="263"/>
        <v>0</v>
      </c>
      <c r="AB195" s="258">
        <f t="shared" si="263"/>
        <v>0</v>
      </c>
      <c r="AC195" s="258">
        <f t="shared" si="263"/>
        <v>0</v>
      </c>
      <c r="AD195" s="258">
        <f t="shared" si="263"/>
        <v>0</v>
      </c>
      <c r="AE195" s="258">
        <f t="shared" si="263"/>
        <v>0</v>
      </c>
      <c r="AF195" s="258">
        <f t="shared" si="263"/>
        <v>0</v>
      </c>
      <c r="AG195" s="258">
        <f t="shared" si="263"/>
        <v>0</v>
      </c>
      <c r="AH195" s="258">
        <f t="shared" si="263"/>
        <v>0</v>
      </c>
      <c r="AI195" s="258">
        <f t="shared" si="263"/>
        <v>0</v>
      </c>
      <c r="AJ195" s="258">
        <f t="shared" si="263"/>
        <v>0</v>
      </c>
      <c r="AK195" s="258">
        <f t="shared" si="263"/>
        <v>0</v>
      </c>
      <c r="AL195" s="258">
        <f t="shared" si="263"/>
        <v>0</v>
      </c>
      <c r="AM195" s="258">
        <f t="shared" si="263"/>
        <v>0</v>
      </c>
      <c r="AN195" s="258">
        <f t="shared" si="263"/>
        <v>0</v>
      </c>
      <c r="AO195" s="258">
        <f t="shared" si="263"/>
        <v>0</v>
      </c>
      <c r="AP195" s="258">
        <f t="shared" si="263"/>
        <v>0</v>
      </c>
      <c r="AQ195" s="258">
        <f t="shared" si="263"/>
        <v>0</v>
      </c>
      <c r="AR195" s="258">
        <f t="shared" si="263"/>
        <v>0</v>
      </c>
      <c r="AS195" s="258">
        <f t="shared" si="263"/>
        <v>0</v>
      </c>
      <c r="AT195" s="258">
        <f t="shared" si="263"/>
        <v>0</v>
      </c>
      <c r="AU195" s="258">
        <f t="shared" si="263"/>
        <v>0</v>
      </c>
      <c r="AV195" s="258">
        <f t="shared" si="263"/>
        <v>0</v>
      </c>
      <c r="AW195" s="258">
        <f t="shared" si="263"/>
        <v>0</v>
      </c>
      <c r="AX195" s="258">
        <f t="shared" si="263"/>
        <v>0</v>
      </c>
      <c r="AY195" s="258">
        <f t="shared" si="263"/>
        <v>0</v>
      </c>
      <c r="AZ195" s="258">
        <f t="shared" si="263"/>
        <v>0</v>
      </c>
      <c r="BA195" s="258">
        <f t="shared" si="263"/>
        <v>0</v>
      </c>
      <c r="BB195" s="258">
        <f t="shared" si="263"/>
        <v>0</v>
      </c>
      <c r="BC195" s="258">
        <f t="shared" si="263"/>
        <v>0</v>
      </c>
      <c r="BD195" s="258">
        <f t="shared" si="263"/>
        <v>0</v>
      </c>
      <c r="BE195" s="258">
        <f t="shared" si="263"/>
        <v>0</v>
      </c>
      <c r="BF195" s="258">
        <f t="shared" si="263"/>
        <v>0</v>
      </c>
      <c r="BG195" s="258">
        <f t="shared" si="263"/>
        <v>0</v>
      </c>
      <c r="BH195" s="258">
        <f t="shared" si="263"/>
        <v>0</v>
      </c>
      <c r="BI195" s="258">
        <f t="shared" si="263"/>
        <v>0</v>
      </c>
      <c r="BJ195" s="258">
        <f t="shared" si="263"/>
        <v>0</v>
      </c>
      <c r="BK195" s="258">
        <f t="shared" si="263"/>
        <v>0</v>
      </c>
      <c r="BL195" s="258">
        <f t="shared" si="263"/>
        <v>0</v>
      </c>
      <c r="BM195" s="258">
        <f t="shared" si="263"/>
        <v>0</v>
      </c>
      <c r="BN195" s="258">
        <f t="shared" si="263"/>
        <v>0</v>
      </c>
      <c r="BO195" s="258">
        <f t="shared" si="263"/>
        <v>0</v>
      </c>
      <c r="BP195" s="258">
        <f t="shared" si="263"/>
        <v>0</v>
      </c>
      <c r="BQ195" s="258">
        <f t="shared" si="263"/>
        <v>0</v>
      </c>
      <c r="BR195" s="258">
        <f t="shared" si="263"/>
        <v>0</v>
      </c>
      <c r="BS195" s="258">
        <f t="shared" si="263"/>
        <v>0</v>
      </c>
      <c r="BT195" s="258">
        <f t="shared" si="263"/>
        <v>0</v>
      </c>
      <c r="BU195" s="258">
        <f t="shared" si="263"/>
        <v>0</v>
      </c>
      <c r="BV195" s="258">
        <f t="shared" si="263"/>
        <v>0</v>
      </c>
      <c r="BW195" s="258">
        <f t="shared" si="263"/>
        <v>0</v>
      </c>
      <c r="BX195" s="258">
        <f t="shared" si="263"/>
        <v>0</v>
      </c>
      <c r="BY195" s="258">
        <f t="shared" si="263"/>
        <v>0</v>
      </c>
      <c r="BZ195" s="258">
        <f t="shared" si="263"/>
        <v>0</v>
      </c>
      <c r="CA195" s="258">
        <f t="shared" si="263"/>
        <v>0</v>
      </c>
      <c r="CB195" s="258">
        <f t="shared" si="263"/>
        <v>0</v>
      </c>
      <c r="CC195" s="258">
        <f t="shared" si="263"/>
        <v>0</v>
      </c>
      <c r="CD195" s="258">
        <f t="shared" si="263"/>
        <v>0</v>
      </c>
      <c r="CE195" s="258">
        <f t="shared" si="263"/>
        <v>0</v>
      </c>
      <c r="CF195" s="258">
        <f t="shared" si="263"/>
        <v>0</v>
      </c>
      <c r="CG195" s="258">
        <f t="shared" si="263"/>
        <v>0</v>
      </c>
      <c r="CH195" s="258">
        <f t="shared" si="263"/>
        <v>0</v>
      </c>
      <c r="CI195" s="258">
        <f t="shared" si="263"/>
        <v>0</v>
      </c>
      <c r="CJ195" s="258">
        <f t="shared" si="263"/>
        <v>0</v>
      </c>
      <c r="CK195" s="258">
        <f t="shared" si="263"/>
        <v>0</v>
      </c>
      <c r="CL195" s="258">
        <f t="shared" si="263"/>
        <v>0</v>
      </c>
      <c r="CM195" s="258">
        <f t="shared" si="263"/>
        <v>0</v>
      </c>
      <c r="CN195" s="258">
        <f t="shared" si="263"/>
        <v>0</v>
      </c>
      <c r="CO195" s="258">
        <f t="shared" si="263"/>
        <v>0</v>
      </c>
      <c r="CP195" s="258">
        <f t="shared" si="263"/>
        <v>0</v>
      </c>
      <c r="CQ195" s="258">
        <f t="shared" si="263"/>
        <v>0</v>
      </c>
      <c r="CR195" s="258">
        <f t="shared" si="263"/>
        <v>0</v>
      </c>
      <c r="CS195" s="258">
        <f t="shared" si="263"/>
        <v>0</v>
      </c>
      <c r="CT195" s="258">
        <f t="shared" si="263"/>
        <v>0</v>
      </c>
      <c r="CU195" s="258">
        <f t="shared" si="263"/>
        <v>0</v>
      </c>
      <c r="CV195" s="258">
        <f t="shared" si="263"/>
        <v>0</v>
      </c>
      <c r="CW195" s="258">
        <f t="shared" si="263"/>
        <v>0</v>
      </c>
      <c r="CX195" s="258">
        <f t="shared" si="263"/>
        <v>0</v>
      </c>
      <c r="CY195" s="258">
        <f t="shared" si="263"/>
        <v>0</v>
      </c>
      <c r="CZ195" s="258">
        <f t="shared" si="263"/>
        <v>0</v>
      </c>
      <c r="DA195" s="258">
        <f t="shared" si="263"/>
        <v>0</v>
      </c>
      <c r="DB195" s="258">
        <f t="shared" si="263"/>
        <v>0</v>
      </c>
      <c r="DC195" s="258">
        <f t="shared" si="263"/>
        <v>0</v>
      </c>
      <c r="DD195" s="258">
        <f t="shared" si="263"/>
        <v>0</v>
      </c>
      <c r="DE195" s="258">
        <f t="shared" si="263"/>
        <v>0</v>
      </c>
      <c r="DF195" s="258">
        <f t="shared" si="263"/>
        <v>0</v>
      </c>
      <c r="DG195" s="258">
        <f t="shared" si="263"/>
        <v>0</v>
      </c>
      <c r="DH195" s="258">
        <f t="shared" si="263"/>
        <v>0</v>
      </c>
      <c r="DI195" s="258">
        <f t="shared" si="263"/>
        <v>0</v>
      </c>
      <c r="DJ195" s="258">
        <f t="shared" si="263"/>
        <v>0</v>
      </c>
      <c r="DK195" s="258">
        <f t="shared" si="263"/>
        <v>0</v>
      </c>
      <c r="DL195" s="258">
        <f t="shared" si="263"/>
        <v>0</v>
      </c>
      <c r="DM195" s="258">
        <f t="shared" si="263"/>
        <v>0</v>
      </c>
      <c r="DN195" s="258">
        <f t="shared" si="263"/>
        <v>0</v>
      </c>
      <c r="DO195" s="258">
        <f t="shared" si="263"/>
        <v>0</v>
      </c>
      <c r="DP195" s="258">
        <f t="shared" si="263"/>
        <v>0</v>
      </c>
      <c r="DQ195" s="258">
        <f t="shared" si="263"/>
        <v>0</v>
      </c>
      <c r="DR195" s="258">
        <f t="shared" si="263"/>
        <v>0</v>
      </c>
      <c r="DS195" s="258">
        <f t="shared" si="263"/>
        <v>0</v>
      </c>
      <c r="DT195" s="258">
        <f t="shared" si="263"/>
        <v>0</v>
      </c>
      <c r="DU195" s="258">
        <f t="shared" si="263"/>
        <v>0</v>
      </c>
      <c r="DV195" s="258">
        <f t="shared" si="263"/>
        <v>0</v>
      </c>
      <c r="DW195" s="258">
        <f t="shared" si="263"/>
        <v>0</v>
      </c>
      <c r="DX195" s="258">
        <f t="shared" si="263"/>
        <v>0</v>
      </c>
      <c r="DY195" s="258">
        <f t="shared" si="263"/>
        <v>0</v>
      </c>
      <c r="DZ195" s="258">
        <f t="shared" si="263"/>
        <v>0</v>
      </c>
      <c r="EA195" s="258">
        <f t="shared" si="263"/>
        <v>0</v>
      </c>
      <c r="EB195" s="258">
        <f t="shared" si="263"/>
        <v>0</v>
      </c>
      <c r="EC195" s="258">
        <f t="shared" si="263"/>
        <v>0</v>
      </c>
      <c r="ED195" s="258">
        <f t="shared" si="263"/>
        <v>0</v>
      </c>
      <c r="EE195" s="258">
        <f t="shared" si="263"/>
        <v>0</v>
      </c>
      <c r="EF195" s="258">
        <f t="shared" si="263"/>
        <v>0</v>
      </c>
      <c r="EG195" s="258">
        <f t="shared" si="263"/>
        <v>0</v>
      </c>
      <c r="EH195" s="258">
        <f t="shared" si="263"/>
        <v>0</v>
      </c>
      <c r="EI195" s="258">
        <f t="shared" si="263"/>
        <v>0</v>
      </c>
      <c r="EJ195" s="258">
        <f t="shared" si="263"/>
        <v>0</v>
      </c>
      <c r="EK195" s="258">
        <f t="shared" si="263"/>
        <v>0</v>
      </c>
      <c r="EL195" s="258">
        <f t="shared" si="263"/>
        <v>0</v>
      </c>
      <c r="EM195" s="258">
        <f t="shared" si="263"/>
        <v>0</v>
      </c>
      <c r="EN195" s="258">
        <f t="shared" si="263"/>
        <v>0</v>
      </c>
      <c r="EO195" s="258">
        <f t="shared" si="263"/>
        <v>0</v>
      </c>
      <c r="EP195" s="258">
        <f t="shared" si="263"/>
        <v>0</v>
      </c>
      <c r="EQ195" s="258">
        <f t="shared" si="263"/>
        <v>0</v>
      </c>
      <c r="ER195" s="258">
        <f t="shared" si="263"/>
        <v>0</v>
      </c>
      <c r="ES195" s="258">
        <f t="shared" si="263"/>
        <v>0</v>
      </c>
      <c r="ET195" s="1"/>
      <c r="EU195" s="1"/>
      <c r="EV195" s="1"/>
      <c r="EW195" s="1"/>
      <c r="EX195" s="80">
        <f t="shared" ref="EX195:KE195" si="264">(P195&gt;0)*(P195-AB195)</f>
        <v>0</v>
      </c>
      <c r="EY195" s="80">
        <f t="shared" si="264"/>
        <v>0</v>
      </c>
      <c r="EZ195" s="80">
        <f t="shared" si="264"/>
        <v>0</v>
      </c>
      <c r="FA195" s="80">
        <f t="shared" si="264"/>
        <v>0</v>
      </c>
      <c r="FB195" s="80">
        <f t="shared" si="264"/>
        <v>0</v>
      </c>
      <c r="FC195" s="80">
        <f t="shared" si="264"/>
        <v>0</v>
      </c>
      <c r="FD195" s="80">
        <f t="shared" si="264"/>
        <v>0</v>
      </c>
      <c r="FE195" s="80">
        <f t="shared" si="264"/>
        <v>0</v>
      </c>
      <c r="FF195" s="80">
        <f t="shared" si="264"/>
        <v>0</v>
      </c>
      <c r="FG195" s="80">
        <f t="shared" si="264"/>
        <v>0</v>
      </c>
      <c r="FH195" s="80">
        <f t="shared" si="264"/>
        <v>0</v>
      </c>
      <c r="FI195" s="80">
        <f t="shared" si="264"/>
        <v>0</v>
      </c>
      <c r="FJ195" s="80">
        <f t="shared" si="264"/>
        <v>0</v>
      </c>
      <c r="FK195" s="80">
        <f t="shared" si="264"/>
        <v>0</v>
      </c>
      <c r="FL195" s="80">
        <f t="shared" si="264"/>
        <v>0</v>
      </c>
      <c r="FM195" s="80">
        <f t="shared" si="264"/>
        <v>0</v>
      </c>
      <c r="FN195" s="80">
        <f t="shared" si="264"/>
        <v>0</v>
      </c>
      <c r="FO195" s="80">
        <f t="shared" si="264"/>
        <v>0</v>
      </c>
      <c r="FP195" s="80">
        <f t="shared" si="264"/>
        <v>0</v>
      </c>
      <c r="FQ195" s="80">
        <f t="shared" si="264"/>
        <v>0</v>
      </c>
      <c r="FR195" s="80">
        <f t="shared" si="264"/>
        <v>0</v>
      </c>
      <c r="FS195" s="80">
        <f t="shared" si="264"/>
        <v>0</v>
      </c>
      <c r="FT195" s="80">
        <f t="shared" si="264"/>
        <v>0</v>
      </c>
      <c r="FU195" s="80">
        <f t="shared" si="264"/>
        <v>0</v>
      </c>
      <c r="FV195" s="80">
        <f t="shared" si="264"/>
        <v>0</v>
      </c>
      <c r="FW195" s="80">
        <f t="shared" si="264"/>
        <v>0</v>
      </c>
      <c r="FX195" s="80">
        <f t="shared" si="264"/>
        <v>0</v>
      </c>
      <c r="FY195" s="80">
        <f t="shared" si="264"/>
        <v>0</v>
      </c>
      <c r="FZ195" s="80">
        <f t="shared" si="264"/>
        <v>0</v>
      </c>
      <c r="GA195" s="80">
        <f t="shared" si="264"/>
        <v>0</v>
      </c>
      <c r="GB195" s="80">
        <f t="shared" si="264"/>
        <v>0</v>
      </c>
      <c r="GC195" s="80">
        <f t="shared" si="264"/>
        <v>0</v>
      </c>
      <c r="GD195" s="80">
        <f t="shared" si="264"/>
        <v>0</v>
      </c>
      <c r="GE195" s="80">
        <f t="shared" si="264"/>
        <v>0</v>
      </c>
      <c r="GF195" s="80">
        <f t="shared" si="264"/>
        <v>0</v>
      </c>
      <c r="GG195" s="80">
        <f t="shared" si="264"/>
        <v>0</v>
      </c>
      <c r="GH195" s="80">
        <f t="shared" si="264"/>
        <v>0</v>
      </c>
      <c r="GI195" s="80">
        <f t="shared" si="264"/>
        <v>0</v>
      </c>
      <c r="GJ195" s="80">
        <f t="shared" si="264"/>
        <v>0</v>
      </c>
      <c r="GK195" s="80">
        <f t="shared" si="264"/>
        <v>0</v>
      </c>
      <c r="GL195" s="80">
        <f t="shared" si="264"/>
        <v>0</v>
      </c>
      <c r="GM195" s="80">
        <f t="shared" si="264"/>
        <v>0</v>
      </c>
      <c r="GN195" s="80">
        <f t="shared" si="264"/>
        <v>0</v>
      </c>
      <c r="GO195" s="80">
        <f t="shared" si="264"/>
        <v>0</v>
      </c>
      <c r="GP195" s="80">
        <f t="shared" si="264"/>
        <v>0</v>
      </c>
      <c r="GQ195" s="80">
        <f t="shared" si="264"/>
        <v>0</v>
      </c>
      <c r="GR195" s="80">
        <f t="shared" si="264"/>
        <v>0</v>
      </c>
      <c r="GS195" s="80">
        <f t="shared" si="264"/>
        <v>0</v>
      </c>
      <c r="GT195" s="80">
        <f t="shared" si="264"/>
        <v>0</v>
      </c>
      <c r="GU195" s="80">
        <f t="shared" si="264"/>
        <v>0</v>
      </c>
      <c r="GV195" s="80">
        <f t="shared" si="264"/>
        <v>0</v>
      </c>
      <c r="GW195" s="80">
        <f t="shared" si="264"/>
        <v>0</v>
      </c>
      <c r="GX195" s="80">
        <f t="shared" si="264"/>
        <v>0</v>
      </c>
      <c r="GY195" s="80">
        <f t="shared" si="264"/>
        <v>0</v>
      </c>
      <c r="GZ195" s="80">
        <f t="shared" si="264"/>
        <v>0</v>
      </c>
      <c r="HA195" s="80">
        <f t="shared" si="264"/>
        <v>0</v>
      </c>
      <c r="HB195" s="80">
        <f t="shared" si="264"/>
        <v>0</v>
      </c>
      <c r="HC195" s="80">
        <f t="shared" si="264"/>
        <v>0</v>
      </c>
      <c r="HD195" s="80">
        <f t="shared" si="264"/>
        <v>0</v>
      </c>
      <c r="HE195" s="80">
        <f t="shared" si="264"/>
        <v>0</v>
      </c>
      <c r="HF195" s="80">
        <f t="shared" si="264"/>
        <v>0</v>
      </c>
      <c r="HG195" s="80">
        <f t="shared" si="264"/>
        <v>0</v>
      </c>
      <c r="HH195" s="80">
        <f t="shared" si="264"/>
        <v>0</v>
      </c>
      <c r="HI195" s="80">
        <f t="shared" si="264"/>
        <v>0</v>
      </c>
      <c r="HJ195" s="80">
        <f t="shared" si="264"/>
        <v>0</v>
      </c>
      <c r="HK195" s="80">
        <f t="shared" si="264"/>
        <v>0</v>
      </c>
      <c r="HL195" s="80">
        <f t="shared" si="264"/>
        <v>0</v>
      </c>
      <c r="HM195" s="80">
        <f t="shared" si="264"/>
        <v>0</v>
      </c>
      <c r="HN195" s="80">
        <f t="shared" si="264"/>
        <v>0</v>
      </c>
      <c r="HO195" s="80">
        <f t="shared" si="264"/>
        <v>0</v>
      </c>
      <c r="HP195" s="80">
        <f t="shared" si="264"/>
        <v>0</v>
      </c>
      <c r="HQ195" s="80">
        <f t="shared" si="264"/>
        <v>0</v>
      </c>
      <c r="HR195" s="80">
        <f t="shared" si="264"/>
        <v>0</v>
      </c>
      <c r="HS195" s="80">
        <f t="shared" si="264"/>
        <v>0</v>
      </c>
      <c r="HT195" s="80">
        <f t="shared" si="264"/>
        <v>0</v>
      </c>
      <c r="HU195" s="80">
        <f t="shared" si="264"/>
        <v>0</v>
      </c>
      <c r="HV195" s="80">
        <f t="shared" si="264"/>
        <v>0</v>
      </c>
      <c r="HW195" s="80">
        <f t="shared" si="264"/>
        <v>0</v>
      </c>
      <c r="HX195" s="80">
        <f t="shared" si="264"/>
        <v>0</v>
      </c>
      <c r="HY195" s="80">
        <f t="shared" si="264"/>
        <v>0</v>
      </c>
      <c r="HZ195" s="80">
        <f t="shared" si="264"/>
        <v>0</v>
      </c>
      <c r="IA195" s="80">
        <f t="shared" si="264"/>
        <v>0</v>
      </c>
      <c r="IB195" s="80">
        <f t="shared" si="264"/>
        <v>0</v>
      </c>
      <c r="IC195" s="80">
        <f t="shared" si="264"/>
        <v>0</v>
      </c>
      <c r="ID195" s="80">
        <f t="shared" si="264"/>
        <v>0</v>
      </c>
      <c r="IE195" s="80">
        <f t="shared" si="264"/>
        <v>0</v>
      </c>
      <c r="IF195" s="80">
        <f t="shared" si="264"/>
        <v>0</v>
      </c>
      <c r="IG195" s="80">
        <f t="shared" si="264"/>
        <v>0</v>
      </c>
      <c r="IH195" s="80">
        <f t="shared" si="264"/>
        <v>0</v>
      </c>
      <c r="II195" s="80">
        <f t="shared" si="264"/>
        <v>0</v>
      </c>
      <c r="IJ195" s="80">
        <f t="shared" si="264"/>
        <v>0</v>
      </c>
      <c r="IK195" s="80">
        <f t="shared" si="264"/>
        <v>0</v>
      </c>
      <c r="IL195" s="80">
        <f t="shared" si="264"/>
        <v>0</v>
      </c>
      <c r="IM195" s="80">
        <f t="shared" si="264"/>
        <v>0</v>
      </c>
      <c r="IN195" s="80">
        <f t="shared" si="264"/>
        <v>0</v>
      </c>
      <c r="IO195" s="80">
        <f t="shared" si="264"/>
        <v>0</v>
      </c>
      <c r="IP195" s="80">
        <f t="shared" si="264"/>
        <v>0</v>
      </c>
      <c r="IQ195" s="80">
        <f t="shared" si="264"/>
        <v>0</v>
      </c>
      <c r="IR195" s="80">
        <f t="shared" si="264"/>
        <v>0</v>
      </c>
      <c r="IS195" s="80">
        <f t="shared" si="264"/>
        <v>0</v>
      </c>
      <c r="IT195" s="80">
        <f t="shared" si="264"/>
        <v>0</v>
      </c>
      <c r="IU195" s="80">
        <f t="shared" si="264"/>
        <v>0</v>
      </c>
      <c r="IV195" s="80">
        <f t="shared" si="264"/>
        <v>0</v>
      </c>
      <c r="IW195" s="80">
        <f t="shared" si="264"/>
        <v>0</v>
      </c>
      <c r="IX195" s="80">
        <f t="shared" si="264"/>
        <v>0</v>
      </c>
      <c r="IY195" s="80">
        <f t="shared" si="264"/>
        <v>0</v>
      </c>
      <c r="IZ195" s="80">
        <f t="shared" si="264"/>
        <v>0</v>
      </c>
      <c r="JA195" s="80">
        <f t="shared" si="264"/>
        <v>0</v>
      </c>
      <c r="JB195" s="80">
        <f t="shared" si="264"/>
        <v>0</v>
      </c>
      <c r="JC195" s="80">
        <f t="shared" si="264"/>
        <v>0</v>
      </c>
      <c r="JD195" s="80">
        <f t="shared" si="264"/>
        <v>0</v>
      </c>
      <c r="JE195" s="80">
        <f t="shared" si="264"/>
        <v>0</v>
      </c>
      <c r="JF195" s="80">
        <f t="shared" si="264"/>
        <v>0</v>
      </c>
      <c r="JG195" s="80">
        <f t="shared" si="264"/>
        <v>0</v>
      </c>
      <c r="JH195" s="80">
        <f t="shared" si="264"/>
        <v>0</v>
      </c>
      <c r="JI195" s="80">
        <f t="shared" si="264"/>
        <v>0</v>
      </c>
      <c r="JJ195" s="80">
        <f t="shared" si="264"/>
        <v>0</v>
      </c>
      <c r="JK195" s="80">
        <f t="shared" si="264"/>
        <v>0</v>
      </c>
      <c r="JL195" s="80">
        <f t="shared" si="264"/>
        <v>0</v>
      </c>
      <c r="JM195" s="80">
        <f t="shared" si="264"/>
        <v>0</v>
      </c>
      <c r="JN195" s="80">
        <f t="shared" si="264"/>
        <v>0</v>
      </c>
      <c r="JO195" s="80">
        <f t="shared" si="264"/>
        <v>0</v>
      </c>
      <c r="JP195" s="80">
        <f t="shared" si="264"/>
        <v>0</v>
      </c>
      <c r="JQ195" s="80">
        <f t="shared" si="264"/>
        <v>0</v>
      </c>
      <c r="JR195" s="80">
        <f t="shared" si="264"/>
        <v>0</v>
      </c>
      <c r="JS195" s="80">
        <f t="shared" si="264"/>
        <v>0</v>
      </c>
      <c r="JT195" s="80">
        <f t="shared" si="264"/>
        <v>0</v>
      </c>
      <c r="JU195" s="80">
        <f t="shared" si="264"/>
        <v>0</v>
      </c>
      <c r="JV195" s="80">
        <f t="shared" si="264"/>
        <v>0</v>
      </c>
      <c r="JW195" s="80">
        <f t="shared" si="264"/>
        <v>0</v>
      </c>
      <c r="JX195" s="80">
        <f t="shared" si="264"/>
        <v>0</v>
      </c>
      <c r="JY195" s="80">
        <f t="shared" si="264"/>
        <v>0</v>
      </c>
      <c r="JZ195" s="80">
        <f t="shared" si="264"/>
        <v>0</v>
      </c>
      <c r="KA195" s="80">
        <f t="shared" si="264"/>
        <v>0</v>
      </c>
      <c r="KB195" s="80">
        <f t="shared" si="264"/>
        <v>0</v>
      </c>
      <c r="KC195" s="80">
        <f t="shared" si="264"/>
        <v>0</v>
      </c>
      <c r="KD195" s="80">
        <f t="shared" si="264"/>
        <v>0</v>
      </c>
      <c r="KE195" s="80">
        <f t="shared" si="264"/>
        <v>0</v>
      </c>
      <c r="KF195" s="1"/>
      <c r="KG195" s="1"/>
      <c r="KH195" s="80">
        <f>+Interest_Rate_for_Equipment_Financing/12*P195</f>
        <v>0</v>
      </c>
      <c r="KI195" s="80">
        <f>+Interest_Rate_for_Equipment_Financing/12*Q195</f>
        <v>0</v>
      </c>
      <c r="KJ195" s="80">
        <f>+Interest_Rate_for_Equipment_Financing/12*R195</f>
        <v>0</v>
      </c>
      <c r="KK195" s="80">
        <f>+Interest_Rate_for_Equipment_Financing/12*S195</f>
        <v>0</v>
      </c>
      <c r="KL195" s="80">
        <f>+Interest_Rate_for_Equipment_Financing/12*T195</f>
        <v>0</v>
      </c>
      <c r="KM195" s="80">
        <f>+Interest_Rate_for_Equipment_Financing/12*U195</f>
        <v>0</v>
      </c>
      <c r="KN195" s="80">
        <f>+Interest_Rate_for_Equipment_Financing/12*V195</f>
        <v>0</v>
      </c>
      <c r="KO195" s="80">
        <f>+Interest_Rate_for_Equipment_Financing/12*W195</f>
        <v>0</v>
      </c>
      <c r="KP195" s="80">
        <f>+Interest_Rate_for_Equipment_Financing/12*X195</f>
        <v>0</v>
      </c>
      <c r="KQ195" s="80">
        <f>+Interest_Rate_for_Equipment_Financing/12*Y195</f>
        <v>0</v>
      </c>
      <c r="KR195" s="80">
        <f>+Interest_Rate_for_Equipment_Financing/12*Z195</f>
        <v>0</v>
      </c>
      <c r="KS195" s="80">
        <f>+Interest_Rate_for_Equipment_Financing/12*AA195</f>
        <v>0</v>
      </c>
      <c r="KT195" s="80">
        <f>+Interest_Rate_for_Equipment_Financing/12*AB195</f>
        <v>0</v>
      </c>
      <c r="KU195" s="80">
        <f>+Interest_Rate_for_Equipment_Financing/12*AC195</f>
        <v>0</v>
      </c>
      <c r="KV195" s="80">
        <f>+Interest_Rate_for_Equipment_Financing/12*AD195</f>
        <v>0</v>
      </c>
      <c r="KW195" s="80">
        <f>+Interest_Rate_for_Equipment_Financing/12*AE195</f>
        <v>0</v>
      </c>
      <c r="KX195" s="80">
        <f>+Interest_Rate_for_Equipment_Financing/12*AF195</f>
        <v>0</v>
      </c>
      <c r="KY195" s="80">
        <f>+Interest_Rate_for_Equipment_Financing/12*AG195</f>
        <v>0</v>
      </c>
      <c r="KZ195" s="80">
        <f>+Interest_Rate_for_Equipment_Financing/12*AH195</f>
        <v>0</v>
      </c>
      <c r="LA195" s="80">
        <f>+Interest_Rate_for_Equipment_Financing/12*AI195</f>
        <v>0</v>
      </c>
      <c r="LB195" s="80">
        <f>+Interest_Rate_for_Equipment_Financing/12*AJ195</f>
        <v>0</v>
      </c>
      <c r="LC195" s="80">
        <f>+Interest_Rate_for_Equipment_Financing/12*AK195</f>
        <v>0</v>
      </c>
      <c r="LD195" s="80">
        <f>+Interest_Rate_for_Equipment_Financing/12*AL195</f>
        <v>0</v>
      </c>
      <c r="LE195" s="80">
        <f>+Interest_Rate_for_Equipment_Financing/12*AM195</f>
        <v>0</v>
      </c>
      <c r="LF195" s="80">
        <f>+Interest_Rate_for_Equipment_Financing/12*AN195</f>
        <v>0</v>
      </c>
      <c r="LG195" s="80">
        <f>+Interest_Rate_for_Equipment_Financing/12*AO195</f>
        <v>0</v>
      </c>
      <c r="LH195" s="80">
        <f>+Interest_Rate_for_Equipment_Financing/12*AP195</f>
        <v>0</v>
      </c>
      <c r="LI195" s="80">
        <f>+Interest_Rate_for_Equipment_Financing/12*AQ195</f>
        <v>0</v>
      </c>
      <c r="LJ195" s="80">
        <f>+Interest_Rate_for_Equipment_Financing/12*AR195</f>
        <v>0</v>
      </c>
      <c r="LK195" s="80">
        <f>+Interest_Rate_for_Equipment_Financing/12*AS195</f>
        <v>0</v>
      </c>
      <c r="LL195" s="80">
        <f>+Interest_Rate_for_Equipment_Financing/12*AT195</f>
        <v>0</v>
      </c>
      <c r="LM195" s="80">
        <f>+Interest_Rate_for_Equipment_Financing/12*AU195</f>
        <v>0</v>
      </c>
      <c r="LN195" s="80">
        <f>+Interest_Rate_for_Equipment_Financing/12*AV195</f>
        <v>0</v>
      </c>
      <c r="LO195" s="80">
        <f>+Interest_Rate_for_Equipment_Financing/12*AW195</f>
        <v>0</v>
      </c>
      <c r="LP195" s="80">
        <f>+Interest_Rate_for_Equipment_Financing/12*AX195</f>
        <v>0</v>
      </c>
      <c r="LQ195" s="80">
        <f>+Interest_Rate_for_Equipment_Financing/12*AY195</f>
        <v>0</v>
      </c>
      <c r="LR195" s="80">
        <f>+Interest_Rate_for_Equipment_Financing/12*AZ195</f>
        <v>0</v>
      </c>
      <c r="LS195" s="80">
        <f>+Interest_Rate_for_Equipment_Financing/12*BA195</f>
        <v>0</v>
      </c>
      <c r="LT195" s="80">
        <f>+Interest_Rate_for_Equipment_Financing/12*BB195</f>
        <v>0</v>
      </c>
      <c r="LU195" s="80">
        <f>+Interest_Rate_for_Equipment_Financing/12*BC195</f>
        <v>0</v>
      </c>
      <c r="LV195" s="80">
        <f>+Interest_Rate_for_Equipment_Financing/12*BD195</f>
        <v>0</v>
      </c>
      <c r="LW195" s="80">
        <f>+Interest_Rate_for_Equipment_Financing/12*BE195</f>
        <v>0</v>
      </c>
      <c r="LX195" s="80">
        <f>+Interest_Rate_for_Equipment_Financing/12*BF195</f>
        <v>0</v>
      </c>
      <c r="LY195" s="80">
        <f>+Interest_Rate_for_Equipment_Financing/12*BG195</f>
        <v>0</v>
      </c>
      <c r="LZ195" s="80">
        <f>+Interest_Rate_for_Equipment_Financing/12*BH195</f>
        <v>0</v>
      </c>
      <c r="MA195" s="80">
        <f>+Interest_Rate_for_Equipment_Financing/12*BI195</f>
        <v>0</v>
      </c>
      <c r="MB195" s="80">
        <f>+Interest_Rate_for_Equipment_Financing/12*BJ195</f>
        <v>0</v>
      </c>
      <c r="MC195" s="80">
        <f>+Interest_Rate_for_Equipment_Financing/12*BK195</f>
        <v>0</v>
      </c>
      <c r="MD195" s="80">
        <f>+Interest_Rate_for_Equipment_Financing/12*BL195</f>
        <v>0</v>
      </c>
      <c r="ME195" s="80">
        <f>+Interest_Rate_for_Equipment_Financing/12*BM195</f>
        <v>0</v>
      </c>
      <c r="MF195" s="80">
        <f>+Interest_Rate_for_Equipment_Financing/12*BN195</f>
        <v>0</v>
      </c>
      <c r="MG195" s="80">
        <f>+Interest_Rate_for_Equipment_Financing/12*BO195</f>
        <v>0</v>
      </c>
      <c r="MH195" s="80">
        <f>+Interest_Rate_for_Equipment_Financing/12*BP195</f>
        <v>0</v>
      </c>
      <c r="MI195" s="80">
        <f>+Interest_Rate_for_Equipment_Financing/12*BQ195</f>
        <v>0</v>
      </c>
      <c r="MJ195" s="80">
        <f>+Interest_Rate_for_Equipment_Financing/12*BR195</f>
        <v>0</v>
      </c>
      <c r="MK195" s="80">
        <f>+Interest_Rate_for_Equipment_Financing/12*BS195</f>
        <v>0</v>
      </c>
      <c r="ML195" s="80">
        <f>+Interest_Rate_for_Equipment_Financing/12*BT195</f>
        <v>0</v>
      </c>
      <c r="MM195" s="80">
        <f>+Interest_Rate_for_Equipment_Financing/12*BU195</f>
        <v>0</v>
      </c>
      <c r="MN195" s="80">
        <f>+Interest_Rate_for_Equipment_Financing/12*BV195</f>
        <v>0</v>
      </c>
      <c r="MO195" s="80">
        <f>+Interest_Rate_for_Equipment_Financing/12*BW195</f>
        <v>0</v>
      </c>
      <c r="MP195" s="80">
        <f>+Interest_Rate_for_Equipment_Financing/12*BX195</f>
        <v>0</v>
      </c>
      <c r="MQ195" s="80">
        <f>+Interest_Rate_for_Equipment_Financing/12*BY195</f>
        <v>0</v>
      </c>
      <c r="MR195" s="80">
        <f>+Interest_Rate_for_Equipment_Financing/12*BZ195</f>
        <v>0</v>
      </c>
      <c r="MS195" s="80">
        <f>+Interest_Rate_for_Equipment_Financing/12*CA195</f>
        <v>0</v>
      </c>
      <c r="MT195" s="80">
        <f>+Interest_Rate_for_Equipment_Financing/12*CB195</f>
        <v>0</v>
      </c>
      <c r="MU195" s="80">
        <f>+Interest_Rate_for_Equipment_Financing/12*CC195</f>
        <v>0</v>
      </c>
      <c r="MV195" s="80">
        <f>+Interest_Rate_for_Equipment_Financing/12*CD195</f>
        <v>0</v>
      </c>
      <c r="MW195" s="80">
        <f>+Interest_Rate_for_Equipment_Financing/12*CE195</f>
        <v>0</v>
      </c>
      <c r="MX195" s="80">
        <f>+Interest_Rate_for_Equipment_Financing/12*CF195</f>
        <v>0</v>
      </c>
      <c r="MY195" s="80">
        <f>+Interest_Rate_for_Equipment_Financing/12*CG195</f>
        <v>0</v>
      </c>
      <c r="MZ195" s="80">
        <f>+Interest_Rate_for_Equipment_Financing/12*CH195</f>
        <v>0</v>
      </c>
      <c r="NA195" s="80">
        <f>+Interest_Rate_for_Equipment_Financing/12*CI195</f>
        <v>0</v>
      </c>
      <c r="NB195" s="80">
        <f>+Interest_Rate_for_Equipment_Financing/12*CJ195</f>
        <v>0</v>
      </c>
      <c r="NC195" s="80">
        <f>+Interest_Rate_for_Equipment_Financing/12*CK195</f>
        <v>0</v>
      </c>
      <c r="ND195" s="80">
        <f>+Interest_Rate_for_Equipment_Financing/12*CL195</f>
        <v>0</v>
      </c>
      <c r="NE195" s="80">
        <f>+Interest_Rate_for_Equipment_Financing/12*CM195</f>
        <v>0</v>
      </c>
      <c r="NF195" s="80">
        <f>+Interest_Rate_for_Equipment_Financing/12*CN195</f>
        <v>0</v>
      </c>
      <c r="NG195" s="80">
        <f>+Interest_Rate_for_Equipment_Financing/12*CO195</f>
        <v>0</v>
      </c>
      <c r="NH195" s="80">
        <f>+Interest_Rate_for_Equipment_Financing/12*CP195</f>
        <v>0</v>
      </c>
      <c r="NI195" s="80">
        <f>+Interest_Rate_for_Equipment_Financing/12*CQ195</f>
        <v>0</v>
      </c>
      <c r="NJ195" s="80">
        <f>+Interest_Rate_for_Equipment_Financing/12*CR195</f>
        <v>0</v>
      </c>
      <c r="NK195" s="80">
        <f>+Interest_Rate_for_Equipment_Financing/12*CS195</f>
        <v>0</v>
      </c>
      <c r="NL195" s="80">
        <f>+Interest_Rate_for_Equipment_Financing/12*CT195</f>
        <v>0</v>
      </c>
      <c r="NM195" s="80">
        <f>+Interest_Rate_for_Equipment_Financing/12*CU195</f>
        <v>0</v>
      </c>
      <c r="NN195" s="80">
        <f>+Interest_Rate_for_Equipment_Financing/12*CV195</f>
        <v>0</v>
      </c>
      <c r="NO195" s="80">
        <f>+Interest_Rate_for_Equipment_Financing/12*CW195</f>
        <v>0</v>
      </c>
      <c r="NP195" s="80">
        <f>+Interest_Rate_for_Equipment_Financing/12*CX195</f>
        <v>0</v>
      </c>
      <c r="NQ195" s="80">
        <f>+Interest_Rate_for_Equipment_Financing/12*CY195</f>
        <v>0</v>
      </c>
      <c r="NR195" s="80">
        <f>+Interest_Rate_for_Equipment_Financing/12*CZ195</f>
        <v>0</v>
      </c>
      <c r="NS195" s="80">
        <f>+Interest_Rate_for_Equipment_Financing/12*DA195</f>
        <v>0</v>
      </c>
      <c r="NT195" s="80">
        <f>+Interest_Rate_for_Equipment_Financing/12*DB195</f>
        <v>0</v>
      </c>
      <c r="NU195" s="80">
        <f>+Interest_Rate_for_Equipment_Financing/12*DC195</f>
        <v>0</v>
      </c>
      <c r="NV195" s="80">
        <f>+Interest_Rate_for_Equipment_Financing/12*DD195</f>
        <v>0</v>
      </c>
      <c r="NW195" s="80">
        <f>+Interest_Rate_for_Equipment_Financing/12*DE195</f>
        <v>0</v>
      </c>
      <c r="NX195" s="80">
        <f>+Interest_Rate_for_Equipment_Financing/12*DF195</f>
        <v>0</v>
      </c>
      <c r="NY195" s="80">
        <f>+Interest_Rate_for_Equipment_Financing/12*DG195</f>
        <v>0</v>
      </c>
      <c r="NZ195" s="80">
        <f>+Interest_Rate_for_Equipment_Financing/12*DH195</f>
        <v>0</v>
      </c>
      <c r="OA195" s="80">
        <f>+Interest_Rate_for_Equipment_Financing/12*DI195</f>
        <v>0</v>
      </c>
      <c r="OB195" s="80">
        <f>+Interest_Rate_for_Equipment_Financing/12*DJ195</f>
        <v>0</v>
      </c>
      <c r="OC195" s="80">
        <f>+Interest_Rate_for_Equipment_Financing/12*DK195</f>
        <v>0</v>
      </c>
      <c r="OD195" s="80">
        <f>+Interest_Rate_for_Equipment_Financing/12*DL195</f>
        <v>0</v>
      </c>
      <c r="OE195" s="80">
        <f>+Interest_Rate_for_Equipment_Financing/12*DM195</f>
        <v>0</v>
      </c>
      <c r="OF195" s="80">
        <f>+Interest_Rate_for_Equipment_Financing/12*DN195</f>
        <v>0</v>
      </c>
      <c r="OG195" s="80">
        <f>+Interest_Rate_for_Equipment_Financing/12*DO195</f>
        <v>0</v>
      </c>
      <c r="OH195" s="80">
        <f>+Interest_Rate_for_Equipment_Financing/12*DP195</f>
        <v>0</v>
      </c>
      <c r="OI195" s="80">
        <f>+Interest_Rate_for_Equipment_Financing/12*DQ195</f>
        <v>0</v>
      </c>
      <c r="OJ195" s="80">
        <f>+Interest_Rate_for_Equipment_Financing/12*DR195</f>
        <v>0</v>
      </c>
      <c r="OK195" s="80">
        <f>+Interest_Rate_for_Equipment_Financing/12*DS195</f>
        <v>0</v>
      </c>
      <c r="OL195" s="80">
        <f>+Interest_Rate_for_Equipment_Financing/12*DT195</f>
        <v>0</v>
      </c>
      <c r="OM195" s="80">
        <f>+Interest_Rate_for_Equipment_Financing/12*DU195</f>
        <v>0</v>
      </c>
      <c r="ON195" s="80">
        <f>+Interest_Rate_for_Equipment_Financing/12*DV195</f>
        <v>0</v>
      </c>
      <c r="OO195" s="80">
        <f>+Interest_Rate_for_Equipment_Financing/12*DW195</f>
        <v>0</v>
      </c>
      <c r="OP195" s="80">
        <f>+Interest_Rate_for_Equipment_Financing/12*DX195</f>
        <v>0</v>
      </c>
      <c r="OQ195" s="80">
        <f>+Interest_Rate_for_Equipment_Financing/12*DY195</f>
        <v>0</v>
      </c>
      <c r="OR195" s="80">
        <f>+Interest_Rate_for_Equipment_Financing/12*DZ195</f>
        <v>0</v>
      </c>
      <c r="OS195" s="80">
        <f>+Interest_Rate_for_Equipment_Financing/12*EA195</f>
        <v>0</v>
      </c>
      <c r="OT195" s="80">
        <f>+Interest_Rate_for_Equipment_Financing/12*EB195</f>
        <v>0</v>
      </c>
      <c r="OU195" s="80">
        <f>+Interest_Rate_for_Equipment_Financing/12*EC195</f>
        <v>0</v>
      </c>
      <c r="OV195" s="80">
        <f>+Interest_Rate_for_Equipment_Financing/12*ED195</f>
        <v>0</v>
      </c>
      <c r="OW195" s="80">
        <f>+Interest_Rate_for_Equipment_Financing/12*EE195</f>
        <v>0</v>
      </c>
    </row>
    <row r="196" ht="12.75" customHeight="1">
      <c r="A196" s="79">
        <f t="shared" si="111"/>
        <v>75</v>
      </c>
      <c r="B196" s="79" t="s">
        <v>275</v>
      </c>
      <c r="C196" s="80"/>
      <c r="D196" s="80" t="str">
        <f>Term_for_Equipment_Financing</f>
        <v/>
      </c>
      <c r="E196" s="294">
        <f>+Interest_Rate_LT</f>
        <v>0.05</v>
      </c>
      <c r="F196" s="295">
        <f t="shared" si="141"/>
        <v>3</v>
      </c>
      <c r="G196" s="79">
        <f t="shared" si="142"/>
        <v>2031</v>
      </c>
      <c r="H196" s="296"/>
      <c r="I196" s="296"/>
      <c r="J196" s="297"/>
      <c r="K196" s="1"/>
      <c r="L196" s="1"/>
      <c r="M196" s="256">
        <f t="shared" si="118"/>
        <v>47908</v>
      </c>
      <c r="N196" s="256">
        <f t="shared" si="112"/>
        <v>0</v>
      </c>
      <c r="O196" s="257">
        <f t="shared" si="113"/>
        <v>0</v>
      </c>
      <c r="P196" s="258">
        <f t="shared" ref="P196:ES196" si="265">AND((O196&gt;0.1),OR(P$70&lt;$N196,$N196=0))*(O196+$O196+O196*$E196/12)+(P$70=$M196)*($C196+$O196+$C196*$E196/12)</f>
        <v>0</v>
      </c>
      <c r="Q196" s="258">
        <f t="shared" si="265"/>
        <v>0</v>
      </c>
      <c r="R196" s="258">
        <f t="shared" si="265"/>
        <v>0</v>
      </c>
      <c r="S196" s="258">
        <f t="shared" si="265"/>
        <v>0</v>
      </c>
      <c r="T196" s="258">
        <f t="shared" si="265"/>
        <v>0</v>
      </c>
      <c r="U196" s="258">
        <f t="shared" si="265"/>
        <v>0</v>
      </c>
      <c r="V196" s="258">
        <f t="shared" si="265"/>
        <v>0</v>
      </c>
      <c r="W196" s="258">
        <f t="shared" si="265"/>
        <v>0</v>
      </c>
      <c r="X196" s="258">
        <f t="shared" si="265"/>
        <v>0</v>
      </c>
      <c r="Y196" s="258">
        <f t="shared" si="265"/>
        <v>0</v>
      </c>
      <c r="Z196" s="258">
        <f t="shared" si="265"/>
        <v>0</v>
      </c>
      <c r="AA196" s="258">
        <f t="shared" si="265"/>
        <v>0</v>
      </c>
      <c r="AB196" s="258">
        <f t="shared" si="265"/>
        <v>0</v>
      </c>
      <c r="AC196" s="258">
        <f t="shared" si="265"/>
        <v>0</v>
      </c>
      <c r="AD196" s="258">
        <f t="shared" si="265"/>
        <v>0</v>
      </c>
      <c r="AE196" s="258">
        <f t="shared" si="265"/>
        <v>0</v>
      </c>
      <c r="AF196" s="258">
        <f t="shared" si="265"/>
        <v>0</v>
      </c>
      <c r="AG196" s="258">
        <f t="shared" si="265"/>
        <v>0</v>
      </c>
      <c r="AH196" s="258">
        <f t="shared" si="265"/>
        <v>0</v>
      </c>
      <c r="AI196" s="258">
        <f t="shared" si="265"/>
        <v>0</v>
      </c>
      <c r="AJ196" s="258">
        <f t="shared" si="265"/>
        <v>0</v>
      </c>
      <c r="AK196" s="258">
        <f t="shared" si="265"/>
        <v>0</v>
      </c>
      <c r="AL196" s="258">
        <f t="shared" si="265"/>
        <v>0</v>
      </c>
      <c r="AM196" s="258">
        <f t="shared" si="265"/>
        <v>0</v>
      </c>
      <c r="AN196" s="258">
        <f t="shared" si="265"/>
        <v>0</v>
      </c>
      <c r="AO196" s="258">
        <f t="shared" si="265"/>
        <v>0</v>
      </c>
      <c r="AP196" s="258">
        <f t="shared" si="265"/>
        <v>0</v>
      </c>
      <c r="AQ196" s="258">
        <f t="shared" si="265"/>
        <v>0</v>
      </c>
      <c r="AR196" s="258">
        <f t="shared" si="265"/>
        <v>0</v>
      </c>
      <c r="AS196" s="258">
        <f t="shared" si="265"/>
        <v>0</v>
      </c>
      <c r="AT196" s="258">
        <f t="shared" si="265"/>
        <v>0</v>
      </c>
      <c r="AU196" s="258">
        <f t="shared" si="265"/>
        <v>0</v>
      </c>
      <c r="AV196" s="258">
        <f t="shared" si="265"/>
        <v>0</v>
      </c>
      <c r="AW196" s="258">
        <f t="shared" si="265"/>
        <v>0</v>
      </c>
      <c r="AX196" s="258">
        <f t="shared" si="265"/>
        <v>0</v>
      </c>
      <c r="AY196" s="258">
        <f t="shared" si="265"/>
        <v>0</v>
      </c>
      <c r="AZ196" s="258">
        <f t="shared" si="265"/>
        <v>0</v>
      </c>
      <c r="BA196" s="258">
        <f t="shared" si="265"/>
        <v>0</v>
      </c>
      <c r="BB196" s="258">
        <f t="shared" si="265"/>
        <v>0</v>
      </c>
      <c r="BC196" s="258">
        <f t="shared" si="265"/>
        <v>0</v>
      </c>
      <c r="BD196" s="258">
        <f t="shared" si="265"/>
        <v>0</v>
      </c>
      <c r="BE196" s="258">
        <f t="shared" si="265"/>
        <v>0</v>
      </c>
      <c r="BF196" s="258">
        <f t="shared" si="265"/>
        <v>0</v>
      </c>
      <c r="BG196" s="258">
        <f t="shared" si="265"/>
        <v>0</v>
      </c>
      <c r="BH196" s="258">
        <f t="shared" si="265"/>
        <v>0</v>
      </c>
      <c r="BI196" s="258">
        <f t="shared" si="265"/>
        <v>0</v>
      </c>
      <c r="BJ196" s="258">
        <f t="shared" si="265"/>
        <v>0</v>
      </c>
      <c r="BK196" s="258">
        <f t="shared" si="265"/>
        <v>0</v>
      </c>
      <c r="BL196" s="258">
        <f t="shared" si="265"/>
        <v>0</v>
      </c>
      <c r="BM196" s="258">
        <f t="shared" si="265"/>
        <v>0</v>
      </c>
      <c r="BN196" s="258">
        <f t="shared" si="265"/>
        <v>0</v>
      </c>
      <c r="BO196" s="258">
        <f t="shared" si="265"/>
        <v>0</v>
      </c>
      <c r="BP196" s="258">
        <f t="shared" si="265"/>
        <v>0</v>
      </c>
      <c r="BQ196" s="258">
        <f t="shared" si="265"/>
        <v>0</v>
      </c>
      <c r="BR196" s="258">
        <f t="shared" si="265"/>
        <v>0</v>
      </c>
      <c r="BS196" s="258">
        <f t="shared" si="265"/>
        <v>0</v>
      </c>
      <c r="BT196" s="258">
        <f t="shared" si="265"/>
        <v>0</v>
      </c>
      <c r="BU196" s="258">
        <f t="shared" si="265"/>
        <v>0</v>
      </c>
      <c r="BV196" s="258">
        <f t="shared" si="265"/>
        <v>0</v>
      </c>
      <c r="BW196" s="258">
        <f t="shared" si="265"/>
        <v>0</v>
      </c>
      <c r="BX196" s="258">
        <f t="shared" si="265"/>
        <v>0</v>
      </c>
      <c r="BY196" s="258">
        <f t="shared" si="265"/>
        <v>0</v>
      </c>
      <c r="BZ196" s="258">
        <f t="shared" si="265"/>
        <v>0</v>
      </c>
      <c r="CA196" s="258">
        <f t="shared" si="265"/>
        <v>0</v>
      </c>
      <c r="CB196" s="258">
        <f t="shared" si="265"/>
        <v>0</v>
      </c>
      <c r="CC196" s="258">
        <f t="shared" si="265"/>
        <v>0</v>
      </c>
      <c r="CD196" s="258">
        <f t="shared" si="265"/>
        <v>0</v>
      </c>
      <c r="CE196" s="258">
        <f t="shared" si="265"/>
        <v>0</v>
      </c>
      <c r="CF196" s="258">
        <f t="shared" si="265"/>
        <v>0</v>
      </c>
      <c r="CG196" s="258">
        <f t="shared" si="265"/>
        <v>0</v>
      </c>
      <c r="CH196" s="258">
        <f t="shared" si="265"/>
        <v>0</v>
      </c>
      <c r="CI196" s="258">
        <f t="shared" si="265"/>
        <v>0</v>
      </c>
      <c r="CJ196" s="258">
        <f t="shared" si="265"/>
        <v>0</v>
      </c>
      <c r="CK196" s="258">
        <f t="shared" si="265"/>
        <v>0</v>
      </c>
      <c r="CL196" s="258">
        <f t="shared" si="265"/>
        <v>0</v>
      </c>
      <c r="CM196" s="258">
        <f t="shared" si="265"/>
        <v>0</v>
      </c>
      <c r="CN196" s="258">
        <f t="shared" si="265"/>
        <v>0</v>
      </c>
      <c r="CO196" s="258">
        <f t="shared" si="265"/>
        <v>0</v>
      </c>
      <c r="CP196" s="258">
        <f t="shared" si="265"/>
        <v>0</v>
      </c>
      <c r="CQ196" s="258">
        <f t="shared" si="265"/>
        <v>0</v>
      </c>
      <c r="CR196" s="258">
        <f t="shared" si="265"/>
        <v>0</v>
      </c>
      <c r="CS196" s="258">
        <f t="shared" si="265"/>
        <v>0</v>
      </c>
      <c r="CT196" s="258">
        <f t="shared" si="265"/>
        <v>0</v>
      </c>
      <c r="CU196" s="258">
        <f t="shared" si="265"/>
        <v>0</v>
      </c>
      <c r="CV196" s="258">
        <f t="shared" si="265"/>
        <v>0</v>
      </c>
      <c r="CW196" s="258">
        <f t="shared" si="265"/>
        <v>0</v>
      </c>
      <c r="CX196" s="258">
        <f t="shared" si="265"/>
        <v>0</v>
      </c>
      <c r="CY196" s="258">
        <f t="shared" si="265"/>
        <v>0</v>
      </c>
      <c r="CZ196" s="258">
        <f t="shared" si="265"/>
        <v>0</v>
      </c>
      <c r="DA196" s="258">
        <f t="shared" si="265"/>
        <v>0</v>
      </c>
      <c r="DB196" s="258">
        <f t="shared" si="265"/>
        <v>0</v>
      </c>
      <c r="DC196" s="258">
        <f t="shared" si="265"/>
        <v>0</v>
      </c>
      <c r="DD196" s="258">
        <f t="shared" si="265"/>
        <v>0</v>
      </c>
      <c r="DE196" s="258">
        <f t="shared" si="265"/>
        <v>0</v>
      </c>
      <c r="DF196" s="258">
        <f t="shared" si="265"/>
        <v>0</v>
      </c>
      <c r="DG196" s="258">
        <f t="shared" si="265"/>
        <v>0</v>
      </c>
      <c r="DH196" s="258">
        <f t="shared" si="265"/>
        <v>0</v>
      </c>
      <c r="DI196" s="258">
        <f t="shared" si="265"/>
        <v>0</v>
      </c>
      <c r="DJ196" s="258">
        <f t="shared" si="265"/>
        <v>0</v>
      </c>
      <c r="DK196" s="258">
        <f t="shared" si="265"/>
        <v>0</v>
      </c>
      <c r="DL196" s="258">
        <f t="shared" si="265"/>
        <v>0</v>
      </c>
      <c r="DM196" s="258">
        <f t="shared" si="265"/>
        <v>0</v>
      </c>
      <c r="DN196" s="258">
        <f t="shared" si="265"/>
        <v>0</v>
      </c>
      <c r="DO196" s="258">
        <f t="shared" si="265"/>
        <v>0</v>
      </c>
      <c r="DP196" s="258">
        <f t="shared" si="265"/>
        <v>0</v>
      </c>
      <c r="DQ196" s="258">
        <f t="shared" si="265"/>
        <v>0</v>
      </c>
      <c r="DR196" s="258">
        <f t="shared" si="265"/>
        <v>0</v>
      </c>
      <c r="DS196" s="258">
        <f t="shared" si="265"/>
        <v>0</v>
      </c>
      <c r="DT196" s="258">
        <f t="shared" si="265"/>
        <v>0</v>
      </c>
      <c r="DU196" s="258">
        <f t="shared" si="265"/>
        <v>0</v>
      </c>
      <c r="DV196" s="258">
        <f t="shared" si="265"/>
        <v>0</v>
      </c>
      <c r="DW196" s="258">
        <f t="shared" si="265"/>
        <v>0</v>
      </c>
      <c r="DX196" s="258">
        <f t="shared" si="265"/>
        <v>0</v>
      </c>
      <c r="DY196" s="258">
        <f t="shared" si="265"/>
        <v>0</v>
      </c>
      <c r="DZ196" s="258">
        <f t="shared" si="265"/>
        <v>0</v>
      </c>
      <c r="EA196" s="258">
        <f t="shared" si="265"/>
        <v>0</v>
      </c>
      <c r="EB196" s="258">
        <f t="shared" si="265"/>
        <v>0</v>
      </c>
      <c r="EC196" s="258">
        <f t="shared" si="265"/>
        <v>0</v>
      </c>
      <c r="ED196" s="258">
        <f t="shared" si="265"/>
        <v>0</v>
      </c>
      <c r="EE196" s="258">
        <f t="shared" si="265"/>
        <v>0</v>
      </c>
      <c r="EF196" s="258">
        <f t="shared" si="265"/>
        <v>0</v>
      </c>
      <c r="EG196" s="258">
        <f t="shared" si="265"/>
        <v>0</v>
      </c>
      <c r="EH196" s="258">
        <f t="shared" si="265"/>
        <v>0</v>
      </c>
      <c r="EI196" s="258">
        <f t="shared" si="265"/>
        <v>0</v>
      </c>
      <c r="EJ196" s="258">
        <f t="shared" si="265"/>
        <v>0</v>
      </c>
      <c r="EK196" s="258">
        <f t="shared" si="265"/>
        <v>0</v>
      </c>
      <c r="EL196" s="258">
        <f t="shared" si="265"/>
        <v>0</v>
      </c>
      <c r="EM196" s="258">
        <f t="shared" si="265"/>
        <v>0</v>
      </c>
      <c r="EN196" s="258">
        <f t="shared" si="265"/>
        <v>0</v>
      </c>
      <c r="EO196" s="258">
        <f t="shared" si="265"/>
        <v>0</v>
      </c>
      <c r="EP196" s="258">
        <f t="shared" si="265"/>
        <v>0</v>
      </c>
      <c r="EQ196" s="258">
        <f t="shared" si="265"/>
        <v>0</v>
      </c>
      <c r="ER196" s="258">
        <f t="shared" si="265"/>
        <v>0</v>
      </c>
      <c r="ES196" s="258">
        <f t="shared" si="265"/>
        <v>0</v>
      </c>
      <c r="ET196" s="1"/>
      <c r="EU196" s="1"/>
      <c r="EV196" s="1"/>
      <c r="EW196" s="1"/>
      <c r="EX196" s="80">
        <f t="shared" ref="EX196:KE196" si="266">(P196&gt;0)*(P196-AB196)</f>
        <v>0</v>
      </c>
      <c r="EY196" s="80">
        <f t="shared" si="266"/>
        <v>0</v>
      </c>
      <c r="EZ196" s="80">
        <f t="shared" si="266"/>
        <v>0</v>
      </c>
      <c r="FA196" s="80">
        <f t="shared" si="266"/>
        <v>0</v>
      </c>
      <c r="FB196" s="80">
        <f t="shared" si="266"/>
        <v>0</v>
      </c>
      <c r="FC196" s="80">
        <f t="shared" si="266"/>
        <v>0</v>
      </c>
      <c r="FD196" s="80">
        <f t="shared" si="266"/>
        <v>0</v>
      </c>
      <c r="FE196" s="80">
        <f t="shared" si="266"/>
        <v>0</v>
      </c>
      <c r="FF196" s="80">
        <f t="shared" si="266"/>
        <v>0</v>
      </c>
      <c r="FG196" s="80">
        <f t="shared" si="266"/>
        <v>0</v>
      </c>
      <c r="FH196" s="80">
        <f t="shared" si="266"/>
        <v>0</v>
      </c>
      <c r="FI196" s="80">
        <f t="shared" si="266"/>
        <v>0</v>
      </c>
      <c r="FJ196" s="80">
        <f t="shared" si="266"/>
        <v>0</v>
      </c>
      <c r="FK196" s="80">
        <f t="shared" si="266"/>
        <v>0</v>
      </c>
      <c r="FL196" s="80">
        <f t="shared" si="266"/>
        <v>0</v>
      </c>
      <c r="FM196" s="80">
        <f t="shared" si="266"/>
        <v>0</v>
      </c>
      <c r="FN196" s="80">
        <f t="shared" si="266"/>
        <v>0</v>
      </c>
      <c r="FO196" s="80">
        <f t="shared" si="266"/>
        <v>0</v>
      </c>
      <c r="FP196" s="80">
        <f t="shared" si="266"/>
        <v>0</v>
      </c>
      <c r="FQ196" s="80">
        <f t="shared" si="266"/>
        <v>0</v>
      </c>
      <c r="FR196" s="80">
        <f t="shared" si="266"/>
        <v>0</v>
      </c>
      <c r="FS196" s="80">
        <f t="shared" si="266"/>
        <v>0</v>
      </c>
      <c r="FT196" s="80">
        <f t="shared" si="266"/>
        <v>0</v>
      </c>
      <c r="FU196" s="80">
        <f t="shared" si="266"/>
        <v>0</v>
      </c>
      <c r="FV196" s="80">
        <f t="shared" si="266"/>
        <v>0</v>
      </c>
      <c r="FW196" s="80">
        <f t="shared" si="266"/>
        <v>0</v>
      </c>
      <c r="FX196" s="80">
        <f t="shared" si="266"/>
        <v>0</v>
      </c>
      <c r="FY196" s="80">
        <f t="shared" si="266"/>
        <v>0</v>
      </c>
      <c r="FZ196" s="80">
        <f t="shared" si="266"/>
        <v>0</v>
      </c>
      <c r="GA196" s="80">
        <f t="shared" si="266"/>
        <v>0</v>
      </c>
      <c r="GB196" s="80">
        <f t="shared" si="266"/>
        <v>0</v>
      </c>
      <c r="GC196" s="80">
        <f t="shared" si="266"/>
        <v>0</v>
      </c>
      <c r="GD196" s="80">
        <f t="shared" si="266"/>
        <v>0</v>
      </c>
      <c r="GE196" s="80">
        <f t="shared" si="266"/>
        <v>0</v>
      </c>
      <c r="GF196" s="80">
        <f t="shared" si="266"/>
        <v>0</v>
      </c>
      <c r="GG196" s="80">
        <f t="shared" si="266"/>
        <v>0</v>
      </c>
      <c r="GH196" s="80">
        <f t="shared" si="266"/>
        <v>0</v>
      </c>
      <c r="GI196" s="80">
        <f t="shared" si="266"/>
        <v>0</v>
      </c>
      <c r="GJ196" s="80">
        <f t="shared" si="266"/>
        <v>0</v>
      </c>
      <c r="GK196" s="80">
        <f t="shared" si="266"/>
        <v>0</v>
      </c>
      <c r="GL196" s="80">
        <f t="shared" si="266"/>
        <v>0</v>
      </c>
      <c r="GM196" s="80">
        <f t="shared" si="266"/>
        <v>0</v>
      </c>
      <c r="GN196" s="80">
        <f t="shared" si="266"/>
        <v>0</v>
      </c>
      <c r="GO196" s="80">
        <f t="shared" si="266"/>
        <v>0</v>
      </c>
      <c r="GP196" s="80">
        <f t="shared" si="266"/>
        <v>0</v>
      </c>
      <c r="GQ196" s="80">
        <f t="shared" si="266"/>
        <v>0</v>
      </c>
      <c r="GR196" s="80">
        <f t="shared" si="266"/>
        <v>0</v>
      </c>
      <c r="GS196" s="80">
        <f t="shared" si="266"/>
        <v>0</v>
      </c>
      <c r="GT196" s="80">
        <f t="shared" si="266"/>
        <v>0</v>
      </c>
      <c r="GU196" s="80">
        <f t="shared" si="266"/>
        <v>0</v>
      </c>
      <c r="GV196" s="80">
        <f t="shared" si="266"/>
        <v>0</v>
      </c>
      <c r="GW196" s="80">
        <f t="shared" si="266"/>
        <v>0</v>
      </c>
      <c r="GX196" s="80">
        <f t="shared" si="266"/>
        <v>0</v>
      </c>
      <c r="GY196" s="80">
        <f t="shared" si="266"/>
        <v>0</v>
      </c>
      <c r="GZ196" s="80">
        <f t="shared" si="266"/>
        <v>0</v>
      </c>
      <c r="HA196" s="80">
        <f t="shared" si="266"/>
        <v>0</v>
      </c>
      <c r="HB196" s="80">
        <f t="shared" si="266"/>
        <v>0</v>
      </c>
      <c r="HC196" s="80">
        <f t="shared" si="266"/>
        <v>0</v>
      </c>
      <c r="HD196" s="80">
        <f t="shared" si="266"/>
        <v>0</v>
      </c>
      <c r="HE196" s="80">
        <f t="shared" si="266"/>
        <v>0</v>
      </c>
      <c r="HF196" s="80">
        <f t="shared" si="266"/>
        <v>0</v>
      </c>
      <c r="HG196" s="80">
        <f t="shared" si="266"/>
        <v>0</v>
      </c>
      <c r="HH196" s="80">
        <f t="shared" si="266"/>
        <v>0</v>
      </c>
      <c r="HI196" s="80">
        <f t="shared" si="266"/>
        <v>0</v>
      </c>
      <c r="HJ196" s="80">
        <f t="shared" si="266"/>
        <v>0</v>
      </c>
      <c r="HK196" s="80">
        <f t="shared" si="266"/>
        <v>0</v>
      </c>
      <c r="HL196" s="80">
        <f t="shared" si="266"/>
        <v>0</v>
      </c>
      <c r="HM196" s="80">
        <f t="shared" si="266"/>
        <v>0</v>
      </c>
      <c r="HN196" s="80">
        <f t="shared" si="266"/>
        <v>0</v>
      </c>
      <c r="HO196" s="80">
        <f t="shared" si="266"/>
        <v>0</v>
      </c>
      <c r="HP196" s="80">
        <f t="shared" si="266"/>
        <v>0</v>
      </c>
      <c r="HQ196" s="80">
        <f t="shared" si="266"/>
        <v>0</v>
      </c>
      <c r="HR196" s="80">
        <f t="shared" si="266"/>
        <v>0</v>
      </c>
      <c r="HS196" s="80">
        <f t="shared" si="266"/>
        <v>0</v>
      </c>
      <c r="HT196" s="80">
        <f t="shared" si="266"/>
        <v>0</v>
      </c>
      <c r="HU196" s="80">
        <f t="shared" si="266"/>
        <v>0</v>
      </c>
      <c r="HV196" s="80">
        <f t="shared" si="266"/>
        <v>0</v>
      </c>
      <c r="HW196" s="80">
        <f t="shared" si="266"/>
        <v>0</v>
      </c>
      <c r="HX196" s="80">
        <f t="shared" si="266"/>
        <v>0</v>
      </c>
      <c r="HY196" s="80">
        <f t="shared" si="266"/>
        <v>0</v>
      </c>
      <c r="HZ196" s="80">
        <f t="shared" si="266"/>
        <v>0</v>
      </c>
      <c r="IA196" s="80">
        <f t="shared" si="266"/>
        <v>0</v>
      </c>
      <c r="IB196" s="80">
        <f t="shared" si="266"/>
        <v>0</v>
      </c>
      <c r="IC196" s="80">
        <f t="shared" si="266"/>
        <v>0</v>
      </c>
      <c r="ID196" s="80">
        <f t="shared" si="266"/>
        <v>0</v>
      </c>
      <c r="IE196" s="80">
        <f t="shared" si="266"/>
        <v>0</v>
      </c>
      <c r="IF196" s="80">
        <f t="shared" si="266"/>
        <v>0</v>
      </c>
      <c r="IG196" s="80">
        <f t="shared" si="266"/>
        <v>0</v>
      </c>
      <c r="IH196" s="80">
        <f t="shared" si="266"/>
        <v>0</v>
      </c>
      <c r="II196" s="80">
        <f t="shared" si="266"/>
        <v>0</v>
      </c>
      <c r="IJ196" s="80">
        <f t="shared" si="266"/>
        <v>0</v>
      </c>
      <c r="IK196" s="80">
        <f t="shared" si="266"/>
        <v>0</v>
      </c>
      <c r="IL196" s="80">
        <f t="shared" si="266"/>
        <v>0</v>
      </c>
      <c r="IM196" s="80">
        <f t="shared" si="266"/>
        <v>0</v>
      </c>
      <c r="IN196" s="80">
        <f t="shared" si="266"/>
        <v>0</v>
      </c>
      <c r="IO196" s="80">
        <f t="shared" si="266"/>
        <v>0</v>
      </c>
      <c r="IP196" s="80">
        <f t="shared" si="266"/>
        <v>0</v>
      </c>
      <c r="IQ196" s="80">
        <f t="shared" si="266"/>
        <v>0</v>
      </c>
      <c r="IR196" s="80">
        <f t="shared" si="266"/>
        <v>0</v>
      </c>
      <c r="IS196" s="80">
        <f t="shared" si="266"/>
        <v>0</v>
      </c>
      <c r="IT196" s="80">
        <f t="shared" si="266"/>
        <v>0</v>
      </c>
      <c r="IU196" s="80">
        <f t="shared" si="266"/>
        <v>0</v>
      </c>
      <c r="IV196" s="80">
        <f t="shared" si="266"/>
        <v>0</v>
      </c>
      <c r="IW196" s="80">
        <f t="shared" si="266"/>
        <v>0</v>
      </c>
      <c r="IX196" s="80">
        <f t="shared" si="266"/>
        <v>0</v>
      </c>
      <c r="IY196" s="80">
        <f t="shared" si="266"/>
        <v>0</v>
      </c>
      <c r="IZ196" s="80">
        <f t="shared" si="266"/>
        <v>0</v>
      </c>
      <c r="JA196" s="80">
        <f t="shared" si="266"/>
        <v>0</v>
      </c>
      <c r="JB196" s="80">
        <f t="shared" si="266"/>
        <v>0</v>
      </c>
      <c r="JC196" s="80">
        <f t="shared" si="266"/>
        <v>0</v>
      </c>
      <c r="JD196" s="80">
        <f t="shared" si="266"/>
        <v>0</v>
      </c>
      <c r="JE196" s="80">
        <f t="shared" si="266"/>
        <v>0</v>
      </c>
      <c r="JF196" s="80">
        <f t="shared" si="266"/>
        <v>0</v>
      </c>
      <c r="JG196" s="80">
        <f t="shared" si="266"/>
        <v>0</v>
      </c>
      <c r="JH196" s="80">
        <f t="shared" si="266"/>
        <v>0</v>
      </c>
      <c r="JI196" s="80">
        <f t="shared" si="266"/>
        <v>0</v>
      </c>
      <c r="JJ196" s="80">
        <f t="shared" si="266"/>
        <v>0</v>
      </c>
      <c r="JK196" s="80">
        <f t="shared" si="266"/>
        <v>0</v>
      </c>
      <c r="JL196" s="80">
        <f t="shared" si="266"/>
        <v>0</v>
      </c>
      <c r="JM196" s="80">
        <f t="shared" si="266"/>
        <v>0</v>
      </c>
      <c r="JN196" s="80">
        <f t="shared" si="266"/>
        <v>0</v>
      </c>
      <c r="JO196" s="80">
        <f t="shared" si="266"/>
        <v>0</v>
      </c>
      <c r="JP196" s="80">
        <f t="shared" si="266"/>
        <v>0</v>
      </c>
      <c r="JQ196" s="80">
        <f t="shared" si="266"/>
        <v>0</v>
      </c>
      <c r="JR196" s="80">
        <f t="shared" si="266"/>
        <v>0</v>
      </c>
      <c r="JS196" s="80">
        <f t="shared" si="266"/>
        <v>0</v>
      </c>
      <c r="JT196" s="80">
        <f t="shared" si="266"/>
        <v>0</v>
      </c>
      <c r="JU196" s="80">
        <f t="shared" si="266"/>
        <v>0</v>
      </c>
      <c r="JV196" s="80">
        <f t="shared" si="266"/>
        <v>0</v>
      </c>
      <c r="JW196" s="80">
        <f t="shared" si="266"/>
        <v>0</v>
      </c>
      <c r="JX196" s="80">
        <f t="shared" si="266"/>
        <v>0</v>
      </c>
      <c r="JY196" s="80">
        <f t="shared" si="266"/>
        <v>0</v>
      </c>
      <c r="JZ196" s="80">
        <f t="shared" si="266"/>
        <v>0</v>
      </c>
      <c r="KA196" s="80">
        <f t="shared" si="266"/>
        <v>0</v>
      </c>
      <c r="KB196" s="80">
        <f t="shared" si="266"/>
        <v>0</v>
      </c>
      <c r="KC196" s="80">
        <f t="shared" si="266"/>
        <v>0</v>
      </c>
      <c r="KD196" s="80">
        <f t="shared" si="266"/>
        <v>0</v>
      </c>
      <c r="KE196" s="80">
        <f t="shared" si="266"/>
        <v>0</v>
      </c>
      <c r="KF196" s="1"/>
      <c r="KG196" s="1"/>
      <c r="KH196" s="80">
        <f>+Interest_Rate_for_Equipment_Financing/12*P196</f>
        <v>0</v>
      </c>
      <c r="KI196" s="80">
        <f>+Interest_Rate_for_Equipment_Financing/12*Q196</f>
        <v>0</v>
      </c>
      <c r="KJ196" s="80">
        <f>+Interest_Rate_for_Equipment_Financing/12*R196</f>
        <v>0</v>
      </c>
      <c r="KK196" s="80">
        <f>+Interest_Rate_for_Equipment_Financing/12*S196</f>
        <v>0</v>
      </c>
      <c r="KL196" s="80">
        <f>+Interest_Rate_for_Equipment_Financing/12*T196</f>
        <v>0</v>
      </c>
      <c r="KM196" s="80">
        <f>+Interest_Rate_for_Equipment_Financing/12*U196</f>
        <v>0</v>
      </c>
      <c r="KN196" s="80">
        <f>+Interest_Rate_for_Equipment_Financing/12*V196</f>
        <v>0</v>
      </c>
      <c r="KO196" s="80">
        <f>+Interest_Rate_for_Equipment_Financing/12*W196</f>
        <v>0</v>
      </c>
      <c r="KP196" s="80">
        <f>+Interest_Rate_for_Equipment_Financing/12*X196</f>
        <v>0</v>
      </c>
      <c r="KQ196" s="80">
        <f>+Interest_Rate_for_Equipment_Financing/12*Y196</f>
        <v>0</v>
      </c>
      <c r="KR196" s="80">
        <f>+Interest_Rate_for_Equipment_Financing/12*Z196</f>
        <v>0</v>
      </c>
      <c r="KS196" s="80">
        <f>+Interest_Rate_for_Equipment_Financing/12*AA196</f>
        <v>0</v>
      </c>
      <c r="KT196" s="80">
        <f>+Interest_Rate_for_Equipment_Financing/12*AB196</f>
        <v>0</v>
      </c>
      <c r="KU196" s="80">
        <f>+Interest_Rate_for_Equipment_Financing/12*AC196</f>
        <v>0</v>
      </c>
      <c r="KV196" s="80">
        <f>+Interest_Rate_for_Equipment_Financing/12*AD196</f>
        <v>0</v>
      </c>
      <c r="KW196" s="80">
        <f>+Interest_Rate_for_Equipment_Financing/12*AE196</f>
        <v>0</v>
      </c>
      <c r="KX196" s="80">
        <f>+Interest_Rate_for_Equipment_Financing/12*AF196</f>
        <v>0</v>
      </c>
      <c r="KY196" s="80">
        <f>+Interest_Rate_for_Equipment_Financing/12*AG196</f>
        <v>0</v>
      </c>
      <c r="KZ196" s="80">
        <f>+Interest_Rate_for_Equipment_Financing/12*AH196</f>
        <v>0</v>
      </c>
      <c r="LA196" s="80">
        <f>+Interest_Rate_for_Equipment_Financing/12*AI196</f>
        <v>0</v>
      </c>
      <c r="LB196" s="80">
        <f>+Interest_Rate_for_Equipment_Financing/12*AJ196</f>
        <v>0</v>
      </c>
      <c r="LC196" s="80">
        <f>+Interest_Rate_for_Equipment_Financing/12*AK196</f>
        <v>0</v>
      </c>
      <c r="LD196" s="80">
        <f>+Interest_Rate_for_Equipment_Financing/12*AL196</f>
        <v>0</v>
      </c>
      <c r="LE196" s="80">
        <f>+Interest_Rate_for_Equipment_Financing/12*AM196</f>
        <v>0</v>
      </c>
      <c r="LF196" s="80">
        <f>+Interest_Rate_for_Equipment_Financing/12*AN196</f>
        <v>0</v>
      </c>
      <c r="LG196" s="80">
        <f>+Interest_Rate_for_Equipment_Financing/12*AO196</f>
        <v>0</v>
      </c>
      <c r="LH196" s="80">
        <f>+Interest_Rate_for_Equipment_Financing/12*AP196</f>
        <v>0</v>
      </c>
      <c r="LI196" s="80">
        <f>+Interest_Rate_for_Equipment_Financing/12*AQ196</f>
        <v>0</v>
      </c>
      <c r="LJ196" s="80">
        <f>+Interest_Rate_for_Equipment_Financing/12*AR196</f>
        <v>0</v>
      </c>
      <c r="LK196" s="80">
        <f>+Interest_Rate_for_Equipment_Financing/12*AS196</f>
        <v>0</v>
      </c>
      <c r="LL196" s="80">
        <f>+Interest_Rate_for_Equipment_Financing/12*AT196</f>
        <v>0</v>
      </c>
      <c r="LM196" s="80">
        <f>+Interest_Rate_for_Equipment_Financing/12*AU196</f>
        <v>0</v>
      </c>
      <c r="LN196" s="80">
        <f>+Interest_Rate_for_Equipment_Financing/12*AV196</f>
        <v>0</v>
      </c>
      <c r="LO196" s="80">
        <f>+Interest_Rate_for_Equipment_Financing/12*AW196</f>
        <v>0</v>
      </c>
      <c r="LP196" s="80">
        <f>+Interest_Rate_for_Equipment_Financing/12*AX196</f>
        <v>0</v>
      </c>
      <c r="LQ196" s="80">
        <f>+Interest_Rate_for_Equipment_Financing/12*AY196</f>
        <v>0</v>
      </c>
      <c r="LR196" s="80">
        <f>+Interest_Rate_for_Equipment_Financing/12*AZ196</f>
        <v>0</v>
      </c>
      <c r="LS196" s="80">
        <f>+Interest_Rate_for_Equipment_Financing/12*BA196</f>
        <v>0</v>
      </c>
      <c r="LT196" s="80">
        <f>+Interest_Rate_for_Equipment_Financing/12*BB196</f>
        <v>0</v>
      </c>
      <c r="LU196" s="80">
        <f>+Interest_Rate_for_Equipment_Financing/12*BC196</f>
        <v>0</v>
      </c>
      <c r="LV196" s="80">
        <f>+Interest_Rate_for_Equipment_Financing/12*BD196</f>
        <v>0</v>
      </c>
      <c r="LW196" s="80">
        <f>+Interest_Rate_for_Equipment_Financing/12*BE196</f>
        <v>0</v>
      </c>
      <c r="LX196" s="80">
        <f>+Interest_Rate_for_Equipment_Financing/12*BF196</f>
        <v>0</v>
      </c>
      <c r="LY196" s="80">
        <f>+Interest_Rate_for_Equipment_Financing/12*BG196</f>
        <v>0</v>
      </c>
      <c r="LZ196" s="80">
        <f>+Interest_Rate_for_Equipment_Financing/12*BH196</f>
        <v>0</v>
      </c>
      <c r="MA196" s="80">
        <f>+Interest_Rate_for_Equipment_Financing/12*BI196</f>
        <v>0</v>
      </c>
      <c r="MB196" s="80">
        <f>+Interest_Rate_for_Equipment_Financing/12*BJ196</f>
        <v>0</v>
      </c>
      <c r="MC196" s="80">
        <f>+Interest_Rate_for_Equipment_Financing/12*BK196</f>
        <v>0</v>
      </c>
      <c r="MD196" s="80">
        <f>+Interest_Rate_for_Equipment_Financing/12*BL196</f>
        <v>0</v>
      </c>
      <c r="ME196" s="80">
        <f>+Interest_Rate_for_Equipment_Financing/12*BM196</f>
        <v>0</v>
      </c>
      <c r="MF196" s="80">
        <f>+Interest_Rate_for_Equipment_Financing/12*BN196</f>
        <v>0</v>
      </c>
      <c r="MG196" s="80">
        <f>+Interest_Rate_for_Equipment_Financing/12*BO196</f>
        <v>0</v>
      </c>
      <c r="MH196" s="80">
        <f>+Interest_Rate_for_Equipment_Financing/12*BP196</f>
        <v>0</v>
      </c>
      <c r="MI196" s="80">
        <f>+Interest_Rate_for_Equipment_Financing/12*BQ196</f>
        <v>0</v>
      </c>
      <c r="MJ196" s="80">
        <f>+Interest_Rate_for_Equipment_Financing/12*BR196</f>
        <v>0</v>
      </c>
      <c r="MK196" s="80">
        <f>+Interest_Rate_for_Equipment_Financing/12*BS196</f>
        <v>0</v>
      </c>
      <c r="ML196" s="80">
        <f>+Interest_Rate_for_Equipment_Financing/12*BT196</f>
        <v>0</v>
      </c>
      <c r="MM196" s="80">
        <f>+Interest_Rate_for_Equipment_Financing/12*BU196</f>
        <v>0</v>
      </c>
      <c r="MN196" s="80">
        <f>+Interest_Rate_for_Equipment_Financing/12*BV196</f>
        <v>0</v>
      </c>
      <c r="MO196" s="80">
        <f>+Interest_Rate_for_Equipment_Financing/12*BW196</f>
        <v>0</v>
      </c>
      <c r="MP196" s="80">
        <f>+Interest_Rate_for_Equipment_Financing/12*BX196</f>
        <v>0</v>
      </c>
      <c r="MQ196" s="80">
        <f>+Interest_Rate_for_Equipment_Financing/12*BY196</f>
        <v>0</v>
      </c>
      <c r="MR196" s="80">
        <f>+Interest_Rate_for_Equipment_Financing/12*BZ196</f>
        <v>0</v>
      </c>
      <c r="MS196" s="80">
        <f>+Interest_Rate_for_Equipment_Financing/12*CA196</f>
        <v>0</v>
      </c>
      <c r="MT196" s="80">
        <f>+Interest_Rate_for_Equipment_Financing/12*CB196</f>
        <v>0</v>
      </c>
      <c r="MU196" s="80">
        <f>+Interest_Rate_for_Equipment_Financing/12*CC196</f>
        <v>0</v>
      </c>
      <c r="MV196" s="80">
        <f>+Interest_Rate_for_Equipment_Financing/12*CD196</f>
        <v>0</v>
      </c>
      <c r="MW196" s="80">
        <f>+Interest_Rate_for_Equipment_Financing/12*CE196</f>
        <v>0</v>
      </c>
      <c r="MX196" s="80">
        <f>+Interest_Rate_for_Equipment_Financing/12*CF196</f>
        <v>0</v>
      </c>
      <c r="MY196" s="80">
        <f>+Interest_Rate_for_Equipment_Financing/12*CG196</f>
        <v>0</v>
      </c>
      <c r="MZ196" s="80">
        <f>+Interest_Rate_for_Equipment_Financing/12*CH196</f>
        <v>0</v>
      </c>
      <c r="NA196" s="80">
        <f>+Interest_Rate_for_Equipment_Financing/12*CI196</f>
        <v>0</v>
      </c>
      <c r="NB196" s="80">
        <f>+Interest_Rate_for_Equipment_Financing/12*CJ196</f>
        <v>0</v>
      </c>
      <c r="NC196" s="80">
        <f>+Interest_Rate_for_Equipment_Financing/12*CK196</f>
        <v>0</v>
      </c>
      <c r="ND196" s="80">
        <f>+Interest_Rate_for_Equipment_Financing/12*CL196</f>
        <v>0</v>
      </c>
      <c r="NE196" s="80">
        <f>+Interest_Rate_for_Equipment_Financing/12*CM196</f>
        <v>0</v>
      </c>
      <c r="NF196" s="80">
        <f>+Interest_Rate_for_Equipment_Financing/12*CN196</f>
        <v>0</v>
      </c>
      <c r="NG196" s="80">
        <f>+Interest_Rate_for_Equipment_Financing/12*CO196</f>
        <v>0</v>
      </c>
      <c r="NH196" s="80">
        <f>+Interest_Rate_for_Equipment_Financing/12*CP196</f>
        <v>0</v>
      </c>
      <c r="NI196" s="80">
        <f>+Interest_Rate_for_Equipment_Financing/12*CQ196</f>
        <v>0</v>
      </c>
      <c r="NJ196" s="80">
        <f>+Interest_Rate_for_Equipment_Financing/12*CR196</f>
        <v>0</v>
      </c>
      <c r="NK196" s="80">
        <f>+Interest_Rate_for_Equipment_Financing/12*CS196</f>
        <v>0</v>
      </c>
      <c r="NL196" s="80">
        <f>+Interest_Rate_for_Equipment_Financing/12*CT196</f>
        <v>0</v>
      </c>
      <c r="NM196" s="80">
        <f>+Interest_Rate_for_Equipment_Financing/12*CU196</f>
        <v>0</v>
      </c>
      <c r="NN196" s="80">
        <f>+Interest_Rate_for_Equipment_Financing/12*CV196</f>
        <v>0</v>
      </c>
      <c r="NO196" s="80">
        <f>+Interest_Rate_for_Equipment_Financing/12*CW196</f>
        <v>0</v>
      </c>
      <c r="NP196" s="80">
        <f>+Interest_Rate_for_Equipment_Financing/12*CX196</f>
        <v>0</v>
      </c>
      <c r="NQ196" s="80">
        <f>+Interest_Rate_for_Equipment_Financing/12*CY196</f>
        <v>0</v>
      </c>
      <c r="NR196" s="80">
        <f>+Interest_Rate_for_Equipment_Financing/12*CZ196</f>
        <v>0</v>
      </c>
      <c r="NS196" s="80">
        <f>+Interest_Rate_for_Equipment_Financing/12*DA196</f>
        <v>0</v>
      </c>
      <c r="NT196" s="80">
        <f>+Interest_Rate_for_Equipment_Financing/12*DB196</f>
        <v>0</v>
      </c>
      <c r="NU196" s="80">
        <f>+Interest_Rate_for_Equipment_Financing/12*DC196</f>
        <v>0</v>
      </c>
      <c r="NV196" s="80">
        <f>+Interest_Rate_for_Equipment_Financing/12*DD196</f>
        <v>0</v>
      </c>
      <c r="NW196" s="80">
        <f>+Interest_Rate_for_Equipment_Financing/12*DE196</f>
        <v>0</v>
      </c>
      <c r="NX196" s="80">
        <f>+Interest_Rate_for_Equipment_Financing/12*DF196</f>
        <v>0</v>
      </c>
      <c r="NY196" s="80">
        <f>+Interest_Rate_for_Equipment_Financing/12*DG196</f>
        <v>0</v>
      </c>
      <c r="NZ196" s="80">
        <f>+Interest_Rate_for_Equipment_Financing/12*DH196</f>
        <v>0</v>
      </c>
      <c r="OA196" s="80">
        <f>+Interest_Rate_for_Equipment_Financing/12*DI196</f>
        <v>0</v>
      </c>
      <c r="OB196" s="80">
        <f>+Interest_Rate_for_Equipment_Financing/12*DJ196</f>
        <v>0</v>
      </c>
      <c r="OC196" s="80">
        <f>+Interest_Rate_for_Equipment_Financing/12*DK196</f>
        <v>0</v>
      </c>
      <c r="OD196" s="80">
        <f>+Interest_Rate_for_Equipment_Financing/12*DL196</f>
        <v>0</v>
      </c>
      <c r="OE196" s="80">
        <f>+Interest_Rate_for_Equipment_Financing/12*DM196</f>
        <v>0</v>
      </c>
      <c r="OF196" s="80">
        <f>+Interest_Rate_for_Equipment_Financing/12*DN196</f>
        <v>0</v>
      </c>
      <c r="OG196" s="80">
        <f>+Interest_Rate_for_Equipment_Financing/12*DO196</f>
        <v>0</v>
      </c>
      <c r="OH196" s="80">
        <f>+Interest_Rate_for_Equipment_Financing/12*DP196</f>
        <v>0</v>
      </c>
      <c r="OI196" s="80">
        <f>+Interest_Rate_for_Equipment_Financing/12*DQ196</f>
        <v>0</v>
      </c>
      <c r="OJ196" s="80">
        <f>+Interest_Rate_for_Equipment_Financing/12*DR196</f>
        <v>0</v>
      </c>
      <c r="OK196" s="80">
        <f>+Interest_Rate_for_Equipment_Financing/12*DS196</f>
        <v>0</v>
      </c>
      <c r="OL196" s="80">
        <f>+Interest_Rate_for_Equipment_Financing/12*DT196</f>
        <v>0</v>
      </c>
      <c r="OM196" s="80">
        <f>+Interest_Rate_for_Equipment_Financing/12*DU196</f>
        <v>0</v>
      </c>
      <c r="ON196" s="80">
        <f>+Interest_Rate_for_Equipment_Financing/12*DV196</f>
        <v>0</v>
      </c>
      <c r="OO196" s="80">
        <f>+Interest_Rate_for_Equipment_Financing/12*DW196</f>
        <v>0</v>
      </c>
      <c r="OP196" s="80">
        <f>+Interest_Rate_for_Equipment_Financing/12*DX196</f>
        <v>0</v>
      </c>
      <c r="OQ196" s="80">
        <f>+Interest_Rate_for_Equipment_Financing/12*DY196</f>
        <v>0</v>
      </c>
      <c r="OR196" s="80">
        <f>+Interest_Rate_for_Equipment_Financing/12*DZ196</f>
        <v>0</v>
      </c>
      <c r="OS196" s="80">
        <f>+Interest_Rate_for_Equipment_Financing/12*EA196</f>
        <v>0</v>
      </c>
      <c r="OT196" s="80">
        <f>+Interest_Rate_for_Equipment_Financing/12*EB196</f>
        <v>0</v>
      </c>
      <c r="OU196" s="80">
        <f>+Interest_Rate_for_Equipment_Financing/12*EC196</f>
        <v>0</v>
      </c>
      <c r="OV196" s="80">
        <f>+Interest_Rate_for_Equipment_Financing/12*ED196</f>
        <v>0</v>
      </c>
      <c r="OW196" s="80">
        <f>+Interest_Rate_for_Equipment_Financing/12*EE196</f>
        <v>0</v>
      </c>
    </row>
    <row r="197" ht="12.75" customHeight="1">
      <c r="A197" s="79">
        <f t="shared" si="111"/>
        <v>76</v>
      </c>
      <c r="B197" s="79" t="s">
        <v>276</v>
      </c>
      <c r="C197" s="80"/>
      <c r="D197" s="80" t="str">
        <f>Term_for_Equipment_Financing</f>
        <v/>
      </c>
      <c r="E197" s="294">
        <f>+Interest_Rate_LT</f>
        <v>0.05</v>
      </c>
      <c r="F197" s="295">
        <f t="shared" si="141"/>
        <v>4</v>
      </c>
      <c r="G197" s="79">
        <f t="shared" si="142"/>
        <v>2031</v>
      </c>
      <c r="H197" s="296"/>
      <c r="I197" s="296"/>
      <c r="J197" s="297"/>
      <c r="K197" s="1"/>
      <c r="L197" s="1"/>
      <c r="M197" s="256">
        <f t="shared" si="118"/>
        <v>47939</v>
      </c>
      <c r="N197" s="256">
        <f t="shared" si="112"/>
        <v>0</v>
      </c>
      <c r="O197" s="257">
        <f t="shared" si="113"/>
        <v>0</v>
      </c>
      <c r="P197" s="258">
        <f t="shared" ref="P197:ES197" si="267">AND((O197&gt;0.1),OR(P$70&lt;$N197,$N197=0))*(O197+$O197+O197*$E197/12)+(P$70=$M197)*($C197+$O197+$C197*$E197/12)</f>
        <v>0</v>
      </c>
      <c r="Q197" s="258">
        <f t="shared" si="267"/>
        <v>0</v>
      </c>
      <c r="R197" s="258">
        <f t="shared" si="267"/>
        <v>0</v>
      </c>
      <c r="S197" s="258">
        <f t="shared" si="267"/>
        <v>0</v>
      </c>
      <c r="T197" s="258">
        <f t="shared" si="267"/>
        <v>0</v>
      </c>
      <c r="U197" s="258">
        <f t="shared" si="267"/>
        <v>0</v>
      </c>
      <c r="V197" s="258">
        <f t="shared" si="267"/>
        <v>0</v>
      </c>
      <c r="W197" s="258">
        <f t="shared" si="267"/>
        <v>0</v>
      </c>
      <c r="X197" s="258">
        <f t="shared" si="267"/>
        <v>0</v>
      </c>
      <c r="Y197" s="258">
        <f t="shared" si="267"/>
        <v>0</v>
      </c>
      <c r="Z197" s="258">
        <f t="shared" si="267"/>
        <v>0</v>
      </c>
      <c r="AA197" s="258">
        <f t="shared" si="267"/>
        <v>0</v>
      </c>
      <c r="AB197" s="258">
        <f t="shared" si="267"/>
        <v>0</v>
      </c>
      <c r="AC197" s="258">
        <f t="shared" si="267"/>
        <v>0</v>
      </c>
      <c r="AD197" s="258">
        <f t="shared" si="267"/>
        <v>0</v>
      </c>
      <c r="AE197" s="258">
        <f t="shared" si="267"/>
        <v>0</v>
      </c>
      <c r="AF197" s="258">
        <f t="shared" si="267"/>
        <v>0</v>
      </c>
      <c r="AG197" s="258">
        <f t="shared" si="267"/>
        <v>0</v>
      </c>
      <c r="AH197" s="258">
        <f t="shared" si="267"/>
        <v>0</v>
      </c>
      <c r="AI197" s="258">
        <f t="shared" si="267"/>
        <v>0</v>
      </c>
      <c r="AJ197" s="258">
        <f t="shared" si="267"/>
        <v>0</v>
      </c>
      <c r="AK197" s="258">
        <f t="shared" si="267"/>
        <v>0</v>
      </c>
      <c r="AL197" s="258">
        <f t="shared" si="267"/>
        <v>0</v>
      </c>
      <c r="AM197" s="258">
        <f t="shared" si="267"/>
        <v>0</v>
      </c>
      <c r="AN197" s="258">
        <f t="shared" si="267"/>
        <v>0</v>
      </c>
      <c r="AO197" s="258">
        <f t="shared" si="267"/>
        <v>0</v>
      </c>
      <c r="AP197" s="258">
        <f t="shared" si="267"/>
        <v>0</v>
      </c>
      <c r="AQ197" s="258">
        <f t="shared" si="267"/>
        <v>0</v>
      </c>
      <c r="AR197" s="258">
        <f t="shared" si="267"/>
        <v>0</v>
      </c>
      <c r="AS197" s="258">
        <f t="shared" si="267"/>
        <v>0</v>
      </c>
      <c r="AT197" s="258">
        <f t="shared" si="267"/>
        <v>0</v>
      </c>
      <c r="AU197" s="258">
        <f t="shared" si="267"/>
        <v>0</v>
      </c>
      <c r="AV197" s="258">
        <f t="shared" si="267"/>
        <v>0</v>
      </c>
      <c r="AW197" s="258">
        <f t="shared" si="267"/>
        <v>0</v>
      </c>
      <c r="AX197" s="258">
        <f t="shared" si="267"/>
        <v>0</v>
      </c>
      <c r="AY197" s="258">
        <f t="shared" si="267"/>
        <v>0</v>
      </c>
      <c r="AZ197" s="258">
        <f t="shared" si="267"/>
        <v>0</v>
      </c>
      <c r="BA197" s="258">
        <f t="shared" si="267"/>
        <v>0</v>
      </c>
      <c r="BB197" s="258">
        <f t="shared" si="267"/>
        <v>0</v>
      </c>
      <c r="BC197" s="258">
        <f t="shared" si="267"/>
        <v>0</v>
      </c>
      <c r="BD197" s="258">
        <f t="shared" si="267"/>
        <v>0</v>
      </c>
      <c r="BE197" s="258">
        <f t="shared" si="267"/>
        <v>0</v>
      </c>
      <c r="BF197" s="258">
        <f t="shared" si="267"/>
        <v>0</v>
      </c>
      <c r="BG197" s="258">
        <f t="shared" si="267"/>
        <v>0</v>
      </c>
      <c r="BH197" s="258">
        <f t="shared" si="267"/>
        <v>0</v>
      </c>
      <c r="BI197" s="258">
        <f t="shared" si="267"/>
        <v>0</v>
      </c>
      <c r="BJ197" s="258">
        <f t="shared" si="267"/>
        <v>0</v>
      </c>
      <c r="BK197" s="258">
        <f t="shared" si="267"/>
        <v>0</v>
      </c>
      <c r="BL197" s="258">
        <f t="shared" si="267"/>
        <v>0</v>
      </c>
      <c r="BM197" s="258">
        <f t="shared" si="267"/>
        <v>0</v>
      </c>
      <c r="BN197" s="258">
        <f t="shared" si="267"/>
        <v>0</v>
      </c>
      <c r="BO197" s="258">
        <f t="shared" si="267"/>
        <v>0</v>
      </c>
      <c r="BP197" s="258">
        <f t="shared" si="267"/>
        <v>0</v>
      </c>
      <c r="BQ197" s="258">
        <f t="shared" si="267"/>
        <v>0</v>
      </c>
      <c r="BR197" s="258">
        <f t="shared" si="267"/>
        <v>0</v>
      </c>
      <c r="BS197" s="258">
        <f t="shared" si="267"/>
        <v>0</v>
      </c>
      <c r="BT197" s="258">
        <f t="shared" si="267"/>
        <v>0</v>
      </c>
      <c r="BU197" s="258">
        <f t="shared" si="267"/>
        <v>0</v>
      </c>
      <c r="BV197" s="258">
        <f t="shared" si="267"/>
        <v>0</v>
      </c>
      <c r="BW197" s="258">
        <f t="shared" si="267"/>
        <v>0</v>
      </c>
      <c r="BX197" s="258">
        <f t="shared" si="267"/>
        <v>0</v>
      </c>
      <c r="BY197" s="258">
        <f t="shared" si="267"/>
        <v>0</v>
      </c>
      <c r="BZ197" s="258">
        <f t="shared" si="267"/>
        <v>0</v>
      </c>
      <c r="CA197" s="258">
        <f t="shared" si="267"/>
        <v>0</v>
      </c>
      <c r="CB197" s="258">
        <f t="shared" si="267"/>
        <v>0</v>
      </c>
      <c r="CC197" s="258">
        <f t="shared" si="267"/>
        <v>0</v>
      </c>
      <c r="CD197" s="258">
        <f t="shared" si="267"/>
        <v>0</v>
      </c>
      <c r="CE197" s="258">
        <f t="shared" si="267"/>
        <v>0</v>
      </c>
      <c r="CF197" s="258">
        <f t="shared" si="267"/>
        <v>0</v>
      </c>
      <c r="CG197" s="258">
        <f t="shared" si="267"/>
        <v>0</v>
      </c>
      <c r="CH197" s="258">
        <f t="shared" si="267"/>
        <v>0</v>
      </c>
      <c r="CI197" s="258">
        <f t="shared" si="267"/>
        <v>0</v>
      </c>
      <c r="CJ197" s="258">
        <f t="shared" si="267"/>
        <v>0</v>
      </c>
      <c r="CK197" s="258">
        <f t="shared" si="267"/>
        <v>0</v>
      </c>
      <c r="CL197" s="258">
        <f t="shared" si="267"/>
        <v>0</v>
      </c>
      <c r="CM197" s="258">
        <f t="shared" si="267"/>
        <v>0</v>
      </c>
      <c r="CN197" s="258">
        <f t="shared" si="267"/>
        <v>0</v>
      </c>
      <c r="CO197" s="258">
        <f t="shared" si="267"/>
        <v>0</v>
      </c>
      <c r="CP197" s="258">
        <f t="shared" si="267"/>
        <v>0</v>
      </c>
      <c r="CQ197" s="258">
        <f t="shared" si="267"/>
        <v>0</v>
      </c>
      <c r="CR197" s="258">
        <f t="shared" si="267"/>
        <v>0</v>
      </c>
      <c r="CS197" s="258">
        <f t="shared" si="267"/>
        <v>0</v>
      </c>
      <c r="CT197" s="258">
        <f t="shared" si="267"/>
        <v>0</v>
      </c>
      <c r="CU197" s="258">
        <f t="shared" si="267"/>
        <v>0</v>
      </c>
      <c r="CV197" s="258">
        <f t="shared" si="267"/>
        <v>0</v>
      </c>
      <c r="CW197" s="258">
        <f t="shared" si="267"/>
        <v>0</v>
      </c>
      <c r="CX197" s="258">
        <f t="shared" si="267"/>
        <v>0</v>
      </c>
      <c r="CY197" s="258">
        <f t="shared" si="267"/>
        <v>0</v>
      </c>
      <c r="CZ197" s="258">
        <f t="shared" si="267"/>
        <v>0</v>
      </c>
      <c r="DA197" s="258">
        <f t="shared" si="267"/>
        <v>0</v>
      </c>
      <c r="DB197" s="258">
        <f t="shared" si="267"/>
        <v>0</v>
      </c>
      <c r="DC197" s="258">
        <f t="shared" si="267"/>
        <v>0</v>
      </c>
      <c r="DD197" s="258">
        <f t="shared" si="267"/>
        <v>0</v>
      </c>
      <c r="DE197" s="258">
        <f t="shared" si="267"/>
        <v>0</v>
      </c>
      <c r="DF197" s="258">
        <f t="shared" si="267"/>
        <v>0</v>
      </c>
      <c r="DG197" s="258">
        <f t="shared" si="267"/>
        <v>0</v>
      </c>
      <c r="DH197" s="258">
        <f t="shared" si="267"/>
        <v>0</v>
      </c>
      <c r="DI197" s="258">
        <f t="shared" si="267"/>
        <v>0</v>
      </c>
      <c r="DJ197" s="258">
        <f t="shared" si="267"/>
        <v>0</v>
      </c>
      <c r="DK197" s="258">
        <f t="shared" si="267"/>
        <v>0</v>
      </c>
      <c r="DL197" s="258">
        <f t="shared" si="267"/>
        <v>0</v>
      </c>
      <c r="DM197" s="258">
        <f t="shared" si="267"/>
        <v>0</v>
      </c>
      <c r="DN197" s="258">
        <f t="shared" si="267"/>
        <v>0</v>
      </c>
      <c r="DO197" s="258">
        <f t="shared" si="267"/>
        <v>0</v>
      </c>
      <c r="DP197" s="258">
        <f t="shared" si="267"/>
        <v>0</v>
      </c>
      <c r="DQ197" s="258">
        <f t="shared" si="267"/>
        <v>0</v>
      </c>
      <c r="DR197" s="258">
        <f t="shared" si="267"/>
        <v>0</v>
      </c>
      <c r="DS197" s="258">
        <f t="shared" si="267"/>
        <v>0</v>
      </c>
      <c r="DT197" s="258">
        <f t="shared" si="267"/>
        <v>0</v>
      </c>
      <c r="DU197" s="258">
        <f t="shared" si="267"/>
        <v>0</v>
      </c>
      <c r="DV197" s="258">
        <f t="shared" si="267"/>
        <v>0</v>
      </c>
      <c r="DW197" s="258">
        <f t="shared" si="267"/>
        <v>0</v>
      </c>
      <c r="DX197" s="258">
        <f t="shared" si="267"/>
        <v>0</v>
      </c>
      <c r="DY197" s="258">
        <f t="shared" si="267"/>
        <v>0</v>
      </c>
      <c r="DZ197" s="258">
        <f t="shared" si="267"/>
        <v>0</v>
      </c>
      <c r="EA197" s="258">
        <f t="shared" si="267"/>
        <v>0</v>
      </c>
      <c r="EB197" s="258">
        <f t="shared" si="267"/>
        <v>0</v>
      </c>
      <c r="EC197" s="258">
        <f t="shared" si="267"/>
        <v>0</v>
      </c>
      <c r="ED197" s="258">
        <f t="shared" si="267"/>
        <v>0</v>
      </c>
      <c r="EE197" s="258">
        <f t="shared" si="267"/>
        <v>0</v>
      </c>
      <c r="EF197" s="258">
        <f t="shared" si="267"/>
        <v>0</v>
      </c>
      <c r="EG197" s="258">
        <f t="shared" si="267"/>
        <v>0</v>
      </c>
      <c r="EH197" s="258">
        <f t="shared" si="267"/>
        <v>0</v>
      </c>
      <c r="EI197" s="258">
        <f t="shared" si="267"/>
        <v>0</v>
      </c>
      <c r="EJ197" s="258">
        <f t="shared" si="267"/>
        <v>0</v>
      </c>
      <c r="EK197" s="258">
        <f t="shared" si="267"/>
        <v>0</v>
      </c>
      <c r="EL197" s="258">
        <f t="shared" si="267"/>
        <v>0</v>
      </c>
      <c r="EM197" s="258">
        <f t="shared" si="267"/>
        <v>0</v>
      </c>
      <c r="EN197" s="258">
        <f t="shared" si="267"/>
        <v>0</v>
      </c>
      <c r="EO197" s="258">
        <f t="shared" si="267"/>
        <v>0</v>
      </c>
      <c r="EP197" s="258">
        <f t="shared" si="267"/>
        <v>0</v>
      </c>
      <c r="EQ197" s="258">
        <f t="shared" si="267"/>
        <v>0</v>
      </c>
      <c r="ER197" s="258">
        <f t="shared" si="267"/>
        <v>0</v>
      </c>
      <c r="ES197" s="258">
        <f t="shared" si="267"/>
        <v>0</v>
      </c>
      <c r="ET197" s="1"/>
      <c r="EU197" s="1"/>
      <c r="EV197" s="1"/>
      <c r="EW197" s="1"/>
      <c r="EX197" s="80">
        <f t="shared" ref="EX197:KE197" si="268">(P197&gt;0)*(P197-AB197)</f>
        <v>0</v>
      </c>
      <c r="EY197" s="80">
        <f t="shared" si="268"/>
        <v>0</v>
      </c>
      <c r="EZ197" s="80">
        <f t="shared" si="268"/>
        <v>0</v>
      </c>
      <c r="FA197" s="80">
        <f t="shared" si="268"/>
        <v>0</v>
      </c>
      <c r="FB197" s="80">
        <f t="shared" si="268"/>
        <v>0</v>
      </c>
      <c r="FC197" s="80">
        <f t="shared" si="268"/>
        <v>0</v>
      </c>
      <c r="FD197" s="80">
        <f t="shared" si="268"/>
        <v>0</v>
      </c>
      <c r="FE197" s="80">
        <f t="shared" si="268"/>
        <v>0</v>
      </c>
      <c r="FF197" s="80">
        <f t="shared" si="268"/>
        <v>0</v>
      </c>
      <c r="FG197" s="80">
        <f t="shared" si="268"/>
        <v>0</v>
      </c>
      <c r="FH197" s="80">
        <f t="shared" si="268"/>
        <v>0</v>
      </c>
      <c r="FI197" s="80">
        <f t="shared" si="268"/>
        <v>0</v>
      </c>
      <c r="FJ197" s="80">
        <f t="shared" si="268"/>
        <v>0</v>
      </c>
      <c r="FK197" s="80">
        <f t="shared" si="268"/>
        <v>0</v>
      </c>
      <c r="FL197" s="80">
        <f t="shared" si="268"/>
        <v>0</v>
      </c>
      <c r="FM197" s="80">
        <f t="shared" si="268"/>
        <v>0</v>
      </c>
      <c r="FN197" s="80">
        <f t="shared" si="268"/>
        <v>0</v>
      </c>
      <c r="FO197" s="80">
        <f t="shared" si="268"/>
        <v>0</v>
      </c>
      <c r="FP197" s="80">
        <f t="shared" si="268"/>
        <v>0</v>
      </c>
      <c r="FQ197" s="80">
        <f t="shared" si="268"/>
        <v>0</v>
      </c>
      <c r="FR197" s="80">
        <f t="shared" si="268"/>
        <v>0</v>
      </c>
      <c r="FS197" s="80">
        <f t="shared" si="268"/>
        <v>0</v>
      </c>
      <c r="FT197" s="80">
        <f t="shared" si="268"/>
        <v>0</v>
      </c>
      <c r="FU197" s="80">
        <f t="shared" si="268"/>
        <v>0</v>
      </c>
      <c r="FV197" s="80">
        <f t="shared" si="268"/>
        <v>0</v>
      </c>
      <c r="FW197" s="80">
        <f t="shared" si="268"/>
        <v>0</v>
      </c>
      <c r="FX197" s="80">
        <f t="shared" si="268"/>
        <v>0</v>
      </c>
      <c r="FY197" s="80">
        <f t="shared" si="268"/>
        <v>0</v>
      </c>
      <c r="FZ197" s="80">
        <f t="shared" si="268"/>
        <v>0</v>
      </c>
      <c r="GA197" s="80">
        <f t="shared" si="268"/>
        <v>0</v>
      </c>
      <c r="GB197" s="80">
        <f t="shared" si="268"/>
        <v>0</v>
      </c>
      <c r="GC197" s="80">
        <f t="shared" si="268"/>
        <v>0</v>
      </c>
      <c r="GD197" s="80">
        <f t="shared" si="268"/>
        <v>0</v>
      </c>
      <c r="GE197" s="80">
        <f t="shared" si="268"/>
        <v>0</v>
      </c>
      <c r="GF197" s="80">
        <f t="shared" si="268"/>
        <v>0</v>
      </c>
      <c r="GG197" s="80">
        <f t="shared" si="268"/>
        <v>0</v>
      </c>
      <c r="GH197" s="80">
        <f t="shared" si="268"/>
        <v>0</v>
      </c>
      <c r="GI197" s="80">
        <f t="shared" si="268"/>
        <v>0</v>
      </c>
      <c r="GJ197" s="80">
        <f t="shared" si="268"/>
        <v>0</v>
      </c>
      <c r="GK197" s="80">
        <f t="shared" si="268"/>
        <v>0</v>
      </c>
      <c r="GL197" s="80">
        <f t="shared" si="268"/>
        <v>0</v>
      </c>
      <c r="GM197" s="80">
        <f t="shared" si="268"/>
        <v>0</v>
      </c>
      <c r="GN197" s="80">
        <f t="shared" si="268"/>
        <v>0</v>
      </c>
      <c r="GO197" s="80">
        <f t="shared" si="268"/>
        <v>0</v>
      </c>
      <c r="GP197" s="80">
        <f t="shared" si="268"/>
        <v>0</v>
      </c>
      <c r="GQ197" s="80">
        <f t="shared" si="268"/>
        <v>0</v>
      </c>
      <c r="GR197" s="80">
        <f t="shared" si="268"/>
        <v>0</v>
      </c>
      <c r="GS197" s="80">
        <f t="shared" si="268"/>
        <v>0</v>
      </c>
      <c r="GT197" s="80">
        <f t="shared" si="268"/>
        <v>0</v>
      </c>
      <c r="GU197" s="80">
        <f t="shared" si="268"/>
        <v>0</v>
      </c>
      <c r="GV197" s="80">
        <f t="shared" si="268"/>
        <v>0</v>
      </c>
      <c r="GW197" s="80">
        <f t="shared" si="268"/>
        <v>0</v>
      </c>
      <c r="GX197" s="80">
        <f t="shared" si="268"/>
        <v>0</v>
      </c>
      <c r="GY197" s="80">
        <f t="shared" si="268"/>
        <v>0</v>
      </c>
      <c r="GZ197" s="80">
        <f t="shared" si="268"/>
        <v>0</v>
      </c>
      <c r="HA197" s="80">
        <f t="shared" si="268"/>
        <v>0</v>
      </c>
      <c r="HB197" s="80">
        <f t="shared" si="268"/>
        <v>0</v>
      </c>
      <c r="HC197" s="80">
        <f t="shared" si="268"/>
        <v>0</v>
      </c>
      <c r="HD197" s="80">
        <f t="shared" si="268"/>
        <v>0</v>
      </c>
      <c r="HE197" s="80">
        <f t="shared" si="268"/>
        <v>0</v>
      </c>
      <c r="HF197" s="80">
        <f t="shared" si="268"/>
        <v>0</v>
      </c>
      <c r="HG197" s="80">
        <f t="shared" si="268"/>
        <v>0</v>
      </c>
      <c r="HH197" s="80">
        <f t="shared" si="268"/>
        <v>0</v>
      </c>
      <c r="HI197" s="80">
        <f t="shared" si="268"/>
        <v>0</v>
      </c>
      <c r="HJ197" s="80">
        <f t="shared" si="268"/>
        <v>0</v>
      </c>
      <c r="HK197" s="80">
        <f t="shared" si="268"/>
        <v>0</v>
      </c>
      <c r="HL197" s="80">
        <f t="shared" si="268"/>
        <v>0</v>
      </c>
      <c r="HM197" s="80">
        <f t="shared" si="268"/>
        <v>0</v>
      </c>
      <c r="HN197" s="80">
        <f t="shared" si="268"/>
        <v>0</v>
      </c>
      <c r="HO197" s="80">
        <f t="shared" si="268"/>
        <v>0</v>
      </c>
      <c r="HP197" s="80">
        <f t="shared" si="268"/>
        <v>0</v>
      </c>
      <c r="HQ197" s="80">
        <f t="shared" si="268"/>
        <v>0</v>
      </c>
      <c r="HR197" s="80">
        <f t="shared" si="268"/>
        <v>0</v>
      </c>
      <c r="HS197" s="80">
        <f t="shared" si="268"/>
        <v>0</v>
      </c>
      <c r="HT197" s="80">
        <f t="shared" si="268"/>
        <v>0</v>
      </c>
      <c r="HU197" s="80">
        <f t="shared" si="268"/>
        <v>0</v>
      </c>
      <c r="HV197" s="80">
        <f t="shared" si="268"/>
        <v>0</v>
      </c>
      <c r="HW197" s="80">
        <f t="shared" si="268"/>
        <v>0</v>
      </c>
      <c r="HX197" s="80">
        <f t="shared" si="268"/>
        <v>0</v>
      </c>
      <c r="HY197" s="80">
        <f t="shared" si="268"/>
        <v>0</v>
      </c>
      <c r="HZ197" s="80">
        <f t="shared" si="268"/>
        <v>0</v>
      </c>
      <c r="IA197" s="80">
        <f t="shared" si="268"/>
        <v>0</v>
      </c>
      <c r="IB197" s="80">
        <f t="shared" si="268"/>
        <v>0</v>
      </c>
      <c r="IC197" s="80">
        <f t="shared" si="268"/>
        <v>0</v>
      </c>
      <c r="ID197" s="80">
        <f t="shared" si="268"/>
        <v>0</v>
      </c>
      <c r="IE197" s="80">
        <f t="shared" si="268"/>
        <v>0</v>
      </c>
      <c r="IF197" s="80">
        <f t="shared" si="268"/>
        <v>0</v>
      </c>
      <c r="IG197" s="80">
        <f t="shared" si="268"/>
        <v>0</v>
      </c>
      <c r="IH197" s="80">
        <f t="shared" si="268"/>
        <v>0</v>
      </c>
      <c r="II197" s="80">
        <f t="shared" si="268"/>
        <v>0</v>
      </c>
      <c r="IJ197" s="80">
        <f t="shared" si="268"/>
        <v>0</v>
      </c>
      <c r="IK197" s="80">
        <f t="shared" si="268"/>
        <v>0</v>
      </c>
      <c r="IL197" s="80">
        <f t="shared" si="268"/>
        <v>0</v>
      </c>
      <c r="IM197" s="80">
        <f t="shared" si="268"/>
        <v>0</v>
      </c>
      <c r="IN197" s="80">
        <f t="shared" si="268"/>
        <v>0</v>
      </c>
      <c r="IO197" s="80">
        <f t="shared" si="268"/>
        <v>0</v>
      </c>
      <c r="IP197" s="80">
        <f t="shared" si="268"/>
        <v>0</v>
      </c>
      <c r="IQ197" s="80">
        <f t="shared" si="268"/>
        <v>0</v>
      </c>
      <c r="IR197" s="80">
        <f t="shared" si="268"/>
        <v>0</v>
      </c>
      <c r="IS197" s="80">
        <f t="shared" si="268"/>
        <v>0</v>
      </c>
      <c r="IT197" s="80">
        <f t="shared" si="268"/>
        <v>0</v>
      </c>
      <c r="IU197" s="80">
        <f t="shared" si="268"/>
        <v>0</v>
      </c>
      <c r="IV197" s="80">
        <f t="shared" si="268"/>
        <v>0</v>
      </c>
      <c r="IW197" s="80">
        <f t="shared" si="268"/>
        <v>0</v>
      </c>
      <c r="IX197" s="80">
        <f t="shared" si="268"/>
        <v>0</v>
      </c>
      <c r="IY197" s="80">
        <f t="shared" si="268"/>
        <v>0</v>
      </c>
      <c r="IZ197" s="80">
        <f t="shared" si="268"/>
        <v>0</v>
      </c>
      <c r="JA197" s="80">
        <f t="shared" si="268"/>
        <v>0</v>
      </c>
      <c r="JB197" s="80">
        <f t="shared" si="268"/>
        <v>0</v>
      </c>
      <c r="JC197" s="80">
        <f t="shared" si="268"/>
        <v>0</v>
      </c>
      <c r="JD197" s="80">
        <f t="shared" si="268"/>
        <v>0</v>
      </c>
      <c r="JE197" s="80">
        <f t="shared" si="268"/>
        <v>0</v>
      </c>
      <c r="JF197" s="80">
        <f t="shared" si="268"/>
        <v>0</v>
      </c>
      <c r="JG197" s="80">
        <f t="shared" si="268"/>
        <v>0</v>
      </c>
      <c r="JH197" s="80">
        <f t="shared" si="268"/>
        <v>0</v>
      </c>
      <c r="JI197" s="80">
        <f t="shared" si="268"/>
        <v>0</v>
      </c>
      <c r="JJ197" s="80">
        <f t="shared" si="268"/>
        <v>0</v>
      </c>
      <c r="JK197" s="80">
        <f t="shared" si="268"/>
        <v>0</v>
      </c>
      <c r="JL197" s="80">
        <f t="shared" si="268"/>
        <v>0</v>
      </c>
      <c r="JM197" s="80">
        <f t="shared" si="268"/>
        <v>0</v>
      </c>
      <c r="JN197" s="80">
        <f t="shared" si="268"/>
        <v>0</v>
      </c>
      <c r="JO197" s="80">
        <f t="shared" si="268"/>
        <v>0</v>
      </c>
      <c r="JP197" s="80">
        <f t="shared" si="268"/>
        <v>0</v>
      </c>
      <c r="JQ197" s="80">
        <f t="shared" si="268"/>
        <v>0</v>
      </c>
      <c r="JR197" s="80">
        <f t="shared" si="268"/>
        <v>0</v>
      </c>
      <c r="JS197" s="80">
        <f t="shared" si="268"/>
        <v>0</v>
      </c>
      <c r="JT197" s="80">
        <f t="shared" si="268"/>
        <v>0</v>
      </c>
      <c r="JU197" s="80">
        <f t="shared" si="268"/>
        <v>0</v>
      </c>
      <c r="JV197" s="80">
        <f t="shared" si="268"/>
        <v>0</v>
      </c>
      <c r="JW197" s="80">
        <f t="shared" si="268"/>
        <v>0</v>
      </c>
      <c r="JX197" s="80">
        <f t="shared" si="268"/>
        <v>0</v>
      </c>
      <c r="JY197" s="80">
        <f t="shared" si="268"/>
        <v>0</v>
      </c>
      <c r="JZ197" s="80">
        <f t="shared" si="268"/>
        <v>0</v>
      </c>
      <c r="KA197" s="80">
        <f t="shared" si="268"/>
        <v>0</v>
      </c>
      <c r="KB197" s="80">
        <f t="shared" si="268"/>
        <v>0</v>
      </c>
      <c r="KC197" s="80">
        <f t="shared" si="268"/>
        <v>0</v>
      </c>
      <c r="KD197" s="80">
        <f t="shared" si="268"/>
        <v>0</v>
      </c>
      <c r="KE197" s="80">
        <f t="shared" si="268"/>
        <v>0</v>
      </c>
      <c r="KF197" s="1"/>
      <c r="KG197" s="1"/>
      <c r="KH197" s="80">
        <f>+Interest_Rate_for_Equipment_Financing/12*P197</f>
        <v>0</v>
      </c>
      <c r="KI197" s="80">
        <f>+Interest_Rate_for_Equipment_Financing/12*Q197</f>
        <v>0</v>
      </c>
      <c r="KJ197" s="80">
        <f>+Interest_Rate_for_Equipment_Financing/12*R197</f>
        <v>0</v>
      </c>
      <c r="KK197" s="80">
        <f>+Interest_Rate_for_Equipment_Financing/12*S197</f>
        <v>0</v>
      </c>
      <c r="KL197" s="80">
        <f>+Interest_Rate_for_Equipment_Financing/12*T197</f>
        <v>0</v>
      </c>
      <c r="KM197" s="80">
        <f>+Interest_Rate_for_Equipment_Financing/12*U197</f>
        <v>0</v>
      </c>
      <c r="KN197" s="80">
        <f>+Interest_Rate_for_Equipment_Financing/12*V197</f>
        <v>0</v>
      </c>
      <c r="KO197" s="80">
        <f>+Interest_Rate_for_Equipment_Financing/12*W197</f>
        <v>0</v>
      </c>
      <c r="KP197" s="80">
        <f>+Interest_Rate_for_Equipment_Financing/12*X197</f>
        <v>0</v>
      </c>
      <c r="KQ197" s="80">
        <f>+Interest_Rate_for_Equipment_Financing/12*Y197</f>
        <v>0</v>
      </c>
      <c r="KR197" s="80">
        <f>+Interest_Rate_for_Equipment_Financing/12*Z197</f>
        <v>0</v>
      </c>
      <c r="KS197" s="80">
        <f>+Interest_Rate_for_Equipment_Financing/12*AA197</f>
        <v>0</v>
      </c>
      <c r="KT197" s="80">
        <f>+Interest_Rate_for_Equipment_Financing/12*AB197</f>
        <v>0</v>
      </c>
      <c r="KU197" s="80">
        <f>+Interest_Rate_for_Equipment_Financing/12*AC197</f>
        <v>0</v>
      </c>
      <c r="KV197" s="80">
        <f>+Interest_Rate_for_Equipment_Financing/12*AD197</f>
        <v>0</v>
      </c>
      <c r="KW197" s="80">
        <f>+Interest_Rate_for_Equipment_Financing/12*AE197</f>
        <v>0</v>
      </c>
      <c r="KX197" s="80">
        <f>+Interest_Rate_for_Equipment_Financing/12*AF197</f>
        <v>0</v>
      </c>
      <c r="KY197" s="80">
        <f>+Interest_Rate_for_Equipment_Financing/12*AG197</f>
        <v>0</v>
      </c>
      <c r="KZ197" s="80">
        <f>+Interest_Rate_for_Equipment_Financing/12*AH197</f>
        <v>0</v>
      </c>
      <c r="LA197" s="80">
        <f>+Interest_Rate_for_Equipment_Financing/12*AI197</f>
        <v>0</v>
      </c>
      <c r="LB197" s="80">
        <f>+Interest_Rate_for_Equipment_Financing/12*AJ197</f>
        <v>0</v>
      </c>
      <c r="LC197" s="80">
        <f>+Interest_Rate_for_Equipment_Financing/12*AK197</f>
        <v>0</v>
      </c>
      <c r="LD197" s="80">
        <f>+Interest_Rate_for_Equipment_Financing/12*AL197</f>
        <v>0</v>
      </c>
      <c r="LE197" s="80">
        <f>+Interest_Rate_for_Equipment_Financing/12*AM197</f>
        <v>0</v>
      </c>
      <c r="LF197" s="80">
        <f>+Interest_Rate_for_Equipment_Financing/12*AN197</f>
        <v>0</v>
      </c>
      <c r="LG197" s="80">
        <f>+Interest_Rate_for_Equipment_Financing/12*AO197</f>
        <v>0</v>
      </c>
      <c r="LH197" s="80">
        <f>+Interest_Rate_for_Equipment_Financing/12*AP197</f>
        <v>0</v>
      </c>
      <c r="LI197" s="80">
        <f>+Interest_Rate_for_Equipment_Financing/12*AQ197</f>
        <v>0</v>
      </c>
      <c r="LJ197" s="80">
        <f>+Interest_Rate_for_Equipment_Financing/12*AR197</f>
        <v>0</v>
      </c>
      <c r="LK197" s="80">
        <f>+Interest_Rate_for_Equipment_Financing/12*AS197</f>
        <v>0</v>
      </c>
      <c r="LL197" s="80">
        <f>+Interest_Rate_for_Equipment_Financing/12*AT197</f>
        <v>0</v>
      </c>
      <c r="LM197" s="80">
        <f>+Interest_Rate_for_Equipment_Financing/12*AU197</f>
        <v>0</v>
      </c>
      <c r="LN197" s="80">
        <f>+Interest_Rate_for_Equipment_Financing/12*AV197</f>
        <v>0</v>
      </c>
      <c r="LO197" s="80">
        <f>+Interest_Rate_for_Equipment_Financing/12*AW197</f>
        <v>0</v>
      </c>
      <c r="LP197" s="80">
        <f>+Interest_Rate_for_Equipment_Financing/12*AX197</f>
        <v>0</v>
      </c>
      <c r="LQ197" s="80">
        <f>+Interest_Rate_for_Equipment_Financing/12*AY197</f>
        <v>0</v>
      </c>
      <c r="LR197" s="80">
        <f>+Interest_Rate_for_Equipment_Financing/12*AZ197</f>
        <v>0</v>
      </c>
      <c r="LS197" s="80">
        <f>+Interest_Rate_for_Equipment_Financing/12*BA197</f>
        <v>0</v>
      </c>
      <c r="LT197" s="80">
        <f>+Interest_Rate_for_Equipment_Financing/12*BB197</f>
        <v>0</v>
      </c>
      <c r="LU197" s="80">
        <f>+Interest_Rate_for_Equipment_Financing/12*BC197</f>
        <v>0</v>
      </c>
      <c r="LV197" s="80">
        <f>+Interest_Rate_for_Equipment_Financing/12*BD197</f>
        <v>0</v>
      </c>
      <c r="LW197" s="80">
        <f>+Interest_Rate_for_Equipment_Financing/12*BE197</f>
        <v>0</v>
      </c>
      <c r="LX197" s="80">
        <f>+Interest_Rate_for_Equipment_Financing/12*BF197</f>
        <v>0</v>
      </c>
      <c r="LY197" s="80">
        <f>+Interest_Rate_for_Equipment_Financing/12*BG197</f>
        <v>0</v>
      </c>
      <c r="LZ197" s="80">
        <f>+Interest_Rate_for_Equipment_Financing/12*BH197</f>
        <v>0</v>
      </c>
      <c r="MA197" s="80">
        <f>+Interest_Rate_for_Equipment_Financing/12*BI197</f>
        <v>0</v>
      </c>
      <c r="MB197" s="80">
        <f>+Interest_Rate_for_Equipment_Financing/12*BJ197</f>
        <v>0</v>
      </c>
      <c r="MC197" s="80">
        <f>+Interest_Rate_for_Equipment_Financing/12*BK197</f>
        <v>0</v>
      </c>
      <c r="MD197" s="80">
        <f>+Interest_Rate_for_Equipment_Financing/12*BL197</f>
        <v>0</v>
      </c>
      <c r="ME197" s="80">
        <f>+Interest_Rate_for_Equipment_Financing/12*BM197</f>
        <v>0</v>
      </c>
      <c r="MF197" s="80">
        <f>+Interest_Rate_for_Equipment_Financing/12*BN197</f>
        <v>0</v>
      </c>
      <c r="MG197" s="80">
        <f>+Interest_Rate_for_Equipment_Financing/12*BO197</f>
        <v>0</v>
      </c>
      <c r="MH197" s="80">
        <f>+Interest_Rate_for_Equipment_Financing/12*BP197</f>
        <v>0</v>
      </c>
      <c r="MI197" s="80">
        <f>+Interest_Rate_for_Equipment_Financing/12*BQ197</f>
        <v>0</v>
      </c>
      <c r="MJ197" s="80">
        <f>+Interest_Rate_for_Equipment_Financing/12*BR197</f>
        <v>0</v>
      </c>
      <c r="MK197" s="80">
        <f>+Interest_Rate_for_Equipment_Financing/12*BS197</f>
        <v>0</v>
      </c>
      <c r="ML197" s="80">
        <f>+Interest_Rate_for_Equipment_Financing/12*BT197</f>
        <v>0</v>
      </c>
      <c r="MM197" s="80">
        <f>+Interest_Rate_for_Equipment_Financing/12*BU197</f>
        <v>0</v>
      </c>
      <c r="MN197" s="80">
        <f>+Interest_Rate_for_Equipment_Financing/12*BV197</f>
        <v>0</v>
      </c>
      <c r="MO197" s="80">
        <f>+Interest_Rate_for_Equipment_Financing/12*BW197</f>
        <v>0</v>
      </c>
      <c r="MP197" s="80">
        <f>+Interest_Rate_for_Equipment_Financing/12*BX197</f>
        <v>0</v>
      </c>
      <c r="MQ197" s="80">
        <f>+Interest_Rate_for_Equipment_Financing/12*BY197</f>
        <v>0</v>
      </c>
      <c r="MR197" s="80">
        <f>+Interest_Rate_for_Equipment_Financing/12*BZ197</f>
        <v>0</v>
      </c>
      <c r="MS197" s="80">
        <f>+Interest_Rate_for_Equipment_Financing/12*CA197</f>
        <v>0</v>
      </c>
      <c r="MT197" s="80">
        <f>+Interest_Rate_for_Equipment_Financing/12*CB197</f>
        <v>0</v>
      </c>
      <c r="MU197" s="80">
        <f>+Interest_Rate_for_Equipment_Financing/12*CC197</f>
        <v>0</v>
      </c>
      <c r="MV197" s="80">
        <f>+Interest_Rate_for_Equipment_Financing/12*CD197</f>
        <v>0</v>
      </c>
      <c r="MW197" s="80">
        <f>+Interest_Rate_for_Equipment_Financing/12*CE197</f>
        <v>0</v>
      </c>
      <c r="MX197" s="80">
        <f>+Interest_Rate_for_Equipment_Financing/12*CF197</f>
        <v>0</v>
      </c>
      <c r="MY197" s="80">
        <f>+Interest_Rate_for_Equipment_Financing/12*CG197</f>
        <v>0</v>
      </c>
      <c r="MZ197" s="80">
        <f>+Interest_Rate_for_Equipment_Financing/12*CH197</f>
        <v>0</v>
      </c>
      <c r="NA197" s="80">
        <f>+Interest_Rate_for_Equipment_Financing/12*CI197</f>
        <v>0</v>
      </c>
      <c r="NB197" s="80">
        <f>+Interest_Rate_for_Equipment_Financing/12*CJ197</f>
        <v>0</v>
      </c>
      <c r="NC197" s="80">
        <f>+Interest_Rate_for_Equipment_Financing/12*CK197</f>
        <v>0</v>
      </c>
      <c r="ND197" s="80">
        <f>+Interest_Rate_for_Equipment_Financing/12*CL197</f>
        <v>0</v>
      </c>
      <c r="NE197" s="80">
        <f>+Interest_Rate_for_Equipment_Financing/12*CM197</f>
        <v>0</v>
      </c>
      <c r="NF197" s="80">
        <f>+Interest_Rate_for_Equipment_Financing/12*CN197</f>
        <v>0</v>
      </c>
      <c r="NG197" s="80">
        <f>+Interest_Rate_for_Equipment_Financing/12*CO197</f>
        <v>0</v>
      </c>
      <c r="NH197" s="80">
        <f>+Interest_Rate_for_Equipment_Financing/12*CP197</f>
        <v>0</v>
      </c>
      <c r="NI197" s="80">
        <f>+Interest_Rate_for_Equipment_Financing/12*CQ197</f>
        <v>0</v>
      </c>
      <c r="NJ197" s="80">
        <f>+Interest_Rate_for_Equipment_Financing/12*CR197</f>
        <v>0</v>
      </c>
      <c r="NK197" s="80">
        <f>+Interest_Rate_for_Equipment_Financing/12*CS197</f>
        <v>0</v>
      </c>
      <c r="NL197" s="80">
        <f>+Interest_Rate_for_Equipment_Financing/12*CT197</f>
        <v>0</v>
      </c>
      <c r="NM197" s="80">
        <f>+Interest_Rate_for_Equipment_Financing/12*CU197</f>
        <v>0</v>
      </c>
      <c r="NN197" s="80">
        <f>+Interest_Rate_for_Equipment_Financing/12*CV197</f>
        <v>0</v>
      </c>
      <c r="NO197" s="80">
        <f>+Interest_Rate_for_Equipment_Financing/12*CW197</f>
        <v>0</v>
      </c>
      <c r="NP197" s="80">
        <f>+Interest_Rate_for_Equipment_Financing/12*CX197</f>
        <v>0</v>
      </c>
      <c r="NQ197" s="80">
        <f>+Interest_Rate_for_Equipment_Financing/12*CY197</f>
        <v>0</v>
      </c>
      <c r="NR197" s="80">
        <f>+Interest_Rate_for_Equipment_Financing/12*CZ197</f>
        <v>0</v>
      </c>
      <c r="NS197" s="80">
        <f>+Interest_Rate_for_Equipment_Financing/12*DA197</f>
        <v>0</v>
      </c>
      <c r="NT197" s="80">
        <f>+Interest_Rate_for_Equipment_Financing/12*DB197</f>
        <v>0</v>
      </c>
      <c r="NU197" s="80">
        <f>+Interest_Rate_for_Equipment_Financing/12*DC197</f>
        <v>0</v>
      </c>
      <c r="NV197" s="80">
        <f>+Interest_Rate_for_Equipment_Financing/12*DD197</f>
        <v>0</v>
      </c>
      <c r="NW197" s="80">
        <f>+Interest_Rate_for_Equipment_Financing/12*DE197</f>
        <v>0</v>
      </c>
      <c r="NX197" s="80">
        <f>+Interest_Rate_for_Equipment_Financing/12*DF197</f>
        <v>0</v>
      </c>
      <c r="NY197" s="80">
        <f>+Interest_Rate_for_Equipment_Financing/12*DG197</f>
        <v>0</v>
      </c>
      <c r="NZ197" s="80">
        <f>+Interest_Rate_for_Equipment_Financing/12*DH197</f>
        <v>0</v>
      </c>
      <c r="OA197" s="80">
        <f>+Interest_Rate_for_Equipment_Financing/12*DI197</f>
        <v>0</v>
      </c>
      <c r="OB197" s="80">
        <f>+Interest_Rate_for_Equipment_Financing/12*DJ197</f>
        <v>0</v>
      </c>
      <c r="OC197" s="80">
        <f>+Interest_Rate_for_Equipment_Financing/12*DK197</f>
        <v>0</v>
      </c>
      <c r="OD197" s="80">
        <f>+Interest_Rate_for_Equipment_Financing/12*DL197</f>
        <v>0</v>
      </c>
      <c r="OE197" s="80">
        <f>+Interest_Rate_for_Equipment_Financing/12*DM197</f>
        <v>0</v>
      </c>
      <c r="OF197" s="80">
        <f>+Interest_Rate_for_Equipment_Financing/12*DN197</f>
        <v>0</v>
      </c>
      <c r="OG197" s="80">
        <f>+Interest_Rate_for_Equipment_Financing/12*DO197</f>
        <v>0</v>
      </c>
      <c r="OH197" s="80">
        <f>+Interest_Rate_for_Equipment_Financing/12*DP197</f>
        <v>0</v>
      </c>
      <c r="OI197" s="80">
        <f>+Interest_Rate_for_Equipment_Financing/12*DQ197</f>
        <v>0</v>
      </c>
      <c r="OJ197" s="80">
        <f>+Interest_Rate_for_Equipment_Financing/12*DR197</f>
        <v>0</v>
      </c>
      <c r="OK197" s="80">
        <f>+Interest_Rate_for_Equipment_Financing/12*DS197</f>
        <v>0</v>
      </c>
      <c r="OL197" s="80">
        <f>+Interest_Rate_for_Equipment_Financing/12*DT197</f>
        <v>0</v>
      </c>
      <c r="OM197" s="80">
        <f>+Interest_Rate_for_Equipment_Financing/12*DU197</f>
        <v>0</v>
      </c>
      <c r="ON197" s="80">
        <f>+Interest_Rate_for_Equipment_Financing/12*DV197</f>
        <v>0</v>
      </c>
      <c r="OO197" s="80">
        <f>+Interest_Rate_for_Equipment_Financing/12*DW197</f>
        <v>0</v>
      </c>
      <c r="OP197" s="80">
        <f>+Interest_Rate_for_Equipment_Financing/12*DX197</f>
        <v>0</v>
      </c>
      <c r="OQ197" s="80">
        <f>+Interest_Rate_for_Equipment_Financing/12*DY197</f>
        <v>0</v>
      </c>
      <c r="OR197" s="80">
        <f>+Interest_Rate_for_Equipment_Financing/12*DZ197</f>
        <v>0</v>
      </c>
      <c r="OS197" s="80">
        <f>+Interest_Rate_for_Equipment_Financing/12*EA197</f>
        <v>0</v>
      </c>
      <c r="OT197" s="80">
        <f>+Interest_Rate_for_Equipment_Financing/12*EB197</f>
        <v>0</v>
      </c>
      <c r="OU197" s="80">
        <f>+Interest_Rate_for_Equipment_Financing/12*EC197</f>
        <v>0</v>
      </c>
      <c r="OV197" s="80">
        <f>+Interest_Rate_for_Equipment_Financing/12*ED197</f>
        <v>0</v>
      </c>
      <c r="OW197" s="80">
        <f>+Interest_Rate_for_Equipment_Financing/12*EE197</f>
        <v>0</v>
      </c>
    </row>
    <row r="198" ht="12.75" customHeight="1">
      <c r="A198" s="79">
        <f t="shared" si="111"/>
        <v>77</v>
      </c>
      <c r="B198" s="79" t="s">
        <v>277</v>
      </c>
      <c r="C198" s="80"/>
      <c r="D198" s="80" t="str">
        <f>Term_for_Equipment_Financing</f>
        <v/>
      </c>
      <c r="E198" s="294">
        <f>+Interest_Rate_LT</f>
        <v>0.05</v>
      </c>
      <c r="F198" s="295">
        <f t="shared" si="141"/>
        <v>5</v>
      </c>
      <c r="G198" s="79">
        <f t="shared" si="142"/>
        <v>2031</v>
      </c>
      <c r="H198" s="296"/>
      <c r="I198" s="296"/>
      <c r="J198" s="297"/>
      <c r="K198" s="1"/>
      <c r="L198" s="1"/>
      <c r="M198" s="256">
        <f t="shared" si="118"/>
        <v>47969</v>
      </c>
      <c r="N198" s="256">
        <f t="shared" si="112"/>
        <v>0</v>
      </c>
      <c r="O198" s="257">
        <f t="shared" si="113"/>
        <v>0</v>
      </c>
      <c r="P198" s="258">
        <f t="shared" ref="P198:ES198" si="269">AND((O198&gt;0.1),OR(P$70&lt;$N198,$N198=0))*(O198+$O198+O198*$E198/12)+(P$70=$M198)*($C198+$O198+$C198*$E198/12)</f>
        <v>0</v>
      </c>
      <c r="Q198" s="258">
        <f t="shared" si="269"/>
        <v>0</v>
      </c>
      <c r="R198" s="258">
        <f t="shared" si="269"/>
        <v>0</v>
      </c>
      <c r="S198" s="258">
        <f t="shared" si="269"/>
        <v>0</v>
      </c>
      <c r="T198" s="258">
        <f t="shared" si="269"/>
        <v>0</v>
      </c>
      <c r="U198" s="258">
        <f t="shared" si="269"/>
        <v>0</v>
      </c>
      <c r="V198" s="258">
        <f t="shared" si="269"/>
        <v>0</v>
      </c>
      <c r="W198" s="258">
        <f t="shared" si="269"/>
        <v>0</v>
      </c>
      <c r="X198" s="258">
        <f t="shared" si="269"/>
        <v>0</v>
      </c>
      <c r="Y198" s="258">
        <f t="shared" si="269"/>
        <v>0</v>
      </c>
      <c r="Z198" s="258">
        <f t="shared" si="269"/>
        <v>0</v>
      </c>
      <c r="AA198" s="258">
        <f t="shared" si="269"/>
        <v>0</v>
      </c>
      <c r="AB198" s="258">
        <f t="shared" si="269"/>
        <v>0</v>
      </c>
      <c r="AC198" s="258">
        <f t="shared" si="269"/>
        <v>0</v>
      </c>
      <c r="AD198" s="258">
        <f t="shared" si="269"/>
        <v>0</v>
      </c>
      <c r="AE198" s="258">
        <f t="shared" si="269"/>
        <v>0</v>
      </c>
      <c r="AF198" s="258">
        <f t="shared" si="269"/>
        <v>0</v>
      </c>
      <c r="AG198" s="258">
        <f t="shared" si="269"/>
        <v>0</v>
      </c>
      <c r="AH198" s="258">
        <f t="shared" si="269"/>
        <v>0</v>
      </c>
      <c r="AI198" s="258">
        <f t="shared" si="269"/>
        <v>0</v>
      </c>
      <c r="AJ198" s="258">
        <f t="shared" si="269"/>
        <v>0</v>
      </c>
      <c r="AK198" s="258">
        <f t="shared" si="269"/>
        <v>0</v>
      </c>
      <c r="AL198" s="258">
        <f t="shared" si="269"/>
        <v>0</v>
      </c>
      <c r="AM198" s="258">
        <f t="shared" si="269"/>
        <v>0</v>
      </c>
      <c r="AN198" s="258">
        <f t="shared" si="269"/>
        <v>0</v>
      </c>
      <c r="AO198" s="258">
        <f t="shared" si="269"/>
        <v>0</v>
      </c>
      <c r="AP198" s="258">
        <f t="shared" si="269"/>
        <v>0</v>
      </c>
      <c r="AQ198" s="258">
        <f t="shared" si="269"/>
        <v>0</v>
      </c>
      <c r="AR198" s="258">
        <f t="shared" si="269"/>
        <v>0</v>
      </c>
      <c r="AS198" s="258">
        <f t="shared" si="269"/>
        <v>0</v>
      </c>
      <c r="AT198" s="258">
        <f t="shared" si="269"/>
        <v>0</v>
      </c>
      <c r="AU198" s="258">
        <f t="shared" si="269"/>
        <v>0</v>
      </c>
      <c r="AV198" s="258">
        <f t="shared" si="269"/>
        <v>0</v>
      </c>
      <c r="AW198" s="258">
        <f t="shared" si="269"/>
        <v>0</v>
      </c>
      <c r="AX198" s="258">
        <f t="shared" si="269"/>
        <v>0</v>
      </c>
      <c r="AY198" s="258">
        <f t="shared" si="269"/>
        <v>0</v>
      </c>
      <c r="AZ198" s="258">
        <f t="shared" si="269"/>
        <v>0</v>
      </c>
      <c r="BA198" s="258">
        <f t="shared" si="269"/>
        <v>0</v>
      </c>
      <c r="BB198" s="258">
        <f t="shared" si="269"/>
        <v>0</v>
      </c>
      <c r="BC198" s="258">
        <f t="shared" si="269"/>
        <v>0</v>
      </c>
      <c r="BD198" s="258">
        <f t="shared" si="269"/>
        <v>0</v>
      </c>
      <c r="BE198" s="258">
        <f t="shared" si="269"/>
        <v>0</v>
      </c>
      <c r="BF198" s="258">
        <f t="shared" si="269"/>
        <v>0</v>
      </c>
      <c r="BG198" s="258">
        <f t="shared" si="269"/>
        <v>0</v>
      </c>
      <c r="BH198" s="258">
        <f t="shared" si="269"/>
        <v>0</v>
      </c>
      <c r="BI198" s="258">
        <f t="shared" si="269"/>
        <v>0</v>
      </c>
      <c r="BJ198" s="258">
        <f t="shared" si="269"/>
        <v>0</v>
      </c>
      <c r="BK198" s="258">
        <f t="shared" si="269"/>
        <v>0</v>
      </c>
      <c r="BL198" s="258">
        <f t="shared" si="269"/>
        <v>0</v>
      </c>
      <c r="BM198" s="258">
        <f t="shared" si="269"/>
        <v>0</v>
      </c>
      <c r="BN198" s="258">
        <f t="shared" si="269"/>
        <v>0</v>
      </c>
      <c r="BO198" s="258">
        <f t="shared" si="269"/>
        <v>0</v>
      </c>
      <c r="BP198" s="258">
        <f t="shared" si="269"/>
        <v>0</v>
      </c>
      <c r="BQ198" s="258">
        <f t="shared" si="269"/>
        <v>0</v>
      </c>
      <c r="BR198" s="258">
        <f t="shared" si="269"/>
        <v>0</v>
      </c>
      <c r="BS198" s="258">
        <f t="shared" si="269"/>
        <v>0</v>
      </c>
      <c r="BT198" s="258">
        <f t="shared" si="269"/>
        <v>0</v>
      </c>
      <c r="BU198" s="258">
        <f t="shared" si="269"/>
        <v>0</v>
      </c>
      <c r="BV198" s="258">
        <f t="shared" si="269"/>
        <v>0</v>
      </c>
      <c r="BW198" s="258">
        <f t="shared" si="269"/>
        <v>0</v>
      </c>
      <c r="BX198" s="258">
        <f t="shared" si="269"/>
        <v>0</v>
      </c>
      <c r="BY198" s="258">
        <f t="shared" si="269"/>
        <v>0</v>
      </c>
      <c r="BZ198" s="258">
        <f t="shared" si="269"/>
        <v>0</v>
      </c>
      <c r="CA198" s="258">
        <f t="shared" si="269"/>
        <v>0</v>
      </c>
      <c r="CB198" s="258">
        <f t="shared" si="269"/>
        <v>0</v>
      </c>
      <c r="CC198" s="258">
        <f t="shared" si="269"/>
        <v>0</v>
      </c>
      <c r="CD198" s="258">
        <f t="shared" si="269"/>
        <v>0</v>
      </c>
      <c r="CE198" s="258">
        <f t="shared" si="269"/>
        <v>0</v>
      </c>
      <c r="CF198" s="258">
        <f t="shared" si="269"/>
        <v>0</v>
      </c>
      <c r="CG198" s="258">
        <f t="shared" si="269"/>
        <v>0</v>
      </c>
      <c r="CH198" s="258">
        <f t="shared" si="269"/>
        <v>0</v>
      </c>
      <c r="CI198" s="258">
        <f t="shared" si="269"/>
        <v>0</v>
      </c>
      <c r="CJ198" s="258">
        <f t="shared" si="269"/>
        <v>0</v>
      </c>
      <c r="CK198" s="258">
        <f t="shared" si="269"/>
        <v>0</v>
      </c>
      <c r="CL198" s="258">
        <f t="shared" si="269"/>
        <v>0</v>
      </c>
      <c r="CM198" s="258">
        <f t="shared" si="269"/>
        <v>0</v>
      </c>
      <c r="CN198" s="258">
        <f t="shared" si="269"/>
        <v>0</v>
      </c>
      <c r="CO198" s="258">
        <f t="shared" si="269"/>
        <v>0</v>
      </c>
      <c r="CP198" s="258">
        <f t="shared" si="269"/>
        <v>0</v>
      </c>
      <c r="CQ198" s="258">
        <f t="shared" si="269"/>
        <v>0</v>
      </c>
      <c r="CR198" s="258">
        <f t="shared" si="269"/>
        <v>0</v>
      </c>
      <c r="CS198" s="258">
        <f t="shared" si="269"/>
        <v>0</v>
      </c>
      <c r="CT198" s="258">
        <f t="shared" si="269"/>
        <v>0</v>
      </c>
      <c r="CU198" s="258">
        <f t="shared" si="269"/>
        <v>0</v>
      </c>
      <c r="CV198" s="258">
        <f t="shared" si="269"/>
        <v>0</v>
      </c>
      <c r="CW198" s="258">
        <f t="shared" si="269"/>
        <v>0</v>
      </c>
      <c r="CX198" s="258">
        <f t="shared" si="269"/>
        <v>0</v>
      </c>
      <c r="CY198" s="258">
        <f t="shared" si="269"/>
        <v>0</v>
      </c>
      <c r="CZ198" s="258">
        <f t="shared" si="269"/>
        <v>0</v>
      </c>
      <c r="DA198" s="258">
        <f t="shared" si="269"/>
        <v>0</v>
      </c>
      <c r="DB198" s="258">
        <f t="shared" si="269"/>
        <v>0</v>
      </c>
      <c r="DC198" s="258">
        <f t="shared" si="269"/>
        <v>0</v>
      </c>
      <c r="DD198" s="258">
        <f t="shared" si="269"/>
        <v>0</v>
      </c>
      <c r="DE198" s="258">
        <f t="shared" si="269"/>
        <v>0</v>
      </c>
      <c r="DF198" s="258">
        <f t="shared" si="269"/>
        <v>0</v>
      </c>
      <c r="DG198" s="258">
        <f t="shared" si="269"/>
        <v>0</v>
      </c>
      <c r="DH198" s="258">
        <f t="shared" si="269"/>
        <v>0</v>
      </c>
      <c r="DI198" s="258">
        <f t="shared" si="269"/>
        <v>0</v>
      </c>
      <c r="DJ198" s="258">
        <f t="shared" si="269"/>
        <v>0</v>
      </c>
      <c r="DK198" s="258">
        <f t="shared" si="269"/>
        <v>0</v>
      </c>
      <c r="DL198" s="258">
        <f t="shared" si="269"/>
        <v>0</v>
      </c>
      <c r="DM198" s="258">
        <f t="shared" si="269"/>
        <v>0</v>
      </c>
      <c r="DN198" s="258">
        <f t="shared" si="269"/>
        <v>0</v>
      </c>
      <c r="DO198" s="258">
        <f t="shared" si="269"/>
        <v>0</v>
      </c>
      <c r="DP198" s="258">
        <f t="shared" si="269"/>
        <v>0</v>
      </c>
      <c r="DQ198" s="258">
        <f t="shared" si="269"/>
        <v>0</v>
      </c>
      <c r="DR198" s="258">
        <f t="shared" si="269"/>
        <v>0</v>
      </c>
      <c r="DS198" s="258">
        <f t="shared" si="269"/>
        <v>0</v>
      </c>
      <c r="DT198" s="258">
        <f t="shared" si="269"/>
        <v>0</v>
      </c>
      <c r="DU198" s="258">
        <f t="shared" si="269"/>
        <v>0</v>
      </c>
      <c r="DV198" s="258">
        <f t="shared" si="269"/>
        <v>0</v>
      </c>
      <c r="DW198" s="258">
        <f t="shared" si="269"/>
        <v>0</v>
      </c>
      <c r="DX198" s="258">
        <f t="shared" si="269"/>
        <v>0</v>
      </c>
      <c r="DY198" s="258">
        <f t="shared" si="269"/>
        <v>0</v>
      </c>
      <c r="DZ198" s="258">
        <f t="shared" si="269"/>
        <v>0</v>
      </c>
      <c r="EA198" s="258">
        <f t="shared" si="269"/>
        <v>0</v>
      </c>
      <c r="EB198" s="258">
        <f t="shared" si="269"/>
        <v>0</v>
      </c>
      <c r="EC198" s="258">
        <f t="shared" si="269"/>
        <v>0</v>
      </c>
      <c r="ED198" s="258">
        <f t="shared" si="269"/>
        <v>0</v>
      </c>
      <c r="EE198" s="258">
        <f t="shared" si="269"/>
        <v>0</v>
      </c>
      <c r="EF198" s="258">
        <f t="shared" si="269"/>
        <v>0</v>
      </c>
      <c r="EG198" s="258">
        <f t="shared" si="269"/>
        <v>0</v>
      </c>
      <c r="EH198" s="258">
        <f t="shared" si="269"/>
        <v>0</v>
      </c>
      <c r="EI198" s="258">
        <f t="shared" si="269"/>
        <v>0</v>
      </c>
      <c r="EJ198" s="258">
        <f t="shared" si="269"/>
        <v>0</v>
      </c>
      <c r="EK198" s="258">
        <f t="shared" si="269"/>
        <v>0</v>
      </c>
      <c r="EL198" s="258">
        <f t="shared" si="269"/>
        <v>0</v>
      </c>
      <c r="EM198" s="258">
        <f t="shared" si="269"/>
        <v>0</v>
      </c>
      <c r="EN198" s="258">
        <f t="shared" si="269"/>
        <v>0</v>
      </c>
      <c r="EO198" s="258">
        <f t="shared" si="269"/>
        <v>0</v>
      </c>
      <c r="EP198" s="258">
        <f t="shared" si="269"/>
        <v>0</v>
      </c>
      <c r="EQ198" s="258">
        <f t="shared" si="269"/>
        <v>0</v>
      </c>
      <c r="ER198" s="258">
        <f t="shared" si="269"/>
        <v>0</v>
      </c>
      <c r="ES198" s="258">
        <f t="shared" si="269"/>
        <v>0</v>
      </c>
      <c r="ET198" s="1"/>
      <c r="EU198" s="1"/>
      <c r="EV198" s="1"/>
      <c r="EW198" s="1"/>
      <c r="EX198" s="80">
        <f t="shared" ref="EX198:KE198" si="270">(P198&gt;0)*(P198-AB198)</f>
        <v>0</v>
      </c>
      <c r="EY198" s="80">
        <f t="shared" si="270"/>
        <v>0</v>
      </c>
      <c r="EZ198" s="80">
        <f t="shared" si="270"/>
        <v>0</v>
      </c>
      <c r="FA198" s="80">
        <f t="shared" si="270"/>
        <v>0</v>
      </c>
      <c r="FB198" s="80">
        <f t="shared" si="270"/>
        <v>0</v>
      </c>
      <c r="FC198" s="80">
        <f t="shared" si="270"/>
        <v>0</v>
      </c>
      <c r="FD198" s="80">
        <f t="shared" si="270"/>
        <v>0</v>
      </c>
      <c r="FE198" s="80">
        <f t="shared" si="270"/>
        <v>0</v>
      </c>
      <c r="FF198" s="80">
        <f t="shared" si="270"/>
        <v>0</v>
      </c>
      <c r="FG198" s="80">
        <f t="shared" si="270"/>
        <v>0</v>
      </c>
      <c r="FH198" s="80">
        <f t="shared" si="270"/>
        <v>0</v>
      </c>
      <c r="FI198" s="80">
        <f t="shared" si="270"/>
        <v>0</v>
      </c>
      <c r="FJ198" s="80">
        <f t="shared" si="270"/>
        <v>0</v>
      </c>
      <c r="FK198" s="80">
        <f t="shared" si="270"/>
        <v>0</v>
      </c>
      <c r="FL198" s="80">
        <f t="shared" si="270"/>
        <v>0</v>
      </c>
      <c r="FM198" s="80">
        <f t="shared" si="270"/>
        <v>0</v>
      </c>
      <c r="FN198" s="80">
        <f t="shared" si="270"/>
        <v>0</v>
      </c>
      <c r="FO198" s="80">
        <f t="shared" si="270"/>
        <v>0</v>
      </c>
      <c r="FP198" s="80">
        <f t="shared" si="270"/>
        <v>0</v>
      </c>
      <c r="FQ198" s="80">
        <f t="shared" si="270"/>
        <v>0</v>
      </c>
      <c r="FR198" s="80">
        <f t="shared" si="270"/>
        <v>0</v>
      </c>
      <c r="FS198" s="80">
        <f t="shared" si="270"/>
        <v>0</v>
      </c>
      <c r="FT198" s="80">
        <f t="shared" si="270"/>
        <v>0</v>
      </c>
      <c r="FU198" s="80">
        <f t="shared" si="270"/>
        <v>0</v>
      </c>
      <c r="FV198" s="80">
        <f t="shared" si="270"/>
        <v>0</v>
      </c>
      <c r="FW198" s="80">
        <f t="shared" si="270"/>
        <v>0</v>
      </c>
      <c r="FX198" s="80">
        <f t="shared" si="270"/>
        <v>0</v>
      </c>
      <c r="FY198" s="80">
        <f t="shared" si="270"/>
        <v>0</v>
      </c>
      <c r="FZ198" s="80">
        <f t="shared" si="270"/>
        <v>0</v>
      </c>
      <c r="GA198" s="80">
        <f t="shared" si="270"/>
        <v>0</v>
      </c>
      <c r="GB198" s="80">
        <f t="shared" si="270"/>
        <v>0</v>
      </c>
      <c r="GC198" s="80">
        <f t="shared" si="270"/>
        <v>0</v>
      </c>
      <c r="GD198" s="80">
        <f t="shared" si="270"/>
        <v>0</v>
      </c>
      <c r="GE198" s="80">
        <f t="shared" si="270"/>
        <v>0</v>
      </c>
      <c r="GF198" s="80">
        <f t="shared" si="270"/>
        <v>0</v>
      </c>
      <c r="GG198" s="80">
        <f t="shared" si="270"/>
        <v>0</v>
      </c>
      <c r="GH198" s="80">
        <f t="shared" si="270"/>
        <v>0</v>
      </c>
      <c r="GI198" s="80">
        <f t="shared" si="270"/>
        <v>0</v>
      </c>
      <c r="GJ198" s="80">
        <f t="shared" si="270"/>
        <v>0</v>
      </c>
      <c r="GK198" s="80">
        <f t="shared" si="270"/>
        <v>0</v>
      </c>
      <c r="GL198" s="80">
        <f t="shared" si="270"/>
        <v>0</v>
      </c>
      <c r="GM198" s="80">
        <f t="shared" si="270"/>
        <v>0</v>
      </c>
      <c r="GN198" s="80">
        <f t="shared" si="270"/>
        <v>0</v>
      </c>
      <c r="GO198" s="80">
        <f t="shared" si="270"/>
        <v>0</v>
      </c>
      <c r="GP198" s="80">
        <f t="shared" si="270"/>
        <v>0</v>
      </c>
      <c r="GQ198" s="80">
        <f t="shared" si="270"/>
        <v>0</v>
      </c>
      <c r="GR198" s="80">
        <f t="shared" si="270"/>
        <v>0</v>
      </c>
      <c r="GS198" s="80">
        <f t="shared" si="270"/>
        <v>0</v>
      </c>
      <c r="GT198" s="80">
        <f t="shared" si="270"/>
        <v>0</v>
      </c>
      <c r="GU198" s="80">
        <f t="shared" si="270"/>
        <v>0</v>
      </c>
      <c r="GV198" s="80">
        <f t="shared" si="270"/>
        <v>0</v>
      </c>
      <c r="GW198" s="80">
        <f t="shared" si="270"/>
        <v>0</v>
      </c>
      <c r="GX198" s="80">
        <f t="shared" si="270"/>
        <v>0</v>
      </c>
      <c r="GY198" s="80">
        <f t="shared" si="270"/>
        <v>0</v>
      </c>
      <c r="GZ198" s="80">
        <f t="shared" si="270"/>
        <v>0</v>
      </c>
      <c r="HA198" s="80">
        <f t="shared" si="270"/>
        <v>0</v>
      </c>
      <c r="HB198" s="80">
        <f t="shared" si="270"/>
        <v>0</v>
      </c>
      <c r="HC198" s="80">
        <f t="shared" si="270"/>
        <v>0</v>
      </c>
      <c r="HD198" s="80">
        <f t="shared" si="270"/>
        <v>0</v>
      </c>
      <c r="HE198" s="80">
        <f t="shared" si="270"/>
        <v>0</v>
      </c>
      <c r="HF198" s="80">
        <f t="shared" si="270"/>
        <v>0</v>
      </c>
      <c r="HG198" s="80">
        <f t="shared" si="270"/>
        <v>0</v>
      </c>
      <c r="HH198" s="80">
        <f t="shared" si="270"/>
        <v>0</v>
      </c>
      <c r="HI198" s="80">
        <f t="shared" si="270"/>
        <v>0</v>
      </c>
      <c r="HJ198" s="80">
        <f t="shared" si="270"/>
        <v>0</v>
      </c>
      <c r="HK198" s="80">
        <f t="shared" si="270"/>
        <v>0</v>
      </c>
      <c r="HL198" s="80">
        <f t="shared" si="270"/>
        <v>0</v>
      </c>
      <c r="HM198" s="80">
        <f t="shared" si="270"/>
        <v>0</v>
      </c>
      <c r="HN198" s="80">
        <f t="shared" si="270"/>
        <v>0</v>
      </c>
      <c r="HO198" s="80">
        <f t="shared" si="270"/>
        <v>0</v>
      </c>
      <c r="HP198" s="80">
        <f t="shared" si="270"/>
        <v>0</v>
      </c>
      <c r="HQ198" s="80">
        <f t="shared" si="270"/>
        <v>0</v>
      </c>
      <c r="HR198" s="80">
        <f t="shared" si="270"/>
        <v>0</v>
      </c>
      <c r="HS198" s="80">
        <f t="shared" si="270"/>
        <v>0</v>
      </c>
      <c r="HT198" s="80">
        <f t="shared" si="270"/>
        <v>0</v>
      </c>
      <c r="HU198" s="80">
        <f t="shared" si="270"/>
        <v>0</v>
      </c>
      <c r="HV198" s="80">
        <f t="shared" si="270"/>
        <v>0</v>
      </c>
      <c r="HW198" s="80">
        <f t="shared" si="270"/>
        <v>0</v>
      </c>
      <c r="HX198" s="80">
        <f t="shared" si="270"/>
        <v>0</v>
      </c>
      <c r="HY198" s="80">
        <f t="shared" si="270"/>
        <v>0</v>
      </c>
      <c r="HZ198" s="80">
        <f t="shared" si="270"/>
        <v>0</v>
      </c>
      <c r="IA198" s="80">
        <f t="shared" si="270"/>
        <v>0</v>
      </c>
      <c r="IB198" s="80">
        <f t="shared" si="270"/>
        <v>0</v>
      </c>
      <c r="IC198" s="80">
        <f t="shared" si="270"/>
        <v>0</v>
      </c>
      <c r="ID198" s="80">
        <f t="shared" si="270"/>
        <v>0</v>
      </c>
      <c r="IE198" s="80">
        <f t="shared" si="270"/>
        <v>0</v>
      </c>
      <c r="IF198" s="80">
        <f t="shared" si="270"/>
        <v>0</v>
      </c>
      <c r="IG198" s="80">
        <f t="shared" si="270"/>
        <v>0</v>
      </c>
      <c r="IH198" s="80">
        <f t="shared" si="270"/>
        <v>0</v>
      </c>
      <c r="II198" s="80">
        <f t="shared" si="270"/>
        <v>0</v>
      </c>
      <c r="IJ198" s="80">
        <f t="shared" si="270"/>
        <v>0</v>
      </c>
      <c r="IK198" s="80">
        <f t="shared" si="270"/>
        <v>0</v>
      </c>
      <c r="IL198" s="80">
        <f t="shared" si="270"/>
        <v>0</v>
      </c>
      <c r="IM198" s="80">
        <f t="shared" si="270"/>
        <v>0</v>
      </c>
      <c r="IN198" s="80">
        <f t="shared" si="270"/>
        <v>0</v>
      </c>
      <c r="IO198" s="80">
        <f t="shared" si="270"/>
        <v>0</v>
      </c>
      <c r="IP198" s="80">
        <f t="shared" si="270"/>
        <v>0</v>
      </c>
      <c r="IQ198" s="80">
        <f t="shared" si="270"/>
        <v>0</v>
      </c>
      <c r="IR198" s="80">
        <f t="shared" si="270"/>
        <v>0</v>
      </c>
      <c r="IS198" s="80">
        <f t="shared" si="270"/>
        <v>0</v>
      </c>
      <c r="IT198" s="80">
        <f t="shared" si="270"/>
        <v>0</v>
      </c>
      <c r="IU198" s="80">
        <f t="shared" si="270"/>
        <v>0</v>
      </c>
      <c r="IV198" s="80">
        <f t="shared" si="270"/>
        <v>0</v>
      </c>
      <c r="IW198" s="80">
        <f t="shared" si="270"/>
        <v>0</v>
      </c>
      <c r="IX198" s="80">
        <f t="shared" si="270"/>
        <v>0</v>
      </c>
      <c r="IY198" s="80">
        <f t="shared" si="270"/>
        <v>0</v>
      </c>
      <c r="IZ198" s="80">
        <f t="shared" si="270"/>
        <v>0</v>
      </c>
      <c r="JA198" s="80">
        <f t="shared" si="270"/>
        <v>0</v>
      </c>
      <c r="JB198" s="80">
        <f t="shared" si="270"/>
        <v>0</v>
      </c>
      <c r="JC198" s="80">
        <f t="shared" si="270"/>
        <v>0</v>
      </c>
      <c r="JD198" s="80">
        <f t="shared" si="270"/>
        <v>0</v>
      </c>
      <c r="JE198" s="80">
        <f t="shared" si="270"/>
        <v>0</v>
      </c>
      <c r="JF198" s="80">
        <f t="shared" si="270"/>
        <v>0</v>
      </c>
      <c r="JG198" s="80">
        <f t="shared" si="270"/>
        <v>0</v>
      </c>
      <c r="JH198" s="80">
        <f t="shared" si="270"/>
        <v>0</v>
      </c>
      <c r="JI198" s="80">
        <f t="shared" si="270"/>
        <v>0</v>
      </c>
      <c r="JJ198" s="80">
        <f t="shared" si="270"/>
        <v>0</v>
      </c>
      <c r="JK198" s="80">
        <f t="shared" si="270"/>
        <v>0</v>
      </c>
      <c r="JL198" s="80">
        <f t="shared" si="270"/>
        <v>0</v>
      </c>
      <c r="JM198" s="80">
        <f t="shared" si="270"/>
        <v>0</v>
      </c>
      <c r="JN198" s="80">
        <f t="shared" si="270"/>
        <v>0</v>
      </c>
      <c r="JO198" s="80">
        <f t="shared" si="270"/>
        <v>0</v>
      </c>
      <c r="JP198" s="80">
        <f t="shared" si="270"/>
        <v>0</v>
      </c>
      <c r="JQ198" s="80">
        <f t="shared" si="270"/>
        <v>0</v>
      </c>
      <c r="JR198" s="80">
        <f t="shared" si="270"/>
        <v>0</v>
      </c>
      <c r="JS198" s="80">
        <f t="shared" si="270"/>
        <v>0</v>
      </c>
      <c r="JT198" s="80">
        <f t="shared" si="270"/>
        <v>0</v>
      </c>
      <c r="JU198" s="80">
        <f t="shared" si="270"/>
        <v>0</v>
      </c>
      <c r="JV198" s="80">
        <f t="shared" si="270"/>
        <v>0</v>
      </c>
      <c r="JW198" s="80">
        <f t="shared" si="270"/>
        <v>0</v>
      </c>
      <c r="JX198" s="80">
        <f t="shared" si="270"/>
        <v>0</v>
      </c>
      <c r="JY198" s="80">
        <f t="shared" si="270"/>
        <v>0</v>
      </c>
      <c r="JZ198" s="80">
        <f t="shared" si="270"/>
        <v>0</v>
      </c>
      <c r="KA198" s="80">
        <f t="shared" si="270"/>
        <v>0</v>
      </c>
      <c r="KB198" s="80">
        <f t="shared" si="270"/>
        <v>0</v>
      </c>
      <c r="KC198" s="80">
        <f t="shared" si="270"/>
        <v>0</v>
      </c>
      <c r="KD198" s="80">
        <f t="shared" si="270"/>
        <v>0</v>
      </c>
      <c r="KE198" s="80">
        <f t="shared" si="270"/>
        <v>0</v>
      </c>
      <c r="KF198" s="1"/>
      <c r="KG198" s="1"/>
      <c r="KH198" s="80">
        <f>+Interest_Rate_for_Equipment_Financing/12*P198</f>
        <v>0</v>
      </c>
      <c r="KI198" s="80">
        <f>+Interest_Rate_for_Equipment_Financing/12*Q198</f>
        <v>0</v>
      </c>
      <c r="KJ198" s="80">
        <f>+Interest_Rate_for_Equipment_Financing/12*R198</f>
        <v>0</v>
      </c>
      <c r="KK198" s="80">
        <f>+Interest_Rate_for_Equipment_Financing/12*S198</f>
        <v>0</v>
      </c>
      <c r="KL198" s="80">
        <f>+Interest_Rate_for_Equipment_Financing/12*T198</f>
        <v>0</v>
      </c>
      <c r="KM198" s="80">
        <f>+Interest_Rate_for_Equipment_Financing/12*U198</f>
        <v>0</v>
      </c>
      <c r="KN198" s="80">
        <f>+Interest_Rate_for_Equipment_Financing/12*V198</f>
        <v>0</v>
      </c>
      <c r="KO198" s="80">
        <f>+Interest_Rate_for_Equipment_Financing/12*W198</f>
        <v>0</v>
      </c>
      <c r="KP198" s="80">
        <f>+Interest_Rate_for_Equipment_Financing/12*X198</f>
        <v>0</v>
      </c>
      <c r="KQ198" s="80">
        <f>+Interest_Rate_for_Equipment_Financing/12*Y198</f>
        <v>0</v>
      </c>
      <c r="KR198" s="80">
        <f>+Interest_Rate_for_Equipment_Financing/12*Z198</f>
        <v>0</v>
      </c>
      <c r="KS198" s="80">
        <f>+Interest_Rate_for_Equipment_Financing/12*AA198</f>
        <v>0</v>
      </c>
      <c r="KT198" s="80">
        <f>+Interest_Rate_for_Equipment_Financing/12*AB198</f>
        <v>0</v>
      </c>
      <c r="KU198" s="80">
        <f>+Interest_Rate_for_Equipment_Financing/12*AC198</f>
        <v>0</v>
      </c>
      <c r="KV198" s="80">
        <f>+Interest_Rate_for_Equipment_Financing/12*AD198</f>
        <v>0</v>
      </c>
      <c r="KW198" s="80">
        <f>+Interest_Rate_for_Equipment_Financing/12*AE198</f>
        <v>0</v>
      </c>
      <c r="KX198" s="80">
        <f>+Interest_Rate_for_Equipment_Financing/12*AF198</f>
        <v>0</v>
      </c>
      <c r="KY198" s="80">
        <f>+Interest_Rate_for_Equipment_Financing/12*AG198</f>
        <v>0</v>
      </c>
      <c r="KZ198" s="80">
        <f>+Interest_Rate_for_Equipment_Financing/12*AH198</f>
        <v>0</v>
      </c>
      <c r="LA198" s="80">
        <f>+Interest_Rate_for_Equipment_Financing/12*AI198</f>
        <v>0</v>
      </c>
      <c r="LB198" s="80">
        <f>+Interest_Rate_for_Equipment_Financing/12*AJ198</f>
        <v>0</v>
      </c>
      <c r="LC198" s="80">
        <f>+Interest_Rate_for_Equipment_Financing/12*AK198</f>
        <v>0</v>
      </c>
      <c r="LD198" s="80">
        <f>+Interest_Rate_for_Equipment_Financing/12*AL198</f>
        <v>0</v>
      </c>
      <c r="LE198" s="80">
        <f>+Interest_Rate_for_Equipment_Financing/12*AM198</f>
        <v>0</v>
      </c>
      <c r="LF198" s="80">
        <f>+Interest_Rate_for_Equipment_Financing/12*AN198</f>
        <v>0</v>
      </c>
      <c r="LG198" s="80">
        <f>+Interest_Rate_for_Equipment_Financing/12*AO198</f>
        <v>0</v>
      </c>
      <c r="LH198" s="80">
        <f>+Interest_Rate_for_Equipment_Financing/12*AP198</f>
        <v>0</v>
      </c>
      <c r="LI198" s="80">
        <f>+Interest_Rate_for_Equipment_Financing/12*AQ198</f>
        <v>0</v>
      </c>
      <c r="LJ198" s="80">
        <f>+Interest_Rate_for_Equipment_Financing/12*AR198</f>
        <v>0</v>
      </c>
      <c r="LK198" s="80">
        <f>+Interest_Rate_for_Equipment_Financing/12*AS198</f>
        <v>0</v>
      </c>
      <c r="LL198" s="80">
        <f>+Interest_Rate_for_Equipment_Financing/12*AT198</f>
        <v>0</v>
      </c>
      <c r="LM198" s="80">
        <f>+Interest_Rate_for_Equipment_Financing/12*AU198</f>
        <v>0</v>
      </c>
      <c r="LN198" s="80">
        <f>+Interest_Rate_for_Equipment_Financing/12*AV198</f>
        <v>0</v>
      </c>
      <c r="LO198" s="80">
        <f>+Interest_Rate_for_Equipment_Financing/12*AW198</f>
        <v>0</v>
      </c>
      <c r="LP198" s="80">
        <f>+Interest_Rate_for_Equipment_Financing/12*AX198</f>
        <v>0</v>
      </c>
      <c r="LQ198" s="80">
        <f>+Interest_Rate_for_Equipment_Financing/12*AY198</f>
        <v>0</v>
      </c>
      <c r="LR198" s="80">
        <f>+Interest_Rate_for_Equipment_Financing/12*AZ198</f>
        <v>0</v>
      </c>
      <c r="LS198" s="80">
        <f>+Interest_Rate_for_Equipment_Financing/12*BA198</f>
        <v>0</v>
      </c>
      <c r="LT198" s="80">
        <f>+Interest_Rate_for_Equipment_Financing/12*BB198</f>
        <v>0</v>
      </c>
      <c r="LU198" s="80">
        <f>+Interest_Rate_for_Equipment_Financing/12*BC198</f>
        <v>0</v>
      </c>
      <c r="LV198" s="80">
        <f>+Interest_Rate_for_Equipment_Financing/12*BD198</f>
        <v>0</v>
      </c>
      <c r="LW198" s="80">
        <f>+Interest_Rate_for_Equipment_Financing/12*BE198</f>
        <v>0</v>
      </c>
      <c r="LX198" s="80">
        <f>+Interest_Rate_for_Equipment_Financing/12*BF198</f>
        <v>0</v>
      </c>
      <c r="LY198" s="80">
        <f>+Interest_Rate_for_Equipment_Financing/12*BG198</f>
        <v>0</v>
      </c>
      <c r="LZ198" s="80">
        <f>+Interest_Rate_for_Equipment_Financing/12*BH198</f>
        <v>0</v>
      </c>
      <c r="MA198" s="80">
        <f>+Interest_Rate_for_Equipment_Financing/12*BI198</f>
        <v>0</v>
      </c>
      <c r="MB198" s="80">
        <f>+Interest_Rate_for_Equipment_Financing/12*BJ198</f>
        <v>0</v>
      </c>
      <c r="MC198" s="80">
        <f>+Interest_Rate_for_Equipment_Financing/12*BK198</f>
        <v>0</v>
      </c>
      <c r="MD198" s="80">
        <f>+Interest_Rate_for_Equipment_Financing/12*BL198</f>
        <v>0</v>
      </c>
      <c r="ME198" s="80">
        <f>+Interest_Rate_for_Equipment_Financing/12*BM198</f>
        <v>0</v>
      </c>
      <c r="MF198" s="80">
        <f>+Interest_Rate_for_Equipment_Financing/12*BN198</f>
        <v>0</v>
      </c>
      <c r="MG198" s="80">
        <f>+Interest_Rate_for_Equipment_Financing/12*BO198</f>
        <v>0</v>
      </c>
      <c r="MH198" s="80">
        <f>+Interest_Rate_for_Equipment_Financing/12*BP198</f>
        <v>0</v>
      </c>
      <c r="MI198" s="80">
        <f>+Interest_Rate_for_Equipment_Financing/12*BQ198</f>
        <v>0</v>
      </c>
      <c r="MJ198" s="80">
        <f>+Interest_Rate_for_Equipment_Financing/12*BR198</f>
        <v>0</v>
      </c>
      <c r="MK198" s="80">
        <f>+Interest_Rate_for_Equipment_Financing/12*BS198</f>
        <v>0</v>
      </c>
      <c r="ML198" s="80">
        <f>+Interest_Rate_for_Equipment_Financing/12*BT198</f>
        <v>0</v>
      </c>
      <c r="MM198" s="80">
        <f>+Interest_Rate_for_Equipment_Financing/12*BU198</f>
        <v>0</v>
      </c>
      <c r="MN198" s="80">
        <f>+Interest_Rate_for_Equipment_Financing/12*BV198</f>
        <v>0</v>
      </c>
      <c r="MO198" s="80">
        <f>+Interest_Rate_for_Equipment_Financing/12*BW198</f>
        <v>0</v>
      </c>
      <c r="MP198" s="80">
        <f>+Interest_Rate_for_Equipment_Financing/12*BX198</f>
        <v>0</v>
      </c>
      <c r="MQ198" s="80">
        <f>+Interest_Rate_for_Equipment_Financing/12*BY198</f>
        <v>0</v>
      </c>
      <c r="MR198" s="80">
        <f>+Interest_Rate_for_Equipment_Financing/12*BZ198</f>
        <v>0</v>
      </c>
      <c r="MS198" s="80">
        <f>+Interest_Rate_for_Equipment_Financing/12*CA198</f>
        <v>0</v>
      </c>
      <c r="MT198" s="80">
        <f>+Interest_Rate_for_Equipment_Financing/12*CB198</f>
        <v>0</v>
      </c>
      <c r="MU198" s="80">
        <f>+Interest_Rate_for_Equipment_Financing/12*CC198</f>
        <v>0</v>
      </c>
      <c r="MV198" s="80">
        <f>+Interest_Rate_for_Equipment_Financing/12*CD198</f>
        <v>0</v>
      </c>
      <c r="MW198" s="80">
        <f>+Interest_Rate_for_Equipment_Financing/12*CE198</f>
        <v>0</v>
      </c>
      <c r="MX198" s="80">
        <f>+Interest_Rate_for_Equipment_Financing/12*CF198</f>
        <v>0</v>
      </c>
      <c r="MY198" s="80">
        <f>+Interest_Rate_for_Equipment_Financing/12*CG198</f>
        <v>0</v>
      </c>
      <c r="MZ198" s="80">
        <f>+Interest_Rate_for_Equipment_Financing/12*CH198</f>
        <v>0</v>
      </c>
      <c r="NA198" s="80">
        <f>+Interest_Rate_for_Equipment_Financing/12*CI198</f>
        <v>0</v>
      </c>
      <c r="NB198" s="80">
        <f>+Interest_Rate_for_Equipment_Financing/12*CJ198</f>
        <v>0</v>
      </c>
      <c r="NC198" s="80">
        <f>+Interest_Rate_for_Equipment_Financing/12*CK198</f>
        <v>0</v>
      </c>
      <c r="ND198" s="80">
        <f>+Interest_Rate_for_Equipment_Financing/12*CL198</f>
        <v>0</v>
      </c>
      <c r="NE198" s="80">
        <f>+Interest_Rate_for_Equipment_Financing/12*CM198</f>
        <v>0</v>
      </c>
      <c r="NF198" s="80">
        <f>+Interest_Rate_for_Equipment_Financing/12*CN198</f>
        <v>0</v>
      </c>
      <c r="NG198" s="80">
        <f>+Interest_Rate_for_Equipment_Financing/12*CO198</f>
        <v>0</v>
      </c>
      <c r="NH198" s="80">
        <f>+Interest_Rate_for_Equipment_Financing/12*CP198</f>
        <v>0</v>
      </c>
      <c r="NI198" s="80">
        <f>+Interest_Rate_for_Equipment_Financing/12*CQ198</f>
        <v>0</v>
      </c>
      <c r="NJ198" s="80">
        <f>+Interest_Rate_for_Equipment_Financing/12*CR198</f>
        <v>0</v>
      </c>
      <c r="NK198" s="80">
        <f>+Interest_Rate_for_Equipment_Financing/12*CS198</f>
        <v>0</v>
      </c>
      <c r="NL198" s="80">
        <f>+Interest_Rate_for_Equipment_Financing/12*CT198</f>
        <v>0</v>
      </c>
      <c r="NM198" s="80">
        <f>+Interest_Rate_for_Equipment_Financing/12*CU198</f>
        <v>0</v>
      </c>
      <c r="NN198" s="80">
        <f>+Interest_Rate_for_Equipment_Financing/12*CV198</f>
        <v>0</v>
      </c>
      <c r="NO198" s="80">
        <f>+Interest_Rate_for_Equipment_Financing/12*CW198</f>
        <v>0</v>
      </c>
      <c r="NP198" s="80">
        <f>+Interest_Rate_for_Equipment_Financing/12*CX198</f>
        <v>0</v>
      </c>
      <c r="NQ198" s="80">
        <f>+Interest_Rate_for_Equipment_Financing/12*CY198</f>
        <v>0</v>
      </c>
      <c r="NR198" s="80">
        <f>+Interest_Rate_for_Equipment_Financing/12*CZ198</f>
        <v>0</v>
      </c>
      <c r="NS198" s="80">
        <f>+Interest_Rate_for_Equipment_Financing/12*DA198</f>
        <v>0</v>
      </c>
      <c r="NT198" s="80">
        <f>+Interest_Rate_for_Equipment_Financing/12*DB198</f>
        <v>0</v>
      </c>
      <c r="NU198" s="80">
        <f>+Interest_Rate_for_Equipment_Financing/12*DC198</f>
        <v>0</v>
      </c>
      <c r="NV198" s="80">
        <f>+Interest_Rate_for_Equipment_Financing/12*DD198</f>
        <v>0</v>
      </c>
      <c r="NW198" s="80">
        <f>+Interest_Rate_for_Equipment_Financing/12*DE198</f>
        <v>0</v>
      </c>
      <c r="NX198" s="80">
        <f>+Interest_Rate_for_Equipment_Financing/12*DF198</f>
        <v>0</v>
      </c>
      <c r="NY198" s="80">
        <f>+Interest_Rate_for_Equipment_Financing/12*DG198</f>
        <v>0</v>
      </c>
      <c r="NZ198" s="80">
        <f>+Interest_Rate_for_Equipment_Financing/12*DH198</f>
        <v>0</v>
      </c>
      <c r="OA198" s="80">
        <f>+Interest_Rate_for_Equipment_Financing/12*DI198</f>
        <v>0</v>
      </c>
      <c r="OB198" s="80">
        <f>+Interest_Rate_for_Equipment_Financing/12*DJ198</f>
        <v>0</v>
      </c>
      <c r="OC198" s="80">
        <f>+Interest_Rate_for_Equipment_Financing/12*DK198</f>
        <v>0</v>
      </c>
      <c r="OD198" s="80">
        <f>+Interest_Rate_for_Equipment_Financing/12*DL198</f>
        <v>0</v>
      </c>
      <c r="OE198" s="80">
        <f>+Interest_Rate_for_Equipment_Financing/12*DM198</f>
        <v>0</v>
      </c>
      <c r="OF198" s="80">
        <f>+Interest_Rate_for_Equipment_Financing/12*DN198</f>
        <v>0</v>
      </c>
      <c r="OG198" s="80">
        <f>+Interest_Rate_for_Equipment_Financing/12*DO198</f>
        <v>0</v>
      </c>
      <c r="OH198" s="80">
        <f>+Interest_Rate_for_Equipment_Financing/12*DP198</f>
        <v>0</v>
      </c>
      <c r="OI198" s="80">
        <f>+Interest_Rate_for_Equipment_Financing/12*DQ198</f>
        <v>0</v>
      </c>
      <c r="OJ198" s="80">
        <f>+Interest_Rate_for_Equipment_Financing/12*DR198</f>
        <v>0</v>
      </c>
      <c r="OK198" s="80">
        <f>+Interest_Rate_for_Equipment_Financing/12*DS198</f>
        <v>0</v>
      </c>
      <c r="OL198" s="80">
        <f>+Interest_Rate_for_Equipment_Financing/12*DT198</f>
        <v>0</v>
      </c>
      <c r="OM198" s="80">
        <f>+Interest_Rate_for_Equipment_Financing/12*DU198</f>
        <v>0</v>
      </c>
      <c r="ON198" s="80">
        <f>+Interest_Rate_for_Equipment_Financing/12*DV198</f>
        <v>0</v>
      </c>
      <c r="OO198" s="80">
        <f>+Interest_Rate_for_Equipment_Financing/12*DW198</f>
        <v>0</v>
      </c>
      <c r="OP198" s="80">
        <f>+Interest_Rate_for_Equipment_Financing/12*DX198</f>
        <v>0</v>
      </c>
      <c r="OQ198" s="80">
        <f>+Interest_Rate_for_Equipment_Financing/12*DY198</f>
        <v>0</v>
      </c>
      <c r="OR198" s="80">
        <f>+Interest_Rate_for_Equipment_Financing/12*DZ198</f>
        <v>0</v>
      </c>
      <c r="OS198" s="80">
        <f>+Interest_Rate_for_Equipment_Financing/12*EA198</f>
        <v>0</v>
      </c>
      <c r="OT198" s="80">
        <f>+Interest_Rate_for_Equipment_Financing/12*EB198</f>
        <v>0</v>
      </c>
      <c r="OU198" s="80">
        <f>+Interest_Rate_for_Equipment_Financing/12*EC198</f>
        <v>0</v>
      </c>
      <c r="OV198" s="80">
        <f>+Interest_Rate_for_Equipment_Financing/12*ED198</f>
        <v>0</v>
      </c>
      <c r="OW198" s="80">
        <f>+Interest_Rate_for_Equipment_Financing/12*EE198</f>
        <v>0</v>
      </c>
    </row>
    <row r="199" ht="12.75" customHeight="1">
      <c r="A199" s="79">
        <f t="shared" si="111"/>
        <v>78</v>
      </c>
      <c r="B199" s="79" t="s">
        <v>278</v>
      </c>
      <c r="C199" s="80"/>
      <c r="D199" s="80" t="str">
        <f>Term_for_Equipment_Financing</f>
        <v/>
      </c>
      <c r="E199" s="294">
        <f>+Interest_Rate_LT</f>
        <v>0.05</v>
      </c>
      <c r="F199" s="295">
        <f t="shared" si="141"/>
        <v>6</v>
      </c>
      <c r="G199" s="79">
        <f t="shared" si="142"/>
        <v>2031</v>
      </c>
      <c r="H199" s="296"/>
      <c r="I199" s="296"/>
      <c r="J199" s="297"/>
      <c r="K199" s="1"/>
      <c r="L199" s="1"/>
      <c r="M199" s="256">
        <f t="shared" si="118"/>
        <v>48000</v>
      </c>
      <c r="N199" s="256">
        <f t="shared" si="112"/>
        <v>0</v>
      </c>
      <c r="O199" s="257">
        <f t="shared" si="113"/>
        <v>0</v>
      </c>
      <c r="P199" s="258">
        <f t="shared" ref="P199:ES199" si="271">AND((O199&gt;0.1),OR(P$70&lt;$N199,$N199=0))*(O199+$O199+O199*$E199/12)+(P$70=$M199)*($C199+$O199+$C199*$E199/12)</f>
        <v>0</v>
      </c>
      <c r="Q199" s="258">
        <f t="shared" si="271"/>
        <v>0</v>
      </c>
      <c r="R199" s="258">
        <f t="shared" si="271"/>
        <v>0</v>
      </c>
      <c r="S199" s="258">
        <f t="shared" si="271"/>
        <v>0</v>
      </c>
      <c r="T199" s="258">
        <f t="shared" si="271"/>
        <v>0</v>
      </c>
      <c r="U199" s="258">
        <f t="shared" si="271"/>
        <v>0</v>
      </c>
      <c r="V199" s="258">
        <f t="shared" si="271"/>
        <v>0</v>
      </c>
      <c r="W199" s="258">
        <f t="shared" si="271"/>
        <v>0</v>
      </c>
      <c r="X199" s="258">
        <f t="shared" si="271"/>
        <v>0</v>
      </c>
      <c r="Y199" s="258">
        <f t="shared" si="271"/>
        <v>0</v>
      </c>
      <c r="Z199" s="258">
        <f t="shared" si="271"/>
        <v>0</v>
      </c>
      <c r="AA199" s="258">
        <f t="shared" si="271"/>
        <v>0</v>
      </c>
      <c r="AB199" s="258">
        <f t="shared" si="271"/>
        <v>0</v>
      </c>
      <c r="AC199" s="258">
        <f t="shared" si="271"/>
        <v>0</v>
      </c>
      <c r="AD199" s="258">
        <f t="shared" si="271"/>
        <v>0</v>
      </c>
      <c r="AE199" s="258">
        <f t="shared" si="271"/>
        <v>0</v>
      </c>
      <c r="AF199" s="258">
        <f t="shared" si="271"/>
        <v>0</v>
      </c>
      <c r="AG199" s="258">
        <f t="shared" si="271"/>
        <v>0</v>
      </c>
      <c r="AH199" s="258">
        <f t="shared" si="271"/>
        <v>0</v>
      </c>
      <c r="AI199" s="258">
        <f t="shared" si="271"/>
        <v>0</v>
      </c>
      <c r="AJ199" s="258">
        <f t="shared" si="271"/>
        <v>0</v>
      </c>
      <c r="AK199" s="258">
        <f t="shared" si="271"/>
        <v>0</v>
      </c>
      <c r="AL199" s="258">
        <f t="shared" si="271"/>
        <v>0</v>
      </c>
      <c r="AM199" s="258">
        <f t="shared" si="271"/>
        <v>0</v>
      </c>
      <c r="AN199" s="258">
        <f t="shared" si="271"/>
        <v>0</v>
      </c>
      <c r="AO199" s="258">
        <f t="shared" si="271"/>
        <v>0</v>
      </c>
      <c r="AP199" s="258">
        <f t="shared" si="271"/>
        <v>0</v>
      </c>
      <c r="AQ199" s="258">
        <f t="shared" si="271"/>
        <v>0</v>
      </c>
      <c r="AR199" s="258">
        <f t="shared" si="271"/>
        <v>0</v>
      </c>
      <c r="AS199" s="258">
        <f t="shared" si="271"/>
        <v>0</v>
      </c>
      <c r="AT199" s="258">
        <f t="shared" si="271"/>
        <v>0</v>
      </c>
      <c r="AU199" s="258">
        <f t="shared" si="271"/>
        <v>0</v>
      </c>
      <c r="AV199" s="258">
        <f t="shared" si="271"/>
        <v>0</v>
      </c>
      <c r="AW199" s="258">
        <f t="shared" si="271"/>
        <v>0</v>
      </c>
      <c r="AX199" s="258">
        <f t="shared" si="271"/>
        <v>0</v>
      </c>
      <c r="AY199" s="258">
        <f t="shared" si="271"/>
        <v>0</v>
      </c>
      <c r="AZ199" s="258">
        <f t="shared" si="271"/>
        <v>0</v>
      </c>
      <c r="BA199" s="258">
        <f t="shared" si="271"/>
        <v>0</v>
      </c>
      <c r="BB199" s="258">
        <f t="shared" si="271"/>
        <v>0</v>
      </c>
      <c r="BC199" s="258">
        <f t="shared" si="271"/>
        <v>0</v>
      </c>
      <c r="BD199" s="258">
        <f t="shared" si="271"/>
        <v>0</v>
      </c>
      <c r="BE199" s="258">
        <f t="shared" si="271"/>
        <v>0</v>
      </c>
      <c r="BF199" s="258">
        <f t="shared" si="271"/>
        <v>0</v>
      </c>
      <c r="BG199" s="258">
        <f t="shared" si="271"/>
        <v>0</v>
      </c>
      <c r="BH199" s="258">
        <f t="shared" si="271"/>
        <v>0</v>
      </c>
      <c r="BI199" s="258">
        <f t="shared" si="271"/>
        <v>0</v>
      </c>
      <c r="BJ199" s="258">
        <f t="shared" si="271"/>
        <v>0</v>
      </c>
      <c r="BK199" s="258">
        <f t="shared" si="271"/>
        <v>0</v>
      </c>
      <c r="BL199" s="258">
        <f t="shared" si="271"/>
        <v>0</v>
      </c>
      <c r="BM199" s="258">
        <f t="shared" si="271"/>
        <v>0</v>
      </c>
      <c r="BN199" s="258">
        <f t="shared" si="271"/>
        <v>0</v>
      </c>
      <c r="BO199" s="258">
        <f t="shared" si="271"/>
        <v>0</v>
      </c>
      <c r="BP199" s="258">
        <f t="shared" si="271"/>
        <v>0</v>
      </c>
      <c r="BQ199" s="258">
        <f t="shared" si="271"/>
        <v>0</v>
      </c>
      <c r="BR199" s="258">
        <f t="shared" si="271"/>
        <v>0</v>
      </c>
      <c r="BS199" s="258">
        <f t="shared" si="271"/>
        <v>0</v>
      </c>
      <c r="BT199" s="258">
        <f t="shared" si="271"/>
        <v>0</v>
      </c>
      <c r="BU199" s="258">
        <f t="shared" si="271"/>
        <v>0</v>
      </c>
      <c r="BV199" s="258">
        <f t="shared" si="271"/>
        <v>0</v>
      </c>
      <c r="BW199" s="258">
        <f t="shared" si="271"/>
        <v>0</v>
      </c>
      <c r="BX199" s="258">
        <f t="shared" si="271"/>
        <v>0</v>
      </c>
      <c r="BY199" s="258">
        <f t="shared" si="271"/>
        <v>0</v>
      </c>
      <c r="BZ199" s="258">
        <f t="shared" si="271"/>
        <v>0</v>
      </c>
      <c r="CA199" s="258">
        <f t="shared" si="271"/>
        <v>0</v>
      </c>
      <c r="CB199" s="258">
        <f t="shared" si="271"/>
        <v>0</v>
      </c>
      <c r="CC199" s="258">
        <f t="shared" si="271"/>
        <v>0</v>
      </c>
      <c r="CD199" s="258">
        <f t="shared" si="271"/>
        <v>0</v>
      </c>
      <c r="CE199" s="258">
        <f t="shared" si="271"/>
        <v>0</v>
      </c>
      <c r="CF199" s="258">
        <f t="shared" si="271"/>
        <v>0</v>
      </c>
      <c r="CG199" s="258">
        <f t="shared" si="271"/>
        <v>0</v>
      </c>
      <c r="CH199" s="258">
        <f t="shared" si="271"/>
        <v>0</v>
      </c>
      <c r="CI199" s="258">
        <f t="shared" si="271"/>
        <v>0</v>
      </c>
      <c r="CJ199" s="258">
        <f t="shared" si="271"/>
        <v>0</v>
      </c>
      <c r="CK199" s="258">
        <f t="shared" si="271"/>
        <v>0</v>
      </c>
      <c r="CL199" s="258">
        <f t="shared" si="271"/>
        <v>0</v>
      </c>
      <c r="CM199" s="258">
        <f t="shared" si="271"/>
        <v>0</v>
      </c>
      <c r="CN199" s="258">
        <f t="shared" si="271"/>
        <v>0</v>
      </c>
      <c r="CO199" s="258">
        <f t="shared" si="271"/>
        <v>0</v>
      </c>
      <c r="CP199" s="258">
        <f t="shared" si="271"/>
        <v>0</v>
      </c>
      <c r="CQ199" s="258">
        <f t="shared" si="271"/>
        <v>0</v>
      </c>
      <c r="CR199" s="258">
        <f t="shared" si="271"/>
        <v>0</v>
      </c>
      <c r="CS199" s="258">
        <f t="shared" si="271"/>
        <v>0</v>
      </c>
      <c r="CT199" s="258">
        <f t="shared" si="271"/>
        <v>0</v>
      </c>
      <c r="CU199" s="258">
        <f t="shared" si="271"/>
        <v>0</v>
      </c>
      <c r="CV199" s="258">
        <f t="shared" si="271"/>
        <v>0</v>
      </c>
      <c r="CW199" s="258">
        <f t="shared" si="271"/>
        <v>0</v>
      </c>
      <c r="CX199" s="258">
        <f t="shared" si="271"/>
        <v>0</v>
      </c>
      <c r="CY199" s="258">
        <f t="shared" si="271"/>
        <v>0</v>
      </c>
      <c r="CZ199" s="258">
        <f t="shared" si="271"/>
        <v>0</v>
      </c>
      <c r="DA199" s="258">
        <f t="shared" si="271"/>
        <v>0</v>
      </c>
      <c r="DB199" s="258">
        <f t="shared" si="271"/>
        <v>0</v>
      </c>
      <c r="DC199" s="258">
        <f t="shared" si="271"/>
        <v>0</v>
      </c>
      <c r="DD199" s="258">
        <f t="shared" si="271"/>
        <v>0</v>
      </c>
      <c r="DE199" s="258">
        <f t="shared" si="271"/>
        <v>0</v>
      </c>
      <c r="DF199" s="258">
        <f t="shared" si="271"/>
        <v>0</v>
      </c>
      <c r="DG199" s="258">
        <f t="shared" si="271"/>
        <v>0</v>
      </c>
      <c r="DH199" s="258">
        <f t="shared" si="271"/>
        <v>0</v>
      </c>
      <c r="DI199" s="258">
        <f t="shared" si="271"/>
        <v>0</v>
      </c>
      <c r="DJ199" s="258">
        <f t="shared" si="271"/>
        <v>0</v>
      </c>
      <c r="DK199" s="258">
        <f t="shared" si="271"/>
        <v>0</v>
      </c>
      <c r="DL199" s="258">
        <f t="shared" si="271"/>
        <v>0</v>
      </c>
      <c r="DM199" s="258">
        <f t="shared" si="271"/>
        <v>0</v>
      </c>
      <c r="DN199" s="258">
        <f t="shared" si="271"/>
        <v>0</v>
      </c>
      <c r="DO199" s="258">
        <f t="shared" si="271"/>
        <v>0</v>
      </c>
      <c r="DP199" s="258">
        <f t="shared" si="271"/>
        <v>0</v>
      </c>
      <c r="DQ199" s="258">
        <f t="shared" si="271"/>
        <v>0</v>
      </c>
      <c r="DR199" s="258">
        <f t="shared" si="271"/>
        <v>0</v>
      </c>
      <c r="DS199" s="258">
        <f t="shared" si="271"/>
        <v>0</v>
      </c>
      <c r="DT199" s="258">
        <f t="shared" si="271"/>
        <v>0</v>
      </c>
      <c r="DU199" s="258">
        <f t="shared" si="271"/>
        <v>0</v>
      </c>
      <c r="DV199" s="258">
        <f t="shared" si="271"/>
        <v>0</v>
      </c>
      <c r="DW199" s="258">
        <f t="shared" si="271"/>
        <v>0</v>
      </c>
      <c r="DX199" s="258">
        <f t="shared" si="271"/>
        <v>0</v>
      </c>
      <c r="DY199" s="258">
        <f t="shared" si="271"/>
        <v>0</v>
      </c>
      <c r="DZ199" s="258">
        <f t="shared" si="271"/>
        <v>0</v>
      </c>
      <c r="EA199" s="258">
        <f t="shared" si="271"/>
        <v>0</v>
      </c>
      <c r="EB199" s="258">
        <f t="shared" si="271"/>
        <v>0</v>
      </c>
      <c r="EC199" s="258">
        <f t="shared" si="271"/>
        <v>0</v>
      </c>
      <c r="ED199" s="258">
        <f t="shared" si="271"/>
        <v>0</v>
      </c>
      <c r="EE199" s="258">
        <f t="shared" si="271"/>
        <v>0</v>
      </c>
      <c r="EF199" s="258">
        <f t="shared" si="271"/>
        <v>0</v>
      </c>
      <c r="EG199" s="258">
        <f t="shared" si="271"/>
        <v>0</v>
      </c>
      <c r="EH199" s="258">
        <f t="shared" si="271"/>
        <v>0</v>
      </c>
      <c r="EI199" s="258">
        <f t="shared" si="271"/>
        <v>0</v>
      </c>
      <c r="EJ199" s="258">
        <f t="shared" si="271"/>
        <v>0</v>
      </c>
      <c r="EK199" s="258">
        <f t="shared" si="271"/>
        <v>0</v>
      </c>
      <c r="EL199" s="258">
        <f t="shared" si="271"/>
        <v>0</v>
      </c>
      <c r="EM199" s="258">
        <f t="shared" si="271"/>
        <v>0</v>
      </c>
      <c r="EN199" s="258">
        <f t="shared" si="271"/>
        <v>0</v>
      </c>
      <c r="EO199" s="258">
        <f t="shared" si="271"/>
        <v>0</v>
      </c>
      <c r="EP199" s="258">
        <f t="shared" si="271"/>
        <v>0</v>
      </c>
      <c r="EQ199" s="258">
        <f t="shared" si="271"/>
        <v>0</v>
      </c>
      <c r="ER199" s="258">
        <f t="shared" si="271"/>
        <v>0</v>
      </c>
      <c r="ES199" s="258">
        <f t="shared" si="271"/>
        <v>0</v>
      </c>
      <c r="ET199" s="1"/>
      <c r="EU199" s="1"/>
      <c r="EV199" s="1"/>
      <c r="EW199" s="1"/>
      <c r="EX199" s="80">
        <f t="shared" ref="EX199:KE199" si="272">(P199&gt;0)*(P199-AB199)</f>
        <v>0</v>
      </c>
      <c r="EY199" s="80">
        <f t="shared" si="272"/>
        <v>0</v>
      </c>
      <c r="EZ199" s="80">
        <f t="shared" si="272"/>
        <v>0</v>
      </c>
      <c r="FA199" s="80">
        <f t="shared" si="272"/>
        <v>0</v>
      </c>
      <c r="FB199" s="80">
        <f t="shared" si="272"/>
        <v>0</v>
      </c>
      <c r="FC199" s="80">
        <f t="shared" si="272"/>
        <v>0</v>
      </c>
      <c r="FD199" s="80">
        <f t="shared" si="272"/>
        <v>0</v>
      </c>
      <c r="FE199" s="80">
        <f t="shared" si="272"/>
        <v>0</v>
      </c>
      <c r="FF199" s="80">
        <f t="shared" si="272"/>
        <v>0</v>
      </c>
      <c r="FG199" s="80">
        <f t="shared" si="272"/>
        <v>0</v>
      </c>
      <c r="FH199" s="80">
        <f t="shared" si="272"/>
        <v>0</v>
      </c>
      <c r="FI199" s="80">
        <f t="shared" si="272"/>
        <v>0</v>
      </c>
      <c r="FJ199" s="80">
        <f t="shared" si="272"/>
        <v>0</v>
      </c>
      <c r="FK199" s="80">
        <f t="shared" si="272"/>
        <v>0</v>
      </c>
      <c r="FL199" s="80">
        <f t="shared" si="272"/>
        <v>0</v>
      </c>
      <c r="FM199" s="80">
        <f t="shared" si="272"/>
        <v>0</v>
      </c>
      <c r="FN199" s="80">
        <f t="shared" si="272"/>
        <v>0</v>
      </c>
      <c r="FO199" s="80">
        <f t="shared" si="272"/>
        <v>0</v>
      </c>
      <c r="FP199" s="80">
        <f t="shared" si="272"/>
        <v>0</v>
      </c>
      <c r="FQ199" s="80">
        <f t="shared" si="272"/>
        <v>0</v>
      </c>
      <c r="FR199" s="80">
        <f t="shared" si="272"/>
        <v>0</v>
      </c>
      <c r="FS199" s="80">
        <f t="shared" si="272"/>
        <v>0</v>
      </c>
      <c r="FT199" s="80">
        <f t="shared" si="272"/>
        <v>0</v>
      </c>
      <c r="FU199" s="80">
        <f t="shared" si="272"/>
        <v>0</v>
      </c>
      <c r="FV199" s="80">
        <f t="shared" si="272"/>
        <v>0</v>
      </c>
      <c r="FW199" s="80">
        <f t="shared" si="272"/>
        <v>0</v>
      </c>
      <c r="FX199" s="80">
        <f t="shared" si="272"/>
        <v>0</v>
      </c>
      <c r="FY199" s="80">
        <f t="shared" si="272"/>
        <v>0</v>
      </c>
      <c r="FZ199" s="80">
        <f t="shared" si="272"/>
        <v>0</v>
      </c>
      <c r="GA199" s="80">
        <f t="shared" si="272"/>
        <v>0</v>
      </c>
      <c r="GB199" s="80">
        <f t="shared" si="272"/>
        <v>0</v>
      </c>
      <c r="GC199" s="80">
        <f t="shared" si="272"/>
        <v>0</v>
      </c>
      <c r="GD199" s="80">
        <f t="shared" si="272"/>
        <v>0</v>
      </c>
      <c r="GE199" s="80">
        <f t="shared" si="272"/>
        <v>0</v>
      </c>
      <c r="GF199" s="80">
        <f t="shared" si="272"/>
        <v>0</v>
      </c>
      <c r="GG199" s="80">
        <f t="shared" si="272"/>
        <v>0</v>
      </c>
      <c r="GH199" s="80">
        <f t="shared" si="272"/>
        <v>0</v>
      </c>
      <c r="GI199" s="80">
        <f t="shared" si="272"/>
        <v>0</v>
      </c>
      <c r="GJ199" s="80">
        <f t="shared" si="272"/>
        <v>0</v>
      </c>
      <c r="GK199" s="80">
        <f t="shared" si="272"/>
        <v>0</v>
      </c>
      <c r="GL199" s="80">
        <f t="shared" si="272"/>
        <v>0</v>
      </c>
      <c r="GM199" s="80">
        <f t="shared" si="272"/>
        <v>0</v>
      </c>
      <c r="GN199" s="80">
        <f t="shared" si="272"/>
        <v>0</v>
      </c>
      <c r="GO199" s="80">
        <f t="shared" si="272"/>
        <v>0</v>
      </c>
      <c r="GP199" s="80">
        <f t="shared" si="272"/>
        <v>0</v>
      </c>
      <c r="GQ199" s="80">
        <f t="shared" si="272"/>
        <v>0</v>
      </c>
      <c r="GR199" s="80">
        <f t="shared" si="272"/>
        <v>0</v>
      </c>
      <c r="GS199" s="80">
        <f t="shared" si="272"/>
        <v>0</v>
      </c>
      <c r="GT199" s="80">
        <f t="shared" si="272"/>
        <v>0</v>
      </c>
      <c r="GU199" s="80">
        <f t="shared" si="272"/>
        <v>0</v>
      </c>
      <c r="GV199" s="80">
        <f t="shared" si="272"/>
        <v>0</v>
      </c>
      <c r="GW199" s="80">
        <f t="shared" si="272"/>
        <v>0</v>
      </c>
      <c r="GX199" s="80">
        <f t="shared" si="272"/>
        <v>0</v>
      </c>
      <c r="GY199" s="80">
        <f t="shared" si="272"/>
        <v>0</v>
      </c>
      <c r="GZ199" s="80">
        <f t="shared" si="272"/>
        <v>0</v>
      </c>
      <c r="HA199" s="80">
        <f t="shared" si="272"/>
        <v>0</v>
      </c>
      <c r="HB199" s="80">
        <f t="shared" si="272"/>
        <v>0</v>
      </c>
      <c r="HC199" s="80">
        <f t="shared" si="272"/>
        <v>0</v>
      </c>
      <c r="HD199" s="80">
        <f t="shared" si="272"/>
        <v>0</v>
      </c>
      <c r="HE199" s="80">
        <f t="shared" si="272"/>
        <v>0</v>
      </c>
      <c r="HF199" s="80">
        <f t="shared" si="272"/>
        <v>0</v>
      </c>
      <c r="HG199" s="80">
        <f t="shared" si="272"/>
        <v>0</v>
      </c>
      <c r="HH199" s="80">
        <f t="shared" si="272"/>
        <v>0</v>
      </c>
      <c r="HI199" s="80">
        <f t="shared" si="272"/>
        <v>0</v>
      </c>
      <c r="HJ199" s="80">
        <f t="shared" si="272"/>
        <v>0</v>
      </c>
      <c r="HK199" s="80">
        <f t="shared" si="272"/>
        <v>0</v>
      </c>
      <c r="HL199" s="80">
        <f t="shared" si="272"/>
        <v>0</v>
      </c>
      <c r="HM199" s="80">
        <f t="shared" si="272"/>
        <v>0</v>
      </c>
      <c r="HN199" s="80">
        <f t="shared" si="272"/>
        <v>0</v>
      </c>
      <c r="HO199" s="80">
        <f t="shared" si="272"/>
        <v>0</v>
      </c>
      <c r="HP199" s="80">
        <f t="shared" si="272"/>
        <v>0</v>
      </c>
      <c r="HQ199" s="80">
        <f t="shared" si="272"/>
        <v>0</v>
      </c>
      <c r="HR199" s="80">
        <f t="shared" si="272"/>
        <v>0</v>
      </c>
      <c r="HS199" s="80">
        <f t="shared" si="272"/>
        <v>0</v>
      </c>
      <c r="HT199" s="80">
        <f t="shared" si="272"/>
        <v>0</v>
      </c>
      <c r="HU199" s="80">
        <f t="shared" si="272"/>
        <v>0</v>
      </c>
      <c r="HV199" s="80">
        <f t="shared" si="272"/>
        <v>0</v>
      </c>
      <c r="HW199" s="80">
        <f t="shared" si="272"/>
        <v>0</v>
      </c>
      <c r="HX199" s="80">
        <f t="shared" si="272"/>
        <v>0</v>
      </c>
      <c r="HY199" s="80">
        <f t="shared" si="272"/>
        <v>0</v>
      </c>
      <c r="HZ199" s="80">
        <f t="shared" si="272"/>
        <v>0</v>
      </c>
      <c r="IA199" s="80">
        <f t="shared" si="272"/>
        <v>0</v>
      </c>
      <c r="IB199" s="80">
        <f t="shared" si="272"/>
        <v>0</v>
      </c>
      <c r="IC199" s="80">
        <f t="shared" si="272"/>
        <v>0</v>
      </c>
      <c r="ID199" s="80">
        <f t="shared" si="272"/>
        <v>0</v>
      </c>
      <c r="IE199" s="80">
        <f t="shared" si="272"/>
        <v>0</v>
      </c>
      <c r="IF199" s="80">
        <f t="shared" si="272"/>
        <v>0</v>
      </c>
      <c r="IG199" s="80">
        <f t="shared" si="272"/>
        <v>0</v>
      </c>
      <c r="IH199" s="80">
        <f t="shared" si="272"/>
        <v>0</v>
      </c>
      <c r="II199" s="80">
        <f t="shared" si="272"/>
        <v>0</v>
      </c>
      <c r="IJ199" s="80">
        <f t="shared" si="272"/>
        <v>0</v>
      </c>
      <c r="IK199" s="80">
        <f t="shared" si="272"/>
        <v>0</v>
      </c>
      <c r="IL199" s="80">
        <f t="shared" si="272"/>
        <v>0</v>
      </c>
      <c r="IM199" s="80">
        <f t="shared" si="272"/>
        <v>0</v>
      </c>
      <c r="IN199" s="80">
        <f t="shared" si="272"/>
        <v>0</v>
      </c>
      <c r="IO199" s="80">
        <f t="shared" si="272"/>
        <v>0</v>
      </c>
      <c r="IP199" s="80">
        <f t="shared" si="272"/>
        <v>0</v>
      </c>
      <c r="IQ199" s="80">
        <f t="shared" si="272"/>
        <v>0</v>
      </c>
      <c r="IR199" s="80">
        <f t="shared" si="272"/>
        <v>0</v>
      </c>
      <c r="IS199" s="80">
        <f t="shared" si="272"/>
        <v>0</v>
      </c>
      <c r="IT199" s="80">
        <f t="shared" si="272"/>
        <v>0</v>
      </c>
      <c r="IU199" s="80">
        <f t="shared" si="272"/>
        <v>0</v>
      </c>
      <c r="IV199" s="80">
        <f t="shared" si="272"/>
        <v>0</v>
      </c>
      <c r="IW199" s="80">
        <f t="shared" si="272"/>
        <v>0</v>
      </c>
      <c r="IX199" s="80">
        <f t="shared" si="272"/>
        <v>0</v>
      </c>
      <c r="IY199" s="80">
        <f t="shared" si="272"/>
        <v>0</v>
      </c>
      <c r="IZ199" s="80">
        <f t="shared" si="272"/>
        <v>0</v>
      </c>
      <c r="JA199" s="80">
        <f t="shared" si="272"/>
        <v>0</v>
      </c>
      <c r="JB199" s="80">
        <f t="shared" si="272"/>
        <v>0</v>
      </c>
      <c r="JC199" s="80">
        <f t="shared" si="272"/>
        <v>0</v>
      </c>
      <c r="JD199" s="80">
        <f t="shared" si="272"/>
        <v>0</v>
      </c>
      <c r="JE199" s="80">
        <f t="shared" si="272"/>
        <v>0</v>
      </c>
      <c r="JF199" s="80">
        <f t="shared" si="272"/>
        <v>0</v>
      </c>
      <c r="JG199" s="80">
        <f t="shared" si="272"/>
        <v>0</v>
      </c>
      <c r="JH199" s="80">
        <f t="shared" si="272"/>
        <v>0</v>
      </c>
      <c r="JI199" s="80">
        <f t="shared" si="272"/>
        <v>0</v>
      </c>
      <c r="JJ199" s="80">
        <f t="shared" si="272"/>
        <v>0</v>
      </c>
      <c r="JK199" s="80">
        <f t="shared" si="272"/>
        <v>0</v>
      </c>
      <c r="JL199" s="80">
        <f t="shared" si="272"/>
        <v>0</v>
      </c>
      <c r="JM199" s="80">
        <f t="shared" si="272"/>
        <v>0</v>
      </c>
      <c r="JN199" s="80">
        <f t="shared" si="272"/>
        <v>0</v>
      </c>
      <c r="JO199" s="80">
        <f t="shared" si="272"/>
        <v>0</v>
      </c>
      <c r="JP199" s="80">
        <f t="shared" si="272"/>
        <v>0</v>
      </c>
      <c r="JQ199" s="80">
        <f t="shared" si="272"/>
        <v>0</v>
      </c>
      <c r="JR199" s="80">
        <f t="shared" si="272"/>
        <v>0</v>
      </c>
      <c r="JS199" s="80">
        <f t="shared" si="272"/>
        <v>0</v>
      </c>
      <c r="JT199" s="80">
        <f t="shared" si="272"/>
        <v>0</v>
      </c>
      <c r="JU199" s="80">
        <f t="shared" si="272"/>
        <v>0</v>
      </c>
      <c r="JV199" s="80">
        <f t="shared" si="272"/>
        <v>0</v>
      </c>
      <c r="JW199" s="80">
        <f t="shared" si="272"/>
        <v>0</v>
      </c>
      <c r="JX199" s="80">
        <f t="shared" si="272"/>
        <v>0</v>
      </c>
      <c r="JY199" s="80">
        <f t="shared" si="272"/>
        <v>0</v>
      </c>
      <c r="JZ199" s="80">
        <f t="shared" si="272"/>
        <v>0</v>
      </c>
      <c r="KA199" s="80">
        <f t="shared" si="272"/>
        <v>0</v>
      </c>
      <c r="KB199" s="80">
        <f t="shared" si="272"/>
        <v>0</v>
      </c>
      <c r="KC199" s="80">
        <f t="shared" si="272"/>
        <v>0</v>
      </c>
      <c r="KD199" s="80">
        <f t="shared" si="272"/>
        <v>0</v>
      </c>
      <c r="KE199" s="80">
        <f t="shared" si="272"/>
        <v>0</v>
      </c>
      <c r="KF199" s="1"/>
      <c r="KG199" s="1"/>
      <c r="KH199" s="80">
        <f>+Interest_Rate_for_Equipment_Financing/12*P199</f>
        <v>0</v>
      </c>
      <c r="KI199" s="80">
        <f>+Interest_Rate_for_Equipment_Financing/12*Q199</f>
        <v>0</v>
      </c>
      <c r="KJ199" s="80">
        <f>+Interest_Rate_for_Equipment_Financing/12*R199</f>
        <v>0</v>
      </c>
      <c r="KK199" s="80">
        <f>+Interest_Rate_for_Equipment_Financing/12*S199</f>
        <v>0</v>
      </c>
      <c r="KL199" s="80">
        <f>+Interest_Rate_for_Equipment_Financing/12*T199</f>
        <v>0</v>
      </c>
      <c r="KM199" s="80">
        <f>+Interest_Rate_for_Equipment_Financing/12*U199</f>
        <v>0</v>
      </c>
      <c r="KN199" s="80">
        <f>+Interest_Rate_for_Equipment_Financing/12*V199</f>
        <v>0</v>
      </c>
      <c r="KO199" s="80">
        <f>+Interest_Rate_for_Equipment_Financing/12*W199</f>
        <v>0</v>
      </c>
      <c r="KP199" s="80">
        <f>+Interest_Rate_for_Equipment_Financing/12*X199</f>
        <v>0</v>
      </c>
      <c r="KQ199" s="80">
        <f>+Interest_Rate_for_Equipment_Financing/12*Y199</f>
        <v>0</v>
      </c>
      <c r="KR199" s="80">
        <f>+Interest_Rate_for_Equipment_Financing/12*Z199</f>
        <v>0</v>
      </c>
      <c r="KS199" s="80">
        <f>+Interest_Rate_for_Equipment_Financing/12*AA199</f>
        <v>0</v>
      </c>
      <c r="KT199" s="80">
        <f>+Interest_Rate_for_Equipment_Financing/12*AB199</f>
        <v>0</v>
      </c>
      <c r="KU199" s="80">
        <f>+Interest_Rate_for_Equipment_Financing/12*AC199</f>
        <v>0</v>
      </c>
      <c r="KV199" s="80">
        <f>+Interest_Rate_for_Equipment_Financing/12*AD199</f>
        <v>0</v>
      </c>
      <c r="KW199" s="80">
        <f>+Interest_Rate_for_Equipment_Financing/12*AE199</f>
        <v>0</v>
      </c>
      <c r="KX199" s="80">
        <f>+Interest_Rate_for_Equipment_Financing/12*AF199</f>
        <v>0</v>
      </c>
      <c r="KY199" s="80">
        <f>+Interest_Rate_for_Equipment_Financing/12*AG199</f>
        <v>0</v>
      </c>
      <c r="KZ199" s="80">
        <f>+Interest_Rate_for_Equipment_Financing/12*AH199</f>
        <v>0</v>
      </c>
      <c r="LA199" s="80">
        <f>+Interest_Rate_for_Equipment_Financing/12*AI199</f>
        <v>0</v>
      </c>
      <c r="LB199" s="80">
        <f>+Interest_Rate_for_Equipment_Financing/12*AJ199</f>
        <v>0</v>
      </c>
      <c r="LC199" s="80">
        <f>+Interest_Rate_for_Equipment_Financing/12*AK199</f>
        <v>0</v>
      </c>
      <c r="LD199" s="80">
        <f>+Interest_Rate_for_Equipment_Financing/12*AL199</f>
        <v>0</v>
      </c>
      <c r="LE199" s="80">
        <f>+Interest_Rate_for_Equipment_Financing/12*AM199</f>
        <v>0</v>
      </c>
      <c r="LF199" s="80">
        <f>+Interest_Rate_for_Equipment_Financing/12*AN199</f>
        <v>0</v>
      </c>
      <c r="LG199" s="80">
        <f>+Interest_Rate_for_Equipment_Financing/12*AO199</f>
        <v>0</v>
      </c>
      <c r="LH199" s="80">
        <f>+Interest_Rate_for_Equipment_Financing/12*AP199</f>
        <v>0</v>
      </c>
      <c r="LI199" s="80">
        <f>+Interest_Rate_for_Equipment_Financing/12*AQ199</f>
        <v>0</v>
      </c>
      <c r="LJ199" s="80">
        <f>+Interest_Rate_for_Equipment_Financing/12*AR199</f>
        <v>0</v>
      </c>
      <c r="LK199" s="80">
        <f>+Interest_Rate_for_Equipment_Financing/12*AS199</f>
        <v>0</v>
      </c>
      <c r="LL199" s="80">
        <f>+Interest_Rate_for_Equipment_Financing/12*AT199</f>
        <v>0</v>
      </c>
      <c r="LM199" s="80">
        <f>+Interest_Rate_for_Equipment_Financing/12*AU199</f>
        <v>0</v>
      </c>
      <c r="LN199" s="80">
        <f>+Interest_Rate_for_Equipment_Financing/12*AV199</f>
        <v>0</v>
      </c>
      <c r="LO199" s="80">
        <f>+Interest_Rate_for_Equipment_Financing/12*AW199</f>
        <v>0</v>
      </c>
      <c r="LP199" s="80">
        <f>+Interest_Rate_for_Equipment_Financing/12*AX199</f>
        <v>0</v>
      </c>
      <c r="LQ199" s="80">
        <f>+Interest_Rate_for_Equipment_Financing/12*AY199</f>
        <v>0</v>
      </c>
      <c r="LR199" s="80">
        <f>+Interest_Rate_for_Equipment_Financing/12*AZ199</f>
        <v>0</v>
      </c>
      <c r="LS199" s="80">
        <f>+Interest_Rate_for_Equipment_Financing/12*BA199</f>
        <v>0</v>
      </c>
      <c r="LT199" s="80">
        <f>+Interest_Rate_for_Equipment_Financing/12*BB199</f>
        <v>0</v>
      </c>
      <c r="LU199" s="80">
        <f>+Interest_Rate_for_Equipment_Financing/12*BC199</f>
        <v>0</v>
      </c>
      <c r="LV199" s="80">
        <f>+Interest_Rate_for_Equipment_Financing/12*BD199</f>
        <v>0</v>
      </c>
      <c r="LW199" s="80">
        <f>+Interest_Rate_for_Equipment_Financing/12*BE199</f>
        <v>0</v>
      </c>
      <c r="LX199" s="80">
        <f>+Interest_Rate_for_Equipment_Financing/12*BF199</f>
        <v>0</v>
      </c>
      <c r="LY199" s="80">
        <f>+Interest_Rate_for_Equipment_Financing/12*BG199</f>
        <v>0</v>
      </c>
      <c r="LZ199" s="80">
        <f>+Interest_Rate_for_Equipment_Financing/12*BH199</f>
        <v>0</v>
      </c>
      <c r="MA199" s="80">
        <f>+Interest_Rate_for_Equipment_Financing/12*BI199</f>
        <v>0</v>
      </c>
      <c r="MB199" s="80">
        <f>+Interest_Rate_for_Equipment_Financing/12*BJ199</f>
        <v>0</v>
      </c>
      <c r="MC199" s="80">
        <f>+Interest_Rate_for_Equipment_Financing/12*BK199</f>
        <v>0</v>
      </c>
      <c r="MD199" s="80">
        <f>+Interest_Rate_for_Equipment_Financing/12*BL199</f>
        <v>0</v>
      </c>
      <c r="ME199" s="80">
        <f>+Interest_Rate_for_Equipment_Financing/12*BM199</f>
        <v>0</v>
      </c>
      <c r="MF199" s="80">
        <f>+Interest_Rate_for_Equipment_Financing/12*BN199</f>
        <v>0</v>
      </c>
      <c r="MG199" s="80">
        <f>+Interest_Rate_for_Equipment_Financing/12*BO199</f>
        <v>0</v>
      </c>
      <c r="MH199" s="80">
        <f>+Interest_Rate_for_Equipment_Financing/12*BP199</f>
        <v>0</v>
      </c>
      <c r="MI199" s="80">
        <f>+Interest_Rate_for_Equipment_Financing/12*BQ199</f>
        <v>0</v>
      </c>
      <c r="MJ199" s="80">
        <f>+Interest_Rate_for_Equipment_Financing/12*BR199</f>
        <v>0</v>
      </c>
      <c r="MK199" s="80">
        <f>+Interest_Rate_for_Equipment_Financing/12*BS199</f>
        <v>0</v>
      </c>
      <c r="ML199" s="80">
        <f>+Interest_Rate_for_Equipment_Financing/12*BT199</f>
        <v>0</v>
      </c>
      <c r="MM199" s="80">
        <f>+Interest_Rate_for_Equipment_Financing/12*BU199</f>
        <v>0</v>
      </c>
      <c r="MN199" s="80">
        <f>+Interest_Rate_for_Equipment_Financing/12*BV199</f>
        <v>0</v>
      </c>
      <c r="MO199" s="80">
        <f>+Interest_Rate_for_Equipment_Financing/12*BW199</f>
        <v>0</v>
      </c>
      <c r="MP199" s="80">
        <f>+Interest_Rate_for_Equipment_Financing/12*BX199</f>
        <v>0</v>
      </c>
      <c r="MQ199" s="80">
        <f>+Interest_Rate_for_Equipment_Financing/12*BY199</f>
        <v>0</v>
      </c>
      <c r="MR199" s="80">
        <f>+Interest_Rate_for_Equipment_Financing/12*BZ199</f>
        <v>0</v>
      </c>
      <c r="MS199" s="80">
        <f>+Interest_Rate_for_Equipment_Financing/12*CA199</f>
        <v>0</v>
      </c>
      <c r="MT199" s="80">
        <f>+Interest_Rate_for_Equipment_Financing/12*CB199</f>
        <v>0</v>
      </c>
      <c r="MU199" s="80">
        <f>+Interest_Rate_for_Equipment_Financing/12*CC199</f>
        <v>0</v>
      </c>
      <c r="MV199" s="80">
        <f>+Interest_Rate_for_Equipment_Financing/12*CD199</f>
        <v>0</v>
      </c>
      <c r="MW199" s="80">
        <f>+Interest_Rate_for_Equipment_Financing/12*CE199</f>
        <v>0</v>
      </c>
      <c r="MX199" s="80">
        <f>+Interest_Rate_for_Equipment_Financing/12*CF199</f>
        <v>0</v>
      </c>
      <c r="MY199" s="80">
        <f>+Interest_Rate_for_Equipment_Financing/12*CG199</f>
        <v>0</v>
      </c>
      <c r="MZ199" s="80">
        <f>+Interest_Rate_for_Equipment_Financing/12*CH199</f>
        <v>0</v>
      </c>
      <c r="NA199" s="80">
        <f>+Interest_Rate_for_Equipment_Financing/12*CI199</f>
        <v>0</v>
      </c>
      <c r="NB199" s="80">
        <f>+Interest_Rate_for_Equipment_Financing/12*CJ199</f>
        <v>0</v>
      </c>
      <c r="NC199" s="80">
        <f>+Interest_Rate_for_Equipment_Financing/12*CK199</f>
        <v>0</v>
      </c>
      <c r="ND199" s="80">
        <f>+Interest_Rate_for_Equipment_Financing/12*CL199</f>
        <v>0</v>
      </c>
      <c r="NE199" s="80">
        <f>+Interest_Rate_for_Equipment_Financing/12*CM199</f>
        <v>0</v>
      </c>
      <c r="NF199" s="80">
        <f>+Interest_Rate_for_Equipment_Financing/12*CN199</f>
        <v>0</v>
      </c>
      <c r="NG199" s="80">
        <f>+Interest_Rate_for_Equipment_Financing/12*CO199</f>
        <v>0</v>
      </c>
      <c r="NH199" s="80">
        <f>+Interest_Rate_for_Equipment_Financing/12*CP199</f>
        <v>0</v>
      </c>
      <c r="NI199" s="80">
        <f>+Interest_Rate_for_Equipment_Financing/12*CQ199</f>
        <v>0</v>
      </c>
      <c r="NJ199" s="80">
        <f>+Interest_Rate_for_Equipment_Financing/12*CR199</f>
        <v>0</v>
      </c>
      <c r="NK199" s="80">
        <f>+Interest_Rate_for_Equipment_Financing/12*CS199</f>
        <v>0</v>
      </c>
      <c r="NL199" s="80">
        <f>+Interest_Rate_for_Equipment_Financing/12*CT199</f>
        <v>0</v>
      </c>
      <c r="NM199" s="80">
        <f>+Interest_Rate_for_Equipment_Financing/12*CU199</f>
        <v>0</v>
      </c>
      <c r="NN199" s="80">
        <f>+Interest_Rate_for_Equipment_Financing/12*CV199</f>
        <v>0</v>
      </c>
      <c r="NO199" s="80">
        <f>+Interest_Rate_for_Equipment_Financing/12*CW199</f>
        <v>0</v>
      </c>
      <c r="NP199" s="80">
        <f>+Interest_Rate_for_Equipment_Financing/12*CX199</f>
        <v>0</v>
      </c>
      <c r="NQ199" s="80">
        <f>+Interest_Rate_for_Equipment_Financing/12*CY199</f>
        <v>0</v>
      </c>
      <c r="NR199" s="80">
        <f>+Interest_Rate_for_Equipment_Financing/12*CZ199</f>
        <v>0</v>
      </c>
      <c r="NS199" s="80">
        <f>+Interest_Rate_for_Equipment_Financing/12*DA199</f>
        <v>0</v>
      </c>
      <c r="NT199" s="80">
        <f>+Interest_Rate_for_Equipment_Financing/12*DB199</f>
        <v>0</v>
      </c>
      <c r="NU199" s="80">
        <f>+Interest_Rate_for_Equipment_Financing/12*DC199</f>
        <v>0</v>
      </c>
      <c r="NV199" s="80">
        <f>+Interest_Rate_for_Equipment_Financing/12*DD199</f>
        <v>0</v>
      </c>
      <c r="NW199" s="80">
        <f>+Interest_Rate_for_Equipment_Financing/12*DE199</f>
        <v>0</v>
      </c>
      <c r="NX199" s="80">
        <f>+Interest_Rate_for_Equipment_Financing/12*DF199</f>
        <v>0</v>
      </c>
      <c r="NY199" s="80">
        <f>+Interest_Rate_for_Equipment_Financing/12*DG199</f>
        <v>0</v>
      </c>
      <c r="NZ199" s="80">
        <f>+Interest_Rate_for_Equipment_Financing/12*DH199</f>
        <v>0</v>
      </c>
      <c r="OA199" s="80">
        <f>+Interest_Rate_for_Equipment_Financing/12*DI199</f>
        <v>0</v>
      </c>
      <c r="OB199" s="80">
        <f>+Interest_Rate_for_Equipment_Financing/12*DJ199</f>
        <v>0</v>
      </c>
      <c r="OC199" s="80">
        <f>+Interest_Rate_for_Equipment_Financing/12*DK199</f>
        <v>0</v>
      </c>
      <c r="OD199" s="80">
        <f>+Interest_Rate_for_Equipment_Financing/12*DL199</f>
        <v>0</v>
      </c>
      <c r="OE199" s="80">
        <f>+Interest_Rate_for_Equipment_Financing/12*DM199</f>
        <v>0</v>
      </c>
      <c r="OF199" s="80">
        <f>+Interest_Rate_for_Equipment_Financing/12*DN199</f>
        <v>0</v>
      </c>
      <c r="OG199" s="80">
        <f>+Interest_Rate_for_Equipment_Financing/12*DO199</f>
        <v>0</v>
      </c>
      <c r="OH199" s="80">
        <f>+Interest_Rate_for_Equipment_Financing/12*DP199</f>
        <v>0</v>
      </c>
      <c r="OI199" s="80">
        <f>+Interest_Rate_for_Equipment_Financing/12*DQ199</f>
        <v>0</v>
      </c>
      <c r="OJ199" s="80">
        <f>+Interest_Rate_for_Equipment_Financing/12*DR199</f>
        <v>0</v>
      </c>
      <c r="OK199" s="80">
        <f>+Interest_Rate_for_Equipment_Financing/12*DS199</f>
        <v>0</v>
      </c>
      <c r="OL199" s="80">
        <f>+Interest_Rate_for_Equipment_Financing/12*DT199</f>
        <v>0</v>
      </c>
      <c r="OM199" s="80">
        <f>+Interest_Rate_for_Equipment_Financing/12*DU199</f>
        <v>0</v>
      </c>
      <c r="ON199" s="80">
        <f>+Interest_Rate_for_Equipment_Financing/12*DV199</f>
        <v>0</v>
      </c>
      <c r="OO199" s="80">
        <f>+Interest_Rate_for_Equipment_Financing/12*DW199</f>
        <v>0</v>
      </c>
      <c r="OP199" s="80">
        <f>+Interest_Rate_for_Equipment_Financing/12*DX199</f>
        <v>0</v>
      </c>
      <c r="OQ199" s="80">
        <f>+Interest_Rate_for_Equipment_Financing/12*DY199</f>
        <v>0</v>
      </c>
      <c r="OR199" s="80">
        <f>+Interest_Rate_for_Equipment_Financing/12*DZ199</f>
        <v>0</v>
      </c>
      <c r="OS199" s="80">
        <f>+Interest_Rate_for_Equipment_Financing/12*EA199</f>
        <v>0</v>
      </c>
      <c r="OT199" s="80">
        <f>+Interest_Rate_for_Equipment_Financing/12*EB199</f>
        <v>0</v>
      </c>
      <c r="OU199" s="80">
        <f>+Interest_Rate_for_Equipment_Financing/12*EC199</f>
        <v>0</v>
      </c>
      <c r="OV199" s="80">
        <f>+Interest_Rate_for_Equipment_Financing/12*ED199</f>
        <v>0</v>
      </c>
      <c r="OW199" s="80">
        <f>+Interest_Rate_for_Equipment_Financing/12*EE199</f>
        <v>0</v>
      </c>
    </row>
    <row r="200" ht="12.75" customHeight="1">
      <c r="A200" s="79">
        <f t="shared" si="111"/>
        <v>79</v>
      </c>
      <c r="B200" s="79" t="s">
        <v>279</v>
      </c>
      <c r="C200" s="80"/>
      <c r="D200" s="80" t="str">
        <f>Term_for_Equipment_Financing</f>
        <v/>
      </c>
      <c r="E200" s="294">
        <f>+Interest_Rate_LT</f>
        <v>0.05</v>
      </c>
      <c r="F200" s="295">
        <f t="shared" si="141"/>
        <v>7</v>
      </c>
      <c r="G200" s="79">
        <f t="shared" si="142"/>
        <v>2031</v>
      </c>
      <c r="H200" s="296"/>
      <c r="I200" s="296"/>
      <c r="J200" s="297"/>
      <c r="K200" s="1"/>
      <c r="L200" s="1"/>
      <c r="M200" s="256">
        <f t="shared" si="118"/>
        <v>48030</v>
      </c>
      <c r="N200" s="256">
        <f t="shared" si="112"/>
        <v>0</v>
      </c>
      <c r="O200" s="257">
        <f t="shared" si="113"/>
        <v>0</v>
      </c>
      <c r="P200" s="258">
        <f t="shared" ref="P200:ES200" si="273">AND((O200&gt;0.1),OR(P$70&lt;$N200,$N200=0))*(O200+$O200+O200*$E200/12)+(P$70=$M200)*($C200+$O200+$C200*$E200/12)</f>
        <v>0</v>
      </c>
      <c r="Q200" s="258">
        <f t="shared" si="273"/>
        <v>0</v>
      </c>
      <c r="R200" s="258">
        <f t="shared" si="273"/>
        <v>0</v>
      </c>
      <c r="S200" s="258">
        <f t="shared" si="273"/>
        <v>0</v>
      </c>
      <c r="T200" s="258">
        <f t="shared" si="273"/>
        <v>0</v>
      </c>
      <c r="U200" s="258">
        <f t="shared" si="273"/>
        <v>0</v>
      </c>
      <c r="V200" s="258">
        <f t="shared" si="273"/>
        <v>0</v>
      </c>
      <c r="W200" s="258">
        <f t="shared" si="273"/>
        <v>0</v>
      </c>
      <c r="X200" s="258">
        <f t="shared" si="273"/>
        <v>0</v>
      </c>
      <c r="Y200" s="258">
        <f t="shared" si="273"/>
        <v>0</v>
      </c>
      <c r="Z200" s="258">
        <f t="shared" si="273"/>
        <v>0</v>
      </c>
      <c r="AA200" s="258">
        <f t="shared" si="273"/>
        <v>0</v>
      </c>
      <c r="AB200" s="258">
        <f t="shared" si="273"/>
        <v>0</v>
      </c>
      <c r="AC200" s="258">
        <f t="shared" si="273"/>
        <v>0</v>
      </c>
      <c r="AD200" s="258">
        <f t="shared" si="273"/>
        <v>0</v>
      </c>
      <c r="AE200" s="258">
        <f t="shared" si="273"/>
        <v>0</v>
      </c>
      <c r="AF200" s="258">
        <f t="shared" si="273"/>
        <v>0</v>
      </c>
      <c r="AG200" s="258">
        <f t="shared" si="273"/>
        <v>0</v>
      </c>
      <c r="AH200" s="258">
        <f t="shared" si="273"/>
        <v>0</v>
      </c>
      <c r="AI200" s="258">
        <f t="shared" si="273"/>
        <v>0</v>
      </c>
      <c r="AJ200" s="258">
        <f t="shared" si="273"/>
        <v>0</v>
      </c>
      <c r="AK200" s="258">
        <f t="shared" si="273"/>
        <v>0</v>
      </c>
      <c r="AL200" s="258">
        <f t="shared" si="273"/>
        <v>0</v>
      </c>
      <c r="AM200" s="258">
        <f t="shared" si="273"/>
        <v>0</v>
      </c>
      <c r="AN200" s="258">
        <f t="shared" si="273"/>
        <v>0</v>
      </c>
      <c r="AO200" s="258">
        <f t="shared" si="273"/>
        <v>0</v>
      </c>
      <c r="AP200" s="258">
        <f t="shared" si="273"/>
        <v>0</v>
      </c>
      <c r="AQ200" s="258">
        <f t="shared" si="273"/>
        <v>0</v>
      </c>
      <c r="AR200" s="258">
        <f t="shared" si="273"/>
        <v>0</v>
      </c>
      <c r="AS200" s="258">
        <f t="shared" si="273"/>
        <v>0</v>
      </c>
      <c r="AT200" s="258">
        <f t="shared" si="273"/>
        <v>0</v>
      </c>
      <c r="AU200" s="258">
        <f t="shared" si="273"/>
        <v>0</v>
      </c>
      <c r="AV200" s="258">
        <f t="shared" si="273"/>
        <v>0</v>
      </c>
      <c r="AW200" s="258">
        <f t="shared" si="273"/>
        <v>0</v>
      </c>
      <c r="AX200" s="258">
        <f t="shared" si="273"/>
        <v>0</v>
      </c>
      <c r="AY200" s="258">
        <f t="shared" si="273"/>
        <v>0</v>
      </c>
      <c r="AZ200" s="258">
        <f t="shared" si="273"/>
        <v>0</v>
      </c>
      <c r="BA200" s="258">
        <f t="shared" si="273"/>
        <v>0</v>
      </c>
      <c r="BB200" s="258">
        <f t="shared" si="273"/>
        <v>0</v>
      </c>
      <c r="BC200" s="258">
        <f t="shared" si="273"/>
        <v>0</v>
      </c>
      <c r="BD200" s="258">
        <f t="shared" si="273"/>
        <v>0</v>
      </c>
      <c r="BE200" s="258">
        <f t="shared" si="273"/>
        <v>0</v>
      </c>
      <c r="BF200" s="258">
        <f t="shared" si="273"/>
        <v>0</v>
      </c>
      <c r="BG200" s="258">
        <f t="shared" si="273"/>
        <v>0</v>
      </c>
      <c r="BH200" s="258">
        <f t="shared" si="273"/>
        <v>0</v>
      </c>
      <c r="BI200" s="258">
        <f t="shared" si="273"/>
        <v>0</v>
      </c>
      <c r="BJ200" s="258">
        <f t="shared" si="273"/>
        <v>0</v>
      </c>
      <c r="BK200" s="258">
        <f t="shared" si="273"/>
        <v>0</v>
      </c>
      <c r="BL200" s="258">
        <f t="shared" si="273"/>
        <v>0</v>
      </c>
      <c r="BM200" s="258">
        <f t="shared" si="273"/>
        <v>0</v>
      </c>
      <c r="BN200" s="258">
        <f t="shared" si="273"/>
        <v>0</v>
      </c>
      <c r="BO200" s="258">
        <f t="shared" si="273"/>
        <v>0</v>
      </c>
      <c r="BP200" s="258">
        <f t="shared" si="273"/>
        <v>0</v>
      </c>
      <c r="BQ200" s="258">
        <f t="shared" si="273"/>
        <v>0</v>
      </c>
      <c r="BR200" s="258">
        <f t="shared" si="273"/>
        <v>0</v>
      </c>
      <c r="BS200" s="258">
        <f t="shared" si="273"/>
        <v>0</v>
      </c>
      <c r="BT200" s="258">
        <f t="shared" si="273"/>
        <v>0</v>
      </c>
      <c r="BU200" s="258">
        <f t="shared" si="273"/>
        <v>0</v>
      </c>
      <c r="BV200" s="258">
        <f t="shared" si="273"/>
        <v>0</v>
      </c>
      <c r="BW200" s="258">
        <f t="shared" si="273"/>
        <v>0</v>
      </c>
      <c r="BX200" s="258">
        <f t="shared" si="273"/>
        <v>0</v>
      </c>
      <c r="BY200" s="258">
        <f t="shared" si="273"/>
        <v>0</v>
      </c>
      <c r="BZ200" s="258">
        <f t="shared" si="273"/>
        <v>0</v>
      </c>
      <c r="CA200" s="258">
        <f t="shared" si="273"/>
        <v>0</v>
      </c>
      <c r="CB200" s="258">
        <f t="shared" si="273"/>
        <v>0</v>
      </c>
      <c r="CC200" s="258">
        <f t="shared" si="273"/>
        <v>0</v>
      </c>
      <c r="CD200" s="258">
        <f t="shared" si="273"/>
        <v>0</v>
      </c>
      <c r="CE200" s="258">
        <f t="shared" si="273"/>
        <v>0</v>
      </c>
      <c r="CF200" s="258">
        <f t="shared" si="273"/>
        <v>0</v>
      </c>
      <c r="CG200" s="258">
        <f t="shared" si="273"/>
        <v>0</v>
      </c>
      <c r="CH200" s="258">
        <f t="shared" si="273"/>
        <v>0</v>
      </c>
      <c r="CI200" s="258">
        <f t="shared" si="273"/>
        <v>0</v>
      </c>
      <c r="CJ200" s="258">
        <f t="shared" si="273"/>
        <v>0</v>
      </c>
      <c r="CK200" s="258">
        <f t="shared" si="273"/>
        <v>0</v>
      </c>
      <c r="CL200" s="258">
        <f t="shared" si="273"/>
        <v>0</v>
      </c>
      <c r="CM200" s="258">
        <f t="shared" si="273"/>
        <v>0</v>
      </c>
      <c r="CN200" s="258">
        <f t="shared" si="273"/>
        <v>0</v>
      </c>
      <c r="CO200" s="258">
        <f t="shared" si="273"/>
        <v>0</v>
      </c>
      <c r="CP200" s="258">
        <f t="shared" si="273"/>
        <v>0</v>
      </c>
      <c r="CQ200" s="258">
        <f t="shared" si="273"/>
        <v>0</v>
      </c>
      <c r="CR200" s="258">
        <f t="shared" si="273"/>
        <v>0</v>
      </c>
      <c r="CS200" s="258">
        <f t="shared" si="273"/>
        <v>0</v>
      </c>
      <c r="CT200" s="258">
        <f t="shared" si="273"/>
        <v>0</v>
      </c>
      <c r="CU200" s="258">
        <f t="shared" si="273"/>
        <v>0</v>
      </c>
      <c r="CV200" s="258">
        <f t="shared" si="273"/>
        <v>0</v>
      </c>
      <c r="CW200" s="258">
        <f t="shared" si="273"/>
        <v>0</v>
      </c>
      <c r="CX200" s="258">
        <f t="shared" si="273"/>
        <v>0</v>
      </c>
      <c r="CY200" s="258">
        <f t="shared" si="273"/>
        <v>0</v>
      </c>
      <c r="CZ200" s="258">
        <f t="shared" si="273"/>
        <v>0</v>
      </c>
      <c r="DA200" s="258">
        <f t="shared" si="273"/>
        <v>0</v>
      </c>
      <c r="DB200" s="258">
        <f t="shared" si="273"/>
        <v>0</v>
      </c>
      <c r="DC200" s="258">
        <f t="shared" si="273"/>
        <v>0</v>
      </c>
      <c r="DD200" s="258">
        <f t="shared" si="273"/>
        <v>0</v>
      </c>
      <c r="DE200" s="258">
        <f t="shared" si="273"/>
        <v>0</v>
      </c>
      <c r="DF200" s="258">
        <f t="shared" si="273"/>
        <v>0</v>
      </c>
      <c r="DG200" s="258">
        <f t="shared" si="273"/>
        <v>0</v>
      </c>
      <c r="DH200" s="258">
        <f t="shared" si="273"/>
        <v>0</v>
      </c>
      <c r="DI200" s="258">
        <f t="shared" si="273"/>
        <v>0</v>
      </c>
      <c r="DJ200" s="258">
        <f t="shared" si="273"/>
        <v>0</v>
      </c>
      <c r="DK200" s="258">
        <f t="shared" si="273"/>
        <v>0</v>
      </c>
      <c r="DL200" s="258">
        <f t="shared" si="273"/>
        <v>0</v>
      </c>
      <c r="DM200" s="258">
        <f t="shared" si="273"/>
        <v>0</v>
      </c>
      <c r="DN200" s="258">
        <f t="shared" si="273"/>
        <v>0</v>
      </c>
      <c r="DO200" s="258">
        <f t="shared" si="273"/>
        <v>0</v>
      </c>
      <c r="DP200" s="258">
        <f t="shared" si="273"/>
        <v>0</v>
      </c>
      <c r="DQ200" s="258">
        <f t="shared" si="273"/>
        <v>0</v>
      </c>
      <c r="DR200" s="258">
        <f t="shared" si="273"/>
        <v>0</v>
      </c>
      <c r="DS200" s="258">
        <f t="shared" si="273"/>
        <v>0</v>
      </c>
      <c r="DT200" s="258">
        <f t="shared" si="273"/>
        <v>0</v>
      </c>
      <c r="DU200" s="258">
        <f t="shared" si="273"/>
        <v>0</v>
      </c>
      <c r="DV200" s="258">
        <f t="shared" si="273"/>
        <v>0</v>
      </c>
      <c r="DW200" s="258">
        <f t="shared" si="273"/>
        <v>0</v>
      </c>
      <c r="DX200" s="258">
        <f t="shared" si="273"/>
        <v>0</v>
      </c>
      <c r="DY200" s="258">
        <f t="shared" si="273"/>
        <v>0</v>
      </c>
      <c r="DZ200" s="258">
        <f t="shared" si="273"/>
        <v>0</v>
      </c>
      <c r="EA200" s="258">
        <f t="shared" si="273"/>
        <v>0</v>
      </c>
      <c r="EB200" s="258">
        <f t="shared" si="273"/>
        <v>0</v>
      </c>
      <c r="EC200" s="258">
        <f t="shared" si="273"/>
        <v>0</v>
      </c>
      <c r="ED200" s="258">
        <f t="shared" si="273"/>
        <v>0</v>
      </c>
      <c r="EE200" s="258">
        <f t="shared" si="273"/>
        <v>0</v>
      </c>
      <c r="EF200" s="258">
        <f t="shared" si="273"/>
        <v>0</v>
      </c>
      <c r="EG200" s="258">
        <f t="shared" si="273"/>
        <v>0</v>
      </c>
      <c r="EH200" s="258">
        <f t="shared" si="273"/>
        <v>0</v>
      </c>
      <c r="EI200" s="258">
        <f t="shared" si="273"/>
        <v>0</v>
      </c>
      <c r="EJ200" s="258">
        <f t="shared" si="273"/>
        <v>0</v>
      </c>
      <c r="EK200" s="258">
        <f t="shared" si="273"/>
        <v>0</v>
      </c>
      <c r="EL200" s="258">
        <f t="shared" si="273"/>
        <v>0</v>
      </c>
      <c r="EM200" s="258">
        <f t="shared" si="273"/>
        <v>0</v>
      </c>
      <c r="EN200" s="258">
        <f t="shared" si="273"/>
        <v>0</v>
      </c>
      <c r="EO200" s="258">
        <f t="shared" si="273"/>
        <v>0</v>
      </c>
      <c r="EP200" s="258">
        <f t="shared" si="273"/>
        <v>0</v>
      </c>
      <c r="EQ200" s="258">
        <f t="shared" si="273"/>
        <v>0</v>
      </c>
      <c r="ER200" s="258">
        <f t="shared" si="273"/>
        <v>0</v>
      </c>
      <c r="ES200" s="258">
        <f t="shared" si="273"/>
        <v>0</v>
      </c>
      <c r="ET200" s="1"/>
      <c r="EU200" s="1"/>
      <c r="EV200" s="1"/>
      <c r="EW200" s="1"/>
      <c r="EX200" s="80">
        <f t="shared" ref="EX200:KE200" si="274">(P200&gt;0)*(P200-AB200)</f>
        <v>0</v>
      </c>
      <c r="EY200" s="80">
        <f t="shared" si="274"/>
        <v>0</v>
      </c>
      <c r="EZ200" s="80">
        <f t="shared" si="274"/>
        <v>0</v>
      </c>
      <c r="FA200" s="80">
        <f t="shared" si="274"/>
        <v>0</v>
      </c>
      <c r="FB200" s="80">
        <f t="shared" si="274"/>
        <v>0</v>
      </c>
      <c r="FC200" s="80">
        <f t="shared" si="274"/>
        <v>0</v>
      </c>
      <c r="FD200" s="80">
        <f t="shared" si="274"/>
        <v>0</v>
      </c>
      <c r="FE200" s="80">
        <f t="shared" si="274"/>
        <v>0</v>
      </c>
      <c r="FF200" s="80">
        <f t="shared" si="274"/>
        <v>0</v>
      </c>
      <c r="FG200" s="80">
        <f t="shared" si="274"/>
        <v>0</v>
      </c>
      <c r="FH200" s="80">
        <f t="shared" si="274"/>
        <v>0</v>
      </c>
      <c r="FI200" s="80">
        <f t="shared" si="274"/>
        <v>0</v>
      </c>
      <c r="FJ200" s="80">
        <f t="shared" si="274"/>
        <v>0</v>
      </c>
      <c r="FK200" s="80">
        <f t="shared" si="274"/>
        <v>0</v>
      </c>
      <c r="FL200" s="80">
        <f t="shared" si="274"/>
        <v>0</v>
      </c>
      <c r="FM200" s="80">
        <f t="shared" si="274"/>
        <v>0</v>
      </c>
      <c r="FN200" s="80">
        <f t="shared" si="274"/>
        <v>0</v>
      </c>
      <c r="FO200" s="80">
        <f t="shared" si="274"/>
        <v>0</v>
      </c>
      <c r="FP200" s="80">
        <f t="shared" si="274"/>
        <v>0</v>
      </c>
      <c r="FQ200" s="80">
        <f t="shared" si="274"/>
        <v>0</v>
      </c>
      <c r="FR200" s="80">
        <f t="shared" si="274"/>
        <v>0</v>
      </c>
      <c r="FS200" s="80">
        <f t="shared" si="274"/>
        <v>0</v>
      </c>
      <c r="FT200" s="80">
        <f t="shared" si="274"/>
        <v>0</v>
      </c>
      <c r="FU200" s="80">
        <f t="shared" si="274"/>
        <v>0</v>
      </c>
      <c r="FV200" s="80">
        <f t="shared" si="274"/>
        <v>0</v>
      </c>
      <c r="FW200" s="80">
        <f t="shared" si="274"/>
        <v>0</v>
      </c>
      <c r="FX200" s="80">
        <f t="shared" si="274"/>
        <v>0</v>
      </c>
      <c r="FY200" s="80">
        <f t="shared" si="274"/>
        <v>0</v>
      </c>
      <c r="FZ200" s="80">
        <f t="shared" si="274"/>
        <v>0</v>
      </c>
      <c r="GA200" s="80">
        <f t="shared" si="274"/>
        <v>0</v>
      </c>
      <c r="GB200" s="80">
        <f t="shared" si="274"/>
        <v>0</v>
      </c>
      <c r="GC200" s="80">
        <f t="shared" si="274"/>
        <v>0</v>
      </c>
      <c r="GD200" s="80">
        <f t="shared" si="274"/>
        <v>0</v>
      </c>
      <c r="GE200" s="80">
        <f t="shared" si="274"/>
        <v>0</v>
      </c>
      <c r="GF200" s="80">
        <f t="shared" si="274"/>
        <v>0</v>
      </c>
      <c r="GG200" s="80">
        <f t="shared" si="274"/>
        <v>0</v>
      </c>
      <c r="GH200" s="80">
        <f t="shared" si="274"/>
        <v>0</v>
      </c>
      <c r="GI200" s="80">
        <f t="shared" si="274"/>
        <v>0</v>
      </c>
      <c r="GJ200" s="80">
        <f t="shared" si="274"/>
        <v>0</v>
      </c>
      <c r="GK200" s="80">
        <f t="shared" si="274"/>
        <v>0</v>
      </c>
      <c r="GL200" s="80">
        <f t="shared" si="274"/>
        <v>0</v>
      </c>
      <c r="GM200" s="80">
        <f t="shared" si="274"/>
        <v>0</v>
      </c>
      <c r="GN200" s="80">
        <f t="shared" si="274"/>
        <v>0</v>
      </c>
      <c r="GO200" s="80">
        <f t="shared" si="274"/>
        <v>0</v>
      </c>
      <c r="GP200" s="80">
        <f t="shared" si="274"/>
        <v>0</v>
      </c>
      <c r="GQ200" s="80">
        <f t="shared" si="274"/>
        <v>0</v>
      </c>
      <c r="GR200" s="80">
        <f t="shared" si="274"/>
        <v>0</v>
      </c>
      <c r="GS200" s="80">
        <f t="shared" si="274"/>
        <v>0</v>
      </c>
      <c r="GT200" s="80">
        <f t="shared" si="274"/>
        <v>0</v>
      </c>
      <c r="GU200" s="80">
        <f t="shared" si="274"/>
        <v>0</v>
      </c>
      <c r="GV200" s="80">
        <f t="shared" si="274"/>
        <v>0</v>
      </c>
      <c r="GW200" s="80">
        <f t="shared" si="274"/>
        <v>0</v>
      </c>
      <c r="GX200" s="80">
        <f t="shared" si="274"/>
        <v>0</v>
      </c>
      <c r="GY200" s="80">
        <f t="shared" si="274"/>
        <v>0</v>
      </c>
      <c r="GZ200" s="80">
        <f t="shared" si="274"/>
        <v>0</v>
      </c>
      <c r="HA200" s="80">
        <f t="shared" si="274"/>
        <v>0</v>
      </c>
      <c r="HB200" s="80">
        <f t="shared" si="274"/>
        <v>0</v>
      </c>
      <c r="HC200" s="80">
        <f t="shared" si="274"/>
        <v>0</v>
      </c>
      <c r="HD200" s="80">
        <f t="shared" si="274"/>
        <v>0</v>
      </c>
      <c r="HE200" s="80">
        <f t="shared" si="274"/>
        <v>0</v>
      </c>
      <c r="HF200" s="80">
        <f t="shared" si="274"/>
        <v>0</v>
      </c>
      <c r="HG200" s="80">
        <f t="shared" si="274"/>
        <v>0</v>
      </c>
      <c r="HH200" s="80">
        <f t="shared" si="274"/>
        <v>0</v>
      </c>
      <c r="HI200" s="80">
        <f t="shared" si="274"/>
        <v>0</v>
      </c>
      <c r="HJ200" s="80">
        <f t="shared" si="274"/>
        <v>0</v>
      </c>
      <c r="HK200" s="80">
        <f t="shared" si="274"/>
        <v>0</v>
      </c>
      <c r="HL200" s="80">
        <f t="shared" si="274"/>
        <v>0</v>
      </c>
      <c r="HM200" s="80">
        <f t="shared" si="274"/>
        <v>0</v>
      </c>
      <c r="HN200" s="80">
        <f t="shared" si="274"/>
        <v>0</v>
      </c>
      <c r="HO200" s="80">
        <f t="shared" si="274"/>
        <v>0</v>
      </c>
      <c r="HP200" s="80">
        <f t="shared" si="274"/>
        <v>0</v>
      </c>
      <c r="HQ200" s="80">
        <f t="shared" si="274"/>
        <v>0</v>
      </c>
      <c r="HR200" s="80">
        <f t="shared" si="274"/>
        <v>0</v>
      </c>
      <c r="HS200" s="80">
        <f t="shared" si="274"/>
        <v>0</v>
      </c>
      <c r="HT200" s="80">
        <f t="shared" si="274"/>
        <v>0</v>
      </c>
      <c r="HU200" s="80">
        <f t="shared" si="274"/>
        <v>0</v>
      </c>
      <c r="HV200" s="80">
        <f t="shared" si="274"/>
        <v>0</v>
      </c>
      <c r="HW200" s="80">
        <f t="shared" si="274"/>
        <v>0</v>
      </c>
      <c r="HX200" s="80">
        <f t="shared" si="274"/>
        <v>0</v>
      </c>
      <c r="HY200" s="80">
        <f t="shared" si="274"/>
        <v>0</v>
      </c>
      <c r="HZ200" s="80">
        <f t="shared" si="274"/>
        <v>0</v>
      </c>
      <c r="IA200" s="80">
        <f t="shared" si="274"/>
        <v>0</v>
      </c>
      <c r="IB200" s="80">
        <f t="shared" si="274"/>
        <v>0</v>
      </c>
      <c r="IC200" s="80">
        <f t="shared" si="274"/>
        <v>0</v>
      </c>
      <c r="ID200" s="80">
        <f t="shared" si="274"/>
        <v>0</v>
      </c>
      <c r="IE200" s="80">
        <f t="shared" si="274"/>
        <v>0</v>
      </c>
      <c r="IF200" s="80">
        <f t="shared" si="274"/>
        <v>0</v>
      </c>
      <c r="IG200" s="80">
        <f t="shared" si="274"/>
        <v>0</v>
      </c>
      <c r="IH200" s="80">
        <f t="shared" si="274"/>
        <v>0</v>
      </c>
      <c r="II200" s="80">
        <f t="shared" si="274"/>
        <v>0</v>
      </c>
      <c r="IJ200" s="80">
        <f t="shared" si="274"/>
        <v>0</v>
      </c>
      <c r="IK200" s="80">
        <f t="shared" si="274"/>
        <v>0</v>
      </c>
      <c r="IL200" s="80">
        <f t="shared" si="274"/>
        <v>0</v>
      </c>
      <c r="IM200" s="80">
        <f t="shared" si="274"/>
        <v>0</v>
      </c>
      <c r="IN200" s="80">
        <f t="shared" si="274"/>
        <v>0</v>
      </c>
      <c r="IO200" s="80">
        <f t="shared" si="274"/>
        <v>0</v>
      </c>
      <c r="IP200" s="80">
        <f t="shared" si="274"/>
        <v>0</v>
      </c>
      <c r="IQ200" s="80">
        <f t="shared" si="274"/>
        <v>0</v>
      </c>
      <c r="IR200" s="80">
        <f t="shared" si="274"/>
        <v>0</v>
      </c>
      <c r="IS200" s="80">
        <f t="shared" si="274"/>
        <v>0</v>
      </c>
      <c r="IT200" s="80">
        <f t="shared" si="274"/>
        <v>0</v>
      </c>
      <c r="IU200" s="80">
        <f t="shared" si="274"/>
        <v>0</v>
      </c>
      <c r="IV200" s="80">
        <f t="shared" si="274"/>
        <v>0</v>
      </c>
      <c r="IW200" s="80">
        <f t="shared" si="274"/>
        <v>0</v>
      </c>
      <c r="IX200" s="80">
        <f t="shared" si="274"/>
        <v>0</v>
      </c>
      <c r="IY200" s="80">
        <f t="shared" si="274"/>
        <v>0</v>
      </c>
      <c r="IZ200" s="80">
        <f t="shared" si="274"/>
        <v>0</v>
      </c>
      <c r="JA200" s="80">
        <f t="shared" si="274"/>
        <v>0</v>
      </c>
      <c r="JB200" s="80">
        <f t="shared" si="274"/>
        <v>0</v>
      </c>
      <c r="JC200" s="80">
        <f t="shared" si="274"/>
        <v>0</v>
      </c>
      <c r="JD200" s="80">
        <f t="shared" si="274"/>
        <v>0</v>
      </c>
      <c r="JE200" s="80">
        <f t="shared" si="274"/>
        <v>0</v>
      </c>
      <c r="JF200" s="80">
        <f t="shared" si="274"/>
        <v>0</v>
      </c>
      <c r="JG200" s="80">
        <f t="shared" si="274"/>
        <v>0</v>
      </c>
      <c r="JH200" s="80">
        <f t="shared" si="274"/>
        <v>0</v>
      </c>
      <c r="JI200" s="80">
        <f t="shared" si="274"/>
        <v>0</v>
      </c>
      <c r="JJ200" s="80">
        <f t="shared" si="274"/>
        <v>0</v>
      </c>
      <c r="JK200" s="80">
        <f t="shared" si="274"/>
        <v>0</v>
      </c>
      <c r="JL200" s="80">
        <f t="shared" si="274"/>
        <v>0</v>
      </c>
      <c r="JM200" s="80">
        <f t="shared" si="274"/>
        <v>0</v>
      </c>
      <c r="JN200" s="80">
        <f t="shared" si="274"/>
        <v>0</v>
      </c>
      <c r="JO200" s="80">
        <f t="shared" si="274"/>
        <v>0</v>
      </c>
      <c r="JP200" s="80">
        <f t="shared" si="274"/>
        <v>0</v>
      </c>
      <c r="JQ200" s="80">
        <f t="shared" si="274"/>
        <v>0</v>
      </c>
      <c r="JR200" s="80">
        <f t="shared" si="274"/>
        <v>0</v>
      </c>
      <c r="JS200" s="80">
        <f t="shared" si="274"/>
        <v>0</v>
      </c>
      <c r="JT200" s="80">
        <f t="shared" si="274"/>
        <v>0</v>
      </c>
      <c r="JU200" s="80">
        <f t="shared" si="274"/>
        <v>0</v>
      </c>
      <c r="JV200" s="80">
        <f t="shared" si="274"/>
        <v>0</v>
      </c>
      <c r="JW200" s="80">
        <f t="shared" si="274"/>
        <v>0</v>
      </c>
      <c r="JX200" s="80">
        <f t="shared" si="274"/>
        <v>0</v>
      </c>
      <c r="JY200" s="80">
        <f t="shared" si="274"/>
        <v>0</v>
      </c>
      <c r="JZ200" s="80">
        <f t="shared" si="274"/>
        <v>0</v>
      </c>
      <c r="KA200" s="80">
        <f t="shared" si="274"/>
        <v>0</v>
      </c>
      <c r="KB200" s="80">
        <f t="shared" si="274"/>
        <v>0</v>
      </c>
      <c r="KC200" s="80">
        <f t="shared" si="274"/>
        <v>0</v>
      </c>
      <c r="KD200" s="80">
        <f t="shared" si="274"/>
        <v>0</v>
      </c>
      <c r="KE200" s="80">
        <f t="shared" si="274"/>
        <v>0</v>
      </c>
      <c r="KF200" s="1"/>
      <c r="KG200" s="1"/>
      <c r="KH200" s="80">
        <f>+Interest_Rate_for_Equipment_Financing/12*P200</f>
        <v>0</v>
      </c>
      <c r="KI200" s="80">
        <f>+Interest_Rate_for_Equipment_Financing/12*Q200</f>
        <v>0</v>
      </c>
      <c r="KJ200" s="80">
        <f>+Interest_Rate_for_Equipment_Financing/12*R200</f>
        <v>0</v>
      </c>
      <c r="KK200" s="80">
        <f>+Interest_Rate_for_Equipment_Financing/12*S200</f>
        <v>0</v>
      </c>
      <c r="KL200" s="80">
        <f>+Interest_Rate_for_Equipment_Financing/12*T200</f>
        <v>0</v>
      </c>
      <c r="KM200" s="80">
        <f>+Interest_Rate_for_Equipment_Financing/12*U200</f>
        <v>0</v>
      </c>
      <c r="KN200" s="80">
        <f>+Interest_Rate_for_Equipment_Financing/12*V200</f>
        <v>0</v>
      </c>
      <c r="KO200" s="80">
        <f>+Interest_Rate_for_Equipment_Financing/12*W200</f>
        <v>0</v>
      </c>
      <c r="KP200" s="80">
        <f>+Interest_Rate_for_Equipment_Financing/12*X200</f>
        <v>0</v>
      </c>
      <c r="KQ200" s="80">
        <f>+Interest_Rate_for_Equipment_Financing/12*Y200</f>
        <v>0</v>
      </c>
      <c r="KR200" s="80">
        <f>+Interest_Rate_for_Equipment_Financing/12*Z200</f>
        <v>0</v>
      </c>
      <c r="KS200" s="80">
        <f>+Interest_Rate_for_Equipment_Financing/12*AA200</f>
        <v>0</v>
      </c>
      <c r="KT200" s="80">
        <f>+Interest_Rate_for_Equipment_Financing/12*AB200</f>
        <v>0</v>
      </c>
      <c r="KU200" s="80">
        <f>+Interest_Rate_for_Equipment_Financing/12*AC200</f>
        <v>0</v>
      </c>
      <c r="KV200" s="80">
        <f>+Interest_Rate_for_Equipment_Financing/12*AD200</f>
        <v>0</v>
      </c>
      <c r="KW200" s="80">
        <f>+Interest_Rate_for_Equipment_Financing/12*AE200</f>
        <v>0</v>
      </c>
      <c r="KX200" s="80">
        <f>+Interest_Rate_for_Equipment_Financing/12*AF200</f>
        <v>0</v>
      </c>
      <c r="KY200" s="80">
        <f>+Interest_Rate_for_Equipment_Financing/12*AG200</f>
        <v>0</v>
      </c>
      <c r="KZ200" s="80">
        <f>+Interest_Rate_for_Equipment_Financing/12*AH200</f>
        <v>0</v>
      </c>
      <c r="LA200" s="80">
        <f>+Interest_Rate_for_Equipment_Financing/12*AI200</f>
        <v>0</v>
      </c>
      <c r="LB200" s="80">
        <f>+Interest_Rate_for_Equipment_Financing/12*AJ200</f>
        <v>0</v>
      </c>
      <c r="LC200" s="80">
        <f>+Interest_Rate_for_Equipment_Financing/12*AK200</f>
        <v>0</v>
      </c>
      <c r="LD200" s="80">
        <f>+Interest_Rate_for_Equipment_Financing/12*AL200</f>
        <v>0</v>
      </c>
      <c r="LE200" s="80">
        <f>+Interest_Rate_for_Equipment_Financing/12*AM200</f>
        <v>0</v>
      </c>
      <c r="LF200" s="80">
        <f>+Interest_Rate_for_Equipment_Financing/12*AN200</f>
        <v>0</v>
      </c>
      <c r="LG200" s="80">
        <f>+Interest_Rate_for_Equipment_Financing/12*AO200</f>
        <v>0</v>
      </c>
      <c r="LH200" s="80">
        <f>+Interest_Rate_for_Equipment_Financing/12*AP200</f>
        <v>0</v>
      </c>
      <c r="LI200" s="80">
        <f>+Interest_Rate_for_Equipment_Financing/12*AQ200</f>
        <v>0</v>
      </c>
      <c r="LJ200" s="80">
        <f>+Interest_Rate_for_Equipment_Financing/12*AR200</f>
        <v>0</v>
      </c>
      <c r="LK200" s="80">
        <f>+Interest_Rate_for_Equipment_Financing/12*AS200</f>
        <v>0</v>
      </c>
      <c r="LL200" s="80">
        <f>+Interest_Rate_for_Equipment_Financing/12*AT200</f>
        <v>0</v>
      </c>
      <c r="LM200" s="80">
        <f>+Interest_Rate_for_Equipment_Financing/12*AU200</f>
        <v>0</v>
      </c>
      <c r="LN200" s="80">
        <f>+Interest_Rate_for_Equipment_Financing/12*AV200</f>
        <v>0</v>
      </c>
      <c r="LO200" s="80">
        <f>+Interest_Rate_for_Equipment_Financing/12*AW200</f>
        <v>0</v>
      </c>
      <c r="LP200" s="80">
        <f>+Interest_Rate_for_Equipment_Financing/12*AX200</f>
        <v>0</v>
      </c>
      <c r="LQ200" s="80">
        <f>+Interest_Rate_for_Equipment_Financing/12*AY200</f>
        <v>0</v>
      </c>
      <c r="LR200" s="80">
        <f>+Interest_Rate_for_Equipment_Financing/12*AZ200</f>
        <v>0</v>
      </c>
      <c r="LS200" s="80">
        <f>+Interest_Rate_for_Equipment_Financing/12*BA200</f>
        <v>0</v>
      </c>
      <c r="LT200" s="80">
        <f>+Interest_Rate_for_Equipment_Financing/12*BB200</f>
        <v>0</v>
      </c>
      <c r="LU200" s="80">
        <f>+Interest_Rate_for_Equipment_Financing/12*BC200</f>
        <v>0</v>
      </c>
      <c r="LV200" s="80">
        <f>+Interest_Rate_for_Equipment_Financing/12*BD200</f>
        <v>0</v>
      </c>
      <c r="LW200" s="80">
        <f>+Interest_Rate_for_Equipment_Financing/12*BE200</f>
        <v>0</v>
      </c>
      <c r="LX200" s="80">
        <f>+Interest_Rate_for_Equipment_Financing/12*BF200</f>
        <v>0</v>
      </c>
      <c r="LY200" s="80">
        <f>+Interest_Rate_for_Equipment_Financing/12*BG200</f>
        <v>0</v>
      </c>
      <c r="LZ200" s="80">
        <f>+Interest_Rate_for_Equipment_Financing/12*BH200</f>
        <v>0</v>
      </c>
      <c r="MA200" s="80">
        <f>+Interest_Rate_for_Equipment_Financing/12*BI200</f>
        <v>0</v>
      </c>
      <c r="MB200" s="80">
        <f>+Interest_Rate_for_Equipment_Financing/12*BJ200</f>
        <v>0</v>
      </c>
      <c r="MC200" s="80">
        <f>+Interest_Rate_for_Equipment_Financing/12*BK200</f>
        <v>0</v>
      </c>
      <c r="MD200" s="80">
        <f>+Interest_Rate_for_Equipment_Financing/12*BL200</f>
        <v>0</v>
      </c>
      <c r="ME200" s="80">
        <f>+Interest_Rate_for_Equipment_Financing/12*BM200</f>
        <v>0</v>
      </c>
      <c r="MF200" s="80">
        <f>+Interest_Rate_for_Equipment_Financing/12*BN200</f>
        <v>0</v>
      </c>
      <c r="MG200" s="80">
        <f>+Interest_Rate_for_Equipment_Financing/12*BO200</f>
        <v>0</v>
      </c>
      <c r="MH200" s="80">
        <f>+Interest_Rate_for_Equipment_Financing/12*BP200</f>
        <v>0</v>
      </c>
      <c r="MI200" s="80">
        <f>+Interest_Rate_for_Equipment_Financing/12*BQ200</f>
        <v>0</v>
      </c>
      <c r="MJ200" s="80">
        <f>+Interest_Rate_for_Equipment_Financing/12*BR200</f>
        <v>0</v>
      </c>
      <c r="MK200" s="80">
        <f>+Interest_Rate_for_Equipment_Financing/12*BS200</f>
        <v>0</v>
      </c>
      <c r="ML200" s="80">
        <f>+Interest_Rate_for_Equipment_Financing/12*BT200</f>
        <v>0</v>
      </c>
      <c r="MM200" s="80">
        <f>+Interest_Rate_for_Equipment_Financing/12*BU200</f>
        <v>0</v>
      </c>
      <c r="MN200" s="80">
        <f>+Interest_Rate_for_Equipment_Financing/12*BV200</f>
        <v>0</v>
      </c>
      <c r="MO200" s="80">
        <f>+Interest_Rate_for_Equipment_Financing/12*BW200</f>
        <v>0</v>
      </c>
      <c r="MP200" s="80">
        <f>+Interest_Rate_for_Equipment_Financing/12*BX200</f>
        <v>0</v>
      </c>
      <c r="MQ200" s="80">
        <f>+Interest_Rate_for_Equipment_Financing/12*BY200</f>
        <v>0</v>
      </c>
      <c r="MR200" s="80">
        <f>+Interest_Rate_for_Equipment_Financing/12*BZ200</f>
        <v>0</v>
      </c>
      <c r="MS200" s="80">
        <f>+Interest_Rate_for_Equipment_Financing/12*CA200</f>
        <v>0</v>
      </c>
      <c r="MT200" s="80">
        <f>+Interest_Rate_for_Equipment_Financing/12*CB200</f>
        <v>0</v>
      </c>
      <c r="MU200" s="80">
        <f>+Interest_Rate_for_Equipment_Financing/12*CC200</f>
        <v>0</v>
      </c>
      <c r="MV200" s="80">
        <f>+Interest_Rate_for_Equipment_Financing/12*CD200</f>
        <v>0</v>
      </c>
      <c r="MW200" s="80">
        <f>+Interest_Rate_for_Equipment_Financing/12*CE200</f>
        <v>0</v>
      </c>
      <c r="MX200" s="80">
        <f>+Interest_Rate_for_Equipment_Financing/12*CF200</f>
        <v>0</v>
      </c>
      <c r="MY200" s="80">
        <f>+Interest_Rate_for_Equipment_Financing/12*CG200</f>
        <v>0</v>
      </c>
      <c r="MZ200" s="80">
        <f>+Interest_Rate_for_Equipment_Financing/12*CH200</f>
        <v>0</v>
      </c>
      <c r="NA200" s="80">
        <f>+Interest_Rate_for_Equipment_Financing/12*CI200</f>
        <v>0</v>
      </c>
      <c r="NB200" s="80">
        <f>+Interest_Rate_for_Equipment_Financing/12*CJ200</f>
        <v>0</v>
      </c>
      <c r="NC200" s="80">
        <f>+Interest_Rate_for_Equipment_Financing/12*CK200</f>
        <v>0</v>
      </c>
      <c r="ND200" s="80">
        <f>+Interest_Rate_for_Equipment_Financing/12*CL200</f>
        <v>0</v>
      </c>
      <c r="NE200" s="80">
        <f>+Interest_Rate_for_Equipment_Financing/12*CM200</f>
        <v>0</v>
      </c>
      <c r="NF200" s="80">
        <f>+Interest_Rate_for_Equipment_Financing/12*CN200</f>
        <v>0</v>
      </c>
      <c r="NG200" s="80">
        <f>+Interest_Rate_for_Equipment_Financing/12*CO200</f>
        <v>0</v>
      </c>
      <c r="NH200" s="80">
        <f>+Interest_Rate_for_Equipment_Financing/12*CP200</f>
        <v>0</v>
      </c>
      <c r="NI200" s="80">
        <f>+Interest_Rate_for_Equipment_Financing/12*CQ200</f>
        <v>0</v>
      </c>
      <c r="NJ200" s="80">
        <f>+Interest_Rate_for_Equipment_Financing/12*CR200</f>
        <v>0</v>
      </c>
      <c r="NK200" s="80">
        <f>+Interest_Rate_for_Equipment_Financing/12*CS200</f>
        <v>0</v>
      </c>
      <c r="NL200" s="80">
        <f>+Interest_Rate_for_Equipment_Financing/12*CT200</f>
        <v>0</v>
      </c>
      <c r="NM200" s="80">
        <f>+Interest_Rate_for_Equipment_Financing/12*CU200</f>
        <v>0</v>
      </c>
      <c r="NN200" s="80">
        <f>+Interest_Rate_for_Equipment_Financing/12*CV200</f>
        <v>0</v>
      </c>
      <c r="NO200" s="80">
        <f>+Interest_Rate_for_Equipment_Financing/12*CW200</f>
        <v>0</v>
      </c>
      <c r="NP200" s="80">
        <f>+Interest_Rate_for_Equipment_Financing/12*CX200</f>
        <v>0</v>
      </c>
      <c r="NQ200" s="80">
        <f>+Interest_Rate_for_Equipment_Financing/12*CY200</f>
        <v>0</v>
      </c>
      <c r="NR200" s="80">
        <f>+Interest_Rate_for_Equipment_Financing/12*CZ200</f>
        <v>0</v>
      </c>
      <c r="NS200" s="80">
        <f>+Interest_Rate_for_Equipment_Financing/12*DA200</f>
        <v>0</v>
      </c>
      <c r="NT200" s="80">
        <f>+Interest_Rate_for_Equipment_Financing/12*DB200</f>
        <v>0</v>
      </c>
      <c r="NU200" s="80">
        <f>+Interest_Rate_for_Equipment_Financing/12*DC200</f>
        <v>0</v>
      </c>
      <c r="NV200" s="80">
        <f>+Interest_Rate_for_Equipment_Financing/12*DD200</f>
        <v>0</v>
      </c>
      <c r="NW200" s="80">
        <f>+Interest_Rate_for_Equipment_Financing/12*DE200</f>
        <v>0</v>
      </c>
      <c r="NX200" s="80">
        <f>+Interest_Rate_for_Equipment_Financing/12*DF200</f>
        <v>0</v>
      </c>
      <c r="NY200" s="80">
        <f>+Interest_Rate_for_Equipment_Financing/12*DG200</f>
        <v>0</v>
      </c>
      <c r="NZ200" s="80">
        <f>+Interest_Rate_for_Equipment_Financing/12*DH200</f>
        <v>0</v>
      </c>
      <c r="OA200" s="80">
        <f>+Interest_Rate_for_Equipment_Financing/12*DI200</f>
        <v>0</v>
      </c>
      <c r="OB200" s="80">
        <f>+Interest_Rate_for_Equipment_Financing/12*DJ200</f>
        <v>0</v>
      </c>
      <c r="OC200" s="80">
        <f>+Interest_Rate_for_Equipment_Financing/12*DK200</f>
        <v>0</v>
      </c>
      <c r="OD200" s="80">
        <f>+Interest_Rate_for_Equipment_Financing/12*DL200</f>
        <v>0</v>
      </c>
      <c r="OE200" s="80">
        <f>+Interest_Rate_for_Equipment_Financing/12*DM200</f>
        <v>0</v>
      </c>
      <c r="OF200" s="80">
        <f>+Interest_Rate_for_Equipment_Financing/12*DN200</f>
        <v>0</v>
      </c>
      <c r="OG200" s="80">
        <f>+Interest_Rate_for_Equipment_Financing/12*DO200</f>
        <v>0</v>
      </c>
      <c r="OH200" s="80">
        <f>+Interest_Rate_for_Equipment_Financing/12*DP200</f>
        <v>0</v>
      </c>
      <c r="OI200" s="80">
        <f>+Interest_Rate_for_Equipment_Financing/12*DQ200</f>
        <v>0</v>
      </c>
      <c r="OJ200" s="80">
        <f>+Interest_Rate_for_Equipment_Financing/12*DR200</f>
        <v>0</v>
      </c>
      <c r="OK200" s="80">
        <f>+Interest_Rate_for_Equipment_Financing/12*DS200</f>
        <v>0</v>
      </c>
      <c r="OL200" s="80">
        <f>+Interest_Rate_for_Equipment_Financing/12*DT200</f>
        <v>0</v>
      </c>
      <c r="OM200" s="80">
        <f>+Interest_Rate_for_Equipment_Financing/12*DU200</f>
        <v>0</v>
      </c>
      <c r="ON200" s="80">
        <f>+Interest_Rate_for_Equipment_Financing/12*DV200</f>
        <v>0</v>
      </c>
      <c r="OO200" s="80">
        <f>+Interest_Rate_for_Equipment_Financing/12*DW200</f>
        <v>0</v>
      </c>
      <c r="OP200" s="80">
        <f>+Interest_Rate_for_Equipment_Financing/12*DX200</f>
        <v>0</v>
      </c>
      <c r="OQ200" s="80">
        <f>+Interest_Rate_for_Equipment_Financing/12*DY200</f>
        <v>0</v>
      </c>
      <c r="OR200" s="80">
        <f>+Interest_Rate_for_Equipment_Financing/12*DZ200</f>
        <v>0</v>
      </c>
      <c r="OS200" s="80">
        <f>+Interest_Rate_for_Equipment_Financing/12*EA200</f>
        <v>0</v>
      </c>
      <c r="OT200" s="80">
        <f>+Interest_Rate_for_Equipment_Financing/12*EB200</f>
        <v>0</v>
      </c>
      <c r="OU200" s="80">
        <f>+Interest_Rate_for_Equipment_Financing/12*EC200</f>
        <v>0</v>
      </c>
      <c r="OV200" s="80">
        <f>+Interest_Rate_for_Equipment_Financing/12*ED200</f>
        <v>0</v>
      </c>
      <c r="OW200" s="80">
        <f>+Interest_Rate_for_Equipment_Financing/12*EE200</f>
        <v>0</v>
      </c>
    </row>
    <row r="201" ht="12.75" customHeight="1">
      <c r="A201" s="79">
        <f t="shared" si="111"/>
        <v>80</v>
      </c>
      <c r="B201" s="79" t="s">
        <v>280</v>
      </c>
      <c r="C201" s="80"/>
      <c r="D201" s="80" t="str">
        <f>Term_for_Equipment_Financing</f>
        <v/>
      </c>
      <c r="E201" s="294">
        <f>+Interest_Rate_LT</f>
        <v>0.05</v>
      </c>
      <c r="F201" s="295">
        <f t="shared" si="141"/>
        <v>8</v>
      </c>
      <c r="G201" s="79">
        <f t="shared" si="142"/>
        <v>2031</v>
      </c>
      <c r="H201" s="296"/>
      <c r="I201" s="296"/>
      <c r="J201" s="297"/>
      <c r="K201" s="1"/>
      <c r="L201" s="1"/>
      <c r="M201" s="256">
        <f t="shared" si="118"/>
        <v>48061</v>
      </c>
      <c r="N201" s="256">
        <f t="shared" si="112"/>
        <v>0</v>
      </c>
      <c r="O201" s="257">
        <f t="shared" si="113"/>
        <v>0</v>
      </c>
      <c r="P201" s="258">
        <f t="shared" ref="P201:ES201" si="275">AND((O201&gt;0.1),OR(P$70&lt;$N201,$N201=0))*(O201+$O201+O201*$E201/12)+(P$70=$M201)*($C201+$O201+$C201*$E201/12)</f>
        <v>0</v>
      </c>
      <c r="Q201" s="258">
        <f t="shared" si="275"/>
        <v>0</v>
      </c>
      <c r="R201" s="258">
        <f t="shared" si="275"/>
        <v>0</v>
      </c>
      <c r="S201" s="258">
        <f t="shared" si="275"/>
        <v>0</v>
      </c>
      <c r="T201" s="258">
        <f t="shared" si="275"/>
        <v>0</v>
      </c>
      <c r="U201" s="258">
        <f t="shared" si="275"/>
        <v>0</v>
      </c>
      <c r="V201" s="258">
        <f t="shared" si="275"/>
        <v>0</v>
      </c>
      <c r="W201" s="258">
        <f t="shared" si="275"/>
        <v>0</v>
      </c>
      <c r="X201" s="258">
        <f t="shared" si="275"/>
        <v>0</v>
      </c>
      <c r="Y201" s="258">
        <f t="shared" si="275"/>
        <v>0</v>
      </c>
      <c r="Z201" s="258">
        <f t="shared" si="275"/>
        <v>0</v>
      </c>
      <c r="AA201" s="258">
        <f t="shared" si="275"/>
        <v>0</v>
      </c>
      <c r="AB201" s="258">
        <f t="shared" si="275"/>
        <v>0</v>
      </c>
      <c r="AC201" s="258">
        <f t="shared" si="275"/>
        <v>0</v>
      </c>
      <c r="AD201" s="258">
        <f t="shared" si="275"/>
        <v>0</v>
      </c>
      <c r="AE201" s="258">
        <f t="shared" si="275"/>
        <v>0</v>
      </c>
      <c r="AF201" s="258">
        <f t="shared" si="275"/>
        <v>0</v>
      </c>
      <c r="AG201" s="258">
        <f t="shared" si="275"/>
        <v>0</v>
      </c>
      <c r="AH201" s="258">
        <f t="shared" si="275"/>
        <v>0</v>
      </c>
      <c r="AI201" s="258">
        <f t="shared" si="275"/>
        <v>0</v>
      </c>
      <c r="AJ201" s="258">
        <f t="shared" si="275"/>
        <v>0</v>
      </c>
      <c r="AK201" s="258">
        <f t="shared" si="275"/>
        <v>0</v>
      </c>
      <c r="AL201" s="258">
        <f t="shared" si="275"/>
        <v>0</v>
      </c>
      <c r="AM201" s="258">
        <f t="shared" si="275"/>
        <v>0</v>
      </c>
      <c r="AN201" s="258">
        <f t="shared" si="275"/>
        <v>0</v>
      </c>
      <c r="AO201" s="258">
        <f t="shared" si="275"/>
        <v>0</v>
      </c>
      <c r="AP201" s="258">
        <f t="shared" si="275"/>
        <v>0</v>
      </c>
      <c r="AQ201" s="258">
        <f t="shared" si="275"/>
        <v>0</v>
      </c>
      <c r="AR201" s="258">
        <f t="shared" si="275"/>
        <v>0</v>
      </c>
      <c r="AS201" s="258">
        <f t="shared" si="275"/>
        <v>0</v>
      </c>
      <c r="AT201" s="258">
        <f t="shared" si="275"/>
        <v>0</v>
      </c>
      <c r="AU201" s="258">
        <f t="shared" si="275"/>
        <v>0</v>
      </c>
      <c r="AV201" s="258">
        <f t="shared" si="275"/>
        <v>0</v>
      </c>
      <c r="AW201" s="258">
        <f t="shared" si="275"/>
        <v>0</v>
      </c>
      <c r="AX201" s="258">
        <f t="shared" si="275"/>
        <v>0</v>
      </c>
      <c r="AY201" s="258">
        <f t="shared" si="275"/>
        <v>0</v>
      </c>
      <c r="AZ201" s="258">
        <f t="shared" si="275"/>
        <v>0</v>
      </c>
      <c r="BA201" s="258">
        <f t="shared" si="275"/>
        <v>0</v>
      </c>
      <c r="BB201" s="258">
        <f t="shared" si="275"/>
        <v>0</v>
      </c>
      <c r="BC201" s="258">
        <f t="shared" si="275"/>
        <v>0</v>
      </c>
      <c r="BD201" s="258">
        <f t="shared" si="275"/>
        <v>0</v>
      </c>
      <c r="BE201" s="258">
        <f t="shared" si="275"/>
        <v>0</v>
      </c>
      <c r="BF201" s="258">
        <f t="shared" si="275"/>
        <v>0</v>
      </c>
      <c r="BG201" s="258">
        <f t="shared" si="275"/>
        <v>0</v>
      </c>
      <c r="BH201" s="258">
        <f t="shared" si="275"/>
        <v>0</v>
      </c>
      <c r="BI201" s="258">
        <f t="shared" si="275"/>
        <v>0</v>
      </c>
      <c r="BJ201" s="258">
        <f t="shared" si="275"/>
        <v>0</v>
      </c>
      <c r="BK201" s="258">
        <f t="shared" si="275"/>
        <v>0</v>
      </c>
      <c r="BL201" s="258">
        <f t="shared" si="275"/>
        <v>0</v>
      </c>
      <c r="BM201" s="258">
        <f t="shared" si="275"/>
        <v>0</v>
      </c>
      <c r="BN201" s="258">
        <f t="shared" si="275"/>
        <v>0</v>
      </c>
      <c r="BO201" s="258">
        <f t="shared" si="275"/>
        <v>0</v>
      </c>
      <c r="BP201" s="258">
        <f t="shared" si="275"/>
        <v>0</v>
      </c>
      <c r="BQ201" s="258">
        <f t="shared" si="275"/>
        <v>0</v>
      </c>
      <c r="BR201" s="258">
        <f t="shared" si="275"/>
        <v>0</v>
      </c>
      <c r="BS201" s="258">
        <f t="shared" si="275"/>
        <v>0</v>
      </c>
      <c r="BT201" s="258">
        <f t="shared" si="275"/>
        <v>0</v>
      </c>
      <c r="BU201" s="258">
        <f t="shared" si="275"/>
        <v>0</v>
      </c>
      <c r="BV201" s="258">
        <f t="shared" si="275"/>
        <v>0</v>
      </c>
      <c r="BW201" s="258">
        <f t="shared" si="275"/>
        <v>0</v>
      </c>
      <c r="BX201" s="258">
        <f t="shared" si="275"/>
        <v>0</v>
      </c>
      <c r="BY201" s="258">
        <f t="shared" si="275"/>
        <v>0</v>
      </c>
      <c r="BZ201" s="258">
        <f t="shared" si="275"/>
        <v>0</v>
      </c>
      <c r="CA201" s="258">
        <f t="shared" si="275"/>
        <v>0</v>
      </c>
      <c r="CB201" s="258">
        <f t="shared" si="275"/>
        <v>0</v>
      </c>
      <c r="CC201" s="258">
        <f t="shared" si="275"/>
        <v>0</v>
      </c>
      <c r="CD201" s="258">
        <f t="shared" si="275"/>
        <v>0</v>
      </c>
      <c r="CE201" s="258">
        <f t="shared" si="275"/>
        <v>0</v>
      </c>
      <c r="CF201" s="258">
        <f t="shared" si="275"/>
        <v>0</v>
      </c>
      <c r="CG201" s="258">
        <f t="shared" si="275"/>
        <v>0</v>
      </c>
      <c r="CH201" s="258">
        <f t="shared" si="275"/>
        <v>0</v>
      </c>
      <c r="CI201" s="258">
        <f t="shared" si="275"/>
        <v>0</v>
      </c>
      <c r="CJ201" s="258">
        <f t="shared" si="275"/>
        <v>0</v>
      </c>
      <c r="CK201" s="258">
        <f t="shared" si="275"/>
        <v>0</v>
      </c>
      <c r="CL201" s="258">
        <f t="shared" si="275"/>
        <v>0</v>
      </c>
      <c r="CM201" s="258">
        <f t="shared" si="275"/>
        <v>0</v>
      </c>
      <c r="CN201" s="258">
        <f t="shared" si="275"/>
        <v>0</v>
      </c>
      <c r="CO201" s="258">
        <f t="shared" si="275"/>
        <v>0</v>
      </c>
      <c r="CP201" s="258">
        <f t="shared" si="275"/>
        <v>0</v>
      </c>
      <c r="CQ201" s="258">
        <f t="shared" si="275"/>
        <v>0</v>
      </c>
      <c r="CR201" s="258">
        <f t="shared" si="275"/>
        <v>0</v>
      </c>
      <c r="CS201" s="258">
        <f t="shared" si="275"/>
        <v>0</v>
      </c>
      <c r="CT201" s="258">
        <f t="shared" si="275"/>
        <v>0</v>
      </c>
      <c r="CU201" s="258">
        <f t="shared" si="275"/>
        <v>0</v>
      </c>
      <c r="CV201" s="258">
        <f t="shared" si="275"/>
        <v>0</v>
      </c>
      <c r="CW201" s="258">
        <f t="shared" si="275"/>
        <v>0</v>
      </c>
      <c r="CX201" s="258">
        <f t="shared" si="275"/>
        <v>0</v>
      </c>
      <c r="CY201" s="258">
        <f t="shared" si="275"/>
        <v>0</v>
      </c>
      <c r="CZ201" s="258">
        <f t="shared" si="275"/>
        <v>0</v>
      </c>
      <c r="DA201" s="258">
        <f t="shared" si="275"/>
        <v>0</v>
      </c>
      <c r="DB201" s="258">
        <f t="shared" si="275"/>
        <v>0</v>
      </c>
      <c r="DC201" s="258">
        <f t="shared" si="275"/>
        <v>0</v>
      </c>
      <c r="DD201" s="258">
        <f t="shared" si="275"/>
        <v>0</v>
      </c>
      <c r="DE201" s="258">
        <f t="shared" si="275"/>
        <v>0</v>
      </c>
      <c r="DF201" s="258">
        <f t="shared" si="275"/>
        <v>0</v>
      </c>
      <c r="DG201" s="258">
        <f t="shared" si="275"/>
        <v>0</v>
      </c>
      <c r="DH201" s="258">
        <f t="shared" si="275"/>
        <v>0</v>
      </c>
      <c r="DI201" s="258">
        <f t="shared" si="275"/>
        <v>0</v>
      </c>
      <c r="DJ201" s="258">
        <f t="shared" si="275"/>
        <v>0</v>
      </c>
      <c r="DK201" s="258">
        <f t="shared" si="275"/>
        <v>0</v>
      </c>
      <c r="DL201" s="258">
        <f t="shared" si="275"/>
        <v>0</v>
      </c>
      <c r="DM201" s="258">
        <f t="shared" si="275"/>
        <v>0</v>
      </c>
      <c r="DN201" s="258">
        <f t="shared" si="275"/>
        <v>0</v>
      </c>
      <c r="DO201" s="258">
        <f t="shared" si="275"/>
        <v>0</v>
      </c>
      <c r="DP201" s="258">
        <f t="shared" si="275"/>
        <v>0</v>
      </c>
      <c r="DQ201" s="258">
        <f t="shared" si="275"/>
        <v>0</v>
      </c>
      <c r="DR201" s="258">
        <f t="shared" si="275"/>
        <v>0</v>
      </c>
      <c r="DS201" s="258">
        <f t="shared" si="275"/>
        <v>0</v>
      </c>
      <c r="DT201" s="258">
        <f t="shared" si="275"/>
        <v>0</v>
      </c>
      <c r="DU201" s="258">
        <f t="shared" si="275"/>
        <v>0</v>
      </c>
      <c r="DV201" s="258">
        <f t="shared" si="275"/>
        <v>0</v>
      </c>
      <c r="DW201" s="258">
        <f t="shared" si="275"/>
        <v>0</v>
      </c>
      <c r="DX201" s="258">
        <f t="shared" si="275"/>
        <v>0</v>
      </c>
      <c r="DY201" s="258">
        <f t="shared" si="275"/>
        <v>0</v>
      </c>
      <c r="DZ201" s="258">
        <f t="shared" si="275"/>
        <v>0</v>
      </c>
      <c r="EA201" s="258">
        <f t="shared" si="275"/>
        <v>0</v>
      </c>
      <c r="EB201" s="258">
        <f t="shared" si="275"/>
        <v>0</v>
      </c>
      <c r="EC201" s="258">
        <f t="shared" si="275"/>
        <v>0</v>
      </c>
      <c r="ED201" s="258">
        <f t="shared" si="275"/>
        <v>0</v>
      </c>
      <c r="EE201" s="258">
        <f t="shared" si="275"/>
        <v>0</v>
      </c>
      <c r="EF201" s="258">
        <f t="shared" si="275"/>
        <v>0</v>
      </c>
      <c r="EG201" s="258">
        <f t="shared" si="275"/>
        <v>0</v>
      </c>
      <c r="EH201" s="258">
        <f t="shared" si="275"/>
        <v>0</v>
      </c>
      <c r="EI201" s="258">
        <f t="shared" si="275"/>
        <v>0</v>
      </c>
      <c r="EJ201" s="258">
        <f t="shared" si="275"/>
        <v>0</v>
      </c>
      <c r="EK201" s="258">
        <f t="shared" si="275"/>
        <v>0</v>
      </c>
      <c r="EL201" s="258">
        <f t="shared" si="275"/>
        <v>0</v>
      </c>
      <c r="EM201" s="258">
        <f t="shared" si="275"/>
        <v>0</v>
      </c>
      <c r="EN201" s="258">
        <f t="shared" si="275"/>
        <v>0</v>
      </c>
      <c r="EO201" s="258">
        <f t="shared" si="275"/>
        <v>0</v>
      </c>
      <c r="EP201" s="258">
        <f t="shared" si="275"/>
        <v>0</v>
      </c>
      <c r="EQ201" s="258">
        <f t="shared" si="275"/>
        <v>0</v>
      </c>
      <c r="ER201" s="258">
        <f t="shared" si="275"/>
        <v>0</v>
      </c>
      <c r="ES201" s="258">
        <f t="shared" si="275"/>
        <v>0</v>
      </c>
      <c r="ET201" s="1"/>
      <c r="EU201" s="1"/>
      <c r="EV201" s="1"/>
      <c r="EW201" s="1"/>
      <c r="EX201" s="80">
        <f t="shared" ref="EX201:KE201" si="276">(P201&gt;0)*(P201-AB201)</f>
        <v>0</v>
      </c>
      <c r="EY201" s="80">
        <f t="shared" si="276"/>
        <v>0</v>
      </c>
      <c r="EZ201" s="80">
        <f t="shared" si="276"/>
        <v>0</v>
      </c>
      <c r="FA201" s="80">
        <f t="shared" si="276"/>
        <v>0</v>
      </c>
      <c r="FB201" s="80">
        <f t="shared" si="276"/>
        <v>0</v>
      </c>
      <c r="FC201" s="80">
        <f t="shared" si="276"/>
        <v>0</v>
      </c>
      <c r="FD201" s="80">
        <f t="shared" si="276"/>
        <v>0</v>
      </c>
      <c r="FE201" s="80">
        <f t="shared" si="276"/>
        <v>0</v>
      </c>
      <c r="FF201" s="80">
        <f t="shared" si="276"/>
        <v>0</v>
      </c>
      <c r="FG201" s="80">
        <f t="shared" si="276"/>
        <v>0</v>
      </c>
      <c r="FH201" s="80">
        <f t="shared" si="276"/>
        <v>0</v>
      </c>
      <c r="FI201" s="80">
        <f t="shared" si="276"/>
        <v>0</v>
      </c>
      <c r="FJ201" s="80">
        <f t="shared" si="276"/>
        <v>0</v>
      </c>
      <c r="FK201" s="80">
        <f t="shared" si="276"/>
        <v>0</v>
      </c>
      <c r="FL201" s="80">
        <f t="shared" si="276"/>
        <v>0</v>
      </c>
      <c r="FM201" s="80">
        <f t="shared" si="276"/>
        <v>0</v>
      </c>
      <c r="FN201" s="80">
        <f t="shared" si="276"/>
        <v>0</v>
      </c>
      <c r="FO201" s="80">
        <f t="shared" si="276"/>
        <v>0</v>
      </c>
      <c r="FP201" s="80">
        <f t="shared" si="276"/>
        <v>0</v>
      </c>
      <c r="FQ201" s="80">
        <f t="shared" si="276"/>
        <v>0</v>
      </c>
      <c r="FR201" s="80">
        <f t="shared" si="276"/>
        <v>0</v>
      </c>
      <c r="FS201" s="80">
        <f t="shared" si="276"/>
        <v>0</v>
      </c>
      <c r="FT201" s="80">
        <f t="shared" si="276"/>
        <v>0</v>
      </c>
      <c r="FU201" s="80">
        <f t="shared" si="276"/>
        <v>0</v>
      </c>
      <c r="FV201" s="80">
        <f t="shared" si="276"/>
        <v>0</v>
      </c>
      <c r="FW201" s="80">
        <f t="shared" si="276"/>
        <v>0</v>
      </c>
      <c r="FX201" s="80">
        <f t="shared" si="276"/>
        <v>0</v>
      </c>
      <c r="FY201" s="80">
        <f t="shared" si="276"/>
        <v>0</v>
      </c>
      <c r="FZ201" s="80">
        <f t="shared" si="276"/>
        <v>0</v>
      </c>
      <c r="GA201" s="80">
        <f t="shared" si="276"/>
        <v>0</v>
      </c>
      <c r="GB201" s="80">
        <f t="shared" si="276"/>
        <v>0</v>
      </c>
      <c r="GC201" s="80">
        <f t="shared" si="276"/>
        <v>0</v>
      </c>
      <c r="GD201" s="80">
        <f t="shared" si="276"/>
        <v>0</v>
      </c>
      <c r="GE201" s="80">
        <f t="shared" si="276"/>
        <v>0</v>
      </c>
      <c r="GF201" s="80">
        <f t="shared" si="276"/>
        <v>0</v>
      </c>
      <c r="GG201" s="80">
        <f t="shared" si="276"/>
        <v>0</v>
      </c>
      <c r="GH201" s="80">
        <f t="shared" si="276"/>
        <v>0</v>
      </c>
      <c r="GI201" s="80">
        <f t="shared" si="276"/>
        <v>0</v>
      </c>
      <c r="GJ201" s="80">
        <f t="shared" si="276"/>
        <v>0</v>
      </c>
      <c r="GK201" s="80">
        <f t="shared" si="276"/>
        <v>0</v>
      </c>
      <c r="GL201" s="80">
        <f t="shared" si="276"/>
        <v>0</v>
      </c>
      <c r="GM201" s="80">
        <f t="shared" si="276"/>
        <v>0</v>
      </c>
      <c r="GN201" s="80">
        <f t="shared" si="276"/>
        <v>0</v>
      </c>
      <c r="GO201" s="80">
        <f t="shared" si="276"/>
        <v>0</v>
      </c>
      <c r="GP201" s="80">
        <f t="shared" si="276"/>
        <v>0</v>
      </c>
      <c r="GQ201" s="80">
        <f t="shared" si="276"/>
        <v>0</v>
      </c>
      <c r="GR201" s="80">
        <f t="shared" si="276"/>
        <v>0</v>
      </c>
      <c r="GS201" s="80">
        <f t="shared" si="276"/>
        <v>0</v>
      </c>
      <c r="GT201" s="80">
        <f t="shared" si="276"/>
        <v>0</v>
      </c>
      <c r="GU201" s="80">
        <f t="shared" si="276"/>
        <v>0</v>
      </c>
      <c r="GV201" s="80">
        <f t="shared" si="276"/>
        <v>0</v>
      </c>
      <c r="GW201" s="80">
        <f t="shared" si="276"/>
        <v>0</v>
      </c>
      <c r="GX201" s="80">
        <f t="shared" si="276"/>
        <v>0</v>
      </c>
      <c r="GY201" s="80">
        <f t="shared" si="276"/>
        <v>0</v>
      </c>
      <c r="GZ201" s="80">
        <f t="shared" si="276"/>
        <v>0</v>
      </c>
      <c r="HA201" s="80">
        <f t="shared" si="276"/>
        <v>0</v>
      </c>
      <c r="HB201" s="80">
        <f t="shared" si="276"/>
        <v>0</v>
      </c>
      <c r="HC201" s="80">
        <f t="shared" si="276"/>
        <v>0</v>
      </c>
      <c r="HD201" s="80">
        <f t="shared" si="276"/>
        <v>0</v>
      </c>
      <c r="HE201" s="80">
        <f t="shared" si="276"/>
        <v>0</v>
      </c>
      <c r="HF201" s="80">
        <f t="shared" si="276"/>
        <v>0</v>
      </c>
      <c r="HG201" s="80">
        <f t="shared" si="276"/>
        <v>0</v>
      </c>
      <c r="HH201" s="80">
        <f t="shared" si="276"/>
        <v>0</v>
      </c>
      <c r="HI201" s="80">
        <f t="shared" si="276"/>
        <v>0</v>
      </c>
      <c r="HJ201" s="80">
        <f t="shared" si="276"/>
        <v>0</v>
      </c>
      <c r="HK201" s="80">
        <f t="shared" si="276"/>
        <v>0</v>
      </c>
      <c r="HL201" s="80">
        <f t="shared" si="276"/>
        <v>0</v>
      </c>
      <c r="HM201" s="80">
        <f t="shared" si="276"/>
        <v>0</v>
      </c>
      <c r="HN201" s="80">
        <f t="shared" si="276"/>
        <v>0</v>
      </c>
      <c r="HO201" s="80">
        <f t="shared" si="276"/>
        <v>0</v>
      </c>
      <c r="HP201" s="80">
        <f t="shared" si="276"/>
        <v>0</v>
      </c>
      <c r="HQ201" s="80">
        <f t="shared" si="276"/>
        <v>0</v>
      </c>
      <c r="HR201" s="80">
        <f t="shared" si="276"/>
        <v>0</v>
      </c>
      <c r="HS201" s="80">
        <f t="shared" si="276"/>
        <v>0</v>
      </c>
      <c r="HT201" s="80">
        <f t="shared" si="276"/>
        <v>0</v>
      </c>
      <c r="HU201" s="80">
        <f t="shared" si="276"/>
        <v>0</v>
      </c>
      <c r="HV201" s="80">
        <f t="shared" si="276"/>
        <v>0</v>
      </c>
      <c r="HW201" s="80">
        <f t="shared" si="276"/>
        <v>0</v>
      </c>
      <c r="HX201" s="80">
        <f t="shared" si="276"/>
        <v>0</v>
      </c>
      <c r="HY201" s="80">
        <f t="shared" si="276"/>
        <v>0</v>
      </c>
      <c r="HZ201" s="80">
        <f t="shared" si="276"/>
        <v>0</v>
      </c>
      <c r="IA201" s="80">
        <f t="shared" si="276"/>
        <v>0</v>
      </c>
      <c r="IB201" s="80">
        <f t="shared" si="276"/>
        <v>0</v>
      </c>
      <c r="IC201" s="80">
        <f t="shared" si="276"/>
        <v>0</v>
      </c>
      <c r="ID201" s="80">
        <f t="shared" si="276"/>
        <v>0</v>
      </c>
      <c r="IE201" s="80">
        <f t="shared" si="276"/>
        <v>0</v>
      </c>
      <c r="IF201" s="80">
        <f t="shared" si="276"/>
        <v>0</v>
      </c>
      <c r="IG201" s="80">
        <f t="shared" si="276"/>
        <v>0</v>
      </c>
      <c r="IH201" s="80">
        <f t="shared" si="276"/>
        <v>0</v>
      </c>
      <c r="II201" s="80">
        <f t="shared" si="276"/>
        <v>0</v>
      </c>
      <c r="IJ201" s="80">
        <f t="shared" si="276"/>
        <v>0</v>
      </c>
      <c r="IK201" s="80">
        <f t="shared" si="276"/>
        <v>0</v>
      </c>
      <c r="IL201" s="80">
        <f t="shared" si="276"/>
        <v>0</v>
      </c>
      <c r="IM201" s="80">
        <f t="shared" si="276"/>
        <v>0</v>
      </c>
      <c r="IN201" s="80">
        <f t="shared" si="276"/>
        <v>0</v>
      </c>
      <c r="IO201" s="80">
        <f t="shared" si="276"/>
        <v>0</v>
      </c>
      <c r="IP201" s="80">
        <f t="shared" si="276"/>
        <v>0</v>
      </c>
      <c r="IQ201" s="80">
        <f t="shared" si="276"/>
        <v>0</v>
      </c>
      <c r="IR201" s="80">
        <f t="shared" si="276"/>
        <v>0</v>
      </c>
      <c r="IS201" s="80">
        <f t="shared" si="276"/>
        <v>0</v>
      </c>
      <c r="IT201" s="80">
        <f t="shared" si="276"/>
        <v>0</v>
      </c>
      <c r="IU201" s="80">
        <f t="shared" si="276"/>
        <v>0</v>
      </c>
      <c r="IV201" s="80">
        <f t="shared" si="276"/>
        <v>0</v>
      </c>
      <c r="IW201" s="80">
        <f t="shared" si="276"/>
        <v>0</v>
      </c>
      <c r="IX201" s="80">
        <f t="shared" si="276"/>
        <v>0</v>
      </c>
      <c r="IY201" s="80">
        <f t="shared" si="276"/>
        <v>0</v>
      </c>
      <c r="IZ201" s="80">
        <f t="shared" si="276"/>
        <v>0</v>
      </c>
      <c r="JA201" s="80">
        <f t="shared" si="276"/>
        <v>0</v>
      </c>
      <c r="JB201" s="80">
        <f t="shared" si="276"/>
        <v>0</v>
      </c>
      <c r="JC201" s="80">
        <f t="shared" si="276"/>
        <v>0</v>
      </c>
      <c r="JD201" s="80">
        <f t="shared" si="276"/>
        <v>0</v>
      </c>
      <c r="JE201" s="80">
        <f t="shared" si="276"/>
        <v>0</v>
      </c>
      <c r="JF201" s="80">
        <f t="shared" si="276"/>
        <v>0</v>
      </c>
      <c r="JG201" s="80">
        <f t="shared" si="276"/>
        <v>0</v>
      </c>
      <c r="JH201" s="80">
        <f t="shared" si="276"/>
        <v>0</v>
      </c>
      <c r="JI201" s="80">
        <f t="shared" si="276"/>
        <v>0</v>
      </c>
      <c r="JJ201" s="80">
        <f t="shared" si="276"/>
        <v>0</v>
      </c>
      <c r="JK201" s="80">
        <f t="shared" si="276"/>
        <v>0</v>
      </c>
      <c r="JL201" s="80">
        <f t="shared" si="276"/>
        <v>0</v>
      </c>
      <c r="JM201" s="80">
        <f t="shared" si="276"/>
        <v>0</v>
      </c>
      <c r="JN201" s="80">
        <f t="shared" si="276"/>
        <v>0</v>
      </c>
      <c r="JO201" s="80">
        <f t="shared" si="276"/>
        <v>0</v>
      </c>
      <c r="JP201" s="80">
        <f t="shared" si="276"/>
        <v>0</v>
      </c>
      <c r="JQ201" s="80">
        <f t="shared" si="276"/>
        <v>0</v>
      </c>
      <c r="JR201" s="80">
        <f t="shared" si="276"/>
        <v>0</v>
      </c>
      <c r="JS201" s="80">
        <f t="shared" si="276"/>
        <v>0</v>
      </c>
      <c r="JT201" s="80">
        <f t="shared" si="276"/>
        <v>0</v>
      </c>
      <c r="JU201" s="80">
        <f t="shared" si="276"/>
        <v>0</v>
      </c>
      <c r="JV201" s="80">
        <f t="shared" si="276"/>
        <v>0</v>
      </c>
      <c r="JW201" s="80">
        <f t="shared" si="276"/>
        <v>0</v>
      </c>
      <c r="JX201" s="80">
        <f t="shared" si="276"/>
        <v>0</v>
      </c>
      <c r="JY201" s="80">
        <f t="shared" si="276"/>
        <v>0</v>
      </c>
      <c r="JZ201" s="80">
        <f t="shared" si="276"/>
        <v>0</v>
      </c>
      <c r="KA201" s="80">
        <f t="shared" si="276"/>
        <v>0</v>
      </c>
      <c r="KB201" s="80">
        <f t="shared" si="276"/>
        <v>0</v>
      </c>
      <c r="KC201" s="80">
        <f t="shared" si="276"/>
        <v>0</v>
      </c>
      <c r="KD201" s="80">
        <f t="shared" si="276"/>
        <v>0</v>
      </c>
      <c r="KE201" s="80">
        <f t="shared" si="276"/>
        <v>0</v>
      </c>
      <c r="KF201" s="1"/>
      <c r="KG201" s="1"/>
      <c r="KH201" s="80">
        <f>+Interest_Rate_for_Equipment_Financing/12*P201</f>
        <v>0</v>
      </c>
      <c r="KI201" s="80">
        <f>+Interest_Rate_for_Equipment_Financing/12*Q201</f>
        <v>0</v>
      </c>
      <c r="KJ201" s="80">
        <f>+Interest_Rate_for_Equipment_Financing/12*R201</f>
        <v>0</v>
      </c>
      <c r="KK201" s="80">
        <f>+Interest_Rate_for_Equipment_Financing/12*S201</f>
        <v>0</v>
      </c>
      <c r="KL201" s="80">
        <f>+Interest_Rate_for_Equipment_Financing/12*T201</f>
        <v>0</v>
      </c>
      <c r="KM201" s="80">
        <f>+Interest_Rate_for_Equipment_Financing/12*U201</f>
        <v>0</v>
      </c>
      <c r="KN201" s="80">
        <f>+Interest_Rate_for_Equipment_Financing/12*V201</f>
        <v>0</v>
      </c>
      <c r="KO201" s="80">
        <f>+Interest_Rate_for_Equipment_Financing/12*W201</f>
        <v>0</v>
      </c>
      <c r="KP201" s="80">
        <f>+Interest_Rate_for_Equipment_Financing/12*X201</f>
        <v>0</v>
      </c>
      <c r="KQ201" s="80">
        <f>+Interest_Rate_for_Equipment_Financing/12*Y201</f>
        <v>0</v>
      </c>
      <c r="KR201" s="80">
        <f>+Interest_Rate_for_Equipment_Financing/12*Z201</f>
        <v>0</v>
      </c>
      <c r="KS201" s="80">
        <f>+Interest_Rate_for_Equipment_Financing/12*AA201</f>
        <v>0</v>
      </c>
      <c r="KT201" s="80">
        <f>+Interest_Rate_for_Equipment_Financing/12*AB201</f>
        <v>0</v>
      </c>
      <c r="KU201" s="80">
        <f>+Interest_Rate_for_Equipment_Financing/12*AC201</f>
        <v>0</v>
      </c>
      <c r="KV201" s="80">
        <f>+Interest_Rate_for_Equipment_Financing/12*AD201</f>
        <v>0</v>
      </c>
      <c r="KW201" s="80">
        <f>+Interest_Rate_for_Equipment_Financing/12*AE201</f>
        <v>0</v>
      </c>
      <c r="KX201" s="80">
        <f>+Interest_Rate_for_Equipment_Financing/12*AF201</f>
        <v>0</v>
      </c>
      <c r="KY201" s="80">
        <f>+Interest_Rate_for_Equipment_Financing/12*AG201</f>
        <v>0</v>
      </c>
      <c r="KZ201" s="80">
        <f>+Interest_Rate_for_Equipment_Financing/12*AH201</f>
        <v>0</v>
      </c>
      <c r="LA201" s="80">
        <f>+Interest_Rate_for_Equipment_Financing/12*AI201</f>
        <v>0</v>
      </c>
      <c r="LB201" s="80">
        <f>+Interest_Rate_for_Equipment_Financing/12*AJ201</f>
        <v>0</v>
      </c>
      <c r="LC201" s="80">
        <f>+Interest_Rate_for_Equipment_Financing/12*AK201</f>
        <v>0</v>
      </c>
      <c r="LD201" s="80">
        <f>+Interest_Rate_for_Equipment_Financing/12*AL201</f>
        <v>0</v>
      </c>
      <c r="LE201" s="80">
        <f>+Interest_Rate_for_Equipment_Financing/12*AM201</f>
        <v>0</v>
      </c>
      <c r="LF201" s="80">
        <f>+Interest_Rate_for_Equipment_Financing/12*AN201</f>
        <v>0</v>
      </c>
      <c r="LG201" s="80">
        <f>+Interest_Rate_for_Equipment_Financing/12*AO201</f>
        <v>0</v>
      </c>
      <c r="LH201" s="80">
        <f>+Interest_Rate_for_Equipment_Financing/12*AP201</f>
        <v>0</v>
      </c>
      <c r="LI201" s="80">
        <f>+Interest_Rate_for_Equipment_Financing/12*AQ201</f>
        <v>0</v>
      </c>
      <c r="LJ201" s="80">
        <f>+Interest_Rate_for_Equipment_Financing/12*AR201</f>
        <v>0</v>
      </c>
      <c r="LK201" s="80">
        <f>+Interest_Rate_for_Equipment_Financing/12*AS201</f>
        <v>0</v>
      </c>
      <c r="LL201" s="80">
        <f>+Interest_Rate_for_Equipment_Financing/12*AT201</f>
        <v>0</v>
      </c>
      <c r="LM201" s="80">
        <f>+Interest_Rate_for_Equipment_Financing/12*AU201</f>
        <v>0</v>
      </c>
      <c r="LN201" s="80">
        <f>+Interest_Rate_for_Equipment_Financing/12*AV201</f>
        <v>0</v>
      </c>
      <c r="LO201" s="80">
        <f>+Interest_Rate_for_Equipment_Financing/12*AW201</f>
        <v>0</v>
      </c>
      <c r="LP201" s="80">
        <f>+Interest_Rate_for_Equipment_Financing/12*AX201</f>
        <v>0</v>
      </c>
      <c r="LQ201" s="80">
        <f>+Interest_Rate_for_Equipment_Financing/12*AY201</f>
        <v>0</v>
      </c>
      <c r="LR201" s="80">
        <f>+Interest_Rate_for_Equipment_Financing/12*AZ201</f>
        <v>0</v>
      </c>
      <c r="LS201" s="80">
        <f>+Interest_Rate_for_Equipment_Financing/12*BA201</f>
        <v>0</v>
      </c>
      <c r="LT201" s="80">
        <f>+Interest_Rate_for_Equipment_Financing/12*BB201</f>
        <v>0</v>
      </c>
      <c r="LU201" s="80">
        <f>+Interest_Rate_for_Equipment_Financing/12*BC201</f>
        <v>0</v>
      </c>
      <c r="LV201" s="80">
        <f>+Interest_Rate_for_Equipment_Financing/12*BD201</f>
        <v>0</v>
      </c>
      <c r="LW201" s="80">
        <f>+Interest_Rate_for_Equipment_Financing/12*BE201</f>
        <v>0</v>
      </c>
      <c r="LX201" s="80">
        <f>+Interest_Rate_for_Equipment_Financing/12*BF201</f>
        <v>0</v>
      </c>
      <c r="LY201" s="80">
        <f>+Interest_Rate_for_Equipment_Financing/12*BG201</f>
        <v>0</v>
      </c>
      <c r="LZ201" s="80">
        <f>+Interest_Rate_for_Equipment_Financing/12*BH201</f>
        <v>0</v>
      </c>
      <c r="MA201" s="80">
        <f>+Interest_Rate_for_Equipment_Financing/12*BI201</f>
        <v>0</v>
      </c>
      <c r="MB201" s="80">
        <f>+Interest_Rate_for_Equipment_Financing/12*BJ201</f>
        <v>0</v>
      </c>
      <c r="MC201" s="80">
        <f>+Interest_Rate_for_Equipment_Financing/12*BK201</f>
        <v>0</v>
      </c>
      <c r="MD201" s="80">
        <f>+Interest_Rate_for_Equipment_Financing/12*BL201</f>
        <v>0</v>
      </c>
      <c r="ME201" s="80">
        <f>+Interest_Rate_for_Equipment_Financing/12*BM201</f>
        <v>0</v>
      </c>
      <c r="MF201" s="80">
        <f>+Interest_Rate_for_Equipment_Financing/12*BN201</f>
        <v>0</v>
      </c>
      <c r="MG201" s="80">
        <f>+Interest_Rate_for_Equipment_Financing/12*BO201</f>
        <v>0</v>
      </c>
      <c r="MH201" s="80">
        <f>+Interest_Rate_for_Equipment_Financing/12*BP201</f>
        <v>0</v>
      </c>
      <c r="MI201" s="80">
        <f>+Interest_Rate_for_Equipment_Financing/12*BQ201</f>
        <v>0</v>
      </c>
      <c r="MJ201" s="80">
        <f>+Interest_Rate_for_Equipment_Financing/12*BR201</f>
        <v>0</v>
      </c>
      <c r="MK201" s="80">
        <f>+Interest_Rate_for_Equipment_Financing/12*BS201</f>
        <v>0</v>
      </c>
      <c r="ML201" s="80">
        <f>+Interest_Rate_for_Equipment_Financing/12*BT201</f>
        <v>0</v>
      </c>
      <c r="MM201" s="80">
        <f>+Interest_Rate_for_Equipment_Financing/12*BU201</f>
        <v>0</v>
      </c>
      <c r="MN201" s="80">
        <f>+Interest_Rate_for_Equipment_Financing/12*BV201</f>
        <v>0</v>
      </c>
      <c r="MO201" s="80">
        <f>+Interest_Rate_for_Equipment_Financing/12*BW201</f>
        <v>0</v>
      </c>
      <c r="MP201" s="80">
        <f>+Interest_Rate_for_Equipment_Financing/12*BX201</f>
        <v>0</v>
      </c>
      <c r="MQ201" s="80">
        <f>+Interest_Rate_for_Equipment_Financing/12*BY201</f>
        <v>0</v>
      </c>
      <c r="MR201" s="80">
        <f>+Interest_Rate_for_Equipment_Financing/12*BZ201</f>
        <v>0</v>
      </c>
      <c r="MS201" s="80">
        <f>+Interest_Rate_for_Equipment_Financing/12*CA201</f>
        <v>0</v>
      </c>
      <c r="MT201" s="80">
        <f>+Interest_Rate_for_Equipment_Financing/12*CB201</f>
        <v>0</v>
      </c>
      <c r="MU201" s="80">
        <f>+Interest_Rate_for_Equipment_Financing/12*CC201</f>
        <v>0</v>
      </c>
      <c r="MV201" s="80">
        <f>+Interest_Rate_for_Equipment_Financing/12*CD201</f>
        <v>0</v>
      </c>
      <c r="MW201" s="80">
        <f>+Interest_Rate_for_Equipment_Financing/12*CE201</f>
        <v>0</v>
      </c>
      <c r="MX201" s="80">
        <f>+Interest_Rate_for_Equipment_Financing/12*CF201</f>
        <v>0</v>
      </c>
      <c r="MY201" s="80">
        <f>+Interest_Rate_for_Equipment_Financing/12*CG201</f>
        <v>0</v>
      </c>
      <c r="MZ201" s="80">
        <f>+Interest_Rate_for_Equipment_Financing/12*CH201</f>
        <v>0</v>
      </c>
      <c r="NA201" s="80">
        <f>+Interest_Rate_for_Equipment_Financing/12*CI201</f>
        <v>0</v>
      </c>
      <c r="NB201" s="80">
        <f>+Interest_Rate_for_Equipment_Financing/12*CJ201</f>
        <v>0</v>
      </c>
      <c r="NC201" s="80">
        <f>+Interest_Rate_for_Equipment_Financing/12*CK201</f>
        <v>0</v>
      </c>
      <c r="ND201" s="80">
        <f>+Interest_Rate_for_Equipment_Financing/12*CL201</f>
        <v>0</v>
      </c>
      <c r="NE201" s="80">
        <f>+Interest_Rate_for_Equipment_Financing/12*CM201</f>
        <v>0</v>
      </c>
      <c r="NF201" s="80">
        <f>+Interest_Rate_for_Equipment_Financing/12*CN201</f>
        <v>0</v>
      </c>
      <c r="NG201" s="80">
        <f>+Interest_Rate_for_Equipment_Financing/12*CO201</f>
        <v>0</v>
      </c>
      <c r="NH201" s="80">
        <f>+Interest_Rate_for_Equipment_Financing/12*CP201</f>
        <v>0</v>
      </c>
      <c r="NI201" s="80">
        <f>+Interest_Rate_for_Equipment_Financing/12*CQ201</f>
        <v>0</v>
      </c>
      <c r="NJ201" s="80">
        <f>+Interest_Rate_for_Equipment_Financing/12*CR201</f>
        <v>0</v>
      </c>
      <c r="NK201" s="80">
        <f>+Interest_Rate_for_Equipment_Financing/12*CS201</f>
        <v>0</v>
      </c>
      <c r="NL201" s="80">
        <f>+Interest_Rate_for_Equipment_Financing/12*CT201</f>
        <v>0</v>
      </c>
      <c r="NM201" s="80">
        <f>+Interest_Rate_for_Equipment_Financing/12*CU201</f>
        <v>0</v>
      </c>
      <c r="NN201" s="80">
        <f>+Interest_Rate_for_Equipment_Financing/12*CV201</f>
        <v>0</v>
      </c>
      <c r="NO201" s="80">
        <f>+Interest_Rate_for_Equipment_Financing/12*CW201</f>
        <v>0</v>
      </c>
      <c r="NP201" s="80">
        <f>+Interest_Rate_for_Equipment_Financing/12*CX201</f>
        <v>0</v>
      </c>
      <c r="NQ201" s="80">
        <f>+Interest_Rate_for_Equipment_Financing/12*CY201</f>
        <v>0</v>
      </c>
      <c r="NR201" s="80">
        <f>+Interest_Rate_for_Equipment_Financing/12*CZ201</f>
        <v>0</v>
      </c>
      <c r="NS201" s="80">
        <f>+Interest_Rate_for_Equipment_Financing/12*DA201</f>
        <v>0</v>
      </c>
      <c r="NT201" s="80">
        <f>+Interest_Rate_for_Equipment_Financing/12*DB201</f>
        <v>0</v>
      </c>
      <c r="NU201" s="80">
        <f>+Interest_Rate_for_Equipment_Financing/12*DC201</f>
        <v>0</v>
      </c>
      <c r="NV201" s="80">
        <f>+Interest_Rate_for_Equipment_Financing/12*DD201</f>
        <v>0</v>
      </c>
      <c r="NW201" s="80">
        <f>+Interest_Rate_for_Equipment_Financing/12*DE201</f>
        <v>0</v>
      </c>
      <c r="NX201" s="80">
        <f>+Interest_Rate_for_Equipment_Financing/12*DF201</f>
        <v>0</v>
      </c>
      <c r="NY201" s="80">
        <f>+Interest_Rate_for_Equipment_Financing/12*DG201</f>
        <v>0</v>
      </c>
      <c r="NZ201" s="80">
        <f>+Interest_Rate_for_Equipment_Financing/12*DH201</f>
        <v>0</v>
      </c>
      <c r="OA201" s="80">
        <f>+Interest_Rate_for_Equipment_Financing/12*DI201</f>
        <v>0</v>
      </c>
      <c r="OB201" s="80">
        <f>+Interest_Rate_for_Equipment_Financing/12*DJ201</f>
        <v>0</v>
      </c>
      <c r="OC201" s="80">
        <f>+Interest_Rate_for_Equipment_Financing/12*DK201</f>
        <v>0</v>
      </c>
      <c r="OD201" s="80">
        <f>+Interest_Rate_for_Equipment_Financing/12*DL201</f>
        <v>0</v>
      </c>
      <c r="OE201" s="80">
        <f>+Interest_Rate_for_Equipment_Financing/12*DM201</f>
        <v>0</v>
      </c>
      <c r="OF201" s="80">
        <f>+Interest_Rate_for_Equipment_Financing/12*DN201</f>
        <v>0</v>
      </c>
      <c r="OG201" s="80">
        <f>+Interest_Rate_for_Equipment_Financing/12*DO201</f>
        <v>0</v>
      </c>
      <c r="OH201" s="80">
        <f>+Interest_Rate_for_Equipment_Financing/12*DP201</f>
        <v>0</v>
      </c>
      <c r="OI201" s="80">
        <f>+Interest_Rate_for_Equipment_Financing/12*DQ201</f>
        <v>0</v>
      </c>
      <c r="OJ201" s="80">
        <f>+Interest_Rate_for_Equipment_Financing/12*DR201</f>
        <v>0</v>
      </c>
      <c r="OK201" s="80">
        <f>+Interest_Rate_for_Equipment_Financing/12*DS201</f>
        <v>0</v>
      </c>
      <c r="OL201" s="80">
        <f>+Interest_Rate_for_Equipment_Financing/12*DT201</f>
        <v>0</v>
      </c>
      <c r="OM201" s="80">
        <f>+Interest_Rate_for_Equipment_Financing/12*DU201</f>
        <v>0</v>
      </c>
      <c r="ON201" s="80">
        <f>+Interest_Rate_for_Equipment_Financing/12*DV201</f>
        <v>0</v>
      </c>
      <c r="OO201" s="80">
        <f>+Interest_Rate_for_Equipment_Financing/12*DW201</f>
        <v>0</v>
      </c>
      <c r="OP201" s="80">
        <f>+Interest_Rate_for_Equipment_Financing/12*DX201</f>
        <v>0</v>
      </c>
      <c r="OQ201" s="80">
        <f>+Interest_Rate_for_Equipment_Financing/12*DY201</f>
        <v>0</v>
      </c>
      <c r="OR201" s="80">
        <f>+Interest_Rate_for_Equipment_Financing/12*DZ201</f>
        <v>0</v>
      </c>
      <c r="OS201" s="80">
        <f>+Interest_Rate_for_Equipment_Financing/12*EA201</f>
        <v>0</v>
      </c>
      <c r="OT201" s="80">
        <f>+Interest_Rate_for_Equipment_Financing/12*EB201</f>
        <v>0</v>
      </c>
      <c r="OU201" s="80">
        <f>+Interest_Rate_for_Equipment_Financing/12*EC201</f>
        <v>0</v>
      </c>
      <c r="OV201" s="80">
        <f>+Interest_Rate_for_Equipment_Financing/12*ED201</f>
        <v>0</v>
      </c>
      <c r="OW201" s="80">
        <f>+Interest_Rate_for_Equipment_Financing/12*EE201</f>
        <v>0</v>
      </c>
    </row>
    <row r="202" ht="12.75" customHeight="1">
      <c r="A202" s="79">
        <f t="shared" si="111"/>
        <v>81</v>
      </c>
      <c r="B202" s="79" t="s">
        <v>281</v>
      </c>
      <c r="C202" s="80"/>
      <c r="D202" s="80" t="str">
        <f>Term_for_Equipment_Financing</f>
        <v/>
      </c>
      <c r="E202" s="294">
        <f>+Interest_Rate_LT</f>
        <v>0.05</v>
      </c>
      <c r="F202" s="295">
        <f t="shared" si="141"/>
        <v>9</v>
      </c>
      <c r="G202" s="79">
        <f t="shared" si="142"/>
        <v>2031</v>
      </c>
      <c r="H202" s="296"/>
      <c r="I202" s="296"/>
      <c r="J202" s="297"/>
      <c r="K202" s="1"/>
      <c r="L202" s="1"/>
      <c r="M202" s="256">
        <f t="shared" si="118"/>
        <v>48092</v>
      </c>
      <c r="N202" s="256">
        <f t="shared" si="112"/>
        <v>0</v>
      </c>
      <c r="O202" s="257">
        <f t="shared" si="113"/>
        <v>0</v>
      </c>
      <c r="P202" s="258">
        <f t="shared" ref="P202:ES202" si="277">AND((O202&gt;0.1),OR(P$70&lt;$N202,$N202=0))*(O202+$O202+O202*$E202/12)+(P$70=$M202)*($C202+$O202+$C202*$E202/12)</f>
        <v>0</v>
      </c>
      <c r="Q202" s="258">
        <f t="shared" si="277"/>
        <v>0</v>
      </c>
      <c r="R202" s="258">
        <f t="shared" si="277"/>
        <v>0</v>
      </c>
      <c r="S202" s="258">
        <f t="shared" si="277"/>
        <v>0</v>
      </c>
      <c r="T202" s="258">
        <f t="shared" si="277"/>
        <v>0</v>
      </c>
      <c r="U202" s="258">
        <f t="shared" si="277"/>
        <v>0</v>
      </c>
      <c r="V202" s="258">
        <f t="shared" si="277"/>
        <v>0</v>
      </c>
      <c r="W202" s="258">
        <f t="shared" si="277"/>
        <v>0</v>
      </c>
      <c r="X202" s="258">
        <f t="shared" si="277"/>
        <v>0</v>
      </c>
      <c r="Y202" s="258">
        <f t="shared" si="277"/>
        <v>0</v>
      </c>
      <c r="Z202" s="258">
        <f t="shared" si="277"/>
        <v>0</v>
      </c>
      <c r="AA202" s="258">
        <f t="shared" si="277"/>
        <v>0</v>
      </c>
      <c r="AB202" s="258">
        <f t="shared" si="277"/>
        <v>0</v>
      </c>
      <c r="AC202" s="258">
        <f t="shared" si="277"/>
        <v>0</v>
      </c>
      <c r="AD202" s="258">
        <f t="shared" si="277"/>
        <v>0</v>
      </c>
      <c r="AE202" s="258">
        <f t="shared" si="277"/>
        <v>0</v>
      </c>
      <c r="AF202" s="258">
        <f t="shared" si="277"/>
        <v>0</v>
      </c>
      <c r="AG202" s="258">
        <f t="shared" si="277"/>
        <v>0</v>
      </c>
      <c r="AH202" s="258">
        <f t="shared" si="277"/>
        <v>0</v>
      </c>
      <c r="AI202" s="258">
        <f t="shared" si="277"/>
        <v>0</v>
      </c>
      <c r="AJ202" s="258">
        <f t="shared" si="277"/>
        <v>0</v>
      </c>
      <c r="AK202" s="258">
        <f t="shared" si="277"/>
        <v>0</v>
      </c>
      <c r="AL202" s="258">
        <f t="shared" si="277"/>
        <v>0</v>
      </c>
      <c r="AM202" s="258">
        <f t="shared" si="277"/>
        <v>0</v>
      </c>
      <c r="AN202" s="258">
        <f t="shared" si="277"/>
        <v>0</v>
      </c>
      <c r="AO202" s="258">
        <f t="shared" si="277"/>
        <v>0</v>
      </c>
      <c r="AP202" s="258">
        <f t="shared" si="277"/>
        <v>0</v>
      </c>
      <c r="AQ202" s="258">
        <f t="shared" si="277"/>
        <v>0</v>
      </c>
      <c r="AR202" s="258">
        <f t="shared" si="277"/>
        <v>0</v>
      </c>
      <c r="AS202" s="258">
        <f t="shared" si="277"/>
        <v>0</v>
      </c>
      <c r="AT202" s="258">
        <f t="shared" si="277"/>
        <v>0</v>
      </c>
      <c r="AU202" s="258">
        <f t="shared" si="277"/>
        <v>0</v>
      </c>
      <c r="AV202" s="258">
        <f t="shared" si="277"/>
        <v>0</v>
      </c>
      <c r="AW202" s="258">
        <f t="shared" si="277"/>
        <v>0</v>
      </c>
      <c r="AX202" s="258">
        <f t="shared" si="277"/>
        <v>0</v>
      </c>
      <c r="AY202" s="258">
        <f t="shared" si="277"/>
        <v>0</v>
      </c>
      <c r="AZ202" s="258">
        <f t="shared" si="277"/>
        <v>0</v>
      </c>
      <c r="BA202" s="258">
        <f t="shared" si="277"/>
        <v>0</v>
      </c>
      <c r="BB202" s="258">
        <f t="shared" si="277"/>
        <v>0</v>
      </c>
      <c r="BC202" s="258">
        <f t="shared" si="277"/>
        <v>0</v>
      </c>
      <c r="BD202" s="258">
        <f t="shared" si="277"/>
        <v>0</v>
      </c>
      <c r="BE202" s="258">
        <f t="shared" si="277"/>
        <v>0</v>
      </c>
      <c r="BF202" s="258">
        <f t="shared" si="277"/>
        <v>0</v>
      </c>
      <c r="BG202" s="258">
        <f t="shared" si="277"/>
        <v>0</v>
      </c>
      <c r="BH202" s="258">
        <f t="shared" si="277"/>
        <v>0</v>
      </c>
      <c r="BI202" s="258">
        <f t="shared" si="277"/>
        <v>0</v>
      </c>
      <c r="BJ202" s="258">
        <f t="shared" si="277"/>
        <v>0</v>
      </c>
      <c r="BK202" s="258">
        <f t="shared" si="277"/>
        <v>0</v>
      </c>
      <c r="BL202" s="258">
        <f t="shared" si="277"/>
        <v>0</v>
      </c>
      <c r="BM202" s="258">
        <f t="shared" si="277"/>
        <v>0</v>
      </c>
      <c r="BN202" s="258">
        <f t="shared" si="277"/>
        <v>0</v>
      </c>
      <c r="BO202" s="258">
        <f t="shared" si="277"/>
        <v>0</v>
      </c>
      <c r="BP202" s="258">
        <f t="shared" si="277"/>
        <v>0</v>
      </c>
      <c r="BQ202" s="258">
        <f t="shared" si="277"/>
        <v>0</v>
      </c>
      <c r="BR202" s="258">
        <f t="shared" si="277"/>
        <v>0</v>
      </c>
      <c r="BS202" s="258">
        <f t="shared" si="277"/>
        <v>0</v>
      </c>
      <c r="BT202" s="258">
        <f t="shared" si="277"/>
        <v>0</v>
      </c>
      <c r="BU202" s="258">
        <f t="shared" si="277"/>
        <v>0</v>
      </c>
      <c r="BV202" s="258">
        <f t="shared" si="277"/>
        <v>0</v>
      </c>
      <c r="BW202" s="258">
        <f t="shared" si="277"/>
        <v>0</v>
      </c>
      <c r="BX202" s="258">
        <f t="shared" si="277"/>
        <v>0</v>
      </c>
      <c r="BY202" s="258">
        <f t="shared" si="277"/>
        <v>0</v>
      </c>
      <c r="BZ202" s="258">
        <f t="shared" si="277"/>
        <v>0</v>
      </c>
      <c r="CA202" s="258">
        <f t="shared" si="277"/>
        <v>0</v>
      </c>
      <c r="CB202" s="258">
        <f t="shared" si="277"/>
        <v>0</v>
      </c>
      <c r="CC202" s="258">
        <f t="shared" si="277"/>
        <v>0</v>
      </c>
      <c r="CD202" s="258">
        <f t="shared" si="277"/>
        <v>0</v>
      </c>
      <c r="CE202" s="258">
        <f t="shared" si="277"/>
        <v>0</v>
      </c>
      <c r="CF202" s="258">
        <f t="shared" si="277"/>
        <v>0</v>
      </c>
      <c r="CG202" s="258">
        <f t="shared" si="277"/>
        <v>0</v>
      </c>
      <c r="CH202" s="258">
        <f t="shared" si="277"/>
        <v>0</v>
      </c>
      <c r="CI202" s="258">
        <f t="shared" si="277"/>
        <v>0</v>
      </c>
      <c r="CJ202" s="258">
        <f t="shared" si="277"/>
        <v>0</v>
      </c>
      <c r="CK202" s="258">
        <f t="shared" si="277"/>
        <v>0</v>
      </c>
      <c r="CL202" s="258">
        <f t="shared" si="277"/>
        <v>0</v>
      </c>
      <c r="CM202" s="258">
        <f t="shared" si="277"/>
        <v>0</v>
      </c>
      <c r="CN202" s="258">
        <f t="shared" si="277"/>
        <v>0</v>
      </c>
      <c r="CO202" s="258">
        <f t="shared" si="277"/>
        <v>0</v>
      </c>
      <c r="CP202" s="258">
        <f t="shared" si="277"/>
        <v>0</v>
      </c>
      <c r="CQ202" s="258">
        <f t="shared" si="277"/>
        <v>0</v>
      </c>
      <c r="CR202" s="258">
        <f t="shared" si="277"/>
        <v>0</v>
      </c>
      <c r="CS202" s="258">
        <f t="shared" si="277"/>
        <v>0</v>
      </c>
      <c r="CT202" s="258">
        <f t="shared" si="277"/>
        <v>0</v>
      </c>
      <c r="CU202" s="258">
        <f t="shared" si="277"/>
        <v>0</v>
      </c>
      <c r="CV202" s="258">
        <f t="shared" si="277"/>
        <v>0</v>
      </c>
      <c r="CW202" s="258">
        <f t="shared" si="277"/>
        <v>0</v>
      </c>
      <c r="CX202" s="258">
        <f t="shared" si="277"/>
        <v>0</v>
      </c>
      <c r="CY202" s="258">
        <f t="shared" si="277"/>
        <v>0</v>
      </c>
      <c r="CZ202" s="258">
        <f t="shared" si="277"/>
        <v>0</v>
      </c>
      <c r="DA202" s="258">
        <f t="shared" si="277"/>
        <v>0</v>
      </c>
      <c r="DB202" s="258">
        <f t="shared" si="277"/>
        <v>0</v>
      </c>
      <c r="DC202" s="258">
        <f t="shared" si="277"/>
        <v>0</v>
      </c>
      <c r="DD202" s="258">
        <f t="shared" si="277"/>
        <v>0</v>
      </c>
      <c r="DE202" s="258">
        <f t="shared" si="277"/>
        <v>0</v>
      </c>
      <c r="DF202" s="258">
        <f t="shared" si="277"/>
        <v>0</v>
      </c>
      <c r="DG202" s="258">
        <f t="shared" si="277"/>
        <v>0</v>
      </c>
      <c r="DH202" s="258">
        <f t="shared" si="277"/>
        <v>0</v>
      </c>
      <c r="DI202" s="258">
        <f t="shared" si="277"/>
        <v>0</v>
      </c>
      <c r="DJ202" s="258">
        <f t="shared" si="277"/>
        <v>0</v>
      </c>
      <c r="DK202" s="258">
        <f t="shared" si="277"/>
        <v>0</v>
      </c>
      <c r="DL202" s="258">
        <f t="shared" si="277"/>
        <v>0</v>
      </c>
      <c r="DM202" s="258">
        <f t="shared" si="277"/>
        <v>0</v>
      </c>
      <c r="DN202" s="258">
        <f t="shared" si="277"/>
        <v>0</v>
      </c>
      <c r="DO202" s="258">
        <f t="shared" si="277"/>
        <v>0</v>
      </c>
      <c r="DP202" s="258">
        <f t="shared" si="277"/>
        <v>0</v>
      </c>
      <c r="DQ202" s="258">
        <f t="shared" si="277"/>
        <v>0</v>
      </c>
      <c r="DR202" s="258">
        <f t="shared" si="277"/>
        <v>0</v>
      </c>
      <c r="DS202" s="258">
        <f t="shared" si="277"/>
        <v>0</v>
      </c>
      <c r="DT202" s="258">
        <f t="shared" si="277"/>
        <v>0</v>
      </c>
      <c r="DU202" s="258">
        <f t="shared" si="277"/>
        <v>0</v>
      </c>
      <c r="DV202" s="258">
        <f t="shared" si="277"/>
        <v>0</v>
      </c>
      <c r="DW202" s="258">
        <f t="shared" si="277"/>
        <v>0</v>
      </c>
      <c r="DX202" s="258">
        <f t="shared" si="277"/>
        <v>0</v>
      </c>
      <c r="DY202" s="258">
        <f t="shared" si="277"/>
        <v>0</v>
      </c>
      <c r="DZ202" s="258">
        <f t="shared" si="277"/>
        <v>0</v>
      </c>
      <c r="EA202" s="258">
        <f t="shared" si="277"/>
        <v>0</v>
      </c>
      <c r="EB202" s="258">
        <f t="shared" si="277"/>
        <v>0</v>
      </c>
      <c r="EC202" s="258">
        <f t="shared" si="277"/>
        <v>0</v>
      </c>
      <c r="ED202" s="258">
        <f t="shared" si="277"/>
        <v>0</v>
      </c>
      <c r="EE202" s="258">
        <f t="shared" si="277"/>
        <v>0</v>
      </c>
      <c r="EF202" s="258">
        <f t="shared" si="277"/>
        <v>0</v>
      </c>
      <c r="EG202" s="258">
        <f t="shared" si="277"/>
        <v>0</v>
      </c>
      <c r="EH202" s="258">
        <f t="shared" si="277"/>
        <v>0</v>
      </c>
      <c r="EI202" s="258">
        <f t="shared" si="277"/>
        <v>0</v>
      </c>
      <c r="EJ202" s="258">
        <f t="shared" si="277"/>
        <v>0</v>
      </c>
      <c r="EK202" s="258">
        <f t="shared" si="277"/>
        <v>0</v>
      </c>
      <c r="EL202" s="258">
        <f t="shared" si="277"/>
        <v>0</v>
      </c>
      <c r="EM202" s="258">
        <f t="shared" si="277"/>
        <v>0</v>
      </c>
      <c r="EN202" s="258">
        <f t="shared" si="277"/>
        <v>0</v>
      </c>
      <c r="EO202" s="258">
        <f t="shared" si="277"/>
        <v>0</v>
      </c>
      <c r="EP202" s="258">
        <f t="shared" si="277"/>
        <v>0</v>
      </c>
      <c r="EQ202" s="258">
        <f t="shared" si="277"/>
        <v>0</v>
      </c>
      <c r="ER202" s="258">
        <f t="shared" si="277"/>
        <v>0</v>
      </c>
      <c r="ES202" s="258">
        <f t="shared" si="277"/>
        <v>0</v>
      </c>
      <c r="ET202" s="1"/>
      <c r="EU202" s="1"/>
      <c r="EV202" s="1"/>
      <c r="EW202" s="1"/>
      <c r="EX202" s="80">
        <f t="shared" ref="EX202:KE202" si="278">(P202&gt;0)*(P202-AB202)</f>
        <v>0</v>
      </c>
      <c r="EY202" s="80">
        <f t="shared" si="278"/>
        <v>0</v>
      </c>
      <c r="EZ202" s="80">
        <f t="shared" si="278"/>
        <v>0</v>
      </c>
      <c r="FA202" s="80">
        <f t="shared" si="278"/>
        <v>0</v>
      </c>
      <c r="FB202" s="80">
        <f t="shared" si="278"/>
        <v>0</v>
      </c>
      <c r="FC202" s="80">
        <f t="shared" si="278"/>
        <v>0</v>
      </c>
      <c r="FD202" s="80">
        <f t="shared" si="278"/>
        <v>0</v>
      </c>
      <c r="FE202" s="80">
        <f t="shared" si="278"/>
        <v>0</v>
      </c>
      <c r="FF202" s="80">
        <f t="shared" si="278"/>
        <v>0</v>
      </c>
      <c r="FG202" s="80">
        <f t="shared" si="278"/>
        <v>0</v>
      </c>
      <c r="FH202" s="80">
        <f t="shared" si="278"/>
        <v>0</v>
      </c>
      <c r="FI202" s="80">
        <f t="shared" si="278"/>
        <v>0</v>
      </c>
      <c r="FJ202" s="80">
        <f t="shared" si="278"/>
        <v>0</v>
      </c>
      <c r="FK202" s="80">
        <f t="shared" si="278"/>
        <v>0</v>
      </c>
      <c r="FL202" s="80">
        <f t="shared" si="278"/>
        <v>0</v>
      </c>
      <c r="FM202" s="80">
        <f t="shared" si="278"/>
        <v>0</v>
      </c>
      <c r="FN202" s="80">
        <f t="shared" si="278"/>
        <v>0</v>
      </c>
      <c r="FO202" s="80">
        <f t="shared" si="278"/>
        <v>0</v>
      </c>
      <c r="FP202" s="80">
        <f t="shared" si="278"/>
        <v>0</v>
      </c>
      <c r="FQ202" s="80">
        <f t="shared" si="278"/>
        <v>0</v>
      </c>
      <c r="FR202" s="80">
        <f t="shared" si="278"/>
        <v>0</v>
      </c>
      <c r="FS202" s="80">
        <f t="shared" si="278"/>
        <v>0</v>
      </c>
      <c r="FT202" s="80">
        <f t="shared" si="278"/>
        <v>0</v>
      </c>
      <c r="FU202" s="80">
        <f t="shared" si="278"/>
        <v>0</v>
      </c>
      <c r="FV202" s="80">
        <f t="shared" si="278"/>
        <v>0</v>
      </c>
      <c r="FW202" s="80">
        <f t="shared" si="278"/>
        <v>0</v>
      </c>
      <c r="FX202" s="80">
        <f t="shared" si="278"/>
        <v>0</v>
      </c>
      <c r="FY202" s="80">
        <f t="shared" si="278"/>
        <v>0</v>
      </c>
      <c r="FZ202" s="80">
        <f t="shared" si="278"/>
        <v>0</v>
      </c>
      <c r="GA202" s="80">
        <f t="shared" si="278"/>
        <v>0</v>
      </c>
      <c r="GB202" s="80">
        <f t="shared" si="278"/>
        <v>0</v>
      </c>
      <c r="GC202" s="80">
        <f t="shared" si="278"/>
        <v>0</v>
      </c>
      <c r="GD202" s="80">
        <f t="shared" si="278"/>
        <v>0</v>
      </c>
      <c r="GE202" s="80">
        <f t="shared" si="278"/>
        <v>0</v>
      </c>
      <c r="GF202" s="80">
        <f t="shared" si="278"/>
        <v>0</v>
      </c>
      <c r="GG202" s="80">
        <f t="shared" si="278"/>
        <v>0</v>
      </c>
      <c r="GH202" s="80">
        <f t="shared" si="278"/>
        <v>0</v>
      </c>
      <c r="GI202" s="80">
        <f t="shared" si="278"/>
        <v>0</v>
      </c>
      <c r="GJ202" s="80">
        <f t="shared" si="278"/>
        <v>0</v>
      </c>
      <c r="GK202" s="80">
        <f t="shared" si="278"/>
        <v>0</v>
      </c>
      <c r="GL202" s="80">
        <f t="shared" si="278"/>
        <v>0</v>
      </c>
      <c r="GM202" s="80">
        <f t="shared" si="278"/>
        <v>0</v>
      </c>
      <c r="GN202" s="80">
        <f t="shared" si="278"/>
        <v>0</v>
      </c>
      <c r="GO202" s="80">
        <f t="shared" si="278"/>
        <v>0</v>
      </c>
      <c r="GP202" s="80">
        <f t="shared" si="278"/>
        <v>0</v>
      </c>
      <c r="GQ202" s="80">
        <f t="shared" si="278"/>
        <v>0</v>
      </c>
      <c r="GR202" s="80">
        <f t="shared" si="278"/>
        <v>0</v>
      </c>
      <c r="GS202" s="80">
        <f t="shared" si="278"/>
        <v>0</v>
      </c>
      <c r="GT202" s="80">
        <f t="shared" si="278"/>
        <v>0</v>
      </c>
      <c r="GU202" s="80">
        <f t="shared" si="278"/>
        <v>0</v>
      </c>
      <c r="GV202" s="80">
        <f t="shared" si="278"/>
        <v>0</v>
      </c>
      <c r="GW202" s="80">
        <f t="shared" si="278"/>
        <v>0</v>
      </c>
      <c r="GX202" s="80">
        <f t="shared" si="278"/>
        <v>0</v>
      </c>
      <c r="GY202" s="80">
        <f t="shared" si="278"/>
        <v>0</v>
      </c>
      <c r="GZ202" s="80">
        <f t="shared" si="278"/>
        <v>0</v>
      </c>
      <c r="HA202" s="80">
        <f t="shared" si="278"/>
        <v>0</v>
      </c>
      <c r="HB202" s="80">
        <f t="shared" si="278"/>
        <v>0</v>
      </c>
      <c r="HC202" s="80">
        <f t="shared" si="278"/>
        <v>0</v>
      </c>
      <c r="HD202" s="80">
        <f t="shared" si="278"/>
        <v>0</v>
      </c>
      <c r="HE202" s="80">
        <f t="shared" si="278"/>
        <v>0</v>
      </c>
      <c r="HF202" s="80">
        <f t="shared" si="278"/>
        <v>0</v>
      </c>
      <c r="HG202" s="80">
        <f t="shared" si="278"/>
        <v>0</v>
      </c>
      <c r="HH202" s="80">
        <f t="shared" si="278"/>
        <v>0</v>
      </c>
      <c r="HI202" s="80">
        <f t="shared" si="278"/>
        <v>0</v>
      </c>
      <c r="HJ202" s="80">
        <f t="shared" si="278"/>
        <v>0</v>
      </c>
      <c r="HK202" s="80">
        <f t="shared" si="278"/>
        <v>0</v>
      </c>
      <c r="HL202" s="80">
        <f t="shared" si="278"/>
        <v>0</v>
      </c>
      <c r="HM202" s="80">
        <f t="shared" si="278"/>
        <v>0</v>
      </c>
      <c r="HN202" s="80">
        <f t="shared" si="278"/>
        <v>0</v>
      </c>
      <c r="HO202" s="80">
        <f t="shared" si="278"/>
        <v>0</v>
      </c>
      <c r="HP202" s="80">
        <f t="shared" si="278"/>
        <v>0</v>
      </c>
      <c r="HQ202" s="80">
        <f t="shared" si="278"/>
        <v>0</v>
      </c>
      <c r="HR202" s="80">
        <f t="shared" si="278"/>
        <v>0</v>
      </c>
      <c r="HS202" s="80">
        <f t="shared" si="278"/>
        <v>0</v>
      </c>
      <c r="HT202" s="80">
        <f t="shared" si="278"/>
        <v>0</v>
      </c>
      <c r="HU202" s="80">
        <f t="shared" si="278"/>
        <v>0</v>
      </c>
      <c r="HV202" s="80">
        <f t="shared" si="278"/>
        <v>0</v>
      </c>
      <c r="HW202" s="80">
        <f t="shared" si="278"/>
        <v>0</v>
      </c>
      <c r="HX202" s="80">
        <f t="shared" si="278"/>
        <v>0</v>
      </c>
      <c r="HY202" s="80">
        <f t="shared" si="278"/>
        <v>0</v>
      </c>
      <c r="HZ202" s="80">
        <f t="shared" si="278"/>
        <v>0</v>
      </c>
      <c r="IA202" s="80">
        <f t="shared" si="278"/>
        <v>0</v>
      </c>
      <c r="IB202" s="80">
        <f t="shared" si="278"/>
        <v>0</v>
      </c>
      <c r="IC202" s="80">
        <f t="shared" si="278"/>
        <v>0</v>
      </c>
      <c r="ID202" s="80">
        <f t="shared" si="278"/>
        <v>0</v>
      </c>
      <c r="IE202" s="80">
        <f t="shared" si="278"/>
        <v>0</v>
      </c>
      <c r="IF202" s="80">
        <f t="shared" si="278"/>
        <v>0</v>
      </c>
      <c r="IG202" s="80">
        <f t="shared" si="278"/>
        <v>0</v>
      </c>
      <c r="IH202" s="80">
        <f t="shared" si="278"/>
        <v>0</v>
      </c>
      <c r="II202" s="80">
        <f t="shared" si="278"/>
        <v>0</v>
      </c>
      <c r="IJ202" s="80">
        <f t="shared" si="278"/>
        <v>0</v>
      </c>
      <c r="IK202" s="80">
        <f t="shared" si="278"/>
        <v>0</v>
      </c>
      <c r="IL202" s="80">
        <f t="shared" si="278"/>
        <v>0</v>
      </c>
      <c r="IM202" s="80">
        <f t="shared" si="278"/>
        <v>0</v>
      </c>
      <c r="IN202" s="80">
        <f t="shared" si="278"/>
        <v>0</v>
      </c>
      <c r="IO202" s="80">
        <f t="shared" si="278"/>
        <v>0</v>
      </c>
      <c r="IP202" s="80">
        <f t="shared" si="278"/>
        <v>0</v>
      </c>
      <c r="IQ202" s="80">
        <f t="shared" si="278"/>
        <v>0</v>
      </c>
      <c r="IR202" s="80">
        <f t="shared" si="278"/>
        <v>0</v>
      </c>
      <c r="IS202" s="80">
        <f t="shared" si="278"/>
        <v>0</v>
      </c>
      <c r="IT202" s="80">
        <f t="shared" si="278"/>
        <v>0</v>
      </c>
      <c r="IU202" s="80">
        <f t="shared" si="278"/>
        <v>0</v>
      </c>
      <c r="IV202" s="80">
        <f t="shared" si="278"/>
        <v>0</v>
      </c>
      <c r="IW202" s="80">
        <f t="shared" si="278"/>
        <v>0</v>
      </c>
      <c r="IX202" s="80">
        <f t="shared" si="278"/>
        <v>0</v>
      </c>
      <c r="IY202" s="80">
        <f t="shared" si="278"/>
        <v>0</v>
      </c>
      <c r="IZ202" s="80">
        <f t="shared" si="278"/>
        <v>0</v>
      </c>
      <c r="JA202" s="80">
        <f t="shared" si="278"/>
        <v>0</v>
      </c>
      <c r="JB202" s="80">
        <f t="shared" si="278"/>
        <v>0</v>
      </c>
      <c r="JC202" s="80">
        <f t="shared" si="278"/>
        <v>0</v>
      </c>
      <c r="JD202" s="80">
        <f t="shared" si="278"/>
        <v>0</v>
      </c>
      <c r="JE202" s="80">
        <f t="shared" si="278"/>
        <v>0</v>
      </c>
      <c r="JF202" s="80">
        <f t="shared" si="278"/>
        <v>0</v>
      </c>
      <c r="JG202" s="80">
        <f t="shared" si="278"/>
        <v>0</v>
      </c>
      <c r="JH202" s="80">
        <f t="shared" si="278"/>
        <v>0</v>
      </c>
      <c r="JI202" s="80">
        <f t="shared" si="278"/>
        <v>0</v>
      </c>
      <c r="JJ202" s="80">
        <f t="shared" si="278"/>
        <v>0</v>
      </c>
      <c r="JK202" s="80">
        <f t="shared" si="278"/>
        <v>0</v>
      </c>
      <c r="JL202" s="80">
        <f t="shared" si="278"/>
        <v>0</v>
      </c>
      <c r="JM202" s="80">
        <f t="shared" si="278"/>
        <v>0</v>
      </c>
      <c r="JN202" s="80">
        <f t="shared" si="278"/>
        <v>0</v>
      </c>
      <c r="JO202" s="80">
        <f t="shared" si="278"/>
        <v>0</v>
      </c>
      <c r="JP202" s="80">
        <f t="shared" si="278"/>
        <v>0</v>
      </c>
      <c r="JQ202" s="80">
        <f t="shared" si="278"/>
        <v>0</v>
      </c>
      <c r="JR202" s="80">
        <f t="shared" si="278"/>
        <v>0</v>
      </c>
      <c r="JS202" s="80">
        <f t="shared" si="278"/>
        <v>0</v>
      </c>
      <c r="JT202" s="80">
        <f t="shared" si="278"/>
        <v>0</v>
      </c>
      <c r="JU202" s="80">
        <f t="shared" si="278"/>
        <v>0</v>
      </c>
      <c r="JV202" s="80">
        <f t="shared" si="278"/>
        <v>0</v>
      </c>
      <c r="JW202" s="80">
        <f t="shared" si="278"/>
        <v>0</v>
      </c>
      <c r="JX202" s="80">
        <f t="shared" si="278"/>
        <v>0</v>
      </c>
      <c r="JY202" s="80">
        <f t="shared" si="278"/>
        <v>0</v>
      </c>
      <c r="JZ202" s="80">
        <f t="shared" si="278"/>
        <v>0</v>
      </c>
      <c r="KA202" s="80">
        <f t="shared" si="278"/>
        <v>0</v>
      </c>
      <c r="KB202" s="80">
        <f t="shared" si="278"/>
        <v>0</v>
      </c>
      <c r="KC202" s="80">
        <f t="shared" si="278"/>
        <v>0</v>
      </c>
      <c r="KD202" s="80">
        <f t="shared" si="278"/>
        <v>0</v>
      </c>
      <c r="KE202" s="80">
        <f t="shared" si="278"/>
        <v>0</v>
      </c>
      <c r="KF202" s="1"/>
      <c r="KG202" s="1"/>
      <c r="KH202" s="80">
        <f>+Interest_Rate_for_Equipment_Financing/12*P202</f>
        <v>0</v>
      </c>
      <c r="KI202" s="80">
        <f>+Interest_Rate_for_Equipment_Financing/12*Q202</f>
        <v>0</v>
      </c>
      <c r="KJ202" s="80">
        <f>+Interest_Rate_for_Equipment_Financing/12*R202</f>
        <v>0</v>
      </c>
      <c r="KK202" s="80">
        <f>+Interest_Rate_for_Equipment_Financing/12*S202</f>
        <v>0</v>
      </c>
      <c r="KL202" s="80">
        <f>+Interest_Rate_for_Equipment_Financing/12*T202</f>
        <v>0</v>
      </c>
      <c r="KM202" s="80">
        <f>+Interest_Rate_for_Equipment_Financing/12*U202</f>
        <v>0</v>
      </c>
      <c r="KN202" s="80">
        <f>+Interest_Rate_for_Equipment_Financing/12*V202</f>
        <v>0</v>
      </c>
      <c r="KO202" s="80">
        <f>+Interest_Rate_for_Equipment_Financing/12*W202</f>
        <v>0</v>
      </c>
      <c r="KP202" s="80">
        <f>+Interest_Rate_for_Equipment_Financing/12*X202</f>
        <v>0</v>
      </c>
      <c r="KQ202" s="80">
        <f>+Interest_Rate_for_Equipment_Financing/12*Y202</f>
        <v>0</v>
      </c>
      <c r="KR202" s="80">
        <f>+Interest_Rate_for_Equipment_Financing/12*Z202</f>
        <v>0</v>
      </c>
      <c r="KS202" s="80">
        <f>+Interest_Rate_for_Equipment_Financing/12*AA202</f>
        <v>0</v>
      </c>
      <c r="KT202" s="80">
        <f>+Interest_Rate_for_Equipment_Financing/12*AB202</f>
        <v>0</v>
      </c>
      <c r="KU202" s="80">
        <f>+Interest_Rate_for_Equipment_Financing/12*AC202</f>
        <v>0</v>
      </c>
      <c r="KV202" s="80">
        <f>+Interest_Rate_for_Equipment_Financing/12*AD202</f>
        <v>0</v>
      </c>
      <c r="KW202" s="80">
        <f>+Interest_Rate_for_Equipment_Financing/12*AE202</f>
        <v>0</v>
      </c>
      <c r="KX202" s="80">
        <f>+Interest_Rate_for_Equipment_Financing/12*AF202</f>
        <v>0</v>
      </c>
      <c r="KY202" s="80">
        <f>+Interest_Rate_for_Equipment_Financing/12*AG202</f>
        <v>0</v>
      </c>
      <c r="KZ202" s="80">
        <f>+Interest_Rate_for_Equipment_Financing/12*AH202</f>
        <v>0</v>
      </c>
      <c r="LA202" s="80">
        <f>+Interest_Rate_for_Equipment_Financing/12*AI202</f>
        <v>0</v>
      </c>
      <c r="LB202" s="80">
        <f>+Interest_Rate_for_Equipment_Financing/12*AJ202</f>
        <v>0</v>
      </c>
      <c r="LC202" s="80">
        <f>+Interest_Rate_for_Equipment_Financing/12*AK202</f>
        <v>0</v>
      </c>
      <c r="LD202" s="80">
        <f>+Interest_Rate_for_Equipment_Financing/12*AL202</f>
        <v>0</v>
      </c>
      <c r="LE202" s="80">
        <f>+Interest_Rate_for_Equipment_Financing/12*AM202</f>
        <v>0</v>
      </c>
      <c r="LF202" s="80">
        <f>+Interest_Rate_for_Equipment_Financing/12*AN202</f>
        <v>0</v>
      </c>
      <c r="LG202" s="80">
        <f>+Interest_Rate_for_Equipment_Financing/12*AO202</f>
        <v>0</v>
      </c>
      <c r="LH202" s="80">
        <f>+Interest_Rate_for_Equipment_Financing/12*AP202</f>
        <v>0</v>
      </c>
      <c r="LI202" s="80">
        <f>+Interest_Rate_for_Equipment_Financing/12*AQ202</f>
        <v>0</v>
      </c>
      <c r="LJ202" s="80">
        <f>+Interest_Rate_for_Equipment_Financing/12*AR202</f>
        <v>0</v>
      </c>
      <c r="LK202" s="80">
        <f>+Interest_Rate_for_Equipment_Financing/12*AS202</f>
        <v>0</v>
      </c>
      <c r="LL202" s="80">
        <f>+Interest_Rate_for_Equipment_Financing/12*AT202</f>
        <v>0</v>
      </c>
      <c r="LM202" s="80">
        <f>+Interest_Rate_for_Equipment_Financing/12*AU202</f>
        <v>0</v>
      </c>
      <c r="LN202" s="80">
        <f>+Interest_Rate_for_Equipment_Financing/12*AV202</f>
        <v>0</v>
      </c>
      <c r="LO202" s="80">
        <f>+Interest_Rate_for_Equipment_Financing/12*AW202</f>
        <v>0</v>
      </c>
      <c r="LP202" s="80">
        <f>+Interest_Rate_for_Equipment_Financing/12*AX202</f>
        <v>0</v>
      </c>
      <c r="LQ202" s="80">
        <f>+Interest_Rate_for_Equipment_Financing/12*AY202</f>
        <v>0</v>
      </c>
      <c r="LR202" s="80">
        <f>+Interest_Rate_for_Equipment_Financing/12*AZ202</f>
        <v>0</v>
      </c>
      <c r="LS202" s="80">
        <f>+Interest_Rate_for_Equipment_Financing/12*BA202</f>
        <v>0</v>
      </c>
      <c r="LT202" s="80">
        <f>+Interest_Rate_for_Equipment_Financing/12*BB202</f>
        <v>0</v>
      </c>
      <c r="LU202" s="80">
        <f>+Interest_Rate_for_Equipment_Financing/12*BC202</f>
        <v>0</v>
      </c>
      <c r="LV202" s="80">
        <f>+Interest_Rate_for_Equipment_Financing/12*BD202</f>
        <v>0</v>
      </c>
      <c r="LW202" s="80">
        <f>+Interest_Rate_for_Equipment_Financing/12*BE202</f>
        <v>0</v>
      </c>
      <c r="LX202" s="80">
        <f>+Interest_Rate_for_Equipment_Financing/12*BF202</f>
        <v>0</v>
      </c>
      <c r="LY202" s="80">
        <f>+Interest_Rate_for_Equipment_Financing/12*BG202</f>
        <v>0</v>
      </c>
      <c r="LZ202" s="80">
        <f>+Interest_Rate_for_Equipment_Financing/12*BH202</f>
        <v>0</v>
      </c>
      <c r="MA202" s="80">
        <f>+Interest_Rate_for_Equipment_Financing/12*BI202</f>
        <v>0</v>
      </c>
      <c r="MB202" s="80">
        <f>+Interest_Rate_for_Equipment_Financing/12*BJ202</f>
        <v>0</v>
      </c>
      <c r="MC202" s="80">
        <f>+Interest_Rate_for_Equipment_Financing/12*BK202</f>
        <v>0</v>
      </c>
      <c r="MD202" s="80">
        <f>+Interest_Rate_for_Equipment_Financing/12*BL202</f>
        <v>0</v>
      </c>
      <c r="ME202" s="80">
        <f>+Interest_Rate_for_Equipment_Financing/12*BM202</f>
        <v>0</v>
      </c>
      <c r="MF202" s="80">
        <f>+Interest_Rate_for_Equipment_Financing/12*BN202</f>
        <v>0</v>
      </c>
      <c r="MG202" s="80">
        <f>+Interest_Rate_for_Equipment_Financing/12*BO202</f>
        <v>0</v>
      </c>
      <c r="MH202" s="80">
        <f>+Interest_Rate_for_Equipment_Financing/12*BP202</f>
        <v>0</v>
      </c>
      <c r="MI202" s="80">
        <f>+Interest_Rate_for_Equipment_Financing/12*BQ202</f>
        <v>0</v>
      </c>
      <c r="MJ202" s="80">
        <f>+Interest_Rate_for_Equipment_Financing/12*BR202</f>
        <v>0</v>
      </c>
      <c r="MK202" s="80">
        <f>+Interest_Rate_for_Equipment_Financing/12*BS202</f>
        <v>0</v>
      </c>
      <c r="ML202" s="80">
        <f>+Interest_Rate_for_Equipment_Financing/12*BT202</f>
        <v>0</v>
      </c>
      <c r="MM202" s="80">
        <f>+Interest_Rate_for_Equipment_Financing/12*BU202</f>
        <v>0</v>
      </c>
      <c r="MN202" s="80">
        <f>+Interest_Rate_for_Equipment_Financing/12*BV202</f>
        <v>0</v>
      </c>
      <c r="MO202" s="80">
        <f>+Interest_Rate_for_Equipment_Financing/12*BW202</f>
        <v>0</v>
      </c>
      <c r="MP202" s="80">
        <f>+Interest_Rate_for_Equipment_Financing/12*BX202</f>
        <v>0</v>
      </c>
      <c r="MQ202" s="80">
        <f>+Interest_Rate_for_Equipment_Financing/12*BY202</f>
        <v>0</v>
      </c>
      <c r="MR202" s="80">
        <f>+Interest_Rate_for_Equipment_Financing/12*BZ202</f>
        <v>0</v>
      </c>
      <c r="MS202" s="80">
        <f>+Interest_Rate_for_Equipment_Financing/12*CA202</f>
        <v>0</v>
      </c>
      <c r="MT202" s="80">
        <f>+Interest_Rate_for_Equipment_Financing/12*CB202</f>
        <v>0</v>
      </c>
      <c r="MU202" s="80">
        <f>+Interest_Rate_for_Equipment_Financing/12*CC202</f>
        <v>0</v>
      </c>
      <c r="MV202" s="80">
        <f>+Interest_Rate_for_Equipment_Financing/12*CD202</f>
        <v>0</v>
      </c>
      <c r="MW202" s="80">
        <f>+Interest_Rate_for_Equipment_Financing/12*CE202</f>
        <v>0</v>
      </c>
      <c r="MX202" s="80">
        <f>+Interest_Rate_for_Equipment_Financing/12*CF202</f>
        <v>0</v>
      </c>
      <c r="MY202" s="80">
        <f>+Interest_Rate_for_Equipment_Financing/12*CG202</f>
        <v>0</v>
      </c>
      <c r="MZ202" s="80">
        <f>+Interest_Rate_for_Equipment_Financing/12*CH202</f>
        <v>0</v>
      </c>
      <c r="NA202" s="80">
        <f>+Interest_Rate_for_Equipment_Financing/12*CI202</f>
        <v>0</v>
      </c>
      <c r="NB202" s="80">
        <f>+Interest_Rate_for_Equipment_Financing/12*CJ202</f>
        <v>0</v>
      </c>
      <c r="NC202" s="80">
        <f>+Interest_Rate_for_Equipment_Financing/12*CK202</f>
        <v>0</v>
      </c>
      <c r="ND202" s="80">
        <f>+Interest_Rate_for_Equipment_Financing/12*CL202</f>
        <v>0</v>
      </c>
      <c r="NE202" s="80">
        <f>+Interest_Rate_for_Equipment_Financing/12*CM202</f>
        <v>0</v>
      </c>
      <c r="NF202" s="80">
        <f>+Interest_Rate_for_Equipment_Financing/12*CN202</f>
        <v>0</v>
      </c>
      <c r="NG202" s="80">
        <f>+Interest_Rate_for_Equipment_Financing/12*CO202</f>
        <v>0</v>
      </c>
      <c r="NH202" s="80">
        <f>+Interest_Rate_for_Equipment_Financing/12*CP202</f>
        <v>0</v>
      </c>
      <c r="NI202" s="80">
        <f>+Interest_Rate_for_Equipment_Financing/12*CQ202</f>
        <v>0</v>
      </c>
      <c r="NJ202" s="80">
        <f>+Interest_Rate_for_Equipment_Financing/12*CR202</f>
        <v>0</v>
      </c>
      <c r="NK202" s="80">
        <f>+Interest_Rate_for_Equipment_Financing/12*CS202</f>
        <v>0</v>
      </c>
      <c r="NL202" s="80">
        <f>+Interest_Rate_for_Equipment_Financing/12*CT202</f>
        <v>0</v>
      </c>
      <c r="NM202" s="80">
        <f>+Interest_Rate_for_Equipment_Financing/12*CU202</f>
        <v>0</v>
      </c>
      <c r="NN202" s="80">
        <f>+Interest_Rate_for_Equipment_Financing/12*CV202</f>
        <v>0</v>
      </c>
      <c r="NO202" s="80">
        <f>+Interest_Rate_for_Equipment_Financing/12*CW202</f>
        <v>0</v>
      </c>
      <c r="NP202" s="80">
        <f>+Interest_Rate_for_Equipment_Financing/12*CX202</f>
        <v>0</v>
      </c>
      <c r="NQ202" s="80">
        <f>+Interest_Rate_for_Equipment_Financing/12*CY202</f>
        <v>0</v>
      </c>
      <c r="NR202" s="80">
        <f>+Interest_Rate_for_Equipment_Financing/12*CZ202</f>
        <v>0</v>
      </c>
      <c r="NS202" s="80">
        <f>+Interest_Rate_for_Equipment_Financing/12*DA202</f>
        <v>0</v>
      </c>
      <c r="NT202" s="80">
        <f>+Interest_Rate_for_Equipment_Financing/12*DB202</f>
        <v>0</v>
      </c>
      <c r="NU202" s="80">
        <f>+Interest_Rate_for_Equipment_Financing/12*DC202</f>
        <v>0</v>
      </c>
      <c r="NV202" s="80">
        <f>+Interest_Rate_for_Equipment_Financing/12*DD202</f>
        <v>0</v>
      </c>
      <c r="NW202" s="80">
        <f>+Interest_Rate_for_Equipment_Financing/12*DE202</f>
        <v>0</v>
      </c>
      <c r="NX202" s="80">
        <f>+Interest_Rate_for_Equipment_Financing/12*DF202</f>
        <v>0</v>
      </c>
      <c r="NY202" s="80">
        <f>+Interest_Rate_for_Equipment_Financing/12*DG202</f>
        <v>0</v>
      </c>
      <c r="NZ202" s="80">
        <f>+Interest_Rate_for_Equipment_Financing/12*DH202</f>
        <v>0</v>
      </c>
      <c r="OA202" s="80">
        <f>+Interest_Rate_for_Equipment_Financing/12*DI202</f>
        <v>0</v>
      </c>
      <c r="OB202" s="80">
        <f>+Interest_Rate_for_Equipment_Financing/12*DJ202</f>
        <v>0</v>
      </c>
      <c r="OC202" s="80">
        <f>+Interest_Rate_for_Equipment_Financing/12*DK202</f>
        <v>0</v>
      </c>
      <c r="OD202" s="80">
        <f>+Interest_Rate_for_Equipment_Financing/12*DL202</f>
        <v>0</v>
      </c>
      <c r="OE202" s="80">
        <f>+Interest_Rate_for_Equipment_Financing/12*DM202</f>
        <v>0</v>
      </c>
      <c r="OF202" s="80">
        <f>+Interest_Rate_for_Equipment_Financing/12*DN202</f>
        <v>0</v>
      </c>
      <c r="OG202" s="80">
        <f>+Interest_Rate_for_Equipment_Financing/12*DO202</f>
        <v>0</v>
      </c>
      <c r="OH202" s="80">
        <f>+Interest_Rate_for_Equipment_Financing/12*DP202</f>
        <v>0</v>
      </c>
      <c r="OI202" s="80">
        <f>+Interest_Rate_for_Equipment_Financing/12*DQ202</f>
        <v>0</v>
      </c>
      <c r="OJ202" s="80">
        <f>+Interest_Rate_for_Equipment_Financing/12*DR202</f>
        <v>0</v>
      </c>
      <c r="OK202" s="80">
        <f>+Interest_Rate_for_Equipment_Financing/12*DS202</f>
        <v>0</v>
      </c>
      <c r="OL202" s="80">
        <f>+Interest_Rate_for_Equipment_Financing/12*DT202</f>
        <v>0</v>
      </c>
      <c r="OM202" s="80">
        <f>+Interest_Rate_for_Equipment_Financing/12*DU202</f>
        <v>0</v>
      </c>
      <c r="ON202" s="80">
        <f>+Interest_Rate_for_Equipment_Financing/12*DV202</f>
        <v>0</v>
      </c>
      <c r="OO202" s="80">
        <f>+Interest_Rate_for_Equipment_Financing/12*DW202</f>
        <v>0</v>
      </c>
      <c r="OP202" s="80">
        <f>+Interest_Rate_for_Equipment_Financing/12*DX202</f>
        <v>0</v>
      </c>
      <c r="OQ202" s="80">
        <f>+Interest_Rate_for_Equipment_Financing/12*DY202</f>
        <v>0</v>
      </c>
      <c r="OR202" s="80">
        <f>+Interest_Rate_for_Equipment_Financing/12*DZ202</f>
        <v>0</v>
      </c>
      <c r="OS202" s="80">
        <f>+Interest_Rate_for_Equipment_Financing/12*EA202</f>
        <v>0</v>
      </c>
      <c r="OT202" s="80">
        <f>+Interest_Rate_for_Equipment_Financing/12*EB202</f>
        <v>0</v>
      </c>
      <c r="OU202" s="80">
        <f>+Interest_Rate_for_Equipment_Financing/12*EC202</f>
        <v>0</v>
      </c>
      <c r="OV202" s="80">
        <f>+Interest_Rate_for_Equipment_Financing/12*ED202</f>
        <v>0</v>
      </c>
      <c r="OW202" s="80">
        <f>+Interest_Rate_for_Equipment_Financing/12*EE202</f>
        <v>0</v>
      </c>
    </row>
    <row r="203" ht="12.75" customHeight="1">
      <c r="A203" s="79">
        <f t="shared" si="111"/>
        <v>82</v>
      </c>
      <c r="B203" s="79" t="s">
        <v>282</v>
      </c>
      <c r="C203" s="80"/>
      <c r="D203" s="80" t="str">
        <f>Term_for_Equipment_Financing</f>
        <v/>
      </c>
      <c r="E203" s="294">
        <f>+Interest_Rate_LT</f>
        <v>0.05</v>
      </c>
      <c r="F203" s="295">
        <f t="shared" si="141"/>
        <v>10</v>
      </c>
      <c r="G203" s="79">
        <f t="shared" si="142"/>
        <v>2031</v>
      </c>
      <c r="H203" s="296"/>
      <c r="I203" s="296"/>
      <c r="J203" s="297"/>
      <c r="K203" s="1"/>
      <c r="L203" s="1"/>
      <c r="M203" s="256">
        <f t="shared" si="118"/>
        <v>48122</v>
      </c>
      <c r="N203" s="256">
        <f t="shared" si="112"/>
        <v>0</v>
      </c>
      <c r="O203" s="257">
        <f t="shared" si="113"/>
        <v>0</v>
      </c>
      <c r="P203" s="258">
        <f t="shared" ref="P203:ES203" si="279">AND((O203&gt;0.1),OR(P$70&lt;$N203,$N203=0))*(O203+$O203+O203*$E203/12)+(P$70=$M203)*($C203+$O203+$C203*$E203/12)</f>
        <v>0</v>
      </c>
      <c r="Q203" s="258">
        <f t="shared" si="279"/>
        <v>0</v>
      </c>
      <c r="R203" s="258">
        <f t="shared" si="279"/>
        <v>0</v>
      </c>
      <c r="S203" s="258">
        <f t="shared" si="279"/>
        <v>0</v>
      </c>
      <c r="T203" s="258">
        <f t="shared" si="279"/>
        <v>0</v>
      </c>
      <c r="U203" s="258">
        <f t="shared" si="279"/>
        <v>0</v>
      </c>
      <c r="V203" s="258">
        <f t="shared" si="279"/>
        <v>0</v>
      </c>
      <c r="W203" s="258">
        <f t="shared" si="279"/>
        <v>0</v>
      </c>
      <c r="X203" s="258">
        <f t="shared" si="279"/>
        <v>0</v>
      </c>
      <c r="Y203" s="258">
        <f t="shared" si="279"/>
        <v>0</v>
      </c>
      <c r="Z203" s="258">
        <f t="shared" si="279"/>
        <v>0</v>
      </c>
      <c r="AA203" s="258">
        <f t="shared" si="279"/>
        <v>0</v>
      </c>
      <c r="AB203" s="258">
        <f t="shared" si="279"/>
        <v>0</v>
      </c>
      <c r="AC203" s="258">
        <f t="shared" si="279"/>
        <v>0</v>
      </c>
      <c r="AD203" s="258">
        <f t="shared" si="279"/>
        <v>0</v>
      </c>
      <c r="AE203" s="258">
        <f t="shared" si="279"/>
        <v>0</v>
      </c>
      <c r="AF203" s="258">
        <f t="shared" si="279"/>
        <v>0</v>
      </c>
      <c r="AG203" s="258">
        <f t="shared" si="279"/>
        <v>0</v>
      </c>
      <c r="AH203" s="258">
        <f t="shared" si="279"/>
        <v>0</v>
      </c>
      <c r="AI203" s="258">
        <f t="shared" si="279"/>
        <v>0</v>
      </c>
      <c r="AJ203" s="258">
        <f t="shared" si="279"/>
        <v>0</v>
      </c>
      <c r="AK203" s="258">
        <f t="shared" si="279"/>
        <v>0</v>
      </c>
      <c r="AL203" s="258">
        <f t="shared" si="279"/>
        <v>0</v>
      </c>
      <c r="AM203" s="258">
        <f t="shared" si="279"/>
        <v>0</v>
      </c>
      <c r="AN203" s="258">
        <f t="shared" si="279"/>
        <v>0</v>
      </c>
      <c r="AO203" s="258">
        <f t="shared" si="279"/>
        <v>0</v>
      </c>
      <c r="AP203" s="258">
        <f t="shared" si="279"/>
        <v>0</v>
      </c>
      <c r="AQ203" s="258">
        <f t="shared" si="279"/>
        <v>0</v>
      </c>
      <c r="AR203" s="258">
        <f t="shared" si="279"/>
        <v>0</v>
      </c>
      <c r="AS203" s="258">
        <f t="shared" si="279"/>
        <v>0</v>
      </c>
      <c r="AT203" s="258">
        <f t="shared" si="279"/>
        <v>0</v>
      </c>
      <c r="AU203" s="258">
        <f t="shared" si="279"/>
        <v>0</v>
      </c>
      <c r="AV203" s="258">
        <f t="shared" si="279"/>
        <v>0</v>
      </c>
      <c r="AW203" s="258">
        <f t="shared" si="279"/>
        <v>0</v>
      </c>
      <c r="AX203" s="258">
        <f t="shared" si="279"/>
        <v>0</v>
      </c>
      <c r="AY203" s="258">
        <f t="shared" si="279"/>
        <v>0</v>
      </c>
      <c r="AZ203" s="258">
        <f t="shared" si="279"/>
        <v>0</v>
      </c>
      <c r="BA203" s="258">
        <f t="shared" si="279"/>
        <v>0</v>
      </c>
      <c r="BB203" s="258">
        <f t="shared" si="279"/>
        <v>0</v>
      </c>
      <c r="BC203" s="258">
        <f t="shared" si="279"/>
        <v>0</v>
      </c>
      <c r="BD203" s="258">
        <f t="shared" si="279"/>
        <v>0</v>
      </c>
      <c r="BE203" s="258">
        <f t="shared" si="279"/>
        <v>0</v>
      </c>
      <c r="BF203" s="258">
        <f t="shared" si="279"/>
        <v>0</v>
      </c>
      <c r="BG203" s="258">
        <f t="shared" si="279"/>
        <v>0</v>
      </c>
      <c r="BH203" s="258">
        <f t="shared" si="279"/>
        <v>0</v>
      </c>
      <c r="BI203" s="258">
        <f t="shared" si="279"/>
        <v>0</v>
      </c>
      <c r="BJ203" s="258">
        <f t="shared" si="279"/>
        <v>0</v>
      </c>
      <c r="BK203" s="258">
        <f t="shared" si="279"/>
        <v>0</v>
      </c>
      <c r="BL203" s="258">
        <f t="shared" si="279"/>
        <v>0</v>
      </c>
      <c r="BM203" s="258">
        <f t="shared" si="279"/>
        <v>0</v>
      </c>
      <c r="BN203" s="258">
        <f t="shared" si="279"/>
        <v>0</v>
      </c>
      <c r="BO203" s="258">
        <f t="shared" si="279"/>
        <v>0</v>
      </c>
      <c r="BP203" s="258">
        <f t="shared" si="279"/>
        <v>0</v>
      </c>
      <c r="BQ203" s="258">
        <f t="shared" si="279"/>
        <v>0</v>
      </c>
      <c r="BR203" s="258">
        <f t="shared" si="279"/>
        <v>0</v>
      </c>
      <c r="BS203" s="258">
        <f t="shared" si="279"/>
        <v>0</v>
      </c>
      <c r="BT203" s="258">
        <f t="shared" si="279"/>
        <v>0</v>
      </c>
      <c r="BU203" s="258">
        <f t="shared" si="279"/>
        <v>0</v>
      </c>
      <c r="BV203" s="258">
        <f t="shared" si="279"/>
        <v>0</v>
      </c>
      <c r="BW203" s="258">
        <f t="shared" si="279"/>
        <v>0</v>
      </c>
      <c r="BX203" s="258">
        <f t="shared" si="279"/>
        <v>0</v>
      </c>
      <c r="BY203" s="258">
        <f t="shared" si="279"/>
        <v>0</v>
      </c>
      <c r="BZ203" s="258">
        <f t="shared" si="279"/>
        <v>0</v>
      </c>
      <c r="CA203" s="258">
        <f t="shared" si="279"/>
        <v>0</v>
      </c>
      <c r="CB203" s="258">
        <f t="shared" si="279"/>
        <v>0</v>
      </c>
      <c r="CC203" s="258">
        <f t="shared" si="279"/>
        <v>0</v>
      </c>
      <c r="CD203" s="258">
        <f t="shared" si="279"/>
        <v>0</v>
      </c>
      <c r="CE203" s="258">
        <f t="shared" si="279"/>
        <v>0</v>
      </c>
      <c r="CF203" s="258">
        <f t="shared" si="279"/>
        <v>0</v>
      </c>
      <c r="CG203" s="258">
        <f t="shared" si="279"/>
        <v>0</v>
      </c>
      <c r="CH203" s="258">
        <f t="shared" si="279"/>
        <v>0</v>
      </c>
      <c r="CI203" s="258">
        <f t="shared" si="279"/>
        <v>0</v>
      </c>
      <c r="CJ203" s="258">
        <f t="shared" si="279"/>
        <v>0</v>
      </c>
      <c r="CK203" s="258">
        <f t="shared" si="279"/>
        <v>0</v>
      </c>
      <c r="CL203" s="258">
        <f t="shared" si="279"/>
        <v>0</v>
      </c>
      <c r="CM203" s="258">
        <f t="shared" si="279"/>
        <v>0</v>
      </c>
      <c r="CN203" s="258">
        <f t="shared" si="279"/>
        <v>0</v>
      </c>
      <c r="CO203" s="258">
        <f t="shared" si="279"/>
        <v>0</v>
      </c>
      <c r="CP203" s="258">
        <f t="shared" si="279"/>
        <v>0</v>
      </c>
      <c r="CQ203" s="258">
        <f t="shared" si="279"/>
        <v>0</v>
      </c>
      <c r="CR203" s="258">
        <f t="shared" si="279"/>
        <v>0</v>
      </c>
      <c r="CS203" s="258">
        <f t="shared" si="279"/>
        <v>0</v>
      </c>
      <c r="CT203" s="258">
        <f t="shared" si="279"/>
        <v>0</v>
      </c>
      <c r="CU203" s="258">
        <f t="shared" si="279"/>
        <v>0</v>
      </c>
      <c r="CV203" s="258">
        <f t="shared" si="279"/>
        <v>0</v>
      </c>
      <c r="CW203" s="258">
        <f t="shared" si="279"/>
        <v>0</v>
      </c>
      <c r="CX203" s="258">
        <f t="shared" si="279"/>
        <v>0</v>
      </c>
      <c r="CY203" s="258">
        <f t="shared" si="279"/>
        <v>0</v>
      </c>
      <c r="CZ203" s="258">
        <f t="shared" si="279"/>
        <v>0</v>
      </c>
      <c r="DA203" s="258">
        <f t="shared" si="279"/>
        <v>0</v>
      </c>
      <c r="DB203" s="258">
        <f t="shared" si="279"/>
        <v>0</v>
      </c>
      <c r="DC203" s="258">
        <f t="shared" si="279"/>
        <v>0</v>
      </c>
      <c r="DD203" s="258">
        <f t="shared" si="279"/>
        <v>0</v>
      </c>
      <c r="DE203" s="258">
        <f t="shared" si="279"/>
        <v>0</v>
      </c>
      <c r="DF203" s="258">
        <f t="shared" si="279"/>
        <v>0</v>
      </c>
      <c r="DG203" s="258">
        <f t="shared" si="279"/>
        <v>0</v>
      </c>
      <c r="DH203" s="258">
        <f t="shared" si="279"/>
        <v>0</v>
      </c>
      <c r="DI203" s="258">
        <f t="shared" si="279"/>
        <v>0</v>
      </c>
      <c r="DJ203" s="258">
        <f t="shared" si="279"/>
        <v>0</v>
      </c>
      <c r="DK203" s="258">
        <f t="shared" si="279"/>
        <v>0</v>
      </c>
      <c r="DL203" s="258">
        <f t="shared" si="279"/>
        <v>0</v>
      </c>
      <c r="DM203" s="258">
        <f t="shared" si="279"/>
        <v>0</v>
      </c>
      <c r="DN203" s="258">
        <f t="shared" si="279"/>
        <v>0</v>
      </c>
      <c r="DO203" s="258">
        <f t="shared" si="279"/>
        <v>0</v>
      </c>
      <c r="DP203" s="258">
        <f t="shared" si="279"/>
        <v>0</v>
      </c>
      <c r="DQ203" s="258">
        <f t="shared" si="279"/>
        <v>0</v>
      </c>
      <c r="DR203" s="258">
        <f t="shared" si="279"/>
        <v>0</v>
      </c>
      <c r="DS203" s="258">
        <f t="shared" si="279"/>
        <v>0</v>
      </c>
      <c r="DT203" s="258">
        <f t="shared" si="279"/>
        <v>0</v>
      </c>
      <c r="DU203" s="258">
        <f t="shared" si="279"/>
        <v>0</v>
      </c>
      <c r="DV203" s="258">
        <f t="shared" si="279"/>
        <v>0</v>
      </c>
      <c r="DW203" s="258">
        <f t="shared" si="279"/>
        <v>0</v>
      </c>
      <c r="DX203" s="258">
        <f t="shared" si="279"/>
        <v>0</v>
      </c>
      <c r="DY203" s="258">
        <f t="shared" si="279"/>
        <v>0</v>
      </c>
      <c r="DZ203" s="258">
        <f t="shared" si="279"/>
        <v>0</v>
      </c>
      <c r="EA203" s="258">
        <f t="shared" si="279"/>
        <v>0</v>
      </c>
      <c r="EB203" s="258">
        <f t="shared" si="279"/>
        <v>0</v>
      </c>
      <c r="EC203" s="258">
        <f t="shared" si="279"/>
        <v>0</v>
      </c>
      <c r="ED203" s="258">
        <f t="shared" si="279"/>
        <v>0</v>
      </c>
      <c r="EE203" s="258">
        <f t="shared" si="279"/>
        <v>0</v>
      </c>
      <c r="EF203" s="258">
        <f t="shared" si="279"/>
        <v>0</v>
      </c>
      <c r="EG203" s="258">
        <f t="shared" si="279"/>
        <v>0</v>
      </c>
      <c r="EH203" s="258">
        <f t="shared" si="279"/>
        <v>0</v>
      </c>
      <c r="EI203" s="258">
        <f t="shared" si="279"/>
        <v>0</v>
      </c>
      <c r="EJ203" s="258">
        <f t="shared" si="279"/>
        <v>0</v>
      </c>
      <c r="EK203" s="258">
        <f t="shared" si="279"/>
        <v>0</v>
      </c>
      <c r="EL203" s="258">
        <f t="shared" si="279"/>
        <v>0</v>
      </c>
      <c r="EM203" s="258">
        <f t="shared" si="279"/>
        <v>0</v>
      </c>
      <c r="EN203" s="258">
        <f t="shared" si="279"/>
        <v>0</v>
      </c>
      <c r="EO203" s="258">
        <f t="shared" si="279"/>
        <v>0</v>
      </c>
      <c r="EP203" s="258">
        <f t="shared" si="279"/>
        <v>0</v>
      </c>
      <c r="EQ203" s="258">
        <f t="shared" si="279"/>
        <v>0</v>
      </c>
      <c r="ER203" s="258">
        <f t="shared" si="279"/>
        <v>0</v>
      </c>
      <c r="ES203" s="258">
        <f t="shared" si="279"/>
        <v>0</v>
      </c>
      <c r="ET203" s="1"/>
      <c r="EU203" s="1"/>
      <c r="EV203" s="1"/>
      <c r="EW203" s="1"/>
      <c r="EX203" s="80">
        <f t="shared" ref="EX203:KE203" si="280">(P203&gt;0)*(P203-AB203)</f>
        <v>0</v>
      </c>
      <c r="EY203" s="80">
        <f t="shared" si="280"/>
        <v>0</v>
      </c>
      <c r="EZ203" s="80">
        <f t="shared" si="280"/>
        <v>0</v>
      </c>
      <c r="FA203" s="80">
        <f t="shared" si="280"/>
        <v>0</v>
      </c>
      <c r="FB203" s="80">
        <f t="shared" si="280"/>
        <v>0</v>
      </c>
      <c r="FC203" s="80">
        <f t="shared" si="280"/>
        <v>0</v>
      </c>
      <c r="FD203" s="80">
        <f t="shared" si="280"/>
        <v>0</v>
      </c>
      <c r="FE203" s="80">
        <f t="shared" si="280"/>
        <v>0</v>
      </c>
      <c r="FF203" s="80">
        <f t="shared" si="280"/>
        <v>0</v>
      </c>
      <c r="FG203" s="80">
        <f t="shared" si="280"/>
        <v>0</v>
      </c>
      <c r="FH203" s="80">
        <f t="shared" si="280"/>
        <v>0</v>
      </c>
      <c r="FI203" s="80">
        <f t="shared" si="280"/>
        <v>0</v>
      </c>
      <c r="FJ203" s="80">
        <f t="shared" si="280"/>
        <v>0</v>
      </c>
      <c r="FK203" s="80">
        <f t="shared" si="280"/>
        <v>0</v>
      </c>
      <c r="FL203" s="80">
        <f t="shared" si="280"/>
        <v>0</v>
      </c>
      <c r="FM203" s="80">
        <f t="shared" si="280"/>
        <v>0</v>
      </c>
      <c r="FN203" s="80">
        <f t="shared" si="280"/>
        <v>0</v>
      </c>
      <c r="FO203" s="80">
        <f t="shared" si="280"/>
        <v>0</v>
      </c>
      <c r="FP203" s="80">
        <f t="shared" si="280"/>
        <v>0</v>
      </c>
      <c r="FQ203" s="80">
        <f t="shared" si="280"/>
        <v>0</v>
      </c>
      <c r="FR203" s="80">
        <f t="shared" si="280"/>
        <v>0</v>
      </c>
      <c r="FS203" s="80">
        <f t="shared" si="280"/>
        <v>0</v>
      </c>
      <c r="FT203" s="80">
        <f t="shared" si="280"/>
        <v>0</v>
      </c>
      <c r="FU203" s="80">
        <f t="shared" si="280"/>
        <v>0</v>
      </c>
      <c r="FV203" s="80">
        <f t="shared" si="280"/>
        <v>0</v>
      </c>
      <c r="FW203" s="80">
        <f t="shared" si="280"/>
        <v>0</v>
      </c>
      <c r="FX203" s="80">
        <f t="shared" si="280"/>
        <v>0</v>
      </c>
      <c r="FY203" s="80">
        <f t="shared" si="280"/>
        <v>0</v>
      </c>
      <c r="FZ203" s="80">
        <f t="shared" si="280"/>
        <v>0</v>
      </c>
      <c r="GA203" s="80">
        <f t="shared" si="280"/>
        <v>0</v>
      </c>
      <c r="GB203" s="80">
        <f t="shared" si="280"/>
        <v>0</v>
      </c>
      <c r="GC203" s="80">
        <f t="shared" si="280"/>
        <v>0</v>
      </c>
      <c r="GD203" s="80">
        <f t="shared" si="280"/>
        <v>0</v>
      </c>
      <c r="GE203" s="80">
        <f t="shared" si="280"/>
        <v>0</v>
      </c>
      <c r="GF203" s="80">
        <f t="shared" si="280"/>
        <v>0</v>
      </c>
      <c r="GG203" s="80">
        <f t="shared" si="280"/>
        <v>0</v>
      </c>
      <c r="GH203" s="80">
        <f t="shared" si="280"/>
        <v>0</v>
      </c>
      <c r="GI203" s="80">
        <f t="shared" si="280"/>
        <v>0</v>
      </c>
      <c r="GJ203" s="80">
        <f t="shared" si="280"/>
        <v>0</v>
      </c>
      <c r="GK203" s="80">
        <f t="shared" si="280"/>
        <v>0</v>
      </c>
      <c r="GL203" s="80">
        <f t="shared" si="280"/>
        <v>0</v>
      </c>
      <c r="GM203" s="80">
        <f t="shared" si="280"/>
        <v>0</v>
      </c>
      <c r="GN203" s="80">
        <f t="shared" si="280"/>
        <v>0</v>
      </c>
      <c r="GO203" s="80">
        <f t="shared" si="280"/>
        <v>0</v>
      </c>
      <c r="GP203" s="80">
        <f t="shared" si="280"/>
        <v>0</v>
      </c>
      <c r="GQ203" s="80">
        <f t="shared" si="280"/>
        <v>0</v>
      </c>
      <c r="GR203" s="80">
        <f t="shared" si="280"/>
        <v>0</v>
      </c>
      <c r="GS203" s="80">
        <f t="shared" si="280"/>
        <v>0</v>
      </c>
      <c r="GT203" s="80">
        <f t="shared" si="280"/>
        <v>0</v>
      </c>
      <c r="GU203" s="80">
        <f t="shared" si="280"/>
        <v>0</v>
      </c>
      <c r="GV203" s="80">
        <f t="shared" si="280"/>
        <v>0</v>
      </c>
      <c r="GW203" s="80">
        <f t="shared" si="280"/>
        <v>0</v>
      </c>
      <c r="GX203" s="80">
        <f t="shared" si="280"/>
        <v>0</v>
      </c>
      <c r="GY203" s="80">
        <f t="shared" si="280"/>
        <v>0</v>
      </c>
      <c r="GZ203" s="80">
        <f t="shared" si="280"/>
        <v>0</v>
      </c>
      <c r="HA203" s="80">
        <f t="shared" si="280"/>
        <v>0</v>
      </c>
      <c r="HB203" s="80">
        <f t="shared" si="280"/>
        <v>0</v>
      </c>
      <c r="HC203" s="80">
        <f t="shared" si="280"/>
        <v>0</v>
      </c>
      <c r="HD203" s="80">
        <f t="shared" si="280"/>
        <v>0</v>
      </c>
      <c r="HE203" s="80">
        <f t="shared" si="280"/>
        <v>0</v>
      </c>
      <c r="HF203" s="80">
        <f t="shared" si="280"/>
        <v>0</v>
      </c>
      <c r="HG203" s="80">
        <f t="shared" si="280"/>
        <v>0</v>
      </c>
      <c r="HH203" s="80">
        <f t="shared" si="280"/>
        <v>0</v>
      </c>
      <c r="HI203" s="80">
        <f t="shared" si="280"/>
        <v>0</v>
      </c>
      <c r="HJ203" s="80">
        <f t="shared" si="280"/>
        <v>0</v>
      </c>
      <c r="HK203" s="80">
        <f t="shared" si="280"/>
        <v>0</v>
      </c>
      <c r="HL203" s="80">
        <f t="shared" si="280"/>
        <v>0</v>
      </c>
      <c r="HM203" s="80">
        <f t="shared" si="280"/>
        <v>0</v>
      </c>
      <c r="HN203" s="80">
        <f t="shared" si="280"/>
        <v>0</v>
      </c>
      <c r="HO203" s="80">
        <f t="shared" si="280"/>
        <v>0</v>
      </c>
      <c r="HP203" s="80">
        <f t="shared" si="280"/>
        <v>0</v>
      </c>
      <c r="HQ203" s="80">
        <f t="shared" si="280"/>
        <v>0</v>
      </c>
      <c r="HR203" s="80">
        <f t="shared" si="280"/>
        <v>0</v>
      </c>
      <c r="HS203" s="80">
        <f t="shared" si="280"/>
        <v>0</v>
      </c>
      <c r="HT203" s="80">
        <f t="shared" si="280"/>
        <v>0</v>
      </c>
      <c r="HU203" s="80">
        <f t="shared" si="280"/>
        <v>0</v>
      </c>
      <c r="HV203" s="80">
        <f t="shared" si="280"/>
        <v>0</v>
      </c>
      <c r="HW203" s="80">
        <f t="shared" si="280"/>
        <v>0</v>
      </c>
      <c r="HX203" s="80">
        <f t="shared" si="280"/>
        <v>0</v>
      </c>
      <c r="HY203" s="80">
        <f t="shared" si="280"/>
        <v>0</v>
      </c>
      <c r="HZ203" s="80">
        <f t="shared" si="280"/>
        <v>0</v>
      </c>
      <c r="IA203" s="80">
        <f t="shared" si="280"/>
        <v>0</v>
      </c>
      <c r="IB203" s="80">
        <f t="shared" si="280"/>
        <v>0</v>
      </c>
      <c r="IC203" s="80">
        <f t="shared" si="280"/>
        <v>0</v>
      </c>
      <c r="ID203" s="80">
        <f t="shared" si="280"/>
        <v>0</v>
      </c>
      <c r="IE203" s="80">
        <f t="shared" si="280"/>
        <v>0</v>
      </c>
      <c r="IF203" s="80">
        <f t="shared" si="280"/>
        <v>0</v>
      </c>
      <c r="IG203" s="80">
        <f t="shared" si="280"/>
        <v>0</v>
      </c>
      <c r="IH203" s="80">
        <f t="shared" si="280"/>
        <v>0</v>
      </c>
      <c r="II203" s="80">
        <f t="shared" si="280"/>
        <v>0</v>
      </c>
      <c r="IJ203" s="80">
        <f t="shared" si="280"/>
        <v>0</v>
      </c>
      <c r="IK203" s="80">
        <f t="shared" si="280"/>
        <v>0</v>
      </c>
      <c r="IL203" s="80">
        <f t="shared" si="280"/>
        <v>0</v>
      </c>
      <c r="IM203" s="80">
        <f t="shared" si="280"/>
        <v>0</v>
      </c>
      <c r="IN203" s="80">
        <f t="shared" si="280"/>
        <v>0</v>
      </c>
      <c r="IO203" s="80">
        <f t="shared" si="280"/>
        <v>0</v>
      </c>
      <c r="IP203" s="80">
        <f t="shared" si="280"/>
        <v>0</v>
      </c>
      <c r="IQ203" s="80">
        <f t="shared" si="280"/>
        <v>0</v>
      </c>
      <c r="IR203" s="80">
        <f t="shared" si="280"/>
        <v>0</v>
      </c>
      <c r="IS203" s="80">
        <f t="shared" si="280"/>
        <v>0</v>
      </c>
      <c r="IT203" s="80">
        <f t="shared" si="280"/>
        <v>0</v>
      </c>
      <c r="IU203" s="80">
        <f t="shared" si="280"/>
        <v>0</v>
      </c>
      <c r="IV203" s="80">
        <f t="shared" si="280"/>
        <v>0</v>
      </c>
      <c r="IW203" s="80">
        <f t="shared" si="280"/>
        <v>0</v>
      </c>
      <c r="IX203" s="80">
        <f t="shared" si="280"/>
        <v>0</v>
      </c>
      <c r="IY203" s="80">
        <f t="shared" si="280"/>
        <v>0</v>
      </c>
      <c r="IZ203" s="80">
        <f t="shared" si="280"/>
        <v>0</v>
      </c>
      <c r="JA203" s="80">
        <f t="shared" si="280"/>
        <v>0</v>
      </c>
      <c r="JB203" s="80">
        <f t="shared" si="280"/>
        <v>0</v>
      </c>
      <c r="JC203" s="80">
        <f t="shared" si="280"/>
        <v>0</v>
      </c>
      <c r="JD203" s="80">
        <f t="shared" si="280"/>
        <v>0</v>
      </c>
      <c r="JE203" s="80">
        <f t="shared" si="280"/>
        <v>0</v>
      </c>
      <c r="JF203" s="80">
        <f t="shared" si="280"/>
        <v>0</v>
      </c>
      <c r="JG203" s="80">
        <f t="shared" si="280"/>
        <v>0</v>
      </c>
      <c r="JH203" s="80">
        <f t="shared" si="280"/>
        <v>0</v>
      </c>
      <c r="JI203" s="80">
        <f t="shared" si="280"/>
        <v>0</v>
      </c>
      <c r="JJ203" s="80">
        <f t="shared" si="280"/>
        <v>0</v>
      </c>
      <c r="JK203" s="80">
        <f t="shared" si="280"/>
        <v>0</v>
      </c>
      <c r="JL203" s="80">
        <f t="shared" si="280"/>
        <v>0</v>
      </c>
      <c r="JM203" s="80">
        <f t="shared" si="280"/>
        <v>0</v>
      </c>
      <c r="JN203" s="80">
        <f t="shared" si="280"/>
        <v>0</v>
      </c>
      <c r="JO203" s="80">
        <f t="shared" si="280"/>
        <v>0</v>
      </c>
      <c r="JP203" s="80">
        <f t="shared" si="280"/>
        <v>0</v>
      </c>
      <c r="JQ203" s="80">
        <f t="shared" si="280"/>
        <v>0</v>
      </c>
      <c r="JR203" s="80">
        <f t="shared" si="280"/>
        <v>0</v>
      </c>
      <c r="JS203" s="80">
        <f t="shared" si="280"/>
        <v>0</v>
      </c>
      <c r="JT203" s="80">
        <f t="shared" si="280"/>
        <v>0</v>
      </c>
      <c r="JU203" s="80">
        <f t="shared" si="280"/>
        <v>0</v>
      </c>
      <c r="JV203" s="80">
        <f t="shared" si="280"/>
        <v>0</v>
      </c>
      <c r="JW203" s="80">
        <f t="shared" si="280"/>
        <v>0</v>
      </c>
      <c r="JX203" s="80">
        <f t="shared" si="280"/>
        <v>0</v>
      </c>
      <c r="JY203" s="80">
        <f t="shared" si="280"/>
        <v>0</v>
      </c>
      <c r="JZ203" s="80">
        <f t="shared" si="280"/>
        <v>0</v>
      </c>
      <c r="KA203" s="80">
        <f t="shared" si="280"/>
        <v>0</v>
      </c>
      <c r="KB203" s="80">
        <f t="shared" si="280"/>
        <v>0</v>
      </c>
      <c r="KC203" s="80">
        <f t="shared" si="280"/>
        <v>0</v>
      </c>
      <c r="KD203" s="80">
        <f t="shared" si="280"/>
        <v>0</v>
      </c>
      <c r="KE203" s="80">
        <f t="shared" si="280"/>
        <v>0</v>
      </c>
      <c r="KF203" s="1"/>
      <c r="KG203" s="1"/>
      <c r="KH203" s="80">
        <f>+Interest_Rate_for_Equipment_Financing/12*P203</f>
        <v>0</v>
      </c>
      <c r="KI203" s="80">
        <f>+Interest_Rate_for_Equipment_Financing/12*Q203</f>
        <v>0</v>
      </c>
      <c r="KJ203" s="80">
        <f>+Interest_Rate_for_Equipment_Financing/12*R203</f>
        <v>0</v>
      </c>
      <c r="KK203" s="80">
        <f>+Interest_Rate_for_Equipment_Financing/12*S203</f>
        <v>0</v>
      </c>
      <c r="KL203" s="80">
        <f>+Interest_Rate_for_Equipment_Financing/12*T203</f>
        <v>0</v>
      </c>
      <c r="KM203" s="80">
        <f>+Interest_Rate_for_Equipment_Financing/12*U203</f>
        <v>0</v>
      </c>
      <c r="KN203" s="80">
        <f>+Interest_Rate_for_Equipment_Financing/12*V203</f>
        <v>0</v>
      </c>
      <c r="KO203" s="80">
        <f>+Interest_Rate_for_Equipment_Financing/12*W203</f>
        <v>0</v>
      </c>
      <c r="KP203" s="80">
        <f>+Interest_Rate_for_Equipment_Financing/12*X203</f>
        <v>0</v>
      </c>
      <c r="KQ203" s="80">
        <f>+Interest_Rate_for_Equipment_Financing/12*Y203</f>
        <v>0</v>
      </c>
      <c r="KR203" s="80">
        <f>+Interest_Rate_for_Equipment_Financing/12*Z203</f>
        <v>0</v>
      </c>
      <c r="KS203" s="80">
        <f>+Interest_Rate_for_Equipment_Financing/12*AA203</f>
        <v>0</v>
      </c>
      <c r="KT203" s="80">
        <f>+Interest_Rate_for_Equipment_Financing/12*AB203</f>
        <v>0</v>
      </c>
      <c r="KU203" s="80">
        <f>+Interest_Rate_for_Equipment_Financing/12*AC203</f>
        <v>0</v>
      </c>
      <c r="KV203" s="80">
        <f>+Interest_Rate_for_Equipment_Financing/12*AD203</f>
        <v>0</v>
      </c>
      <c r="KW203" s="80">
        <f>+Interest_Rate_for_Equipment_Financing/12*AE203</f>
        <v>0</v>
      </c>
      <c r="KX203" s="80">
        <f>+Interest_Rate_for_Equipment_Financing/12*AF203</f>
        <v>0</v>
      </c>
      <c r="KY203" s="80">
        <f>+Interest_Rate_for_Equipment_Financing/12*AG203</f>
        <v>0</v>
      </c>
      <c r="KZ203" s="80">
        <f>+Interest_Rate_for_Equipment_Financing/12*AH203</f>
        <v>0</v>
      </c>
      <c r="LA203" s="80">
        <f>+Interest_Rate_for_Equipment_Financing/12*AI203</f>
        <v>0</v>
      </c>
      <c r="LB203" s="80">
        <f>+Interest_Rate_for_Equipment_Financing/12*AJ203</f>
        <v>0</v>
      </c>
      <c r="LC203" s="80">
        <f>+Interest_Rate_for_Equipment_Financing/12*AK203</f>
        <v>0</v>
      </c>
      <c r="LD203" s="80">
        <f>+Interest_Rate_for_Equipment_Financing/12*AL203</f>
        <v>0</v>
      </c>
      <c r="LE203" s="80">
        <f>+Interest_Rate_for_Equipment_Financing/12*AM203</f>
        <v>0</v>
      </c>
      <c r="LF203" s="80">
        <f>+Interest_Rate_for_Equipment_Financing/12*AN203</f>
        <v>0</v>
      </c>
      <c r="LG203" s="80">
        <f>+Interest_Rate_for_Equipment_Financing/12*AO203</f>
        <v>0</v>
      </c>
      <c r="LH203" s="80">
        <f>+Interest_Rate_for_Equipment_Financing/12*AP203</f>
        <v>0</v>
      </c>
      <c r="LI203" s="80">
        <f>+Interest_Rate_for_Equipment_Financing/12*AQ203</f>
        <v>0</v>
      </c>
      <c r="LJ203" s="80">
        <f>+Interest_Rate_for_Equipment_Financing/12*AR203</f>
        <v>0</v>
      </c>
      <c r="LK203" s="80">
        <f>+Interest_Rate_for_Equipment_Financing/12*AS203</f>
        <v>0</v>
      </c>
      <c r="LL203" s="80">
        <f>+Interest_Rate_for_Equipment_Financing/12*AT203</f>
        <v>0</v>
      </c>
      <c r="LM203" s="80">
        <f>+Interest_Rate_for_Equipment_Financing/12*AU203</f>
        <v>0</v>
      </c>
      <c r="LN203" s="80">
        <f>+Interest_Rate_for_Equipment_Financing/12*AV203</f>
        <v>0</v>
      </c>
      <c r="LO203" s="80">
        <f>+Interest_Rate_for_Equipment_Financing/12*AW203</f>
        <v>0</v>
      </c>
      <c r="LP203" s="80">
        <f>+Interest_Rate_for_Equipment_Financing/12*AX203</f>
        <v>0</v>
      </c>
      <c r="LQ203" s="80">
        <f>+Interest_Rate_for_Equipment_Financing/12*AY203</f>
        <v>0</v>
      </c>
      <c r="LR203" s="80">
        <f>+Interest_Rate_for_Equipment_Financing/12*AZ203</f>
        <v>0</v>
      </c>
      <c r="LS203" s="80">
        <f>+Interest_Rate_for_Equipment_Financing/12*BA203</f>
        <v>0</v>
      </c>
      <c r="LT203" s="80">
        <f>+Interest_Rate_for_Equipment_Financing/12*BB203</f>
        <v>0</v>
      </c>
      <c r="LU203" s="80">
        <f>+Interest_Rate_for_Equipment_Financing/12*BC203</f>
        <v>0</v>
      </c>
      <c r="LV203" s="80">
        <f>+Interest_Rate_for_Equipment_Financing/12*BD203</f>
        <v>0</v>
      </c>
      <c r="LW203" s="80">
        <f>+Interest_Rate_for_Equipment_Financing/12*BE203</f>
        <v>0</v>
      </c>
      <c r="LX203" s="80">
        <f>+Interest_Rate_for_Equipment_Financing/12*BF203</f>
        <v>0</v>
      </c>
      <c r="LY203" s="80">
        <f>+Interest_Rate_for_Equipment_Financing/12*BG203</f>
        <v>0</v>
      </c>
      <c r="LZ203" s="80">
        <f>+Interest_Rate_for_Equipment_Financing/12*BH203</f>
        <v>0</v>
      </c>
      <c r="MA203" s="80">
        <f>+Interest_Rate_for_Equipment_Financing/12*BI203</f>
        <v>0</v>
      </c>
      <c r="MB203" s="80">
        <f>+Interest_Rate_for_Equipment_Financing/12*BJ203</f>
        <v>0</v>
      </c>
      <c r="MC203" s="80">
        <f>+Interest_Rate_for_Equipment_Financing/12*BK203</f>
        <v>0</v>
      </c>
      <c r="MD203" s="80">
        <f>+Interest_Rate_for_Equipment_Financing/12*BL203</f>
        <v>0</v>
      </c>
      <c r="ME203" s="80">
        <f>+Interest_Rate_for_Equipment_Financing/12*BM203</f>
        <v>0</v>
      </c>
      <c r="MF203" s="80">
        <f>+Interest_Rate_for_Equipment_Financing/12*BN203</f>
        <v>0</v>
      </c>
      <c r="MG203" s="80">
        <f>+Interest_Rate_for_Equipment_Financing/12*BO203</f>
        <v>0</v>
      </c>
      <c r="MH203" s="80">
        <f>+Interest_Rate_for_Equipment_Financing/12*BP203</f>
        <v>0</v>
      </c>
      <c r="MI203" s="80">
        <f>+Interest_Rate_for_Equipment_Financing/12*BQ203</f>
        <v>0</v>
      </c>
      <c r="MJ203" s="80">
        <f>+Interest_Rate_for_Equipment_Financing/12*BR203</f>
        <v>0</v>
      </c>
      <c r="MK203" s="80">
        <f>+Interest_Rate_for_Equipment_Financing/12*BS203</f>
        <v>0</v>
      </c>
      <c r="ML203" s="80">
        <f>+Interest_Rate_for_Equipment_Financing/12*BT203</f>
        <v>0</v>
      </c>
      <c r="MM203" s="80">
        <f>+Interest_Rate_for_Equipment_Financing/12*BU203</f>
        <v>0</v>
      </c>
      <c r="MN203" s="80">
        <f>+Interest_Rate_for_Equipment_Financing/12*BV203</f>
        <v>0</v>
      </c>
      <c r="MO203" s="80">
        <f>+Interest_Rate_for_Equipment_Financing/12*BW203</f>
        <v>0</v>
      </c>
      <c r="MP203" s="80">
        <f>+Interest_Rate_for_Equipment_Financing/12*BX203</f>
        <v>0</v>
      </c>
      <c r="MQ203" s="80">
        <f>+Interest_Rate_for_Equipment_Financing/12*BY203</f>
        <v>0</v>
      </c>
      <c r="MR203" s="80">
        <f>+Interest_Rate_for_Equipment_Financing/12*BZ203</f>
        <v>0</v>
      </c>
      <c r="MS203" s="80">
        <f>+Interest_Rate_for_Equipment_Financing/12*CA203</f>
        <v>0</v>
      </c>
      <c r="MT203" s="80">
        <f>+Interest_Rate_for_Equipment_Financing/12*CB203</f>
        <v>0</v>
      </c>
      <c r="MU203" s="80">
        <f>+Interest_Rate_for_Equipment_Financing/12*CC203</f>
        <v>0</v>
      </c>
      <c r="MV203" s="80">
        <f>+Interest_Rate_for_Equipment_Financing/12*CD203</f>
        <v>0</v>
      </c>
      <c r="MW203" s="80">
        <f>+Interest_Rate_for_Equipment_Financing/12*CE203</f>
        <v>0</v>
      </c>
      <c r="MX203" s="80">
        <f>+Interest_Rate_for_Equipment_Financing/12*CF203</f>
        <v>0</v>
      </c>
      <c r="MY203" s="80">
        <f>+Interest_Rate_for_Equipment_Financing/12*CG203</f>
        <v>0</v>
      </c>
      <c r="MZ203" s="80">
        <f>+Interest_Rate_for_Equipment_Financing/12*CH203</f>
        <v>0</v>
      </c>
      <c r="NA203" s="80">
        <f>+Interest_Rate_for_Equipment_Financing/12*CI203</f>
        <v>0</v>
      </c>
      <c r="NB203" s="80">
        <f>+Interest_Rate_for_Equipment_Financing/12*CJ203</f>
        <v>0</v>
      </c>
      <c r="NC203" s="80">
        <f>+Interest_Rate_for_Equipment_Financing/12*CK203</f>
        <v>0</v>
      </c>
      <c r="ND203" s="80">
        <f>+Interest_Rate_for_Equipment_Financing/12*CL203</f>
        <v>0</v>
      </c>
      <c r="NE203" s="80">
        <f>+Interest_Rate_for_Equipment_Financing/12*CM203</f>
        <v>0</v>
      </c>
      <c r="NF203" s="80">
        <f>+Interest_Rate_for_Equipment_Financing/12*CN203</f>
        <v>0</v>
      </c>
      <c r="NG203" s="80">
        <f>+Interest_Rate_for_Equipment_Financing/12*CO203</f>
        <v>0</v>
      </c>
      <c r="NH203" s="80">
        <f>+Interest_Rate_for_Equipment_Financing/12*CP203</f>
        <v>0</v>
      </c>
      <c r="NI203" s="80">
        <f>+Interest_Rate_for_Equipment_Financing/12*CQ203</f>
        <v>0</v>
      </c>
      <c r="NJ203" s="80">
        <f>+Interest_Rate_for_Equipment_Financing/12*CR203</f>
        <v>0</v>
      </c>
      <c r="NK203" s="80">
        <f>+Interest_Rate_for_Equipment_Financing/12*CS203</f>
        <v>0</v>
      </c>
      <c r="NL203" s="80">
        <f>+Interest_Rate_for_Equipment_Financing/12*CT203</f>
        <v>0</v>
      </c>
      <c r="NM203" s="80">
        <f>+Interest_Rate_for_Equipment_Financing/12*CU203</f>
        <v>0</v>
      </c>
      <c r="NN203" s="80">
        <f>+Interest_Rate_for_Equipment_Financing/12*CV203</f>
        <v>0</v>
      </c>
      <c r="NO203" s="80">
        <f>+Interest_Rate_for_Equipment_Financing/12*CW203</f>
        <v>0</v>
      </c>
      <c r="NP203" s="80">
        <f>+Interest_Rate_for_Equipment_Financing/12*CX203</f>
        <v>0</v>
      </c>
      <c r="NQ203" s="80">
        <f>+Interest_Rate_for_Equipment_Financing/12*CY203</f>
        <v>0</v>
      </c>
      <c r="NR203" s="80">
        <f>+Interest_Rate_for_Equipment_Financing/12*CZ203</f>
        <v>0</v>
      </c>
      <c r="NS203" s="80">
        <f>+Interest_Rate_for_Equipment_Financing/12*DA203</f>
        <v>0</v>
      </c>
      <c r="NT203" s="80">
        <f>+Interest_Rate_for_Equipment_Financing/12*DB203</f>
        <v>0</v>
      </c>
      <c r="NU203" s="80">
        <f>+Interest_Rate_for_Equipment_Financing/12*DC203</f>
        <v>0</v>
      </c>
      <c r="NV203" s="80">
        <f>+Interest_Rate_for_Equipment_Financing/12*DD203</f>
        <v>0</v>
      </c>
      <c r="NW203" s="80">
        <f>+Interest_Rate_for_Equipment_Financing/12*DE203</f>
        <v>0</v>
      </c>
      <c r="NX203" s="80">
        <f>+Interest_Rate_for_Equipment_Financing/12*DF203</f>
        <v>0</v>
      </c>
      <c r="NY203" s="80">
        <f>+Interest_Rate_for_Equipment_Financing/12*DG203</f>
        <v>0</v>
      </c>
      <c r="NZ203" s="80">
        <f>+Interest_Rate_for_Equipment_Financing/12*DH203</f>
        <v>0</v>
      </c>
      <c r="OA203" s="80">
        <f>+Interest_Rate_for_Equipment_Financing/12*DI203</f>
        <v>0</v>
      </c>
      <c r="OB203" s="80">
        <f>+Interest_Rate_for_Equipment_Financing/12*DJ203</f>
        <v>0</v>
      </c>
      <c r="OC203" s="80">
        <f>+Interest_Rate_for_Equipment_Financing/12*DK203</f>
        <v>0</v>
      </c>
      <c r="OD203" s="80">
        <f>+Interest_Rate_for_Equipment_Financing/12*DL203</f>
        <v>0</v>
      </c>
      <c r="OE203" s="80">
        <f>+Interest_Rate_for_Equipment_Financing/12*DM203</f>
        <v>0</v>
      </c>
      <c r="OF203" s="80">
        <f>+Interest_Rate_for_Equipment_Financing/12*DN203</f>
        <v>0</v>
      </c>
      <c r="OG203" s="80">
        <f>+Interest_Rate_for_Equipment_Financing/12*DO203</f>
        <v>0</v>
      </c>
      <c r="OH203" s="80">
        <f>+Interest_Rate_for_Equipment_Financing/12*DP203</f>
        <v>0</v>
      </c>
      <c r="OI203" s="80">
        <f>+Interest_Rate_for_Equipment_Financing/12*DQ203</f>
        <v>0</v>
      </c>
      <c r="OJ203" s="80">
        <f>+Interest_Rate_for_Equipment_Financing/12*DR203</f>
        <v>0</v>
      </c>
      <c r="OK203" s="80">
        <f>+Interest_Rate_for_Equipment_Financing/12*DS203</f>
        <v>0</v>
      </c>
      <c r="OL203" s="80">
        <f>+Interest_Rate_for_Equipment_Financing/12*DT203</f>
        <v>0</v>
      </c>
      <c r="OM203" s="80">
        <f>+Interest_Rate_for_Equipment_Financing/12*DU203</f>
        <v>0</v>
      </c>
      <c r="ON203" s="80">
        <f>+Interest_Rate_for_Equipment_Financing/12*DV203</f>
        <v>0</v>
      </c>
      <c r="OO203" s="80">
        <f>+Interest_Rate_for_Equipment_Financing/12*DW203</f>
        <v>0</v>
      </c>
      <c r="OP203" s="80">
        <f>+Interest_Rate_for_Equipment_Financing/12*DX203</f>
        <v>0</v>
      </c>
      <c r="OQ203" s="80">
        <f>+Interest_Rate_for_Equipment_Financing/12*DY203</f>
        <v>0</v>
      </c>
      <c r="OR203" s="80">
        <f>+Interest_Rate_for_Equipment_Financing/12*DZ203</f>
        <v>0</v>
      </c>
      <c r="OS203" s="80">
        <f>+Interest_Rate_for_Equipment_Financing/12*EA203</f>
        <v>0</v>
      </c>
      <c r="OT203" s="80">
        <f>+Interest_Rate_for_Equipment_Financing/12*EB203</f>
        <v>0</v>
      </c>
      <c r="OU203" s="80">
        <f>+Interest_Rate_for_Equipment_Financing/12*EC203</f>
        <v>0</v>
      </c>
      <c r="OV203" s="80">
        <f>+Interest_Rate_for_Equipment_Financing/12*ED203</f>
        <v>0</v>
      </c>
      <c r="OW203" s="80">
        <f>+Interest_Rate_for_Equipment_Financing/12*EE203</f>
        <v>0</v>
      </c>
    </row>
    <row r="204" ht="12.75" customHeight="1">
      <c r="A204" s="79">
        <f t="shared" si="111"/>
        <v>83</v>
      </c>
      <c r="B204" s="79" t="s">
        <v>283</v>
      </c>
      <c r="C204" s="80"/>
      <c r="D204" s="80" t="str">
        <f>Term_for_Equipment_Financing</f>
        <v/>
      </c>
      <c r="E204" s="294">
        <f>+Interest_Rate_LT</f>
        <v>0.05</v>
      </c>
      <c r="F204" s="295">
        <f t="shared" si="141"/>
        <v>11</v>
      </c>
      <c r="G204" s="79">
        <f t="shared" si="142"/>
        <v>2031</v>
      </c>
      <c r="H204" s="296"/>
      <c r="I204" s="296"/>
      <c r="J204" s="297"/>
      <c r="K204" s="1"/>
      <c r="L204" s="1"/>
      <c r="M204" s="256">
        <f t="shared" si="118"/>
        <v>48153</v>
      </c>
      <c r="N204" s="256">
        <f t="shared" si="112"/>
        <v>0</v>
      </c>
      <c r="O204" s="257">
        <f t="shared" si="113"/>
        <v>0</v>
      </c>
      <c r="P204" s="258">
        <f t="shared" ref="P204:ES204" si="281">AND((O204&gt;0.1),OR(P$70&lt;$N204,$N204=0))*(O204+$O204+O204*$E204/12)+(P$70=$M204)*($C204+$O204+$C204*$E204/12)</f>
        <v>0</v>
      </c>
      <c r="Q204" s="258">
        <f t="shared" si="281"/>
        <v>0</v>
      </c>
      <c r="R204" s="258">
        <f t="shared" si="281"/>
        <v>0</v>
      </c>
      <c r="S204" s="258">
        <f t="shared" si="281"/>
        <v>0</v>
      </c>
      <c r="T204" s="258">
        <f t="shared" si="281"/>
        <v>0</v>
      </c>
      <c r="U204" s="258">
        <f t="shared" si="281"/>
        <v>0</v>
      </c>
      <c r="V204" s="258">
        <f t="shared" si="281"/>
        <v>0</v>
      </c>
      <c r="W204" s="258">
        <f t="shared" si="281"/>
        <v>0</v>
      </c>
      <c r="X204" s="258">
        <f t="shared" si="281"/>
        <v>0</v>
      </c>
      <c r="Y204" s="258">
        <f t="shared" si="281"/>
        <v>0</v>
      </c>
      <c r="Z204" s="258">
        <f t="shared" si="281"/>
        <v>0</v>
      </c>
      <c r="AA204" s="258">
        <f t="shared" si="281"/>
        <v>0</v>
      </c>
      <c r="AB204" s="258">
        <f t="shared" si="281"/>
        <v>0</v>
      </c>
      <c r="AC204" s="258">
        <f t="shared" si="281"/>
        <v>0</v>
      </c>
      <c r="AD204" s="258">
        <f t="shared" si="281"/>
        <v>0</v>
      </c>
      <c r="AE204" s="258">
        <f t="shared" si="281"/>
        <v>0</v>
      </c>
      <c r="AF204" s="258">
        <f t="shared" si="281"/>
        <v>0</v>
      </c>
      <c r="AG204" s="258">
        <f t="shared" si="281"/>
        <v>0</v>
      </c>
      <c r="AH204" s="258">
        <f t="shared" si="281"/>
        <v>0</v>
      </c>
      <c r="AI204" s="258">
        <f t="shared" si="281"/>
        <v>0</v>
      </c>
      <c r="AJ204" s="258">
        <f t="shared" si="281"/>
        <v>0</v>
      </c>
      <c r="AK204" s="258">
        <f t="shared" si="281"/>
        <v>0</v>
      </c>
      <c r="AL204" s="258">
        <f t="shared" si="281"/>
        <v>0</v>
      </c>
      <c r="AM204" s="258">
        <f t="shared" si="281"/>
        <v>0</v>
      </c>
      <c r="AN204" s="258">
        <f t="shared" si="281"/>
        <v>0</v>
      </c>
      <c r="AO204" s="258">
        <f t="shared" si="281"/>
        <v>0</v>
      </c>
      <c r="AP204" s="258">
        <f t="shared" si="281"/>
        <v>0</v>
      </c>
      <c r="AQ204" s="258">
        <f t="shared" si="281"/>
        <v>0</v>
      </c>
      <c r="AR204" s="258">
        <f t="shared" si="281"/>
        <v>0</v>
      </c>
      <c r="AS204" s="258">
        <f t="shared" si="281"/>
        <v>0</v>
      </c>
      <c r="AT204" s="258">
        <f t="shared" si="281"/>
        <v>0</v>
      </c>
      <c r="AU204" s="258">
        <f t="shared" si="281"/>
        <v>0</v>
      </c>
      <c r="AV204" s="258">
        <f t="shared" si="281"/>
        <v>0</v>
      </c>
      <c r="AW204" s="258">
        <f t="shared" si="281"/>
        <v>0</v>
      </c>
      <c r="AX204" s="258">
        <f t="shared" si="281"/>
        <v>0</v>
      </c>
      <c r="AY204" s="258">
        <f t="shared" si="281"/>
        <v>0</v>
      </c>
      <c r="AZ204" s="258">
        <f t="shared" si="281"/>
        <v>0</v>
      </c>
      <c r="BA204" s="258">
        <f t="shared" si="281"/>
        <v>0</v>
      </c>
      <c r="BB204" s="258">
        <f t="shared" si="281"/>
        <v>0</v>
      </c>
      <c r="BC204" s="258">
        <f t="shared" si="281"/>
        <v>0</v>
      </c>
      <c r="BD204" s="258">
        <f t="shared" si="281"/>
        <v>0</v>
      </c>
      <c r="BE204" s="258">
        <f t="shared" si="281"/>
        <v>0</v>
      </c>
      <c r="BF204" s="258">
        <f t="shared" si="281"/>
        <v>0</v>
      </c>
      <c r="BG204" s="258">
        <f t="shared" si="281"/>
        <v>0</v>
      </c>
      <c r="BH204" s="258">
        <f t="shared" si="281"/>
        <v>0</v>
      </c>
      <c r="BI204" s="258">
        <f t="shared" si="281"/>
        <v>0</v>
      </c>
      <c r="BJ204" s="258">
        <f t="shared" si="281"/>
        <v>0</v>
      </c>
      <c r="BK204" s="258">
        <f t="shared" si="281"/>
        <v>0</v>
      </c>
      <c r="BL204" s="258">
        <f t="shared" si="281"/>
        <v>0</v>
      </c>
      <c r="BM204" s="258">
        <f t="shared" si="281"/>
        <v>0</v>
      </c>
      <c r="BN204" s="258">
        <f t="shared" si="281"/>
        <v>0</v>
      </c>
      <c r="BO204" s="258">
        <f t="shared" si="281"/>
        <v>0</v>
      </c>
      <c r="BP204" s="258">
        <f t="shared" si="281"/>
        <v>0</v>
      </c>
      <c r="BQ204" s="258">
        <f t="shared" si="281"/>
        <v>0</v>
      </c>
      <c r="BR204" s="258">
        <f t="shared" si="281"/>
        <v>0</v>
      </c>
      <c r="BS204" s="258">
        <f t="shared" si="281"/>
        <v>0</v>
      </c>
      <c r="BT204" s="258">
        <f t="shared" si="281"/>
        <v>0</v>
      </c>
      <c r="BU204" s="258">
        <f t="shared" si="281"/>
        <v>0</v>
      </c>
      <c r="BV204" s="258">
        <f t="shared" si="281"/>
        <v>0</v>
      </c>
      <c r="BW204" s="258">
        <f t="shared" si="281"/>
        <v>0</v>
      </c>
      <c r="BX204" s="258">
        <f t="shared" si="281"/>
        <v>0</v>
      </c>
      <c r="BY204" s="258">
        <f t="shared" si="281"/>
        <v>0</v>
      </c>
      <c r="BZ204" s="258">
        <f t="shared" si="281"/>
        <v>0</v>
      </c>
      <c r="CA204" s="258">
        <f t="shared" si="281"/>
        <v>0</v>
      </c>
      <c r="CB204" s="258">
        <f t="shared" si="281"/>
        <v>0</v>
      </c>
      <c r="CC204" s="258">
        <f t="shared" si="281"/>
        <v>0</v>
      </c>
      <c r="CD204" s="258">
        <f t="shared" si="281"/>
        <v>0</v>
      </c>
      <c r="CE204" s="258">
        <f t="shared" si="281"/>
        <v>0</v>
      </c>
      <c r="CF204" s="258">
        <f t="shared" si="281"/>
        <v>0</v>
      </c>
      <c r="CG204" s="258">
        <f t="shared" si="281"/>
        <v>0</v>
      </c>
      <c r="CH204" s="258">
        <f t="shared" si="281"/>
        <v>0</v>
      </c>
      <c r="CI204" s="258">
        <f t="shared" si="281"/>
        <v>0</v>
      </c>
      <c r="CJ204" s="258">
        <f t="shared" si="281"/>
        <v>0</v>
      </c>
      <c r="CK204" s="258">
        <f t="shared" si="281"/>
        <v>0</v>
      </c>
      <c r="CL204" s="258">
        <f t="shared" si="281"/>
        <v>0</v>
      </c>
      <c r="CM204" s="258">
        <f t="shared" si="281"/>
        <v>0</v>
      </c>
      <c r="CN204" s="258">
        <f t="shared" si="281"/>
        <v>0</v>
      </c>
      <c r="CO204" s="258">
        <f t="shared" si="281"/>
        <v>0</v>
      </c>
      <c r="CP204" s="258">
        <f t="shared" si="281"/>
        <v>0</v>
      </c>
      <c r="CQ204" s="258">
        <f t="shared" si="281"/>
        <v>0</v>
      </c>
      <c r="CR204" s="258">
        <f t="shared" si="281"/>
        <v>0</v>
      </c>
      <c r="CS204" s="258">
        <f t="shared" si="281"/>
        <v>0</v>
      </c>
      <c r="CT204" s="258">
        <f t="shared" si="281"/>
        <v>0</v>
      </c>
      <c r="CU204" s="258">
        <f t="shared" si="281"/>
        <v>0</v>
      </c>
      <c r="CV204" s="258">
        <f t="shared" si="281"/>
        <v>0</v>
      </c>
      <c r="CW204" s="258">
        <f t="shared" si="281"/>
        <v>0</v>
      </c>
      <c r="CX204" s="258">
        <f t="shared" si="281"/>
        <v>0</v>
      </c>
      <c r="CY204" s="258">
        <f t="shared" si="281"/>
        <v>0</v>
      </c>
      <c r="CZ204" s="258">
        <f t="shared" si="281"/>
        <v>0</v>
      </c>
      <c r="DA204" s="258">
        <f t="shared" si="281"/>
        <v>0</v>
      </c>
      <c r="DB204" s="258">
        <f t="shared" si="281"/>
        <v>0</v>
      </c>
      <c r="DC204" s="258">
        <f t="shared" si="281"/>
        <v>0</v>
      </c>
      <c r="DD204" s="258">
        <f t="shared" si="281"/>
        <v>0</v>
      </c>
      <c r="DE204" s="258">
        <f t="shared" si="281"/>
        <v>0</v>
      </c>
      <c r="DF204" s="258">
        <f t="shared" si="281"/>
        <v>0</v>
      </c>
      <c r="DG204" s="258">
        <f t="shared" si="281"/>
        <v>0</v>
      </c>
      <c r="DH204" s="258">
        <f t="shared" si="281"/>
        <v>0</v>
      </c>
      <c r="DI204" s="258">
        <f t="shared" si="281"/>
        <v>0</v>
      </c>
      <c r="DJ204" s="258">
        <f t="shared" si="281"/>
        <v>0</v>
      </c>
      <c r="DK204" s="258">
        <f t="shared" si="281"/>
        <v>0</v>
      </c>
      <c r="DL204" s="258">
        <f t="shared" si="281"/>
        <v>0</v>
      </c>
      <c r="DM204" s="258">
        <f t="shared" si="281"/>
        <v>0</v>
      </c>
      <c r="DN204" s="258">
        <f t="shared" si="281"/>
        <v>0</v>
      </c>
      <c r="DO204" s="258">
        <f t="shared" si="281"/>
        <v>0</v>
      </c>
      <c r="DP204" s="258">
        <f t="shared" si="281"/>
        <v>0</v>
      </c>
      <c r="DQ204" s="258">
        <f t="shared" si="281"/>
        <v>0</v>
      </c>
      <c r="DR204" s="258">
        <f t="shared" si="281"/>
        <v>0</v>
      </c>
      <c r="DS204" s="258">
        <f t="shared" si="281"/>
        <v>0</v>
      </c>
      <c r="DT204" s="258">
        <f t="shared" si="281"/>
        <v>0</v>
      </c>
      <c r="DU204" s="258">
        <f t="shared" si="281"/>
        <v>0</v>
      </c>
      <c r="DV204" s="258">
        <f t="shared" si="281"/>
        <v>0</v>
      </c>
      <c r="DW204" s="258">
        <f t="shared" si="281"/>
        <v>0</v>
      </c>
      <c r="DX204" s="258">
        <f t="shared" si="281"/>
        <v>0</v>
      </c>
      <c r="DY204" s="258">
        <f t="shared" si="281"/>
        <v>0</v>
      </c>
      <c r="DZ204" s="258">
        <f t="shared" si="281"/>
        <v>0</v>
      </c>
      <c r="EA204" s="258">
        <f t="shared" si="281"/>
        <v>0</v>
      </c>
      <c r="EB204" s="258">
        <f t="shared" si="281"/>
        <v>0</v>
      </c>
      <c r="EC204" s="258">
        <f t="shared" si="281"/>
        <v>0</v>
      </c>
      <c r="ED204" s="258">
        <f t="shared" si="281"/>
        <v>0</v>
      </c>
      <c r="EE204" s="258">
        <f t="shared" si="281"/>
        <v>0</v>
      </c>
      <c r="EF204" s="258">
        <f t="shared" si="281"/>
        <v>0</v>
      </c>
      <c r="EG204" s="258">
        <f t="shared" si="281"/>
        <v>0</v>
      </c>
      <c r="EH204" s="258">
        <f t="shared" si="281"/>
        <v>0</v>
      </c>
      <c r="EI204" s="258">
        <f t="shared" si="281"/>
        <v>0</v>
      </c>
      <c r="EJ204" s="258">
        <f t="shared" si="281"/>
        <v>0</v>
      </c>
      <c r="EK204" s="258">
        <f t="shared" si="281"/>
        <v>0</v>
      </c>
      <c r="EL204" s="258">
        <f t="shared" si="281"/>
        <v>0</v>
      </c>
      <c r="EM204" s="258">
        <f t="shared" si="281"/>
        <v>0</v>
      </c>
      <c r="EN204" s="258">
        <f t="shared" si="281"/>
        <v>0</v>
      </c>
      <c r="EO204" s="258">
        <f t="shared" si="281"/>
        <v>0</v>
      </c>
      <c r="EP204" s="258">
        <f t="shared" si="281"/>
        <v>0</v>
      </c>
      <c r="EQ204" s="258">
        <f t="shared" si="281"/>
        <v>0</v>
      </c>
      <c r="ER204" s="258">
        <f t="shared" si="281"/>
        <v>0</v>
      </c>
      <c r="ES204" s="258">
        <f t="shared" si="281"/>
        <v>0</v>
      </c>
      <c r="ET204" s="1"/>
      <c r="EU204" s="1"/>
      <c r="EV204" s="1"/>
      <c r="EW204" s="1"/>
      <c r="EX204" s="80">
        <f t="shared" ref="EX204:KE204" si="282">(P204&gt;0)*(P204-AB204)</f>
        <v>0</v>
      </c>
      <c r="EY204" s="80">
        <f t="shared" si="282"/>
        <v>0</v>
      </c>
      <c r="EZ204" s="80">
        <f t="shared" si="282"/>
        <v>0</v>
      </c>
      <c r="FA204" s="80">
        <f t="shared" si="282"/>
        <v>0</v>
      </c>
      <c r="FB204" s="80">
        <f t="shared" si="282"/>
        <v>0</v>
      </c>
      <c r="FC204" s="80">
        <f t="shared" si="282"/>
        <v>0</v>
      </c>
      <c r="FD204" s="80">
        <f t="shared" si="282"/>
        <v>0</v>
      </c>
      <c r="FE204" s="80">
        <f t="shared" si="282"/>
        <v>0</v>
      </c>
      <c r="FF204" s="80">
        <f t="shared" si="282"/>
        <v>0</v>
      </c>
      <c r="FG204" s="80">
        <f t="shared" si="282"/>
        <v>0</v>
      </c>
      <c r="FH204" s="80">
        <f t="shared" si="282"/>
        <v>0</v>
      </c>
      <c r="FI204" s="80">
        <f t="shared" si="282"/>
        <v>0</v>
      </c>
      <c r="FJ204" s="80">
        <f t="shared" si="282"/>
        <v>0</v>
      </c>
      <c r="FK204" s="80">
        <f t="shared" si="282"/>
        <v>0</v>
      </c>
      <c r="FL204" s="80">
        <f t="shared" si="282"/>
        <v>0</v>
      </c>
      <c r="FM204" s="80">
        <f t="shared" si="282"/>
        <v>0</v>
      </c>
      <c r="FN204" s="80">
        <f t="shared" si="282"/>
        <v>0</v>
      </c>
      <c r="FO204" s="80">
        <f t="shared" si="282"/>
        <v>0</v>
      </c>
      <c r="FP204" s="80">
        <f t="shared" si="282"/>
        <v>0</v>
      </c>
      <c r="FQ204" s="80">
        <f t="shared" si="282"/>
        <v>0</v>
      </c>
      <c r="FR204" s="80">
        <f t="shared" si="282"/>
        <v>0</v>
      </c>
      <c r="FS204" s="80">
        <f t="shared" si="282"/>
        <v>0</v>
      </c>
      <c r="FT204" s="80">
        <f t="shared" si="282"/>
        <v>0</v>
      </c>
      <c r="FU204" s="80">
        <f t="shared" si="282"/>
        <v>0</v>
      </c>
      <c r="FV204" s="80">
        <f t="shared" si="282"/>
        <v>0</v>
      </c>
      <c r="FW204" s="80">
        <f t="shared" si="282"/>
        <v>0</v>
      </c>
      <c r="FX204" s="80">
        <f t="shared" si="282"/>
        <v>0</v>
      </c>
      <c r="FY204" s="80">
        <f t="shared" si="282"/>
        <v>0</v>
      </c>
      <c r="FZ204" s="80">
        <f t="shared" si="282"/>
        <v>0</v>
      </c>
      <c r="GA204" s="80">
        <f t="shared" si="282"/>
        <v>0</v>
      </c>
      <c r="GB204" s="80">
        <f t="shared" si="282"/>
        <v>0</v>
      </c>
      <c r="GC204" s="80">
        <f t="shared" si="282"/>
        <v>0</v>
      </c>
      <c r="GD204" s="80">
        <f t="shared" si="282"/>
        <v>0</v>
      </c>
      <c r="GE204" s="80">
        <f t="shared" si="282"/>
        <v>0</v>
      </c>
      <c r="GF204" s="80">
        <f t="shared" si="282"/>
        <v>0</v>
      </c>
      <c r="GG204" s="80">
        <f t="shared" si="282"/>
        <v>0</v>
      </c>
      <c r="GH204" s="80">
        <f t="shared" si="282"/>
        <v>0</v>
      </c>
      <c r="GI204" s="80">
        <f t="shared" si="282"/>
        <v>0</v>
      </c>
      <c r="GJ204" s="80">
        <f t="shared" si="282"/>
        <v>0</v>
      </c>
      <c r="GK204" s="80">
        <f t="shared" si="282"/>
        <v>0</v>
      </c>
      <c r="GL204" s="80">
        <f t="shared" si="282"/>
        <v>0</v>
      </c>
      <c r="GM204" s="80">
        <f t="shared" si="282"/>
        <v>0</v>
      </c>
      <c r="GN204" s="80">
        <f t="shared" si="282"/>
        <v>0</v>
      </c>
      <c r="GO204" s="80">
        <f t="shared" si="282"/>
        <v>0</v>
      </c>
      <c r="GP204" s="80">
        <f t="shared" si="282"/>
        <v>0</v>
      </c>
      <c r="GQ204" s="80">
        <f t="shared" si="282"/>
        <v>0</v>
      </c>
      <c r="GR204" s="80">
        <f t="shared" si="282"/>
        <v>0</v>
      </c>
      <c r="GS204" s="80">
        <f t="shared" si="282"/>
        <v>0</v>
      </c>
      <c r="GT204" s="80">
        <f t="shared" si="282"/>
        <v>0</v>
      </c>
      <c r="GU204" s="80">
        <f t="shared" si="282"/>
        <v>0</v>
      </c>
      <c r="GV204" s="80">
        <f t="shared" si="282"/>
        <v>0</v>
      </c>
      <c r="GW204" s="80">
        <f t="shared" si="282"/>
        <v>0</v>
      </c>
      <c r="GX204" s="80">
        <f t="shared" si="282"/>
        <v>0</v>
      </c>
      <c r="GY204" s="80">
        <f t="shared" si="282"/>
        <v>0</v>
      </c>
      <c r="GZ204" s="80">
        <f t="shared" si="282"/>
        <v>0</v>
      </c>
      <c r="HA204" s="80">
        <f t="shared" si="282"/>
        <v>0</v>
      </c>
      <c r="HB204" s="80">
        <f t="shared" si="282"/>
        <v>0</v>
      </c>
      <c r="HC204" s="80">
        <f t="shared" si="282"/>
        <v>0</v>
      </c>
      <c r="HD204" s="80">
        <f t="shared" si="282"/>
        <v>0</v>
      </c>
      <c r="HE204" s="80">
        <f t="shared" si="282"/>
        <v>0</v>
      </c>
      <c r="HF204" s="80">
        <f t="shared" si="282"/>
        <v>0</v>
      </c>
      <c r="HG204" s="80">
        <f t="shared" si="282"/>
        <v>0</v>
      </c>
      <c r="HH204" s="80">
        <f t="shared" si="282"/>
        <v>0</v>
      </c>
      <c r="HI204" s="80">
        <f t="shared" si="282"/>
        <v>0</v>
      </c>
      <c r="HJ204" s="80">
        <f t="shared" si="282"/>
        <v>0</v>
      </c>
      <c r="HK204" s="80">
        <f t="shared" si="282"/>
        <v>0</v>
      </c>
      <c r="HL204" s="80">
        <f t="shared" si="282"/>
        <v>0</v>
      </c>
      <c r="HM204" s="80">
        <f t="shared" si="282"/>
        <v>0</v>
      </c>
      <c r="HN204" s="80">
        <f t="shared" si="282"/>
        <v>0</v>
      </c>
      <c r="HO204" s="80">
        <f t="shared" si="282"/>
        <v>0</v>
      </c>
      <c r="HP204" s="80">
        <f t="shared" si="282"/>
        <v>0</v>
      </c>
      <c r="HQ204" s="80">
        <f t="shared" si="282"/>
        <v>0</v>
      </c>
      <c r="HR204" s="80">
        <f t="shared" si="282"/>
        <v>0</v>
      </c>
      <c r="HS204" s="80">
        <f t="shared" si="282"/>
        <v>0</v>
      </c>
      <c r="HT204" s="80">
        <f t="shared" si="282"/>
        <v>0</v>
      </c>
      <c r="HU204" s="80">
        <f t="shared" si="282"/>
        <v>0</v>
      </c>
      <c r="HV204" s="80">
        <f t="shared" si="282"/>
        <v>0</v>
      </c>
      <c r="HW204" s="80">
        <f t="shared" si="282"/>
        <v>0</v>
      </c>
      <c r="HX204" s="80">
        <f t="shared" si="282"/>
        <v>0</v>
      </c>
      <c r="HY204" s="80">
        <f t="shared" si="282"/>
        <v>0</v>
      </c>
      <c r="HZ204" s="80">
        <f t="shared" si="282"/>
        <v>0</v>
      </c>
      <c r="IA204" s="80">
        <f t="shared" si="282"/>
        <v>0</v>
      </c>
      <c r="IB204" s="80">
        <f t="shared" si="282"/>
        <v>0</v>
      </c>
      <c r="IC204" s="80">
        <f t="shared" si="282"/>
        <v>0</v>
      </c>
      <c r="ID204" s="80">
        <f t="shared" si="282"/>
        <v>0</v>
      </c>
      <c r="IE204" s="80">
        <f t="shared" si="282"/>
        <v>0</v>
      </c>
      <c r="IF204" s="80">
        <f t="shared" si="282"/>
        <v>0</v>
      </c>
      <c r="IG204" s="80">
        <f t="shared" si="282"/>
        <v>0</v>
      </c>
      <c r="IH204" s="80">
        <f t="shared" si="282"/>
        <v>0</v>
      </c>
      <c r="II204" s="80">
        <f t="shared" si="282"/>
        <v>0</v>
      </c>
      <c r="IJ204" s="80">
        <f t="shared" si="282"/>
        <v>0</v>
      </c>
      <c r="IK204" s="80">
        <f t="shared" si="282"/>
        <v>0</v>
      </c>
      <c r="IL204" s="80">
        <f t="shared" si="282"/>
        <v>0</v>
      </c>
      <c r="IM204" s="80">
        <f t="shared" si="282"/>
        <v>0</v>
      </c>
      <c r="IN204" s="80">
        <f t="shared" si="282"/>
        <v>0</v>
      </c>
      <c r="IO204" s="80">
        <f t="shared" si="282"/>
        <v>0</v>
      </c>
      <c r="IP204" s="80">
        <f t="shared" si="282"/>
        <v>0</v>
      </c>
      <c r="IQ204" s="80">
        <f t="shared" si="282"/>
        <v>0</v>
      </c>
      <c r="IR204" s="80">
        <f t="shared" si="282"/>
        <v>0</v>
      </c>
      <c r="IS204" s="80">
        <f t="shared" si="282"/>
        <v>0</v>
      </c>
      <c r="IT204" s="80">
        <f t="shared" si="282"/>
        <v>0</v>
      </c>
      <c r="IU204" s="80">
        <f t="shared" si="282"/>
        <v>0</v>
      </c>
      <c r="IV204" s="80">
        <f t="shared" si="282"/>
        <v>0</v>
      </c>
      <c r="IW204" s="80">
        <f t="shared" si="282"/>
        <v>0</v>
      </c>
      <c r="IX204" s="80">
        <f t="shared" si="282"/>
        <v>0</v>
      </c>
      <c r="IY204" s="80">
        <f t="shared" si="282"/>
        <v>0</v>
      </c>
      <c r="IZ204" s="80">
        <f t="shared" si="282"/>
        <v>0</v>
      </c>
      <c r="JA204" s="80">
        <f t="shared" si="282"/>
        <v>0</v>
      </c>
      <c r="JB204" s="80">
        <f t="shared" si="282"/>
        <v>0</v>
      </c>
      <c r="JC204" s="80">
        <f t="shared" si="282"/>
        <v>0</v>
      </c>
      <c r="JD204" s="80">
        <f t="shared" si="282"/>
        <v>0</v>
      </c>
      <c r="JE204" s="80">
        <f t="shared" si="282"/>
        <v>0</v>
      </c>
      <c r="JF204" s="80">
        <f t="shared" si="282"/>
        <v>0</v>
      </c>
      <c r="JG204" s="80">
        <f t="shared" si="282"/>
        <v>0</v>
      </c>
      <c r="JH204" s="80">
        <f t="shared" si="282"/>
        <v>0</v>
      </c>
      <c r="JI204" s="80">
        <f t="shared" si="282"/>
        <v>0</v>
      </c>
      <c r="JJ204" s="80">
        <f t="shared" si="282"/>
        <v>0</v>
      </c>
      <c r="JK204" s="80">
        <f t="shared" si="282"/>
        <v>0</v>
      </c>
      <c r="JL204" s="80">
        <f t="shared" si="282"/>
        <v>0</v>
      </c>
      <c r="JM204" s="80">
        <f t="shared" si="282"/>
        <v>0</v>
      </c>
      <c r="JN204" s="80">
        <f t="shared" si="282"/>
        <v>0</v>
      </c>
      <c r="JO204" s="80">
        <f t="shared" si="282"/>
        <v>0</v>
      </c>
      <c r="JP204" s="80">
        <f t="shared" si="282"/>
        <v>0</v>
      </c>
      <c r="JQ204" s="80">
        <f t="shared" si="282"/>
        <v>0</v>
      </c>
      <c r="JR204" s="80">
        <f t="shared" si="282"/>
        <v>0</v>
      </c>
      <c r="JS204" s="80">
        <f t="shared" si="282"/>
        <v>0</v>
      </c>
      <c r="JT204" s="80">
        <f t="shared" si="282"/>
        <v>0</v>
      </c>
      <c r="JU204" s="80">
        <f t="shared" si="282"/>
        <v>0</v>
      </c>
      <c r="JV204" s="80">
        <f t="shared" si="282"/>
        <v>0</v>
      </c>
      <c r="JW204" s="80">
        <f t="shared" si="282"/>
        <v>0</v>
      </c>
      <c r="JX204" s="80">
        <f t="shared" si="282"/>
        <v>0</v>
      </c>
      <c r="JY204" s="80">
        <f t="shared" si="282"/>
        <v>0</v>
      </c>
      <c r="JZ204" s="80">
        <f t="shared" si="282"/>
        <v>0</v>
      </c>
      <c r="KA204" s="80">
        <f t="shared" si="282"/>
        <v>0</v>
      </c>
      <c r="KB204" s="80">
        <f t="shared" si="282"/>
        <v>0</v>
      </c>
      <c r="KC204" s="80">
        <f t="shared" si="282"/>
        <v>0</v>
      </c>
      <c r="KD204" s="80">
        <f t="shared" si="282"/>
        <v>0</v>
      </c>
      <c r="KE204" s="80">
        <f t="shared" si="282"/>
        <v>0</v>
      </c>
      <c r="KF204" s="1"/>
      <c r="KG204" s="1"/>
      <c r="KH204" s="80">
        <f>+Interest_Rate_for_Equipment_Financing/12*P204</f>
        <v>0</v>
      </c>
      <c r="KI204" s="80">
        <f>+Interest_Rate_for_Equipment_Financing/12*Q204</f>
        <v>0</v>
      </c>
      <c r="KJ204" s="80">
        <f>+Interest_Rate_for_Equipment_Financing/12*R204</f>
        <v>0</v>
      </c>
      <c r="KK204" s="80">
        <f>+Interest_Rate_for_Equipment_Financing/12*S204</f>
        <v>0</v>
      </c>
      <c r="KL204" s="80">
        <f>+Interest_Rate_for_Equipment_Financing/12*T204</f>
        <v>0</v>
      </c>
      <c r="KM204" s="80">
        <f>+Interest_Rate_for_Equipment_Financing/12*U204</f>
        <v>0</v>
      </c>
      <c r="KN204" s="80">
        <f>+Interest_Rate_for_Equipment_Financing/12*V204</f>
        <v>0</v>
      </c>
      <c r="KO204" s="80">
        <f>+Interest_Rate_for_Equipment_Financing/12*W204</f>
        <v>0</v>
      </c>
      <c r="KP204" s="80">
        <f>+Interest_Rate_for_Equipment_Financing/12*X204</f>
        <v>0</v>
      </c>
      <c r="KQ204" s="80">
        <f>+Interest_Rate_for_Equipment_Financing/12*Y204</f>
        <v>0</v>
      </c>
      <c r="KR204" s="80">
        <f>+Interest_Rate_for_Equipment_Financing/12*Z204</f>
        <v>0</v>
      </c>
      <c r="KS204" s="80">
        <f>+Interest_Rate_for_Equipment_Financing/12*AA204</f>
        <v>0</v>
      </c>
      <c r="KT204" s="80">
        <f>+Interest_Rate_for_Equipment_Financing/12*AB204</f>
        <v>0</v>
      </c>
      <c r="KU204" s="80">
        <f>+Interest_Rate_for_Equipment_Financing/12*AC204</f>
        <v>0</v>
      </c>
      <c r="KV204" s="80">
        <f>+Interest_Rate_for_Equipment_Financing/12*AD204</f>
        <v>0</v>
      </c>
      <c r="KW204" s="80">
        <f>+Interest_Rate_for_Equipment_Financing/12*AE204</f>
        <v>0</v>
      </c>
      <c r="KX204" s="80">
        <f>+Interest_Rate_for_Equipment_Financing/12*AF204</f>
        <v>0</v>
      </c>
      <c r="KY204" s="80">
        <f>+Interest_Rate_for_Equipment_Financing/12*AG204</f>
        <v>0</v>
      </c>
      <c r="KZ204" s="80">
        <f>+Interest_Rate_for_Equipment_Financing/12*AH204</f>
        <v>0</v>
      </c>
      <c r="LA204" s="80">
        <f>+Interest_Rate_for_Equipment_Financing/12*AI204</f>
        <v>0</v>
      </c>
      <c r="LB204" s="80">
        <f>+Interest_Rate_for_Equipment_Financing/12*AJ204</f>
        <v>0</v>
      </c>
      <c r="LC204" s="80">
        <f>+Interest_Rate_for_Equipment_Financing/12*AK204</f>
        <v>0</v>
      </c>
      <c r="LD204" s="80">
        <f>+Interest_Rate_for_Equipment_Financing/12*AL204</f>
        <v>0</v>
      </c>
      <c r="LE204" s="80">
        <f>+Interest_Rate_for_Equipment_Financing/12*AM204</f>
        <v>0</v>
      </c>
      <c r="LF204" s="80">
        <f>+Interest_Rate_for_Equipment_Financing/12*AN204</f>
        <v>0</v>
      </c>
      <c r="LG204" s="80">
        <f>+Interest_Rate_for_Equipment_Financing/12*AO204</f>
        <v>0</v>
      </c>
      <c r="LH204" s="80">
        <f>+Interest_Rate_for_Equipment_Financing/12*AP204</f>
        <v>0</v>
      </c>
      <c r="LI204" s="80">
        <f>+Interest_Rate_for_Equipment_Financing/12*AQ204</f>
        <v>0</v>
      </c>
      <c r="LJ204" s="80">
        <f>+Interest_Rate_for_Equipment_Financing/12*AR204</f>
        <v>0</v>
      </c>
      <c r="LK204" s="80">
        <f>+Interest_Rate_for_Equipment_Financing/12*AS204</f>
        <v>0</v>
      </c>
      <c r="LL204" s="80">
        <f>+Interest_Rate_for_Equipment_Financing/12*AT204</f>
        <v>0</v>
      </c>
      <c r="LM204" s="80">
        <f>+Interest_Rate_for_Equipment_Financing/12*AU204</f>
        <v>0</v>
      </c>
      <c r="LN204" s="80">
        <f>+Interest_Rate_for_Equipment_Financing/12*AV204</f>
        <v>0</v>
      </c>
      <c r="LO204" s="80">
        <f>+Interest_Rate_for_Equipment_Financing/12*AW204</f>
        <v>0</v>
      </c>
      <c r="LP204" s="80">
        <f>+Interest_Rate_for_Equipment_Financing/12*AX204</f>
        <v>0</v>
      </c>
      <c r="LQ204" s="80">
        <f>+Interest_Rate_for_Equipment_Financing/12*AY204</f>
        <v>0</v>
      </c>
      <c r="LR204" s="80">
        <f>+Interest_Rate_for_Equipment_Financing/12*AZ204</f>
        <v>0</v>
      </c>
      <c r="LS204" s="80">
        <f>+Interest_Rate_for_Equipment_Financing/12*BA204</f>
        <v>0</v>
      </c>
      <c r="LT204" s="80">
        <f>+Interest_Rate_for_Equipment_Financing/12*BB204</f>
        <v>0</v>
      </c>
      <c r="LU204" s="80">
        <f>+Interest_Rate_for_Equipment_Financing/12*BC204</f>
        <v>0</v>
      </c>
      <c r="LV204" s="80">
        <f>+Interest_Rate_for_Equipment_Financing/12*BD204</f>
        <v>0</v>
      </c>
      <c r="LW204" s="80">
        <f>+Interest_Rate_for_Equipment_Financing/12*BE204</f>
        <v>0</v>
      </c>
      <c r="LX204" s="80">
        <f>+Interest_Rate_for_Equipment_Financing/12*BF204</f>
        <v>0</v>
      </c>
      <c r="LY204" s="80">
        <f>+Interest_Rate_for_Equipment_Financing/12*BG204</f>
        <v>0</v>
      </c>
      <c r="LZ204" s="80">
        <f>+Interest_Rate_for_Equipment_Financing/12*BH204</f>
        <v>0</v>
      </c>
      <c r="MA204" s="80">
        <f>+Interest_Rate_for_Equipment_Financing/12*BI204</f>
        <v>0</v>
      </c>
      <c r="MB204" s="80">
        <f>+Interest_Rate_for_Equipment_Financing/12*BJ204</f>
        <v>0</v>
      </c>
      <c r="MC204" s="80">
        <f>+Interest_Rate_for_Equipment_Financing/12*BK204</f>
        <v>0</v>
      </c>
      <c r="MD204" s="80">
        <f>+Interest_Rate_for_Equipment_Financing/12*BL204</f>
        <v>0</v>
      </c>
      <c r="ME204" s="80">
        <f>+Interest_Rate_for_Equipment_Financing/12*BM204</f>
        <v>0</v>
      </c>
      <c r="MF204" s="80">
        <f>+Interest_Rate_for_Equipment_Financing/12*BN204</f>
        <v>0</v>
      </c>
      <c r="MG204" s="80">
        <f>+Interest_Rate_for_Equipment_Financing/12*BO204</f>
        <v>0</v>
      </c>
      <c r="MH204" s="80">
        <f>+Interest_Rate_for_Equipment_Financing/12*BP204</f>
        <v>0</v>
      </c>
      <c r="MI204" s="80">
        <f>+Interest_Rate_for_Equipment_Financing/12*BQ204</f>
        <v>0</v>
      </c>
      <c r="MJ204" s="80">
        <f>+Interest_Rate_for_Equipment_Financing/12*BR204</f>
        <v>0</v>
      </c>
      <c r="MK204" s="80">
        <f>+Interest_Rate_for_Equipment_Financing/12*BS204</f>
        <v>0</v>
      </c>
      <c r="ML204" s="80">
        <f>+Interest_Rate_for_Equipment_Financing/12*BT204</f>
        <v>0</v>
      </c>
      <c r="MM204" s="80">
        <f>+Interest_Rate_for_Equipment_Financing/12*BU204</f>
        <v>0</v>
      </c>
      <c r="MN204" s="80">
        <f>+Interest_Rate_for_Equipment_Financing/12*BV204</f>
        <v>0</v>
      </c>
      <c r="MO204" s="80">
        <f>+Interest_Rate_for_Equipment_Financing/12*BW204</f>
        <v>0</v>
      </c>
      <c r="MP204" s="80">
        <f>+Interest_Rate_for_Equipment_Financing/12*BX204</f>
        <v>0</v>
      </c>
      <c r="MQ204" s="80">
        <f>+Interest_Rate_for_Equipment_Financing/12*BY204</f>
        <v>0</v>
      </c>
      <c r="MR204" s="80">
        <f>+Interest_Rate_for_Equipment_Financing/12*BZ204</f>
        <v>0</v>
      </c>
      <c r="MS204" s="80">
        <f>+Interest_Rate_for_Equipment_Financing/12*CA204</f>
        <v>0</v>
      </c>
      <c r="MT204" s="80">
        <f>+Interest_Rate_for_Equipment_Financing/12*CB204</f>
        <v>0</v>
      </c>
      <c r="MU204" s="80">
        <f>+Interest_Rate_for_Equipment_Financing/12*CC204</f>
        <v>0</v>
      </c>
      <c r="MV204" s="80">
        <f>+Interest_Rate_for_Equipment_Financing/12*CD204</f>
        <v>0</v>
      </c>
      <c r="MW204" s="80">
        <f>+Interest_Rate_for_Equipment_Financing/12*CE204</f>
        <v>0</v>
      </c>
      <c r="MX204" s="80">
        <f>+Interest_Rate_for_Equipment_Financing/12*CF204</f>
        <v>0</v>
      </c>
      <c r="MY204" s="80">
        <f>+Interest_Rate_for_Equipment_Financing/12*CG204</f>
        <v>0</v>
      </c>
      <c r="MZ204" s="80">
        <f>+Interest_Rate_for_Equipment_Financing/12*CH204</f>
        <v>0</v>
      </c>
      <c r="NA204" s="80">
        <f>+Interest_Rate_for_Equipment_Financing/12*CI204</f>
        <v>0</v>
      </c>
      <c r="NB204" s="80">
        <f>+Interest_Rate_for_Equipment_Financing/12*CJ204</f>
        <v>0</v>
      </c>
      <c r="NC204" s="80">
        <f>+Interest_Rate_for_Equipment_Financing/12*CK204</f>
        <v>0</v>
      </c>
      <c r="ND204" s="80">
        <f>+Interest_Rate_for_Equipment_Financing/12*CL204</f>
        <v>0</v>
      </c>
      <c r="NE204" s="80">
        <f>+Interest_Rate_for_Equipment_Financing/12*CM204</f>
        <v>0</v>
      </c>
      <c r="NF204" s="80">
        <f>+Interest_Rate_for_Equipment_Financing/12*CN204</f>
        <v>0</v>
      </c>
      <c r="NG204" s="80">
        <f>+Interest_Rate_for_Equipment_Financing/12*CO204</f>
        <v>0</v>
      </c>
      <c r="NH204" s="80">
        <f>+Interest_Rate_for_Equipment_Financing/12*CP204</f>
        <v>0</v>
      </c>
      <c r="NI204" s="80">
        <f>+Interest_Rate_for_Equipment_Financing/12*CQ204</f>
        <v>0</v>
      </c>
      <c r="NJ204" s="80">
        <f>+Interest_Rate_for_Equipment_Financing/12*CR204</f>
        <v>0</v>
      </c>
      <c r="NK204" s="80">
        <f>+Interest_Rate_for_Equipment_Financing/12*CS204</f>
        <v>0</v>
      </c>
      <c r="NL204" s="80">
        <f>+Interest_Rate_for_Equipment_Financing/12*CT204</f>
        <v>0</v>
      </c>
      <c r="NM204" s="80">
        <f>+Interest_Rate_for_Equipment_Financing/12*CU204</f>
        <v>0</v>
      </c>
      <c r="NN204" s="80">
        <f>+Interest_Rate_for_Equipment_Financing/12*CV204</f>
        <v>0</v>
      </c>
      <c r="NO204" s="80">
        <f>+Interest_Rate_for_Equipment_Financing/12*CW204</f>
        <v>0</v>
      </c>
      <c r="NP204" s="80">
        <f>+Interest_Rate_for_Equipment_Financing/12*CX204</f>
        <v>0</v>
      </c>
      <c r="NQ204" s="80">
        <f>+Interest_Rate_for_Equipment_Financing/12*CY204</f>
        <v>0</v>
      </c>
      <c r="NR204" s="80">
        <f>+Interest_Rate_for_Equipment_Financing/12*CZ204</f>
        <v>0</v>
      </c>
      <c r="NS204" s="80">
        <f>+Interest_Rate_for_Equipment_Financing/12*DA204</f>
        <v>0</v>
      </c>
      <c r="NT204" s="80">
        <f>+Interest_Rate_for_Equipment_Financing/12*DB204</f>
        <v>0</v>
      </c>
      <c r="NU204" s="80">
        <f>+Interest_Rate_for_Equipment_Financing/12*DC204</f>
        <v>0</v>
      </c>
      <c r="NV204" s="80">
        <f>+Interest_Rate_for_Equipment_Financing/12*DD204</f>
        <v>0</v>
      </c>
      <c r="NW204" s="80">
        <f>+Interest_Rate_for_Equipment_Financing/12*DE204</f>
        <v>0</v>
      </c>
      <c r="NX204" s="80">
        <f>+Interest_Rate_for_Equipment_Financing/12*DF204</f>
        <v>0</v>
      </c>
      <c r="NY204" s="80">
        <f>+Interest_Rate_for_Equipment_Financing/12*DG204</f>
        <v>0</v>
      </c>
      <c r="NZ204" s="80">
        <f>+Interest_Rate_for_Equipment_Financing/12*DH204</f>
        <v>0</v>
      </c>
      <c r="OA204" s="80">
        <f>+Interest_Rate_for_Equipment_Financing/12*DI204</f>
        <v>0</v>
      </c>
      <c r="OB204" s="80">
        <f>+Interest_Rate_for_Equipment_Financing/12*DJ204</f>
        <v>0</v>
      </c>
      <c r="OC204" s="80">
        <f>+Interest_Rate_for_Equipment_Financing/12*DK204</f>
        <v>0</v>
      </c>
      <c r="OD204" s="80">
        <f>+Interest_Rate_for_Equipment_Financing/12*DL204</f>
        <v>0</v>
      </c>
      <c r="OE204" s="80">
        <f>+Interest_Rate_for_Equipment_Financing/12*DM204</f>
        <v>0</v>
      </c>
      <c r="OF204" s="80">
        <f>+Interest_Rate_for_Equipment_Financing/12*DN204</f>
        <v>0</v>
      </c>
      <c r="OG204" s="80">
        <f>+Interest_Rate_for_Equipment_Financing/12*DO204</f>
        <v>0</v>
      </c>
      <c r="OH204" s="80">
        <f>+Interest_Rate_for_Equipment_Financing/12*DP204</f>
        <v>0</v>
      </c>
      <c r="OI204" s="80">
        <f>+Interest_Rate_for_Equipment_Financing/12*DQ204</f>
        <v>0</v>
      </c>
      <c r="OJ204" s="80">
        <f>+Interest_Rate_for_Equipment_Financing/12*DR204</f>
        <v>0</v>
      </c>
      <c r="OK204" s="80">
        <f>+Interest_Rate_for_Equipment_Financing/12*DS204</f>
        <v>0</v>
      </c>
      <c r="OL204" s="80">
        <f>+Interest_Rate_for_Equipment_Financing/12*DT204</f>
        <v>0</v>
      </c>
      <c r="OM204" s="80">
        <f>+Interest_Rate_for_Equipment_Financing/12*DU204</f>
        <v>0</v>
      </c>
      <c r="ON204" s="80">
        <f>+Interest_Rate_for_Equipment_Financing/12*DV204</f>
        <v>0</v>
      </c>
      <c r="OO204" s="80">
        <f>+Interest_Rate_for_Equipment_Financing/12*DW204</f>
        <v>0</v>
      </c>
      <c r="OP204" s="80">
        <f>+Interest_Rate_for_Equipment_Financing/12*DX204</f>
        <v>0</v>
      </c>
      <c r="OQ204" s="80">
        <f>+Interest_Rate_for_Equipment_Financing/12*DY204</f>
        <v>0</v>
      </c>
      <c r="OR204" s="80">
        <f>+Interest_Rate_for_Equipment_Financing/12*DZ204</f>
        <v>0</v>
      </c>
      <c r="OS204" s="80">
        <f>+Interest_Rate_for_Equipment_Financing/12*EA204</f>
        <v>0</v>
      </c>
      <c r="OT204" s="80">
        <f>+Interest_Rate_for_Equipment_Financing/12*EB204</f>
        <v>0</v>
      </c>
      <c r="OU204" s="80">
        <f>+Interest_Rate_for_Equipment_Financing/12*EC204</f>
        <v>0</v>
      </c>
      <c r="OV204" s="80">
        <f>+Interest_Rate_for_Equipment_Financing/12*ED204</f>
        <v>0</v>
      </c>
      <c r="OW204" s="80">
        <f>+Interest_Rate_for_Equipment_Financing/12*EE204</f>
        <v>0</v>
      </c>
    </row>
    <row r="205" ht="12.75" customHeight="1">
      <c r="A205" s="79">
        <f t="shared" si="111"/>
        <v>84</v>
      </c>
      <c r="B205" s="79" t="s">
        <v>284</v>
      </c>
      <c r="C205" s="80"/>
      <c r="D205" s="80" t="str">
        <f>Term_for_Equipment_Financing</f>
        <v/>
      </c>
      <c r="E205" s="294">
        <f>+Interest_Rate_LT</f>
        <v>0.05</v>
      </c>
      <c r="F205" s="295">
        <f t="shared" si="141"/>
        <v>12</v>
      </c>
      <c r="G205" s="79">
        <f t="shared" si="142"/>
        <v>2031</v>
      </c>
      <c r="H205" s="296"/>
      <c r="I205" s="296"/>
      <c r="J205" s="297"/>
      <c r="K205" s="1"/>
      <c r="L205" s="1"/>
      <c r="M205" s="256">
        <f t="shared" si="118"/>
        <v>48183</v>
      </c>
      <c r="N205" s="256">
        <f t="shared" si="112"/>
        <v>0</v>
      </c>
      <c r="O205" s="257">
        <f t="shared" si="113"/>
        <v>0</v>
      </c>
      <c r="P205" s="258">
        <f t="shared" ref="P205:ES205" si="283">AND((O205&gt;0.1),OR(P$70&lt;$N205,$N205=0))*(O205+$O205+O205*$E205/12)+(P$70=$M205)*($C205+$O205+$C205*$E205/12)</f>
        <v>0</v>
      </c>
      <c r="Q205" s="258">
        <f t="shared" si="283"/>
        <v>0</v>
      </c>
      <c r="R205" s="258">
        <f t="shared" si="283"/>
        <v>0</v>
      </c>
      <c r="S205" s="258">
        <f t="shared" si="283"/>
        <v>0</v>
      </c>
      <c r="T205" s="258">
        <f t="shared" si="283"/>
        <v>0</v>
      </c>
      <c r="U205" s="258">
        <f t="shared" si="283"/>
        <v>0</v>
      </c>
      <c r="V205" s="258">
        <f t="shared" si="283"/>
        <v>0</v>
      </c>
      <c r="W205" s="258">
        <f t="shared" si="283"/>
        <v>0</v>
      </c>
      <c r="X205" s="258">
        <f t="shared" si="283"/>
        <v>0</v>
      </c>
      <c r="Y205" s="258">
        <f t="shared" si="283"/>
        <v>0</v>
      </c>
      <c r="Z205" s="258">
        <f t="shared" si="283"/>
        <v>0</v>
      </c>
      <c r="AA205" s="258">
        <f t="shared" si="283"/>
        <v>0</v>
      </c>
      <c r="AB205" s="258">
        <f t="shared" si="283"/>
        <v>0</v>
      </c>
      <c r="AC205" s="258">
        <f t="shared" si="283"/>
        <v>0</v>
      </c>
      <c r="AD205" s="258">
        <f t="shared" si="283"/>
        <v>0</v>
      </c>
      <c r="AE205" s="258">
        <f t="shared" si="283"/>
        <v>0</v>
      </c>
      <c r="AF205" s="258">
        <f t="shared" si="283"/>
        <v>0</v>
      </c>
      <c r="AG205" s="258">
        <f t="shared" si="283"/>
        <v>0</v>
      </c>
      <c r="AH205" s="258">
        <f t="shared" si="283"/>
        <v>0</v>
      </c>
      <c r="AI205" s="258">
        <f t="shared" si="283"/>
        <v>0</v>
      </c>
      <c r="AJ205" s="258">
        <f t="shared" si="283"/>
        <v>0</v>
      </c>
      <c r="AK205" s="258">
        <f t="shared" si="283"/>
        <v>0</v>
      </c>
      <c r="AL205" s="258">
        <f t="shared" si="283"/>
        <v>0</v>
      </c>
      <c r="AM205" s="258">
        <f t="shared" si="283"/>
        <v>0</v>
      </c>
      <c r="AN205" s="258">
        <f t="shared" si="283"/>
        <v>0</v>
      </c>
      <c r="AO205" s="258">
        <f t="shared" si="283"/>
        <v>0</v>
      </c>
      <c r="AP205" s="258">
        <f t="shared" si="283"/>
        <v>0</v>
      </c>
      <c r="AQ205" s="258">
        <f t="shared" si="283"/>
        <v>0</v>
      </c>
      <c r="AR205" s="258">
        <f t="shared" si="283"/>
        <v>0</v>
      </c>
      <c r="AS205" s="258">
        <f t="shared" si="283"/>
        <v>0</v>
      </c>
      <c r="AT205" s="258">
        <f t="shared" si="283"/>
        <v>0</v>
      </c>
      <c r="AU205" s="258">
        <f t="shared" si="283"/>
        <v>0</v>
      </c>
      <c r="AV205" s="258">
        <f t="shared" si="283"/>
        <v>0</v>
      </c>
      <c r="AW205" s="258">
        <f t="shared" si="283"/>
        <v>0</v>
      </c>
      <c r="AX205" s="258">
        <f t="shared" si="283"/>
        <v>0</v>
      </c>
      <c r="AY205" s="258">
        <f t="shared" si="283"/>
        <v>0</v>
      </c>
      <c r="AZ205" s="258">
        <f t="shared" si="283"/>
        <v>0</v>
      </c>
      <c r="BA205" s="258">
        <f t="shared" si="283"/>
        <v>0</v>
      </c>
      <c r="BB205" s="258">
        <f t="shared" si="283"/>
        <v>0</v>
      </c>
      <c r="BC205" s="258">
        <f t="shared" si="283"/>
        <v>0</v>
      </c>
      <c r="BD205" s="258">
        <f t="shared" si="283"/>
        <v>0</v>
      </c>
      <c r="BE205" s="258">
        <f t="shared" si="283"/>
        <v>0</v>
      </c>
      <c r="BF205" s="258">
        <f t="shared" si="283"/>
        <v>0</v>
      </c>
      <c r="BG205" s="258">
        <f t="shared" si="283"/>
        <v>0</v>
      </c>
      <c r="BH205" s="258">
        <f t="shared" si="283"/>
        <v>0</v>
      </c>
      <c r="BI205" s="258">
        <f t="shared" si="283"/>
        <v>0</v>
      </c>
      <c r="BJ205" s="258">
        <f t="shared" si="283"/>
        <v>0</v>
      </c>
      <c r="BK205" s="258">
        <f t="shared" si="283"/>
        <v>0</v>
      </c>
      <c r="BL205" s="258">
        <f t="shared" si="283"/>
        <v>0</v>
      </c>
      <c r="BM205" s="258">
        <f t="shared" si="283"/>
        <v>0</v>
      </c>
      <c r="BN205" s="258">
        <f t="shared" si="283"/>
        <v>0</v>
      </c>
      <c r="BO205" s="258">
        <f t="shared" si="283"/>
        <v>0</v>
      </c>
      <c r="BP205" s="258">
        <f t="shared" si="283"/>
        <v>0</v>
      </c>
      <c r="BQ205" s="258">
        <f t="shared" si="283"/>
        <v>0</v>
      </c>
      <c r="BR205" s="258">
        <f t="shared" si="283"/>
        <v>0</v>
      </c>
      <c r="BS205" s="258">
        <f t="shared" si="283"/>
        <v>0</v>
      </c>
      <c r="BT205" s="258">
        <f t="shared" si="283"/>
        <v>0</v>
      </c>
      <c r="BU205" s="258">
        <f t="shared" si="283"/>
        <v>0</v>
      </c>
      <c r="BV205" s="258">
        <f t="shared" si="283"/>
        <v>0</v>
      </c>
      <c r="BW205" s="258">
        <f t="shared" si="283"/>
        <v>0</v>
      </c>
      <c r="BX205" s="258">
        <f t="shared" si="283"/>
        <v>0</v>
      </c>
      <c r="BY205" s="258">
        <f t="shared" si="283"/>
        <v>0</v>
      </c>
      <c r="BZ205" s="258">
        <f t="shared" si="283"/>
        <v>0</v>
      </c>
      <c r="CA205" s="258">
        <f t="shared" si="283"/>
        <v>0</v>
      </c>
      <c r="CB205" s="258">
        <f t="shared" si="283"/>
        <v>0</v>
      </c>
      <c r="CC205" s="258">
        <f t="shared" si="283"/>
        <v>0</v>
      </c>
      <c r="CD205" s="258">
        <f t="shared" si="283"/>
        <v>0</v>
      </c>
      <c r="CE205" s="258">
        <f t="shared" si="283"/>
        <v>0</v>
      </c>
      <c r="CF205" s="258">
        <f t="shared" si="283"/>
        <v>0</v>
      </c>
      <c r="CG205" s="258">
        <f t="shared" si="283"/>
        <v>0</v>
      </c>
      <c r="CH205" s="258">
        <f t="shared" si="283"/>
        <v>0</v>
      </c>
      <c r="CI205" s="258">
        <f t="shared" si="283"/>
        <v>0</v>
      </c>
      <c r="CJ205" s="258">
        <f t="shared" si="283"/>
        <v>0</v>
      </c>
      <c r="CK205" s="258">
        <f t="shared" si="283"/>
        <v>0</v>
      </c>
      <c r="CL205" s="258">
        <f t="shared" si="283"/>
        <v>0</v>
      </c>
      <c r="CM205" s="258">
        <f t="shared" si="283"/>
        <v>0</v>
      </c>
      <c r="CN205" s="258">
        <f t="shared" si="283"/>
        <v>0</v>
      </c>
      <c r="CO205" s="258">
        <f t="shared" si="283"/>
        <v>0</v>
      </c>
      <c r="CP205" s="258">
        <f t="shared" si="283"/>
        <v>0</v>
      </c>
      <c r="CQ205" s="258">
        <f t="shared" si="283"/>
        <v>0</v>
      </c>
      <c r="CR205" s="258">
        <f t="shared" si="283"/>
        <v>0</v>
      </c>
      <c r="CS205" s="258">
        <f t="shared" si="283"/>
        <v>0</v>
      </c>
      <c r="CT205" s="258">
        <f t="shared" si="283"/>
        <v>0</v>
      </c>
      <c r="CU205" s="258">
        <f t="shared" si="283"/>
        <v>0</v>
      </c>
      <c r="CV205" s="258">
        <f t="shared" si="283"/>
        <v>0</v>
      </c>
      <c r="CW205" s="258">
        <f t="shared" si="283"/>
        <v>0</v>
      </c>
      <c r="CX205" s="258">
        <f t="shared" si="283"/>
        <v>0</v>
      </c>
      <c r="CY205" s="258">
        <f t="shared" si="283"/>
        <v>0</v>
      </c>
      <c r="CZ205" s="258">
        <f t="shared" si="283"/>
        <v>0</v>
      </c>
      <c r="DA205" s="258">
        <f t="shared" si="283"/>
        <v>0</v>
      </c>
      <c r="DB205" s="258">
        <f t="shared" si="283"/>
        <v>0</v>
      </c>
      <c r="DC205" s="258">
        <f t="shared" si="283"/>
        <v>0</v>
      </c>
      <c r="DD205" s="258">
        <f t="shared" si="283"/>
        <v>0</v>
      </c>
      <c r="DE205" s="258">
        <f t="shared" si="283"/>
        <v>0</v>
      </c>
      <c r="DF205" s="258">
        <f t="shared" si="283"/>
        <v>0</v>
      </c>
      <c r="DG205" s="258">
        <f t="shared" si="283"/>
        <v>0</v>
      </c>
      <c r="DH205" s="258">
        <f t="shared" si="283"/>
        <v>0</v>
      </c>
      <c r="DI205" s="258">
        <f t="shared" si="283"/>
        <v>0</v>
      </c>
      <c r="DJ205" s="258">
        <f t="shared" si="283"/>
        <v>0</v>
      </c>
      <c r="DK205" s="258">
        <f t="shared" si="283"/>
        <v>0</v>
      </c>
      <c r="DL205" s="258">
        <f t="shared" si="283"/>
        <v>0</v>
      </c>
      <c r="DM205" s="258">
        <f t="shared" si="283"/>
        <v>0</v>
      </c>
      <c r="DN205" s="258">
        <f t="shared" si="283"/>
        <v>0</v>
      </c>
      <c r="DO205" s="258">
        <f t="shared" si="283"/>
        <v>0</v>
      </c>
      <c r="DP205" s="258">
        <f t="shared" si="283"/>
        <v>0</v>
      </c>
      <c r="DQ205" s="258">
        <f t="shared" si="283"/>
        <v>0</v>
      </c>
      <c r="DR205" s="258">
        <f t="shared" si="283"/>
        <v>0</v>
      </c>
      <c r="DS205" s="258">
        <f t="shared" si="283"/>
        <v>0</v>
      </c>
      <c r="DT205" s="258">
        <f t="shared" si="283"/>
        <v>0</v>
      </c>
      <c r="DU205" s="258">
        <f t="shared" si="283"/>
        <v>0</v>
      </c>
      <c r="DV205" s="258">
        <f t="shared" si="283"/>
        <v>0</v>
      </c>
      <c r="DW205" s="258">
        <f t="shared" si="283"/>
        <v>0</v>
      </c>
      <c r="DX205" s="258">
        <f t="shared" si="283"/>
        <v>0</v>
      </c>
      <c r="DY205" s="258">
        <f t="shared" si="283"/>
        <v>0</v>
      </c>
      <c r="DZ205" s="258">
        <f t="shared" si="283"/>
        <v>0</v>
      </c>
      <c r="EA205" s="258">
        <f t="shared" si="283"/>
        <v>0</v>
      </c>
      <c r="EB205" s="258">
        <f t="shared" si="283"/>
        <v>0</v>
      </c>
      <c r="EC205" s="258">
        <f t="shared" si="283"/>
        <v>0</v>
      </c>
      <c r="ED205" s="258">
        <f t="shared" si="283"/>
        <v>0</v>
      </c>
      <c r="EE205" s="258">
        <f t="shared" si="283"/>
        <v>0</v>
      </c>
      <c r="EF205" s="258">
        <f t="shared" si="283"/>
        <v>0</v>
      </c>
      <c r="EG205" s="258">
        <f t="shared" si="283"/>
        <v>0</v>
      </c>
      <c r="EH205" s="258">
        <f t="shared" si="283"/>
        <v>0</v>
      </c>
      <c r="EI205" s="258">
        <f t="shared" si="283"/>
        <v>0</v>
      </c>
      <c r="EJ205" s="258">
        <f t="shared" si="283"/>
        <v>0</v>
      </c>
      <c r="EK205" s="258">
        <f t="shared" si="283"/>
        <v>0</v>
      </c>
      <c r="EL205" s="258">
        <f t="shared" si="283"/>
        <v>0</v>
      </c>
      <c r="EM205" s="258">
        <f t="shared" si="283"/>
        <v>0</v>
      </c>
      <c r="EN205" s="258">
        <f t="shared" si="283"/>
        <v>0</v>
      </c>
      <c r="EO205" s="258">
        <f t="shared" si="283"/>
        <v>0</v>
      </c>
      <c r="EP205" s="258">
        <f t="shared" si="283"/>
        <v>0</v>
      </c>
      <c r="EQ205" s="258">
        <f t="shared" si="283"/>
        <v>0</v>
      </c>
      <c r="ER205" s="258">
        <f t="shared" si="283"/>
        <v>0</v>
      </c>
      <c r="ES205" s="258">
        <f t="shared" si="283"/>
        <v>0</v>
      </c>
      <c r="ET205" s="1"/>
      <c r="EU205" s="1"/>
      <c r="EV205" s="1"/>
      <c r="EW205" s="1"/>
      <c r="EX205" s="80">
        <f t="shared" ref="EX205:KE205" si="284">(P205&gt;0)*(P205-AB205)</f>
        <v>0</v>
      </c>
      <c r="EY205" s="80">
        <f t="shared" si="284"/>
        <v>0</v>
      </c>
      <c r="EZ205" s="80">
        <f t="shared" si="284"/>
        <v>0</v>
      </c>
      <c r="FA205" s="80">
        <f t="shared" si="284"/>
        <v>0</v>
      </c>
      <c r="FB205" s="80">
        <f t="shared" si="284"/>
        <v>0</v>
      </c>
      <c r="FC205" s="80">
        <f t="shared" si="284"/>
        <v>0</v>
      </c>
      <c r="FD205" s="80">
        <f t="shared" si="284"/>
        <v>0</v>
      </c>
      <c r="FE205" s="80">
        <f t="shared" si="284"/>
        <v>0</v>
      </c>
      <c r="FF205" s="80">
        <f t="shared" si="284"/>
        <v>0</v>
      </c>
      <c r="FG205" s="80">
        <f t="shared" si="284"/>
        <v>0</v>
      </c>
      <c r="FH205" s="80">
        <f t="shared" si="284"/>
        <v>0</v>
      </c>
      <c r="FI205" s="80">
        <f t="shared" si="284"/>
        <v>0</v>
      </c>
      <c r="FJ205" s="80">
        <f t="shared" si="284"/>
        <v>0</v>
      </c>
      <c r="FK205" s="80">
        <f t="shared" si="284"/>
        <v>0</v>
      </c>
      <c r="FL205" s="80">
        <f t="shared" si="284"/>
        <v>0</v>
      </c>
      <c r="FM205" s="80">
        <f t="shared" si="284"/>
        <v>0</v>
      </c>
      <c r="FN205" s="80">
        <f t="shared" si="284"/>
        <v>0</v>
      </c>
      <c r="FO205" s="80">
        <f t="shared" si="284"/>
        <v>0</v>
      </c>
      <c r="FP205" s="80">
        <f t="shared" si="284"/>
        <v>0</v>
      </c>
      <c r="FQ205" s="80">
        <f t="shared" si="284"/>
        <v>0</v>
      </c>
      <c r="FR205" s="80">
        <f t="shared" si="284"/>
        <v>0</v>
      </c>
      <c r="FS205" s="80">
        <f t="shared" si="284"/>
        <v>0</v>
      </c>
      <c r="FT205" s="80">
        <f t="shared" si="284"/>
        <v>0</v>
      </c>
      <c r="FU205" s="80">
        <f t="shared" si="284"/>
        <v>0</v>
      </c>
      <c r="FV205" s="80">
        <f t="shared" si="284"/>
        <v>0</v>
      </c>
      <c r="FW205" s="80">
        <f t="shared" si="284"/>
        <v>0</v>
      </c>
      <c r="FX205" s="80">
        <f t="shared" si="284"/>
        <v>0</v>
      </c>
      <c r="FY205" s="80">
        <f t="shared" si="284"/>
        <v>0</v>
      </c>
      <c r="FZ205" s="80">
        <f t="shared" si="284"/>
        <v>0</v>
      </c>
      <c r="GA205" s="80">
        <f t="shared" si="284"/>
        <v>0</v>
      </c>
      <c r="GB205" s="80">
        <f t="shared" si="284"/>
        <v>0</v>
      </c>
      <c r="GC205" s="80">
        <f t="shared" si="284"/>
        <v>0</v>
      </c>
      <c r="GD205" s="80">
        <f t="shared" si="284"/>
        <v>0</v>
      </c>
      <c r="GE205" s="80">
        <f t="shared" si="284"/>
        <v>0</v>
      </c>
      <c r="GF205" s="80">
        <f t="shared" si="284"/>
        <v>0</v>
      </c>
      <c r="GG205" s="80">
        <f t="shared" si="284"/>
        <v>0</v>
      </c>
      <c r="GH205" s="80">
        <f t="shared" si="284"/>
        <v>0</v>
      </c>
      <c r="GI205" s="80">
        <f t="shared" si="284"/>
        <v>0</v>
      </c>
      <c r="GJ205" s="80">
        <f t="shared" si="284"/>
        <v>0</v>
      </c>
      <c r="GK205" s="80">
        <f t="shared" si="284"/>
        <v>0</v>
      </c>
      <c r="GL205" s="80">
        <f t="shared" si="284"/>
        <v>0</v>
      </c>
      <c r="GM205" s="80">
        <f t="shared" si="284"/>
        <v>0</v>
      </c>
      <c r="GN205" s="80">
        <f t="shared" si="284"/>
        <v>0</v>
      </c>
      <c r="GO205" s="80">
        <f t="shared" si="284"/>
        <v>0</v>
      </c>
      <c r="GP205" s="80">
        <f t="shared" si="284"/>
        <v>0</v>
      </c>
      <c r="GQ205" s="80">
        <f t="shared" si="284"/>
        <v>0</v>
      </c>
      <c r="GR205" s="80">
        <f t="shared" si="284"/>
        <v>0</v>
      </c>
      <c r="GS205" s="80">
        <f t="shared" si="284"/>
        <v>0</v>
      </c>
      <c r="GT205" s="80">
        <f t="shared" si="284"/>
        <v>0</v>
      </c>
      <c r="GU205" s="80">
        <f t="shared" si="284"/>
        <v>0</v>
      </c>
      <c r="GV205" s="80">
        <f t="shared" si="284"/>
        <v>0</v>
      </c>
      <c r="GW205" s="80">
        <f t="shared" si="284"/>
        <v>0</v>
      </c>
      <c r="GX205" s="80">
        <f t="shared" si="284"/>
        <v>0</v>
      </c>
      <c r="GY205" s="80">
        <f t="shared" si="284"/>
        <v>0</v>
      </c>
      <c r="GZ205" s="80">
        <f t="shared" si="284"/>
        <v>0</v>
      </c>
      <c r="HA205" s="80">
        <f t="shared" si="284"/>
        <v>0</v>
      </c>
      <c r="HB205" s="80">
        <f t="shared" si="284"/>
        <v>0</v>
      </c>
      <c r="HC205" s="80">
        <f t="shared" si="284"/>
        <v>0</v>
      </c>
      <c r="HD205" s="80">
        <f t="shared" si="284"/>
        <v>0</v>
      </c>
      <c r="HE205" s="80">
        <f t="shared" si="284"/>
        <v>0</v>
      </c>
      <c r="HF205" s="80">
        <f t="shared" si="284"/>
        <v>0</v>
      </c>
      <c r="HG205" s="80">
        <f t="shared" si="284"/>
        <v>0</v>
      </c>
      <c r="HH205" s="80">
        <f t="shared" si="284"/>
        <v>0</v>
      </c>
      <c r="HI205" s="80">
        <f t="shared" si="284"/>
        <v>0</v>
      </c>
      <c r="HJ205" s="80">
        <f t="shared" si="284"/>
        <v>0</v>
      </c>
      <c r="HK205" s="80">
        <f t="shared" si="284"/>
        <v>0</v>
      </c>
      <c r="HL205" s="80">
        <f t="shared" si="284"/>
        <v>0</v>
      </c>
      <c r="HM205" s="80">
        <f t="shared" si="284"/>
        <v>0</v>
      </c>
      <c r="HN205" s="80">
        <f t="shared" si="284"/>
        <v>0</v>
      </c>
      <c r="HO205" s="80">
        <f t="shared" si="284"/>
        <v>0</v>
      </c>
      <c r="HP205" s="80">
        <f t="shared" si="284"/>
        <v>0</v>
      </c>
      <c r="HQ205" s="80">
        <f t="shared" si="284"/>
        <v>0</v>
      </c>
      <c r="HR205" s="80">
        <f t="shared" si="284"/>
        <v>0</v>
      </c>
      <c r="HS205" s="80">
        <f t="shared" si="284"/>
        <v>0</v>
      </c>
      <c r="HT205" s="80">
        <f t="shared" si="284"/>
        <v>0</v>
      </c>
      <c r="HU205" s="80">
        <f t="shared" si="284"/>
        <v>0</v>
      </c>
      <c r="HV205" s="80">
        <f t="shared" si="284"/>
        <v>0</v>
      </c>
      <c r="HW205" s="80">
        <f t="shared" si="284"/>
        <v>0</v>
      </c>
      <c r="HX205" s="80">
        <f t="shared" si="284"/>
        <v>0</v>
      </c>
      <c r="HY205" s="80">
        <f t="shared" si="284"/>
        <v>0</v>
      </c>
      <c r="HZ205" s="80">
        <f t="shared" si="284"/>
        <v>0</v>
      </c>
      <c r="IA205" s="80">
        <f t="shared" si="284"/>
        <v>0</v>
      </c>
      <c r="IB205" s="80">
        <f t="shared" si="284"/>
        <v>0</v>
      </c>
      <c r="IC205" s="80">
        <f t="shared" si="284"/>
        <v>0</v>
      </c>
      <c r="ID205" s="80">
        <f t="shared" si="284"/>
        <v>0</v>
      </c>
      <c r="IE205" s="80">
        <f t="shared" si="284"/>
        <v>0</v>
      </c>
      <c r="IF205" s="80">
        <f t="shared" si="284"/>
        <v>0</v>
      </c>
      <c r="IG205" s="80">
        <f t="shared" si="284"/>
        <v>0</v>
      </c>
      <c r="IH205" s="80">
        <f t="shared" si="284"/>
        <v>0</v>
      </c>
      <c r="II205" s="80">
        <f t="shared" si="284"/>
        <v>0</v>
      </c>
      <c r="IJ205" s="80">
        <f t="shared" si="284"/>
        <v>0</v>
      </c>
      <c r="IK205" s="80">
        <f t="shared" si="284"/>
        <v>0</v>
      </c>
      <c r="IL205" s="80">
        <f t="shared" si="284"/>
        <v>0</v>
      </c>
      <c r="IM205" s="80">
        <f t="shared" si="284"/>
        <v>0</v>
      </c>
      <c r="IN205" s="80">
        <f t="shared" si="284"/>
        <v>0</v>
      </c>
      <c r="IO205" s="80">
        <f t="shared" si="284"/>
        <v>0</v>
      </c>
      <c r="IP205" s="80">
        <f t="shared" si="284"/>
        <v>0</v>
      </c>
      <c r="IQ205" s="80">
        <f t="shared" si="284"/>
        <v>0</v>
      </c>
      <c r="IR205" s="80">
        <f t="shared" si="284"/>
        <v>0</v>
      </c>
      <c r="IS205" s="80">
        <f t="shared" si="284"/>
        <v>0</v>
      </c>
      <c r="IT205" s="80">
        <f t="shared" si="284"/>
        <v>0</v>
      </c>
      <c r="IU205" s="80">
        <f t="shared" si="284"/>
        <v>0</v>
      </c>
      <c r="IV205" s="80">
        <f t="shared" si="284"/>
        <v>0</v>
      </c>
      <c r="IW205" s="80">
        <f t="shared" si="284"/>
        <v>0</v>
      </c>
      <c r="IX205" s="80">
        <f t="shared" si="284"/>
        <v>0</v>
      </c>
      <c r="IY205" s="80">
        <f t="shared" si="284"/>
        <v>0</v>
      </c>
      <c r="IZ205" s="80">
        <f t="shared" si="284"/>
        <v>0</v>
      </c>
      <c r="JA205" s="80">
        <f t="shared" si="284"/>
        <v>0</v>
      </c>
      <c r="JB205" s="80">
        <f t="shared" si="284"/>
        <v>0</v>
      </c>
      <c r="JC205" s="80">
        <f t="shared" si="284"/>
        <v>0</v>
      </c>
      <c r="JD205" s="80">
        <f t="shared" si="284"/>
        <v>0</v>
      </c>
      <c r="JE205" s="80">
        <f t="shared" si="284"/>
        <v>0</v>
      </c>
      <c r="JF205" s="80">
        <f t="shared" si="284"/>
        <v>0</v>
      </c>
      <c r="JG205" s="80">
        <f t="shared" si="284"/>
        <v>0</v>
      </c>
      <c r="JH205" s="80">
        <f t="shared" si="284"/>
        <v>0</v>
      </c>
      <c r="JI205" s="80">
        <f t="shared" si="284"/>
        <v>0</v>
      </c>
      <c r="JJ205" s="80">
        <f t="shared" si="284"/>
        <v>0</v>
      </c>
      <c r="JK205" s="80">
        <f t="shared" si="284"/>
        <v>0</v>
      </c>
      <c r="JL205" s="80">
        <f t="shared" si="284"/>
        <v>0</v>
      </c>
      <c r="JM205" s="80">
        <f t="shared" si="284"/>
        <v>0</v>
      </c>
      <c r="JN205" s="80">
        <f t="shared" si="284"/>
        <v>0</v>
      </c>
      <c r="JO205" s="80">
        <f t="shared" si="284"/>
        <v>0</v>
      </c>
      <c r="JP205" s="80">
        <f t="shared" si="284"/>
        <v>0</v>
      </c>
      <c r="JQ205" s="80">
        <f t="shared" si="284"/>
        <v>0</v>
      </c>
      <c r="JR205" s="80">
        <f t="shared" si="284"/>
        <v>0</v>
      </c>
      <c r="JS205" s="80">
        <f t="shared" si="284"/>
        <v>0</v>
      </c>
      <c r="JT205" s="80">
        <f t="shared" si="284"/>
        <v>0</v>
      </c>
      <c r="JU205" s="80">
        <f t="shared" si="284"/>
        <v>0</v>
      </c>
      <c r="JV205" s="80">
        <f t="shared" si="284"/>
        <v>0</v>
      </c>
      <c r="JW205" s="80">
        <f t="shared" si="284"/>
        <v>0</v>
      </c>
      <c r="JX205" s="80">
        <f t="shared" si="284"/>
        <v>0</v>
      </c>
      <c r="JY205" s="80">
        <f t="shared" si="284"/>
        <v>0</v>
      </c>
      <c r="JZ205" s="80">
        <f t="shared" si="284"/>
        <v>0</v>
      </c>
      <c r="KA205" s="80">
        <f t="shared" si="284"/>
        <v>0</v>
      </c>
      <c r="KB205" s="80">
        <f t="shared" si="284"/>
        <v>0</v>
      </c>
      <c r="KC205" s="80">
        <f t="shared" si="284"/>
        <v>0</v>
      </c>
      <c r="KD205" s="80">
        <f t="shared" si="284"/>
        <v>0</v>
      </c>
      <c r="KE205" s="80">
        <f t="shared" si="284"/>
        <v>0</v>
      </c>
      <c r="KF205" s="1"/>
      <c r="KG205" s="1"/>
      <c r="KH205" s="80">
        <f>+Interest_Rate_for_Equipment_Financing/12*P205</f>
        <v>0</v>
      </c>
      <c r="KI205" s="80">
        <f>+Interest_Rate_for_Equipment_Financing/12*Q205</f>
        <v>0</v>
      </c>
      <c r="KJ205" s="80">
        <f>+Interest_Rate_for_Equipment_Financing/12*R205</f>
        <v>0</v>
      </c>
      <c r="KK205" s="80">
        <f>+Interest_Rate_for_Equipment_Financing/12*S205</f>
        <v>0</v>
      </c>
      <c r="KL205" s="80">
        <f>+Interest_Rate_for_Equipment_Financing/12*T205</f>
        <v>0</v>
      </c>
      <c r="KM205" s="80">
        <f>+Interest_Rate_for_Equipment_Financing/12*U205</f>
        <v>0</v>
      </c>
      <c r="KN205" s="80">
        <f>+Interest_Rate_for_Equipment_Financing/12*V205</f>
        <v>0</v>
      </c>
      <c r="KO205" s="80">
        <f>+Interest_Rate_for_Equipment_Financing/12*W205</f>
        <v>0</v>
      </c>
      <c r="KP205" s="80">
        <f>+Interest_Rate_for_Equipment_Financing/12*X205</f>
        <v>0</v>
      </c>
      <c r="KQ205" s="80">
        <f>+Interest_Rate_for_Equipment_Financing/12*Y205</f>
        <v>0</v>
      </c>
      <c r="KR205" s="80">
        <f>+Interest_Rate_for_Equipment_Financing/12*Z205</f>
        <v>0</v>
      </c>
      <c r="KS205" s="80">
        <f>+Interest_Rate_for_Equipment_Financing/12*AA205</f>
        <v>0</v>
      </c>
      <c r="KT205" s="80">
        <f>+Interest_Rate_for_Equipment_Financing/12*AB205</f>
        <v>0</v>
      </c>
      <c r="KU205" s="80">
        <f>+Interest_Rate_for_Equipment_Financing/12*AC205</f>
        <v>0</v>
      </c>
      <c r="KV205" s="80">
        <f>+Interest_Rate_for_Equipment_Financing/12*AD205</f>
        <v>0</v>
      </c>
      <c r="KW205" s="80">
        <f>+Interest_Rate_for_Equipment_Financing/12*AE205</f>
        <v>0</v>
      </c>
      <c r="KX205" s="80">
        <f>+Interest_Rate_for_Equipment_Financing/12*AF205</f>
        <v>0</v>
      </c>
      <c r="KY205" s="80">
        <f>+Interest_Rate_for_Equipment_Financing/12*AG205</f>
        <v>0</v>
      </c>
      <c r="KZ205" s="80">
        <f>+Interest_Rate_for_Equipment_Financing/12*AH205</f>
        <v>0</v>
      </c>
      <c r="LA205" s="80">
        <f>+Interest_Rate_for_Equipment_Financing/12*AI205</f>
        <v>0</v>
      </c>
      <c r="LB205" s="80">
        <f>+Interest_Rate_for_Equipment_Financing/12*AJ205</f>
        <v>0</v>
      </c>
      <c r="LC205" s="80">
        <f>+Interest_Rate_for_Equipment_Financing/12*AK205</f>
        <v>0</v>
      </c>
      <c r="LD205" s="80">
        <f>+Interest_Rate_for_Equipment_Financing/12*AL205</f>
        <v>0</v>
      </c>
      <c r="LE205" s="80">
        <f>+Interest_Rate_for_Equipment_Financing/12*AM205</f>
        <v>0</v>
      </c>
      <c r="LF205" s="80">
        <f>+Interest_Rate_for_Equipment_Financing/12*AN205</f>
        <v>0</v>
      </c>
      <c r="LG205" s="80">
        <f>+Interest_Rate_for_Equipment_Financing/12*AO205</f>
        <v>0</v>
      </c>
      <c r="LH205" s="80">
        <f>+Interest_Rate_for_Equipment_Financing/12*AP205</f>
        <v>0</v>
      </c>
      <c r="LI205" s="80">
        <f>+Interest_Rate_for_Equipment_Financing/12*AQ205</f>
        <v>0</v>
      </c>
      <c r="LJ205" s="80">
        <f>+Interest_Rate_for_Equipment_Financing/12*AR205</f>
        <v>0</v>
      </c>
      <c r="LK205" s="80">
        <f>+Interest_Rate_for_Equipment_Financing/12*AS205</f>
        <v>0</v>
      </c>
      <c r="LL205" s="80">
        <f>+Interest_Rate_for_Equipment_Financing/12*AT205</f>
        <v>0</v>
      </c>
      <c r="LM205" s="80">
        <f>+Interest_Rate_for_Equipment_Financing/12*AU205</f>
        <v>0</v>
      </c>
      <c r="LN205" s="80">
        <f>+Interest_Rate_for_Equipment_Financing/12*AV205</f>
        <v>0</v>
      </c>
      <c r="LO205" s="80">
        <f>+Interest_Rate_for_Equipment_Financing/12*AW205</f>
        <v>0</v>
      </c>
      <c r="LP205" s="80">
        <f>+Interest_Rate_for_Equipment_Financing/12*AX205</f>
        <v>0</v>
      </c>
      <c r="LQ205" s="80">
        <f>+Interest_Rate_for_Equipment_Financing/12*AY205</f>
        <v>0</v>
      </c>
      <c r="LR205" s="80">
        <f>+Interest_Rate_for_Equipment_Financing/12*AZ205</f>
        <v>0</v>
      </c>
      <c r="LS205" s="80">
        <f>+Interest_Rate_for_Equipment_Financing/12*BA205</f>
        <v>0</v>
      </c>
      <c r="LT205" s="80">
        <f>+Interest_Rate_for_Equipment_Financing/12*BB205</f>
        <v>0</v>
      </c>
      <c r="LU205" s="80">
        <f>+Interest_Rate_for_Equipment_Financing/12*BC205</f>
        <v>0</v>
      </c>
      <c r="LV205" s="80">
        <f>+Interest_Rate_for_Equipment_Financing/12*BD205</f>
        <v>0</v>
      </c>
      <c r="LW205" s="80">
        <f>+Interest_Rate_for_Equipment_Financing/12*BE205</f>
        <v>0</v>
      </c>
      <c r="LX205" s="80">
        <f>+Interest_Rate_for_Equipment_Financing/12*BF205</f>
        <v>0</v>
      </c>
      <c r="LY205" s="80">
        <f>+Interest_Rate_for_Equipment_Financing/12*BG205</f>
        <v>0</v>
      </c>
      <c r="LZ205" s="80">
        <f>+Interest_Rate_for_Equipment_Financing/12*BH205</f>
        <v>0</v>
      </c>
      <c r="MA205" s="80">
        <f>+Interest_Rate_for_Equipment_Financing/12*BI205</f>
        <v>0</v>
      </c>
      <c r="MB205" s="80">
        <f>+Interest_Rate_for_Equipment_Financing/12*BJ205</f>
        <v>0</v>
      </c>
      <c r="MC205" s="80">
        <f>+Interest_Rate_for_Equipment_Financing/12*BK205</f>
        <v>0</v>
      </c>
      <c r="MD205" s="80">
        <f>+Interest_Rate_for_Equipment_Financing/12*BL205</f>
        <v>0</v>
      </c>
      <c r="ME205" s="80">
        <f>+Interest_Rate_for_Equipment_Financing/12*BM205</f>
        <v>0</v>
      </c>
      <c r="MF205" s="80">
        <f>+Interest_Rate_for_Equipment_Financing/12*BN205</f>
        <v>0</v>
      </c>
      <c r="MG205" s="80">
        <f>+Interest_Rate_for_Equipment_Financing/12*BO205</f>
        <v>0</v>
      </c>
      <c r="MH205" s="80">
        <f>+Interest_Rate_for_Equipment_Financing/12*BP205</f>
        <v>0</v>
      </c>
      <c r="MI205" s="80">
        <f>+Interest_Rate_for_Equipment_Financing/12*BQ205</f>
        <v>0</v>
      </c>
      <c r="MJ205" s="80">
        <f>+Interest_Rate_for_Equipment_Financing/12*BR205</f>
        <v>0</v>
      </c>
      <c r="MK205" s="80">
        <f>+Interest_Rate_for_Equipment_Financing/12*BS205</f>
        <v>0</v>
      </c>
      <c r="ML205" s="80">
        <f>+Interest_Rate_for_Equipment_Financing/12*BT205</f>
        <v>0</v>
      </c>
      <c r="MM205" s="80">
        <f>+Interest_Rate_for_Equipment_Financing/12*BU205</f>
        <v>0</v>
      </c>
      <c r="MN205" s="80">
        <f>+Interest_Rate_for_Equipment_Financing/12*BV205</f>
        <v>0</v>
      </c>
      <c r="MO205" s="80">
        <f>+Interest_Rate_for_Equipment_Financing/12*BW205</f>
        <v>0</v>
      </c>
      <c r="MP205" s="80">
        <f>+Interest_Rate_for_Equipment_Financing/12*BX205</f>
        <v>0</v>
      </c>
      <c r="MQ205" s="80">
        <f>+Interest_Rate_for_Equipment_Financing/12*BY205</f>
        <v>0</v>
      </c>
      <c r="MR205" s="80">
        <f>+Interest_Rate_for_Equipment_Financing/12*BZ205</f>
        <v>0</v>
      </c>
      <c r="MS205" s="80">
        <f>+Interest_Rate_for_Equipment_Financing/12*CA205</f>
        <v>0</v>
      </c>
      <c r="MT205" s="80">
        <f>+Interest_Rate_for_Equipment_Financing/12*CB205</f>
        <v>0</v>
      </c>
      <c r="MU205" s="80">
        <f>+Interest_Rate_for_Equipment_Financing/12*CC205</f>
        <v>0</v>
      </c>
      <c r="MV205" s="80">
        <f>+Interest_Rate_for_Equipment_Financing/12*CD205</f>
        <v>0</v>
      </c>
      <c r="MW205" s="80">
        <f>+Interest_Rate_for_Equipment_Financing/12*CE205</f>
        <v>0</v>
      </c>
      <c r="MX205" s="80">
        <f>+Interest_Rate_for_Equipment_Financing/12*CF205</f>
        <v>0</v>
      </c>
      <c r="MY205" s="80">
        <f>+Interest_Rate_for_Equipment_Financing/12*CG205</f>
        <v>0</v>
      </c>
      <c r="MZ205" s="80">
        <f>+Interest_Rate_for_Equipment_Financing/12*CH205</f>
        <v>0</v>
      </c>
      <c r="NA205" s="80">
        <f>+Interest_Rate_for_Equipment_Financing/12*CI205</f>
        <v>0</v>
      </c>
      <c r="NB205" s="80">
        <f>+Interest_Rate_for_Equipment_Financing/12*CJ205</f>
        <v>0</v>
      </c>
      <c r="NC205" s="80">
        <f>+Interest_Rate_for_Equipment_Financing/12*CK205</f>
        <v>0</v>
      </c>
      <c r="ND205" s="80">
        <f>+Interest_Rate_for_Equipment_Financing/12*CL205</f>
        <v>0</v>
      </c>
      <c r="NE205" s="80">
        <f>+Interest_Rate_for_Equipment_Financing/12*CM205</f>
        <v>0</v>
      </c>
      <c r="NF205" s="80">
        <f>+Interest_Rate_for_Equipment_Financing/12*CN205</f>
        <v>0</v>
      </c>
      <c r="NG205" s="80">
        <f>+Interest_Rate_for_Equipment_Financing/12*CO205</f>
        <v>0</v>
      </c>
      <c r="NH205" s="80">
        <f>+Interest_Rate_for_Equipment_Financing/12*CP205</f>
        <v>0</v>
      </c>
      <c r="NI205" s="80">
        <f>+Interest_Rate_for_Equipment_Financing/12*CQ205</f>
        <v>0</v>
      </c>
      <c r="NJ205" s="80">
        <f>+Interest_Rate_for_Equipment_Financing/12*CR205</f>
        <v>0</v>
      </c>
      <c r="NK205" s="80">
        <f>+Interest_Rate_for_Equipment_Financing/12*CS205</f>
        <v>0</v>
      </c>
      <c r="NL205" s="80">
        <f>+Interest_Rate_for_Equipment_Financing/12*CT205</f>
        <v>0</v>
      </c>
      <c r="NM205" s="80">
        <f>+Interest_Rate_for_Equipment_Financing/12*CU205</f>
        <v>0</v>
      </c>
      <c r="NN205" s="80">
        <f>+Interest_Rate_for_Equipment_Financing/12*CV205</f>
        <v>0</v>
      </c>
      <c r="NO205" s="80">
        <f>+Interest_Rate_for_Equipment_Financing/12*CW205</f>
        <v>0</v>
      </c>
      <c r="NP205" s="80">
        <f>+Interest_Rate_for_Equipment_Financing/12*CX205</f>
        <v>0</v>
      </c>
      <c r="NQ205" s="80">
        <f>+Interest_Rate_for_Equipment_Financing/12*CY205</f>
        <v>0</v>
      </c>
      <c r="NR205" s="80">
        <f>+Interest_Rate_for_Equipment_Financing/12*CZ205</f>
        <v>0</v>
      </c>
      <c r="NS205" s="80">
        <f>+Interest_Rate_for_Equipment_Financing/12*DA205</f>
        <v>0</v>
      </c>
      <c r="NT205" s="80">
        <f>+Interest_Rate_for_Equipment_Financing/12*DB205</f>
        <v>0</v>
      </c>
      <c r="NU205" s="80">
        <f>+Interest_Rate_for_Equipment_Financing/12*DC205</f>
        <v>0</v>
      </c>
      <c r="NV205" s="80">
        <f>+Interest_Rate_for_Equipment_Financing/12*DD205</f>
        <v>0</v>
      </c>
      <c r="NW205" s="80">
        <f>+Interest_Rate_for_Equipment_Financing/12*DE205</f>
        <v>0</v>
      </c>
      <c r="NX205" s="80">
        <f>+Interest_Rate_for_Equipment_Financing/12*DF205</f>
        <v>0</v>
      </c>
      <c r="NY205" s="80">
        <f>+Interest_Rate_for_Equipment_Financing/12*DG205</f>
        <v>0</v>
      </c>
      <c r="NZ205" s="80">
        <f>+Interest_Rate_for_Equipment_Financing/12*DH205</f>
        <v>0</v>
      </c>
      <c r="OA205" s="80">
        <f>+Interest_Rate_for_Equipment_Financing/12*DI205</f>
        <v>0</v>
      </c>
      <c r="OB205" s="80">
        <f>+Interest_Rate_for_Equipment_Financing/12*DJ205</f>
        <v>0</v>
      </c>
      <c r="OC205" s="80">
        <f>+Interest_Rate_for_Equipment_Financing/12*DK205</f>
        <v>0</v>
      </c>
      <c r="OD205" s="80">
        <f>+Interest_Rate_for_Equipment_Financing/12*DL205</f>
        <v>0</v>
      </c>
      <c r="OE205" s="80">
        <f>+Interest_Rate_for_Equipment_Financing/12*DM205</f>
        <v>0</v>
      </c>
      <c r="OF205" s="80">
        <f>+Interest_Rate_for_Equipment_Financing/12*DN205</f>
        <v>0</v>
      </c>
      <c r="OG205" s="80">
        <f>+Interest_Rate_for_Equipment_Financing/12*DO205</f>
        <v>0</v>
      </c>
      <c r="OH205" s="80">
        <f>+Interest_Rate_for_Equipment_Financing/12*DP205</f>
        <v>0</v>
      </c>
      <c r="OI205" s="80">
        <f>+Interest_Rate_for_Equipment_Financing/12*DQ205</f>
        <v>0</v>
      </c>
      <c r="OJ205" s="80">
        <f>+Interest_Rate_for_Equipment_Financing/12*DR205</f>
        <v>0</v>
      </c>
      <c r="OK205" s="80">
        <f>+Interest_Rate_for_Equipment_Financing/12*DS205</f>
        <v>0</v>
      </c>
      <c r="OL205" s="80">
        <f>+Interest_Rate_for_Equipment_Financing/12*DT205</f>
        <v>0</v>
      </c>
      <c r="OM205" s="80">
        <f>+Interest_Rate_for_Equipment_Financing/12*DU205</f>
        <v>0</v>
      </c>
      <c r="ON205" s="80">
        <f>+Interest_Rate_for_Equipment_Financing/12*DV205</f>
        <v>0</v>
      </c>
      <c r="OO205" s="80">
        <f>+Interest_Rate_for_Equipment_Financing/12*DW205</f>
        <v>0</v>
      </c>
      <c r="OP205" s="80">
        <f>+Interest_Rate_for_Equipment_Financing/12*DX205</f>
        <v>0</v>
      </c>
      <c r="OQ205" s="80">
        <f>+Interest_Rate_for_Equipment_Financing/12*DY205</f>
        <v>0</v>
      </c>
      <c r="OR205" s="80">
        <f>+Interest_Rate_for_Equipment_Financing/12*DZ205</f>
        <v>0</v>
      </c>
      <c r="OS205" s="80">
        <f>+Interest_Rate_for_Equipment_Financing/12*EA205</f>
        <v>0</v>
      </c>
      <c r="OT205" s="80">
        <f>+Interest_Rate_for_Equipment_Financing/12*EB205</f>
        <v>0</v>
      </c>
      <c r="OU205" s="80">
        <f>+Interest_Rate_for_Equipment_Financing/12*EC205</f>
        <v>0</v>
      </c>
      <c r="OV205" s="80">
        <f>+Interest_Rate_for_Equipment_Financing/12*ED205</f>
        <v>0</v>
      </c>
      <c r="OW205" s="80">
        <f>+Interest_Rate_for_Equipment_Financing/12*EE205</f>
        <v>0</v>
      </c>
    </row>
    <row r="206" ht="12.75" customHeight="1">
      <c r="A206" s="79">
        <f t="shared" si="111"/>
        <v>85</v>
      </c>
      <c r="B206" s="79" t="s">
        <v>285</v>
      </c>
      <c r="C206" s="80"/>
      <c r="D206" s="80" t="str">
        <f>Term_for_Equipment_Financing</f>
        <v/>
      </c>
      <c r="E206" s="294">
        <f>+Interest_Rate_LT</f>
        <v>0.05</v>
      </c>
      <c r="F206" s="295">
        <f t="shared" si="141"/>
        <v>1</v>
      </c>
      <c r="G206" s="79">
        <f t="shared" si="142"/>
        <v>2032</v>
      </c>
      <c r="H206" s="296"/>
      <c r="I206" s="296"/>
      <c r="J206" s="297"/>
      <c r="K206" s="1"/>
      <c r="L206" s="1"/>
      <c r="M206" s="256">
        <f t="shared" si="118"/>
        <v>48214</v>
      </c>
      <c r="N206" s="256">
        <f t="shared" si="112"/>
        <v>0</v>
      </c>
      <c r="O206" s="257">
        <f t="shared" si="113"/>
        <v>0</v>
      </c>
      <c r="P206" s="258">
        <f t="shared" ref="P206:ES206" si="285">AND((O206&gt;0.1),OR(P$70&lt;$N206,$N206=0))*(O206+$O206+O206*$E206/12)+(P$70=$M206)*($C206+$O206+$C206*$E206/12)</f>
        <v>0</v>
      </c>
      <c r="Q206" s="258">
        <f t="shared" si="285"/>
        <v>0</v>
      </c>
      <c r="R206" s="258">
        <f t="shared" si="285"/>
        <v>0</v>
      </c>
      <c r="S206" s="258">
        <f t="shared" si="285"/>
        <v>0</v>
      </c>
      <c r="T206" s="258">
        <f t="shared" si="285"/>
        <v>0</v>
      </c>
      <c r="U206" s="258">
        <f t="shared" si="285"/>
        <v>0</v>
      </c>
      <c r="V206" s="258">
        <f t="shared" si="285"/>
        <v>0</v>
      </c>
      <c r="W206" s="258">
        <f t="shared" si="285"/>
        <v>0</v>
      </c>
      <c r="X206" s="258">
        <f t="shared" si="285"/>
        <v>0</v>
      </c>
      <c r="Y206" s="258">
        <f t="shared" si="285"/>
        <v>0</v>
      </c>
      <c r="Z206" s="258">
        <f t="shared" si="285"/>
        <v>0</v>
      </c>
      <c r="AA206" s="258">
        <f t="shared" si="285"/>
        <v>0</v>
      </c>
      <c r="AB206" s="258">
        <f t="shared" si="285"/>
        <v>0</v>
      </c>
      <c r="AC206" s="258">
        <f t="shared" si="285"/>
        <v>0</v>
      </c>
      <c r="AD206" s="258">
        <f t="shared" si="285"/>
        <v>0</v>
      </c>
      <c r="AE206" s="258">
        <f t="shared" si="285"/>
        <v>0</v>
      </c>
      <c r="AF206" s="258">
        <f t="shared" si="285"/>
        <v>0</v>
      </c>
      <c r="AG206" s="258">
        <f t="shared" si="285"/>
        <v>0</v>
      </c>
      <c r="AH206" s="258">
        <f t="shared" si="285"/>
        <v>0</v>
      </c>
      <c r="AI206" s="258">
        <f t="shared" si="285"/>
        <v>0</v>
      </c>
      <c r="AJ206" s="258">
        <f t="shared" si="285"/>
        <v>0</v>
      </c>
      <c r="AK206" s="258">
        <f t="shared" si="285"/>
        <v>0</v>
      </c>
      <c r="AL206" s="258">
        <f t="shared" si="285"/>
        <v>0</v>
      </c>
      <c r="AM206" s="258">
        <f t="shared" si="285"/>
        <v>0</v>
      </c>
      <c r="AN206" s="258">
        <f t="shared" si="285"/>
        <v>0</v>
      </c>
      <c r="AO206" s="258">
        <f t="shared" si="285"/>
        <v>0</v>
      </c>
      <c r="AP206" s="258">
        <f t="shared" si="285"/>
        <v>0</v>
      </c>
      <c r="AQ206" s="258">
        <f t="shared" si="285"/>
        <v>0</v>
      </c>
      <c r="AR206" s="258">
        <f t="shared" si="285"/>
        <v>0</v>
      </c>
      <c r="AS206" s="258">
        <f t="shared" si="285"/>
        <v>0</v>
      </c>
      <c r="AT206" s="258">
        <f t="shared" si="285"/>
        <v>0</v>
      </c>
      <c r="AU206" s="258">
        <f t="shared" si="285"/>
        <v>0</v>
      </c>
      <c r="AV206" s="258">
        <f t="shared" si="285"/>
        <v>0</v>
      </c>
      <c r="AW206" s="258">
        <f t="shared" si="285"/>
        <v>0</v>
      </c>
      <c r="AX206" s="258">
        <f t="shared" si="285"/>
        <v>0</v>
      </c>
      <c r="AY206" s="258">
        <f t="shared" si="285"/>
        <v>0</v>
      </c>
      <c r="AZ206" s="258">
        <f t="shared" si="285"/>
        <v>0</v>
      </c>
      <c r="BA206" s="258">
        <f t="shared" si="285"/>
        <v>0</v>
      </c>
      <c r="BB206" s="258">
        <f t="shared" si="285"/>
        <v>0</v>
      </c>
      <c r="BC206" s="258">
        <f t="shared" si="285"/>
        <v>0</v>
      </c>
      <c r="BD206" s="258">
        <f t="shared" si="285"/>
        <v>0</v>
      </c>
      <c r="BE206" s="258">
        <f t="shared" si="285"/>
        <v>0</v>
      </c>
      <c r="BF206" s="258">
        <f t="shared" si="285"/>
        <v>0</v>
      </c>
      <c r="BG206" s="258">
        <f t="shared" si="285"/>
        <v>0</v>
      </c>
      <c r="BH206" s="258">
        <f t="shared" si="285"/>
        <v>0</v>
      </c>
      <c r="BI206" s="258">
        <f t="shared" si="285"/>
        <v>0</v>
      </c>
      <c r="BJ206" s="258">
        <f t="shared" si="285"/>
        <v>0</v>
      </c>
      <c r="BK206" s="258">
        <f t="shared" si="285"/>
        <v>0</v>
      </c>
      <c r="BL206" s="258">
        <f t="shared" si="285"/>
        <v>0</v>
      </c>
      <c r="BM206" s="258">
        <f t="shared" si="285"/>
        <v>0</v>
      </c>
      <c r="BN206" s="258">
        <f t="shared" si="285"/>
        <v>0</v>
      </c>
      <c r="BO206" s="258">
        <f t="shared" si="285"/>
        <v>0</v>
      </c>
      <c r="BP206" s="258">
        <f t="shared" si="285"/>
        <v>0</v>
      </c>
      <c r="BQ206" s="258">
        <f t="shared" si="285"/>
        <v>0</v>
      </c>
      <c r="BR206" s="258">
        <f t="shared" si="285"/>
        <v>0</v>
      </c>
      <c r="BS206" s="258">
        <f t="shared" si="285"/>
        <v>0</v>
      </c>
      <c r="BT206" s="258">
        <f t="shared" si="285"/>
        <v>0</v>
      </c>
      <c r="BU206" s="258">
        <f t="shared" si="285"/>
        <v>0</v>
      </c>
      <c r="BV206" s="258">
        <f t="shared" si="285"/>
        <v>0</v>
      </c>
      <c r="BW206" s="258">
        <f t="shared" si="285"/>
        <v>0</v>
      </c>
      <c r="BX206" s="258">
        <f t="shared" si="285"/>
        <v>0</v>
      </c>
      <c r="BY206" s="258">
        <f t="shared" si="285"/>
        <v>0</v>
      </c>
      <c r="BZ206" s="258">
        <f t="shared" si="285"/>
        <v>0</v>
      </c>
      <c r="CA206" s="258">
        <f t="shared" si="285"/>
        <v>0</v>
      </c>
      <c r="CB206" s="258">
        <f t="shared" si="285"/>
        <v>0</v>
      </c>
      <c r="CC206" s="258">
        <f t="shared" si="285"/>
        <v>0</v>
      </c>
      <c r="CD206" s="258">
        <f t="shared" si="285"/>
        <v>0</v>
      </c>
      <c r="CE206" s="258">
        <f t="shared" si="285"/>
        <v>0</v>
      </c>
      <c r="CF206" s="258">
        <f t="shared" si="285"/>
        <v>0</v>
      </c>
      <c r="CG206" s="258">
        <f t="shared" si="285"/>
        <v>0</v>
      </c>
      <c r="CH206" s="258">
        <f t="shared" si="285"/>
        <v>0</v>
      </c>
      <c r="CI206" s="258">
        <f t="shared" si="285"/>
        <v>0</v>
      </c>
      <c r="CJ206" s="258">
        <f t="shared" si="285"/>
        <v>0</v>
      </c>
      <c r="CK206" s="258">
        <f t="shared" si="285"/>
        <v>0</v>
      </c>
      <c r="CL206" s="258">
        <f t="shared" si="285"/>
        <v>0</v>
      </c>
      <c r="CM206" s="258">
        <f t="shared" si="285"/>
        <v>0</v>
      </c>
      <c r="CN206" s="258">
        <f t="shared" si="285"/>
        <v>0</v>
      </c>
      <c r="CO206" s="258">
        <f t="shared" si="285"/>
        <v>0</v>
      </c>
      <c r="CP206" s="258">
        <f t="shared" si="285"/>
        <v>0</v>
      </c>
      <c r="CQ206" s="258">
        <f t="shared" si="285"/>
        <v>0</v>
      </c>
      <c r="CR206" s="258">
        <f t="shared" si="285"/>
        <v>0</v>
      </c>
      <c r="CS206" s="258">
        <f t="shared" si="285"/>
        <v>0</v>
      </c>
      <c r="CT206" s="258">
        <f t="shared" si="285"/>
        <v>0</v>
      </c>
      <c r="CU206" s="258">
        <f t="shared" si="285"/>
        <v>0</v>
      </c>
      <c r="CV206" s="258">
        <f t="shared" si="285"/>
        <v>0</v>
      </c>
      <c r="CW206" s="258">
        <f t="shared" si="285"/>
        <v>0</v>
      </c>
      <c r="CX206" s="258">
        <f t="shared" si="285"/>
        <v>0</v>
      </c>
      <c r="CY206" s="258">
        <f t="shared" si="285"/>
        <v>0</v>
      </c>
      <c r="CZ206" s="258">
        <f t="shared" si="285"/>
        <v>0</v>
      </c>
      <c r="DA206" s="258">
        <f t="shared" si="285"/>
        <v>0</v>
      </c>
      <c r="DB206" s="258">
        <f t="shared" si="285"/>
        <v>0</v>
      </c>
      <c r="DC206" s="258">
        <f t="shared" si="285"/>
        <v>0</v>
      </c>
      <c r="DD206" s="258">
        <f t="shared" si="285"/>
        <v>0</v>
      </c>
      <c r="DE206" s="258">
        <f t="shared" si="285"/>
        <v>0</v>
      </c>
      <c r="DF206" s="258">
        <f t="shared" si="285"/>
        <v>0</v>
      </c>
      <c r="DG206" s="258">
        <f t="shared" si="285"/>
        <v>0</v>
      </c>
      <c r="DH206" s="258">
        <f t="shared" si="285"/>
        <v>0</v>
      </c>
      <c r="DI206" s="258">
        <f t="shared" si="285"/>
        <v>0</v>
      </c>
      <c r="DJ206" s="258">
        <f t="shared" si="285"/>
        <v>0</v>
      </c>
      <c r="DK206" s="258">
        <f t="shared" si="285"/>
        <v>0</v>
      </c>
      <c r="DL206" s="258">
        <f t="shared" si="285"/>
        <v>0</v>
      </c>
      <c r="DM206" s="258">
        <f t="shared" si="285"/>
        <v>0</v>
      </c>
      <c r="DN206" s="258">
        <f t="shared" si="285"/>
        <v>0</v>
      </c>
      <c r="DO206" s="258">
        <f t="shared" si="285"/>
        <v>0</v>
      </c>
      <c r="DP206" s="258">
        <f t="shared" si="285"/>
        <v>0</v>
      </c>
      <c r="DQ206" s="258">
        <f t="shared" si="285"/>
        <v>0</v>
      </c>
      <c r="DR206" s="258">
        <f t="shared" si="285"/>
        <v>0</v>
      </c>
      <c r="DS206" s="258">
        <f t="shared" si="285"/>
        <v>0</v>
      </c>
      <c r="DT206" s="258">
        <f t="shared" si="285"/>
        <v>0</v>
      </c>
      <c r="DU206" s="258">
        <f t="shared" si="285"/>
        <v>0</v>
      </c>
      <c r="DV206" s="258">
        <f t="shared" si="285"/>
        <v>0</v>
      </c>
      <c r="DW206" s="258">
        <f t="shared" si="285"/>
        <v>0</v>
      </c>
      <c r="DX206" s="258">
        <f t="shared" si="285"/>
        <v>0</v>
      </c>
      <c r="DY206" s="258">
        <f t="shared" si="285"/>
        <v>0</v>
      </c>
      <c r="DZ206" s="258">
        <f t="shared" si="285"/>
        <v>0</v>
      </c>
      <c r="EA206" s="258">
        <f t="shared" si="285"/>
        <v>0</v>
      </c>
      <c r="EB206" s="258">
        <f t="shared" si="285"/>
        <v>0</v>
      </c>
      <c r="EC206" s="258">
        <f t="shared" si="285"/>
        <v>0</v>
      </c>
      <c r="ED206" s="258">
        <f t="shared" si="285"/>
        <v>0</v>
      </c>
      <c r="EE206" s="258">
        <f t="shared" si="285"/>
        <v>0</v>
      </c>
      <c r="EF206" s="258">
        <f t="shared" si="285"/>
        <v>0</v>
      </c>
      <c r="EG206" s="258">
        <f t="shared" si="285"/>
        <v>0</v>
      </c>
      <c r="EH206" s="258">
        <f t="shared" si="285"/>
        <v>0</v>
      </c>
      <c r="EI206" s="258">
        <f t="shared" si="285"/>
        <v>0</v>
      </c>
      <c r="EJ206" s="258">
        <f t="shared" si="285"/>
        <v>0</v>
      </c>
      <c r="EK206" s="258">
        <f t="shared" si="285"/>
        <v>0</v>
      </c>
      <c r="EL206" s="258">
        <f t="shared" si="285"/>
        <v>0</v>
      </c>
      <c r="EM206" s="258">
        <f t="shared" si="285"/>
        <v>0</v>
      </c>
      <c r="EN206" s="258">
        <f t="shared" si="285"/>
        <v>0</v>
      </c>
      <c r="EO206" s="258">
        <f t="shared" si="285"/>
        <v>0</v>
      </c>
      <c r="EP206" s="258">
        <f t="shared" si="285"/>
        <v>0</v>
      </c>
      <c r="EQ206" s="258">
        <f t="shared" si="285"/>
        <v>0</v>
      </c>
      <c r="ER206" s="258">
        <f t="shared" si="285"/>
        <v>0</v>
      </c>
      <c r="ES206" s="258">
        <f t="shared" si="285"/>
        <v>0</v>
      </c>
      <c r="ET206" s="1"/>
      <c r="EU206" s="1"/>
      <c r="EV206" s="1"/>
      <c r="EW206" s="1"/>
      <c r="EX206" s="80">
        <f t="shared" ref="EX206:KE206" si="286">(P206&gt;0)*(P206-AB206)</f>
        <v>0</v>
      </c>
      <c r="EY206" s="80">
        <f t="shared" si="286"/>
        <v>0</v>
      </c>
      <c r="EZ206" s="80">
        <f t="shared" si="286"/>
        <v>0</v>
      </c>
      <c r="FA206" s="80">
        <f t="shared" si="286"/>
        <v>0</v>
      </c>
      <c r="FB206" s="80">
        <f t="shared" si="286"/>
        <v>0</v>
      </c>
      <c r="FC206" s="80">
        <f t="shared" si="286"/>
        <v>0</v>
      </c>
      <c r="FD206" s="80">
        <f t="shared" si="286"/>
        <v>0</v>
      </c>
      <c r="FE206" s="80">
        <f t="shared" si="286"/>
        <v>0</v>
      </c>
      <c r="FF206" s="80">
        <f t="shared" si="286"/>
        <v>0</v>
      </c>
      <c r="FG206" s="80">
        <f t="shared" si="286"/>
        <v>0</v>
      </c>
      <c r="FH206" s="80">
        <f t="shared" si="286"/>
        <v>0</v>
      </c>
      <c r="FI206" s="80">
        <f t="shared" si="286"/>
        <v>0</v>
      </c>
      <c r="FJ206" s="80">
        <f t="shared" si="286"/>
        <v>0</v>
      </c>
      <c r="FK206" s="80">
        <f t="shared" si="286"/>
        <v>0</v>
      </c>
      <c r="FL206" s="80">
        <f t="shared" si="286"/>
        <v>0</v>
      </c>
      <c r="FM206" s="80">
        <f t="shared" si="286"/>
        <v>0</v>
      </c>
      <c r="FN206" s="80">
        <f t="shared" si="286"/>
        <v>0</v>
      </c>
      <c r="FO206" s="80">
        <f t="shared" si="286"/>
        <v>0</v>
      </c>
      <c r="FP206" s="80">
        <f t="shared" si="286"/>
        <v>0</v>
      </c>
      <c r="FQ206" s="80">
        <f t="shared" si="286"/>
        <v>0</v>
      </c>
      <c r="FR206" s="80">
        <f t="shared" si="286"/>
        <v>0</v>
      </c>
      <c r="FS206" s="80">
        <f t="shared" si="286"/>
        <v>0</v>
      </c>
      <c r="FT206" s="80">
        <f t="shared" si="286"/>
        <v>0</v>
      </c>
      <c r="FU206" s="80">
        <f t="shared" si="286"/>
        <v>0</v>
      </c>
      <c r="FV206" s="80">
        <f t="shared" si="286"/>
        <v>0</v>
      </c>
      <c r="FW206" s="80">
        <f t="shared" si="286"/>
        <v>0</v>
      </c>
      <c r="FX206" s="80">
        <f t="shared" si="286"/>
        <v>0</v>
      </c>
      <c r="FY206" s="80">
        <f t="shared" si="286"/>
        <v>0</v>
      </c>
      <c r="FZ206" s="80">
        <f t="shared" si="286"/>
        <v>0</v>
      </c>
      <c r="GA206" s="80">
        <f t="shared" si="286"/>
        <v>0</v>
      </c>
      <c r="GB206" s="80">
        <f t="shared" si="286"/>
        <v>0</v>
      </c>
      <c r="GC206" s="80">
        <f t="shared" si="286"/>
        <v>0</v>
      </c>
      <c r="GD206" s="80">
        <f t="shared" si="286"/>
        <v>0</v>
      </c>
      <c r="GE206" s="80">
        <f t="shared" si="286"/>
        <v>0</v>
      </c>
      <c r="GF206" s="80">
        <f t="shared" si="286"/>
        <v>0</v>
      </c>
      <c r="GG206" s="80">
        <f t="shared" si="286"/>
        <v>0</v>
      </c>
      <c r="GH206" s="80">
        <f t="shared" si="286"/>
        <v>0</v>
      </c>
      <c r="GI206" s="80">
        <f t="shared" si="286"/>
        <v>0</v>
      </c>
      <c r="GJ206" s="80">
        <f t="shared" si="286"/>
        <v>0</v>
      </c>
      <c r="GK206" s="80">
        <f t="shared" si="286"/>
        <v>0</v>
      </c>
      <c r="GL206" s="80">
        <f t="shared" si="286"/>
        <v>0</v>
      </c>
      <c r="GM206" s="80">
        <f t="shared" si="286"/>
        <v>0</v>
      </c>
      <c r="GN206" s="80">
        <f t="shared" si="286"/>
        <v>0</v>
      </c>
      <c r="GO206" s="80">
        <f t="shared" si="286"/>
        <v>0</v>
      </c>
      <c r="GP206" s="80">
        <f t="shared" si="286"/>
        <v>0</v>
      </c>
      <c r="GQ206" s="80">
        <f t="shared" si="286"/>
        <v>0</v>
      </c>
      <c r="GR206" s="80">
        <f t="shared" si="286"/>
        <v>0</v>
      </c>
      <c r="GS206" s="80">
        <f t="shared" si="286"/>
        <v>0</v>
      </c>
      <c r="GT206" s="80">
        <f t="shared" si="286"/>
        <v>0</v>
      </c>
      <c r="GU206" s="80">
        <f t="shared" si="286"/>
        <v>0</v>
      </c>
      <c r="GV206" s="80">
        <f t="shared" si="286"/>
        <v>0</v>
      </c>
      <c r="GW206" s="80">
        <f t="shared" si="286"/>
        <v>0</v>
      </c>
      <c r="GX206" s="80">
        <f t="shared" si="286"/>
        <v>0</v>
      </c>
      <c r="GY206" s="80">
        <f t="shared" si="286"/>
        <v>0</v>
      </c>
      <c r="GZ206" s="80">
        <f t="shared" si="286"/>
        <v>0</v>
      </c>
      <c r="HA206" s="80">
        <f t="shared" si="286"/>
        <v>0</v>
      </c>
      <c r="HB206" s="80">
        <f t="shared" si="286"/>
        <v>0</v>
      </c>
      <c r="HC206" s="80">
        <f t="shared" si="286"/>
        <v>0</v>
      </c>
      <c r="HD206" s="80">
        <f t="shared" si="286"/>
        <v>0</v>
      </c>
      <c r="HE206" s="80">
        <f t="shared" si="286"/>
        <v>0</v>
      </c>
      <c r="HF206" s="80">
        <f t="shared" si="286"/>
        <v>0</v>
      </c>
      <c r="HG206" s="80">
        <f t="shared" si="286"/>
        <v>0</v>
      </c>
      <c r="HH206" s="80">
        <f t="shared" si="286"/>
        <v>0</v>
      </c>
      <c r="HI206" s="80">
        <f t="shared" si="286"/>
        <v>0</v>
      </c>
      <c r="HJ206" s="80">
        <f t="shared" si="286"/>
        <v>0</v>
      </c>
      <c r="HK206" s="80">
        <f t="shared" si="286"/>
        <v>0</v>
      </c>
      <c r="HL206" s="80">
        <f t="shared" si="286"/>
        <v>0</v>
      </c>
      <c r="HM206" s="80">
        <f t="shared" si="286"/>
        <v>0</v>
      </c>
      <c r="HN206" s="80">
        <f t="shared" si="286"/>
        <v>0</v>
      </c>
      <c r="HO206" s="80">
        <f t="shared" si="286"/>
        <v>0</v>
      </c>
      <c r="HP206" s="80">
        <f t="shared" si="286"/>
        <v>0</v>
      </c>
      <c r="HQ206" s="80">
        <f t="shared" si="286"/>
        <v>0</v>
      </c>
      <c r="HR206" s="80">
        <f t="shared" si="286"/>
        <v>0</v>
      </c>
      <c r="HS206" s="80">
        <f t="shared" si="286"/>
        <v>0</v>
      </c>
      <c r="HT206" s="80">
        <f t="shared" si="286"/>
        <v>0</v>
      </c>
      <c r="HU206" s="80">
        <f t="shared" si="286"/>
        <v>0</v>
      </c>
      <c r="HV206" s="80">
        <f t="shared" si="286"/>
        <v>0</v>
      </c>
      <c r="HW206" s="80">
        <f t="shared" si="286"/>
        <v>0</v>
      </c>
      <c r="HX206" s="80">
        <f t="shared" si="286"/>
        <v>0</v>
      </c>
      <c r="HY206" s="80">
        <f t="shared" si="286"/>
        <v>0</v>
      </c>
      <c r="HZ206" s="80">
        <f t="shared" si="286"/>
        <v>0</v>
      </c>
      <c r="IA206" s="80">
        <f t="shared" si="286"/>
        <v>0</v>
      </c>
      <c r="IB206" s="80">
        <f t="shared" si="286"/>
        <v>0</v>
      </c>
      <c r="IC206" s="80">
        <f t="shared" si="286"/>
        <v>0</v>
      </c>
      <c r="ID206" s="80">
        <f t="shared" si="286"/>
        <v>0</v>
      </c>
      <c r="IE206" s="80">
        <f t="shared" si="286"/>
        <v>0</v>
      </c>
      <c r="IF206" s="80">
        <f t="shared" si="286"/>
        <v>0</v>
      </c>
      <c r="IG206" s="80">
        <f t="shared" si="286"/>
        <v>0</v>
      </c>
      <c r="IH206" s="80">
        <f t="shared" si="286"/>
        <v>0</v>
      </c>
      <c r="II206" s="80">
        <f t="shared" si="286"/>
        <v>0</v>
      </c>
      <c r="IJ206" s="80">
        <f t="shared" si="286"/>
        <v>0</v>
      </c>
      <c r="IK206" s="80">
        <f t="shared" si="286"/>
        <v>0</v>
      </c>
      <c r="IL206" s="80">
        <f t="shared" si="286"/>
        <v>0</v>
      </c>
      <c r="IM206" s="80">
        <f t="shared" si="286"/>
        <v>0</v>
      </c>
      <c r="IN206" s="80">
        <f t="shared" si="286"/>
        <v>0</v>
      </c>
      <c r="IO206" s="80">
        <f t="shared" si="286"/>
        <v>0</v>
      </c>
      <c r="IP206" s="80">
        <f t="shared" si="286"/>
        <v>0</v>
      </c>
      <c r="IQ206" s="80">
        <f t="shared" si="286"/>
        <v>0</v>
      </c>
      <c r="IR206" s="80">
        <f t="shared" si="286"/>
        <v>0</v>
      </c>
      <c r="IS206" s="80">
        <f t="shared" si="286"/>
        <v>0</v>
      </c>
      <c r="IT206" s="80">
        <f t="shared" si="286"/>
        <v>0</v>
      </c>
      <c r="IU206" s="80">
        <f t="shared" si="286"/>
        <v>0</v>
      </c>
      <c r="IV206" s="80">
        <f t="shared" si="286"/>
        <v>0</v>
      </c>
      <c r="IW206" s="80">
        <f t="shared" si="286"/>
        <v>0</v>
      </c>
      <c r="IX206" s="80">
        <f t="shared" si="286"/>
        <v>0</v>
      </c>
      <c r="IY206" s="80">
        <f t="shared" si="286"/>
        <v>0</v>
      </c>
      <c r="IZ206" s="80">
        <f t="shared" si="286"/>
        <v>0</v>
      </c>
      <c r="JA206" s="80">
        <f t="shared" si="286"/>
        <v>0</v>
      </c>
      <c r="JB206" s="80">
        <f t="shared" si="286"/>
        <v>0</v>
      </c>
      <c r="JC206" s="80">
        <f t="shared" si="286"/>
        <v>0</v>
      </c>
      <c r="JD206" s="80">
        <f t="shared" si="286"/>
        <v>0</v>
      </c>
      <c r="JE206" s="80">
        <f t="shared" si="286"/>
        <v>0</v>
      </c>
      <c r="JF206" s="80">
        <f t="shared" si="286"/>
        <v>0</v>
      </c>
      <c r="JG206" s="80">
        <f t="shared" si="286"/>
        <v>0</v>
      </c>
      <c r="JH206" s="80">
        <f t="shared" si="286"/>
        <v>0</v>
      </c>
      <c r="JI206" s="80">
        <f t="shared" si="286"/>
        <v>0</v>
      </c>
      <c r="JJ206" s="80">
        <f t="shared" si="286"/>
        <v>0</v>
      </c>
      <c r="JK206" s="80">
        <f t="shared" si="286"/>
        <v>0</v>
      </c>
      <c r="JL206" s="80">
        <f t="shared" si="286"/>
        <v>0</v>
      </c>
      <c r="JM206" s="80">
        <f t="shared" si="286"/>
        <v>0</v>
      </c>
      <c r="JN206" s="80">
        <f t="shared" si="286"/>
        <v>0</v>
      </c>
      <c r="JO206" s="80">
        <f t="shared" si="286"/>
        <v>0</v>
      </c>
      <c r="JP206" s="80">
        <f t="shared" si="286"/>
        <v>0</v>
      </c>
      <c r="JQ206" s="80">
        <f t="shared" si="286"/>
        <v>0</v>
      </c>
      <c r="JR206" s="80">
        <f t="shared" si="286"/>
        <v>0</v>
      </c>
      <c r="JS206" s="80">
        <f t="shared" si="286"/>
        <v>0</v>
      </c>
      <c r="JT206" s="80">
        <f t="shared" si="286"/>
        <v>0</v>
      </c>
      <c r="JU206" s="80">
        <f t="shared" si="286"/>
        <v>0</v>
      </c>
      <c r="JV206" s="80">
        <f t="shared" si="286"/>
        <v>0</v>
      </c>
      <c r="JW206" s="80">
        <f t="shared" si="286"/>
        <v>0</v>
      </c>
      <c r="JX206" s="80">
        <f t="shared" si="286"/>
        <v>0</v>
      </c>
      <c r="JY206" s="80">
        <f t="shared" si="286"/>
        <v>0</v>
      </c>
      <c r="JZ206" s="80">
        <f t="shared" si="286"/>
        <v>0</v>
      </c>
      <c r="KA206" s="80">
        <f t="shared" si="286"/>
        <v>0</v>
      </c>
      <c r="KB206" s="80">
        <f t="shared" si="286"/>
        <v>0</v>
      </c>
      <c r="KC206" s="80">
        <f t="shared" si="286"/>
        <v>0</v>
      </c>
      <c r="KD206" s="80">
        <f t="shared" si="286"/>
        <v>0</v>
      </c>
      <c r="KE206" s="80">
        <f t="shared" si="286"/>
        <v>0</v>
      </c>
      <c r="KF206" s="1"/>
      <c r="KG206" s="1"/>
      <c r="KH206" s="80">
        <f>+Interest_Rate_for_Equipment_Financing/12*P206</f>
        <v>0</v>
      </c>
      <c r="KI206" s="80">
        <f>+Interest_Rate_for_Equipment_Financing/12*Q206</f>
        <v>0</v>
      </c>
      <c r="KJ206" s="80">
        <f>+Interest_Rate_for_Equipment_Financing/12*R206</f>
        <v>0</v>
      </c>
      <c r="KK206" s="80">
        <f>+Interest_Rate_for_Equipment_Financing/12*S206</f>
        <v>0</v>
      </c>
      <c r="KL206" s="80">
        <f>+Interest_Rate_for_Equipment_Financing/12*T206</f>
        <v>0</v>
      </c>
      <c r="KM206" s="80">
        <f>+Interest_Rate_for_Equipment_Financing/12*U206</f>
        <v>0</v>
      </c>
      <c r="KN206" s="80">
        <f>+Interest_Rate_for_Equipment_Financing/12*V206</f>
        <v>0</v>
      </c>
      <c r="KO206" s="80">
        <f>+Interest_Rate_for_Equipment_Financing/12*W206</f>
        <v>0</v>
      </c>
      <c r="KP206" s="80">
        <f>+Interest_Rate_for_Equipment_Financing/12*X206</f>
        <v>0</v>
      </c>
      <c r="KQ206" s="80">
        <f>+Interest_Rate_for_Equipment_Financing/12*Y206</f>
        <v>0</v>
      </c>
      <c r="KR206" s="80">
        <f>+Interest_Rate_for_Equipment_Financing/12*Z206</f>
        <v>0</v>
      </c>
      <c r="KS206" s="80">
        <f>+Interest_Rate_for_Equipment_Financing/12*AA206</f>
        <v>0</v>
      </c>
      <c r="KT206" s="80">
        <f>+Interest_Rate_for_Equipment_Financing/12*AB206</f>
        <v>0</v>
      </c>
      <c r="KU206" s="80">
        <f>+Interest_Rate_for_Equipment_Financing/12*AC206</f>
        <v>0</v>
      </c>
      <c r="KV206" s="80">
        <f>+Interest_Rate_for_Equipment_Financing/12*AD206</f>
        <v>0</v>
      </c>
      <c r="KW206" s="80">
        <f>+Interest_Rate_for_Equipment_Financing/12*AE206</f>
        <v>0</v>
      </c>
      <c r="KX206" s="80">
        <f>+Interest_Rate_for_Equipment_Financing/12*AF206</f>
        <v>0</v>
      </c>
      <c r="KY206" s="80">
        <f>+Interest_Rate_for_Equipment_Financing/12*AG206</f>
        <v>0</v>
      </c>
      <c r="KZ206" s="80">
        <f>+Interest_Rate_for_Equipment_Financing/12*AH206</f>
        <v>0</v>
      </c>
      <c r="LA206" s="80">
        <f>+Interest_Rate_for_Equipment_Financing/12*AI206</f>
        <v>0</v>
      </c>
      <c r="LB206" s="80">
        <f>+Interest_Rate_for_Equipment_Financing/12*AJ206</f>
        <v>0</v>
      </c>
      <c r="LC206" s="80">
        <f>+Interest_Rate_for_Equipment_Financing/12*AK206</f>
        <v>0</v>
      </c>
      <c r="LD206" s="80">
        <f>+Interest_Rate_for_Equipment_Financing/12*AL206</f>
        <v>0</v>
      </c>
      <c r="LE206" s="80">
        <f>+Interest_Rate_for_Equipment_Financing/12*AM206</f>
        <v>0</v>
      </c>
      <c r="LF206" s="80">
        <f>+Interest_Rate_for_Equipment_Financing/12*AN206</f>
        <v>0</v>
      </c>
      <c r="LG206" s="80">
        <f>+Interest_Rate_for_Equipment_Financing/12*AO206</f>
        <v>0</v>
      </c>
      <c r="LH206" s="80">
        <f>+Interest_Rate_for_Equipment_Financing/12*AP206</f>
        <v>0</v>
      </c>
      <c r="LI206" s="80">
        <f>+Interest_Rate_for_Equipment_Financing/12*AQ206</f>
        <v>0</v>
      </c>
      <c r="LJ206" s="80">
        <f>+Interest_Rate_for_Equipment_Financing/12*AR206</f>
        <v>0</v>
      </c>
      <c r="LK206" s="80">
        <f>+Interest_Rate_for_Equipment_Financing/12*AS206</f>
        <v>0</v>
      </c>
      <c r="LL206" s="80">
        <f>+Interest_Rate_for_Equipment_Financing/12*AT206</f>
        <v>0</v>
      </c>
      <c r="LM206" s="80">
        <f>+Interest_Rate_for_Equipment_Financing/12*AU206</f>
        <v>0</v>
      </c>
      <c r="LN206" s="80">
        <f>+Interest_Rate_for_Equipment_Financing/12*AV206</f>
        <v>0</v>
      </c>
      <c r="LO206" s="80">
        <f>+Interest_Rate_for_Equipment_Financing/12*AW206</f>
        <v>0</v>
      </c>
      <c r="LP206" s="80">
        <f>+Interest_Rate_for_Equipment_Financing/12*AX206</f>
        <v>0</v>
      </c>
      <c r="LQ206" s="80">
        <f>+Interest_Rate_for_Equipment_Financing/12*AY206</f>
        <v>0</v>
      </c>
      <c r="LR206" s="80">
        <f>+Interest_Rate_for_Equipment_Financing/12*AZ206</f>
        <v>0</v>
      </c>
      <c r="LS206" s="80">
        <f>+Interest_Rate_for_Equipment_Financing/12*BA206</f>
        <v>0</v>
      </c>
      <c r="LT206" s="80">
        <f>+Interest_Rate_for_Equipment_Financing/12*BB206</f>
        <v>0</v>
      </c>
      <c r="LU206" s="80">
        <f>+Interest_Rate_for_Equipment_Financing/12*BC206</f>
        <v>0</v>
      </c>
      <c r="LV206" s="80">
        <f>+Interest_Rate_for_Equipment_Financing/12*BD206</f>
        <v>0</v>
      </c>
      <c r="LW206" s="80">
        <f>+Interest_Rate_for_Equipment_Financing/12*BE206</f>
        <v>0</v>
      </c>
      <c r="LX206" s="80">
        <f>+Interest_Rate_for_Equipment_Financing/12*BF206</f>
        <v>0</v>
      </c>
      <c r="LY206" s="80">
        <f>+Interest_Rate_for_Equipment_Financing/12*BG206</f>
        <v>0</v>
      </c>
      <c r="LZ206" s="80">
        <f>+Interest_Rate_for_Equipment_Financing/12*BH206</f>
        <v>0</v>
      </c>
      <c r="MA206" s="80">
        <f>+Interest_Rate_for_Equipment_Financing/12*BI206</f>
        <v>0</v>
      </c>
      <c r="MB206" s="80">
        <f>+Interest_Rate_for_Equipment_Financing/12*BJ206</f>
        <v>0</v>
      </c>
      <c r="MC206" s="80">
        <f>+Interest_Rate_for_Equipment_Financing/12*BK206</f>
        <v>0</v>
      </c>
      <c r="MD206" s="80">
        <f>+Interest_Rate_for_Equipment_Financing/12*BL206</f>
        <v>0</v>
      </c>
      <c r="ME206" s="80">
        <f>+Interest_Rate_for_Equipment_Financing/12*BM206</f>
        <v>0</v>
      </c>
      <c r="MF206" s="80">
        <f>+Interest_Rate_for_Equipment_Financing/12*BN206</f>
        <v>0</v>
      </c>
      <c r="MG206" s="80">
        <f>+Interest_Rate_for_Equipment_Financing/12*BO206</f>
        <v>0</v>
      </c>
      <c r="MH206" s="80">
        <f>+Interest_Rate_for_Equipment_Financing/12*BP206</f>
        <v>0</v>
      </c>
      <c r="MI206" s="80">
        <f>+Interest_Rate_for_Equipment_Financing/12*BQ206</f>
        <v>0</v>
      </c>
      <c r="MJ206" s="80">
        <f>+Interest_Rate_for_Equipment_Financing/12*BR206</f>
        <v>0</v>
      </c>
      <c r="MK206" s="80">
        <f>+Interest_Rate_for_Equipment_Financing/12*BS206</f>
        <v>0</v>
      </c>
      <c r="ML206" s="80">
        <f>+Interest_Rate_for_Equipment_Financing/12*BT206</f>
        <v>0</v>
      </c>
      <c r="MM206" s="80">
        <f>+Interest_Rate_for_Equipment_Financing/12*BU206</f>
        <v>0</v>
      </c>
      <c r="MN206" s="80">
        <f>+Interest_Rate_for_Equipment_Financing/12*BV206</f>
        <v>0</v>
      </c>
      <c r="MO206" s="80">
        <f>+Interest_Rate_for_Equipment_Financing/12*BW206</f>
        <v>0</v>
      </c>
      <c r="MP206" s="80">
        <f>+Interest_Rate_for_Equipment_Financing/12*BX206</f>
        <v>0</v>
      </c>
      <c r="MQ206" s="80">
        <f>+Interest_Rate_for_Equipment_Financing/12*BY206</f>
        <v>0</v>
      </c>
      <c r="MR206" s="80">
        <f>+Interest_Rate_for_Equipment_Financing/12*BZ206</f>
        <v>0</v>
      </c>
      <c r="MS206" s="80">
        <f>+Interest_Rate_for_Equipment_Financing/12*CA206</f>
        <v>0</v>
      </c>
      <c r="MT206" s="80">
        <f>+Interest_Rate_for_Equipment_Financing/12*CB206</f>
        <v>0</v>
      </c>
      <c r="MU206" s="80">
        <f>+Interest_Rate_for_Equipment_Financing/12*CC206</f>
        <v>0</v>
      </c>
      <c r="MV206" s="80">
        <f>+Interest_Rate_for_Equipment_Financing/12*CD206</f>
        <v>0</v>
      </c>
      <c r="MW206" s="80">
        <f>+Interest_Rate_for_Equipment_Financing/12*CE206</f>
        <v>0</v>
      </c>
      <c r="MX206" s="80">
        <f>+Interest_Rate_for_Equipment_Financing/12*CF206</f>
        <v>0</v>
      </c>
      <c r="MY206" s="80">
        <f>+Interest_Rate_for_Equipment_Financing/12*CG206</f>
        <v>0</v>
      </c>
      <c r="MZ206" s="80">
        <f>+Interest_Rate_for_Equipment_Financing/12*CH206</f>
        <v>0</v>
      </c>
      <c r="NA206" s="80">
        <f>+Interest_Rate_for_Equipment_Financing/12*CI206</f>
        <v>0</v>
      </c>
      <c r="NB206" s="80">
        <f>+Interest_Rate_for_Equipment_Financing/12*CJ206</f>
        <v>0</v>
      </c>
      <c r="NC206" s="80">
        <f>+Interest_Rate_for_Equipment_Financing/12*CK206</f>
        <v>0</v>
      </c>
      <c r="ND206" s="80">
        <f>+Interest_Rate_for_Equipment_Financing/12*CL206</f>
        <v>0</v>
      </c>
      <c r="NE206" s="80">
        <f>+Interest_Rate_for_Equipment_Financing/12*CM206</f>
        <v>0</v>
      </c>
      <c r="NF206" s="80">
        <f>+Interest_Rate_for_Equipment_Financing/12*CN206</f>
        <v>0</v>
      </c>
      <c r="NG206" s="80">
        <f>+Interest_Rate_for_Equipment_Financing/12*CO206</f>
        <v>0</v>
      </c>
      <c r="NH206" s="80">
        <f>+Interest_Rate_for_Equipment_Financing/12*CP206</f>
        <v>0</v>
      </c>
      <c r="NI206" s="80">
        <f>+Interest_Rate_for_Equipment_Financing/12*CQ206</f>
        <v>0</v>
      </c>
      <c r="NJ206" s="80">
        <f>+Interest_Rate_for_Equipment_Financing/12*CR206</f>
        <v>0</v>
      </c>
      <c r="NK206" s="80">
        <f>+Interest_Rate_for_Equipment_Financing/12*CS206</f>
        <v>0</v>
      </c>
      <c r="NL206" s="80">
        <f>+Interest_Rate_for_Equipment_Financing/12*CT206</f>
        <v>0</v>
      </c>
      <c r="NM206" s="80">
        <f>+Interest_Rate_for_Equipment_Financing/12*CU206</f>
        <v>0</v>
      </c>
      <c r="NN206" s="80">
        <f>+Interest_Rate_for_Equipment_Financing/12*CV206</f>
        <v>0</v>
      </c>
      <c r="NO206" s="80">
        <f>+Interest_Rate_for_Equipment_Financing/12*CW206</f>
        <v>0</v>
      </c>
      <c r="NP206" s="80">
        <f>+Interest_Rate_for_Equipment_Financing/12*CX206</f>
        <v>0</v>
      </c>
      <c r="NQ206" s="80">
        <f>+Interest_Rate_for_Equipment_Financing/12*CY206</f>
        <v>0</v>
      </c>
      <c r="NR206" s="80">
        <f>+Interest_Rate_for_Equipment_Financing/12*CZ206</f>
        <v>0</v>
      </c>
      <c r="NS206" s="80">
        <f>+Interest_Rate_for_Equipment_Financing/12*DA206</f>
        <v>0</v>
      </c>
      <c r="NT206" s="80">
        <f>+Interest_Rate_for_Equipment_Financing/12*DB206</f>
        <v>0</v>
      </c>
      <c r="NU206" s="80">
        <f>+Interest_Rate_for_Equipment_Financing/12*DC206</f>
        <v>0</v>
      </c>
      <c r="NV206" s="80">
        <f>+Interest_Rate_for_Equipment_Financing/12*DD206</f>
        <v>0</v>
      </c>
      <c r="NW206" s="80">
        <f>+Interest_Rate_for_Equipment_Financing/12*DE206</f>
        <v>0</v>
      </c>
      <c r="NX206" s="80">
        <f>+Interest_Rate_for_Equipment_Financing/12*DF206</f>
        <v>0</v>
      </c>
      <c r="NY206" s="80">
        <f>+Interest_Rate_for_Equipment_Financing/12*DG206</f>
        <v>0</v>
      </c>
      <c r="NZ206" s="80">
        <f>+Interest_Rate_for_Equipment_Financing/12*DH206</f>
        <v>0</v>
      </c>
      <c r="OA206" s="80">
        <f>+Interest_Rate_for_Equipment_Financing/12*DI206</f>
        <v>0</v>
      </c>
      <c r="OB206" s="80">
        <f>+Interest_Rate_for_Equipment_Financing/12*DJ206</f>
        <v>0</v>
      </c>
      <c r="OC206" s="80">
        <f>+Interest_Rate_for_Equipment_Financing/12*DK206</f>
        <v>0</v>
      </c>
      <c r="OD206" s="80">
        <f>+Interest_Rate_for_Equipment_Financing/12*DL206</f>
        <v>0</v>
      </c>
      <c r="OE206" s="80">
        <f>+Interest_Rate_for_Equipment_Financing/12*DM206</f>
        <v>0</v>
      </c>
      <c r="OF206" s="80">
        <f>+Interest_Rate_for_Equipment_Financing/12*DN206</f>
        <v>0</v>
      </c>
      <c r="OG206" s="80">
        <f>+Interest_Rate_for_Equipment_Financing/12*DO206</f>
        <v>0</v>
      </c>
      <c r="OH206" s="80">
        <f>+Interest_Rate_for_Equipment_Financing/12*DP206</f>
        <v>0</v>
      </c>
      <c r="OI206" s="80">
        <f>+Interest_Rate_for_Equipment_Financing/12*DQ206</f>
        <v>0</v>
      </c>
      <c r="OJ206" s="80">
        <f>+Interest_Rate_for_Equipment_Financing/12*DR206</f>
        <v>0</v>
      </c>
      <c r="OK206" s="80">
        <f>+Interest_Rate_for_Equipment_Financing/12*DS206</f>
        <v>0</v>
      </c>
      <c r="OL206" s="80">
        <f>+Interest_Rate_for_Equipment_Financing/12*DT206</f>
        <v>0</v>
      </c>
      <c r="OM206" s="80">
        <f>+Interest_Rate_for_Equipment_Financing/12*DU206</f>
        <v>0</v>
      </c>
      <c r="ON206" s="80">
        <f>+Interest_Rate_for_Equipment_Financing/12*DV206</f>
        <v>0</v>
      </c>
      <c r="OO206" s="80">
        <f>+Interest_Rate_for_Equipment_Financing/12*DW206</f>
        <v>0</v>
      </c>
      <c r="OP206" s="80">
        <f>+Interest_Rate_for_Equipment_Financing/12*DX206</f>
        <v>0</v>
      </c>
      <c r="OQ206" s="80">
        <f>+Interest_Rate_for_Equipment_Financing/12*DY206</f>
        <v>0</v>
      </c>
      <c r="OR206" s="80">
        <f>+Interest_Rate_for_Equipment_Financing/12*DZ206</f>
        <v>0</v>
      </c>
      <c r="OS206" s="80">
        <f>+Interest_Rate_for_Equipment_Financing/12*EA206</f>
        <v>0</v>
      </c>
      <c r="OT206" s="80">
        <f>+Interest_Rate_for_Equipment_Financing/12*EB206</f>
        <v>0</v>
      </c>
      <c r="OU206" s="80">
        <f>+Interest_Rate_for_Equipment_Financing/12*EC206</f>
        <v>0</v>
      </c>
      <c r="OV206" s="80">
        <f>+Interest_Rate_for_Equipment_Financing/12*ED206</f>
        <v>0</v>
      </c>
      <c r="OW206" s="80">
        <f>+Interest_Rate_for_Equipment_Financing/12*EE206</f>
        <v>0</v>
      </c>
    </row>
    <row r="207" ht="12.75" customHeight="1">
      <c r="A207" s="79">
        <f t="shared" si="111"/>
        <v>86</v>
      </c>
      <c r="B207" s="79" t="s">
        <v>286</v>
      </c>
      <c r="C207" s="80"/>
      <c r="D207" s="80" t="str">
        <f>Term_for_Equipment_Financing</f>
        <v/>
      </c>
      <c r="E207" s="294">
        <f>+Interest_Rate_LT</f>
        <v>0.05</v>
      </c>
      <c r="F207" s="295">
        <f t="shared" si="141"/>
        <v>2</v>
      </c>
      <c r="G207" s="79">
        <f t="shared" si="142"/>
        <v>2032</v>
      </c>
      <c r="H207" s="296"/>
      <c r="I207" s="296"/>
      <c r="J207" s="297"/>
      <c r="K207" s="1"/>
      <c r="L207" s="1"/>
      <c r="M207" s="256">
        <f t="shared" si="118"/>
        <v>48245</v>
      </c>
      <c r="N207" s="256">
        <f t="shared" si="112"/>
        <v>0</v>
      </c>
      <c r="O207" s="257">
        <f t="shared" si="113"/>
        <v>0</v>
      </c>
      <c r="P207" s="258">
        <f t="shared" ref="P207:ES207" si="287">AND((O207&gt;0.1),OR(P$70&lt;$N207,$N207=0))*(O207+$O207+O207*$E207/12)+(P$70=$M207)*($C207+$O207+$C207*$E207/12)</f>
        <v>0</v>
      </c>
      <c r="Q207" s="258">
        <f t="shared" si="287"/>
        <v>0</v>
      </c>
      <c r="R207" s="258">
        <f t="shared" si="287"/>
        <v>0</v>
      </c>
      <c r="S207" s="258">
        <f t="shared" si="287"/>
        <v>0</v>
      </c>
      <c r="T207" s="258">
        <f t="shared" si="287"/>
        <v>0</v>
      </c>
      <c r="U207" s="258">
        <f t="shared" si="287"/>
        <v>0</v>
      </c>
      <c r="V207" s="258">
        <f t="shared" si="287"/>
        <v>0</v>
      </c>
      <c r="W207" s="258">
        <f t="shared" si="287"/>
        <v>0</v>
      </c>
      <c r="X207" s="258">
        <f t="shared" si="287"/>
        <v>0</v>
      </c>
      <c r="Y207" s="258">
        <f t="shared" si="287"/>
        <v>0</v>
      </c>
      <c r="Z207" s="258">
        <f t="shared" si="287"/>
        <v>0</v>
      </c>
      <c r="AA207" s="258">
        <f t="shared" si="287"/>
        <v>0</v>
      </c>
      <c r="AB207" s="258">
        <f t="shared" si="287"/>
        <v>0</v>
      </c>
      <c r="AC207" s="258">
        <f t="shared" si="287"/>
        <v>0</v>
      </c>
      <c r="AD207" s="258">
        <f t="shared" si="287"/>
        <v>0</v>
      </c>
      <c r="AE207" s="258">
        <f t="shared" si="287"/>
        <v>0</v>
      </c>
      <c r="AF207" s="258">
        <f t="shared" si="287"/>
        <v>0</v>
      </c>
      <c r="AG207" s="258">
        <f t="shared" si="287"/>
        <v>0</v>
      </c>
      <c r="AH207" s="258">
        <f t="shared" si="287"/>
        <v>0</v>
      </c>
      <c r="AI207" s="258">
        <f t="shared" si="287"/>
        <v>0</v>
      </c>
      <c r="AJ207" s="258">
        <f t="shared" si="287"/>
        <v>0</v>
      </c>
      <c r="AK207" s="258">
        <f t="shared" si="287"/>
        <v>0</v>
      </c>
      <c r="AL207" s="258">
        <f t="shared" si="287"/>
        <v>0</v>
      </c>
      <c r="AM207" s="258">
        <f t="shared" si="287"/>
        <v>0</v>
      </c>
      <c r="AN207" s="258">
        <f t="shared" si="287"/>
        <v>0</v>
      </c>
      <c r="AO207" s="258">
        <f t="shared" si="287"/>
        <v>0</v>
      </c>
      <c r="AP207" s="258">
        <f t="shared" si="287"/>
        <v>0</v>
      </c>
      <c r="AQ207" s="258">
        <f t="shared" si="287"/>
        <v>0</v>
      </c>
      <c r="AR207" s="258">
        <f t="shared" si="287"/>
        <v>0</v>
      </c>
      <c r="AS207" s="258">
        <f t="shared" si="287"/>
        <v>0</v>
      </c>
      <c r="AT207" s="258">
        <f t="shared" si="287"/>
        <v>0</v>
      </c>
      <c r="AU207" s="258">
        <f t="shared" si="287"/>
        <v>0</v>
      </c>
      <c r="AV207" s="258">
        <f t="shared" si="287"/>
        <v>0</v>
      </c>
      <c r="AW207" s="258">
        <f t="shared" si="287"/>
        <v>0</v>
      </c>
      <c r="AX207" s="258">
        <f t="shared" si="287"/>
        <v>0</v>
      </c>
      <c r="AY207" s="258">
        <f t="shared" si="287"/>
        <v>0</v>
      </c>
      <c r="AZ207" s="258">
        <f t="shared" si="287"/>
        <v>0</v>
      </c>
      <c r="BA207" s="258">
        <f t="shared" si="287"/>
        <v>0</v>
      </c>
      <c r="BB207" s="258">
        <f t="shared" si="287"/>
        <v>0</v>
      </c>
      <c r="BC207" s="258">
        <f t="shared" si="287"/>
        <v>0</v>
      </c>
      <c r="BD207" s="258">
        <f t="shared" si="287"/>
        <v>0</v>
      </c>
      <c r="BE207" s="258">
        <f t="shared" si="287"/>
        <v>0</v>
      </c>
      <c r="BF207" s="258">
        <f t="shared" si="287"/>
        <v>0</v>
      </c>
      <c r="BG207" s="258">
        <f t="shared" si="287"/>
        <v>0</v>
      </c>
      <c r="BH207" s="258">
        <f t="shared" si="287"/>
        <v>0</v>
      </c>
      <c r="BI207" s="258">
        <f t="shared" si="287"/>
        <v>0</v>
      </c>
      <c r="BJ207" s="258">
        <f t="shared" si="287"/>
        <v>0</v>
      </c>
      <c r="BK207" s="258">
        <f t="shared" si="287"/>
        <v>0</v>
      </c>
      <c r="BL207" s="258">
        <f t="shared" si="287"/>
        <v>0</v>
      </c>
      <c r="BM207" s="258">
        <f t="shared" si="287"/>
        <v>0</v>
      </c>
      <c r="BN207" s="258">
        <f t="shared" si="287"/>
        <v>0</v>
      </c>
      <c r="BO207" s="258">
        <f t="shared" si="287"/>
        <v>0</v>
      </c>
      <c r="BP207" s="258">
        <f t="shared" si="287"/>
        <v>0</v>
      </c>
      <c r="BQ207" s="258">
        <f t="shared" si="287"/>
        <v>0</v>
      </c>
      <c r="BR207" s="258">
        <f t="shared" si="287"/>
        <v>0</v>
      </c>
      <c r="BS207" s="258">
        <f t="shared" si="287"/>
        <v>0</v>
      </c>
      <c r="BT207" s="258">
        <f t="shared" si="287"/>
        <v>0</v>
      </c>
      <c r="BU207" s="258">
        <f t="shared" si="287"/>
        <v>0</v>
      </c>
      <c r="BV207" s="258">
        <f t="shared" si="287"/>
        <v>0</v>
      </c>
      <c r="BW207" s="258">
        <f t="shared" si="287"/>
        <v>0</v>
      </c>
      <c r="BX207" s="258">
        <f t="shared" si="287"/>
        <v>0</v>
      </c>
      <c r="BY207" s="258">
        <f t="shared" si="287"/>
        <v>0</v>
      </c>
      <c r="BZ207" s="258">
        <f t="shared" si="287"/>
        <v>0</v>
      </c>
      <c r="CA207" s="258">
        <f t="shared" si="287"/>
        <v>0</v>
      </c>
      <c r="CB207" s="258">
        <f t="shared" si="287"/>
        <v>0</v>
      </c>
      <c r="CC207" s="258">
        <f t="shared" si="287"/>
        <v>0</v>
      </c>
      <c r="CD207" s="258">
        <f t="shared" si="287"/>
        <v>0</v>
      </c>
      <c r="CE207" s="258">
        <f t="shared" si="287"/>
        <v>0</v>
      </c>
      <c r="CF207" s="258">
        <f t="shared" si="287"/>
        <v>0</v>
      </c>
      <c r="CG207" s="258">
        <f t="shared" si="287"/>
        <v>0</v>
      </c>
      <c r="CH207" s="258">
        <f t="shared" si="287"/>
        <v>0</v>
      </c>
      <c r="CI207" s="258">
        <f t="shared" si="287"/>
        <v>0</v>
      </c>
      <c r="CJ207" s="258">
        <f t="shared" si="287"/>
        <v>0</v>
      </c>
      <c r="CK207" s="258">
        <f t="shared" si="287"/>
        <v>0</v>
      </c>
      <c r="CL207" s="258">
        <f t="shared" si="287"/>
        <v>0</v>
      </c>
      <c r="CM207" s="258">
        <f t="shared" si="287"/>
        <v>0</v>
      </c>
      <c r="CN207" s="258">
        <f t="shared" si="287"/>
        <v>0</v>
      </c>
      <c r="CO207" s="258">
        <f t="shared" si="287"/>
        <v>0</v>
      </c>
      <c r="CP207" s="258">
        <f t="shared" si="287"/>
        <v>0</v>
      </c>
      <c r="CQ207" s="258">
        <f t="shared" si="287"/>
        <v>0</v>
      </c>
      <c r="CR207" s="258">
        <f t="shared" si="287"/>
        <v>0</v>
      </c>
      <c r="CS207" s="258">
        <f t="shared" si="287"/>
        <v>0</v>
      </c>
      <c r="CT207" s="258">
        <f t="shared" si="287"/>
        <v>0</v>
      </c>
      <c r="CU207" s="258">
        <f t="shared" si="287"/>
        <v>0</v>
      </c>
      <c r="CV207" s="258">
        <f t="shared" si="287"/>
        <v>0</v>
      </c>
      <c r="CW207" s="258">
        <f t="shared" si="287"/>
        <v>0</v>
      </c>
      <c r="CX207" s="258">
        <f t="shared" si="287"/>
        <v>0</v>
      </c>
      <c r="CY207" s="258">
        <f t="shared" si="287"/>
        <v>0</v>
      </c>
      <c r="CZ207" s="258">
        <f t="shared" si="287"/>
        <v>0</v>
      </c>
      <c r="DA207" s="258">
        <f t="shared" si="287"/>
        <v>0</v>
      </c>
      <c r="DB207" s="258">
        <f t="shared" si="287"/>
        <v>0</v>
      </c>
      <c r="DC207" s="258">
        <f t="shared" si="287"/>
        <v>0</v>
      </c>
      <c r="DD207" s="258">
        <f t="shared" si="287"/>
        <v>0</v>
      </c>
      <c r="DE207" s="258">
        <f t="shared" si="287"/>
        <v>0</v>
      </c>
      <c r="DF207" s="258">
        <f t="shared" si="287"/>
        <v>0</v>
      </c>
      <c r="DG207" s="258">
        <f t="shared" si="287"/>
        <v>0</v>
      </c>
      <c r="DH207" s="258">
        <f t="shared" si="287"/>
        <v>0</v>
      </c>
      <c r="DI207" s="258">
        <f t="shared" si="287"/>
        <v>0</v>
      </c>
      <c r="DJ207" s="258">
        <f t="shared" si="287"/>
        <v>0</v>
      </c>
      <c r="DK207" s="258">
        <f t="shared" si="287"/>
        <v>0</v>
      </c>
      <c r="DL207" s="258">
        <f t="shared" si="287"/>
        <v>0</v>
      </c>
      <c r="DM207" s="258">
        <f t="shared" si="287"/>
        <v>0</v>
      </c>
      <c r="DN207" s="258">
        <f t="shared" si="287"/>
        <v>0</v>
      </c>
      <c r="DO207" s="258">
        <f t="shared" si="287"/>
        <v>0</v>
      </c>
      <c r="DP207" s="258">
        <f t="shared" si="287"/>
        <v>0</v>
      </c>
      <c r="DQ207" s="258">
        <f t="shared" si="287"/>
        <v>0</v>
      </c>
      <c r="DR207" s="258">
        <f t="shared" si="287"/>
        <v>0</v>
      </c>
      <c r="DS207" s="258">
        <f t="shared" si="287"/>
        <v>0</v>
      </c>
      <c r="DT207" s="258">
        <f t="shared" si="287"/>
        <v>0</v>
      </c>
      <c r="DU207" s="258">
        <f t="shared" si="287"/>
        <v>0</v>
      </c>
      <c r="DV207" s="258">
        <f t="shared" si="287"/>
        <v>0</v>
      </c>
      <c r="DW207" s="258">
        <f t="shared" si="287"/>
        <v>0</v>
      </c>
      <c r="DX207" s="258">
        <f t="shared" si="287"/>
        <v>0</v>
      </c>
      <c r="DY207" s="258">
        <f t="shared" si="287"/>
        <v>0</v>
      </c>
      <c r="DZ207" s="258">
        <f t="shared" si="287"/>
        <v>0</v>
      </c>
      <c r="EA207" s="258">
        <f t="shared" si="287"/>
        <v>0</v>
      </c>
      <c r="EB207" s="258">
        <f t="shared" si="287"/>
        <v>0</v>
      </c>
      <c r="EC207" s="258">
        <f t="shared" si="287"/>
        <v>0</v>
      </c>
      <c r="ED207" s="258">
        <f t="shared" si="287"/>
        <v>0</v>
      </c>
      <c r="EE207" s="258">
        <f t="shared" si="287"/>
        <v>0</v>
      </c>
      <c r="EF207" s="258">
        <f t="shared" si="287"/>
        <v>0</v>
      </c>
      <c r="EG207" s="258">
        <f t="shared" si="287"/>
        <v>0</v>
      </c>
      <c r="EH207" s="258">
        <f t="shared" si="287"/>
        <v>0</v>
      </c>
      <c r="EI207" s="258">
        <f t="shared" si="287"/>
        <v>0</v>
      </c>
      <c r="EJ207" s="258">
        <f t="shared" si="287"/>
        <v>0</v>
      </c>
      <c r="EK207" s="258">
        <f t="shared" si="287"/>
        <v>0</v>
      </c>
      <c r="EL207" s="258">
        <f t="shared" si="287"/>
        <v>0</v>
      </c>
      <c r="EM207" s="258">
        <f t="shared" si="287"/>
        <v>0</v>
      </c>
      <c r="EN207" s="258">
        <f t="shared" si="287"/>
        <v>0</v>
      </c>
      <c r="EO207" s="258">
        <f t="shared" si="287"/>
        <v>0</v>
      </c>
      <c r="EP207" s="258">
        <f t="shared" si="287"/>
        <v>0</v>
      </c>
      <c r="EQ207" s="258">
        <f t="shared" si="287"/>
        <v>0</v>
      </c>
      <c r="ER207" s="258">
        <f t="shared" si="287"/>
        <v>0</v>
      </c>
      <c r="ES207" s="258">
        <f t="shared" si="287"/>
        <v>0</v>
      </c>
      <c r="ET207" s="1"/>
      <c r="EU207" s="1"/>
      <c r="EV207" s="1"/>
      <c r="EW207" s="1"/>
      <c r="EX207" s="80">
        <f t="shared" ref="EX207:KE207" si="288">(P207&gt;0)*(P207-AB207)</f>
        <v>0</v>
      </c>
      <c r="EY207" s="80">
        <f t="shared" si="288"/>
        <v>0</v>
      </c>
      <c r="EZ207" s="80">
        <f t="shared" si="288"/>
        <v>0</v>
      </c>
      <c r="FA207" s="80">
        <f t="shared" si="288"/>
        <v>0</v>
      </c>
      <c r="FB207" s="80">
        <f t="shared" si="288"/>
        <v>0</v>
      </c>
      <c r="FC207" s="80">
        <f t="shared" si="288"/>
        <v>0</v>
      </c>
      <c r="FD207" s="80">
        <f t="shared" si="288"/>
        <v>0</v>
      </c>
      <c r="FE207" s="80">
        <f t="shared" si="288"/>
        <v>0</v>
      </c>
      <c r="FF207" s="80">
        <f t="shared" si="288"/>
        <v>0</v>
      </c>
      <c r="FG207" s="80">
        <f t="shared" si="288"/>
        <v>0</v>
      </c>
      <c r="FH207" s="80">
        <f t="shared" si="288"/>
        <v>0</v>
      </c>
      <c r="FI207" s="80">
        <f t="shared" si="288"/>
        <v>0</v>
      </c>
      <c r="FJ207" s="80">
        <f t="shared" si="288"/>
        <v>0</v>
      </c>
      <c r="FK207" s="80">
        <f t="shared" si="288"/>
        <v>0</v>
      </c>
      <c r="FL207" s="80">
        <f t="shared" si="288"/>
        <v>0</v>
      </c>
      <c r="FM207" s="80">
        <f t="shared" si="288"/>
        <v>0</v>
      </c>
      <c r="FN207" s="80">
        <f t="shared" si="288"/>
        <v>0</v>
      </c>
      <c r="FO207" s="80">
        <f t="shared" si="288"/>
        <v>0</v>
      </c>
      <c r="FP207" s="80">
        <f t="shared" si="288"/>
        <v>0</v>
      </c>
      <c r="FQ207" s="80">
        <f t="shared" si="288"/>
        <v>0</v>
      </c>
      <c r="FR207" s="80">
        <f t="shared" si="288"/>
        <v>0</v>
      </c>
      <c r="FS207" s="80">
        <f t="shared" si="288"/>
        <v>0</v>
      </c>
      <c r="FT207" s="80">
        <f t="shared" si="288"/>
        <v>0</v>
      </c>
      <c r="FU207" s="80">
        <f t="shared" si="288"/>
        <v>0</v>
      </c>
      <c r="FV207" s="80">
        <f t="shared" si="288"/>
        <v>0</v>
      </c>
      <c r="FW207" s="80">
        <f t="shared" si="288"/>
        <v>0</v>
      </c>
      <c r="FX207" s="80">
        <f t="shared" si="288"/>
        <v>0</v>
      </c>
      <c r="FY207" s="80">
        <f t="shared" si="288"/>
        <v>0</v>
      </c>
      <c r="FZ207" s="80">
        <f t="shared" si="288"/>
        <v>0</v>
      </c>
      <c r="GA207" s="80">
        <f t="shared" si="288"/>
        <v>0</v>
      </c>
      <c r="GB207" s="80">
        <f t="shared" si="288"/>
        <v>0</v>
      </c>
      <c r="GC207" s="80">
        <f t="shared" si="288"/>
        <v>0</v>
      </c>
      <c r="GD207" s="80">
        <f t="shared" si="288"/>
        <v>0</v>
      </c>
      <c r="GE207" s="80">
        <f t="shared" si="288"/>
        <v>0</v>
      </c>
      <c r="GF207" s="80">
        <f t="shared" si="288"/>
        <v>0</v>
      </c>
      <c r="GG207" s="80">
        <f t="shared" si="288"/>
        <v>0</v>
      </c>
      <c r="GH207" s="80">
        <f t="shared" si="288"/>
        <v>0</v>
      </c>
      <c r="GI207" s="80">
        <f t="shared" si="288"/>
        <v>0</v>
      </c>
      <c r="GJ207" s="80">
        <f t="shared" si="288"/>
        <v>0</v>
      </c>
      <c r="GK207" s="80">
        <f t="shared" si="288"/>
        <v>0</v>
      </c>
      <c r="GL207" s="80">
        <f t="shared" si="288"/>
        <v>0</v>
      </c>
      <c r="GM207" s="80">
        <f t="shared" si="288"/>
        <v>0</v>
      </c>
      <c r="GN207" s="80">
        <f t="shared" si="288"/>
        <v>0</v>
      </c>
      <c r="GO207" s="80">
        <f t="shared" si="288"/>
        <v>0</v>
      </c>
      <c r="GP207" s="80">
        <f t="shared" si="288"/>
        <v>0</v>
      </c>
      <c r="GQ207" s="80">
        <f t="shared" si="288"/>
        <v>0</v>
      </c>
      <c r="GR207" s="80">
        <f t="shared" si="288"/>
        <v>0</v>
      </c>
      <c r="GS207" s="80">
        <f t="shared" si="288"/>
        <v>0</v>
      </c>
      <c r="GT207" s="80">
        <f t="shared" si="288"/>
        <v>0</v>
      </c>
      <c r="GU207" s="80">
        <f t="shared" si="288"/>
        <v>0</v>
      </c>
      <c r="GV207" s="80">
        <f t="shared" si="288"/>
        <v>0</v>
      </c>
      <c r="GW207" s="80">
        <f t="shared" si="288"/>
        <v>0</v>
      </c>
      <c r="GX207" s="80">
        <f t="shared" si="288"/>
        <v>0</v>
      </c>
      <c r="GY207" s="80">
        <f t="shared" si="288"/>
        <v>0</v>
      </c>
      <c r="GZ207" s="80">
        <f t="shared" si="288"/>
        <v>0</v>
      </c>
      <c r="HA207" s="80">
        <f t="shared" si="288"/>
        <v>0</v>
      </c>
      <c r="HB207" s="80">
        <f t="shared" si="288"/>
        <v>0</v>
      </c>
      <c r="HC207" s="80">
        <f t="shared" si="288"/>
        <v>0</v>
      </c>
      <c r="HD207" s="80">
        <f t="shared" si="288"/>
        <v>0</v>
      </c>
      <c r="HE207" s="80">
        <f t="shared" si="288"/>
        <v>0</v>
      </c>
      <c r="HF207" s="80">
        <f t="shared" si="288"/>
        <v>0</v>
      </c>
      <c r="HG207" s="80">
        <f t="shared" si="288"/>
        <v>0</v>
      </c>
      <c r="HH207" s="80">
        <f t="shared" si="288"/>
        <v>0</v>
      </c>
      <c r="HI207" s="80">
        <f t="shared" si="288"/>
        <v>0</v>
      </c>
      <c r="HJ207" s="80">
        <f t="shared" si="288"/>
        <v>0</v>
      </c>
      <c r="HK207" s="80">
        <f t="shared" si="288"/>
        <v>0</v>
      </c>
      <c r="HL207" s="80">
        <f t="shared" si="288"/>
        <v>0</v>
      </c>
      <c r="HM207" s="80">
        <f t="shared" si="288"/>
        <v>0</v>
      </c>
      <c r="HN207" s="80">
        <f t="shared" si="288"/>
        <v>0</v>
      </c>
      <c r="HO207" s="80">
        <f t="shared" si="288"/>
        <v>0</v>
      </c>
      <c r="HP207" s="80">
        <f t="shared" si="288"/>
        <v>0</v>
      </c>
      <c r="HQ207" s="80">
        <f t="shared" si="288"/>
        <v>0</v>
      </c>
      <c r="HR207" s="80">
        <f t="shared" si="288"/>
        <v>0</v>
      </c>
      <c r="HS207" s="80">
        <f t="shared" si="288"/>
        <v>0</v>
      </c>
      <c r="HT207" s="80">
        <f t="shared" si="288"/>
        <v>0</v>
      </c>
      <c r="HU207" s="80">
        <f t="shared" si="288"/>
        <v>0</v>
      </c>
      <c r="HV207" s="80">
        <f t="shared" si="288"/>
        <v>0</v>
      </c>
      <c r="HW207" s="80">
        <f t="shared" si="288"/>
        <v>0</v>
      </c>
      <c r="HX207" s="80">
        <f t="shared" si="288"/>
        <v>0</v>
      </c>
      <c r="HY207" s="80">
        <f t="shared" si="288"/>
        <v>0</v>
      </c>
      <c r="HZ207" s="80">
        <f t="shared" si="288"/>
        <v>0</v>
      </c>
      <c r="IA207" s="80">
        <f t="shared" si="288"/>
        <v>0</v>
      </c>
      <c r="IB207" s="80">
        <f t="shared" si="288"/>
        <v>0</v>
      </c>
      <c r="IC207" s="80">
        <f t="shared" si="288"/>
        <v>0</v>
      </c>
      <c r="ID207" s="80">
        <f t="shared" si="288"/>
        <v>0</v>
      </c>
      <c r="IE207" s="80">
        <f t="shared" si="288"/>
        <v>0</v>
      </c>
      <c r="IF207" s="80">
        <f t="shared" si="288"/>
        <v>0</v>
      </c>
      <c r="IG207" s="80">
        <f t="shared" si="288"/>
        <v>0</v>
      </c>
      <c r="IH207" s="80">
        <f t="shared" si="288"/>
        <v>0</v>
      </c>
      <c r="II207" s="80">
        <f t="shared" si="288"/>
        <v>0</v>
      </c>
      <c r="IJ207" s="80">
        <f t="shared" si="288"/>
        <v>0</v>
      </c>
      <c r="IK207" s="80">
        <f t="shared" si="288"/>
        <v>0</v>
      </c>
      <c r="IL207" s="80">
        <f t="shared" si="288"/>
        <v>0</v>
      </c>
      <c r="IM207" s="80">
        <f t="shared" si="288"/>
        <v>0</v>
      </c>
      <c r="IN207" s="80">
        <f t="shared" si="288"/>
        <v>0</v>
      </c>
      <c r="IO207" s="80">
        <f t="shared" si="288"/>
        <v>0</v>
      </c>
      <c r="IP207" s="80">
        <f t="shared" si="288"/>
        <v>0</v>
      </c>
      <c r="IQ207" s="80">
        <f t="shared" si="288"/>
        <v>0</v>
      </c>
      <c r="IR207" s="80">
        <f t="shared" si="288"/>
        <v>0</v>
      </c>
      <c r="IS207" s="80">
        <f t="shared" si="288"/>
        <v>0</v>
      </c>
      <c r="IT207" s="80">
        <f t="shared" si="288"/>
        <v>0</v>
      </c>
      <c r="IU207" s="80">
        <f t="shared" si="288"/>
        <v>0</v>
      </c>
      <c r="IV207" s="80">
        <f t="shared" si="288"/>
        <v>0</v>
      </c>
      <c r="IW207" s="80">
        <f t="shared" si="288"/>
        <v>0</v>
      </c>
      <c r="IX207" s="80">
        <f t="shared" si="288"/>
        <v>0</v>
      </c>
      <c r="IY207" s="80">
        <f t="shared" si="288"/>
        <v>0</v>
      </c>
      <c r="IZ207" s="80">
        <f t="shared" si="288"/>
        <v>0</v>
      </c>
      <c r="JA207" s="80">
        <f t="shared" si="288"/>
        <v>0</v>
      </c>
      <c r="JB207" s="80">
        <f t="shared" si="288"/>
        <v>0</v>
      </c>
      <c r="JC207" s="80">
        <f t="shared" si="288"/>
        <v>0</v>
      </c>
      <c r="JD207" s="80">
        <f t="shared" si="288"/>
        <v>0</v>
      </c>
      <c r="JE207" s="80">
        <f t="shared" si="288"/>
        <v>0</v>
      </c>
      <c r="JF207" s="80">
        <f t="shared" si="288"/>
        <v>0</v>
      </c>
      <c r="JG207" s="80">
        <f t="shared" si="288"/>
        <v>0</v>
      </c>
      <c r="JH207" s="80">
        <f t="shared" si="288"/>
        <v>0</v>
      </c>
      <c r="JI207" s="80">
        <f t="shared" si="288"/>
        <v>0</v>
      </c>
      <c r="JJ207" s="80">
        <f t="shared" si="288"/>
        <v>0</v>
      </c>
      <c r="JK207" s="80">
        <f t="shared" si="288"/>
        <v>0</v>
      </c>
      <c r="JL207" s="80">
        <f t="shared" si="288"/>
        <v>0</v>
      </c>
      <c r="JM207" s="80">
        <f t="shared" si="288"/>
        <v>0</v>
      </c>
      <c r="JN207" s="80">
        <f t="shared" si="288"/>
        <v>0</v>
      </c>
      <c r="JO207" s="80">
        <f t="shared" si="288"/>
        <v>0</v>
      </c>
      <c r="JP207" s="80">
        <f t="shared" si="288"/>
        <v>0</v>
      </c>
      <c r="JQ207" s="80">
        <f t="shared" si="288"/>
        <v>0</v>
      </c>
      <c r="JR207" s="80">
        <f t="shared" si="288"/>
        <v>0</v>
      </c>
      <c r="JS207" s="80">
        <f t="shared" si="288"/>
        <v>0</v>
      </c>
      <c r="JT207" s="80">
        <f t="shared" si="288"/>
        <v>0</v>
      </c>
      <c r="JU207" s="80">
        <f t="shared" si="288"/>
        <v>0</v>
      </c>
      <c r="JV207" s="80">
        <f t="shared" si="288"/>
        <v>0</v>
      </c>
      <c r="JW207" s="80">
        <f t="shared" si="288"/>
        <v>0</v>
      </c>
      <c r="JX207" s="80">
        <f t="shared" si="288"/>
        <v>0</v>
      </c>
      <c r="JY207" s="80">
        <f t="shared" si="288"/>
        <v>0</v>
      </c>
      <c r="JZ207" s="80">
        <f t="shared" si="288"/>
        <v>0</v>
      </c>
      <c r="KA207" s="80">
        <f t="shared" si="288"/>
        <v>0</v>
      </c>
      <c r="KB207" s="80">
        <f t="shared" si="288"/>
        <v>0</v>
      </c>
      <c r="KC207" s="80">
        <f t="shared" si="288"/>
        <v>0</v>
      </c>
      <c r="KD207" s="80">
        <f t="shared" si="288"/>
        <v>0</v>
      </c>
      <c r="KE207" s="80">
        <f t="shared" si="288"/>
        <v>0</v>
      </c>
      <c r="KF207" s="1"/>
      <c r="KG207" s="1"/>
      <c r="KH207" s="80">
        <f>+Interest_Rate_for_Equipment_Financing/12*P207</f>
        <v>0</v>
      </c>
      <c r="KI207" s="80">
        <f>+Interest_Rate_for_Equipment_Financing/12*Q207</f>
        <v>0</v>
      </c>
      <c r="KJ207" s="80">
        <f>+Interest_Rate_for_Equipment_Financing/12*R207</f>
        <v>0</v>
      </c>
      <c r="KK207" s="80">
        <f>+Interest_Rate_for_Equipment_Financing/12*S207</f>
        <v>0</v>
      </c>
      <c r="KL207" s="80">
        <f>+Interest_Rate_for_Equipment_Financing/12*T207</f>
        <v>0</v>
      </c>
      <c r="KM207" s="80">
        <f>+Interest_Rate_for_Equipment_Financing/12*U207</f>
        <v>0</v>
      </c>
      <c r="KN207" s="80">
        <f>+Interest_Rate_for_Equipment_Financing/12*V207</f>
        <v>0</v>
      </c>
      <c r="KO207" s="80">
        <f>+Interest_Rate_for_Equipment_Financing/12*W207</f>
        <v>0</v>
      </c>
      <c r="KP207" s="80">
        <f>+Interest_Rate_for_Equipment_Financing/12*X207</f>
        <v>0</v>
      </c>
      <c r="KQ207" s="80">
        <f>+Interest_Rate_for_Equipment_Financing/12*Y207</f>
        <v>0</v>
      </c>
      <c r="KR207" s="80">
        <f>+Interest_Rate_for_Equipment_Financing/12*Z207</f>
        <v>0</v>
      </c>
      <c r="KS207" s="80">
        <f>+Interest_Rate_for_Equipment_Financing/12*AA207</f>
        <v>0</v>
      </c>
      <c r="KT207" s="80">
        <f>+Interest_Rate_for_Equipment_Financing/12*AB207</f>
        <v>0</v>
      </c>
      <c r="KU207" s="80">
        <f>+Interest_Rate_for_Equipment_Financing/12*AC207</f>
        <v>0</v>
      </c>
      <c r="KV207" s="80">
        <f>+Interest_Rate_for_Equipment_Financing/12*AD207</f>
        <v>0</v>
      </c>
      <c r="KW207" s="80">
        <f>+Interest_Rate_for_Equipment_Financing/12*AE207</f>
        <v>0</v>
      </c>
      <c r="KX207" s="80">
        <f>+Interest_Rate_for_Equipment_Financing/12*AF207</f>
        <v>0</v>
      </c>
      <c r="KY207" s="80">
        <f>+Interest_Rate_for_Equipment_Financing/12*AG207</f>
        <v>0</v>
      </c>
      <c r="KZ207" s="80">
        <f>+Interest_Rate_for_Equipment_Financing/12*AH207</f>
        <v>0</v>
      </c>
      <c r="LA207" s="80">
        <f>+Interest_Rate_for_Equipment_Financing/12*AI207</f>
        <v>0</v>
      </c>
      <c r="LB207" s="80">
        <f>+Interest_Rate_for_Equipment_Financing/12*AJ207</f>
        <v>0</v>
      </c>
      <c r="LC207" s="80">
        <f>+Interest_Rate_for_Equipment_Financing/12*AK207</f>
        <v>0</v>
      </c>
      <c r="LD207" s="80">
        <f>+Interest_Rate_for_Equipment_Financing/12*AL207</f>
        <v>0</v>
      </c>
      <c r="LE207" s="80">
        <f>+Interest_Rate_for_Equipment_Financing/12*AM207</f>
        <v>0</v>
      </c>
      <c r="LF207" s="80">
        <f>+Interest_Rate_for_Equipment_Financing/12*AN207</f>
        <v>0</v>
      </c>
      <c r="LG207" s="80">
        <f>+Interest_Rate_for_Equipment_Financing/12*AO207</f>
        <v>0</v>
      </c>
      <c r="LH207" s="80">
        <f>+Interest_Rate_for_Equipment_Financing/12*AP207</f>
        <v>0</v>
      </c>
      <c r="LI207" s="80">
        <f>+Interest_Rate_for_Equipment_Financing/12*AQ207</f>
        <v>0</v>
      </c>
      <c r="LJ207" s="80">
        <f>+Interest_Rate_for_Equipment_Financing/12*AR207</f>
        <v>0</v>
      </c>
      <c r="LK207" s="80">
        <f>+Interest_Rate_for_Equipment_Financing/12*AS207</f>
        <v>0</v>
      </c>
      <c r="LL207" s="80">
        <f>+Interest_Rate_for_Equipment_Financing/12*AT207</f>
        <v>0</v>
      </c>
      <c r="LM207" s="80">
        <f>+Interest_Rate_for_Equipment_Financing/12*AU207</f>
        <v>0</v>
      </c>
      <c r="LN207" s="80">
        <f>+Interest_Rate_for_Equipment_Financing/12*AV207</f>
        <v>0</v>
      </c>
      <c r="LO207" s="80">
        <f>+Interest_Rate_for_Equipment_Financing/12*AW207</f>
        <v>0</v>
      </c>
      <c r="LP207" s="80">
        <f>+Interest_Rate_for_Equipment_Financing/12*AX207</f>
        <v>0</v>
      </c>
      <c r="LQ207" s="80">
        <f>+Interest_Rate_for_Equipment_Financing/12*AY207</f>
        <v>0</v>
      </c>
      <c r="LR207" s="80">
        <f>+Interest_Rate_for_Equipment_Financing/12*AZ207</f>
        <v>0</v>
      </c>
      <c r="LS207" s="80">
        <f>+Interest_Rate_for_Equipment_Financing/12*BA207</f>
        <v>0</v>
      </c>
      <c r="LT207" s="80">
        <f>+Interest_Rate_for_Equipment_Financing/12*BB207</f>
        <v>0</v>
      </c>
      <c r="LU207" s="80">
        <f>+Interest_Rate_for_Equipment_Financing/12*BC207</f>
        <v>0</v>
      </c>
      <c r="LV207" s="80">
        <f>+Interest_Rate_for_Equipment_Financing/12*BD207</f>
        <v>0</v>
      </c>
      <c r="LW207" s="80">
        <f>+Interest_Rate_for_Equipment_Financing/12*BE207</f>
        <v>0</v>
      </c>
      <c r="LX207" s="80">
        <f>+Interest_Rate_for_Equipment_Financing/12*BF207</f>
        <v>0</v>
      </c>
      <c r="LY207" s="80">
        <f>+Interest_Rate_for_Equipment_Financing/12*BG207</f>
        <v>0</v>
      </c>
      <c r="LZ207" s="80">
        <f>+Interest_Rate_for_Equipment_Financing/12*BH207</f>
        <v>0</v>
      </c>
      <c r="MA207" s="80">
        <f>+Interest_Rate_for_Equipment_Financing/12*BI207</f>
        <v>0</v>
      </c>
      <c r="MB207" s="80">
        <f>+Interest_Rate_for_Equipment_Financing/12*BJ207</f>
        <v>0</v>
      </c>
      <c r="MC207" s="80">
        <f>+Interest_Rate_for_Equipment_Financing/12*BK207</f>
        <v>0</v>
      </c>
      <c r="MD207" s="80">
        <f>+Interest_Rate_for_Equipment_Financing/12*BL207</f>
        <v>0</v>
      </c>
      <c r="ME207" s="80">
        <f>+Interest_Rate_for_Equipment_Financing/12*BM207</f>
        <v>0</v>
      </c>
      <c r="MF207" s="80">
        <f>+Interest_Rate_for_Equipment_Financing/12*BN207</f>
        <v>0</v>
      </c>
      <c r="MG207" s="80">
        <f>+Interest_Rate_for_Equipment_Financing/12*BO207</f>
        <v>0</v>
      </c>
      <c r="MH207" s="80">
        <f>+Interest_Rate_for_Equipment_Financing/12*BP207</f>
        <v>0</v>
      </c>
      <c r="MI207" s="80">
        <f>+Interest_Rate_for_Equipment_Financing/12*BQ207</f>
        <v>0</v>
      </c>
      <c r="MJ207" s="80">
        <f>+Interest_Rate_for_Equipment_Financing/12*BR207</f>
        <v>0</v>
      </c>
      <c r="MK207" s="80">
        <f>+Interest_Rate_for_Equipment_Financing/12*BS207</f>
        <v>0</v>
      </c>
      <c r="ML207" s="80">
        <f>+Interest_Rate_for_Equipment_Financing/12*BT207</f>
        <v>0</v>
      </c>
      <c r="MM207" s="80">
        <f>+Interest_Rate_for_Equipment_Financing/12*BU207</f>
        <v>0</v>
      </c>
      <c r="MN207" s="80">
        <f>+Interest_Rate_for_Equipment_Financing/12*BV207</f>
        <v>0</v>
      </c>
      <c r="MO207" s="80">
        <f>+Interest_Rate_for_Equipment_Financing/12*BW207</f>
        <v>0</v>
      </c>
      <c r="MP207" s="80">
        <f>+Interest_Rate_for_Equipment_Financing/12*BX207</f>
        <v>0</v>
      </c>
      <c r="MQ207" s="80">
        <f>+Interest_Rate_for_Equipment_Financing/12*BY207</f>
        <v>0</v>
      </c>
      <c r="MR207" s="80">
        <f>+Interest_Rate_for_Equipment_Financing/12*BZ207</f>
        <v>0</v>
      </c>
      <c r="MS207" s="80">
        <f>+Interest_Rate_for_Equipment_Financing/12*CA207</f>
        <v>0</v>
      </c>
      <c r="MT207" s="80">
        <f>+Interest_Rate_for_Equipment_Financing/12*CB207</f>
        <v>0</v>
      </c>
      <c r="MU207" s="80">
        <f>+Interest_Rate_for_Equipment_Financing/12*CC207</f>
        <v>0</v>
      </c>
      <c r="MV207" s="80">
        <f>+Interest_Rate_for_Equipment_Financing/12*CD207</f>
        <v>0</v>
      </c>
      <c r="MW207" s="80">
        <f>+Interest_Rate_for_Equipment_Financing/12*CE207</f>
        <v>0</v>
      </c>
      <c r="MX207" s="80">
        <f>+Interest_Rate_for_Equipment_Financing/12*CF207</f>
        <v>0</v>
      </c>
      <c r="MY207" s="80">
        <f>+Interest_Rate_for_Equipment_Financing/12*CG207</f>
        <v>0</v>
      </c>
      <c r="MZ207" s="80">
        <f>+Interest_Rate_for_Equipment_Financing/12*CH207</f>
        <v>0</v>
      </c>
      <c r="NA207" s="80">
        <f>+Interest_Rate_for_Equipment_Financing/12*CI207</f>
        <v>0</v>
      </c>
      <c r="NB207" s="80">
        <f>+Interest_Rate_for_Equipment_Financing/12*CJ207</f>
        <v>0</v>
      </c>
      <c r="NC207" s="80">
        <f>+Interest_Rate_for_Equipment_Financing/12*CK207</f>
        <v>0</v>
      </c>
      <c r="ND207" s="80">
        <f>+Interest_Rate_for_Equipment_Financing/12*CL207</f>
        <v>0</v>
      </c>
      <c r="NE207" s="80">
        <f>+Interest_Rate_for_Equipment_Financing/12*CM207</f>
        <v>0</v>
      </c>
      <c r="NF207" s="80">
        <f>+Interest_Rate_for_Equipment_Financing/12*CN207</f>
        <v>0</v>
      </c>
      <c r="NG207" s="80">
        <f>+Interest_Rate_for_Equipment_Financing/12*CO207</f>
        <v>0</v>
      </c>
      <c r="NH207" s="80">
        <f>+Interest_Rate_for_Equipment_Financing/12*CP207</f>
        <v>0</v>
      </c>
      <c r="NI207" s="80">
        <f>+Interest_Rate_for_Equipment_Financing/12*CQ207</f>
        <v>0</v>
      </c>
      <c r="NJ207" s="80">
        <f>+Interest_Rate_for_Equipment_Financing/12*CR207</f>
        <v>0</v>
      </c>
      <c r="NK207" s="80">
        <f>+Interest_Rate_for_Equipment_Financing/12*CS207</f>
        <v>0</v>
      </c>
      <c r="NL207" s="80">
        <f>+Interest_Rate_for_Equipment_Financing/12*CT207</f>
        <v>0</v>
      </c>
      <c r="NM207" s="80">
        <f>+Interest_Rate_for_Equipment_Financing/12*CU207</f>
        <v>0</v>
      </c>
      <c r="NN207" s="80">
        <f>+Interest_Rate_for_Equipment_Financing/12*CV207</f>
        <v>0</v>
      </c>
      <c r="NO207" s="80">
        <f>+Interest_Rate_for_Equipment_Financing/12*CW207</f>
        <v>0</v>
      </c>
      <c r="NP207" s="80">
        <f>+Interest_Rate_for_Equipment_Financing/12*CX207</f>
        <v>0</v>
      </c>
      <c r="NQ207" s="80">
        <f>+Interest_Rate_for_Equipment_Financing/12*CY207</f>
        <v>0</v>
      </c>
      <c r="NR207" s="80">
        <f>+Interest_Rate_for_Equipment_Financing/12*CZ207</f>
        <v>0</v>
      </c>
      <c r="NS207" s="80">
        <f>+Interest_Rate_for_Equipment_Financing/12*DA207</f>
        <v>0</v>
      </c>
      <c r="NT207" s="80">
        <f>+Interest_Rate_for_Equipment_Financing/12*DB207</f>
        <v>0</v>
      </c>
      <c r="NU207" s="80">
        <f>+Interest_Rate_for_Equipment_Financing/12*DC207</f>
        <v>0</v>
      </c>
      <c r="NV207" s="80">
        <f>+Interest_Rate_for_Equipment_Financing/12*DD207</f>
        <v>0</v>
      </c>
      <c r="NW207" s="80">
        <f>+Interest_Rate_for_Equipment_Financing/12*DE207</f>
        <v>0</v>
      </c>
      <c r="NX207" s="80">
        <f>+Interest_Rate_for_Equipment_Financing/12*DF207</f>
        <v>0</v>
      </c>
      <c r="NY207" s="80">
        <f>+Interest_Rate_for_Equipment_Financing/12*DG207</f>
        <v>0</v>
      </c>
      <c r="NZ207" s="80">
        <f>+Interest_Rate_for_Equipment_Financing/12*DH207</f>
        <v>0</v>
      </c>
      <c r="OA207" s="80">
        <f>+Interest_Rate_for_Equipment_Financing/12*DI207</f>
        <v>0</v>
      </c>
      <c r="OB207" s="80">
        <f>+Interest_Rate_for_Equipment_Financing/12*DJ207</f>
        <v>0</v>
      </c>
      <c r="OC207" s="80">
        <f>+Interest_Rate_for_Equipment_Financing/12*DK207</f>
        <v>0</v>
      </c>
      <c r="OD207" s="80">
        <f>+Interest_Rate_for_Equipment_Financing/12*DL207</f>
        <v>0</v>
      </c>
      <c r="OE207" s="80">
        <f>+Interest_Rate_for_Equipment_Financing/12*DM207</f>
        <v>0</v>
      </c>
      <c r="OF207" s="80">
        <f>+Interest_Rate_for_Equipment_Financing/12*DN207</f>
        <v>0</v>
      </c>
      <c r="OG207" s="80">
        <f>+Interest_Rate_for_Equipment_Financing/12*DO207</f>
        <v>0</v>
      </c>
      <c r="OH207" s="80">
        <f>+Interest_Rate_for_Equipment_Financing/12*DP207</f>
        <v>0</v>
      </c>
      <c r="OI207" s="80">
        <f>+Interest_Rate_for_Equipment_Financing/12*DQ207</f>
        <v>0</v>
      </c>
      <c r="OJ207" s="80">
        <f>+Interest_Rate_for_Equipment_Financing/12*DR207</f>
        <v>0</v>
      </c>
      <c r="OK207" s="80">
        <f>+Interest_Rate_for_Equipment_Financing/12*DS207</f>
        <v>0</v>
      </c>
      <c r="OL207" s="80">
        <f>+Interest_Rate_for_Equipment_Financing/12*DT207</f>
        <v>0</v>
      </c>
      <c r="OM207" s="80">
        <f>+Interest_Rate_for_Equipment_Financing/12*DU207</f>
        <v>0</v>
      </c>
      <c r="ON207" s="80">
        <f>+Interest_Rate_for_Equipment_Financing/12*DV207</f>
        <v>0</v>
      </c>
      <c r="OO207" s="80">
        <f>+Interest_Rate_for_Equipment_Financing/12*DW207</f>
        <v>0</v>
      </c>
      <c r="OP207" s="80">
        <f>+Interest_Rate_for_Equipment_Financing/12*DX207</f>
        <v>0</v>
      </c>
      <c r="OQ207" s="80">
        <f>+Interest_Rate_for_Equipment_Financing/12*DY207</f>
        <v>0</v>
      </c>
      <c r="OR207" s="80">
        <f>+Interest_Rate_for_Equipment_Financing/12*DZ207</f>
        <v>0</v>
      </c>
      <c r="OS207" s="80">
        <f>+Interest_Rate_for_Equipment_Financing/12*EA207</f>
        <v>0</v>
      </c>
      <c r="OT207" s="80">
        <f>+Interest_Rate_for_Equipment_Financing/12*EB207</f>
        <v>0</v>
      </c>
      <c r="OU207" s="80">
        <f>+Interest_Rate_for_Equipment_Financing/12*EC207</f>
        <v>0</v>
      </c>
      <c r="OV207" s="80">
        <f>+Interest_Rate_for_Equipment_Financing/12*ED207</f>
        <v>0</v>
      </c>
      <c r="OW207" s="80">
        <f>+Interest_Rate_for_Equipment_Financing/12*EE207</f>
        <v>0</v>
      </c>
    </row>
    <row r="208" ht="12.75" customHeight="1">
      <c r="A208" s="79">
        <f t="shared" si="111"/>
        <v>87</v>
      </c>
      <c r="B208" s="79" t="s">
        <v>287</v>
      </c>
      <c r="C208" s="80"/>
      <c r="D208" s="80" t="str">
        <f>Term_for_Equipment_Financing</f>
        <v/>
      </c>
      <c r="E208" s="294">
        <f>+Interest_Rate_LT</f>
        <v>0.05</v>
      </c>
      <c r="F208" s="295">
        <f t="shared" si="141"/>
        <v>3</v>
      </c>
      <c r="G208" s="79">
        <f t="shared" si="142"/>
        <v>2032</v>
      </c>
      <c r="H208" s="296"/>
      <c r="I208" s="296"/>
      <c r="J208" s="297"/>
      <c r="K208" s="1"/>
      <c r="L208" s="1"/>
      <c r="M208" s="256">
        <f t="shared" si="118"/>
        <v>48274</v>
      </c>
      <c r="N208" s="256">
        <f t="shared" si="112"/>
        <v>0</v>
      </c>
      <c r="O208" s="257">
        <f t="shared" si="113"/>
        <v>0</v>
      </c>
      <c r="P208" s="258">
        <f t="shared" ref="P208:ES208" si="289">AND((O208&gt;0.1),OR(P$70&lt;$N208,$N208=0))*(O208+$O208+O208*$E208/12)+(P$70=$M208)*($C208+$O208+$C208*$E208/12)</f>
        <v>0</v>
      </c>
      <c r="Q208" s="258">
        <f t="shared" si="289"/>
        <v>0</v>
      </c>
      <c r="R208" s="258">
        <f t="shared" si="289"/>
        <v>0</v>
      </c>
      <c r="S208" s="258">
        <f t="shared" si="289"/>
        <v>0</v>
      </c>
      <c r="T208" s="258">
        <f t="shared" si="289"/>
        <v>0</v>
      </c>
      <c r="U208" s="258">
        <f t="shared" si="289"/>
        <v>0</v>
      </c>
      <c r="V208" s="258">
        <f t="shared" si="289"/>
        <v>0</v>
      </c>
      <c r="W208" s="258">
        <f t="shared" si="289"/>
        <v>0</v>
      </c>
      <c r="X208" s="258">
        <f t="shared" si="289"/>
        <v>0</v>
      </c>
      <c r="Y208" s="258">
        <f t="shared" si="289"/>
        <v>0</v>
      </c>
      <c r="Z208" s="258">
        <f t="shared" si="289"/>
        <v>0</v>
      </c>
      <c r="AA208" s="258">
        <f t="shared" si="289"/>
        <v>0</v>
      </c>
      <c r="AB208" s="258">
        <f t="shared" si="289"/>
        <v>0</v>
      </c>
      <c r="AC208" s="258">
        <f t="shared" si="289"/>
        <v>0</v>
      </c>
      <c r="AD208" s="258">
        <f t="shared" si="289"/>
        <v>0</v>
      </c>
      <c r="AE208" s="258">
        <f t="shared" si="289"/>
        <v>0</v>
      </c>
      <c r="AF208" s="258">
        <f t="shared" si="289"/>
        <v>0</v>
      </c>
      <c r="AG208" s="258">
        <f t="shared" si="289"/>
        <v>0</v>
      </c>
      <c r="AH208" s="258">
        <f t="shared" si="289"/>
        <v>0</v>
      </c>
      <c r="AI208" s="258">
        <f t="shared" si="289"/>
        <v>0</v>
      </c>
      <c r="AJ208" s="258">
        <f t="shared" si="289"/>
        <v>0</v>
      </c>
      <c r="AK208" s="258">
        <f t="shared" si="289"/>
        <v>0</v>
      </c>
      <c r="AL208" s="258">
        <f t="shared" si="289"/>
        <v>0</v>
      </c>
      <c r="AM208" s="258">
        <f t="shared" si="289"/>
        <v>0</v>
      </c>
      <c r="AN208" s="258">
        <f t="shared" si="289"/>
        <v>0</v>
      </c>
      <c r="AO208" s="258">
        <f t="shared" si="289"/>
        <v>0</v>
      </c>
      <c r="AP208" s="258">
        <f t="shared" si="289"/>
        <v>0</v>
      </c>
      <c r="AQ208" s="258">
        <f t="shared" si="289"/>
        <v>0</v>
      </c>
      <c r="AR208" s="258">
        <f t="shared" si="289"/>
        <v>0</v>
      </c>
      <c r="AS208" s="258">
        <f t="shared" si="289"/>
        <v>0</v>
      </c>
      <c r="AT208" s="258">
        <f t="shared" si="289"/>
        <v>0</v>
      </c>
      <c r="AU208" s="258">
        <f t="shared" si="289"/>
        <v>0</v>
      </c>
      <c r="AV208" s="258">
        <f t="shared" si="289"/>
        <v>0</v>
      </c>
      <c r="AW208" s="258">
        <f t="shared" si="289"/>
        <v>0</v>
      </c>
      <c r="AX208" s="258">
        <f t="shared" si="289"/>
        <v>0</v>
      </c>
      <c r="AY208" s="258">
        <f t="shared" si="289"/>
        <v>0</v>
      </c>
      <c r="AZ208" s="258">
        <f t="shared" si="289"/>
        <v>0</v>
      </c>
      <c r="BA208" s="258">
        <f t="shared" si="289"/>
        <v>0</v>
      </c>
      <c r="BB208" s="258">
        <f t="shared" si="289"/>
        <v>0</v>
      </c>
      <c r="BC208" s="258">
        <f t="shared" si="289"/>
        <v>0</v>
      </c>
      <c r="BD208" s="258">
        <f t="shared" si="289"/>
        <v>0</v>
      </c>
      <c r="BE208" s="258">
        <f t="shared" si="289"/>
        <v>0</v>
      </c>
      <c r="BF208" s="258">
        <f t="shared" si="289"/>
        <v>0</v>
      </c>
      <c r="BG208" s="258">
        <f t="shared" si="289"/>
        <v>0</v>
      </c>
      <c r="BH208" s="258">
        <f t="shared" si="289"/>
        <v>0</v>
      </c>
      <c r="BI208" s="258">
        <f t="shared" si="289"/>
        <v>0</v>
      </c>
      <c r="BJ208" s="258">
        <f t="shared" si="289"/>
        <v>0</v>
      </c>
      <c r="BK208" s="258">
        <f t="shared" si="289"/>
        <v>0</v>
      </c>
      <c r="BL208" s="258">
        <f t="shared" si="289"/>
        <v>0</v>
      </c>
      <c r="BM208" s="258">
        <f t="shared" si="289"/>
        <v>0</v>
      </c>
      <c r="BN208" s="258">
        <f t="shared" si="289"/>
        <v>0</v>
      </c>
      <c r="BO208" s="258">
        <f t="shared" si="289"/>
        <v>0</v>
      </c>
      <c r="BP208" s="258">
        <f t="shared" si="289"/>
        <v>0</v>
      </c>
      <c r="BQ208" s="258">
        <f t="shared" si="289"/>
        <v>0</v>
      </c>
      <c r="BR208" s="258">
        <f t="shared" si="289"/>
        <v>0</v>
      </c>
      <c r="BS208" s="258">
        <f t="shared" si="289"/>
        <v>0</v>
      </c>
      <c r="BT208" s="258">
        <f t="shared" si="289"/>
        <v>0</v>
      </c>
      <c r="BU208" s="258">
        <f t="shared" si="289"/>
        <v>0</v>
      </c>
      <c r="BV208" s="258">
        <f t="shared" si="289"/>
        <v>0</v>
      </c>
      <c r="BW208" s="258">
        <f t="shared" si="289"/>
        <v>0</v>
      </c>
      <c r="BX208" s="258">
        <f t="shared" si="289"/>
        <v>0</v>
      </c>
      <c r="BY208" s="258">
        <f t="shared" si="289"/>
        <v>0</v>
      </c>
      <c r="BZ208" s="258">
        <f t="shared" si="289"/>
        <v>0</v>
      </c>
      <c r="CA208" s="258">
        <f t="shared" si="289"/>
        <v>0</v>
      </c>
      <c r="CB208" s="258">
        <f t="shared" si="289"/>
        <v>0</v>
      </c>
      <c r="CC208" s="258">
        <f t="shared" si="289"/>
        <v>0</v>
      </c>
      <c r="CD208" s="258">
        <f t="shared" si="289"/>
        <v>0</v>
      </c>
      <c r="CE208" s="258">
        <f t="shared" si="289"/>
        <v>0</v>
      </c>
      <c r="CF208" s="258">
        <f t="shared" si="289"/>
        <v>0</v>
      </c>
      <c r="CG208" s="258">
        <f t="shared" si="289"/>
        <v>0</v>
      </c>
      <c r="CH208" s="258">
        <f t="shared" si="289"/>
        <v>0</v>
      </c>
      <c r="CI208" s="258">
        <f t="shared" si="289"/>
        <v>0</v>
      </c>
      <c r="CJ208" s="258">
        <f t="shared" si="289"/>
        <v>0</v>
      </c>
      <c r="CK208" s="258">
        <f t="shared" si="289"/>
        <v>0</v>
      </c>
      <c r="CL208" s="258">
        <f t="shared" si="289"/>
        <v>0</v>
      </c>
      <c r="CM208" s="258">
        <f t="shared" si="289"/>
        <v>0</v>
      </c>
      <c r="CN208" s="258">
        <f t="shared" si="289"/>
        <v>0</v>
      </c>
      <c r="CO208" s="258">
        <f t="shared" si="289"/>
        <v>0</v>
      </c>
      <c r="CP208" s="258">
        <f t="shared" si="289"/>
        <v>0</v>
      </c>
      <c r="CQ208" s="258">
        <f t="shared" si="289"/>
        <v>0</v>
      </c>
      <c r="CR208" s="258">
        <f t="shared" si="289"/>
        <v>0</v>
      </c>
      <c r="CS208" s="258">
        <f t="shared" si="289"/>
        <v>0</v>
      </c>
      <c r="CT208" s="258">
        <f t="shared" si="289"/>
        <v>0</v>
      </c>
      <c r="CU208" s="258">
        <f t="shared" si="289"/>
        <v>0</v>
      </c>
      <c r="CV208" s="258">
        <f t="shared" si="289"/>
        <v>0</v>
      </c>
      <c r="CW208" s="258">
        <f t="shared" si="289"/>
        <v>0</v>
      </c>
      <c r="CX208" s="258">
        <f t="shared" si="289"/>
        <v>0</v>
      </c>
      <c r="CY208" s="258">
        <f t="shared" si="289"/>
        <v>0</v>
      </c>
      <c r="CZ208" s="258">
        <f t="shared" si="289"/>
        <v>0</v>
      </c>
      <c r="DA208" s="258">
        <f t="shared" si="289"/>
        <v>0</v>
      </c>
      <c r="DB208" s="258">
        <f t="shared" si="289"/>
        <v>0</v>
      </c>
      <c r="DC208" s="258">
        <f t="shared" si="289"/>
        <v>0</v>
      </c>
      <c r="DD208" s="258">
        <f t="shared" si="289"/>
        <v>0</v>
      </c>
      <c r="DE208" s="258">
        <f t="shared" si="289"/>
        <v>0</v>
      </c>
      <c r="DF208" s="258">
        <f t="shared" si="289"/>
        <v>0</v>
      </c>
      <c r="DG208" s="258">
        <f t="shared" si="289"/>
        <v>0</v>
      </c>
      <c r="DH208" s="258">
        <f t="shared" si="289"/>
        <v>0</v>
      </c>
      <c r="DI208" s="258">
        <f t="shared" si="289"/>
        <v>0</v>
      </c>
      <c r="DJ208" s="258">
        <f t="shared" si="289"/>
        <v>0</v>
      </c>
      <c r="DK208" s="258">
        <f t="shared" si="289"/>
        <v>0</v>
      </c>
      <c r="DL208" s="258">
        <f t="shared" si="289"/>
        <v>0</v>
      </c>
      <c r="DM208" s="258">
        <f t="shared" si="289"/>
        <v>0</v>
      </c>
      <c r="DN208" s="258">
        <f t="shared" si="289"/>
        <v>0</v>
      </c>
      <c r="DO208" s="258">
        <f t="shared" si="289"/>
        <v>0</v>
      </c>
      <c r="DP208" s="258">
        <f t="shared" si="289"/>
        <v>0</v>
      </c>
      <c r="DQ208" s="258">
        <f t="shared" si="289"/>
        <v>0</v>
      </c>
      <c r="DR208" s="258">
        <f t="shared" si="289"/>
        <v>0</v>
      </c>
      <c r="DS208" s="258">
        <f t="shared" si="289"/>
        <v>0</v>
      </c>
      <c r="DT208" s="258">
        <f t="shared" si="289"/>
        <v>0</v>
      </c>
      <c r="DU208" s="258">
        <f t="shared" si="289"/>
        <v>0</v>
      </c>
      <c r="DV208" s="258">
        <f t="shared" si="289"/>
        <v>0</v>
      </c>
      <c r="DW208" s="258">
        <f t="shared" si="289"/>
        <v>0</v>
      </c>
      <c r="DX208" s="258">
        <f t="shared" si="289"/>
        <v>0</v>
      </c>
      <c r="DY208" s="258">
        <f t="shared" si="289"/>
        <v>0</v>
      </c>
      <c r="DZ208" s="258">
        <f t="shared" si="289"/>
        <v>0</v>
      </c>
      <c r="EA208" s="258">
        <f t="shared" si="289"/>
        <v>0</v>
      </c>
      <c r="EB208" s="258">
        <f t="shared" si="289"/>
        <v>0</v>
      </c>
      <c r="EC208" s="258">
        <f t="shared" si="289"/>
        <v>0</v>
      </c>
      <c r="ED208" s="258">
        <f t="shared" si="289"/>
        <v>0</v>
      </c>
      <c r="EE208" s="258">
        <f t="shared" si="289"/>
        <v>0</v>
      </c>
      <c r="EF208" s="258">
        <f t="shared" si="289"/>
        <v>0</v>
      </c>
      <c r="EG208" s="258">
        <f t="shared" si="289"/>
        <v>0</v>
      </c>
      <c r="EH208" s="258">
        <f t="shared" si="289"/>
        <v>0</v>
      </c>
      <c r="EI208" s="258">
        <f t="shared" si="289"/>
        <v>0</v>
      </c>
      <c r="EJ208" s="258">
        <f t="shared" si="289"/>
        <v>0</v>
      </c>
      <c r="EK208" s="258">
        <f t="shared" si="289"/>
        <v>0</v>
      </c>
      <c r="EL208" s="258">
        <f t="shared" si="289"/>
        <v>0</v>
      </c>
      <c r="EM208" s="258">
        <f t="shared" si="289"/>
        <v>0</v>
      </c>
      <c r="EN208" s="258">
        <f t="shared" si="289"/>
        <v>0</v>
      </c>
      <c r="EO208" s="258">
        <f t="shared" si="289"/>
        <v>0</v>
      </c>
      <c r="EP208" s="258">
        <f t="shared" si="289"/>
        <v>0</v>
      </c>
      <c r="EQ208" s="258">
        <f t="shared" si="289"/>
        <v>0</v>
      </c>
      <c r="ER208" s="258">
        <f t="shared" si="289"/>
        <v>0</v>
      </c>
      <c r="ES208" s="258">
        <f t="shared" si="289"/>
        <v>0</v>
      </c>
      <c r="ET208" s="1"/>
      <c r="EU208" s="1"/>
      <c r="EV208" s="1"/>
      <c r="EW208" s="1"/>
      <c r="EX208" s="80">
        <f t="shared" ref="EX208:KE208" si="290">(P208&gt;0)*(P208-AB208)</f>
        <v>0</v>
      </c>
      <c r="EY208" s="80">
        <f t="shared" si="290"/>
        <v>0</v>
      </c>
      <c r="EZ208" s="80">
        <f t="shared" si="290"/>
        <v>0</v>
      </c>
      <c r="FA208" s="80">
        <f t="shared" si="290"/>
        <v>0</v>
      </c>
      <c r="FB208" s="80">
        <f t="shared" si="290"/>
        <v>0</v>
      </c>
      <c r="FC208" s="80">
        <f t="shared" si="290"/>
        <v>0</v>
      </c>
      <c r="FD208" s="80">
        <f t="shared" si="290"/>
        <v>0</v>
      </c>
      <c r="FE208" s="80">
        <f t="shared" si="290"/>
        <v>0</v>
      </c>
      <c r="FF208" s="80">
        <f t="shared" si="290"/>
        <v>0</v>
      </c>
      <c r="FG208" s="80">
        <f t="shared" si="290"/>
        <v>0</v>
      </c>
      <c r="FH208" s="80">
        <f t="shared" si="290"/>
        <v>0</v>
      </c>
      <c r="FI208" s="80">
        <f t="shared" si="290"/>
        <v>0</v>
      </c>
      <c r="FJ208" s="80">
        <f t="shared" si="290"/>
        <v>0</v>
      </c>
      <c r="FK208" s="80">
        <f t="shared" si="290"/>
        <v>0</v>
      </c>
      <c r="FL208" s="80">
        <f t="shared" si="290"/>
        <v>0</v>
      </c>
      <c r="FM208" s="80">
        <f t="shared" si="290"/>
        <v>0</v>
      </c>
      <c r="FN208" s="80">
        <f t="shared" si="290"/>
        <v>0</v>
      </c>
      <c r="FO208" s="80">
        <f t="shared" si="290"/>
        <v>0</v>
      </c>
      <c r="FP208" s="80">
        <f t="shared" si="290"/>
        <v>0</v>
      </c>
      <c r="FQ208" s="80">
        <f t="shared" si="290"/>
        <v>0</v>
      </c>
      <c r="FR208" s="80">
        <f t="shared" si="290"/>
        <v>0</v>
      </c>
      <c r="FS208" s="80">
        <f t="shared" si="290"/>
        <v>0</v>
      </c>
      <c r="FT208" s="80">
        <f t="shared" si="290"/>
        <v>0</v>
      </c>
      <c r="FU208" s="80">
        <f t="shared" si="290"/>
        <v>0</v>
      </c>
      <c r="FV208" s="80">
        <f t="shared" si="290"/>
        <v>0</v>
      </c>
      <c r="FW208" s="80">
        <f t="shared" si="290"/>
        <v>0</v>
      </c>
      <c r="FX208" s="80">
        <f t="shared" si="290"/>
        <v>0</v>
      </c>
      <c r="FY208" s="80">
        <f t="shared" si="290"/>
        <v>0</v>
      </c>
      <c r="FZ208" s="80">
        <f t="shared" si="290"/>
        <v>0</v>
      </c>
      <c r="GA208" s="80">
        <f t="shared" si="290"/>
        <v>0</v>
      </c>
      <c r="GB208" s="80">
        <f t="shared" si="290"/>
        <v>0</v>
      </c>
      <c r="GC208" s="80">
        <f t="shared" si="290"/>
        <v>0</v>
      </c>
      <c r="GD208" s="80">
        <f t="shared" si="290"/>
        <v>0</v>
      </c>
      <c r="GE208" s="80">
        <f t="shared" si="290"/>
        <v>0</v>
      </c>
      <c r="GF208" s="80">
        <f t="shared" si="290"/>
        <v>0</v>
      </c>
      <c r="GG208" s="80">
        <f t="shared" si="290"/>
        <v>0</v>
      </c>
      <c r="GH208" s="80">
        <f t="shared" si="290"/>
        <v>0</v>
      </c>
      <c r="GI208" s="80">
        <f t="shared" si="290"/>
        <v>0</v>
      </c>
      <c r="GJ208" s="80">
        <f t="shared" si="290"/>
        <v>0</v>
      </c>
      <c r="GK208" s="80">
        <f t="shared" si="290"/>
        <v>0</v>
      </c>
      <c r="GL208" s="80">
        <f t="shared" si="290"/>
        <v>0</v>
      </c>
      <c r="GM208" s="80">
        <f t="shared" si="290"/>
        <v>0</v>
      </c>
      <c r="GN208" s="80">
        <f t="shared" si="290"/>
        <v>0</v>
      </c>
      <c r="GO208" s="80">
        <f t="shared" si="290"/>
        <v>0</v>
      </c>
      <c r="GP208" s="80">
        <f t="shared" si="290"/>
        <v>0</v>
      </c>
      <c r="GQ208" s="80">
        <f t="shared" si="290"/>
        <v>0</v>
      </c>
      <c r="GR208" s="80">
        <f t="shared" si="290"/>
        <v>0</v>
      </c>
      <c r="GS208" s="80">
        <f t="shared" si="290"/>
        <v>0</v>
      </c>
      <c r="GT208" s="80">
        <f t="shared" si="290"/>
        <v>0</v>
      </c>
      <c r="GU208" s="80">
        <f t="shared" si="290"/>
        <v>0</v>
      </c>
      <c r="GV208" s="80">
        <f t="shared" si="290"/>
        <v>0</v>
      </c>
      <c r="GW208" s="80">
        <f t="shared" si="290"/>
        <v>0</v>
      </c>
      <c r="GX208" s="80">
        <f t="shared" si="290"/>
        <v>0</v>
      </c>
      <c r="GY208" s="80">
        <f t="shared" si="290"/>
        <v>0</v>
      </c>
      <c r="GZ208" s="80">
        <f t="shared" si="290"/>
        <v>0</v>
      </c>
      <c r="HA208" s="80">
        <f t="shared" si="290"/>
        <v>0</v>
      </c>
      <c r="HB208" s="80">
        <f t="shared" si="290"/>
        <v>0</v>
      </c>
      <c r="HC208" s="80">
        <f t="shared" si="290"/>
        <v>0</v>
      </c>
      <c r="HD208" s="80">
        <f t="shared" si="290"/>
        <v>0</v>
      </c>
      <c r="HE208" s="80">
        <f t="shared" si="290"/>
        <v>0</v>
      </c>
      <c r="HF208" s="80">
        <f t="shared" si="290"/>
        <v>0</v>
      </c>
      <c r="HG208" s="80">
        <f t="shared" si="290"/>
        <v>0</v>
      </c>
      <c r="HH208" s="80">
        <f t="shared" si="290"/>
        <v>0</v>
      </c>
      <c r="HI208" s="80">
        <f t="shared" si="290"/>
        <v>0</v>
      </c>
      <c r="HJ208" s="80">
        <f t="shared" si="290"/>
        <v>0</v>
      </c>
      <c r="HK208" s="80">
        <f t="shared" si="290"/>
        <v>0</v>
      </c>
      <c r="HL208" s="80">
        <f t="shared" si="290"/>
        <v>0</v>
      </c>
      <c r="HM208" s="80">
        <f t="shared" si="290"/>
        <v>0</v>
      </c>
      <c r="HN208" s="80">
        <f t="shared" si="290"/>
        <v>0</v>
      </c>
      <c r="HO208" s="80">
        <f t="shared" si="290"/>
        <v>0</v>
      </c>
      <c r="HP208" s="80">
        <f t="shared" si="290"/>
        <v>0</v>
      </c>
      <c r="HQ208" s="80">
        <f t="shared" si="290"/>
        <v>0</v>
      </c>
      <c r="HR208" s="80">
        <f t="shared" si="290"/>
        <v>0</v>
      </c>
      <c r="HS208" s="80">
        <f t="shared" si="290"/>
        <v>0</v>
      </c>
      <c r="HT208" s="80">
        <f t="shared" si="290"/>
        <v>0</v>
      </c>
      <c r="HU208" s="80">
        <f t="shared" si="290"/>
        <v>0</v>
      </c>
      <c r="HV208" s="80">
        <f t="shared" si="290"/>
        <v>0</v>
      </c>
      <c r="HW208" s="80">
        <f t="shared" si="290"/>
        <v>0</v>
      </c>
      <c r="HX208" s="80">
        <f t="shared" si="290"/>
        <v>0</v>
      </c>
      <c r="HY208" s="80">
        <f t="shared" si="290"/>
        <v>0</v>
      </c>
      <c r="HZ208" s="80">
        <f t="shared" si="290"/>
        <v>0</v>
      </c>
      <c r="IA208" s="80">
        <f t="shared" si="290"/>
        <v>0</v>
      </c>
      <c r="IB208" s="80">
        <f t="shared" si="290"/>
        <v>0</v>
      </c>
      <c r="IC208" s="80">
        <f t="shared" si="290"/>
        <v>0</v>
      </c>
      <c r="ID208" s="80">
        <f t="shared" si="290"/>
        <v>0</v>
      </c>
      <c r="IE208" s="80">
        <f t="shared" si="290"/>
        <v>0</v>
      </c>
      <c r="IF208" s="80">
        <f t="shared" si="290"/>
        <v>0</v>
      </c>
      <c r="IG208" s="80">
        <f t="shared" si="290"/>
        <v>0</v>
      </c>
      <c r="IH208" s="80">
        <f t="shared" si="290"/>
        <v>0</v>
      </c>
      <c r="II208" s="80">
        <f t="shared" si="290"/>
        <v>0</v>
      </c>
      <c r="IJ208" s="80">
        <f t="shared" si="290"/>
        <v>0</v>
      </c>
      <c r="IK208" s="80">
        <f t="shared" si="290"/>
        <v>0</v>
      </c>
      <c r="IL208" s="80">
        <f t="shared" si="290"/>
        <v>0</v>
      </c>
      <c r="IM208" s="80">
        <f t="shared" si="290"/>
        <v>0</v>
      </c>
      <c r="IN208" s="80">
        <f t="shared" si="290"/>
        <v>0</v>
      </c>
      <c r="IO208" s="80">
        <f t="shared" si="290"/>
        <v>0</v>
      </c>
      <c r="IP208" s="80">
        <f t="shared" si="290"/>
        <v>0</v>
      </c>
      <c r="IQ208" s="80">
        <f t="shared" si="290"/>
        <v>0</v>
      </c>
      <c r="IR208" s="80">
        <f t="shared" si="290"/>
        <v>0</v>
      </c>
      <c r="IS208" s="80">
        <f t="shared" si="290"/>
        <v>0</v>
      </c>
      <c r="IT208" s="80">
        <f t="shared" si="290"/>
        <v>0</v>
      </c>
      <c r="IU208" s="80">
        <f t="shared" si="290"/>
        <v>0</v>
      </c>
      <c r="IV208" s="80">
        <f t="shared" si="290"/>
        <v>0</v>
      </c>
      <c r="IW208" s="80">
        <f t="shared" si="290"/>
        <v>0</v>
      </c>
      <c r="IX208" s="80">
        <f t="shared" si="290"/>
        <v>0</v>
      </c>
      <c r="IY208" s="80">
        <f t="shared" si="290"/>
        <v>0</v>
      </c>
      <c r="IZ208" s="80">
        <f t="shared" si="290"/>
        <v>0</v>
      </c>
      <c r="JA208" s="80">
        <f t="shared" si="290"/>
        <v>0</v>
      </c>
      <c r="JB208" s="80">
        <f t="shared" si="290"/>
        <v>0</v>
      </c>
      <c r="JC208" s="80">
        <f t="shared" si="290"/>
        <v>0</v>
      </c>
      <c r="JD208" s="80">
        <f t="shared" si="290"/>
        <v>0</v>
      </c>
      <c r="JE208" s="80">
        <f t="shared" si="290"/>
        <v>0</v>
      </c>
      <c r="JF208" s="80">
        <f t="shared" si="290"/>
        <v>0</v>
      </c>
      <c r="JG208" s="80">
        <f t="shared" si="290"/>
        <v>0</v>
      </c>
      <c r="JH208" s="80">
        <f t="shared" si="290"/>
        <v>0</v>
      </c>
      <c r="JI208" s="80">
        <f t="shared" si="290"/>
        <v>0</v>
      </c>
      <c r="JJ208" s="80">
        <f t="shared" si="290"/>
        <v>0</v>
      </c>
      <c r="JK208" s="80">
        <f t="shared" si="290"/>
        <v>0</v>
      </c>
      <c r="JL208" s="80">
        <f t="shared" si="290"/>
        <v>0</v>
      </c>
      <c r="JM208" s="80">
        <f t="shared" si="290"/>
        <v>0</v>
      </c>
      <c r="JN208" s="80">
        <f t="shared" si="290"/>
        <v>0</v>
      </c>
      <c r="JO208" s="80">
        <f t="shared" si="290"/>
        <v>0</v>
      </c>
      <c r="JP208" s="80">
        <f t="shared" si="290"/>
        <v>0</v>
      </c>
      <c r="JQ208" s="80">
        <f t="shared" si="290"/>
        <v>0</v>
      </c>
      <c r="JR208" s="80">
        <f t="shared" si="290"/>
        <v>0</v>
      </c>
      <c r="JS208" s="80">
        <f t="shared" si="290"/>
        <v>0</v>
      </c>
      <c r="JT208" s="80">
        <f t="shared" si="290"/>
        <v>0</v>
      </c>
      <c r="JU208" s="80">
        <f t="shared" si="290"/>
        <v>0</v>
      </c>
      <c r="JV208" s="80">
        <f t="shared" si="290"/>
        <v>0</v>
      </c>
      <c r="JW208" s="80">
        <f t="shared" si="290"/>
        <v>0</v>
      </c>
      <c r="JX208" s="80">
        <f t="shared" si="290"/>
        <v>0</v>
      </c>
      <c r="JY208" s="80">
        <f t="shared" si="290"/>
        <v>0</v>
      </c>
      <c r="JZ208" s="80">
        <f t="shared" si="290"/>
        <v>0</v>
      </c>
      <c r="KA208" s="80">
        <f t="shared" si="290"/>
        <v>0</v>
      </c>
      <c r="KB208" s="80">
        <f t="shared" si="290"/>
        <v>0</v>
      </c>
      <c r="KC208" s="80">
        <f t="shared" si="290"/>
        <v>0</v>
      </c>
      <c r="KD208" s="80">
        <f t="shared" si="290"/>
        <v>0</v>
      </c>
      <c r="KE208" s="80">
        <f t="shared" si="290"/>
        <v>0</v>
      </c>
      <c r="KF208" s="1"/>
      <c r="KG208" s="1"/>
      <c r="KH208" s="80">
        <f>+Interest_Rate_for_Equipment_Financing/12*P208</f>
        <v>0</v>
      </c>
      <c r="KI208" s="80">
        <f>+Interest_Rate_for_Equipment_Financing/12*Q208</f>
        <v>0</v>
      </c>
      <c r="KJ208" s="80">
        <f>+Interest_Rate_for_Equipment_Financing/12*R208</f>
        <v>0</v>
      </c>
      <c r="KK208" s="80">
        <f>+Interest_Rate_for_Equipment_Financing/12*S208</f>
        <v>0</v>
      </c>
      <c r="KL208" s="80">
        <f>+Interest_Rate_for_Equipment_Financing/12*T208</f>
        <v>0</v>
      </c>
      <c r="KM208" s="80">
        <f>+Interest_Rate_for_Equipment_Financing/12*U208</f>
        <v>0</v>
      </c>
      <c r="KN208" s="80">
        <f>+Interest_Rate_for_Equipment_Financing/12*V208</f>
        <v>0</v>
      </c>
      <c r="KO208" s="80">
        <f>+Interest_Rate_for_Equipment_Financing/12*W208</f>
        <v>0</v>
      </c>
      <c r="KP208" s="80">
        <f>+Interest_Rate_for_Equipment_Financing/12*X208</f>
        <v>0</v>
      </c>
      <c r="KQ208" s="80">
        <f>+Interest_Rate_for_Equipment_Financing/12*Y208</f>
        <v>0</v>
      </c>
      <c r="KR208" s="80">
        <f>+Interest_Rate_for_Equipment_Financing/12*Z208</f>
        <v>0</v>
      </c>
      <c r="KS208" s="80">
        <f>+Interest_Rate_for_Equipment_Financing/12*AA208</f>
        <v>0</v>
      </c>
      <c r="KT208" s="80">
        <f>+Interest_Rate_for_Equipment_Financing/12*AB208</f>
        <v>0</v>
      </c>
      <c r="KU208" s="80">
        <f>+Interest_Rate_for_Equipment_Financing/12*AC208</f>
        <v>0</v>
      </c>
      <c r="KV208" s="80">
        <f>+Interest_Rate_for_Equipment_Financing/12*AD208</f>
        <v>0</v>
      </c>
      <c r="KW208" s="80">
        <f>+Interest_Rate_for_Equipment_Financing/12*AE208</f>
        <v>0</v>
      </c>
      <c r="KX208" s="80">
        <f>+Interest_Rate_for_Equipment_Financing/12*AF208</f>
        <v>0</v>
      </c>
      <c r="KY208" s="80">
        <f>+Interest_Rate_for_Equipment_Financing/12*AG208</f>
        <v>0</v>
      </c>
      <c r="KZ208" s="80">
        <f>+Interest_Rate_for_Equipment_Financing/12*AH208</f>
        <v>0</v>
      </c>
      <c r="LA208" s="80">
        <f>+Interest_Rate_for_Equipment_Financing/12*AI208</f>
        <v>0</v>
      </c>
      <c r="LB208" s="80">
        <f>+Interest_Rate_for_Equipment_Financing/12*AJ208</f>
        <v>0</v>
      </c>
      <c r="LC208" s="80">
        <f>+Interest_Rate_for_Equipment_Financing/12*AK208</f>
        <v>0</v>
      </c>
      <c r="LD208" s="80">
        <f>+Interest_Rate_for_Equipment_Financing/12*AL208</f>
        <v>0</v>
      </c>
      <c r="LE208" s="80">
        <f>+Interest_Rate_for_Equipment_Financing/12*AM208</f>
        <v>0</v>
      </c>
      <c r="LF208" s="80">
        <f>+Interest_Rate_for_Equipment_Financing/12*AN208</f>
        <v>0</v>
      </c>
      <c r="LG208" s="80">
        <f>+Interest_Rate_for_Equipment_Financing/12*AO208</f>
        <v>0</v>
      </c>
      <c r="LH208" s="80">
        <f>+Interest_Rate_for_Equipment_Financing/12*AP208</f>
        <v>0</v>
      </c>
      <c r="LI208" s="80">
        <f>+Interest_Rate_for_Equipment_Financing/12*AQ208</f>
        <v>0</v>
      </c>
      <c r="LJ208" s="80">
        <f>+Interest_Rate_for_Equipment_Financing/12*AR208</f>
        <v>0</v>
      </c>
      <c r="LK208" s="80">
        <f>+Interest_Rate_for_Equipment_Financing/12*AS208</f>
        <v>0</v>
      </c>
      <c r="LL208" s="80">
        <f>+Interest_Rate_for_Equipment_Financing/12*AT208</f>
        <v>0</v>
      </c>
      <c r="LM208" s="80">
        <f>+Interest_Rate_for_Equipment_Financing/12*AU208</f>
        <v>0</v>
      </c>
      <c r="LN208" s="80">
        <f>+Interest_Rate_for_Equipment_Financing/12*AV208</f>
        <v>0</v>
      </c>
      <c r="LO208" s="80">
        <f>+Interest_Rate_for_Equipment_Financing/12*AW208</f>
        <v>0</v>
      </c>
      <c r="LP208" s="80">
        <f>+Interest_Rate_for_Equipment_Financing/12*AX208</f>
        <v>0</v>
      </c>
      <c r="LQ208" s="80">
        <f>+Interest_Rate_for_Equipment_Financing/12*AY208</f>
        <v>0</v>
      </c>
      <c r="LR208" s="80">
        <f>+Interest_Rate_for_Equipment_Financing/12*AZ208</f>
        <v>0</v>
      </c>
      <c r="LS208" s="80">
        <f>+Interest_Rate_for_Equipment_Financing/12*BA208</f>
        <v>0</v>
      </c>
      <c r="LT208" s="80">
        <f>+Interest_Rate_for_Equipment_Financing/12*BB208</f>
        <v>0</v>
      </c>
      <c r="LU208" s="80">
        <f>+Interest_Rate_for_Equipment_Financing/12*BC208</f>
        <v>0</v>
      </c>
      <c r="LV208" s="80">
        <f>+Interest_Rate_for_Equipment_Financing/12*BD208</f>
        <v>0</v>
      </c>
      <c r="LW208" s="80">
        <f>+Interest_Rate_for_Equipment_Financing/12*BE208</f>
        <v>0</v>
      </c>
      <c r="LX208" s="80">
        <f>+Interest_Rate_for_Equipment_Financing/12*BF208</f>
        <v>0</v>
      </c>
      <c r="LY208" s="80">
        <f>+Interest_Rate_for_Equipment_Financing/12*BG208</f>
        <v>0</v>
      </c>
      <c r="LZ208" s="80">
        <f>+Interest_Rate_for_Equipment_Financing/12*BH208</f>
        <v>0</v>
      </c>
      <c r="MA208" s="80">
        <f>+Interest_Rate_for_Equipment_Financing/12*BI208</f>
        <v>0</v>
      </c>
      <c r="MB208" s="80">
        <f>+Interest_Rate_for_Equipment_Financing/12*BJ208</f>
        <v>0</v>
      </c>
      <c r="MC208" s="80">
        <f>+Interest_Rate_for_Equipment_Financing/12*BK208</f>
        <v>0</v>
      </c>
      <c r="MD208" s="80">
        <f>+Interest_Rate_for_Equipment_Financing/12*BL208</f>
        <v>0</v>
      </c>
      <c r="ME208" s="80">
        <f>+Interest_Rate_for_Equipment_Financing/12*BM208</f>
        <v>0</v>
      </c>
      <c r="MF208" s="80">
        <f>+Interest_Rate_for_Equipment_Financing/12*BN208</f>
        <v>0</v>
      </c>
      <c r="MG208" s="80">
        <f>+Interest_Rate_for_Equipment_Financing/12*BO208</f>
        <v>0</v>
      </c>
      <c r="MH208" s="80">
        <f>+Interest_Rate_for_Equipment_Financing/12*BP208</f>
        <v>0</v>
      </c>
      <c r="MI208" s="80">
        <f>+Interest_Rate_for_Equipment_Financing/12*BQ208</f>
        <v>0</v>
      </c>
      <c r="MJ208" s="80">
        <f>+Interest_Rate_for_Equipment_Financing/12*BR208</f>
        <v>0</v>
      </c>
      <c r="MK208" s="80">
        <f>+Interest_Rate_for_Equipment_Financing/12*BS208</f>
        <v>0</v>
      </c>
      <c r="ML208" s="80">
        <f>+Interest_Rate_for_Equipment_Financing/12*BT208</f>
        <v>0</v>
      </c>
      <c r="MM208" s="80">
        <f>+Interest_Rate_for_Equipment_Financing/12*BU208</f>
        <v>0</v>
      </c>
      <c r="MN208" s="80">
        <f>+Interest_Rate_for_Equipment_Financing/12*BV208</f>
        <v>0</v>
      </c>
      <c r="MO208" s="80">
        <f>+Interest_Rate_for_Equipment_Financing/12*BW208</f>
        <v>0</v>
      </c>
      <c r="MP208" s="80">
        <f>+Interest_Rate_for_Equipment_Financing/12*BX208</f>
        <v>0</v>
      </c>
      <c r="MQ208" s="80">
        <f>+Interest_Rate_for_Equipment_Financing/12*BY208</f>
        <v>0</v>
      </c>
      <c r="MR208" s="80">
        <f>+Interest_Rate_for_Equipment_Financing/12*BZ208</f>
        <v>0</v>
      </c>
      <c r="MS208" s="80">
        <f>+Interest_Rate_for_Equipment_Financing/12*CA208</f>
        <v>0</v>
      </c>
      <c r="MT208" s="80">
        <f>+Interest_Rate_for_Equipment_Financing/12*CB208</f>
        <v>0</v>
      </c>
      <c r="MU208" s="80">
        <f>+Interest_Rate_for_Equipment_Financing/12*CC208</f>
        <v>0</v>
      </c>
      <c r="MV208" s="80">
        <f>+Interest_Rate_for_Equipment_Financing/12*CD208</f>
        <v>0</v>
      </c>
      <c r="MW208" s="80">
        <f>+Interest_Rate_for_Equipment_Financing/12*CE208</f>
        <v>0</v>
      </c>
      <c r="MX208" s="80">
        <f>+Interest_Rate_for_Equipment_Financing/12*CF208</f>
        <v>0</v>
      </c>
      <c r="MY208" s="80">
        <f>+Interest_Rate_for_Equipment_Financing/12*CG208</f>
        <v>0</v>
      </c>
      <c r="MZ208" s="80">
        <f>+Interest_Rate_for_Equipment_Financing/12*CH208</f>
        <v>0</v>
      </c>
      <c r="NA208" s="80">
        <f>+Interest_Rate_for_Equipment_Financing/12*CI208</f>
        <v>0</v>
      </c>
      <c r="NB208" s="80">
        <f>+Interest_Rate_for_Equipment_Financing/12*CJ208</f>
        <v>0</v>
      </c>
      <c r="NC208" s="80">
        <f>+Interest_Rate_for_Equipment_Financing/12*CK208</f>
        <v>0</v>
      </c>
      <c r="ND208" s="80">
        <f>+Interest_Rate_for_Equipment_Financing/12*CL208</f>
        <v>0</v>
      </c>
      <c r="NE208" s="80">
        <f>+Interest_Rate_for_Equipment_Financing/12*CM208</f>
        <v>0</v>
      </c>
      <c r="NF208" s="80">
        <f>+Interest_Rate_for_Equipment_Financing/12*CN208</f>
        <v>0</v>
      </c>
      <c r="NG208" s="80">
        <f>+Interest_Rate_for_Equipment_Financing/12*CO208</f>
        <v>0</v>
      </c>
      <c r="NH208" s="80">
        <f>+Interest_Rate_for_Equipment_Financing/12*CP208</f>
        <v>0</v>
      </c>
      <c r="NI208" s="80">
        <f>+Interest_Rate_for_Equipment_Financing/12*CQ208</f>
        <v>0</v>
      </c>
      <c r="NJ208" s="80">
        <f>+Interest_Rate_for_Equipment_Financing/12*CR208</f>
        <v>0</v>
      </c>
      <c r="NK208" s="80">
        <f>+Interest_Rate_for_Equipment_Financing/12*CS208</f>
        <v>0</v>
      </c>
      <c r="NL208" s="80">
        <f>+Interest_Rate_for_Equipment_Financing/12*CT208</f>
        <v>0</v>
      </c>
      <c r="NM208" s="80">
        <f>+Interest_Rate_for_Equipment_Financing/12*CU208</f>
        <v>0</v>
      </c>
      <c r="NN208" s="80">
        <f>+Interest_Rate_for_Equipment_Financing/12*CV208</f>
        <v>0</v>
      </c>
      <c r="NO208" s="80">
        <f>+Interest_Rate_for_Equipment_Financing/12*CW208</f>
        <v>0</v>
      </c>
      <c r="NP208" s="80">
        <f>+Interest_Rate_for_Equipment_Financing/12*CX208</f>
        <v>0</v>
      </c>
      <c r="NQ208" s="80">
        <f>+Interest_Rate_for_Equipment_Financing/12*CY208</f>
        <v>0</v>
      </c>
      <c r="NR208" s="80">
        <f>+Interest_Rate_for_Equipment_Financing/12*CZ208</f>
        <v>0</v>
      </c>
      <c r="NS208" s="80">
        <f>+Interest_Rate_for_Equipment_Financing/12*DA208</f>
        <v>0</v>
      </c>
      <c r="NT208" s="80">
        <f>+Interest_Rate_for_Equipment_Financing/12*DB208</f>
        <v>0</v>
      </c>
      <c r="NU208" s="80">
        <f>+Interest_Rate_for_Equipment_Financing/12*DC208</f>
        <v>0</v>
      </c>
      <c r="NV208" s="80">
        <f>+Interest_Rate_for_Equipment_Financing/12*DD208</f>
        <v>0</v>
      </c>
      <c r="NW208" s="80">
        <f>+Interest_Rate_for_Equipment_Financing/12*DE208</f>
        <v>0</v>
      </c>
      <c r="NX208" s="80">
        <f>+Interest_Rate_for_Equipment_Financing/12*DF208</f>
        <v>0</v>
      </c>
      <c r="NY208" s="80">
        <f>+Interest_Rate_for_Equipment_Financing/12*DG208</f>
        <v>0</v>
      </c>
      <c r="NZ208" s="80">
        <f>+Interest_Rate_for_Equipment_Financing/12*DH208</f>
        <v>0</v>
      </c>
      <c r="OA208" s="80">
        <f>+Interest_Rate_for_Equipment_Financing/12*DI208</f>
        <v>0</v>
      </c>
      <c r="OB208" s="80">
        <f>+Interest_Rate_for_Equipment_Financing/12*DJ208</f>
        <v>0</v>
      </c>
      <c r="OC208" s="80">
        <f>+Interest_Rate_for_Equipment_Financing/12*DK208</f>
        <v>0</v>
      </c>
      <c r="OD208" s="80">
        <f>+Interest_Rate_for_Equipment_Financing/12*DL208</f>
        <v>0</v>
      </c>
      <c r="OE208" s="80">
        <f>+Interest_Rate_for_Equipment_Financing/12*DM208</f>
        <v>0</v>
      </c>
      <c r="OF208" s="80">
        <f>+Interest_Rate_for_Equipment_Financing/12*DN208</f>
        <v>0</v>
      </c>
      <c r="OG208" s="80">
        <f>+Interest_Rate_for_Equipment_Financing/12*DO208</f>
        <v>0</v>
      </c>
      <c r="OH208" s="80">
        <f>+Interest_Rate_for_Equipment_Financing/12*DP208</f>
        <v>0</v>
      </c>
      <c r="OI208" s="80">
        <f>+Interest_Rate_for_Equipment_Financing/12*DQ208</f>
        <v>0</v>
      </c>
      <c r="OJ208" s="80">
        <f>+Interest_Rate_for_Equipment_Financing/12*DR208</f>
        <v>0</v>
      </c>
      <c r="OK208" s="80">
        <f>+Interest_Rate_for_Equipment_Financing/12*DS208</f>
        <v>0</v>
      </c>
      <c r="OL208" s="80">
        <f>+Interest_Rate_for_Equipment_Financing/12*DT208</f>
        <v>0</v>
      </c>
      <c r="OM208" s="80">
        <f>+Interest_Rate_for_Equipment_Financing/12*DU208</f>
        <v>0</v>
      </c>
      <c r="ON208" s="80">
        <f>+Interest_Rate_for_Equipment_Financing/12*DV208</f>
        <v>0</v>
      </c>
      <c r="OO208" s="80">
        <f>+Interest_Rate_for_Equipment_Financing/12*DW208</f>
        <v>0</v>
      </c>
      <c r="OP208" s="80">
        <f>+Interest_Rate_for_Equipment_Financing/12*DX208</f>
        <v>0</v>
      </c>
      <c r="OQ208" s="80">
        <f>+Interest_Rate_for_Equipment_Financing/12*DY208</f>
        <v>0</v>
      </c>
      <c r="OR208" s="80">
        <f>+Interest_Rate_for_Equipment_Financing/12*DZ208</f>
        <v>0</v>
      </c>
      <c r="OS208" s="80">
        <f>+Interest_Rate_for_Equipment_Financing/12*EA208</f>
        <v>0</v>
      </c>
      <c r="OT208" s="80">
        <f>+Interest_Rate_for_Equipment_Financing/12*EB208</f>
        <v>0</v>
      </c>
      <c r="OU208" s="80">
        <f>+Interest_Rate_for_Equipment_Financing/12*EC208</f>
        <v>0</v>
      </c>
      <c r="OV208" s="80">
        <f>+Interest_Rate_for_Equipment_Financing/12*ED208</f>
        <v>0</v>
      </c>
      <c r="OW208" s="80">
        <f>+Interest_Rate_for_Equipment_Financing/12*EE208</f>
        <v>0</v>
      </c>
    </row>
    <row r="209" ht="12.75" customHeight="1">
      <c r="A209" s="79">
        <f t="shared" si="111"/>
        <v>88</v>
      </c>
      <c r="B209" s="79" t="s">
        <v>288</v>
      </c>
      <c r="C209" s="80"/>
      <c r="D209" s="80" t="str">
        <f>Term_for_Equipment_Financing</f>
        <v/>
      </c>
      <c r="E209" s="294">
        <f>+Interest_Rate_LT</f>
        <v>0.05</v>
      </c>
      <c r="F209" s="295">
        <f t="shared" si="141"/>
        <v>4</v>
      </c>
      <c r="G209" s="79">
        <f t="shared" si="142"/>
        <v>2032</v>
      </c>
      <c r="H209" s="296"/>
      <c r="I209" s="296"/>
      <c r="J209" s="297"/>
      <c r="K209" s="1"/>
      <c r="L209" s="1"/>
      <c r="M209" s="256">
        <f t="shared" si="118"/>
        <v>48305</v>
      </c>
      <c r="N209" s="256">
        <f t="shared" si="112"/>
        <v>0</v>
      </c>
      <c r="O209" s="257">
        <f t="shared" si="113"/>
        <v>0</v>
      </c>
      <c r="P209" s="258">
        <f t="shared" ref="P209:ES209" si="291">AND((O209&gt;0.1),OR(P$70&lt;$N209,$N209=0))*(O209+$O209+O209*$E209/12)+(P$70=$M209)*($C209+$O209+$C209*$E209/12)</f>
        <v>0</v>
      </c>
      <c r="Q209" s="258">
        <f t="shared" si="291"/>
        <v>0</v>
      </c>
      <c r="R209" s="258">
        <f t="shared" si="291"/>
        <v>0</v>
      </c>
      <c r="S209" s="258">
        <f t="shared" si="291"/>
        <v>0</v>
      </c>
      <c r="T209" s="258">
        <f t="shared" si="291"/>
        <v>0</v>
      </c>
      <c r="U209" s="258">
        <f t="shared" si="291"/>
        <v>0</v>
      </c>
      <c r="V209" s="258">
        <f t="shared" si="291"/>
        <v>0</v>
      </c>
      <c r="W209" s="258">
        <f t="shared" si="291"/>
        <v>0</v>
      </c>
      <c r="X209" s="258">
        <f t="shared" si="291"/>
        <v>0</v>
      </c>
      <c r="Y209" s="258">
        <f t="shared" si="291"/>
        <v>0</v>
      </c>
      <c r="Z209" s="258">
        <f t="shared" si="291"/>
        <v>0</v>
      </c>
      <c r="AA209" s="258">
        <f t="shared" si="291"/>
        <v>0</v>
      </c>
      <c r="AB209" s="258">
        <f t="shared" si="291"/>
        <v>0</v>
      </c>
      <c r="AC209" s="258">
        <f t="shared" si="291"/>
        <v>0</v>
      </c>
      <c r="AD209" s="258">
        <f t="shared" si="291"/>
        <v>0</v>
      </c>
      <c r="AE209" s="258">
        <f t="shared" si="291"/>
        <v>0</v>
      </c>
      <c r="AF209" s="258">
        <f t="shared" si="291"/>
        <v>0</v>
      </c>
      <c r="AG209" s="258">
        <f t="shared" si="291"/>
        <v>0</v>
      </c>
      <c r="AH209" s="258">
        <f t="shared" si="291"/>
        <v>0</v>
      </c>
      <c r="AI209" s="258">
        <f t="shared" si="291"/>
        <v>0</v>
      </c>
      <c r="AJ209" s="258">
        <f t="shared" si="291"/>
        <v>0</v>
      </c>
      <c r="AK209" s="258">
        <f t="shared" si="291"/>
        <v>0</v>
      </c>
      <c r="AL209" s="258">
        <f t="shared" si="291"/>
        <v>0</v>
      </c>
      <c r="AM209" s="258">
        <f t="shared" si="291"/>
        <v>0</v>
      </c>
      <c r="AN209" s="258">
        <f t="shared" si="291"/>
        <v>0</v>
      </c>
      <c r="AO209" s="258">
        <f t="shared" si="291"/>
        <v>0</v>
      </c>
      <c r="AP209" s="258">
        <f t="shared" si="291"/>
        <v>0</v>
      </c>
      <c r="AQ209" s="258">
        <f t="shared" si="291"/>
        <v>0</v>
      </c>
      <c r="AR209" s="258">
        <f t="shared" si="291"/>
        <v>0</v>
      </c>
      <c r="AS209" s="258">
        <f t="shared" si="291"/>
        <v>0</v>
      </c>
      <c r="AT209" s="258">
        <f t="shared" si="291"/>
        <v>0</v>
      </c>
      <c r="AU209" s="258">
        <f t="shared" si="291"/>
        <v>0</v>
      </c>
      <c r="AV209" s="258">
        <f t="shared" si="291"/>
        <v>0</v>
      </c>
      <c r="AW209" s="258">
        <f t="shared" si="291"/>
        <v>0</v>
      </c>
      <c r="AX209" s="258">
        <f t="shared" si="291"/>
        <v>0</v>
      </c>
      <c r="AY209" s="258">
        <f t="shared" si="291"/>
        <v>0</v>
      </c>
      <c r="AZ209" s="258">
        <f t="shared" si="291"/>
        <v>0</v>
      </c>
      <c r="BA209" s="258">
        <f t="shared" si="291"/>
        <v>0</v>
      </c>
      <c r="BB209" s="258">
        <f t="shared" si="291"/>
        <v>0</v>
      </c>
      <c r="BC209" s="258">
        <f t="shared" si="291"/>
        <v>0</v>
      </c>
      <c r="BD209" s="258">
        <f t="shared" si="291"/>
        <v>0</v>
      </c>
      <c r="BE209" s="258">
        <f t="shared" si="291"/>
        <v>0</v>
      </c>
      <c r="BF209" s="258">
        <f t="shared" si="291"/>
        <v>0</v>
      </c>
      <c r="BG209" s="258">
        <f t="shared" si="291"/>
        <v>0</v>
      </c>
      <c r="BH209" s="258">
        <f t="shared" si="291"/>
        <v>0</v>
      </c>
      <c r="BI209" s="258">
        <f t="shared" si="291"/>
        <v>0</v>
      </c>
      <c r="BJ209" s="258">
        <f t="shared" si="291"/>
        <v>0</v>
      </c>
      <c r="BK209" s="258">
        <f t="shared" si="291"/>
        <v>0</v>
      </c>
      <c r="BL209" s="258">
        <f t="shared" si="291"/>
        <v>0</v>
      </c>
      <c r="BM209" s="258">
        <f t="shared" si="291"/>
        <v>0</v>
      </c>
      <c r="BN209" s="258">
        <f t="shared" si="291"/>
        <v>0</v>
      </c>
      <c r="BO209" s="258">
        <f t="shared" si="291"/>
        <v>0</v>
      </c>
      <c r="BP209" s="258">
        <f t="shared" si="291"/>
        <v>0</v>
      </c>
      <c r="BQ209" s="258">
        <f t="shared" si="291"/>
        <v>0</v>
      </c>
      <c r="BR209" s="258">
        <f t="shared" si="291"/>
        <v>0</v>
      </c>
      <c r="BS209" s="258">
        <f t="shared" si="291"/>
        <v>0</v>
      </c>
      <c r="BT209" s="258">
        <f t="shared" si="291"/>
        <v>0</v>
      </c>
      <c r="BU209" s="258">
        <f t="shared" si="291"/>
        <v>0</v>
      </c>
      <c r="BV209" s="258">
        <f t="shared" si="291"/>
        <v>0</v>
      </c>
      <c r="BW209" s="258">
        <f t="shared" si="291"/>
        <v>0</v>
      </c>
      <c r="BX209" s="258">
        <f t="shared" si="291"/>
        <v>0</v>
      </c>
      <c r="BY209" s="258">
        <f t="shared" si="291"/>
        <v>0</v>
      </c>
      <c r="BZ209" s="258">
        <f t="shared" si="291"/>
        <v>0</v>
      </c>
      <c r="CA209" s="258">
        <f t="shared" si="291"/>
        <v>0</v>
      </c>
      <c r="CB209" s="258">
        <f t="shared" si="291"/>
        <v>0</v>
      </c>
      <c r="CC209" s="258">
        <f t="shared" si="291"/>
        <v>0</v>
      </c>
      <c r="CD209" s="258">
        <f t="shared" si="291"/>
        <v>0</v>
      </c>
      <c r="CE209" s="258">
        <f t="shared" si="291"/>
        <v>0</v>
      </c>
      <c r="CF209" s="258">
        <f t="shared" si="291"/>
        <v>0</v>
      </c>
      <c r="CG209" s="258">
        <f t="shared" si="291"/>
        <v>0</v>
      </c>
      <c r="CH209" s="258">
        <f t="shared" si="291"/>
        <v>0</v>
      </c>
      <c r="CI209" s="258">
        <f t="shared" si="291"/>
        <v>0</v>
      </c>
      <c r="CJ209" s="258">
        <f t="shared" si="291"/>
        <v>0</v>
      </c>
      <c r="CK209" s="258">
        <f t="shared" si="291"/>
        <v>0</v>
      </c>
      <c r="CL209" s="258">
        <f t="shared" si="291"/>
        <v>0</v>
      </c>
      <c r="CM209" s="258">
        <f t="shared" si="291"/>
        <v>0</v>
      </c>
      <c r="CN209" s="258">
        <f t="shared" si="291"/>
        <v>0</v>
      </c>
      <c r="CO209" s="258">
        <f t="shared" si="291"/>
        <v>0</v>
      </c>
      <c r="CP209" s="258">
        <f t="shared" si="291"/>
        <v>0</v>
      </c>
      <c r="CQ209" s="258">
        <f t="shared" si="291"/>
        <v>0</v>
      </c>
      <c r="CR209" s="258">
        <f t="shared" si="291"/>
        <v>0</v>
      </c>
      <c r="CS209" s="258">
        <f t="shared" si="291"/>
        <v>0</v>
      </c>
      <c r="CT209" s="258">
        <f t="shared" si="291"/>
        <v>0</v>
      </c>
      <c r="CU209" s="258">
        <f t="shared" si="291"/>
        <v>0</v>
      </c>
      <c r="CV209" s="258">
        <f t="shared" si="291"/>
        <v>0</v>
      </c>
      <c r="CW209" s="258">
        <f t="shared" si="291"/>
        <v>0</v>
      </c>
      <c r="CX209" s="258">
        <f t="shared" si="291"/>
        <v>0</v>
      </c>
      <c r="CY209" s="258">
        <f t="shared" si="291"/>
        <v>0</v>
      </c>
      <c r="CZ209" s="258">
        <f t="shared" si="291"/>
        <v>0</v>
      </c>
      <c r="DA209" s="258">
        <f t="shared" si="291"/>
        <v>0</v>
      </c>
      <c r="DB209" s="258">
        <f t="shared" si="291"/>
        <v>0</v>
      </c>
      <c r="DC209" s="258">
        <f t="shared" si="291"/>
        <v>0</v>
      </c>
      <c r="DD209" s="258">
        <f t="shared" si="291"/>
        <v>0</v>
      </c>
      <c r="DE209" s="258">
        <f t="shared" si="291"/>
        <v>0</v>
      </c>
      <c r="DF209" s="258">
        <f t="shared" si="291"/>
        <v>0</v>
      </c>
      <c r="DG209" s="258">
        <f t="shared" si="291"/>
        <v>0</v>
      </c>
      <c r="DH209" s="258">
        <f t="shared" si="291"/>
        <v>0</v>
      </c>
      <c r="DI209" s="258">
        <f t="shared" si="291"/>
        <v>0</v>
      </c>
      <c r="DJ209" s="258">
        <f t="shared" si="291"/>
        <v>0</v>
      </c>
      <c r="DK209" s="258">
        <f t="shared" si="291"/>
        <v>0</v>
      </c>
      <c r="DL209" s="258">
        <f t="shared" si="291"/>
        <v>0</v>
      </c>
      <c r="DM209" s="258">
        <f t="shared" si="291"/>
        <v>0</v>
      </c>
      <c r="DN209" s="258">
        <f t="shared" si="291"/>
        <v>0</v>
      </c>
      <c r="DO209" s="258">
        <f t="shared" si="291"/>
        <v>0</v>
      </c>
      <c r="DP209" s="258">
        <f t="shared" si="291"/>
        <v>0</v>
      </c>
      <c r="DQ209" s="258">
        <f t="shared" si="291"/>
        <v>0</v>
      </c>
      <c r="DR209" s="258">
        <f t="shared" si="291"/>
        <v>0</v>
      </c>
      <c r="DS209" s="258">
        <f t="shared" si="291"/>
        <v>0</v>
      </c>
      <c r="DT209" s="258">
        <f t="shared" si="291"/>
        <v>0</v>
      </c>
      <c r="DU209" s="258">
        <f t="shared" si="291"/>
        <v>0</v>
      </c>
      <c r="DV209" s="258">
        <f t="shared" si="291"/>
        <v>0</v>
      </c>
      <c r="DW209" s="258">
        <f t="shared" si="291"/>
        <v>0</v>
      </c>
      <c r="DX209" s="258">
        <f t="shared" si="291"/>
        <v>0</v>
      </c>
      <c r="DY209" s="258">
        <f t="shared" si="291"/>
        <v>0</v>
      </c>
      <c r="DZ209" s="258">
        <f t="shared" si="291"/>
        <v>0</v>
      </c>
      <c r="EA209" s="258">
        <f t="shared" si="291"/>
        <v>0</v>
      </c>
      <c r="EB209" s="258">
        <f t="shared" si="291"/>
        <v>0</v>
      </c>
      <c r="EC209" s="258">
        <f t="shared" si="291"/>
        <v>0</v>
      </c>
      <c r="ED209" s="258">
        <f t="shared" si="291"/>
        <v>0</v>
      </c>
      <c r="EE209" s="258">
        <f t="shared" si="291"/>
        <v>0</v>
      </c>
      <c r="EF209" s="258">
        <f t="shared" si="291"/>
        <v>0</v>
      </c>
      <c r="EG209" s="258">
        <f t="shared" si="291"/>
        <v>0</v>
      </c>
      <c r="EH209" s="258">
        <f t="shared" si="291"/>
        <v>0</v>
      </c>
      <c r="EI209" s="258">
        <f t="shared" si="291"/>
        <v>0</v>
      </c>
      <c r="EJ209" s="258">
        <f t="shared" si="291"/>
        <v>0</v>
      </c>
      <c r="EK209" s="258">
        <f t="shared" si="291"/>
        <v>0</v>
      </c>
      <c r="EL209" s="258">
        <f t="shared" si="291"/>
        <v>0</v>
      </c>
      <c r="EM209" s="258">
        <f t="shared" si="291"/>
        <v>0</v>
      </c>
      <c r="EN209" s="258">
        <f t="shared" si="291"/>
        <v>0</v>
      </c>
      <c r="EO209" s="258">
        <f t="shared" si="291"/>
        <v>0</v>
      </c>
      <c r="EP209" s="258">
        <f t="shared" si="291"/>
        <v>0</v>
      </c>
      <c r="EQ209" s="258">
        <f t="shared" si="291"/>
        <v>0</v>
      </c>
      <c r="ER209" s="258">
        <f t="shared" si="291"/>
        <v>0</v>
      </c>
      <c r="ES209" s="258">
        <f t="shared" si="291"/>
        <v>0</v>
      </c>
      <c r="ET209" s="1"/>
      <c r="EU209" s="1"/>
      <c r="EV209" s="1"/>
      <c r="EW209" s="1"/>
      <c r="EX209" s="80">
        <f t="shared" ref="EX209:KE209" si="292">(P209&gt;0)*(P209-AB209)</f>
        <v>0</v>
      </c>
      <c r="EY209" s="80">
        <f t="shared" si="292"/>
        <v>0</v>
      </c>
      <c r="EZ209" s="80">
        <f t="shared" si="292"/>
        <v>0</v>
      </c>
      <c r="FA209" s="80">
        <f t="shared" si="292"/>
        <v>0</v>
      </c>
      <c r="FB209" s="80">
        <f t="shared" si="292"/>
        <v>0</v>
      </c>
      <c r="FC209" s="80">
        <f t="shared" si="292"/>
        <v>0</v>
      </c>
      <c r="FD209" s="80">
        <f t="shared" si="292"/>
        <v>0</v>
      </c>
      <c r="FE209" s="80">
        <f t="shared" si="292"/>
        <v>0</v>
      </c>
      <c r="FF209" s="80">
        <f t="shared" si="292"/>
        <v>0</v>
      </c>
      <c r="FG209" s="80">
        <f t="shared" si="292"/>
        <v>0</v>
      </c>
      <c r="FH209" s="80">
        <f t="shared" si="292"/>
        <v>0</v>
      </c>
      <c r="FI209" s="80">
        <f t="shared" si="292"/>
        <v>0</v>
      </c>
      <c r="FJ209" s="80">
        <f t="shared" si="292"/>
        <v>0</v>
      </c>
      <c r="FK209" s="80">
        <f t="shared" si="292"/>
        <v>0</v>
      </c>
      <c r="FL209" s="80">
        <f t="shared" si="292"/>
        <v>0</v>
      </c>
      <c r="FM209" s="80">
        <f t="shared" si="292"/>
        <v>0</v>
      </c>
      <c r="FN209" s="80">
        <f t="shared" si="292"/>
        <v>0</v>
      </c>
      <c r="FO209" s="80">
        <f t="shared" si="292"/>
        <v>0</v>
      </c>
      <c r="FP209" s="80">
        <f t="shared" si="292"/>
        <v>0</v>
      </c>
      <c r="FQ209" s="80">
        <f t="shared" si="292"/>
        <v>0</v>
      </c>
      <c r="FR209" s="80">
        <f t="shared" si="292"/>
        <v>0</v>
      </c>
      <c r="FS209" s="80">
        <f t="shared" si="292"/>
        <v>0</v>
      </c>
      <c r="FT209" s="80">
        <f t="shared" si="292"/>
        <v>0</v>
      </c>
      <c r="FU209" s="80">
        <f t="shared" si="292"/>
        <v>0</v>
      </c>
      <c r="FV209" s="80">
        <f t="shared" si="292"/>
        <v>0</v>
      </c>
      <c r="FW209" s="80">
        <f t="shared" si="292"/>
        <v>0</v>
      </c>
      <c r="FX209" s="80">
        <f t="shared" si="292"/>
        <v>0</v>
      </c>
      <c r="FY209" s="80">
        <f t="shared" si="292"/>
        <v>0</v>
      </c>
      <c r="FZ209" s="80">
        <f t="shared" si="292"/>
        <v>0</v>
      </c>
      <c r="GA209" s="80">
        <f t="shared" si="292"/>
        <v>0</v>
      </c>
      <c r="GB209" s="80">
        <f t="shared" si="292"/>
        <v>0</v>
      </c>
      <c r="GC209" s="80">
        <f t="shared" si="292"/>
        <v>0</v>
      </c>
      <c r="GD209" s="80">
        <f t="shared" si="292"/>
        <v>0</v>
      </c>
      <c r="GE209" s="80">
        <f t="shared" si="292"/>
        <v>0</v>
      </c>
      <c r="GF209" s="80">
        <f t="shared" si="292"/>
        <v>0</v>
      </c>
      <c r="GG209" s="80">
        <f t="shared" si="292"/>
        <v>0</v>
      </c>
      <c r="GH209" s="80">
        <f t="shared" si="292"/>
        <v>0</v>
      </c>
      <c r="GI209" s="80">
        <f t="shared" si="292"/>
        <v>0</v>
      </c>
      <c r="GJ209" s="80">
        <f t="shared" si="292"/>
        <v>0</v>
      </c>
      <c r="GK209" s="80">
        <f t="shared" si="292"/>
        <v>0</v>
      </c>
      <c r="GL209" s="80">
        <f t="shared" si="292"/>
        <v>0</v>
      </c>
      <c r="GM209" s="80">
        <f t="shared" si="292"/>
        <v>0</v>
      </c>
      <c r="GN209" s="80">
        <f t="shared" si="292"/>
        <v>0</v>
      </c>
      <c r="GO209" s="80">
        <f t="shared" si="292"/>
        <v>0</v>
      </c>
      <c r="GP209" s="80">
        <f t="shared" si="292"/>
        <v>0</v>
      </c>
      <c r="GQ209" s="80">
        <f t="shared" si="292"/>
        <v>0</v>
      </c>
      <c r="GR209" s="80">
        <f t="shared" si="292"/>
        <v>0</v>
      </c>
      <c r="GS209" s="80">
        <f t="shared" si="292"/>
        <v>0</v>
      </c>
      <c r="GT209" s="80">
        <f t="shared" si="292"/>
        <v>0</v>
      </c>
      <c r="GU209" s="80">
        <f t="shared" si="292"/>
        <v>0</v>
      </c>
      <c r="GV209" s="80">
        <f t="shared" si="292"/>
        <v>0</v>
      </c>
      <c r="GW209" s="80">
        <f t="shared" si="292"/>
        <v>0</v>
      </c>
      <c r="GX209" s="80">
        <f t="shared" si="292"/>
        <v>0</v>
      </c>
      <c r="GY209" s="80">
        <f t="shared" si="292"/>
        <v>0</v>
      </c>
      <c r="GZ209" s="80">
        <f t="shared" si="292"/>
        <v>0</v>
      </c>
      <c r="HA209" s="80">
        <f t="shared" si="292"/>
        <v>0</v>
      </c>
      <c r="HB209" s="80">
        <f t="shared" si="292"/>
        <v>0</v>
      </c>
      <c r="HC209" s="80">
        <f t="shared" si="292"/>
        <v>0</v>
      </c>
      <c r="HD209" s="80">
        <f t="shared" si="292"/>
        <v>0</v>
      </c>
      <c r="HE209" s="80">
        <f t="shared" si="292"/>
        <v>0</v>
      </c>
      <c r="HF209" s="80">
        <f t="shared" si="292"/>
        <v>0</v>
      </c>
      <c r="HG209" s="80">
        <f t="shared" si="292"/>
        <v>0</v>
      </c>
      <c r="HH209" s="80">
        <f t="shared" si="292"/>
        <v>0</v>
      </c>
      <c r="HI209" s="80">
        <f t="shared" si="292"/>
        <v>0</v>
      </c>
      <c r="HJ209" s="80">
        <f t="shared" si="292"/>
        <v>0</v>
      </c>
      <c r="HK209" s="80">
        <f t="shared" si="292"/>
        <v>0</v>
      </c>
      <c r="HL209" s="80">
        <f t="shared" si="292"/>
        <v>0</v>
      </c>
      <c r="HM209" s="80">
        <f t="shared" si="292"/>
        <v>0</v>
      </c>
      <c r="HN209" s="80">
        <f t="shared" si="292"/>
        <v>0</v>
      </c>
      <c r="HO209" s="80">
        <f t="shared" si="292"/>
        <v>0</v>
      </c>
      <c r="HP209" s="80">
        <f t="shared" si="292"/>
        <v>0</v>
      </c>
      <c r="HQ209" s="80">
        <f t="shared" si="292"/>
        <v>0</v>
      </c>
      <c r="HR209" s="80">
        <f t="shared" si="292"/>
        <v>0</v>
      </c>
      <c r="HS209" s="80">
        <f t="shared" si="292"/>
        <v>0</v>
      </c>
      <c r="HT209" s="80">
        <f t="shared" si="292"/>
        <v>0</v>
      </c>
      <c r="HU209" s="80">
        <f t="shared" si="292"/>
        <v>0</v>
      </c>
      <c r="HV209" s="80">
        <f t="shared" si="292"/>
        <v>0</v>
      </c>
      <c r="HW209" s="80">
        <f t="shared" si="292"/>
        <v>0</v>
      </c>
      <c r="HX209" s="80">
        <f t="shared" si="292"/>
        <v>0</v>
      </c>
      <c r="HY209" s="80">
        <f t="shared" si="292"/>
        <v>0</v>
      </c>
      <c r="HZ209" s="80">
        <f t="shared" si="292"/>
        <v>0</v>
      </c>
      <c r="IA209" s="80">
        <f t="shared" si="292"/>
        <v>0</v>
      </c>
      <c r="IB209" s="80">
        <f t="shared" si="292"/>
        <v>0</v>
      </c>
      <c r="IC209" s="80">
        <f t="shared" si="292"/>
        <v>0</v>
      </c>
      <c r="ID209" s="80">
        <f t="shared" si="292"/>
        <v>0</v>
      </c>
      <c r="IE209" s="80">
        <f t="shared" si="292"/>
        <v>0</v>
      </c>
      <c r="IF209" s="80">
        <f t="shared" si="292"/>
        <v>0</v>
      </c>
      <c r="IG209" s="80">
        <f t="shared" si="292"/>
        <v>0</v>
      </c>
      <c r="IH209" s="80">
        <f t="shared" si="292"/>
        <v>0</v>
      </c>
      <c r="II209" s="80">
        <f t="shared" si="292"/>
        <v>0</v>
      </c>
      <c r="IJ209" s="80">
        <f t="shared" si="292"/>
        <v>0</v>
      </c>
      <c r="IK209" s="80">
        <f t="shared" si="292"/>
        <v>0</v>
      </c>
      <c r="IL209" s="80">
        <f t="shared" si="292"/>
        <v>0</v>
      </c>
      <c r="IM209" s="80">
        <f t="shared" si="292"/>
        <v>0</v>
      </c>
      <c r="IN209" s="80">
        <f t="shared" si="292"/>
        <v>0</v>
      </c>
      <c r="IO209" s="80">
        <f t="shared" si="292"/>
        <v>0</v>
      </c>
      <c r="IP209" s="80">
        <f t="shared" si="292"/>
        <v>0</v>
      </c>
      <c r="IQ209" s="80">
        <f t="shared" si="292"/>
        <v>0</v>
      </c>
      <c r="IR209" s="80">
        <f t="shared" si="292"/>
        <v>0</v>
      </c>
      <c r="IS209" s="80">
        <f t="shared" si="292"/>
        <v>0</v>
      </c>
      <c r="IT209" s="80">
        <f t="shared" si="292"/>
        <v>0</v>
      </c>
      <c r="IU209" s="80">
        <f t="shared" si="292"/>
        <v>0</v>
      </c>
      <c r="IV209" s="80">
        <f t="shared" si="292"/>
        <v>0</v>
      </c>
      <c r="IW209" s="80">
        <f t="shared" si="292"/>
        <v>0</v>
      </c>
      <c r="IX209" s="80">
        <f t="shared" si="292"/>
        <v>0</v>
      </c>
      <c r="IY209" s="80">
        <f t="shared" si="292"/>
        <v>0</v>
      </c>
      <c r="IZ209" s="80">
        <f t="shared" si="292"/>
        <v>0</v>
      </c>
      <c r="JA209" s="80">
        <f t="shared" si="292"/>
        <v>0</v>
      </c>
      <c r="JB209" s="80">
        <f t="shared" si="292"/>
        <v>0</v>
      </c>
      <c r="JC209" s="80">
        <f t="shared" si="292"/>
        <v>0</v>
      </c>
      <c r="JD209" s="80">
        <f t="shared" si="292"/>
        <v>0</v>
      </c>
      <c r="JE209" s="80">
        <f t="shared" si="292"/>
        <v>0</v>
      </c>
      <c r="JF209" s="80">
        <f t="shared" si="292"/>
        <v>0</v>
      </c>
      <c r="JG209" s="80">
        <f t="shared" si="292"/>
        <v>0</v>
      </c>
      <c r="JH209" s="80">
        <f t="shared" si="292"/>
        <v>0</v>
      </c>
      <c r="JI209" s="80">
        <f t="shared" si="292"/>
        <v>0</v>
      </c>
      <c r="JJ209" s="80">
        <f t="shared" si="292"/>
        <v>0</v>
      </c>
      <c r="JK209" s="80">
        <f t="shared" si="292"/>
        <v>0</v>
      </c>
      <c r="JL209" s="80">
        <f t="shared" si="292"/>
        <v>0</v>
      </c>
      <c r="JM209" s="80">
        <f t="shared" si="292"/>
        <v>0</v>
      </c>
      <c r="JN209" s="80">
        <f t="shared" si="292"/>
        <v>0</v>
      </c>
      <c r="JO209" s="80">
        <f t="shared" si="292"/>
        <v>0</v>
      </c>
      <c r="JP209" s="80">
        <f t="shared" si="292"/>
        <v>0</v>
      </c>
      <c r="JQ209" s="80">
        <f t="shared" si="292"/>
        <v>0</v>
      </c>
      <c r="JR209" s="80">
        <f t="shared" si="292"/>
        <v>0</v>
      </c>
      <c r="JS209" s="80">
        <f t="shared" si="292"/>
        <v>0</v>
      </c>
      <c r="JT209" s="80">
        <f t="shared" si="292"/>
        <v>0</v>
      </c>
      <c r="JU209" s="80">
        <f t="shared" si="292"/>
        <v>0</v>
      </c>
      <c r="JV209" s="80">
        <f t="shared" si="292"/>
        <v>0</v>
      </c>
      <c r="JW209" s="80">
        <f t="shared" si="292"/>
        <v>0</v>
      </c>
      <c r="JX209" s="80">
        <f t="shared" si="292"/>
        <v>0</v>
      </c>
      <c r="JY209" s="80">
        <f t="shared" si="292"/>
        <v>0</v>
      </c>
      <c r="JZ209" s="80">
        <f t="shared" si="292"/>
        <v>0</v>
      </c>
      <c r="KA209" s="80">
        <f t="shared" si="292"/>
        <v>0</v>
      </c>
      <c r="KB209" s="80">
        <f t="shared" si="292"/>
        <v>0</v>
      </c>
      <c r="KC209" s="80">
        <f t="shared" si="292"/>
        <v>0</v>
      </c>
      <c r="KD209" s="80">
        <f t="shared" si="292"/>
        <v>0</v>
      </c>
      <c r="KE209" s="80">
        <f t="shared" si="292"/>
        <v>0</v>
      </c>
      <c r="KF209" s="1"/>
      <c r="KG209" s="1"/>
      <c r="KH209" s="80">
        <f>+Interest_Rate_for_Equipment_Financing/12*P209</f>
        <v>0</v>
      </c>
      <c r="KI209" s="80">
        <f>+Interest_Rate_for_Equipment_Financing/12*Q209</f>
        <v>0</v>
      </c>
      <c r="KJ209" s="80">
        <f>+Interest_Rate_for_Equipment_Financing/12*R209</f>
        <v>0</v>
      </c>
      <c r="KK209" s="80">
        <f>+Interest_Rate_for_Equipment_Financing/12*S209</f>
        <v>0</v>
      </c>
      <c r="KL209" s="80">
        <f>+Interest_Rate_for_Equipment_Financing/12*T209</f>
        <v>0</v>
      </c>
      <c r="KM209" s="80">
        <f>+Interest_Rate_for_Equipment_Financing/12*U209</f>
        <v>0</v>
      </c>
      <c r="KN209" s="80">
        <f>+Interest_Rate_for_Equipment_Financing/12*V209</f>
        <v>0</v>
      </c>
      <c r="KO209" s="80">
        <f>+Interest_Rate_for_Equipment_Financing/12*W209</f>
        <v>0</v>
      </c>
      <c r="KP209" s="80">
        <f>+Interest_Rate_for_Equipment_Financing/12*X209</f>
        <v>0</v>
      </c>
      <c r="KQ209" s="80">
        <f>+Interest_Rate_for_Equipment_Financing/12*Y209</f>
        <v>0</v>
      </c>
      <c r="KR209" s="80">
        <f>+Interest_Rate_for_Equipment_Financing/12*Z209</f>
        <v>0</v>
      </c>
      <c r="KS209" s="80">
        <f>+Interest_Rate_for_Equipment_Financing/12*AA209</f>
        <v>0</v>
      </c>
      <c r="KT209" s="80">
        <f>+Interest_Rate_for_Equipment_Financing/12*AB209</f>
        <v>0</v>
      </c>
      <c r="KU209" s="80">
        <f>+Interest_Rate_for_Equipment_Financing/12*AC209</f>
        <v>0</v>
      </c>
      <c r="KV209" s="80">
        <f>+Interest_Rate_for_Equipment_Financing/12*AD209</f>
        <v>0</v>
      </c>
      <c r="KW209" s="80">
        <f>+Interest_Rate_for_Equipment_Financing/12*AE209</f>
        <v>0</v>
      </c>
      <c r="KX209" s="80">
        <f>+Interest_Rate_for_Equipment_Financing/12*AF209</f>
        <v>0</v>
      </c>
      <c r="KY209" s="80">
        <f>+Interest_Rate_for_Equipment_Financing/12*AG209</f>
        <v>0</v>
      </c>
      <c r="KZ209" s="80">
        <f>+Interest_Rate_for_Equipment_Financing/12*AH209</f>
        <v>0</v>
      </c>
      <c r="LA209" s="80">
        <f>+Interest_Rate_for_Equipment_Financing/12*AI209</f>
        <v>0</v>
      </c>
      <c r="LB209" s="80">
        <f>+Interest_Rate_for_Equipment_Financing/12*AJ209</f>
        <v>0</v>
      </c>
      <c r="LC209" s="80">
        <f>+Interest_Rate_for_Equipment_Financing/12*AK209</f>
        <v>0</v>
      </c>
      <c r="LD209" s="80">
        <f>+Interest_Rate_for_Equipment_Financing/12*AL209</f>
        <v>0</v>
      </c>
      <c r="LE209" s="80">
        <f>+Interest_Rate_for_Equipment_Financing/12*AM209</f>
        <v>0</v>
      </c>
      <c r="LF209" s="80">
        <f>+Interest_Rate_for_Equipment_Financing/12*AN209</f>
        <v>0</v>
      </c>
      <c r="LG209" s="80">
        <f>+Interest_Rate_for_Equipment_Financing/12*AO209</f>
        <v>0</v>
      </c>
      <c r="LH209" s="80">
        <f>+Interest_Rate_for_Equipment_Financing/12*AP209</f>
        <v>0</v>
      </c>
      <c r="LI209" s="80">
        <f>+Interest_Rate_for_Equipment_Financing/12*AQ209</f>
        <v>0</v>
      </c>
      <c r="LJ209" s="80">
        <f>+Interest_Rate_for_Equipment_Financing/12*AR209</f>
        <v>0</v>
      </c>
      <c r="LK209" s="80">
        <f>+Interest_Rate_for_Equipment_Financing/12*AS209</f>
        <v>0</v>
      </c>
      <c r="LL209" s="80">
        <f>+Interest_Rate_for_Equipment_Financing/12*AT209</f>
        <v>0</v>
      </c>
      <c r="LM209" s="80">
        <f>+Interest_Rate_for_Equipment_Financing/12*AU209</f>
        <v>0</v>
      </c>
      <c r="LN209" s="80">
        <f>+Interest_Rate_for_Equipment_Financing/12*AV209</f>
        <v>0</v>
      </c>
      <c r="LO209" s="80">
        <f>+Interest_Rate_for_Equipment_Financing/12*AW209</f>
        <v>0</v>
      </c>
      <c r="LP209" s="80">
        <f>+Interest_Rate_for_Equipment_Financing/12*AX209</f>
        <v>0</v>
      </c>
      <c r="LQ209" s="80">
        <f>+Interest_Rate_for_Equipment_Financing/12*AY209</f>
        <v>0</v>
      </c>
      <c r="LR209" s="80">
        <f>+Interest_Rate_for_Equipment_Financing/12*AZ209</f>
        <v>0</v>
      </c>
      <c r="LS209" s="80">
        <f>+Interest_Rate_for_Equipment_Financing/12*BA209</f>
        <v>0</v>
      </c>
      <c r="LT209" s="80">
        <f>+Interest_Rate_for_Equipment_Financing/12*BB209</f>
        <v>0</v>
      </c>
      <c r="LU209" s="80">
        <f>+Interest_Rate_for_Equipment_Financing/12*BC209</f>
        <v>0</v>
      </c>
      <c r="LV209" s="80">
        <f>+Interest_Rate_for_Equipment_Financing/12*BD209</f>
        <v>0</v>
      </c>
      <c r="LW209" s="80">
        <f>+Interest_Rate_for_Equipment_Financing/12*BE209</f>
        <v>0</v>
      </c>
      <c r="LX209" s="80">
        <f>+Interest_Rate_for_Equipment_Financing/12*BF209</f>
        <v>0</v>
      </c>
      <c r="LY209" s="80">
        <f>+Interest_Rate_for_Equipment_Financing/12*BG209</f>
        <v>0</v>
      </c>
      <c r="LZ209" s="80">
        <f>+Interest_Rate_for_Equipment_Financing/12*BH209</f>
        <v>0</v>
      </c>
      <c r="MA209" s="80">
        <f>+Interest_Rate_for_Equipment_Financing/12*BI209</f>
        <v>0</v>
      </c>
      <c r="MB209" s="80">
        <f>+Interest_Rate_for_Equipment_Financing/12*BJ209</f>
        <v>0</v>
      </c>
      <c r="MC209" s="80">
        <f>+Interest_Rate_for_Equipment_Financing/12*BK209</f>
        <v>0</v>
      </c>
      <c r="MD209" s="80">
        <f>+Interest_Rate_for_Equipment_Financing/12*BL209</f>
        <v>0</v>
      </c>
      <c r="ME209" s="80">
        <f>+Interest_Rate_for_Equipment_Financing/12*BM209</f>
        <v>0</v>
      </c>
      <c r="MF209" s="80">
        <f>+Interest_Rate_for_Equipment_Financing/12*BN209</f>
        <v>0</v>
      </c>
      <c r="MG209" s="80">
        <f>+Interest_Rate_for_Equipment_Financing/12*BO209</f>
        <v>0</v>
      </c>
      <c r="MH209" s="80">
        <f>+Interest_Rate_for_Equipment_Financing/12*BP209</f>
        <v>0</v>
      </c>
      <c r="MI209" s="80">
        <f>+Interest_Rate_for_Equipment_Financing/12*BQ209</f>
        <v>0</v>
      </c>
      <c r="MJ209" s="80">
        <f>+Interest_Rate_for_Equipment_Financing/12*BR209</f>
        <v>0</v>
      </c>
      <c r="MK209" s="80">
        <f>+Interest_Rate_for_Equipment_Financing/12*BS209</f>
        <v>0</v>
      </c>
      <c r="ML209" s="80">
        <f>+Interest_Rate_for_Equipment_Financing/12*BT209</f>
        <v>0</v>
      </c>
      <c r="MM209" s="80">
        <f>+Interest_Rate_for_Equipment_Financing/12*BU209</f>
        <v>0</v>
      </c>
      <c r="MN209" s="80">
        <f>+Interest_Rate_for_Equipment_Financing/12*BV209</f>
        <v>0</v>
      </c>
      <c r="MO209" s="80">
        <f>+Interest_Rate_for_Equipment_Financing/12*BW209</f>
        <v>0</v>
      </c>
      <c r="MP209" s="80">
        <f>+Interest_Rate_for_Equipment_Financing/12*BX209</f>
        <v>0</v>
      </c>
      <c r="MQ209" s="80">
        <f>+Interest_Rate_for_Equipment_Financing/12*BY209</f>
        <v>0</v>
      </c>
      <c r="MR209" s="80">
        <f>+Interest_Rate_for_Equipment_Financing/12*BZ209</f>
        <v>0</v>
      </c>
      <c r="MS209" s="80">
        <f>+Interest_Rate_for_Equipment_Financing/12*CA209</f>
        <v>0</v>
      </c>
      <c r="MT209" s="80">
        <f>+Interest_Rate_for_Equipment_Financing/12*CB209</f>
        <v>0</v>
      </c>
      <c r="MU209" s="80">
        <f>+Interest_Rate_for_Equipment_Financing/12*CC209</f>
        <v>0</v>
      </c>
      <c r="MV209" s="80">
        <f>+Interest_Rate_for_Equipment_Financing/12*CD209</f>
        <v>0</v>
      </c>
      <c r="MW209" s="80">
        <f>+Interest_Rate_for_Equipment_Financing/12*CE209</f>
        <v>0</v>
      </c>
      <c r="MX209" s="80">
        <f>+Interest_Rate_for_Equipment_Financing/12*CF209</f>
        <v>0</v>
      </c>
      <c r="MY209" s="80">
        <f>+Interest_Rate_for_Equipment_Financing/12*CG209</f>
        <v>0</v>
      </c>
      <c r="MZ209" s="80">
        <f>+Interest_Rate_for_Equipment_Financing/12*CH209</f>
        <v>0</v>
      </c>
      <c r="NA209" s="80">
        <f>+Interest_Rate_for_Equipment_Financing/12*CI209</f>
        <v>0</v>
      </c>
      <c r="NB209" s="80">
        <f>+Interest_Rate_for_Equipment_Financing/12*CJ209</f>
        <v>0</v>
      </c>
      <c r="NC209" s="80">
        <f>+Interest_Rate_for_Equipment_Financing/12*CK209</f>
        <v>0</v>
      </c>
      <c r="ND209" s="80">
        <f>+Interest_Rate_for_Equipment_Financing/12*CL209</f>
        <v>0</v>
      </c>
      <c r="NE209" s="80">
        <f>+Interest_Rate_for_Equipment_Financing/12*CM209</f>
        <v>0</v>
      </c>
      <c r="NF209" s="80">
        <f>+Interest_Rate_for_Equipment_Financing/12*CN209</f>
        <v>0</v>
      </c>
      <c r="NG209" s="80">
        <f>+Interest_Rate_for_Equipment_Financing/12*CO209</f>
        <v>0</v>
      </c>
      <c r="NH209" s="80">
        <f>+Interest_Rate_for_Equipment_Financing/12*CP209</f>
        <v>0</v>
      </c>
      <c r="NI209" s="80">
        <f>+Interest_Rate_for_Equipment_Financing/12*CQ209</f>
        <v>0</v>
      </c>
      <c r="NJ209" s="80">
        <f>+Interest_Rate_for_Equipment_Financing/12*CR209</f>
        <v>0</v>
      </c>
      <c r="NK209" s="80">
        <f>+Interest_Rate_for_Equipment_Financing/12*CS209</f>
        <v>0</v>
      </c>
      <c r="NL209" s="80">
        <f>+Interest_Rate_for_Equipment_Financing/12*CT209</f>
        <v>0</v>
      </c>
      <c r="NM209" s="80">
        <f>+Interest_Rate_for_Equipment_Financing/12*CU209</f>
        <v>0</v>
      </c>
      <c r="NN209" s="80">
        <f>+Interest_Rate_for_Equipment_Financing/12*CV209</f>
        <v>0</v>
      </c>
      <c r="NO209" s="80">
        <f>+Interest_Rate_for_Equipment_Financing/12*CW209</f>
        <v>0</v>
      </c>
      <c r="NP209" s="80">
        <f>+Interest_Rate_for_Equipment_Financing/12*CX209</f>
        <v>0</v>
      </c>
      <c r="NQ209" s="80">
        <f>+Interest_Rate_for_Equipment_Financing/12*CY209</f>
        <v>0</v>
      </c>
      <c r="NR209" s="80">
        <f>+Interest_Rate_for_Equipment_Financing/12*CZ209</f>
        <v>0</v>
      </c>
      <c r="NS209" s="80">
        <f>+Interest_Rate_for_Equipment_Financing/12*DA209</f>
        <v>0</v>
      </c>
      <c r="NT209" s="80">
        <f>+Interest_Rate_for_Equipment_Financing/12*DB209</f>
        <v>0</v>
      </c>
      <c r="NU209" s="80">
        <f>+Interest_Rate_for_Equipment_Financing/12*DC209</f>
        <v>0</v>
      </c>
      <c r="NV209" s="80">
        <f>+Interest_Rate_for_Equipment_Financing/12*DD209</f>
        <v>0</v>
      </c>
      <c r="NW209" s="80">
        <f>+Interest_Rate_for_Equipment_Financing/12*DE209</f>
        <v>0</v>
      </c>
      <c r="NX209" s="80">
        <f>+Interest_Rate_for_Equipment_Financing/12*DF209</f>
        <v>0</v>
      </c>
      <c r="NY209" s="80">
        <f>+Interest_Rate_for_Equipment_Financing/12*DG209</f>
        <v>0</v>
      </c>
      <c r="NZ209" s="80">
        <f>+Interest_Rate_for_Equipment_Financing/12*DH209</f>
        <v>0</v>
      </c>
      <c r="OA209" s="80">
        <f>+Interest_Rate_for_Equipment_Financing/12*DI209</f>
        <v>0</v>
      </c>
      <c r="OB209" s="80">
        <f>+Interest_Rate_for_Equipment_Financing/12*DJ209</f>
        <v>0</v>
      </c>
      <c r="OC209" s="80">
        <f>+Interest_Rate_for_Equipment_Financing/12*DK209</f>
        <v>0</v>
      </c>
      <c r="OD209" s="80">
        <f>+Interest_Rate_for_Equipment_Financing/12*DL209</f>
        <v>0</v>
      </c>
      <c r="OE209" s="80">
        <f>+Interest_Rate_for_Equipment_Financing/12*DM209</f>
        <v>0</v>
      </c>
      <c r="OF209" s="80">
        <f>+Interest_Rate_for_Equipment_Financing/12*DN209</f>
        <v>0</v>
      </c>
      <c r="OG209" s="80">
        <f>+Interest_Rate_for_Equipment_Financing/12*DO209</f>
        <v>0</v>
      </c>
      <c r="OH209" s="80">
        <f>+Interest_Rate_for_Equipment_Financing/12*DP209</f>
        <v>0</v>
      </c>
      <c r="OI209" s="80">
        <f>+Interest_Rate_for_Equipment_Financing/12*DQ209</f>
        <v>0</v>
      </c>
      <c r="OJ209" s="80">
        <f>+Interest_Rate_for_Equipment_Financing/12*DR209</f>
        <v>0</v>
      </c>
      <c r="OK209" s="80">
        <f>+Interest_Rate_for_Equipment_Financing/12*DS209</f>
        <v>0</v>
      </c>
      <c r="OL209" s="80">
        <f>+Interest_Rate_for_Equipment_Financing/12*DT209</f>
        <v>0</v>
      </c>
      <c r="OM209" s="80">
        <f>+Interest_Rate_for_Equipment_Financing/12*DU209</f>
        <v>0</v>
      </c>
      <c r="ON209" s="80">
        <f>+Interest_Rate_for_Equipment_Financing/12*DV209</f>
        <v>0</v>
      </c>
      <c r="OO209" s="80">
        <f>+Interest_Rate_for_Equipment_Financing/12*DW209</f>
        <v>0</v>
      </c>
      <c r="OP209" s="80">
        <f>+Interest_Rate_for_Equipment_Financing/12*DX209</f>
        <v>0</v>
      </c>
      <c r="OQ209" s="80">
        <f>+Interest_Rate_for_Equipment_Financing/12*DY209</f>
        <v>0</v>
      </c>
      <c r="OR209" s="80">
        <f>+Interest_Rate_for_Equipment_Financing/12*DZ209</f>
        <v>0</v>
      </c>
      <c r="OS209" s="80">
        <f>+Interest_Rate_for_Equipment_Financing/12*EA209</f>
        <v>0</v>
      </c>
      <c r="OT209" s="80">
        <f>+Interest_Rate_for_Equipment_Financing/12*EB209</f>
        <v>0</v>
      </c>
      <c r="OU209" s="80">
        <f>+Interest_Rate_for_Equipment_Financing/12*EC209</f>
        <v>0</v>
      </c>
      <c r="OV209" s="80">
        <f>+Interest_Rate_for_Equipment_Financing/12*ED209</f>
        <v>0</v>
      </c>
      <c r="OW209" s="80">
        <f>+Interest_Rate_for_Equipment_Financing/12*EE209</f>
        <v>0</v>
      </c>
    </row>
    <row r="210" ht="12.75" customHeight="1">
      <c r="A210" s="79">
        <f t="shared" si="111"/>
        <v>89</v>
      </c>
      <c r="B210" s="79" t="s">
        <v>289</v>
      </c>
      <c r="C210" s="80"/>
      <c r="D210" s="80" t="str">
        <f>Term_for_Equipment_Financing</f>
        <v/>
      </c>
      <c r="E210" s="294">
        <f>+Interest_Rate_LT</f>
        <v>0.05</v>
      </c>
      <c r="F210" s="295">
        <f t="shared" si="141"/>
        <v>5</v>
      </c>
      <c r="G210" s="79">
        <f t="shared" si="142"/>
        <v>2032</v>
      </c>
      <c r="H210" s="296"/>
      <c r="I210" s="296"/>
      <c r="J210" s="297"/>
      <c r="K210" s="1"/>
      <c r="L210" s="1"/>
      <c r="M210" s="256">
        <f t="shared" si="118"/>
        <v>48335</v>
      </c>
      <c r="N210" s="256">
        <f t="shared" si="112"/>
        <v>0</v>
      </c>
      <c r="O210" s="257">
        <f t="shared" si="113"/>
        <v>0</v>
      </c>
      <c r="P210" s="258">
        <f t="shared" ref="P210:ES210" si="293">AND((O210&gt;0.1),OR(P$70&lt;$N210,$N210=0))*(O210+$O210+O210*$E210/12)+(P$70=$M210)*($C210+$O210+$C210*$E210/12)</f>
        <v>0</v>
      </c>
      <c r="Q210" s="258">
        <f t="shared" si="293"/>
        <v>0</v>
      </c>
      <c r="R210" s="258">
        <f t="shared" si="293"/>
        <v>0</v>
      </c>
      <c r="S210" s="258">
        <f t="shared" si="293"/>
        <v>0</v>
      </c>
      <c r="T210" s="258">
        <f t="shared" si="293"/>
        <v>0</v>
      </c>
      <c r="U210" s="258">
        <f t="shared" si="293"/>
        <v>0</v>
      </c>
      <c r="V210" s="258">
        <f t="shared" si="293"/>
        <v>0</v>
      </c>
      <c r="W210" s="258">
        <f t="shared" si="293"/>
        <v>0</v>
      </c>
      <c r="X210" s="258">
        <f t="shared" si="293"/>
        <v>0</v>
      </c>
      <c r="Y210" s="258">
        <f t="shared" si="293"/>
        <v>0</v>
      </c>
      <c r="Z210" s="258">
        <f t="shared" si="293"/>
        <v>0</v>
      </c>
      <c r="AA210" s="258">
        <f t="shared" si="293"/>
        <v>0</v>
      </c>
      <c r="AB210" s="258">
        <f t="shared" si="293"/>
        <v>0</v>
      </c>
      <c r="AC210" s="258">
        <f t="shared" si="293"/>
        <v>0</v>
      </c>
      <c r="AD210" s="258">
        <f t="shared" si="293"/>
        <v>0</v>
      </c>
      <c r="AE210" s="258">
        <f t="shared" si="293"/>
        <v>0</v>
      </c>
      <c r="AF210" s="258">
        <f t="shared" si="293"/>
        <v>0</v>
      </c>
      <c r="AG210" s="258">
        <f t="shared" si="293"/>
        <v>0</v>
      </c>
      <c r="AH210" s="258">
        <f t="shared" si="293"/>
        <v>0</v>
      </c>
      <c r="AI210" s="258">
        <f t="shared" si="293"/>
        <v>0</v>
      </c>
      <c r="AJ210" s="258">
        <f t="shared" si="293"/>
        <v>0</v>
      </c>
      <c r="AK210" s="258">
        <f t="shared" si="293"/>
        <v>0</v>
      </c>
      <c r="AL210" s="258">
        <f t="shared" si="293"/>
        <v>0</v>
      </c>
      <c r="AM210" s="258">
        <f t="shared" si="293"/>
        <v>0</v>
      </c>
      <c r="AN210" s="258">
        <f t="shared" si="293"/>
        <v>0</v>
      </c>
      <c r="AO210" s="258">
        <f t="shared" si="293"/>
        <v>0</v>
      </c>
      <c r="AP210" s="258">
        <f t="shared" si="293"/>
        <v>0</v>
      </c>
      <c r="AQ210" s="258">
        <f t="shared" si="293"/>
        <v>0</v>
      </c>
      <c r="AR210" s="258">
        <f t="shared" si="293"/>
        <v>0</v>
      </c>
      <c r="AS210" s="258">
        <f t="shared" si="293"/>
        <v>0</v>
      </c>
      <c r="AT210" s="258">
        <f t="shared" si="293"/>
        <v>0</v>
      </c>
      <c r="AU210" s="258">
        <f t="shared" si="293"/>
        <v>0</v>
      </c>
      <c r="AV210" s="258">
        <f t="shared" si="293"/>
        <v>0</v>
      </c>
      <c r="AW210" s="258">
        <f t="shared" si="293"/>
        <v>0</v>
      </c>
      <c r="AX210" s="258">
        <f t="shared" si="293"/>
        <v>0</v>
      </c>
      <c r="AY210" s="258">
        <f t="shared" si="293"/>
        <v>0</v>
      </c>
      <c r="AZ210" s="258">
        <f t="shared" si="293"/>
        <v>0</v>
      </c>
      <c r="BA210" s="258">
        <f t="shared" si="293"/>
        <v>0</v>
      </c>
      <c r="BB210" s="258">
        <f t="shared" si="293"/>
        <v>0</v>
      </c>
      <c r="BC210" s="258">
        <f t="shared" si="293"/>
        <v>0</v>
      </c>
      <c r="BD210" s="258">
        <f t="shared" si="293"/>
        <v>0</v>
      </c>
      <c r="BE210" s="258">
        <f t="shared" si="293"/>
        <v>0</v>
      </c>
      <c r="BF210" s="258">
        <f t="shared" si="293"/>
        <v>0</v>
      </c>
      <c r="BG210" s="258">
        <f t="shared" si="293"/>
        <v>0</v>
      </c>
      <c r="BH210" s="258">
        <f t="shared" si="293"/>
        <v>0</v>
      </c>
      <c r="BI210" s="258">
        <f t="shared" si="293"/>
        <v>0</v>
      </c>
      <c r="BJ210" s="258">
        <f t="shared" si="293"/>
        <v>0</v>
      </c>
      <c r="BK210" s="258">
        <f t="shared" si="293"/>
        <v>0</v>
      </c>
      <c r="BL210" s="258">
        <f t="shared" si="293"/>
        <v>0</v>
      </c>
      <c r="BM210" s="258">
        <f t="shared" si="293"/>
        <v>0</v>
      </c>
      <c r="BN210" s="258">
        <f t="shared" si="293"/>
        <v>0</v>
      </c>
      <c r="BO210" s="258">
        <f t="shared" si="293"/>
        <v>0</v>
      </c>
      <c r="BP210" s="258">
        <f t="shared" si="293"/>
        <v>0</v>
      </c>
      <c r="BQ210" s="258">
        <f t="shared" si="293"/>
        <v>0</v>
      </c>
      <c r="BR210" s="258">
        <f t="shared" si="293"/>
        <v>0</v>
      </c>
      <c r="BS210" s="258">
        <f t="shared" si="293"/>
        <v>0</v>
      </c>
      <c r="BT210" s="258">
        <f t="shared" si="293"/>
        <v>0</v>
      </c>
      <c r="BU210" s="258">
        <f t="shared" si="293"/>
        <v>0</v>
      </c>
      <c r="BV210" s="258">
        <f t="shared" si="293"/>
        <v>0</v>
      </c>
      <c r="BW210" s="258">
        <f t="shared" si="293"/>
        <v>0</v>
      </c>
      <c r="BX210" s="258">
        <f t="shared" si="293"/>
        <v>0</v>
      </c>
      <c r="BY210" s="258">
        <f t="shared" si="293"/>
        <v>0</v>
      </c>
      <c r="BZ210" s="258">
        <f t="shared" si="293"/>
        <v>0</v>
      </c>
      <c r="CA210" s="258">
        <f t="shared" si="293"/>
        <v>0</v>
      </c>
      <c r="CB210" s="258">
        <f t="shared" si="293"/>
        <v>0</v>
      </c>
      <c r="CC210" s="258">
        <f t="shared" si="293"/>
        <v>0</v>
      </c>
      <c r="CD210" s="258">
        <f t="shared" si="293"/>
        <v>0</v>
      </c>
      <c r="CE210" s="258">
        <f t="shared" si="293"/>
        <v>0</v>
      </c>
      <c r="CF210" s="258">
        <f t="shared" si="293"/>
        <v>0</v>
      </c>
      <c r="CG210" s="258">
        <f t="shared" si="293"/>
        <v>0</v>
      </c>
      <c r="CH210" s="258">
        <f t="shared" si="293"/>
        <v>0</v>
      </c>
      <c r="CI210" s="258">
        <f t="shared" si="293"/>
        <v>0</v>
      </c>
      <c r="CJ210" s="258">
        <f t="shared" si="293"/>
        <v>0</v>
      </c>
      <c r="CK210" s="258">
        <f t="shared" si="293"/>
        <v>0</v>
      </c>
      <c r="CL210" s="258">
        <f t="shared" si="293"/>
        <v>0</v>
      </c>
      <c r="CM210" s="258">
        <f t="shared" si="293"/>
        <v>0</v>
      </c>
      <c r="CN210" s="258">
        <f t="shared" si="293"/>
        <v>0</v>
      </c>
      <c r="CO210" s="258">
        <f t="shared" si="293"/>
        <v>0</v>
      </c>
      <c r="CP210" s="258">
        <f t="shared" si="293"/>
        <v>0</v>
      </c>
      <c r="CQ210" s="258">
        <f t="shared" si="293"/>
        <v>0</v>
      </c>
      <c r="CR210" s="258">
        <f t="shared" si="293"/>
        <v>0</v>
      </c>
      <c r="CS210" s="258">
        <f t="shared" si="293"/>
        <v>0</v>
      </c>
      <c r="CT210" s="258">
        <f t="shared" si="293"/>
        <v>0</v>
      </c>
      <c r="CU210" s="258">
        <f t="shared" si="293"/>
        <v>0</v>
      </c>
      <c r="CV210" s="258">
        <f t="shared" si="293"/>
        <v>0</v>
      </c>
      <c r="CW210" s="258">
        <f t="shared" si="293"/>
        <v>0</v>
      </c>
      <c r="CX210" s="258">
        <f t="shared" si="293"/>
        <v>0</v>
      </c>
      <c r="CY210" s="258">
        <f t="shared" si="293"/>
        <v>0</v>
      </c>
      <c r="CZ210" s="258">
        <f t="shared" si="293"/>
        <v>0</v>
      </c>
      <c r="DA210" s="258">
        <f t="shared" si="293"/>
        <v>0</v>
      </c>
      <c r="DB210" s="258">
        <f t="shared" si="293"/>
        <v>0</v>
      </c>
      <c r="DC210" s="258">
        <f t="shared" si="293"/>
        <v>0</v>
      </c>
      <c r="DD210" s="258">
        <f t="shared" si="293"/>
        <v>0</v>
      </c>
      <c r="DE210" s="258">
        <f t="shared" si="293"/>
        <v>0</v>
      </c>
      <c r="DF210" s="258">
        <f t="shared" si="293"/>
        <v>0</v>
      </c>
      <c r="DG210" s="258">
        <f t="shared" si="293"/>
        <v>0</v>
      </c>
      <c r="DH210" s="258">
        <f t="shared" si="293"/>
        <v>0</v>
      </c>
      <c r="DI210" s="258">
        <f t="shared" si="293"/>
        <v>0</v>
      </c>
      <c r="DJ210" s="258">
        <f t="shared" si="293"/>
        <v>0</v>
      </c>
      <c r="DK210" s="258">
        <f t="shared" si="293"/>
        <v>0</v>
      </c>
      <c r="DL210" s="258">
        <f t="shared" si="293"/>
        <v>0</v>
      </c>
      <c r="DM210" s="258">
        <f t="shared" si="293"/>
        <v>0</v>
      </c>
      <c r="DN210" s="258">
        <f t="shared" si="293"/>
        <v>0</v>
      </c>
      <c r="DO210" s="258">
        <f t="shared" si="293"/>
        <v>0</v>
      </c>
      <c r="DP210" s="258">
        <f t="shared" si="293"/>
        <v>0</v>
      </c>
      <c r="DQ210" s="258">
        <f t="shared" si="293"/>
        <v>0</v>
      </c>
      <c r="DR210" s="258">
        <f t="shared" si="293"/>
        <v>0</v>
      </c>
      <c r="DS210" s="258">
        <f t="shared" si="293"/>
        <v>0</v>
      </c>
      <c r="DT210" s="258">
        <f t="shared" si="293"/>
        <v>0</v>
      </c>
      <c r="DU210" s="258">
        <f t="shared" si="293"/>
        <v>0</v>
      </c>
      <c r="DV210" s="258">
        <f t="shared" si="293"/>
        <v>0</v>
      </c>
      <c r="DW210" s="258">
        <f t="shared" si="293"/>
        <v>0</v>
      </c>
      <c r="DX210" s="258">
        <f t="shared" si="293"/>
        <v>0</v>
      </c>
      <c r="DY210" s="258">
        <f t="shared" si="293"/>
        <v>0</v>
      </c>
      <c r="DZ210" s="258">
        <f t="shared" si="293"/>
        <v>0</v>
      </c>
      <c r="EA210" s="258">
        <f t="shared" si="293"/>
        <v>0</v>
      </c>
      <c r="EB210" s="258">
        <f t="shared" si="293"/>
        <v>0</v>
      </c>
      <c r="EC210" s="258">
        <f t="shared" si="293"/>
        <v>0</v>
      </c>
      <c r="ED210" s="258">
        <f t="shared" si="293"/>
        <v>0</v>
      </c>
      <c r="EE210" s="258">
        <f t="shared" si="293"/>
        <v>0</v>
      </c>
      <c r="EF210" s="258">
        <f t="shared" si="293"/>
        <v>0</v>
      </c>
      <c r="EG210" s="258">
        <f t="shared" si="293"/>
        <v>0</v>
      </c>
      <c r="EH210" s="258">
        <f t="shared" si="293"/>
        <v>0</v>
      </c>
      <c r="EI210" s="258">
        <f t="shared" si="293"/>
        <v>0</v>
      </c>
      <c r="EJ210" s="258">
        <f t="shared" si="293"/>
        <v>0</v>
      </c>
      <c r="EK210" s="258">
        <f t="shared" si="293"/>
        <v>0</v>
      </c>
      <c r="EL210" s="258">
        <f t="shared" si="293"/>
        <v>0</v>
      </c>
      <c r="EM210" s="258">
        <f t="shared" si="293"/>
        <v>0</v>
      </c>
      <c r="EN210" s="258">
        <f t="shared" si="293"/>
        <v>0</v>
      </c>
      <c r="EO210" s="258">
        <f t="shared" si="293"/>
        <v>0</v>
      </c>
      <c r="EP210" s="258">
        <f t="shared" si="293"/>
        <v>0</v>
      </c>
      <c r="EQ210" s="258">
        <f t="shared" si="293"/>
        <v>0</v>
      </c>
      <c r="ER210" s="258">
        <f t="shared" si="293"/>
        <v>0</v>
      </c>
      <c r="ES210" s="258">
        <f t="shared" si="293"/>
        <v>0</v>
      </c>
      <c r="ET210" s="1"/>
      <c r="EU210" s="1"/>
      <c r="EV210" s="1"/>
      <c r="EW210" s="1"/>
      <c r="EX210" s="80">
        <f t="shared" ref="EX210:KE210" si="294">(P210&gt;0)*(P210-AB210)</f>
        <v>0</v>
      </c>
      <c r="EY210" s="80">
        <f t="shared" si="294"/>
        <v>0</v>
      </c>
      <c r="EZ210" s="80">
        <f t="shared" si="294"/>
        <v>0</v>
      </c>
      <c r="FA210" s="80">
        <f t="shared" si="294"/>
        <v>0</v>
      </c>
      <c r="FB210" s="80">
        <f t="shared" si="294"/>
        <v>0</v>
      </c>
      <c r="FC210" s="80">
        <f t="shared" si="294"/>
        <v>0</v>
      </c>
      <c r="FD210" s="80">
        <f t="shared" si="294"/>
        <v>0</v>
      </c>
      <c r="FE210" s="80">
        <f t="shared" si="294"/>
        <v>0</v>
      </c>
      <c r="FF210" s="80">
        <f t="shared" si="294"/>
        <v>0</v>
      </c>
      <c r="FG210" s="80">
        <f t="shared" si="294"/>
        <v>0</v>
      </c>
      <c r="FH210" s="80">
        <f t="shared" si="294"/>
        <v>0</v>
      </c>
      <c r="FI210" s="80">
        <f t="shared" si="294"/>
        <v>0</v>
      </c>
      <c r="FJ210" s="80">
        <f t="shared" si="294"/>
        <v>0</v>
      </c>
      <c r="FK210" s="80">
        <f t="shared" si="294"/>
        <v>0</v>
      </c>
      <c r="FL210" s="80">
        <f t="shared" si="294"/>
        <v>0</v>
      </c>
      <c r="FM210" s="80">
        <f t="shared" si="294"/>
        <v>0</v>
      </c>
      <c r="FN210" s="80">
        <f t="shared" si="294"/>
        <v>0</v>
      </c>
      <c r="FO210" s="80">
        <f t="shared" si="294"/>
        <v>0</v>
      </c>
      <c r="FP210" s="80">
        <f t="shared" si="294"/>
        <v>0</v>
      </c>
      <c r="FQ210" s="80">
        <f t="shared" si="294"/>
        <v>0</v>
      </c>
      <c r="FR210" s="80">
        <f t="shared" si="294"/>
        <v>0</v>
      </c>
      <c r="FS210" s="80">
        <f t="shared" si="294"/>
        <v>0</v>
      </c>
      <c r="FT210" s="80">
        <f t="shared" si="294"/>
        <v>0</v>
      </c>
      <c r="FU210" s="80">
        <f t="shared" si="294"/>
        <v>0</v>
      </c>
      <c r="FV210" s="80">
        <f t="shared" si="294"/>
        <v>0</v>
      </c>
      <c r="FW210" s="80">
        <f t="shared" si="294"/>
        <v>0</v>
      </c>
      <c r="FX210" s="80">
        <f t="shared" si="294"/>
        <v>0</v>
      </c>
      <c r="FY210" s="80">
        <f t="shared" si="294"/>
        <v>0</v>
      </c>
      <c r="FZ210" s="80">
        <f t="shared" si="294"/>
        <v>0</v>
      </c>
      <c r="GA210" s="80">
        <f t="shared" si="294"/>
        <v>0</v>
      </c>
      <c r="GB210" s="80">
        <f t="shared" si="294"/>
        <v>0</v>
      </c>
      <c r="GC210" s="80">
        <f t="shared" si="294"/>
        <v>0</v>
      </c>
      <c r="GD210" s="80">
        <f t="shared" si="294"/>
        <v>0</v>
      </c>
      <c r="GE210" s="80">
        <f t="shared" si="294"/>
        <v>0</v>
      </c>
      <c r="GF210" s="80">
        <f t="shared" si="294"/>
        <v>0</v>
      </c>
      <c r="GG210" s="80">
        <f t="shared" si="294"/>
        <v>0</v>
      </c>
      <c r="GH210" s="80">
        <f t="shared" si="294"/>
        <v>0</v>
      </c>
      <c r="GI210" s="80">
        <f t="shared" si="294"/>
        <v>0</v>
      </c>
      <c r="GJ210" s="80">
        <f t="shared" si="294"/>
        <v>0</v>
      </c>
      <c r="GK210" s="80">
        <f t="shared" si="294"/>
        <v>0</v>
      </c>
      <c r="GL210" s="80">
        <f t="shared" si="294"/>
        <v>0</v>
      </c>
      <c r="GM210" s="80">
        <f t="shared" si="294"/>
        <v>0</v>
      </c>
      <c r="GN210" s="80">
        <f t="shared" si="294"/>
        <v>0</v>
      </c>
      <c r="GO210" s="80">
        <f t="shared" si="294"/>
        <v>0</v>
      </c>
      <c r="GP210" s="80">
        <f t="shared" si="294"/>
        <v>0</v>
      </c>
      <c r="GQ210" s="80">
        <f t="shared" si="294"/>
        <v>0</v>
      </c>
      <c r="GR210" s="80">
        <f t="shared" si="294"/>
        <v>0</v>
      </c>
      <c r="GS210" s="80">
        <f t="shared" si="294"/>
        <v>0</v>
      </c>
      <c r="GT210" s="80">
        <f t="shared" si="294"/>
        <v>0</v>
      </c>
      <c r="GU210" s="80">
        <f t="shared" si="294"/>
        <v>0</v>
      </c>
      <c r="GV210" s="80">
        <f t="shared" si="294"/>
        <v>0</v>
      </c>
      <c r="GW210" s="80">
        <f t="shared" si="294"/>
        <v>0</v>
      </c>
      <c r="GX210" s="80">
        <f t="shared" si="294"/>
        <v>0</v>
      </c>
      <c r="GY210" s="80">
        <f t="shared" si="294"/>
        <v>0</v>
      </c>
      <c r="GZ210" s="80">
        <f t="shared" si="294"/>
        <v>0</v>
      </c>
      <c r="HA210" s="80">
        <f t="shared" si="294"/>
        <v>0</v>
      </c>
      <c r="HB210" s="80">
        <f t="shared" si="294"/>
        <v>0</v>
      </c>
      <c r="HC210" s="80">
        <f t="shared" si="294"/>
        <v>0</v>
      </c>
      <c r="HD210" s="80">
        <f t="shared" si="294"/>
        <v>0</v>
      </c>
      <c r="HE210" s="80">
        <f t="shared" si="294"/>
        <v>0</v>
      </c>
      <c r="HF210" s="80">
        <f t="shared" si="294"/>
        <v>0</v>
      </c>
      <c r="HG210" s="80">
        <f t="shared" si="294"/>
        <v>0</v>
      </c>
      <c r="HH210" s="80">
        <f t="shared" si="294"/>
        <v>0</v>
      </c>
      <c r="HI210" s="80">
        <f t="shared" si="294"/>
        <v>0</v>
      </c>
      <c r="HJ210" s="80">
        <f t="shared" si="294"/>
        <v>0</v>
      </c>
      <c r="HK210" s="80">
        <f t="shared" si="294"/>
        <v>0</v>
      </c>
      <c r="HL210" s="80">
        <f t="shared" si="294"/>
        <v>0</v>
      </c>
      <c r="HM210" s="80">
        <f t="shared" si="294"/>
        <v>0</v>
      </c>
      <c r="HN210" s="80">
        <f t="shared" si="294"/>
        <v>0</v>
      </c>
      <c r="HO210" s="80">
        <f t="shared" si="294"/>
        <v>0</v>
      </c>
      <c r="HP210" s="80">
        <f t="shared" si="294"/>
        <v>0</v>
      </c>
      <c r="HQ210" s="80">
        <f t="shared" si="294"/>
        <v>0</v>
      </c>
      <c r="HR210" s="80">
        <f t="shared" si="294"/>
        <v>0</v>
      </c>
      <c r="HS210" s="80">
        <f t="shared" si="294"/>
        <v>0</v>
      </c>
      <c r="HT210" s="80">
        <f t="shared" si="294"/>
        <v>0</v>
      </c>
      <c r="HU210" s="80">
        <f t="shared" si="294"/>
        <v>0</v>
      </c>
      <c r="HV210" s="80">
        <f t="shared" si="294"/>
        <v>0</v>
      </c>
      <c r="HW210" s="80">
        <f t="shared" si="294"/>
        <v>0</v>
      </c>
      <c r="HX210" s="80">
        <f t="shared" si="294"/>
        <v>0</v>
      </c>
      <c r="HY210" s="80">
        <f t="shared" si="294"/>
        <v>0</v>
      </c>
      <c r="HZ210" s="80">
        <f t="shared" si="294"/>
        <v>0</v>
      </c>
      <c r="IA210" s="80">
        <f t="shared" si="294"/>
        <v>0</v>
      </c>
      <c r="IB210" s="80">
        <f t="shared" si="294"/>
        <v>0</v>
      </c>
      <c r="IC210" s="80">
        <f t="shared" si="294"/>
        <v>0</v>
      </c>
      <c r="ID210" s="80">
        <f t="shared" si="294"/>
        <v>0</v>
      </c>
      <c r="IE210" s="80">
        <f t="shared" si="294"/>
        <v>0</v>
      </c>
      <c r="IF210" s="80">
        <f t="shared" si="294"/>
        <v>0</v>
      </c>
      <c r="IG210" s="80">
        <f t="shared" si="294"/>
        <v>0</v>
      </c>
      <c r="IH210" s="80">
        <f t="shared" si="294"/>
        <v>0</v>
      </c>
      <c r="II210" s="80">
        <f t="shared" si="294"/>
        <v>0</v>
      </c>
      <c r="IJ210" s="80">
        <f t="shared" si="294"/>
        <v>0</v>
      </c>
      <c r="IK210" s="80">
        <f t="shared" si="294"/>
        <v>0</v>
      </c>
      <c r="IL210" s="80">
        <f t="shared" si="294"/>
        <v>0</v>
      </c>
      <c r="IM210" s="80">
        <f t="shared" si="294"/>
        <v>0</v>
      </c>
      <c r="IN210" s="80">
        <f t="shared" si="294"/>
        <v>0</v>
      </c>
      <c r="IO210" s="80">
        <f t="shared" si="294"/>
        <v>0</v>
      </c>
      <c r="IP210" s="80">
        <f t="shared" si="294"/>
        <v>0</v>
      </c>
      <c r="IQ210" s="80">
        <f t="shared" si="294"/>
        <v>0</v>
      </c>
      <c r="IR210" s="80">
        <f t="shared" si="294"/>
        <v>0</v>
      </c>
      <c r="IS210" s="80">
        <f t="shared" si="294"/>
        <v>0</v>
      </c>
      <c r="IT210" s="80">
        <f t="shared" si="294"/>
        <v>0</v>
      </c>
      <c r="IU210" s="80">
        <f t="shared" si="294"/>
        <v>0</v>
      </c>
      <c r="IV210" s="80">
        <f t="shared" si="294"/>
        <v>0</v>
      </c>
      <c r="IW210" s="80">
        <f t="shared" si="294"/>
        <v>0</v>
      </c>
      <c r="IX210" s="80">
        <f t="shared" si="294"/>
        <v>0</v>
      </c>
      <c r="IY210" s="80">
        <f t="shared" si="294"/>
        <v>0</v>
      </c>
      <c r="IZ210" s="80">
        <f t="shared" si="294"/>
        <v>0</v>
      </c>
      <c r="JA210" s="80">
        <f t="shared" si="294"/>
        <v>0</v>
      </c>
      <c r="JB210" s="80">
        <f t="shared" si="294"/>
        <v>0</v>
      </c>
      <c r="JC210" s="80">
        <f t="shared" si="294"/>
        <v>0</v>
      </c>
      <c r="JD210" s="80">
        <f t="shared" si="294"/>
        <v>0</v>
      </c>
      <c r="JE210" s="80">
        <f t="shared" si="294"/>
        <v>0</v>
      </c>
      <c r="JF210" s="80">
        <f t="shared" si="294"/>
        <v>0</v>
      </c>
      <c r="JG210" s="80">
        <f t="shared" si="294"/>
        <v>0</v>
      </c>
      <c r="JH210" s="80">
        <f t="shared" si="294"/>
        <v>0</v>
      </c>
      <c r="JI210" s="80">
        <f t="shared" si="294"/>
        <v>0</v>
      </c>
      <c r="JJ210" s="80">
        <f t="shared" si="294"/>
        <v>0</v>
      </c>
      <c r="JK210" s="80">
        <f t="shared" si="294"/>
        <v>0</v>
      </c>
      <c r="JL210" s="80">
        <f t="shared" si="294"/>
        <v>0</v>
      </c>
      <c r="JM210" s="80">
        <f t="shared" si="294"/>
        <v>0</v>
      </c>
      <c r="JN210" s="80">
        <f t="shared" si="294"/>
        <v>0</v>
      </c>
      <c r="JO210" s="80">
        <f t="shared" si="294"/>
        <v>0</v>
      </c>
      <c r="JP210" s="80">
        <f t="shared" si="294"/>
        <v>0</v>
      </c>
      <c r="JQ210" s="80">
        <f t="shared" si="294"/>
        <v>0</v>
      </c>
      <c r="JR210" s="80">
        <f t="shared" si="294"/>
        <v>0</v>
      </c>
      <c r="JS210" s="80">
        <f t="shared" si="294"/>
        <v>0</v>
      </c>
      <c r="JT210" s="80">
        <f t="shared" si="294"/>
        <v>0</v>
      </c>
      <c r="JU210" s="80">
        <f t="shared" si="294"/>
        <v>0</v>
      </c>
      <c r="JV210" s="80">
        <f t="shared" si="294"/>
        <v>0</v>
      </c>
      <c r="JW210" s="80">
        <f t="shared" si="294"/>
        <v>0</v>
      </c>
      <c r="JX210" s="80">
        <f t="shared" si="294"/>
        <v>0</v>
      </c>
      <c r="JY210" s="80">
        <f t="shared" si="294"/>
        <v>0</v>
      </c>
      <c r="JZ210" s="80">
        <f t="shared" si="294"/>
        <v>0</v>
      </c>
      <c r="KA210" s="80">
        <f t="shared" si="294"/>
        <v>0</v>
      </c>
      <c r="KB210" s="80">
        <f t="shared" si="294"/>
        <v>0</v>
      </c>
      <c r="KC210" s="80">
        <f t="shared" si="294"/>
        <v>0</v>
      </c>
      <c r="KD210" s="80">
        <f t="shared" si="294"/>
        <v>0</v>
      </c>
      <c r="KE210" s="80">
        <f t="shared" si="294"/>
        <v>0</v>
      </c>
      <c r="KF210" s="1"/>
      <c r="KG210" s="1"/>
      <c r="KH210" s="80">
        <f>+Interest_Rate_for_Equipment_Financing/12*P210</f>
        <v>0</v>
      </c>
      <c r="KI210" s="80">
        <f>+Interest_Rate_for_Equipment_Financing/12*Q210</f>
        <v>0</v>
      </c>
      <c r="KJ210" s="80">
        <f>+Interest_Rate_for_Equipment_Financing/12*R210</f>
        <v>0</v>
      </c>
      <c r="KK210" s="80">
        <f>+Interest_Rate_for_Equipment_Financing/12*S210</f>
        <v>0</v>
      </c>
      <c r="KL210" s="80">
        <f>+Interest_Rate_for_Equipment_Financing/12*T210</f>
        <v>0</v>
      </c>
      <c r="KM210" s="80">
        <f>+Interest_Rate_for_Equipment_Financing/12*U210</f>
        <v>0</v>
      </c>
      <c r="KN210" s="80">
        <f>+Interest_Rate_for_Equipment_Financing/12*V210</f>
        <v>0</v>
      </c>
      <c r="KO210" s="80">
        <f>+Interest_Rate_for_Equipment_Financing/12*W210</f>
        <v>0</v>
      </c>
      <c r="KP210" s="80">
        <f>+Interest_Rate_for_Equipment_Financing/12*X210</f>
        <v>0</v>
      </c>
      <c r="KQ210" s="80">
        <f>+Interest_Rate_for_Equipment_Financing/12*Y210</f>
        <v>0</v>
      </c>
      <c r="KR210" s="80">
        <f>+Interest_Rate_for_Equipment_Financing/12*Z210</f>
        <v>0</v>
      </c>
      <c r="KS210" s="80">
        <f>+Interest_Rate_for_Equipment_Financing/12*AA210</f>
        <v>0</v>
      </c>
      <c r="KT210" s="80">
        <f>+Interest_Rate_for_Equipment_Financing/12*AB210</f>
        <v>0</v>
      </c>
      <c r="KU210" s="80">
        <f>+Interest_Rate_for_Equipment_Financing/12*AC210</f>
        <v>0</v>
      </c>
      <c r="KV210" s="80">
        <f>+Interest_Rate_for_Equipment_Financing/12*AD210</f>
        <v>0</v>
      </c>
      <c r="KW210" s="80">
        <f>+Interest_Rate_for_Equipment_Financing/12*AE210</f>
        <v>0</v>
      </c>
      <c r="KX210" s="80">
        <f>+Interest_Rate_for_Equipment_Financing/12*AF210</f>
        <v>0</v>
      </c>
      <c r="KY210" s="80">
        <f>+Interest_Rate_for_Equipment_Financing/12*AG210</f>
        <v>0</v>
      </c>
      <c r="KZ210" s="80">
        <f>+Interest_Rate_for_Equipment_Financing/12*AH210</f>
        <v>0</v>
      </c>
      <c r="LA210" s="80">
        <f>+Interest_Rate_for_Equipment_Financing/12*AI210</f>
        <v>0</v>
      </c>
      <c r="LB210" s="80">
        <f>+Interest_Rate_for_Equipment_Financing/12*AJ210</f>
        <v>0</v>
      </c>
      <c r="LC210" s="80">
        <f>+Interest_Rate_for_Equipment_Financing/12*AK210</f>
        <v>0</v>
      </c>
      <c r="LD210" s="80">
        <f>+Interest_Rate_for_Equipment_Financing/12*AL210</f>
        <v>0</v>
      </c>
      <c r="LE210" s="80">
        <f>+Interest_Rate_for_Equipment_Financing/12*AM210</f>
        <v>0</v>
      </c>
      <c r="LF210" s="80">
        <f>+Interest_Rate_for_Equipment_Financing/12*AN210</f>
        <v>0</v>
      </c>
      <c r="LG210" s="80">
        <f>+Interest_Rate_for_Equipment_Financing/12*AO210</f>
        <v>0</v>
      </c>
      <c r="LH210" s="80">
        <f>+Interest_Rate_for_Equipment_Financing/12*AP210</f>
        <v>0</v>
      </c>
      <c r="LI210" s="80">
        <f>+Interest_Rate_for_Equipment_Financing/12*AQ210</f>
        <v>0</v>
      </c>
      <c r="LJ210" s="80">
        <f>+Interest_Rate_for_Equipment_Financing/12*AR210</f>
        <v>0</v>
      </c>
      <c r="LK210" s="80">
        <f>+Interest_Rate_for_Equipment_Financing/12*AS210</f>
        <v>0</v>
      </c>
      <c r="LL210" s="80">
        <f>+Interest_Rate_for_Equipment_Financing/12*AT210</f>
        <v>0</v>
      </c>
      <c r="LM210" s="80">
        <f>+Interest_Rate_for_Equipment_Financing/12*AU210</f>
        <v>0</v>
      </c>
      <c r="LN210" s="80">
        <f>+Interest_Rate_for_Equipment_Financing/12*AV210</f>
        <v>0</v>
      </c>
      <c r="LO210" s="80">
        <f>+Interest_Rate_for_Equipment_Financing/12*AW210</f>
        <v>0</v>
      </c>
      <c r="LP210" s="80">
        <f>+Interest_Rate_for_Equipment_Financing/12*AX210</f>
        <v>0</v>
      </c>
      <c r="LQ210" s="80">
        <f>+Interest_Rate_for_Equipment_Financing/12*AY210</f>
        <v>0</v>
      </c>
      <c r="LR210" s="80">
        <f>+Interest_Rate_for_Equipment_Financing/12*AZ210</f>
        <v>0</v>
      </c>
      <c r="LS210" s="80">
        <f>+Interest_Rate_for_Equipment_Financing/12*BA210</f>
        <v>0</v>
      </c>
      <c r="LT210" s="80">
        <f>+Interest_Rate_for_Equipment_Financing/12*BB210</f>
        <v>0</v>
      </c>
      <c r="LU210" s="80">
        <f>+Interest_Rate_for_Equipment_Financing/12*BC210</f>
        <v>0</v>
      </c>
      <c r="LV210" s="80">
        <f>+Interest_Rate_for_Equipment_Financing/12*BD210</f>
        <v>0</v>
      </c>
      <c r="LW210" s="80">
        <f>+Interest_Rate_for_Equipment_Financing/12*BE210</f>
        <v>0</v>
      </c>
      <c r="LX210" s="80">
        <f>+Interest_Rate_for_Equipment_Financing/12*BF210</f>
        <v>0</v>
      </c>
      <c r="LY210" s="80">
        <f>+Interest_Rate_for_Equipment_Financing/12*BG210</f>
        <v>0</v>
      </c>
      <c r="LZ210" s="80">
        <f>+Interest_Rate_for_Equipment_Financing/12*BH210</f>
        <v>0</v>
      </c>
      <c r="MA210" s="80">
        <f>+Interest_Rate_for_Equipment_Financing/12*BI210</f>
        <v>0</v>
      </c>
      <c r="MB210" s="80">
        <f>+Interest_Rate_for_Equipment_Financing/12*BJ210</f>
        <v>0</v>
      </c>
      <c r="MC210" s="80">
        <f>+Interest_Rate_for_Equipment_Financing/12*BK210</f>
        <v>0</v>
      </c>
      <c r="MD210" s="80">
        <f>+Interest_Rate_for_Equipment_Financing/12*BL210</f>
        <v>0</v>
      </c>
      <c r="ME210" s="80">
        <f>+Interest_Rate_for_Equipment_Financing/12*BM210</f>
        <v>0</v>
      </c>
      <c r="MF210" s="80">
        <f>+Interest_Rate_for_Equipment_Financing/12*BN210</f>
        <v>0</v>
      </c>
      <c r="MG210" s="80">
        <f>+Interest_Rate_for_Equipment_Financing/12*BO210</f>
        <v>0</v>
      </c>
      <c r="MH210" s="80">
        <f>+Interest_Rate_for_Equipment_Financing/12*BP210</f>
        <v>0</v>
      </c>
      <c r="MI210" s="80">
        <f>+Interest_Rate_for_Equipment_Financing/12*BQ210</f>
        <v>0</v>
      </c>
      <c r="MJ210" s="80">
        <f>+Interest_Rate_for_Equipment_Financing/12*BR210</f>
        <v>0</v>
      </c>
      <c r="MK210" s="80">
        <f>+Interest_Rate_for_Equipment_Financing/12*BS210</f>
        <v>0</v>
      </c>
      <c r="ML210" s="80">
        <f>+Interest_Rate_for_Equipment_Financing/12*BT210</f>
        <v>0</v>
      </c>
      <c r="MM210" s="80">
        <f>+Interest_Rate_for_Equipment_Financing/12*BU210</f>
        <v>0</v>
      </c>
      <c r="MN210" s="80">
        <f>+Interest_Rate_for_Equipment_Financing/12*BV210</f>
        <v>0</v>
      </c>
      <c r="MO210" s="80">
        <f>+Interest_Rate_for_Equipment_Financing/12*BW210</f>
        <v>0</v>
      </c>
      <c r="MP210" s="80">
        <f>+Interest_Rate_for_Equipment_Financing/12*BX210</f>
        <v>0</v>
      </c>
      <c r="MQ210" s="80">
        <f>+Interest_Rate_for_Equipment_Financing/12*BY210</f>
        <v>0</v>
      </c>
      <c r="MR210" s="80">
        <f>+Interest_Rate_for_Equipment_Financing/12*BZ210</f>
        <v>0</v>
      </c>
      <c r="MS210" s="80">
        <f>+Interest_Rate_for_Equipment_Financing/12*CA210</f>
        <v>0</v>
      </c>
      <c r="MT210" s="80">
        <f>+Interest_Rate_for_Equipment_Financing/12*CB210</f>
        <v>0</v>
      </c>
      <c r="MU210" s="80">
        <f>+Interest_Rate_for_Equipment_Financing/12*CC210</f>
        <v>0</v>
      </c>
      <c r="MV210" s="80">
        <f>+Interest_Rate_for_Equipment_Financing/12*CD210</f>
        <v>0</v>
      </c>
      <c r="MW210" s="80">
        <f>+Interest_Rate_for_Equipment_Financing/12*CE210</f>
        <v>0</v>
      </c>
      <c r="MX210" s="80">
        <f>+Interest_Rate_for_Equipment_Financing/12*CF210</f>
        <v>0</v>
      </c>
      <c r="MY210" s="80">
        <f>+Interest_Rate_for_Equipment_Financing/12*CG210</f>
        <v>0</v>
      </c>
      <c r="MZ210" s="80">
        <f>+Interest_Rate_for_Equipment_Financing/12*CH210</f>
        <v>0</v>
      </c>
      <c r="NA210" s="80">
        <f>+Interest_Rate_for_Equipment_Financing/12*CI210</f>
        <v>0</v>
      </c>
      <c r="NB210" s="80">
        <f>+Interest_Rate_for_Equipment_Financing/12*CJ210</f>
        <v>0</v>
      </c>
      <c r="NC210" s="80">
        <f>+Interest_Rate_for_Equipment_Financing/12*CK210</f>
        <v>0</v>
      </c>
      <c r="ND210" s="80">
        <f>+Interest_Rate_for_Equipment_Financing/12*CL210</f>
        <v>0</v>
      </c>
      <c r="NE210" s="80">
        <f>+Interest_Rate_for_Equipment_Financing/12*CM210</f>
        <v>0</v>
      </c>
      <c r="NF210" s="80">
        <f>+Interest_Rate_for_Equipment_Financing/12*CN210</f>
        <v>0</v>
      </c>
      <c r="NG210" s="80">
        <f>+Interest_Rate_for_Equipment_Financing/12*CO210</f>
        <v>0</v>
      </c>
      <c r="NH210" s="80">
        <f>+Interest_Rate_for_Equipment_Financing/12*CP210</f>
        <v>0</v>
      </c>
      <c r="NI210" s="80">
        <f>+Interest_Rate_for_Equipment_Financing/12*CQ210</f>
        <v>0</v>
      </c>
      <c r="NJ210" s="80">
        <f>+Interest_Rate_for_Equipment_Financing/12*CR210</f>
        <v>0</v>
      </c>
      <c r="NK210" s="80">
        <f>+Interest_Rate_for_Equipment_Financing/12*CS210</f>
        <v>0</v>
      </c>
      <c r="NL210" s="80">
        <f>+Interest_Rate_for_Equipment_Financing/12*CT210</f>
        <v>0</v>
      </c>
      <c r="NM210" s="80">
        <f>+Interest_Rate_for_Equipment_Financing/12*CU210</f>
        <v>0</v>
      </c>
      <c r="NN210" s="80">
        <f>+Interest_Rate_for_Equipment_Financing/12*CV210</f>
        <v>0</v>
      </c>
      <c r="NO210" s="80">
        <f>+Interest_Rate_for_Equipment_Financing/12*CW210</f>
        <v>0</v>
      </c>
      <c r="NP210" s="80">
        <f>+Interest_Rate_for_Equipment_Financing/12*CX210</f>
        <v>0</v>
      </c>
      <c r="NQ210" s="80">
        <f>+Interest_Rate_for_Equipment_Financing/12*CY210</f>
        <v>0</v>
      </c>
      <c r="NR210" s="80">
        <f>+Interest_Rate_for_Equipment_Financing/12*CZ210</f>
        <v>0</v>
      </c>
      <c r="NS210" s="80">
        <f>+Interest_Rate_for_Equipment_Financing/12*DA210</f>
        <v>0</v>
      </c>
      <c r="NT210" s="80">
        <f>+Interest_Rate_for_Equipment_Financing/12*DB210</f>
        <v>0</v>
      </c>
      <c r="NU210" s="80">
        <f>+Interest_Rate_for_Equipment_Financing/12*DC210</f>
        <v>0</v>
      </c>
      <c r="NV210" s="80">
        <f>+Interest_Rate_for_Equipment_Financing/12*DD210</f>
        <v>0</v>
      </c>
      <c r="NW210" s="80">
        <f>+Interest_Rate_for_Equipment_Financing/12*DE210</f>
        <v>0</v>
      </c>
      <c r="NX210" s="80">
        <f>+Interest_Rate_for_Equipment_Financing/12*DF210</f>
        <v>0</v>
      </c>
      <c r="NY210" s="80">
        <f>+Interest_Rate_for_Equipment_Financing/12*DG210</f>
        <v>0</v>
      </c>
      <c r="NZ210" s="80">
        <f>+Interest_Rate_for_Equipment_Financing/12*DH210</f>
        <v>0</v>
      </c>
      <c r="OA210" s="80">
        <f>+Interest_Rate_for_Equipment_Financing/12*DI210</f>
        <v>0</v>
      </c>
      <c r="OB210" s="80">
        <f>+Interest_Rate_for_Equipment_Financing/12*DJ210</f>
        <v>0</v>
      </c>
      <c r="OC210" s="80">
        <f>+Interest_Rate_for_Equipment_Financing/12*DK210</f>
        <v>0</v>
      </c>
      <c r="OD210" s="80">
        <f>+Interest_Rate_for_Equipment_Financing/12*DL210</f>
        <v>0</v>
      </c>
      <c r="OE210" s="80">
        <f>+Interest_Rate_for_Equipment_Financing/12*DM210</f>
        <v>0</v>
      </c>
      <c r="OF210" s="80">
        <f>+Interest_Rate_for_Equipment_Financing/12*DN210</f>
        <v>0</v>
      </c>
      <c r="OG210" s="80">
        <f>+Interest_Rate_for_Equipment_Financing/12*DO210</f>
        <v>0</v>
      </c>
      <c r="OH210" s="80">
        <f>+Interest_Rate_for_Equipment_Financing/12*DP210</f>
        <v>0</v>
      </c>
      <c r="OI210" s="80">
        <f>+Interest_Rate_for_Equipment_Financing/12*DQ210</f>
        <v>0</v>
      </c>
      <c r="OJ210" s="80">
        <f>+Interest_Rate_for_Equipment_Financing/12*DR210</f>
        <v>0</v>
      </c>
      <c r="OK210" s="80">
        <f>+Interest_Rate_for_Equipment_Financing/12*DS210</f>
        <v>0</v>
      </c>
      <c r="OL210" s="80">
        <f>+Interest_Rate_for_Equipment_Financing/12*DT210</f>
        <v>0</v>
      </c>
      <c r="OM210" s="80">
        <f>+Interest_Rate_for_Equipment_Financing/12*DU210</f>
        <v>0</v>
      </c>
      <c r="ON210" s="80">
        <f>+Interest_Rate_for_Equipment_Financing/12*DV210</f>
        <v>0</v>
      </c>
      <c r="OO210" s="80">
        <f>+Interest_Rate_for_Equipment_Financing/12*DW210</f>
        <v>0</v>
      </c>
      <c r="OP210" s="80">
        <f>+Interest_Rate_for_Equipment_Financing/12*DX210</f>
        <v>0</v>
      </c>
      <c r="OQ210" s="80">
        <f>+Interest_Rate_for_Equipment_Financing/12*DY210</f>
        <v>0</v>
      </c>
      <c r="OR210" s="80">
        <f>+Interest_Rate_for_Equipment_Financing/12*DZ210</f>
        <v>0</v>
      </c>
      <c r="OS210" s="80">
        <f>+Interest_Rate_for_Equipment_Financing/12*EA210</f>
        <v>0</v>
      </c>
      <c r="OT210" s="80">
        <f>+Interest_Rate_for_Equipment_Financing/12*EB210</f>
        <v>0</v>
      </c>
      <c r="OU210" s="80">
        <f>+Interest_Rate_for_Equipment_Financing/12*EC210</f>
        <v>0</v>
      </c>
      <c r="OV210" s="80">
        <f>+Interest_Rate_for_Equipment_Financing/12*ED210</f>
        <v>0</v>
      </c>
      <c r="OW210" s="80">
        <f>+Interest_Rate_for_Equipment_Financing/12*EE210</f>
        <v>0</v>
      </c>
    </row>
    <row r="211" ht="12.75" customHeight="1">
      <c r="A211" s="79">
        <f t="shared" si="111"/>
        <v>90</v>
      </c>
      <c r="B211" s="79" t="s">
        <v>290</v>
      </c>
      <c r="C211" s="80"/>
      <c r="D211" s="80" t="str">
        <f>Term_for_Equipment_Financing</f>
        <v/>
      </c>
      <c r="E211" s="294">
        <f>+Interest_Rate_LT</f>
        <v>0.05</v>
      </c>
      <c r="F211" s="295">
        <f t="shared" si="141"/>
        <v>6</v>
      </c>
      <c r="G211" s="79">
        <f t="shared" si="142"/>
        <v>2032</v>
      </c>
      <c r="H211" s="296"/>
      <c r="I211" s="296"/>
      <c r="J211" s="297"/>
      <c r="K211" s="1"/>
      <c r="L211" s="1"/>
      <c r="M211" s="256">
        <f t="shared" si="118"/>
        <v>48366</v>
      </c>
      <c r="N211" s="256">
        <f t="shared" si="112"/>
        <v>0</v>
      </c>
      <c r="O211" s="257">
        <f t="shared" si="113"/>
        <v>0</v>
      </c>
      <c r="P211" s="258">
        <f t="shared" ref="P211:ES211" si="295">AND((O211&gt;0.1),OR(P$70&lt;$N211,$N211=0))*(O211+$O211+O211*$E211/12)+(P$70=$M211)*($C211+$O211+$C211*$E211/12)</f>
        <v>0</v>
      </c>
      <c r="Q211" s="258">
        <f t="shared" si="295"/>
        <v>0</v>
      </c>
      <c r="R211" s="258">
        <f t="shared" si="295"/>
        <v>0</v>
      </c>
      <c r="S211" s="258">
        <f t="shared" si="295"/>
        <v>0</v>
      </c>
      <c r="T211" s="258">
        <f t="shared" si="295"/>
        <v>0</v>
      </c>
      <c r="U211" s="258">
        <f t="shared" si="295"/>
        <v>0</v>
      </c>
      <c r="V211" s="258">
        <f t="shared" si="295"/>
        <v>0</v>
      </c>
      <c r="W211" s="258">
        <f t="shared" si="295"/>
        <v>0</v>
      </c>
      <c r="X211" s="258">
        <f t="shared" si="295"/>
        <v>0</v>
      </c>
      <c r="Y211" s="258">
        <f t="shared" si="295"/>
        <v>0</v>
      </c>
      <c r="Z211" s="258">
        <f t="shared" si="295"/>
        <v>0</v>
      </c>
      <c r="AA211" s="258">
        <f t="shared" si="295"/>
        <v>0</v>
      </c>
      <c r="AB211" s="258">
        <f t="shared" si="295"/>
        <v>0</v>
      </c>
      <c r="AC211" s="258">
        <f t="shared" si="295"/>
        <v>0</v>
      </c>
      <c r="AD211" s="258">
        <f t="shared" si="295"/>
        <v>0</v>
      </c>
      <c r="AE211" s="258">
        <f t="shared" si="295"/>
        <v>0</v>
      </c>
      <c r="AF211" s="258">
        <f t="shared" si="295"/>
        <v>0</v>
      </c>
      <c r="AG211" s="258">
        <f t="shared" si="295"/>
        <v>0</v>
      </c>
      <c r="AH211" s="258">
        <f t="shared" si="295"/>
        <v>0</v>
      </c>
      <c r="AI211" s="258">
        <f t="shared" si="295"/>
        <v>0</v>
      </c>
      <c r="AJ211" s="258">
        <f t="shared" si="295"/>
        <v>0</v>
      </c>
      <c r="AK211" s="258">
        <f t="shared" si="295"/>
        <v>0</v>
      </c>
      <c r="AL211" s="258">
        <f t="shared" si="295"/>
        <v>0</v>
      </c>
      <c r="AM211" s="258">
        <f t="shared" si="295"/>
        <v>0</v>
      </c>
      <c r="AN211" s="258">
        <f t="shared" si="295"/>
        <v>0</v>
      </c>
      <c r="AO211" s="258">
        <f t="shared" si="295"/>
        <v>0</v>
      </c>
      <c r="AP211" s="258">
        <f t="shared" si="295"/>
        <v>0</v>
      </c>
      <c r="AQ211" s="258">
        <f t="shared" si="295"/>
        <v>0</v>
      </c>
      <c r="AR211" s="258">
        <f t="shared" si="295"/>
        <v>0</v>
      </c>
      <c r="AS211" s="258">
        <f t="shared" si="295"/>
        <v>0</v>
      </c>
      <c r="AT211" s="258">
        <f t="shared" si="295"/>
        <v>0</v>
      </c>
      <c r="AU211" s="258">
        <f t="shared" si="295"/>
        <v>0</v>
      </c>
      <c r="AV211" s="258">
        <f t="shared" si="295"/>
        <v>0</v>
      </c>
      <c r="AW211" s="258">
        <f t="shared" si="295"/>
        <v>0</v>
      </c>
      <c r="AX211" s="258">
        <f t="shared" si="295"/>
        <v>0</v>
      </c>
      <c r="AY211" s="258">
        <f t="shared" si="295"/>
        <v>0</v>
      </c>
      <c r="AZ211" s="258">
        <f t="shared" si="295"/>
        <v>0</v>
      </c>
      <c r="BA211" s="258">
        <f t="shared" si="295"/>
        <v>0</v>
      </c>
      <c r="BB211" s="258">
        <f t="shared" si="295"/>
        <v>0</v>
      </c>
      <c r="BC211" s="258">
        <f t="shared" si="295"/>
        <v>0</v>
      </c>
      <c r="BD211" s="258">
        <f t="shared" si="295"/>
        <v>0</v>
      </c>
      <c r="BE211" s="258">
        <f t="shared" si="295"/>
        <v>0</v>
      </c>
      <c r="BF211" s="258">
        <f t="shared" si="295"/>
        <v>0</v>
      </c>
      <c r="BG211" s="258">
        <f t="shared" si="295"/>
        <v>0</v>
      </c>
      <c r="BH211" s="258">
        <f t="shared" si="295"/>
        <v>0</v>
      </c>
      <c r="BI211" s="258">
        <f t="shared" si="295"/>
        <v>0</v>
      </c>
      <c r="BJ211" s="258">
        <f t="shared" si="295"/>
        <v>0</v>
      </c>
      <c r="BK211" s="258">
        <f t="shared" si="295"/>
        <v>0</v>
      </c>
      <c r="BL211" s="258">
        <f t="shared" si="295"/>
        <v>0</v>
      </c>
      <c r="BM211" s="258">
        <f t="shared" si="295"/>
        <v>0</v>
      </c>
      <c r="BN211" s="258">
        <f t="shared" si="295"/>
        <v>0</v>
      </c>
      <c r="BO211" s="258">
        <f t="shared" si="295"/>
        <v>0</v>
      </c>
      <c r="BP211" s="258">
        <f t="shared" si="295"/>
        <v>0</v>
      </c>
      <c r="BQ211" s="258">
        <f t="shared" si="295"/>
        <v>0</v>
      </c>
      <c r="BR211" s="258">
        <f t="shared" si="295"/>
        <v>0</v>
      </c>
      <c r="BS211" s="258">
        <f t="shared" si="295"/>
        <v>0</v>
      </c>
      <c r="BT211" s="258">
        <f t="shared" si="295"/>
        <v>0</v>
      </c>
      <c r="BU211" s="258">
        <f t="shared" si="295"/>
        <v>0</v>
      </c>
      <c r="BV211" s="258">
        <f t="shared" si="295"/>
        <v>0</v>
      </c>
      <c r="BW211" s="258">
        <f t="shared" si="295"/>
        <v>0</v>
      </c>
      <c r="BX211" s="258">
        <f t="shared" si="295"/>
        <v>0</v>
      </c>
      <c r="BY211" s="258">
        <f t="shared" si="295"/>
        <v>0</v>
      </c>
      <c r="BZ211" s="258">
        <f t="shared" si="295"/>
        <v>0</v>
      </c>
      <c r="CA211" s="258">
        <f t="shared" si="295"/>
        <v>0</v>
      </c>
      <c r="CB211" s="258">
        <f t="shared" si="295"/>
        <v>0</v>
      </c>
      <c r="CC211" s="258">
        <f t="shared" si="295"/>
        <v>0</v>
      </c>
      <c r="CD211" s="258">
        <f t="shared" si="295"/>
        <v>0</v>
      </c>
      <c r="CE211" s="258">
        <f t="shared" si="295"/>
        <v>0</v>
      </c>
      <c r="CF211" s="258">
        <f t="shared" si="295"/>
        <v>0</v>
      </c>
      <c r="CG211" s="258">
        <f t="shared" si="295"/>
        <v>0</v>
      </c>
      <c r="CH211" s="258">
        <f t="shared" si="295"/>
        <v>0</v>
      </c>
      <c r="CI211" s="258">
        <f t="shared" si="295"/>
        <v>0</v>
      </c>
      <c r="CJ211" s="258">
        <f t="shared" si="295"/>
        <v>0</v>
      </c>
      <c r="CK211" s="258">
        <f t="shared" si="295"/>
        <v>0</v>
      </c>
      <c r="CL211" s="258">
        <f t="shared" si="295"/>
        <v>0</v>
      </c>
      <c r="CM211" s="258">
        <f t="shared" si="295"/>
        <v>0</v>
      </c>
      <c r="CN211" s="258">
        <f t="shared" si="295"/>
        <v>0</v>
      </c>
      <c r="CO211" s="258">
        <f t="shared" si="295"/>
        <v>0</v>
      </c>
      <c r="CP211" s="258">
        <f t="shared" si="295"/>
        <v>0</v>
      </c>
      <c r="CQ211" s="258">
        <f t="shared" si="295"/>
        <v>0</v>
      </c>
      <c r="CR211" s="258">
        <f t="shared" si="295"/>
        <v>0</v>
      </c>
      <c r="CS211" s="258">
        <f t="shared" si="295"/>
        <v>0</v>
      </c>
      <c r="CT211" s="258">
        <f t="shared" si="295"/>
        <v>0</v>
      </c>
      <c r="CU211" s="258">
        <f t="shared" si="295"/>
        <v>0</v>
      </c>
      <c r="CV211" s="258">
        <f t="shared" si="295"/>
        <v>0</v>
      </c>
      <c r="CW211" s="258">
        <f t="shared" si="295"/>
        <v>0</v>
      </c>
      <c r="CX211" s="258">
        <f t="shared" si="295"/>
        <v>0</v>
      </c>
      <c r="CY211" s="258">
        <f t="shared" si="295"/>
        <v>0</v>
      </c>
      <c r="CZ211" s="258">
        <f t="shared" si="295"/>
        <v>0</v>
      </c>
      <c r="DA211" s="258">
        <f t="shared" si="295"/>
        <v>0</v>
      </c>
      <c r="DB211" s="258">
        <f t="shared" si="295"/>
        <v>0</v>
      </c>
      <c r="DC211" s="258">
        <f t="shared" si="295"/>
        <v>0</v>
      </c>
      <c r="DD211" s="258">
        <f t="shared" si="295"/>
        <v>0</v>
      </c>
      <c r="DE211" s="258">
        <f t="shared" si="295"/>
        <v>0</v>
      </c>
      <c r="DF211" s="258">
        <f t="shared" si="295"/>
        <v>0</v>
      </c>
      <c r="DG211" s="258">
        <f t="shared" si="295"/>
        <v>0</v>
      </c>
      <c r="DH211" s="258">
        <f t="shared" si="295"/>
        <v>0</v>
      </c>
      <c r="DI211" s="258">
        <f t="shared" si="295"/>
        <v>0</v>
      </c>
      <c r="DJ211" s="258">
        <f t="shared" si="295"/>
        <v>0</v>
      </c>
      <c r="DK211" s="258">
        <f t="shared" si="295"/>
        <v>0</v>
      </c>
      <c r="DL211" s="258">
        <f t="shared" si="295"/>
        <v>0</v>
      </c>
      <c r="DM211" s="258">
        <f t="shared" si="295"/>
        <v>0</v>
      </c>
      <c r="DN211" s="258">
        <f t="shared" si="295"/>
        <v>0</v>
      </c>
      <c r="DO211" s="258">
        <f t="shared" si="295"/>
        <v>0</v>
      </c>
      <c r="DP211" s="258">
        <f t="shared" si="295"/>
        <v>0</v>
      </c>
      <c r="DQ211" s="258">
        <f t="shared" si="295"/>
        <v>0</v>
      </c>
      <c r="DR211" s="258">
        <f t="shared" si="295"/>
        <v>0</v>
      </c>
      <c r="DS211" s="258">
        <f t="shared" si="295"/>
        <v>0</v>
      </c>
      <c r="DT211" s="258">
        <f t="shared" si="295"/>
        <v>0</v>
      </c>
      <c r="DU211" s="258">
        <f t="shared" si="295"/>
        <v>0</v>
      </c>
      <c r="DV211" s="258">
        <f t="shared" si="295"/>
        <v>0</v>
      </c>
      <c r="DW211" s="258">
        <f t="shared" si="295"/>
        <v>0</v>
      </c>
      <c r="DX211" s="258">
        <f t="shared" si="295"/>
        <v>0</v>
      </c>
      <c r="DY211" s="258">
        <f t="shared" si="295"/>
        <v>0</v>
      </c>
      <c r="DZ211" s="258">
        <f t="shared" si="295"/>
        <v>0</v>
      </c>
      <c r="EA211" s="258">
        <f t="shared" si="295"/>
        <v>0</v>
      </c>
      <c r="EB211" s="258">
        <f t="shared" si="295"/>
        <v>0</v>
      </c>
      <c r="EC211" s="258">
        <f t="shared" si="295"/>
        <v>0</v>
      </c>
      <c r="ED211" s="258">
        <f t="shared" si="295"/>
        <v>0</v>
      </c>
      <c r="EE211" s="258">
        <f t="shared" si="295"/>
        <v>0</v>
      </c>
      <c r="EF211" s="258">
        <f t="shared" si="295"/>
        <v>0</v>
      </c>
      <c r="EG211" s="258">
        <f t="shared" si="295"/>
        <v>0</v>
      </c>
      <c r="EH211" s="258">
        <f t="shared" si="295"/>
        <v>0</v>
      </c>
      <c r="EI211" s="258">
        <f t="shared" si="295"/>
        <v>0</v>
      </c>
      <c r="EJ211" s="258">
        <f t="shared" si="295"/>
        <v>0</v>
      </c>
      <c r="EK211" s="258">
        <f t="shared" si="295"/>
        <v>0</v>
      </c>
      <c r="EL211" s="258">
        <f t="shared" si="295"/>
        <v>0</v>
      </c>
      <c r="EM211" s="258">
        <f t="shared" si="295"/>
        <v>0</v>
      </c>
      <c r="EN211" s="258">
        <f t="shared" si="295"/>
        <v>0</v>
      </c>
      <c r="EO211" s="258">
        <f t="shared" si="295"/>
        <v>0</v>
      </c>
      <c r="EP211" s="258">
        <f t="shared" si="295"/>
        <v>0</v>
      </c>
      <c r="EQ211" s="258">
        <f t="shared" si="295"/>
        <v>0</v>
      </c>
      <c r="ER211" s="258">
        <f t="shared" si="295"/>
        <v>0</v>
      </c>
      <c r="ES211" s="258">
        <f t="shared" si="295"/>
        <v>0</v>
      </c>
      <c r="ET211" s="1"/>
      <c r="EU211" s="1"/>
      <c r="EV211" s="1"/>
      <c r="EW211" s="1"/>
      <c r="EX211" s="80">
        <f t="shared" ref="EX211:KE211" si="296">(P211&gt;0)*(P211-AB211)</f>
        <v>0</v>
      </c>
      <c r="EY211" s="80">
        <f t="shared" si="296"/>
        <v>0</v>
      </c>
      <c r="EZ211" s="80">
        <f t="shared" si="296"/>
        <v>0</v>
      </c>
      <c r="FA211" s="80">
        <f t="shared" si="296"/>
        <v>0</v>
      </c>
      <c r="FB211" s="80">
        <f t="shared" si="296"/>
        <v>0</v>
      </c>
      <c r="FC211" s="80">
        <f t="shared" si="296"/>
        <v>0</v>
      </c>
      <c r="FD211" s="80">
        <f t="shared" si="296"/>
        <v>0</v>
      </c>
      <c r="FE211" s="80">
        <f t="shared" si="296"/>
        <v>0</v>
      </c>
      <c r="FF211" s="80">
        <f t="shared" si="296"/>
        <v>0</v>
      </c>
      <c r="FG211" s="80">
        <f t="shared" si="296"/>
        <v>0</v>
      </c>
      <c r="FH211" s="80">
        <f t="shared" si="296"/>
        <v>0</v>
      </c>
      <c r="FI211" s="80">
        <f t="shared" si="296"/>
        <v>0</v>
      </c>
      <c r="FJ211" s="80">
        <f t="shared" si="296"/>
        <v>0</v>
      </c>
      <c r="FK211" s="80">
        <f t="shared" si="296"/>
        <v>0</v>
      </c>
      <c r="FL211" s="80">
        <f t="shared" si="296"/>
        <v>0</v>
      </c>
      <c r="FM211" s="80">
        <f t="shared" si="296"/>
        <v>0</v>
      </c>
      <c r="FN211" s="80">
        <f t="shared" si="296"/>
        <v>0</v>
      </c>
      <c r="FO211" s="80">
        <f t="shared" si="296"/>
        <v>0</v>
      </c>
      <c r="FP211" s="80">
        <f t="shared" si="296"/>
        <v>0</v>
      </c>
      <c r="FQ211" s="80">
        <f t="shared" si="296"/>
        <v>0</v>
      </c>
      <c r="FR211" s="80">
        <f t="shared" si="296"/>
        <v>0</v>
      </c>
      <c r="FS211" s="80">
        <f t="shared" si="296"/>
        <v>0</v>
      </c>
      <c r="FT211" s="80">
        <f t="shared" si="296"/>
        <v>0</v>
      </c>
      <c r="FU211" s="80">
        <f t="shared" si="296"/>
        <v>0</v>
      </c>
      <c r="FV211" s="80">
        <f t="shared" si="296"/>
        <v>0</v>
      </c>
      <c r="FW211" s="80">
        <f t="shared" si="296"/>
        <v>0</v>
      </c>
      <c r="FX211" s="80">
        <f t="shared" si="296"/>
        <v>0</v>
      </c>
      <c r="FY211" s="80">
        <f t="shared" si="296"/>
        <v>0</v>
      </c>
      <c r="FZ211" s="80">
        <f t="shared" si="296"/>
        <v>0</v>
      </c>
      <c r="GA211" s="80">
        <f t="shared" si="296"/>
        <v>0</v>
      </c>
      <c r="GB211" s="80">
        <f t="shared" si="296"/>
        <v>0</v>
      </c>
      <c r="GC211" s="80">
        <f t="shared" si="296"/>
        <v>0</v>
      </c>
      <c r="GD211" s="80">
        <f t="shared" si="296"/>
        <v>0</v>
      </c>
      <c r="GE211" s="80">
        <f t="shared" si="296"/>
        <v>0</v>
      </c>
      <c r="GF211" s="80">
        <f t="shared" si="296"/>
        <v>0</v>
      </c>
      <c r="GG211" s="80">
        <f t="shared" si="296"/>
        <v>0</v>
      </c>
      <c r="GH211" s="80">
        <f t="shared" si="296"/>
        <v>0</v>
      </c>
      <c r="GI211" s="80">
        <f t="shared" si="296"/>
        <v>0</v>
      </c>
      <c r="GJ211" s="80">
        <f t="shared" si="296"/>
        <v>0</v>
      </c>
      <c r="GK211" s="80">
        <f t="shared" si="296"/>
        <v>0</v>
      </c>
      <c r="GL211" s="80">
        <f t="shared" si="296"/>
        <v>0</v>
      </c>
      <c r="GM211" s="80">
        <f t="shared" si="296"/>
        <v>0</v>
      </c>
      <c r="GN211" s="80">
        <f t="shared" si="296"/>
        <v>0</v>
      </c>
      <c r="GO211" s="80">
        <f t="shared" si="296"/>
        <v>0</v>
      </c>
      <c r="GP211" s="80">
        <f t="shared" si="296"/>
        <v>0</v>
      </c>
      <c r="GQ211" s="80">
        <f t="shared" si="296"/>
        <v>0</v>
      </c>
      <c r="GR211" s="80">
        <f t="shared" si="296"/>
        <v>0</v>
      </c>
      <c r="GS211" s="80">
        <f t="shared" si="296"/>
        <v>0</v>
      </c>
      <c r="GT211" s="80">
        <f t="shared" si="296"/>
        <v>0</v>
      </c>
      <c r="GU211" s="80">
        <f t="shared" si="296"/>
        <v>0</v>
      </c>
      <c r="GV211" s="80">
        <f t="shared" si="296"/>
        <v>0</v>
      </c>
      <c r="GW211" s="80">
        <f t="shared" si="296"/>
        <v>0</v>
      </c>
      <c r="GX211" s="80">
        <f t="shared" si="296"/>
        <v>0</v>
      </c>
      <c r="GY211" s="80">
        <f t="shared" si="296"/>
        <v>0</v>
      </c>
      <c r="GZ211" s="80">
        <f t="shared" si="296"/>
        <v>0</v>
      </c>
      <c r="HA211" s="80">
        <f t="shared" si="296"/>
        <v>0</v>
      </c>
      <c r="HB211" s="80">
        <f t="shared" si="296"/>
        <v>0</v>
      </c>
      <c r="HC211" s="80">
        <f t="shared" si="296"/>
        <v>0</v>
      </c>
      <c r="HD211" s="80">
        <f t="shared" si="296"/>
        <v>0</v>
      </c>
      <c r="HE211" s="80">
        <f t="shared" si="296"/>
        <v>0</v>
      </c>
      <c r="HF211" s="80">
        <f t="shared" si="296"/>
        <v>0</v>
      </c>
      <c r="HG211" s="80">
        <f t="shared" si="296"/>
        <v>0</v>
      </c>
      <c r="HH211" s="80">
        <f t="shared" si="296"/>
        <v>0</v>
      </c>
      <c r="HI211" s="80">
        <f t="shared" si="296"/>
        <v>0</v>
      </c>
      <c r="HJ211" s="80">
        <f t="shared" si="296"/>
        <v>0</v>
      </c>
      <c r="HK211" s="80">
        <f t="shared" si="296"/>
        <v>0</v>
      </c>
      <c r="HL211" s="80">
        <f t="shared" si="296"/>
        <v>0</v>
      </c>
      <c r="HM211" s="80">
        <f t="shared" si="296"/>
        <v>0</v>
      </c>
      <c r="HN211" s="80">
        <f t="shared" si="296"/>
        <v>0</v>
      </c>
      <c r="HO211" s="80">
        <f t="shared" si="296"/>
        <v>0</v>
      </c>
      <c r="HP211" s="80">
        <f t="shared" si="296"/>
        <v>0</v>
      </c>
      <c r="HQ211" s="80">
        <f t="shared" si="296"/>
        <v>0</v>
      </c>
      <c r="HR211" s="80">
        <f t="shared" si="296"/>
        <v>0</v>
      </c>
      <c r="HS211" s="80">
        <f t="shared" si="296"/>
        <v>0</v>
      </c>
      <c r="HT211" s="80">
        <f t="shared" si="296"/>
        <v>0</v>
      </c>
      <c r="HU211" s="80">
        <f t="shared" si="296"/>
        <v>0</v>
      </c>
      <c r="HV211" s="80">
        <f t="shared" si="296"/>
        <v>0</v>
      </c>
      <c r="HW211" s="80">
        <f t="shared" si="296"/>
        <v>0</v>
      </c>
      <c r="HX211" s="80">
        <f t="shared" si="296"/>
        <v>0</v>
      </c>
      <c r="HY211" s="80">
        <f t="shared" si="296"/>
        <v>0</v>
      </c>
      <c r="HZ211" s="80">
        <f t="shared" si="296"/>
        <v>0</v>
      </c>
      <c r="IA211" s="80">
        <f t="shared" si="296"/>
        <v>0</v>
      </c>
      <c r="IB211" s="80">
        <f t="shared" si="296"/>
        <v>0</v>
      </c>
      <c r="IC211" s="80">
        <f t="shared" si="296"/>
        <v>0</v>
      </c>
      <c r="ID211" s="80">
        <f t="shared" si="296"/>
        <v>0</v>
      </c>
      <c r="IE211" s="80">
        <f t="shared" si="296"/>
        <v>0</v>
      </c>
      <c r="IF211" s="80">
        <f t="shared" si="296"/>
        <v>0</v>
      </c>
      <c r="IG211" s="80">
        <f t="shared" si="296"/>
        <v>0</v>
      </c>
      <c r="IH211" s="80">
        <f t="shared" si="296"/>
        <v>0</v>
      </c>
      <c r="II211" s="80">
        <f t="shared" si="296"/>
        <v>0</v>
      </c>
      <c r="IJ211" s="80">
        <f t="shared" si="296"/>
        <v>0</v>
      </c>
      <c r="IK211" s="80">
        <f t="shared" si="296"/>
        <v>0</v>
      </c>
      <c r="IL211" s="80">
        <f t="shared" si="296"/>
        <v>0</v>
      </c>
      <c r="IM211" s="80">
        <f t="shared" si="296"/>
        <v>0</v>
      </c>
      <c r="IN211" s="80">
        <f t="shared" si="296"/>
        <v>0</v>
      </c>
      <c r="IO211" s="80">
        <f t="shared" si="296"/>
        <v>0</v>
      </c>
      <c r="IP211" s="80">
        <f t="shared" si="296"/>
        <v>0</v>
      </c>
      <c r="IQ211" s="80">
        <f t="shared" si="296"/>
        <v>0</v>
      </c>
      <c r="IR211" s="80">
        <f t="shared" si="296"/>
        <v>0</v>
      </c>
      <c r="IS211" s="80">
        <f t="shared" si="296"/>
        <v>0</v>
      </c>
      <c r="IT211" s="80">
        <f t="shared" si="296"/>
        <v>0</v>
      </c>
      <c r="IU211" s="80">
        <f t="shared" si="296"/>
        <v>0</v>
      </c>
      <c r="IV211" s="80">
        <f t="shared" si="296"/>
        <v>0</v>
      </c>
      <c r="IW211" s="80">
        <f t="shared" si="296"/>
        <v>0</v>
      </c>
      <c r="IX211" s="80">
        <f t="shared" si="296"/>
        <v>0</v>
      </c>
      <c r="IY211" s="80">
        <f t="shared" si="296"/>
        <v>0</v>
      </c>
      <c r="IZ211" s="80">
        <f t="shared" si="296"/>
        <v>0</v>
      </c>
      <c r="JA211" s="80">
        <f t="shared" si="296"/>
        <v>0</v>
      </c>
      <c r="JB211" s="80">
        <f t="shared" si="296"/>
        <v>0</v>
      </c>
      <c r="JC211" s="80">
        <f t="shared" si="296"/>
        <v>0</v>
      </c>
      <c r="JD211" s="80">
        <f t="shared" si="296"/>
        <v>0</v>
      </c>
      <c r="JE211" s="80">
        <f t="shared" si="296"/>
        <v>0</v>
      </c>
      <c r="JF211" s="80">
        <f t="shared" si="296"/>
        <v>0</v>
      </c>
      <c r="JG211" s="80">
        <f t="shared" si="296"/>
        <v>0</v>
      </c>
      <c r="JH211" s="80">
        <f t="shared" si="296"/>
        <v>0</v>
      </c>
      <c r="JI211" s="80">
        <f t="shared" si="296"/>
        <v>0</v>
      </c>
      <c r="JJ211" s="80">
        <f t="shared" si="296"/>
        <v>0</v>
      </c>
      <c r="JK211" s="80">
        <f t="shared" si="296"/>
        <v>0</v>
      </c>
      <c r="JL211" s="80">
        <f t="shared" si="296"/>
        <v>0</v>
      </c>
      <c r="JM211" s="80">
        <f t="shared" si="296"/>
        <v>0</v>
      </c>
      <c r="JN211" s="80">
        <f t="shared" si="296"/>
        <v>0</v>
      </c>
      <c r="JO211" s="80">
        <f t="shared" si="296"/>
        <v>0</v>
      </c>
      <c r="JP211" s="80">
        <f t="shared" si="296"/>
        <v>0</v>
      </c>
      <c r="JQ211" s="80">
        <f t="shared" si="296"/>
        <v>0</v>
      </c>
      <c r="JR211" s="80">
        <f t="shared" si="296"/>
        <v>0</v>
      </c>
      <c r="JS211" s="80">
        <f t="shared" si="296"/>
        <v>0</v>
      </c>
      <c r="JT211" s="80">
        <f t="shared" si="296"/>
        <v>0</v>
      </c>
      <c r="JU211" s="80">
        <f t="shared" si="296"/>
        <v>0</v>
      </c>
      <c r="JV211" s="80">
        <f t="shared" si="296"/>
        <v>0</v>
      </c>
      <c r="JW211" s="80">
        <f t="shared" si="296"/>
        <v>0</v>
      </c>
      <c r="JX211" s="80">
        <f t="shared" si="296"/>
        <v>0</v>
      </c>
      <c r="JY211" s="80">
        <f t="shared" si="296"/>
        <v>0</v>
      </c>
      <c r="JZ211" s="80">
        <f t="shared" si="296"/>
        <v>0</v>
      </c>
      <c r="KA211" s="80">
        <f t="shared" si="296"/>
        <v>0</v>
      </c>
      <c r="KB211" s="80">
        <f t="shared" si="296"/>
        <v>0</v>
      </c>
      <c r="KC211" s="80">
        <f t="shared" si="296"/>
        <v>0</v>
      </c>
      <c r="KD211" s="80">
        <f t="shared" si="296"/>
        <v>0</v>
      </c>
      <c r="KE211" s="80">
        <f t="shared" si="296"/>
        <v>0</v>
      </c>
      <c r="KF211" s="1"/>
      <c r="KG211" s="1"/>
      <c r="KH211" s="80">
        <f>+Interest_Rate_for_Equipment_Financing/12*P211</f>
        <v>0</v>
      </c>
      <c r="KI211" s="80">
        <f>+Interest_Rate_for_Equipment_Financing/12*Q211</f>
        <v>0</v>
      </c>
      <c r="KJ211" s="80">
        <f>+Interest_Rate_for_Equipment_Financing/12*R211</f>
        <v>0</v>
      </c>
      <c r="KK211" s="80">
        <f>+Interest_Rate_for_Equipment_Financing/12*S211</f>
        <v>0</v>
      </c>
      <c r="KL211" s="80">
        <f>+Interest_Rate_for_Equipment_Financing/12*T211</f>
        <v>0</v>
      </c>
      <c r="KM211" s="80">
        <f>+Interest_Rate_for_Equipment_Financing/12*U211</f>
        <v>0</v>
      </c>
      <c r="KN211" s="80">
        <f>+Interest_Rate_for_Equipment_Financing/12*V211</f>
        <v>0</v>
      </c>
      <c r="KO211" s="80">
        <f>+Interest_Rate_for_Equipment_Financing/12*W211</f>
        <v>0</v>
      </c>
      <c r="KP211" s="80">
        <f>+Interest_Rate_for_Equipment_Financing/12*X211</f>
        <v>0</v>
      </c>
      <c r="KQ211" s="80">
        <f>+Interest_Rate_for_Equipment_Financing/12*Y211</f>
        <v>0</v>
      </c>
      <c r="KR211" s="80">
        <f>+Interest_Rate_for_Equipment_Financing/12*Z211</f>
        <v>0</v>
      </c>
      <c r="KS211" s="80">
        <f>+Interest_Rate_for_Equipment_Financing/12*AA211</f>
        <v>0</v>
      </c>
      <c r="KT211" s="80">
        <f>+Interest_Rate_for_Equipment_Financing/12*AB211</f>
        <v>0</v>
      </c>
      <c r="KU211" s="80">
        <f>+Interest_Rate_for_Equipment_Financing/12*AC211</f>
        <v>0</v>
      </c>
      <c r="KV211" s="80">
        <f>+Interest_Rate_for_Equipment_Financing/12*AD211</f>
        <v>0</v>
      </c>
      <c r="KW211" s="80">
        <f>+Interest_Rate_for_Equipment_Financing/12*AE211</f>
        <v>0</v>
      </c>
      <c r="KX211" s="80">
        <f>+Interest_Rate_for_Equipment_Financing/12*AF211</f>
        <v>0</v>
      </c>
      <c r="KY211" s="80">
        <f>+Interest_Rate_for_Equipment_Financing/12*AG211</f>
        <v>0</v>
      </c>
      <c r="KZ211" s="80">
        <f>+Interest_Rate_for_Equipment_Financing/12*AH211</f>
        <v>0</v>
      </c>
      <c r="LA211" s="80">
        <f>+Interest_Rate_for_Equipment_Financing/12*AI211</f>
        <v>0</v>
      </c>
      <c r="LB211" s="80">
        <f>+Interest_Rate_for_Equipment_Financing/12*AJ211</f>
        <v>0</v>
      </c>
      <c r="LC211" s="80">
        <f>+Interest_Rate_for_Equipment_Financing/12*AK211</f>
        <v>0</v>
      </c>
      <c r="LD211" s="80">
        <f>+Interest_Rate_for_Equipment_Financing/12*AL211</f>
        <v>0</v>
      </c>
      <c r="LE211" s="80">
        <f>+Interest_Rate_for_Equipment_Financing/12*AM211</f>
        <v>0</v>
      </c>
      <c r="LF211" s="80">
        <f>+Interest_Rate_for_Equipment_Financing/12*AN211</f>
        <v>0</v>
      </c>
      <c r="LG211" s="80">
        <f>+Interest_Rate_for_Equipment_Financing/12*AO211</f>
        <v>0</v>
      </c>
      <c r="LH211" s="80">
        <f>+Interest_Rate_for_Equipment_Financing/12*AP211</f>
        <v>0</v>
      </c>
      <c r="LI211" s="80">
        <f>+Interest_Rate_for_Equipment_Financing/12*AQ211</f>
        <v>0</v>
      </c>
      <c r="LJ211" s="80">
        <f>+Interest_Rate_for_Equipment_Financing/12*AR211</f>
        <v>0</v>
      </c>
      <c r="LK211" s="80">
        <f>+Interest_Rate_for_Equipment_Financing/12*AS211</f>
        <v>0</v>
      </c>
      <c r="LL211" s="80">
        <f>+Interest_Rate_for_Equipment_Financing/12*AT211</f>
        <v>0</v>
      </c>
      <c r="LM211" s="80">
        <f>+Interest_Rate_for_Equipment_Financing/12*AU211</f>
        <v>0</v>
      </c>
      <c r="LN211" s="80">
        <f>+Interest_Rate_for_Equipment_Financing/12*AV211</f>
        <v>0</v>
      </c>
      <c r="LO211" s="80">
        <f>+Interest_Rate_for_Equipment_Financing/12*AW211</f>
        <v>0</v>
      </c>
      <c r="LP211" s="80">
        <f>+Interest_Rate_for_Equipment_Financing/12*AX211</f>
        <v>0</v>
      </c>
      <c r="LQ211" s="80">
        <f>+Interest_Rate_for_Equipment_Financing/12*AY211</f>
        <v>0</v>
      </c>
      <c r="LR211" s="80">
        <f>+Interest_Rate_for_Equipment_Financing/12*AZ211</f>
        <v>0</v>
      </c>
      <c r="LS211" s="80">
        <f>+Interest_Rate_for_Equipment_Financing/12*BA211</f>
        <v>0</v>
      </c>
      <c r="LT211" s="80">
        <f>+Interest_Rate_for_Equipment_Financing/12*BB211</f>
        <v>0</v>
      </c>
      <c r="LU211" s="80">
        <f>+Interest_Rate_for_Equipment_Financing/12*BC211</f>
        <v>0</v>
      </c>
      <c r="LV211" s="80">
        <f>+Interest_Rate_for_Equipment_Financing/12*BD211</f>
        <v>0</v>
      </c>
      <c r="LW211" s="80">
        <f>+Interest_Rate_for_Equipment_Financing/12*BE211</f>
        <v>0</v>
      </c>
      <c r="LX211" s="80">
        <f>+Interest_Rate_for_Equipment_Financing/12*BF211</f>
        <v>0</v>
      </c>
      <c r="LY211" s="80">
        <f>+Interest_Rate_for_Equipment_Financing/12*BG211</f>
        <v>0</v>
      </c>
      <c r="LZ211" s="80">
        <f>+Interest_Rate_for_Equipment_Financing/12*BH211</f>
        <v>0</v>
      </c>
      <c r="MA211" s="80">
        <f>+Interest_Rate_for_Equipment_Financing/12*BI211</f>
        <v>0</v>
      </c>
      <c r="MB211" s="80">
        <f>+Interest_Rate_for_Equipment_Financing/12*BJ211</f>
        <v>0</v>
      </c>
      <c r="MC211" s="80">
        <f>+Interest_Rate_for_Equipment_Financing/12*BK211</f>
        <v>0</v>
      </c>
      <c r="MD211" s="80">
        <f>+Interest_Rate_for_Equipment_Financing/12*BL211</f>
        <v>0</v>
      </c>
      <c r="ME211" s="80">
        <f>+Interest_Rate_for_Equipment_Financing/12*BM211</f>
        <v>0</v>
      </c>
      <c r="MF211" s="80">
        <f>+Interest_Rate_for_Equipment_Financing/12*BN211</f>
        <v>0</v>
      </c>
      <c r="MG211" s="80">
        <f>+Interest_Rate_for_Equipment_Financing/12*BO211</f>
        <v>0</v>
      </c>
      <c r="MH211" s="80">
        <f>+Interest_Rate_for_Equipment_Financing/12*BP211</f>
        <v>0</v>
      </c>
      <c r="MI211" s="80">
        <f>+Interest_Rate_for_Equipment_Financing/12*BQ211</f>
        <v>0</v>
      </c>
      <c r="MJ211" s="80">
        <f>+Interest_Rate_for_Equipment_Financing/12*BR211</f>
        <v>0</v>
      </c>
      <c r="MK211" s="80">
        <f>+Interest_Rate_for_Equipment_Financing/12*BS211</f>
        <v>0</v>
      </c>
      <c r="ML211" s="80">
        <f>+Interest_Rate_for_Equipment_Financing/12*BT211</f>
        <v>0</v>
      </c>
      <c r="MM211" s="80">
        <f>+Interest_Rate_for_Equipment_Financing/12*BU211</f>
        <v>0</v>
      </c>
      <c r="MN211" s="80">
        <f>+Interest_Rate_for_Equipment_Financing/12*BV211</f>
        <v>0</v>
      </c>
      <c r="MO211" s="80">
        <f>+Interest_Rate_for_Equipment_Financing/12*BW211</f>
        <v>0</v>
      </c>
      <c r="MP211" s="80">
        <f>+Interest_Rate_for_Equipment_Financing/12*BX211</f>
        <v>0</v>
      </c>
      <c r="MQ211" s="80">
        <f>+Interest_Rate_for_Equipment_Financing/12*BY211</f>
        <v>0</v>
      </c>
      <c r="MR211" s="80">
        <f>+Interest_Rate_for_Equipment_Financing/12*BZ211</f>
        <v>0</v>
      </c>
      <c r="MS211" s="80">
        <f>+Interest_Rate_for_Equipment_Financing/12*CA211</f>
        <v>0</v>
      </c>
      <c r="MT211" s="80">
        <f>+Interest_Rate_for_Equipment_Financing/12*CB211</f>
        <v>0</v>
      </c>
      <c r="MU211" s="80">
        <f>+Interest_Rate_for_Equipment_Financing/12*CC211</f>
        <v>0</v>
      </c>
      <c r="MV211" s="80">
        <f>+Interest_Rate_for_Equipment_Financing/12*CD211</f>
        <v>0</v>
      </c>
      <c r="MW211" s="80">
        <f>+Interest_Rate_for_Equipment_Financing/12*CE211</f>
        <v>0</v>
      </c>
      <c r="MX211" s="80">
        <f>+Interest_Rate_for_Equipment_Financing/12*CF211</f>
        <v>0</v>
      </c>
      <c r="MY211" s="80">
        <f>+Interest_Rate_for_Equipment_Financing/12*CG211</f>
        <v>0</v>
      </c>
      <c r="MZ211" s="80">
        <f>+Interest_Rate_for_Equipment_Financing/12*CH211</f>
        <v>0</v>
      </c>
      <c r="NA211" s="80">
        <f>+Interest_Rate_for_Equipment_Financing/12*CI211</f>
        <v>0</v>
      </c>
      <c r="NB211" s="80">
        <f>+Interest_Rate_for_Equipment_Financing/12*CJ211</f>
        <v>0</v>
      </c>
      <c r="NC211" s="80">
        <f>+Interest_Rate_for_Equipment_Financing/12*CK211</f>
        <v>0</v>
      </c>
      <c r="ND211" s="80">
        <f>+Interest_Rate_for_Equipment_Financing/12*CL211</f>
        <v>0</v>
      </c>
      <c r="NE211" s="80">
        <f>+Interest_Rate_for_Equipment_Financing/12*CM211</f>
        <v>0</v>
      </c>
      <c r="NF211" s="80">
        <f>+Interest_Rate_for_Equipment_Financing/12*CN211</f>
        <v>0</v>
      </c>
      <c r="NG211" s="80">
        <f>+Interest_Rate_for_Equipment_Financing/12*CO211</f>
        <v>0</v>
      </c>
      <c r="NH211" s="80">
        <f>+Interest_Rate_for_Equipment_Financing/12*CP211</f>
        <v>0</v>
      </c>
      <c r="NI211" s="80">
        <f>+Interest_Rate_for_Equipment_Financing/12*CQ211</f>
        <v>0</v>
      </c>
      <c r="NJ211" s="80">
        <f>+Interest_Rate_for_Equipment_Financing/12*CR211</f>
        <v>0</v>
      </c>
      <c r="NK211" s="80">
        <f>+Interest_Rate_for_Equipment_Financing/12*CS211</f>
        <v>0</v>
      </c>
      <c r="NL211" s="80">
        <f>+Interest_Rate_for_Equipment_Financing/12*CT211</f>
        <v>0</v>
      </c>
      <c r="NM211" s="80">
        <f>+Interest_Rate_for_Equipment_Financing/12*CU211</f>
        <v>0</v>
      </c>
      <c r="NN211" s="80">
        <f>+Interest_Rate_for_Equipment_Financing/12*CV211</f>
        <v>0</v>
      </c>
      <c r="NO211" s="80">
        <f>+Interest_Rate_for_Equipment_Financing/12*CW211</f>
        <v>0</v>
      </c>
      <c r="NP211" s="80">
        <f>+Interest_Rate_for_Equipment_Financing/12*CX211</f>
        <v>0</v>
      </c>
      <c r="NQ211" s="80">
        <f>+Interest_Rate_for_Equipment_Financing/12*CY211</f>
        <v>0</v>
      </c>
      <c r="NR211" s="80">
        <f>+Interest_Rate_for_Equipment_Financing/12*CZ211</f>
        <v>0</v>
      </c>
      <c r="NS211" s="80">
        <f>+Interest_Rate_for_Equipment_Financing/12*DA211</f>
        <v>0</v>
      </c>
      <c r="NT211" s="80">
        <f>+Interest_Rate_for_Equipment_Financing/12*DB211</f>
        <v>0</v>
      </c>
      <c r="NU211" s="80">
        <f>+Interest_Rate_for_Equipment_Financing/12*DC211</f>
        <v>0</v>
      </c>
      <c r="NV211" s="80">
        <f>+Interest_Rate_for_Equipment_Financing/12*DD211</f>
        <v>0</v>
      </c>
      <c r="NW211" s="80">
        <f>+Interest_Rate_for_Equipment_Financing/12*DE211</f>
        <v>0</v>
      </c>
      <c r="NX211" s="80">
        <f>+Interest_Rate_for_Equipment_Financing/12*DF211</f>
        <v>0</v>
      </c>
      <c r="NY211" s="80">
        <f>+Interest_Rate_for_Equipment_Financing/12*DG211</f>
        <v>0</v>
      </c>
      <c r="NZ211" s="80">
        <f>+Interest_Rate_for_Equipment_Financing/12*DH211</f>
        <v>0</v>
      </c>
      <c r="OA211" s="80">
        <f>+Interest_Rate_for_Equipment_Financing/12*DI211</f>
        <v>0</v>
      </c>
      <c r="OB211" s="80">
        <f>+Interest_Rate_for_Equipment_Financing/12*DJ211</f>
        <v>0</v>
      </c>
      <c r="OC211" s="80">
        <f>+Interest_Rate_for_Equipment_Financing/12*DK211</f>
        <v>0</v>
      </c>
      <c r="OD211" s="80">
        <f>+Interest_Rate_for_Equipment_Financing/12*DL211</f>
        <v>0</v>
      </c>
      <c r="OE211" s="80">
        <f>+Interest_Rate_for_Equipment_Financing/12*DM211</f>
        <v>0</v>
      </c>
      <c r="OF211" s="80">
        <f>+Interest_Rate_for_Equipment_Financing/12*DN211</f>
        <v>0</v>
      </c>
      <c r="OG211" s="80">
        <f>+Interest_Rate_for_Equipment_Financing/12*DO211</f>
        <v>0</v>
      </c>
      <c r="OH211" s="80">
        <f>+Interest_Rate_for_Equipment_Financing/12*DP211</f>
        <v>0</v>
      </c>
      <c r="OI211" s="80">
        <f>+Interest_Rate_for_Equipment_Financing/12*DQ211</f>
        <v>0</v>
      </c>
      <c r="OJ211" s="80">
        <f>+Interest_Rate_for_Equipment_Financing/12*DR211</f>
        <v>0</v>
      </c>
      <c r="OK211" s="80">
        <f>+Interest_Rate_for_Equipment_Financing/12*DS211</f>
        <v>0</v>
      </c>
      <c r="OL211" s="80">
        <f>+Interest_Rate_for_Equipment_Financing/12*DT211</f>
        <v>0</v>
      </c>
      <c r="OM211" s="80">
        <f>+Interest_Rate_for_Equipment_Financing/12*DU211</f>
        <v>0</v>
      </c>
      <c r="ON211" s="80">
        <f>+Interest_Rate_for_Equipment_Financing/12*DV211</f>
        <v>0</v>
      </c>
      <c r="OO211" s="80">
        <f>+Interest_Rate_for_Equipment_Financing/12*DW211</f>
        <v>0</v>
      </c>
      <c r="OP211" s="80">
        <f>+Interest_Rate_for_Equipment_Financing/12*DX211</f>
        <v>0</v>
      </c>
      <c r="OQ211" s="80">
        <f>+Interest_Rate_for_Equipment_Financing/12*DY211</f>
        <v>0</v>
      </c>
      <c r="OR211" s="80">
        <f>+Interest_Rate_for_Equipment_Financing/12*DZ211</f>
        <v>0</v>
      </c>
      <c r="OS211" s="80">
        <f>+Interest_Rate_for_Equipment_Financing/12*EA211</f>
        <v>0</v>
      </c>
      <c r="OT211" s="80">
        <f>+Interest_Rate_for_Equipment_Financing/12*EB211</f>
        <v>0</v>
      </c>
      <c r="OU211" s="80">
        <f>+Interest_Rate_for_Equipment_Financing/12*EC211</f>
        <v>0</v>
      </c>
      <c r="OV211" s="80">
        <f>+Interest_Rate_for_Equipment_Financing/12*ED211</f>
        <v>0</v>
      </c>
      <c r="OW211" s="80">
        <f>+Interest_Rate_for_Equipment_Financing/12*EE211</f>
        <v>0</v>
      </c>
    </row>
    <row r="212" ht="12.75" customHeight="1">
      <c r="A212" s="79">
        <f t="shared" si="111"/>
        <v>91</v>
      </c>
      <c r="B212" s="79" t="s">
        <v>291</v>
      </c>
      <c r="C212" s="80"/>
      <c r="D212" s="80" t="str">
        <f>Term_for_Equipment_Financing</f>
        <v/>
      </c>
      <c r="E212" s="294">
        <f>+Interest_Rate_LT</f>
        <v>0.05</v>
      </c>
      <c r="F212" s="295">
        <f t="shared" si="141"/>
        <v>7</v>
      </c>
      <c r="G212" s="79">
        <f t="shared" si="142"/>
        <v>2032</v>
      </c>
      <c r="H212" s="296"/>
      <c r="I212" s="296"/>
      <c r="J212" s="297"/>
      <c r="K212" s="1"/>
      <c r="L212" s="1"/>
      <c r="M212" s="256">
        <f t="shared" si="118"/>
        <v>48396</v>
      </c>
      <c r="N212" s="256">
        <f t="shared" si="112"/>
        <v>0</v>
      </c>
      <c r="O212" s="257">
        <f t="shared" si="113"/>
        <v>0</v>
      </c>
      <c r="P212" s="258">
        <f t="shared" ref="P212:ES212" si="297">AND((O212&gt;0.1),OR(P$70&lt;$N212,$N212=0))*(O212+$O212+O212*$E212/12)+(P$70=$M212)*($C212+$O212+$C212*$E212/12)</f>
        <v>0</v>
      </c>
      <c r="Q212" s="258">
        <f t="shared" si="297"/>
        <v>0</v>
      </c>
      <c r="R212" s="258">
        <f t="shared" si="297"/>
        <v>0</v>
      </c>
      <c r="S212" s="258">
        <f t="shared" si="297"/>
        <v>0</v>
      </c>
      <c r="T212" s="258">
        <f t="shared" si="297"/>
        <v>0</v>
      </c>
      <c r="U212" s="258">
        <f t="shared" si="297"/>
        <v>0</v>
      </c>
      <c r="V212" s="258">
        <f t="shared" si="297"/>
        <v>0</v>
      </c>
      <c r="W212" s="258">
        <f t="shared" si="297"/>
        <v>0</v>
      </c>
      <c r="X212" s="258">
        <f t="shared" si="297"/>
        <v>0</v>
      </c>
      <c r="Y212" s="258">
        <f t="shared" si="297"/>
        <v>0</v>
      </c>
      <c r="Z212" s="258">
        <f t="shared" si="297"/>
        <v>0</v>
      </c>
      <c r="AA212" s="258">
        <f t="shared" si="297"/>
        <v>0</v>
      </c>
      <c r="AB212" s="258">
        <f t="shared" si="297"/>
        <v>0</v>
      </c>
      <c r="AC212" s="258">
        <f t="shared" si="297"/>
        <v>0</v>
      </c>
      <c r="AD212" s="258">
        <f t="shared" si="297"/>
        <v>0</v>
      </c>
      <c r="AE212" s="258">
        <f t="shared" si="297"/>
        <v>0</v>
      </c>
      <c r="AF212" s="258">
        <f t="shared" si="297"/>
        <v>0</v>
      </c>
      <c r="AG212" s="258">
        <f t="shared" si="297"/>
        <v>0</v>
      </c>
      <c r="AH212" s="258">
        <f t="shared" si="297"/>
        <v>0</v>
      </c>
      <c r="AI212" s="258">
        <f t="shared" si="297"/>
        <v>0</v>
      </c>
      <c r="AJ212" s="258">
        <f t="shared" si="297"/>
        <v>0</v>
      </c>
      <c r="AK212" s="258">
        <f t="shared" si="297"/>
        <v>0</v>
      </c>
      <c r="AL212" s="258">
        <f t="shared" si="297"/>
        <v>0</v>
      </c>
      <c r="AM212" s="258">
        <f t="shared" si="297"/>
        <v>0</v>
      </c>
      <c r="AN212" s="258">
        <f t="shared" si="297"/>
        <v>0</v>
      </c>
      <c r="AO212" s="258">
        <f t="shared" si="297"/>
        <v>0</v>
      </c>
      <c r="AP212" s="258">
        <f t="shared" si="297"/>
        <v>0</v>
      </c>
      <c r="AQ212" s="258">
        <f t="shared" si="297"/>
        <v>0</v>
      </c>
      <c r="AR212" s="258">
        <f t="shared" si="297"/>
        <v>0</v>
      </c>
      <c r="AS212" s="258">
        <f t="shared" si="297"/>
        <v>0</v>
      </c>
      <c r="AT212" s="258">
        <f t="shared" si="297"/>
        <v>0</v>
      </c>
      <c r="AU212" s="258">
        <f t="shared" si="297"/>
        <v>0</v>
      </c>
      <c r="AV212" s="258">
        <f t="shared" si="297"/>
        <v>0</v>
      </c>
      <c r="AW212" s="258">
        <f t="shared" si="297"/>
        <v>0</v>
      </c>
      <c r="AX212" s="258">
        <f t="shared" si="297"/>
        <v>0</v>
      </c>
      <c r="AY212" s="258">
        <f t="shared" si="297"/>
        <v>0</v>
      </c>
      <c r="AZ212" s="258">
        <f t="shared" si="297"/>
        <v>0</v>
      </c>
      <c r="BA212" s="258">
        <f t="shared" si="297"/>
        <v>0</v>
      </c>
      <c r="BB212" s="258">
        <f t="shared" si="297"/>
        <v>0</v>
      </c>
      <c r="BC212" s="258">
        <f t="shared" si="297"/>
        <v>0</v>
      </c>
      <c r="BD212" s="258">
        <f t="shared" si="297"/>
        <v>0</v>
      </c>
      <c r="BE212" s="258">
        <f t="shared" si="297"/>
        <v>0</v>
      </c>
      <c r="BF212" s="258">
        <f t="shared" si="297"/>
        <v>0</v>
      </c>
      <c r="BG212" s="258">
        <f t="shared" si="297"/>
        <v>0</v>
      </c>
      <c r="BH212" s="258">
        <f t="shared" si="297"/>
        <v>0</v>
      </c>
      <c r="BI212" s="258">
        <f t="shared" si="297"/>
        <v>0</v>
      </c>
      <c r="BJ212" s="258">
        <f t="shared" si="297"/>
        <v>0</v>
      </c>
      <c r="BK212" s="258">
        <f t="shared" si="297"/>
        <v>0</v>
      </c>
      <c r="BL212" s="258">
        <f t="shared" si="297"/>
        <v>0</v>
      </c>
      <c r="BM212" s="258">
        <f t="shared" si="297"/>
        <v>0</v>
      </c>
      <c r="BN212" s="258">
        <f t="shared" si="297"/>
        <v>0</v>
      </c>
      <c r="BO212" s="258">
        <f t="shared" si="297"/>
        <v>0</v>
      </c>
      <c r="BP212" s="258">
        <f t="shared" si="297"/>
        <v>0</v>
      </c>
      <c r="BQ212" s="258">
        <f t="shared" si="297"/>
        <v>0</v>
      </c>
      <c r="BR212" s="258">
        <f t="shared" si="297"/>
        <v>0</v>
      </c>
      <c r="BS212" s="258">
        <f t="shared" si="297"/>
        <v>0</v>
      </c>
      <c r="BT212" s="258">
        <f t="shared" si="297"/>
        <v>0</v>
      </c>
      <c r="BU212" s="258">
        <f t="shared" si="297"/>
        <v>0</v>
      </c>
      <c r="BV212" s="258">
        <f t="shared" si="297"/>
        <v>0</v>
      </c>
      <c r="BW212" s="258">
        <f t="shared" si="297"/>
        <v>0</v>
      </c>
      <c r="BX212" s="258">
        <f t="shared" si="297"/>
        <v>0</v>
      </c>
      <c r="BY212" s="258">
        <f t="shared" si="297"/>
        <v>0</v>
      </c>
      <c r="BZ212" s="258">
        <f t="shared" si="297"/>
        <v>0</v>
      </c>
      <c r="CA212" s="258">
        <f t="shared" si="297"/>
        <v>0</v>
      </c>
      <c r="CB212" s="258">
        <f t="shared" si="297"/>
        <v>0</v>
      </c>
      <c r="CC212" s="258">
        <f t="shared" si="297"/>
        <v>0</v>
      </c>
      <c r="CD212" s="258">
        <f t="shared" si="297"/>
        <v>0</v>
      </c>
      <c r="CE212" s="258">
        <f t="shared" si="297"/>
        <v>0</v>
      </c>
      <c r="CF212" s="258">
        <f t="shared" si="297"/>
        <v>0</v>
      </c>
      <c r="CG212" s="258">
        <f t="shared" si="297"/>
        <v>0</v>
      </c>
      <c r="CH212" s="258">
        <f t="shared" si="297"/>
        <v>0</v>
      </c>
      <c r="CI212" s="258">
        <f t="shared" si="297"/>
        <v>0</v>
      </c>
      <c r="CJ212" s="258">
        <f t="shared" si="297"/>
        <v>0</v>
      </c>
      <c r="CK212" s="258">
        <f t="shared" si="297"/>
        <v>0</v>
      </c>
      <c r="CL212" s="258">
        <f t="shared" si="297"/>
        <v>0</v>
      </c>
      <c r="CM212" s="258">
        <f t="shared" si="297"/>
        <v>0</v>
      </c>
      <c r="CN212" s="258">
        <f t="shared" si="297"/>
        <v>0</v>
      </c>
      <c r="CO212" s="258">
        <f t="shared" si="297"/>
        <v>0</v>
      </c>
      <c r="CP212" s="258">
        <f t="shared" si="297"/>
        <v>0</v>
      </c>
      <c r="CQ212" s="258">
        <f t="shared" si="297"/>
        <v>0</v>
      </c>
      <c r="CR212" s="258">
        <f t="shared" si="297"/>
        <v>0</v>
      </c>
      <c r="CS212" s="258">
        <f t="shared" si="297"/>
        <v>0</v>
      </c>
      <c r="CT212" s="258">
        <f t="shared" si="297"/>
        <v>0</v>
      </c>
      <c r="CU212" s="258">
        <f t="shared" si="297"/>
        <v>0</v>
      </c>
      <c r="CV212" s="258">
        <f t="shared" si="297"/>
        <v>0</v>
      </c>
      <c r="CW212" s="258">
        <f t="shared" si="297"/>
        <v>0</v>
      </c>
      <c r="CX212" s="258">
        <f t="shared" si="297"/>
        <v>0</v>
      </c>
      <c r="CY212" s="258">
        <f t="shared" si="297"/>
        <v>0</v>
      </c>
      <c r="CZ212" s="258">
        <f t="shared" si="297"/>
        <v>0</v>
      </c>
      <c r="DA212" s="258">
        <f t="shared" si="297"/>
        <v>0</v>
      </c>
      <c r="DB212" s="258">
        <f t="shared" si="297"/>
        <v>0</v>
      </c>
      <c r="DC212" s="258">
        <f t="shared" si="297"/>
        <v>0</v>
      </c>
      <c r="DD212" s="258">
        <f t="shared" si="297"/>
        <v>0</v>
      </c>
      <c r="DE212" s="258">
        <f t="shared" si="297"/>
        <v>0</v>
      </c>
      <c r="DF212" s="258">
        <f t="shared" si="297"/>
        <v>0</v>
      </c>
      <c r="DG212" s="258">
        <f t="shared" si="297"/>
        <v>0</v>
      </c>
      <c r="DH212" s="258">
        <f t="shared" si="297"/>
        <v>0</v>
      </c>
      <c r="DI212" s="258">
        <f t="shared" si="297"/>
        <v>0</v>
      </c>
      <c r="DJ212" s="258">
        <f t="shared" si="297"/>
        <v>0</v>
      </c>
      <c r="DK212" s="258">
        <f t="shared" si="297"/>
        <v>0</v>
      </c>
      <c r="DL212" s="258">
        <f t="shared" si="297"/>
        <v>0</v>
      </c>
      <c r="DM212" s="258">
        <f t="shared" si="297"/>
        <v>0</v>
      </c>
      <c r="DN212" s="258">
        <f t="shared" si="297"/>
        <v>0</v>
      </c>
      <c r="DO212" s="258">
        <f t="shared" si="297"/>
        <v>0</v>
      </c>
      <c r="DP212" s="258">
        <f t="shared" si="297"/>
        <v>0</v>
      </c>
      <c r="DQ212" s="258">
        <f t="shared" si="297"/>
        <v>0</v>
      </c>
      <c r="DR212" s="258">
        <f t="shared" si="297"/>
        <v>0</v>
      </c>
      <c r="DS212" s="258">
        <f t="shared" si="297"/>
        <v>0</v>
      </c>
      <c r="DT212" s="258">
        <f t="shared" si="297"/>
        <v>0</v>
      </c>
      <c r="DU212" s="258">
        <f t="shared" si="297"/>
        <v>0</v>
      </c>
      <c r="DV212" s="258">
        <f t="shared" si="297"/>
        <v>0</v>
      </c>
      <c r="DW212" s="258">
        <f t="shared" si="297"/>
        <v>0</v>
      </c>
      <c r="DX212" s="258">
        <f t="shared" si="297"/>
        <v>0</v>
      </c>
      <c r="DY212" s="258">
        <f t="shared" si="297"/>
        <v>0</v>
      </c>
      <c r="DZ212" s="258">
        <f t="shared" si="297"/>
        <v>0</v>
      </c>
      <c r="EA212" s="258">
        <f t="shared" si="297"/>
        <v>0</v>
      </c>
      <c r="EB212" s="258">
        <f t="shared" si="297"/>
        <v>0</v>
      </c>
      <c r="EC212" s="258">
        <f t="shared" si="297"/>
        <v>0</v>
      </c>
      <c r="ED212" s="258">
        <f t="shared" si="297"/>
        <v>0</v>
      </c>
      <c r="EE212" s="258">
        <f t="shared" si="297"/>
        <v>0</v>
      </c>
      <c r="EF212" s="258">
        <f t="shared" si="297"/>
        <v>0</v>
      </c>
      <c r="EG212" s="258">
        <f t="shared" si="297"/>
        <v>0</v>
      </c>
      <c r="EH212" s="258">
        <f t="shared" si="297"/>
        <v>0</v>
      </c>
      <c r="EI212" s="258">
        <f t="shared" si="297"/>
        <v>0</v>
      </c>
      <c r="EJ212" s="258">
        <f t="shared" si="297"/>
        <v>0</v>
      </c>
      <c r="EK212" s="258">
        <f t="shared" si="297"/>
        <v>0</v>
      </c>
      <c r="EL212" s="258">
        <f t="shared" si="297"/>
        <v>0</v>
      </c>
      <c r="EM212" s="258">
        <f t="shared" si="297"/>
        <v>0</v>
      </c>
      <c r="EN212" s="258">
        <f t="shared" si="297"/>
        <v>0</v>
      </c>
      <c r="EO212" s="258">
        <f t="shared" si="297"/>
        <v>0</v>
      </c>
      <c r="EP212" s="258">
        <f t="shared" si="297"/>
        <v>0</v>
      </c>
      <c r="EQ212" s="258">
        <f t="shared" si="297"/>
        <v>0</v>
      </c>
      <c r="ER212" s="258">
        <f t="shared" si="297"/>
        <v>0</v>
      </c>
      <c r="ES212" s="258">
        <f t="shared" si="297"/>
        <v>0</v>
      </c>
      <c r="ET212" s="1"/>
      <c r="EU212" s="1"/>
      <c r="EV212" s="1"/>
      <c r="EW212" s="1"/>
      <c r="EX212" s="80">
        <f t="shared" ref="EX212:KE212" si="298">(P212&gt;0)*(P212-AB212)</f>
        <v>0</v>
      </c>
      <c r="EY212" s="80">
        <f t="shared" si="298"/>
        <v>0</v>
      </c>
      <c r="EZ212" s="80">
        <f t="shared" si="298"/>
        <v>0</v>
      </c>
      <c r="FA212" s="80">
        <f t="shared" si="298"/>
        <v>0</v>
      </c>
      <c r="FB212" s="80">
        <f t="shared" si="298"/>
        <v>0</v>
      </c>
      <c r="FC212" s="80">
        <f t="shared" si="298"/>
        <v>0</v>
      </c>
      <c r="FD212" s="80">
        <f t="shared" si="298"/>
        <v>0</v>
      </c>
      <c r="FE212" s="80">
        <f t="shared" si="298"/>
        <v>0</v>
      </c>
      <c r="FF212" s="80">
        <f t="shared" si="298"/>
        <v>0</v>
      </c>
      <c r="FG212" s="80">
        <f t="shared" si="298"/>
        <v>0</v>
      </c>
      <c r="FH212" s="80">
        <f t="shared" si="298"/>
        <v>0</v>
      </c>
      <c r="FI212" s="80">
        <f t="shared" si="298"/>
        <v>0</v>
      </c>
      <c r="FJ212" s="80">
        <f t="shared" si="298"/>
        <v>0</v>
      </c>
      <c r="FK212" s="80">
        <f t="shared" si="298"/>
        <v>0</v>
      </c>
      <c r="FL212" s="80">
        <f t="shared" si="298"/>
        <v>0</v>
      </c>
      <c r="FM212" s="80">
        <f t="shared" si="298"/>
        <v>0</v>
      </c>
      <c r="FN212" s="80">
        <f t="shared" si="298"/>
        <v>0</v>
      </c>
      <c r="FO212" s="80">
        <f t="shared" si="298"/>
        <v>0</v>
      </c>
      <c r="FP212" s="80">
        <f t="shared" si="298"/>
        <v>0</v>
      </c>
      <c r="FQ212" s="80">
        <f t="shared" si="298"/>
        <v>0</v>
      </c>
      <c r="FR212" s="80">
        <f t="shared" si="298"/>
        <v>0</v>
      </c>
      <c r="FS212" s="80">
        <f t="shared" si="298"/>
        <v>0</v>
      </c>
      <c r="FT212" s="80">
        <f t="shared" si="298"/>
        <v>0</v>
      </c>
      <c r="FU212" s="80">
        <f t="shared" si="298"/>
        <v>0</v>
      </c>
      <c r="FV212" s="80">
        <f t="shared" si="298"/>
        <v>0</v>
      </c>
      <c r="FW212" s="80">
        <f t="shared" si="298"/>
        <v>0</v>
      </c>
      <c r="FX212" s="80">
        <f t="shared" si="298"/>
        <v>0</v>
      </c>
      <c r="FY212" s="80">
        <f t="shared" si="298"/>
        <v>0</v>
      </c>
      <c r="FZ212" s="80">
        <f t="shared" si="298"/>
        <v>0</v>
      </c>
      <c r="GA212" s="80">
        <f t="shared" si="298"/>
        <v>0</v>
      </c>
      <c r="GB212" s="80">
        <f t="shared" si="298"/>
        <v>0</v>
      </c>
      <c r="GC212" s="80">
        <f t="shared" si="298"/>
        <v>0</v>
      </c>
      <c r="GD212" s="80">
        <f t="shared" si="298"/>
        <v>0</v>
      </c>
      <c r="GE212" s="80">
        <f t="shared" si="298"/>
        <v>0</v>
      </c>
      <c r="GF212" s="80">
        <f t="shared" si="298"/>
        <v>0</v>
      </c>
      <c r="GG212" s="80">
        <f t="shared" si="298"/>
        <v>0</v>
      </c>
      <c r="GH212" s="80">
        <f t="shared" si="298"/>
        <v>0</v>
      </c>
      <c r="GI212" s="80">
        <f t="shared" si="298"/>
        <v>0</v>
      </c>
      <c r="GJ212" s="80">
        <f t="shared" si="298"/>
        <v>0</v>
      </c>
      <c r="GK212" s="80">
        <f t="shared" si="298"/>
        <v>0</v>
      </c>
      <c r="GL212" s="80">
        <f t="shared" si="298"/>
        <v>0</v>
      </c>
      <c r="GM212" s="80">
        <f t="shared" si="298"/>
        <v>0</v>
      </c>
      <c r="GN212" s="80">
        <f t="shared" si="298"/>
        <v>0</v>
      </c>
      <c r="GO212" s="80">
        <f t="shared" si="298"/>
        <v>0</v>
      </c>
      <c r="GP212" s="80">
        <f t="shared" si="298"/>
        <v>0</v>
      </c>
      <c r="GQ212" s="80">
        <f t="shared" si="298"/>
        <v>0</v>
      </c>
      <c r="GR212" s="80">
        <f t="shared" si="298"/>
        <v>0</v>
      </c>
      <c r="GS212" s="80">
        <f t="shared" si="298"/>
        <v>0</v>
      </c>
      <c r="GT212" s="80">
        <f t="shared" si="298"/>
        <v>0</v>
      </c>
      <c r="GU212" s="80">
        <f t="shared" si="298"/>
        <v>0</v>
      </c>
      <c r="GV212" s="80">
        <f t="shared" si="298"/>
        <v>0</v>
      </c>
      <c r="GW212" s="80">
        <f t="shared" si="298"/>
        <v>0</v>
      </c>
      <c r="GX212" s="80">
        <f t="shared" si="298"/>
        <v>0</v>
      </c>
      <c r="GY212" s="80">
        <f t="shared" si="298"/>
        <v>0</v>
      </c>
      <c r="GZ212" s="80">
        <f t="shared" si="298"/>
        <v>0</v>
      </c>
      <c r="HA212" s="80">
        <f t="shared" si="298"/>
        <v>0</v>
      </c>
      <c r="HB212" s="80">
        <f t="shared" si="298"/>
        <v>0</v>
      </c>
      <c r="HC212" s="80">
        <f t="shared" si="298"/>
        <v>0</v>
      </c>
      <c r="HD212" s="80">
        <f t="shared" si="298"/>
        <v>0</v>
      </c>
      <c r="HE212" s="80">
        <f t="shared" si="298"/>
        <v>0</v>
      </c>
      <c r="HF212" s="80">
        <f t="shared" si="298"/>
        <v>0</v>
      </c>
      <c r="HG212" s="80">
        <f t="shared" si="298"/>
        <v>0</v>
      </c>
      <c r="HH212" s="80">
        <f t="shared" si="298"/>
        <v>0</v>
      </c>
      <c r="HI212" s="80">
        <f t="shared" si="298"/>
        <v>0</v>
      </c>
      <c r="HJ212" s="80">
        <f t="shared" si="298"/>
        <v>0</v>
      </c>
      <c r="HK212" s="80">
        <f t="shared" si="298"/>
        <v>0</v>
      </c>
      <c r="HL212" s="80">
        <f t="shared" si="298"/>
        <v>0</v>
      </c>
      <c r="HM212" s="80">
        <f t="shared" si="298"/>
        <v>0</v>
      </c>
      <c r="HN212" s="80">
        <f t="shared" si="298"/>
        <v>0</v>
      </c>
      <c r="HO212" s="80">
        <f t="shared" si="298"/>
        <v>0</v>
      </c>
      <c r="HP212" s="80">
        <f t="shared" si="298"/>
        <v>0</v>
      </c>
      <c r="HQ212" s="80">
        <f t="shared" si="298"/>
        <v>0</v>
      </c>
      <c r="HR212" s="80">
        <f t="shared" si="298"/>
        <v>0</v>
      </c>
      <c r="HS212" s="80">
        <f t="shared" si="298"/>
        <v>0</v>
      </c>
      <c r="HT212" s="80">
        <f t="shared" si="298"/>
        <v>0</v>
      </c>
      <c r="HU212" s="80">
        <f t="shared" si="298"/>
        <v>0</v>
      </c>
      <c r="HV212" s="80">
        <f t="shared" si="298"/>
        <v>0</v>
      </c>
      <c r="HW212" s="80">
        <f t="shared" si="298"/>
        <v>0</v>
      </c>
      <c r="HX212" s="80">
        <f t="shared" si="298"/>
        <v>0</v>
      </c>
      <c r="HY212" s="80">
        <f t="shared" si="298"/>
        <v>0</v>
      </c>
      <c r="HZ212" s="80">
        <f t="shared" si="298"/>
        <v>0</v>
      </c>
      <c r="IA212" s="80">
        <f t="shared" si="298"/>
        <v>0</v>
      </c>
      <c r="IB212" s="80">
        <f t="shared" si="298"/>
        <v>0</v>
      </c>
      <c r="IC212" s="80">
        <f t="shared" si="298"/>
        <v>0</v>
      </c>
      <c r="ID212" s="80">
        <f t="shared" si="298"/>
        <v>0</v>
      </c>
      <c r="IE212" s="80">
        <f t="shared" si="298"/>
        <v>0</v>
      </c>
      <c r="IF212" s="80">
        <f t="shared" si="298"/>
        <v>0</v>
      </c>
      <c r="IG212" s="80">
        <f t="shared" si="298"/>
        <v>0</v>
      </c>
      <c r="IH212" s="80">
        <f t="shared" si="298"/>
        <v>0</v>
      </c>
      <c r="II212" s="80">
        <f t="shared" si="298"/>
        <v>0</v>
      </c>
      <c r="IJ212" s="80">
        <f t="shared" si="298"/>
        <v>0</v>
      </c>
      <c r="IK212" s="80">
        <f t="shared" si="298"/>
        <v>0</v>
      </c>
      <c r="IL212" s="80">
        <f t="shared" si="298"/>
        <v>0</v>
      </c>
      <c r="IM212" s="80">
        <f t="shared" si="298"/>
        <v>0</v>
      </c>
      <c r="IN212" s="80">
        <f t="shared" si="298"/>
        <v>0</v>
      </c>
      <c r="IO212" s="80">
        <f t="shared" si="298"/>
        <v>0</v>
      </c>
      <c r="IP212" s="80">
        <f t="shared" si="298"/>
        <v>0</v>
      </c>
      <c r="IQ212" s="80">
        <f t="shared" si="298"/>
        <v>0</v>
      </c>
      <c r="IR212" s="80">
        <f t="shared" si="298"/>
        <v>0</v>
      </c>
      <c r="IS212" s="80">
        <f t="shared" si="298"/>
        <v>0</v>
      </c>
      <c r="IT212" s="80">
        <f t="shared" si="298"/>
        <v>0</v>
      </c>
      <c r="IU212" s="80">
        <f t="shared" si="298"/>
        <v>0</v>
      </c>
      <c r="IV212" s="80">
        <f t="shared" si="298"/>
        <v>0</v>
      </c>
      <c r="IW212" s="80">
        <f t="shared" si="298"/>
        <v>0</v>
      </c>
      <c r="IX212" s="80">
        <f t="shared" si="298"/>
        <v>0</v>
      </c>
      <c r="IY212" s="80">
        <f t="shared" si="298"/>
        <v>0</v>
      </c>
      <c r="IZ212" s="80">
        <f t="shared" si="298"/>
        <v>0</v>
      </c>
      <c r="JA212" s="80">
        <f t="shared" si="298"/>
        <v>0</v>
      </c>
      <c r="JB212" s="80">
        <f t="shared" si="298"/>
        <v>0</v>
      </c>
      <c r="JC212" s="80">
        <f t="shared" si="298"/>
        <v>0</v>
      </c>
      <c r="JD212" s="80">
        <f t="shared" si="298"/>
        <v>0</v>
      </c>
      <c r="JE212" s="80">
        <f t="shared" si="298"/>
        <v>0</v>
      </c>
      <c r="JF212" s="80">
        <f t="shared" si="298"/>
        <v>0</v>
      </c>
      <c r="JG212" s="80">
        <f t="shared" si="298"/>
        <v>0</v>
      </c>
      <c r="JH212" s="80">
        <f t="shared" si="298"/>
        <v>0</v>
      </c>
      <c r="JI212" s="80">
        <f t="shared" si="298"/>
        <v>0</v>
      </c>
      <c r="JJ212" s="80">
        <f t="shared" si="298"/>
        <v>0</v>
      </c>
      <c r="JK212" s="80">
        <f t="shared" si="298"/>
        <v>0</v>
      </c>
      <c r="JL212" s="80">
        <f t="shared" si="298"/>
        <v>0</v>
      </c>
      <c r="JM212" s="80">
        <f t="shared" si="298"/>
        <v>0</v>
      </c>
      <c r="JN212" s="80">
        <f t="shared" si="298"/>
        <v>0</v>
      </c>
      <c r="JO212" s="80">
        <f t="shared" si="298"/>
        <v>0</v>
      </c>
      <c r="JP212" s="80">
        <f t="shared" si="298"/>
        <v>0</v>
      </c>
      <c r="JQ212" s="80">
        <f t="shared" si="298"/>
        <v>0</v>
      </c>
      <c r="JR212" s="80">
        <f t="shared" si="298"/>
        <v>0</v>
      </c>
      <c r="JS212" s="80">
        <f t="shared" si="298"/>
        <v>0</v>
      </c>
      <c r="JT212" s="80">
        <f t="shared" si="298"/>
        <v>0</v>
      </c>
      <c r="JU212" s="80">
        <f t="shared" si="298"/>
        <v>0</v>
      </c>
      <c r="JV212" s="80">
        <f t="shared" si="298"/>
        <v>0</v>
      </c>
      <c r="JW212" s="80">
        <f t="shared" si="298"/>
        <v>0</v>
      </c>
      <c r="JX212" s="80">
        <f t="shared" si="298"/>
        <v>0</v>
      </c>
      <c r="JY212" s="80">
        <f t="shared" si="298"/>
        <v>0</v>
      </c>
      <c r="JZ212" s="80">
        <f t="shared" si="298"/>
        <v>0</v>
      </c>
      <c r="KA212" s="80">
        <f t="shared" si="298"/>
        <v>0</v>
      </c>
      <c r="KB212" s="80">
        <f t="shared" si="298"/>
        <v>0</v>
      </c>
      <c r="KC212" s="80">
        <f t="shared" si="298"/>
        <v>0</v>
      </c>
      <c r="KD212" s="80">
        <f t="shared" si="298"/>
        <v>0</v>
      </c>
      <c r="KE212" s="80">
        <f t="shared" si="298"/>
        <v>0</v>
      </c>
      <c r="KF212" s="1"/>
      <c r="KG212" s="1"/>
      <c r="KH212" s="80">
        <f>+Interest_Rate_for_Equipment_Financing/12*P212</f>
        <v>0</v>
      </c>
      <c r="KI212" s="80">
        <f>+Interest_Rate_for_Equipment_Financing/12*Q212</f>
        <v>0</v>
      </c>
      <c r="KJ212" s="80">
        <f>+Interest_Rate_for_Equipment_Financing/12*R212</f>
        <v>0</v>
      </c>
      <c r="KK212" s="80">
        <f>+Interest_Rate_for_Equipment_Financing/12*S212</f>
        <v>0</v>
      </c>
      <c r="KL212" s="80">
        <f>+Interest_Rate_for_Equipment_Financing/12*T212</f>
        <v>0</v>
      </c>
      <c r="KM212" s="80">
        <f>+Interest_Rate_for_Equipment_Financing/12*U212</f>
        <v>0</v>
      </c>
      <c r="KN212" s="80">
        <f>+Interest_Rate_for_Equipment_Financing/12*V212</f>
        <v>0</v>
      </c>
      <c r="KO212" s="80">
        <f>+Interest_Rate_for_Equipment_Financing/12*W212</f>
        <v>0</v>
      </c>
      <c r="KP212" s="80">
        <f>+Interest_Rate_for_Equipment_Financing/12*X212</f>
        <v>0</v>
      </c>
      <c r="KQ212" s="80">
        <f>+Interest_Rate_for_Equipment_Financing/12*Y212</f>
        <v>0</v>
      </c>
      <c r="KR212" s="80">
        <f>+Interest_Rate_for_Equipment_Financing/12*Z212</f>
        <v>0</v>
      </c>
      <c r="KS212" s="80">
        <f>+Interest_Rate_for_Equipment_Financing/12*AA212</f>
        <v>0</v>
      </c>
      <c r="KT212" s="80">
        <f>+Interest_Rate_for_Equipment_Financing/12*AB212</f>
        <v>0</v>
      </c>
      <c r="KU212" s="80">
        <f>+Interest_Rate_for_Equipment_Financing/12*AC212</f>
        <v>0</v>
      </c>
      <c r="KV212" s="80">
        <f>+Interest_Rate_for_Equipment_Financing/12*AD212</f>
        <v>0</v>
      </c>
      <c r="KW212" s="80">
        <f>+Interest_Rate_for_Equipment_Financing/12*AE212</f>
        <v>0</v>
      </c>
      <c r="KX212" s="80">
        <f>+Interest_Rate_for_Equipment_Financing/12*AF212</f>
        <v>0</v>
      </c>
      <c r="KY212" s="80">
        <f>+Interest_Rate_for_Equipment_Financing/12*AG212</f>
        <v>0</v>
      </c>
      <c r="KZ212" s="80">
        <f>+Interest_Rate_for_Equipment_Financing/12*AH212</f>
        <v>0</v>
      </c>
      <c r="LA212" s="80">
        <f>+Interest_Rate_for_Equipment_Financing/12*AI212</f>
        <v>0</v>
      </c>
      <c r="LB212" s="80">
        <f>+Interest_Rate_for_Equipment_Financing/12*AJ212</f>
        <v>0</v>
      </c>
      <c r="LC212" s="80">
        <f>+Interest_Rate_for_Equipment_Financing/12*AK212</f>
        <v>0</v>
      </c>
      <c r="LD212" s="80">
        <f>+Interest_Rate_for_Equipment_Financing/12*AL212</f>
        <v>0</v>
      </c>
      <c r="LE212" s="80">
        <f>+Interest_Rate_for_Equipment_Financing/12*AM212</f>
        <v>0</v>
      </c>
      <c r="LF212" s="80">
        <f>+Interest_Rate_for_Equipment_Financing/12*AN212</f>
        <v>0</v>
      </c>
      <c r="LG212" s="80">
        <f>+Interest_Rate_for_Equipment_Financing/12*AO212</f>
        <v>0</v>
      </c>
      <c r="LH212" s="80">
        <f>+Interest_Rate_for_Equipment_Financing/12*AP212</f>
        <v>0</v>
      </c>
      <c r="LI212" s="80">
        <f>+Interest_Rate_for_Equipment_Financing/12*AQ212</f>
        <v>0</v>
      </c>
      <c r="LJ212" s="80">
        <f>+Interest_Rate_for_Equipment_Financing/12*AR212</f>
        <v>0</v>
      </c>
      <c r="LK212" s="80">
        <f>+Interest_Rate_for_Equipment_Financing/12*AS212</f>
        <v>0</v>
      </c>
      <c r="LL212" s="80">
        <f>+Interest_Rate_for_Equipment_Financing/12*AT212</f>
        <v>0</v>
      </c>
      <c r="LM212" s="80">
        <f>+Interest_Rate_for_Equipment_Financing/12*AU212</f>
        <v>0</v>
      </c>
      <c r="LN212" s="80">
        <f>+Interest_Rate_for_Equipment_Financing/12*AV212</f>
        <v>0</v>
      </c>
      <c r="LO212" s="80">
        <f>+Interest_Rate_for_Equipment_Financing/12*AW212</f>
        <v>0</v>
      </c>
      <c r="LP212" s="80">
        <f>+Interest_Rate_for_Equipment_Financing/12*AX212</f>
        <v>0</v>
      </c>
      <c r="LQ212" s="80">
        <f>+Interest_Rate_for_Equipment_Financing/12*AY212</f>
        <v>0</v>
      </c>
      <c r="LR212" s="80">
        <f>+Interest_Rate_for_Equipment_Financing/12*AZ212</f>
        <v>0</v>
      </c>
      <c r="LS212" s="80">
        <f>+Interest_Rate_for_Equipment_Financing/12*BA212</f>
        <v>0</v>
      </c>
      <c r="LT212" s="80">
        <f>+Interest_Rate_for_Equipment_Financing/12*BB212</f>
        <v>0</v>
      </c>
      <c r="LU212" s="80">
        <f>+Interest_Rate_for_Equipment_Financing/12*BC212</f>
        <v>0</v>
      </c>
      <c r="LV212" s="80">
        <f>+Interest_Rate_for_Equipment_Financing/12*BD212</f>
        <v>0</v>
      </c>
      <c r="LW212" s="80">
        <f>+Interest_Rate_for_Equipment_Financing/12*BE212</f>
        <v>0</v>
      </c>
      <c r="LX212" s="80">
        <f>+Interest_Rate_for_Equipment_Financing/12*BF212</f>
        <v>0</v>
      </c>
      <c r="LY212" s="80">
        <f>+Interest_Rate_for_Equipment_Financing/12*BG212</f>
        <v>0</v>
      </c>
      <c r="LZ212" s="80">
        <f>+Interest_Rate_for_Equipment_Financing/12*BH212</f>
        <v>0</v>
      </c>
      <c r="MA212" s="80">
        <f>+Interest_Rate_for_Equipment_Financing/12*BI212</f>
        <v>0</v>
      </c>
      <c r="MB212" s="80">
        <f>+Interest_Rate_for_Equipment_Financing/12*BJ212</f>
        <v>0</v>
      </c>
      <c r="MC212" s="80">
        <f>+Interest_Rate_for_Equipment_Financing/12*BK212</f>
        <v>0</v>
      </c>
      <c r="MD212" s="80">
        <f>+Interest_Rate_for_Equipment_Financing/12*BL212</f>
        <v>0</v>
      </c>
      <c r="ME212" s="80">
        <f>+Interest_Rate_for_Equipment_Financing/12*BM212</f>
        <v>0</v>
      </c>
      <c r="MF212" s="80">
        <f>+Interest_Rate_for_Equipment_Financing/12*BN212</f>
        <v>0</v>
      </c>
      <c r="MG212" s="80">
        <f>+Interest_Rate_for_Equipment_Financing/12*BO212</f>
        <v>0</v>
      </c>
      <c r="MH212" s="80">
        <f>+Interest_Rate_for_Equipment_Financing/12*BP212</f>
        <v>0</v>
      </c>
      <c r="MI212" s="80">
        <f>+Interest_Rate_for_Equipment_Financing/12*BQ212</f>
        <v>0</v>
      </c>
      <c r="MJ212" s="80">
        <f>+Interest_Rate_for_Equipment_Financing/12*BR212</f>
        <v>0</v>
      </c>
      <c r="MK212" s="80">
        <f>+Interest_Rate_for_Equipment_Financing/12*BS212</f>
        <v>0</v>
      </c>
      <c r="ML212" s="80">
        <f>+Interest_Rate_for_Equipment_Financing/12*BT212</f>
        <v>0</v>
      </c>
      <c r="MM212" s="80">
        <f>+Interest_Rate_for_Equipment_Financing/12*BU212</f>
        <v>0</v>
      </c>
      <c r="MN212" s="80">
        <f>+Interest_Rate_for_Equipment_Financing/12*BV212</f>
        <v>0</v>
      </c>
      <c r="MO212" s="80">
        <f>+Interest_Rate_for_Equipment_Financing/12*BW212</f>
        <v>0</v>
      </c>
      <c r="MP212" s="80">
        <f>+Interest_Rate_for_Equipment_Financing/12*BX212</f>
        <v>0</v>
      </c>
      <c r="MQ212" s="80">
        <f>+Interest_Rate_for_Equipment_Financing/12*BY212</f>
        <v>0</v>
      </c>
      <c r="MR212" s="80">
        <f>+Interest_Rate_for_Equipment_Financing/12*BZ212</f>
        <v>0</v>
      </c>
      <c r="MS212" s="80">
        <f>+Interest_Rate_for_Equipment_Financing/12*CA212</f>
        <v>0</v>
      </c>
      <c r="MT212" s="80">
        <f>+Interest_Rate_for_Equipment_Financing/12*CB212</f>
        <v>0</v>
      </c>
      <c r="MU212" s="80">
        <f>+Interest_Rate_for_Equipment_Financing/12*CC212</f>
        <v>0</v>
      </c>
      <c r="MV212" s="80">
        <f>+Interest_Rate_for_Equipment_Financing/12*CD212</f>
        <v>0</v>
      </c>
      <c r="MW212" s="80">
        <f>+Interest_Rate_for_Equipment_Financing/12*CE212</f>
        <v>0</v>
      </c>
      <c r="MX212" s="80">
        <f>+Interest_Rate_for_Equipment_Financing/12*CF212</f>
        <v>0</v>
      </c>
      <c r="MY212" s="80">
        <f>+Interest_Rate_for_Equipment_Financing/12*CG212</f>
        <v>0</v>
      </c>
      <c r="MZ212" s="80">
        <f>+Interest_Rate_for_Equipment_Financing/12*CH212</f>
        <v>0</v>
      </c>
      <c r="NA212" s="80">
        <f>+Interest_Rate_for_Equipment_Financing/12*CI212</f>
        <v>0</v>
      </c>
      <c r="NB212" s="80">
        <f>+Interest_Rate_for_Equipment_Financing/12*CJ212</f>
        <v>0</v>
      </c>
      <c r="NC212" s="80">
        <f>+Interest_Rate_for_Equipment_Financing/12*CK212</f>
        <v>0</v>
      </c>
      <c r="ND212" s="80">
        <f>+Interest_Rate_for_Equipment_Financing/12*CL212</f>
        <v>0</v>
      </c>
      <c r="NE212" s="80">
        <f>+Interest_Rate_for_Equipment_Financing/12*CM212</f>
        <v>0</v>
      </c>
      <c r="NF212" s="80">
        <f>+Interest_Rate_for_Equipment_Financing/12*CN212</f>
        <v>0</v>
      </c>
      <c r="NG212" s="80">
        <f>+Interest_Rate_for_Equipment_Financing/12*CO212</f>
        <v>0</v>
      </c>
      <c r="NH212" s="80">
        <f>+Interest_Rate_for_Equipment_Financing/12*CP212</f>
        <v>0</v>
      </c>
      <c r="NI212" s="80">
        <f>+Interest_Rate_for_Equipment_Financing/12*CQ212</f>
        <v>0</v>
      </c>
      <c r="NJ212" s="80">
        <f>+Interest_Rate_for_Equipment_Financing/12*CR212</f>
        <v>0</v>
      </c>
      <c r="NK212" s="80">
        <f>+Interest_Rate_for_Equipment_Financing/12*CS212</f>
        <v>0</v>
      </c>
      <c r="NL212" s="80">
        <f>+Interest_Rate_for_Equipment_Financing/12*CT212</f>
        <v>0</v>
      </c>
      <c r="NM212" s="80">
        <f>+Interest_Rate_for_Equipment_Financing/12*CU212</f>
        <v>0</v>
      </c>
      <c r="NN212" s="80">
        <f>+Interest_Rate_for_Equipment_Financing/12*CV212</f>
        <v>0</v>
      </c>
      <c r="NO212" s="80">
        <f>+Interest_Rate_for_Equipment_Financing/12*CW212</f>
        <v>0</v>
      </c>
      <c r="NP212" s="80">
        <f>+Interest_Rate_for_Equipment_Financing/12*CX212</f>
        <v>0</v>
      </c>
      <c r="NQ212" s="80">
        <f>+Interest_Rate_for_Equipment_Financing/12*CY212</f>
        <v>0</v>
      </c>
      <c r="NR212" s="80">
        <f>+Interest_Rate_for_Equipment_Financing/12*CZ212</f>
        <v>0</v>
      </c>
      <c r="NS212" s="80">
        <f>+Interest_Rate_for_Equipment_Financing/12*DA212</f>
        <v>0</v>
      </c>
      <c r="NT212" s="80">
        <f>+Interest_Rate_for_Equipment_Financing/12*DB212</f>
        <v>0</v>
      </c>
      <c r="NU212" s="80">
        <f>+Interest_Rate_for_Equipment_Financing/12*DC212</f>
        <v>0</v>
      </c>
      <c r="NV212" s="80">
        <f>+Interest_Rate_for_Equipment_Financing/12*DD212</f>
        <v>0</v>
      </c>
      <c r="NW212" s="80">
        <f>+Interest_Rate_for_Equipment_Financing/12*DE212</f>
        <v>0</v>
      </c>
      <c r="NX212" s="80">
        <f>+Interest_Rate_for_Equipment_Financing/12*DF212</f>
        <v>0</v>
      </c>
      <c r="NY212" s="80">
        <f>+Interest_Rate_for_Equipment_Financing/12*DG212</f>
        <v>0</v>
      </c>
      <c r="NZ212" s="80">
        <f>+Interest_Rate_for_Equipment_Financing/12*DH212</f>
        <v>0</v>
      </c>
      <c r="OA212" s="80">
        <f>+Interest_Rate_for_Equipment_Financing/12*DI212</f>
        <v>0</v>
      </c>
      <c r="OB212" s="80">
        <f>+Interest_Rate_for_Equipment_Financing/12*DJ212</f>
        <v>0</v>
      </c>
      <c r="OC212" s="80">
        <f>+Interest_Rate_for_Equipment_Financing/12*DK212</f>
        <v>0</v>
      </c>
      <c r="OD212" s="80">
        <f>+Interest_Rate_for_Equipment_Financing/12*DL212</f>
        <v>0</v>
      </c>
      <c r="OE212" s="80">
        <f>+Interest_Rate_for_Equipment_Financing/12*DM212</f>
        <v>0</v>
      </c>
      <c r="OF212" s="80">
        <f>+Interest_Rate_for_Equipment_Financing/12*DN212</f>
        <v>0</v>
      </c>
      <c r="OG212" s="80">
        <f>+Interest_Rate_for_Equipment_Financing/12*DO212</f>
        <v>0</v>
      </c>
      <c r="OH212" s="80">
        <f>+Interest_Rate_for_Equipment_Financing/12*DP212</f>
        <v>0</v>
      </c>
      <c r="OI212" s="80">
        <f>+Interest_Rate_for_Equipment_Financing/12*DQ212</f>
        <v>0</v>
      </c>
      <c r="OJ212" s="80">
        <f>+Interest_Rate_for_Equipment_Financing/12*DR212</f>
        <v>0</v>
      </c>
      <c r="OK212" s="80">
        <f>+Interest_Rate_for_Equipment_Financing/12*DS212</f>
        <v>0</v>
      </c>
      <c r="OL212" s="80">
        <f>+Interest_Rate_for_Equipment_Financing/12*DT212</f>
        <v>0</v>
      </c>
      <c r="OM212" s="80">
        <f>+Interest_Rate_for_Equipment_Financing/12*DU212</f>
        <v>0</v>
      </c>
      <c r="ON212" s="80">
        <f>+Interest_Rate_for_Equipment_Financing/12*DV212</f>
        <v>0</v>
      </c>
      <c r="OO212" s="80">
        <f>+Interest_Rate_for_Equipment_Financing/12*DW212</f>
        <v>0</v>
      </c>
      <c r="OP212" s="80">
        <f>+Interest_Rate_for_Equipment_Financing/12*DX212</f>
        <v>0</v>
      </c>
      <c r="OQ212" s="80">
        <f>+Interest_Rate_for_Equipment_Financing/12*DY212</f>
        <v>0</v>
      </c>
      <c r="OR212" s="80">
        <f>+Interest_Rate_for_Equipment_Financing/12*DZ212</f>
        <v>0</v>
      </c>
      <c r="OS212" s="80">
        <f>+Interest_Rate_for_Equipment_Financing/12*EA212</f>
        <v>0</v>
      </c>
      <c r="OT212" s="80">
        <f>+Interest_Rate_for_Equipment_Financing/12*EB212</f>
        <v>0</v>
      </c>
      <c r="OU212" s="80">
        <f>+Interest_Rate_for_Equipment_Financing/12*EC212</f>
        <v>0</v>
      </c>
      <c r="OV212" s="80">
        <f>+Interest_Rate_for_Equipment_Financing/12*ED212</f>
        <v>0</v>
      </c>
      <c r="OW212" s="80">
        <f>+Interest_Rate_for_Equipment_Financing/12*EE212</f>
        <v>0</v>
      </c>
    </row>
    <row r="213" ht="12.75" customHeight="1">
      <c r="A213" s="79">
        <f t="shared" si="111"/>
        <v>92</v>
      </c>
      <c r="B213" s="79" t="s">
        <v>292</v>
      </c>
      <c r="C213" s="80"/>
      <c r="D213" s="80" t="str">
        <f>Term_for_Equipment_Financing</f>
        <v/>
      </c>
      <c r="E213" s="294">
        <f>+Interest_Rate_LT</f>
        <v>0.05</v>
      </c>
      <c r="F213" s="295">
        <f t="shared" si="141"/>
        <v>8</v>
      </c>
      <c r="G213" s="79">
        <f t="shared" si="142"/>
        <v>2032</v>
      </c>
      <c r="H213" s="296"/>
      <c r="I213" s="296"/>
      <c r="J213" s="297"/>
      <c r="K213" s="1"/>
      <c r="L213" s="1"/>
      <c r="M213" s="256">
        <f t="shared" si="118"/>
        <v>48427</v>
      </c>
      <c r="N213" s="256">
        <f t="shared" si="112"/>
        <v>0</v>
      </c>
      <c r="O213" s="257">
        <f t="shared" si="113"/>
        <v>0</v>
      </c>
      <c r="P213" s="258">
        <f t="shared" ref="P213:ES213" si="299">AND((O213&gt;0.1),OR(P$70&lt;$N213,$N213=0))*(O213+$O213+O213*$E213/12)+(P$70=$M213)*($C213+$O213+$C213*$E213/12)</f>
        <v>0</v>
      </c>
      <c r="Q213" s="258">
        <f t="shared" si="299"/>
        <v>0</v>
      </c>
      <c r="R213" s="258">
        <f t="shared" si="299"/>
        <v>0</v>
      </c>
      <c r="S213" s="258">
        <f t="shared" si="299"/>
        <v>0</v>
      </c>
      <c r="T213" s="258">
        <f t="shared" si="299"/>
        <v>0</v>
      </c>
      <c r="U213" s="258">
        <f t="shared" si="299"/>
        <v>0</v>
      </c>
      <c r="V213" s="258">
        <f t="shared" si="299"/>
        <v>0</v>
      </c>
      <c r="W213" s="258">
        <f t="shared" si="299"/>
        <v>0</v>
      </c>
      <c r="X213" s="258">
        <f t="shared" si="299"/>
        <v>0</v>
      </c>
      <c r="Y213" s="258">
        <f t="shared" si="299"/>
        <v>0</v>
      </c>
      <c r="Z213" s="258">
        <f t="shared" si="299"/>
        <v>0</v>
      </c>
      <c r="AA213" s="258">
        <f t="shared" si="299"/>
        <v>0</v>
      </c>
      <c r="AB213" s="258">
        <f t="shared" si="299"/>
        <v>0</v>
      </c>
      <c r="AC213" s="258">
        <f t="shared" si="299"/>
        <v>0</v>
      </c>
      <c r="AD213" s="258">
        <f t="shared" si="299"/>
        <v>0</v>
      </c>
      <c r="AE213" s="258">
        <f t="shared" si="299"/>
        <v>0</v>
      </c>
      <c r="AF213" s="258">
        <f t="shared" si="299"/>
        <v>0</v>
      </c>
      <c r="AG213" s="258">
        <f t="shared" si="299"/>
        <v>0</v>
      </c>
      <c r="AH213" s="258">
        <f t="shared" si="299"/>
        <v>0</v>
      </c>
      <c r="AI213" s="258">
        <f t="shared" si="299"/>
        <v>0</v>
      </c>
      <c r="AJ213" s="258">
        <f t="shared" si="299"/>
        <v>0</v>
      </c>
      <c r="AK213" s="258">
        <f t="shared" si="299"/>
        <v>0</v>
      </c>
      <c r="AL213" s="258">
        <f t="shared" si="299"/>
        <v>0</v>
      </c>
      <c r="AM213" s="258">
        <f t="shared" si="299"/>
        <v>0</v>
      </c>
      <c r="AN213" s="258">
        <f t="shared" si="299"/>
        <v>0</v>
      </c>
      <c r="AO213" s="258">
        <f t="shared" si="299"/>
        <v>0</v>
      </c>
      <c r="AP213" s="258">
        <f t="shared" si="299"/>
        <v>0</v>
      </c>
      <c r="AQ213" s="258">
        <f t="shared" si="299"/>
        <v>0</v>
      </c>
      <c r="AR213" s="258">
        <f t="shared" si="299"/>
        <v>0</v>
      </c>
      <c r="AS213" s="258">
        <f t="shared" si="299"/>
        <v>0</v>
      </c>
      <c r="AT213" s="258">
        <f t="shared" si="299"/>
        <v>0</v>
      </c>
      <c r="AU213" s="258">
        <f t="shared" si="299"/>
        <v>0</v>
      </c>
      <c r="AV213" s="258">
        <f t="shared" si="299"/>
        <v>0</v>
      </c>
      <c r="AW213" s="258">
        <f t="shared" si="299"/>
        <v>0</v>
      </c>
      <c r="AX213" s="258">
        <f t="shared" si="299"/>
        <v>0</v>
      </c>
      <c r="AY213" s="258">
        <f t="shared" si="299"/>
        <v>0</v>
      </c>
      <c r="AZ213" s="258">
        <f t="shared" si="299"/>
        <v>0</v>
      </c>
      <c r="BA213" s="258">
        <f t="shared" si="299"/>
        <v>0</v>
      </c>
      <c r="BB213" s="258">
        <f t="shared" si="299"/>
        <v>0</v>
      </c>
      <c r="BC213" s="258">
        <f t="shared" si="299"/>
        <v>0</v>
      </c>
      <c r="BD213" s="258">
        <f t="shared" si="299"/>
        <v>0</v>
      </c>
      <c r="BE213" s="258">
        <f t="shared" si="299"/>
        <v>0</v>
      </c>
      <c r="BF213" s="258">
        <f t="shared" si="299"/>
        <v>0</v>
      </c>
      <c r="BG213" s="258">
        <f t="shared" si="299"/>
        <v>0</v>
      </c>
      <c r="BH213" s="258">
        <f t="shared" si="299"/>
        <v>0</v>
      </c>
      <c r="BI213" s="258">
        <f t="shared" si="299"/>
        <v>0</v>
      </c>
      <c r="BJ213" s="258">
        <f t="shared" si="299"/>
        <v>0</v>
      </c>
      <c r="BK213" s="258">
        <f t="shared" si="299"/>
        <v>0</v>
      </c>
      <c r="BL213" s="258">
        <f t="shared" si="299"/>
        <v>0</v>
      </c>
      <c r="BM213" s="258">
        <f t="shared" si="299"/>
        <v>0</v>
      </c>
      <c r="BN213" s="258">
        <f t="shared" si="299"/>
        <v>0</v>
      </c>
      <c r="BO213" s="258">
        <f t="shared" si="299"/>
        <v>0</v>
      </c>
      <c r="BP213" s="258">
        <f t="shared" si="299"/>
        <v>0</v>
      </c>
      <c r="BQ213" s="258">
        <f t="shared" si="299"/>
        <v>0</v>
      </c>
      <c r="BR213" s="258">
        <f t="shared" si="299"/>
        <v>0</v>
      </c>
      <c r="BS213" s="258">
        <f t="shared" si="299"/>
        <v>0</v>
      </c>
      <c r="BT213" s="258">
        <f t="shared" si="299"/>
        <v>0</v>
      </c>
      <c r="BU213" s="258">
        <f t="shared" si="299"/>
        <v>0</v>
      </c>
      <c r="BV213" s="258">
        <f t="shared" si="299"/>
        <v>0</v>
      </c>
      <c r="BW213" s="258">
        <f t="shared" si="299"/>
        <v>0</v>
      </c>
      <c r="BX213" s="258">
        <f t="shared" si="299"/>
        <v>0</v>
      </c>
      <c r="BY213" s="258">
        <f t="shared" si="299"/>
        <v>0</v>
      </c>
      <c r="BZ213" s="258">
        <f t="shared" si="299"/>
        <v>0</v>
      </c>
      <c r="CA213" s="258">
        <f t="shared" si="299"/>
        <v>0</v>
      </c>
      <c r="CB213" s="258">
        <f t="shared" si="299"/>
        <v>0</v>
      </c>
      <c r="CC213" s="258">
        <f t="shared" si="299"/>
        <v>0</v>
      </c>
      <c r="CD213" s="258">
        <f t="shared" si="299"/>
        <v>0</v>
      </c>
      <c r="CE213" s="258">
        <f t="shared" si="299"/>
        <v>0</v>
      </c>
      <c r="CF213" s="258">
        <f t="shared" si="299"/>
        <v>0</v>
      </c>
      <c r="CG213" s="258">
        <f t="shared" si="299"/>
        <v>0</v>
      </c>
      <c r="CH213" s="258">
        <f t="shared" si="299"/>
        <v>0</v>
      </c>
      <c r="CI213" s="258">
        <f t="shared" si="299"/>
        <v>0</v>
      </c>
      <c r="CJ213" s="258">
        <f t="shared" si="299"/>
        <v>0</v>
      </c>
      <c r="CK213" s="258">
        <f t="shared" si="299"/>
        <v>0</v>
      </c>
      <c r="CL213" s="258">
        <f t="shared" si="299"/>
        <v>0</v>
      </c>
      <c r="CM213" s="258">
        <f t="shared" si="299"/>
        <v>0</v>
      </c>
      <c r="CN213" s="258">
        <f t="shared" si="299"/>
        <v>0</v>
      </c>
      <c r="CO213" s="258">
        <f t="shared" si="299"/>
        <v>0</v>
      </c>
      <c r="CP213" s="258">
        <f t="shared" si="299"/>
        <v>0</v>
      </c>
      <c r="CQ213" s="258">
        <f t="shared" si="299"/>
        <v>0</v>
      </c>
      <c r="CR213" s="258">
        <f t="shared" si="299"/>
        <v>0</v>
      </c>
      <c r="CS213" s="258">
        <f t="shared" si="299"/>
        <v>0</v>
      </c>
      <c r="CT213" s="258">
        <f t="shared" si="299"/>
        <v>0</v>
      </c>
      <c r="CU213" s="258">
        <f t="shared" si="299"/>
        <v>0</v>
      </c>
      <c r="CV213" s="258">
        <f t="shared" si="299"/>
        <v>0</v>
      </c>
      <c r="CW213" s="258">
        <f t="shared" si="299"/>
        <v>0</v>
      </c>
      <c r="CX213" s="258">
        <f t="shared" si="299"/>
        <v>0</v>
      </c>
      <c r="CY213" s="258">
        <f t="shared" si="299"/>
        <v>0</v>
      </c>
      <c r="CZ213" s="258">
        <f t="shared" si="299"/>
        <v>0</v>
      </c>
      <c r="DA213" s="258">
        <f t="shared" si="299"/>
        <v>0</v>
      </c>
      <c r="DB213" s="258">
        <f t="shared" si="299"/>
        <v>0</v>
      </c>
      <c r="DC213" s="258">
        <f t="shared" si="299"/>
        <v>0</v>
      </c>
      <c r="DD213" s="258">
        <f t="shared" si="299"/>
        <v>0</v>
      </c>
      <c r="DE213" s="258">
        <f t="shared" si="299"/>
        <v>0</v>
      </c>
      <c r="DF213" s="258">
        <f t="shared" si="299"/>
        <v>0</v>
      </c>
      <c r="DG213" s="258">
        <f t="shared" si="299"/>
        <v>0</v>
      </c>
      <c r="DH213" s="258">
        <f t="shared" si="299"/>
        <v>0</v>
      </c>
      <c r="DI213" s="258">
        <f t="shared" si="299"/>
        <v>0</v>
      </c>
      <c r="DJ213" s="258">
        <f t="shared" si="299"/>
        <v>0</v>
      </c>
      <c r="DK213" s="258">
        <f t="shared" si="299"/>
        <v>0</v>
      </c>
      <c r="DL213" s="258">
        <f t="shared" si="299"/>
        <v>0</v>
      </c>
      <c r="DM213" s="258">
        <f t="shared" si="299"/>
        <v>0</v>
      </c>
      <c r="DN213" s="258">
        <f t="shared" si="299"/>
        <v>0</v>
      </c>
      <c r="DO213" s="258">
        <f t="shared" si="299"/>
        <v>0</v>
      </c>
      <c r="DP213" s="258">
        <f t="shared" si="299"/>
        <v>0</v>
      </c>
      <c r="DQ213" s="258">
        <f t="shared" si="299"/>
        <v>0</v>
      </c>
      <c r="DR213" s="258">
        <f t="shared" si="299"/>
        <v>0</v>
      </c>
      <c r="DS213" s="258">
        <f t="shared" si="299"/>
        <v>0</v>
      </c>
      <c r="DT213" s="258">
        <f t="shared" si="299"/>
        <v>0</v>
      </c>
      <c r="DU213" s="258">
        <f t="shared" si="299"/>
        <v>0</v>
      </c>
      <c r="DV213" s="258">
        <f t="shared" si="299"/>
        <v>0</v>
      </c>
      <c r="DW213" s="258">
        <f t="shared" si="299"/>
        <v>0</v>
      </c>
      <c r="DX213" s="258">
        <f t="shared" si="299"/>
        <v>0</v>
      </c>
      <c r="DY213" s="258">
        <f t="shared" si="299"/>
        <v>0</v>
      </c>
      <c r="DZ213" s="258">
        <f t="shared" si="299"/>
        <v>0</v>
      </c>
      <c r="EA213" s="258">
        <f t="shared" si="299"/>
        <v>0</v>
      </c>
      <c r="EB213" s="258">
        <f t="shared" si="299"/>
        <v>0</v>
      </c>
      <c r="EC213" s="258">
        <f t="shared" si="299"/>
        <v>0</v>
      </c>
      <c r="ED213" s="258">
        <f t="shared" si="299"/>
        <v>0</v>
      </c>
      <c r="EE213" s="258">
        <f t="shared" si="299"/>
        <v>0</v>
      </c>
      <c r="EF213" s="258">
        <f t="shared" si="299"/>
        <v>0</v>
      </c>
      <c r="EG213" s="258">
        <f t="shared" si="299"/>
        <v>0</v>
      </c>
      <c r="EH213" s="258">
        <f t="shared" si="299"/>
        <v>0</v>
      </c>
      <c r="EI213" s="258">
        <f t="shared" si="299"/>
        <v>0</v>
      </c>
      <c r="EJ213" s="258">
        <f t="shared" si="299"/>
        <v>0</v>
      </c>
      <c r="EK213" s="258">
        <f t="shared" si="299"/>
        <v>0</v>
      </c>
      <c r="EL213" s="258">
        <f t="shared" si="299"/>
        <v>0</v>
      </c>
      <c r="EM213" s="258">
        <f t="shared" si="299"/>
        <v>0</v>
      </c>
      <c r="EN213" s="258">
        <f t="shared" si="299"/>
        <v>0</v>
      </c>
      <c r="EO213" s="258">
        <f t="shared" si="299"/>
        <v>0</v>
      </c>
      <c r="EP213" s="258">
        <f t="shared" si="299"/>
        <v>0</v>
      </c>
      <c r="EQ213" s="258">
        <f t="shared" si="299"/>
        <v>0</v>
      </c>
      <c r="ER213" s="258">
        <f t="shared" si="299"/>
        <v>0</v>
      </c>
      <c r="ES213" s="258">
        <f t="shared" si="299"/>
        <v>0</v>
      </c>
      <c r="ET213" s="1"/>
      <c r="EU213" s="1"/>
      <c r="EV213" s="1"/>
      <c r="EW213" s="1"/>
      <c r="EX213" s="80">
        <f t="shared" ref="EX213:KE213" si="300">(P213&gt;0)*(P213-AB213)</f>
        <v>0</v>
      </c>
      <c r="EY213" s="80">
        <f t="shared" si="300"/>
        <v>0</v>
      </c>
      <c r="EZ213" s="80">
        <f t="shared" si="300"/>
        <v>0</v>
      </c>
      <c r="FA213" s="80">
        <f t="shared" si="300"/>
        <v>0</v>
      </c>
      <c r="FB213" s="80">
        <f t="shared" si="300"/>
        <v>0</v>
      </c>
      <c r="FC213" s="80">
        <f t="shared" si="300"/>
        <v>0</v>
      </c>
      <c r="FD213" s="80">
        <f t="shared" si="300"/>
        <v>0</v>
      </c>
      <c r="FE213" s="80">
        <f t="shared" si="300"/>
        <v>0</v>
      </c>
      <c r="FF213" s="80">
        <f t="shared" si="300"/>
        <v>0</v>
      </c>
      <c r="FG213" s="80">
        <f t="shared" si="300"/>
        <v>0</v>
      </c>
      <c r="FH213" s="80">
        <f t="shared" si="300"/>
        <v>0</v>
      </c>
      <c r="FI213" s="80">
        <f t="shared" si="300"/>
        <v>0</v>
      </c>
      <c r="FJ213" s="80">
        <f t="shared" si="300"/>
        <v>0</v>
      </c>
      <c r="FK213" s="80">
        <f t="shared" si="300"/>
        <v>0</v>
      </c>
      <c r="FL213" s="80">
        <f t="shared" si="300"/>
        <v>0</v>
      </c>
      <c r="FM213" s="80">
        <f t="shared" si="300"/>
        <v>0</v>
      </c>
      <c r="FN213" s="80">
        <f t="shared" si="300"/>
        <v>0</v>
      </c>
      <c r="FO213" s="80">
        <f t="shared" si="300"/>
        <v>0</v>
      </c>
      <c r="FP213" s="80">
        <f t="shared" si="300"/>
        <v>0</v>
      </c>
      <c r="FQ213" s="80">
        <f t="shared" si="300"/>
        <v>0</v>
      </c>
      <c r="FR213" s="80">
        <f t="shared" si="300"/>
        <v>0</v>
      </c>
      <c r="FS213" s="80">
        <f t="shared" si="300"/>
        <v>0</v>
      </c>
      <c r="FT213" s="80">
        <f t="shared" si="300"/>
        <v>0</v>
      </c>
      <c r="FU213" s="80">
        <f t="shared" si="300"/>
        <v>0</v>
      </c>
      <c r="FV213" s="80">
        <f t="shared" si="300"/>
        <v>0</v>
      </c>
      <c r="FW213" s="80">
        <f t="shared" si="300"/>
        <v>0</v>
      </c>
      <c r="FX213" s="80">
        <f t="shared" si="300"/>
        <v>0</v>
      </c>
      <c r="FY213" s="80">
        <f t="shared" si="300"/>
        <v>0</v>
      </c>
      <c r="FZ213" s="80">
        <f t="shared" si="300"/>
        <v>0</v>
      </c>
      <c r="GA213" s="80">
        <f t="shared" si="300"/>
        <v>0</v>
      </c>
      <c r="GB213" s="80">
        <f t="shared" si="300"/>
        <v>0</v>
      </c>
      <c r="GC213" s="80">
        <f t="shared" si="300"/>
        <v>0</v>
      </c>
      <c r="GD213" s="80">
        <f t="shared" si="300"/>
        <v>0</v>
      </c>
      <c r="GE213" s="80">
        <f t="shared" si="300"/>
        <v>0</v>
      </c>
      <c r="GF213" s="80">
        <f t="shared" si="300"/>
        <v>0</v>
      </c>
      <c r="GG213" s="80">
        <f t="shared" si="300"/>
        <v>0</v>
      </c>
      <c r="GH213" s="80">
        <f t="shared" si="300"/>
        <v>0</v>
      </c>
      <c r="GI213" s="80">
        <f t="shared" si="300"/>
        <v>0</v>
      </c>
      <c r="GJ213" s="80">
        <f t="shared" si="300"/>
        <v>0</v>
      </c>
      <c r="GK213" s="80">
        <f t="shared" si="300"/>
        <v>0</v>
      </c>
      <c r="GL213" s="80">
        <f t="shared" si="300"/>
        <v>0</v>
      </c>
      <c r="GM213" s="80">
        <f t="shared" si="300"/>
        <v>0</v>
      </c>
      <c r="GN213" s="80">
        <f t="shared" si="300"/>
        <v>0</v>
      </c>
      <c r="GO213" s="80">
        <f t="shared" si="300"/>
        <v>0</v>
      </c>
      <c r="GP213" s="80">
        <f t="shared" si="300"/>
        <v>0</v>
      </c>
      <c r="GQ213" s="80">
        <f t="shared" si="300"/>
        <v>0</v>
      </c>
      <c r="GR213" s="80">
        <f t="shared" si="300"/>
        <v>0</v>
      </c>
      <c r="GS213" s="80">
        <f t="shared" si="300"/>
        <v>0</v>
      </c>
      <c r="GT213" s="80">
        <f t="shared" si="300"/>
        <v>0</v>
      </c>
      <c r="GU213" s="80">
        <f t="shared" si="300"/>
        <v>0</v>
      </c>
      <c r="GV213" s="80">
        <f t="shared" si="300"/>
        <v>0</v>
      </c>
      <c r="GW213" s="80">
        <f t="shared" si="300"/>
        <v>0</v>
      </c>
      <c r="GX213" s="80">
        <f t="shared" si="300"/>
        <v>0</v>
      </c>
      <c r="GY213" s="80">
        <f t="shared" si="300"/>
        <v>0</v>
      </c>
      <c r="GZ213" s="80">
        <f t="shared" si="300"/>
        <v>0</v>
      </c>
      <c r="HA213" s="80">
        <f t="shared" si="300"/>
        <v>0</v>
      </c>
      <c r="HB213" s="80">
        <f t="shared" si="300"/>
        <v>0</v>
      </c>
      <c r="HC213" s="80">
        <f t="shared" si="300"/>
        <v>0</v>
      </c>
      <c r="HD213" s="80">
        <f t="shared" si="300"/>
        <v>0</v>
      </c>
      <c r="HE213" s="80">
        <f t="shared" si="300"/>
        <v>0</v>
      </c>
      <c r="HF213" s="80">
        <f t="shared" si="300"/>
        <v>0</v>
      </c>
      <c r="HG213" s="80">
        <f t="shared" si="300"/>
        <v>0</v>
      </c>
      <c r="HH213" s="80">
        <f t="shared" si="300"/>
        <v>0</v>
      </c>
      <c r="HI213" s="80">
        <f t="shared" si="300"/>
        <v>0</v>
      </c>
      <c r="HJ213" s="80">
        <f t="shared" si="300"/>
        <v>0</v>
      </c>
      <c r="HK213" s="80">
        <f t="shared" si="300"/>
        <v>0</v>
      </c>
      <c r="HL213" s="80">
        <f t="shared" si="300"/>
        <v>0</v>
      </c>
      <c r="HM213" s="80">
        <f t="shared" si="300"/>
        <v>0</v>
      </c>
      <c r="HN213" s="80">
        <f t="shared" si="300"/>
        <v>0</v>
      </c>
      <c r="HO213" s="80">
        <f t="shared" si="300"/>
        <v>0</v>
      </c>
      <c r="HP213" s="80">
        <f t="shared" si="300"/>
        <v>0</v>
      </c>
      <c r="HQ213" s="80">
        <f t="shared" si="300"/>
        <v>0</v>
      </c>
      <c r="HR213" s="80">
        <f t="shared" si="300"/>
        <v>0</v>
      </c>
      <c r="HS213" s="80">
        <f t="shared" si="300"/>
        <v>0</v>
      </c>
      <c r="HT213" s="80">
        <f t="shared" si="300"/>
        <v>0</v>
      </c>
      <c r="HU213" s="80">
        <f t="shared" si="300"/>
        <v>0</v>
      </c>
      <c r="HV213" s="80">
        <f t="shared" si="300"/>
        <v>0</v>
      </c>
      <c r="HW213" s="80">
        <f t="shared" si="300"/>
        <v>0</v>
      </c>
      <c r="HX213" s="80">
        <f t="shared" si="300"/>
        <v>0</v>
      </c>
      <c r="HY213" s="80">
        <f t="shared" si="300"/>
        <v>0</v>
      </c>
      <c r="HZ213" s="80">
        <f t="shared" si="300"/>
        <v>0</v>
      </c>
      <c r="IA213" s="80">
        <f t="shared" si="300"/>
        <v>0</v>
      </c>
      <c r="IB213" s="80">
        <f t="shared" si="300"/>
        <v>0</v>
      </c>
      <c r="IC213" s="80">
        <f t="shared" si="300"/>
        <v>0</v>
      </c>
      <c r="ID213" s="80">
        <f t="shared" si="300"/>
        <v>0</v>
      </c>
      <c r="IE213" s="80">
        <f t="shared" si="300"/>
        <v>0</v>
      </c>
      <c r="IF213" s="80">
        <f t="shared" si="300"/>
        <v>0</v>
      </c>
      <c r="IG213" s="80">
        <f t="shared" si="300"/>
        <v>0</v>
      </c>
      <c r="IH213" s="80">
        <f t="shared" si="300"/>
        <v>0</v>
      </c>
      <c r="II213" s="80">
        <f t="shared" si="300"/>
        <v>0</v>
      </c>
      <c r="IJ213" s="80">
        <f t="shared" si="300"/>
        <v>0</v>
      </c>
      <c r="IK213" s="80">
        <f t="shared" si="300"/>
        <v>0</v>
      </c>
      <c r="IL213" s="80">
        <f t="shared" si="300"/>
        <v>0</v>
      </c>
      <c r="IM213" s="80">
        <f t="shared" si="300"/>
        <v>0</v>
      </c>
      <c r="IN213" s="80">
        <f t="shared" si="300"/>
        <v>0</v>
      </c>
      <c r="IO213" s="80">
        <f t="shared" si="300"/>
        <v>0</v>
      </c>
      <c r="IP213" s="80">
        <f t="shared" si="300"/>
        <v>0</v>
      </c>
      <c r="IQ213" s="80">
        <f t="shared" si="300"/>
        <v>0</v>
      </c>
      <c r="IR213" s="80">
        <f t="shared" si="300"/>
        <v>0</v>
      </c>
      <c r="IS213" s="80">
        <f t="shared" si="300"/>
        <v>0</v>
      </c>
      <c r="IT213" s="80">
        <f t="shared" si="300"/>
        <v>0</v>
      </c>
      <c r="IU213" s="80">
        <f t="shared" si="300"/>
        <v>0</v>
      </c>
      <c r="IV213" s="80">
        <f t="shared" si="300"/>
        <v>0</v>
      </c>
      <c r="IW213" s="80">
        <f t="shared" si="300"/>
        <v>0</v>
      </c>
      <c r="IX213" s="80">
        <f t="shared" si="300"/>
        <v>0</v>
      </c>
      <c r="IY213" s="80">
        <f t="shared" si="300"/>
        <v>0</v>
      </c>
      <c r="IZ213" s="80">
        <f t="shared" si="300"/>
        <v>0</v>
      </c>
      <c r="JA213" s="80">
        <f t="shared" si="300"/>
        <v>0</v>
      </c>
      <c r="JB213" s="80">
        <f t="shared" si="300"/>
        <v>0</v>
      </c>
      <c r="JC213" s="80">
        <f t="shared" si="300"/>
        <v>0</v>
      </c>
      <c r="JD213" s="80">
        <f t="shared" si="300"/>
        <v>0</v>
      </c>
      <c r="JE213" s="80">
        <f t="shared" si="300"/>
        <v>0</v>
      </c>
      <c r="JF213" s="80">
        <f t="shared" si="300"/>
        <v>0</v>
      </c>
      <c r="JG213" s="80">
        <f t="shared" si="300"/>
        <v>0</v>
      </c>
      <c r="JH213" s="80">
        <f t="shared" si="300"/>
        <v>0</v>
      </c>
      <c r="JI213" s="80">
        <f t="shared" si="300"/>
        <v>0</v>
      </c>
      <c r="JJ213" s="80">
        <f t="shared" si="300"/>
        <v>0</v>
      </c>
      <c r="JK213" s="80">
        <f t="shared" si="300"/>
        <v>0</v>
      </c>
      <c r="JL213" s="80">
        <f t="shared" si="300"/>
        <v>0</v>
      </c>
      <c r="JM213" s="80">
        <f t="shared" si="300"/>
        <v>0</v>
      </c>
      <c r="JN213" s="80">
        <f t="shared" si="300"/>
        <v>0</v>
      </c>
      <c r="JO213" s="80">
        <f t="shared" si="300"/>
        <v>0</v>
      </c>
      <c r="JP213" s="80">
        <f t="shared" si="300"/>
        <v>0</v>
      </c>
      <c r="JQ213" s="80">
        <f t="shared" si="300"/>
        <v>0</v>
      </c>
      <c r="JR213" s="80">
        <f t="shared" si="300"/>
        <v>0</v>
      </c>
      <c r="JS213" s="80">
        <f t="shared" si="300"/>
        <v>0</v>
      </c>
      <c r="JT213" s="80">
        <f t="shared" si="300"/>
        <v>0</v>
      </c>
      <c r="JU213" s="80">
        <f t="shared" si="300"/>
        <v>0</v>
      </c>
      <c r="JV213" s="80">
        <f t="shared" si="300"/>
        <v>0</v>
      </c>
      <c r="JW213" s="80">
        <f t="shared" si="300"/>
        <v>0</v>
      </c>
      <c r="JX213" s="80">
        <f t="shared" si="300"/>
        <v>0</v>
      </c>
      <c r="JY213" s="80">
        <f t="shared" si="300"/>
        <v>0</v>
      </c>
      <c r="JZ213" s="80">
        <f t="shared" si="300"/>
        <v>0</v>
      </c>
      <c r="KA213" s="80">
        <f t="shared" si="300"/>
        <v>0</v>
      </c>
      <c r="KB213" s="80">
        <f t="shared" si="300"/>
        <v>0</v>
      </c>
      <c r="KC213" s="80">
        <f t="shared" si="300"/>
        <v>0</v>
      </c>
      <c r="KD213" s="80">
        <f t="shared" si="300"/>
        <v>0</v>
      </c>
      <c r="KE213" s="80">
        <f t="shared" si="300"/>
        <v>0</v>
      </c>
      <c r="KF213" s="1"/>
      <c r="KG213" s="1"/>
      <c r="KH213" s="80">
        <f>+Interest_Rate_for_Equipment_Financing/12*P213</f>
        <v>0</v>
      </c>
      <c r="KI213" s="80">
        <f>+Interest_Rate_for_Equipment_Financing/12*Q213</f>
        <v>0</v>
      </c>
      <c r="KJ213" s="80">
        <f>+Interest_Rate_for_Equipment_Financing/12*R213</f>
        <v>0</v>
      </c>
      <c r="KK213" s="80">
        <f>+Interest_Rate_for_Equipment_Financing/12*S213</f>
        <v>0</v>
      </c>
      <c r="KL213" s="80">
        <f>+Interest_Rate_for_Equipment_Financing/12*T213</f>
        <v>0</v>
      </c>
      <c r="KM213" s="80">
        <f>+Interest_Rate_for_Equipment_Financing/12*U213</f>
        <v>0</v>
      </c>
      <c r="KN213" s="80">
        <f>+Interest_Rate_for_Equipment_Financing/12*V213</f>
        <v>0</v>
      </c>
      <c r="KO213" s="80">
        <f>+Interest_Rate_for_Equipment_Financing/12*W213</f>
        <v>0</v>
      </c>
      <c r="KP213" s="80">
        <f>+Interest_Rate_for_Equipment_Financing/12*X213</f>
        <v>0</v>
      </c>
      <c r="KQ213" s="80">
        <f>+Interest_Rate_for_Equipment_Financing/12*Y213</f>
        <v>0</v>
      </c>
      <c r="KR213" s="80">
        <f>+Interest_Rate_for_Equipment_Financing/12*Z213</f>
        <v>0</v>
      </c>
      <c r="KS213" s="80">
        <f>+Interest_Rate_for_Equipment_Financing/12*AA213</f>
        <v>0</v>
      </c>
      <c r="KT213" s="80">
        <f>+Interest_Rate_for_Equipment_Financing/12*AB213</f>
        <v>0</v>
      </c>
      <c r="KU213" s="80">
        <f>+Interest_Rate_for_Equipment_Financing/12*AC213</f>
        <v>0</v>
      </c>
      <c r="KV213" s="80">
        <f>+Interest_Rate_for_Equipment_Financing/12*AD213</f>
        <v>0</v>
      </c>
      <c r="KW213" s="80">
        <f>+Interest_Rate_for_Equipment_Financing/12*AE213</f>
        <v>0</v>
      </c>
      <c r="KX213" s="80">
        <f>+Interest_Rate_for_Equipment_Financing/12*AF213</f>
        <v>0</v>
      </c>
      <c r="KY213" s="80">
        <f>+Interest_Rate_for_Equipment_Financing/12*AG213</f>
        <v>0</v>
      </c>
      <c r="KZ213" s="80">
        <f>+Interest_Rate_for_Equipment_Financing/12*AH213</f>
        <v>0</v>
      </c>
      <c r="LA213" s="80">
        <f>+Interest_Rate_for_Equipment_Financing/12*AI213</f>
        <v>0</v>
      </c>
      <c r="LB213" s="80">
        <f>+Interest_Rate_for_Equipment_Financing/12*AJ213</f>
        <v>0</v>
      </c>
      <c r="LC213" s="80">
        <f>+Interest_Rate_for_Equipment_Financing/12*AK213</f>
        <v>0</v>
      </c>
      <c r="LD213" s="80">
        <f>+Interest_Rate_for_Equipment_Financing/12*AL213</f>
        <v>0</v>
      </c>
      <c r="LE213" s="80">
        <f>+Interest_Rate_for_Equipment_Financing/12*AM213</f>
        <v>0</v>
      </c>
      <c r="LF213" s="80">
        <f>+Interest_Rate_for_Equipment_Financing/12*AN213</f>
        <v>0</v>
      </c>
      <c r="LG213" s="80">
        <f>+Interest_Rate_for_Equipment_Financing/12*AO213</f>
        <v>0</v>
      </c>
      <c r="LH213" s="80">
        <f>+Interest_Rate_for_Equipment_Financing/12*AP213</f>
        <v>0</v>
      </c>
      <c r="LI213" s="80">
        <f>+Interest_Rate_for_Equipment_Financing/12*AQ213</f>
        <v>0</v>
      </c>
      <c r="LJ213" s="80">
        <f>+Interest_Rate_for_Equipment_Financing/12*AR213</f>
        <v>0</v>
      </c>
      <c r="LK213" s="80">
        <f>+Interest_Rate_for_Equipment_Financing/12*AS213</f>
        <v>0</v>
      </c>
      <c r="LL213" s="80">
        <f>+Interest_Rate_for_Equipment_Financing/12*AT213</f>
        <v>0</v>
      </c>
      <c r="LM213" s="80">
        <f>+Interest_Rate_for_Equipment_Financing/12*AU213</f>
        <v>0</v>
      </c>
      <c r="LN213" s="80">
        <f>+Interest_Rate_for_Equipment_Financing/12*AV213</f>
        <v>0</v>
      </c>
      <c r="LO213" s="80">
        <f>+Interest_Rate_for_Equipment_Financing/12*AW213</f>
        <v>0</v>
      </c>
      <c r="LP213" s="80">
        <f>+Interest_Rate_for_Equipment_Financing/12*AX213</f>
        <v>0</v>
      </c>
      <c r="LQ213" s="80">
        <f>+Interest_Rate_for_Equipment_Financing/12*AY213</f>
        <v>0</v>
      </c>
      <c r="LR213" s="80">
        <f>+Interest_Rate_for_Equipment_Financing/12*AZ213</f>
        <v>0</v>
      </c>
      <c r="LS213" s="80">
        <f>+Interest_Rate_for_Equipment_Financing/12*BA213</f>
        <v>0</v>
      </c>
      <c r="LT213" s="80">
        <f>+Interest_Rate_for_Equipment_Financing/12*BB213</f>
        <v>0</v>
      </c>
      <c r="LU213" s="80">
        <f>+Interest_Rate_for_Equipment_Financing/12*BC213</f>
        <v>0</v>
      </c>
      <c r="LV213" s="80">
        <f>+Interest_Rate_for_Equipment_Financing/12*BD213</f>
        <v>0</v>
      </c>
      <c r="LW213" s="80">
        <f>+Interest_Rate_for_Equipment_Financing/12*BE213</f>
        <v>0</v>
      </c>
      <c r="LX213" s="80">
        <f>+Interest_Rate_for_Equipment_Financing/12*BF213</f>
        <v>0</v>
      </c>
      <c r="LY213" s="80">
        <f>+Interest_Rate_for_Equipment_Financing/12*BG213</f>
        <v>0</v>
      </c>
      <c r="LZ213" s="80">
        <f>+Interest_Rate_for_Equipment_Financing/12*BH213</f>
        <v>0</v>
      </c>
      <c r="MA213" s="80">
        <f>+Interest_Rate_for_Equipment_Financing/12*BI213</f>
        <v>0</v>
      </c>
      <c r="MB213" s="80">
        <f>+Interest_Rate_for_Equipment_Financing/12*BJ213</f>
        <v>0</v>
      </c>
      <c r="MC213" s="80">
        <f>+Interest_Rate_for_Equipment_Financing/12*BK213</f>
        <v>0</v>
      </c>
      <c r="MD213" s="80">
        <f>+Interest_Rate_for_Equipment_Financing/12*BL213</f>
        <v>0</v>
      </c>
      <c r="ME213" s="80">
        <f>+Interest_Rate_for_Equipment_Financing/12*BM213</f>
        <v>0</v>
      </c>
      <c r="MF213" s="80">
        <f>+Interest_Rate_for_Equipment_Financing/12*BN213</f>
        <v>0</v>
      </c>
      <c r="MG213" s="80">
        <f>+Interest_Rate_for_Equipment_Financing/12*BO213</f>
        <v>0</v>
      </c>
      <c r="MH213" s="80">
        <f>+Interest_Rate_for_Equipment_Financing/12*BP213</f>
        <v>0</v>
      </c>
      <c r="MI213" s="80">
        <f>+Interest_Rate_for_Equipment_Financing/12*BQ213</f>
        <v>0</v>
      </c>
      <c r="MJ213" s="80">
        <f>+Interest_Rate_for_Equipment_Financing/12*BR213</f>
        <v>0</v>
      </c>
      <c r="MK213" s="80">
        <f>+Interest_Rate_for_Equipment_Financing/12*BS213</f>
        <v>0</v>
      </c>
      <c r="ML213" s="80">
        <f>+Interest_Rate_for_Equipment_Financing/12*BT213</f>
        <v>0</v>
      </c>
      <c r="MM213" s="80">
        <f>+Interest_Rate_for_Equipment_Financing/12*BU213</f>
        <v>0</v>
      </c>
      <c r="MN213" s="80">
        <f>+Interest_Rate_for_Equipment_Financing/12*BV213</f>
        <v>0</v>
      </c>
      <c r="MO213" s="80">
        <f>+Interest_Rate_for_Equipment_Financing/12*BW213</f>
        <v>0</v>
      </c>
      <c r="MP213" s="80">
        <f>+Interest_Rate_for_Equipment_Financing/12*BX213</f>
        <v>0</v>
      </c>
      <c r="MQ213" s="80">
        <f>+Interest_Rate_for_Equipment_Financing/12*BY213</f>
        <v>0</v>
      </c>
      <c r="MR213" s="80">
        <f>+Interest_Rate_for_Equipment_Financing/12*BZ213</f>
        <v>0</v>
      </c>
      <c r="MS213" s="80">
        <f>+Interest_Rate_for_Equipment_Financing/12*CA213</f>
        <v>0</v>
      </c>
      <c r="MT213" s="80">
        <f>+Interest_Rate_for_Equipment_Financing/12*CB213</f>
        <v>0</v>
      </c>
      <c r="MU213" s="80">
        <f>+Interest_Rate_for_Equipment_Financing/12*CC213</f>
        <v>0</v>
      </c>
      <c r="MV213" s="80">
        <f>+Interest_Rate_for_Equipment_Financing/12*CD213</f>
        <v>0</v>
      </c>
      <c r="MW213" s="80">
        <f>+Interest_Rate_for_Equipment_Financing/12*CE213</f>
        <v>0</v>
      </c>
      <c r="MX213" s="80">
        <f>+Interest_Rate_for_Equipment_Financing/12*CF213</f>
        <v>0</v>
      </c>
      <c r="MY213" s="80">
        <f>+Interest_Rate_for_Equipment_Financing/12*CG213</f>
        <v>0</v>
      </c>
      <c r="MZ213" s="80">
        <f>+Interest_Rate_for_Equipment_Financing/12*CH213</f>
        <v>0</v>
      </c>
      <c r="NA213" s="80">
        <f>+Interest_Rate_for_Equipment_Financing/12*CI213</f>
        <v>0</v>
      </c>
      <c r="NB213" s="80">
        <f>+Interest_Rate_for_Equipment_Financing/12*CJ213</f>
        <v>0</v>
      </c>
      <c r="NC213" s="80">
        <f>+Interest_Rate_for_Equipment_Financing/12*CK213</f>
        <v>0</v>
      </c>
      <c r="ND213" s="80">
        <f>+Interest_Rate_for_Equipment_Financing/12*CL213</f>
        <v>0</v>
      </c>
      <c r="NE213" s="80">
        <f>+Interest_Rate_for_Equipment_Financing/12*CM213</f>
        <v>0</v>
      </c>
      <c r="NF213" s="80">
        <f>+Interest_Rate_for_Equipment_Financing/12*CN213</f>
        <v>0</v>
      </c>
      <c r="NG213" s="80">
        <f>+Interest_Rate_for_Equipment_Financing/12*CO213</f>
        <v>0</v>
      </c>
      <c r="NH213" s="80">
        <f>+Interest_Rate_for_Equipment_Financing/12*CP213</f>
        <v>0</v>
      </c>
      <c r="NI213" s="80">
        <f>+Interest_Rate_for_Equipment_Financing/12*CQ213</f>
        <v>0</v>
      </c>
      <c r="NJ213" s="80">
        <f>+Interest_Rate_for_Equipment_Financing/12*CR213</f>
        <v>0</v>
      </c>
      <c r="NK213" s="80">
        <f>+Interest_Rate_for_Equipment_Financing/12*CS213</f>
        <v>0</v>
      </c>
      <c r="NL213" s="80">
        <f>+Interest_Rate_for_Equipment_Financing/12*CT213</f>
        <v>0</v>
      </c>
      <c r="NM213" s="80">
        <f>+Interest_Rate_for_Equipment_Financing/12*CU213</f>
        <v>0</v>
      </c>
      <c r="NN213" s="80">
        <f>+Interest_Rate_for_Equipment_Financing/12*CV213</f>
        <v>0</v>
      </c>
      <c r="NO213" s="80">
        <f>+Interest_Rate_for_Equipment_Financing/12*CW213</f>
        <v>0</v>
      </c>
      <c r="NP213" s="80">
        <f>+Interest_Rate_for_Equipment_Financing/12*CX213</f>
        <v>0</v>
      </c>
      <c r="NQ213" s="80">
        <f>+Interest_Rate_for_Equipment_Financing/12*CY213</f>
        <v>0</v>
      </c>
      <c r="NR213" s="80">
        <f>+Interest_Rate_for_Equipment_Financing/12*CZ213</f>
        <v>0</v>
      </c>
      <c r="NS213" s="80">
        <f>+Interest_Rate_for_Equipment_Financing/12*DA213</f>
        <v>0</v>
      </c>
      <c r="NT213" s="80">
        <f>+Interest_Rate_for_Equipment_Financing/12*DB213</f>
        <v>0</v>
      </c>
      <c r="NU213" s="80">
        <f>+Interest_Rate_for_Equipment_Financing/12*DC213</f>
        <v>0</v>
      </c>
      <c r="NV213" s="80">
        <f>+Interest_Rate_for_Equipment_Financing/12*DD213</f>
        <v>0</v>
      </c>
      <c r="NW213" s="80">
        <f>+Interest_Rate_for_Equipment_Financing/12*DE213</f>
        <v>0</v>
      </c>
      <c r="NX213" s="80">
        <f>+Interest_Rate_for_Equipment_Financing/12*DF213</f>
        <v>0</v>
      </c>
      <c r="NY213" s="80">
        <f>+Interest_Rate_for_Equipment_Financing/12*DG213</f>
        <v>0</v>
      </c>
      <c r="NZ213" s="80">
        <f>+Interest_Rate_for_Equipment_Financing/12*DH213</f>
        <v>0</v>
      </c>
      <c r="OA213" s="80">
        <f>+Interest_Rate_for_Equipment_Financing/12*DI213</f>
        <v>0</v>
      </c>
      <c r="OB213" s="80">
        <f>+Interest_Rate_for_Equipment_Financing/12*DJ213</f>
        <v>0</v>
      </c>
      <c r="OC213" s="80">
        <f>+Interest_Rate_for_Equipment_Financing/12*DK213</f>
        <v>0</v>
      </c>
      <c r="OD213" s="80">
        <f>+Interest_Rate_for_Equipment_Financing/12*DL213</f>
        <v>0</v>
      </c>
      <c r="OE213" s="80">
        <f>+Interest_Rate_for_Equipment_Financing/12*DM213</f>
        <v>0</v>
      </c>
      <c r="OF213" s="80">
        <f>+Interest_Rate_for_Equipment_Financing/12*DN213</f>
        <v>0</v>
      </c>
      <c r="OG213" s="80">
        <f>+Interest_Rate_for_Equipment_Financing/12*DO213</f>
        <v>0</v>
      </c>
      <c r="OH213" s="80">
        <f>+Interest_Rate_for_Equipment_Financing/12*DP213</f>
        <v>0</v>
      </c>
      <c r="OI213" s="80">
        <f>+Interest_Rate_for_Equipment_Financing/12*DQ213</f>
        <v>0</v>
      </c>
      <c r="OJ213" s="80">
        <f>+Interest_Rate_for_Equipment_Financing/12*DR213</f>
        <v>0</v>
      </c>
      <c r="OK213" s="80">
        <f>+Interest_Rate_for_Equipment_Financing/12*DS213</f>
        <v>0</v>
      </c>
      <c r="OL213" s="80">
        <f>+Interest_Rate_for_Equipment_Financing/12*DT213</f>
        <v>0</v>
      </c>
      <c r="OM213" s="80">
        <f>+Interest_Rate_for_Equipment_Financing/12*DU213</f>
        <v>0</v>
      </c>
      <c r="ON213" s="80">
        <f>+Interest_Rate_for_Equipment_Financing/12*DV213</f>
        <v>0</v>
      </c>
      <c r="OO213" s="80">
        <f>+Interest_Rate_for_Equipment_Financing/12*DW213</f>
        <v>0</v>
      </c>
      <c r="OP213" s="80">
        <f>+Interest_Rate_for_Equipment_Financing/12*DX213</f>
        <v>0</v>
      </c>
      <c r="OQ213" s="80">
        <f>+Interest_Rate_for_Equipment_Financing/12*DY213</f>
        <v>0</v>
      </c>
      <c r="OR213" s="80">
        <f>+Interest_Rate_for_Equipment_Financing/12*DZ213</f>
        <v>0</v>
      </c>
      <c r="OS213" s="80">
        <f>+Interest_Rate_for_Equipment_Financing/12*EA213</f>
        <v>0</v>
      </c>
      <c r="OT213" s="80">
        <f>+Interest_Rate_for_Equipment_Financing/12*EB213</f>
        <v>0</v>
      </c>
      <c r="OU213" s="80">
        <f>+Interest_Rate_for_Equipment_Financing/12*EC213</f>
        <v>0</v>
      </c>
      <c r="OV213" s="80">
        <f>+Interest_Rate_for_Equipment_Financing/12*ED213</f>
        <v>0</v>
      </c>
      <c r="OW213" s="80">
        <f>+Interest_Rate_for_Equipment_Financing/12*EE213</f>
        <v>0</v>
      </c>
    </row>
    <row r="214" ht="12.75" customHeight="1">
      <c r="A214" s="79">
        <f t="shared" si="111"/>
        <v>93</v>
      </c>
      <c r="B214" s="79" t="s">
        <v>293</v>
      </c>
      <c r="C214" s="80"/>
      <c r="D214" s="80" t="str">
        <f>Term_for_Equipment_Financing</f>
        <v/>
      </c>
      <c r="E214" s="294">
        <f>+Interest_Rate_LT</f>
        <v>0.05</v>
      </c>
      <c r="F214" s="295">
        <f t="shared" si="141"/>
        <v>9</v>
      </c>
      <c r="G214" s="79">
        <f t="shared" si="142"/>
        <v>2032</v>
      </c>
      <c r="H214" s="296"/>
      <c r="I214" s="296"/>
      <c r="J214" s="297"/>
      <c r="K214" s="1"/>
      <c r="L214" s="1"/>
      <c r="M214" s="256">
        <f t="shared" si="118"/>
        <v>48458</v>
      </c>
      <c r="N214" s="256">
        <f t="shared" si="112"/>
        <v>0</v>
      </c>
      <c r="O214" s="257">
        <f t="shared" si="113"/>
        <v>0</v>
      </c>
      <c r="P214" s="258">
        <f t="shared" ref="P214:ES214" si="301">AND((O214&gt;0.1),OR(P$70&lt;$N214,$N214=0))*(O214+$O214+O214*$E214/12)+(P$70=$M214)*($C214+$O214+$C214*$E214/12)</f>
        <v>0</v>
      </c>
      <c r="Q214" s="258">
        <f t="shared" si="301"/>
        <v>0</v>
      </c>
      <c r="R214" s="258">
        <f t="shared" si="301"/>
        <v>0</v>
      </c>
      <c r="S214" s="258">
        <f t="shared" si="301"/>
        <v>0</v>
      </c>
      <c r="T214" s="258">
        <f t="shared" si="301"/>
        <v>0</v>
      </c>
      <c r="U214" s="258">
        <f t="shared" si="301"/>
        <v>0</v>
      </c>
      <c r="V214" s="258">
        <f t="shared" si="301"/>
        <v>0</v>
      </c>
      <c r="W214" s="258">
        <f t="shared" si="301"/>
        <v>0</v>
      </c>
      <c r="X214" s="258">
        <f t="shared" si="301"/>
        <v>0</v>
      </c>
      <c r="Y214" s="258">
        <f t="shared" si="301"/>
        <v>0</v>
      </c>
      <c r="Z214" s="258">
        <f t="shared" si="301"/>
        <v>0</v>
      </c>
      <c r="AA214" s="258">
        <f t="shared" si="301"/>
        <v>0</v>
      </c>
      <c r="AB214" s="258">
        <f t="shared" si="301"/>
        <v>0</v>
      </c>
      <c r="AC214" s="258">
        <f t="shared" si="301"/>
        <v>0</v>
      </c>
      <c r="AD214" s="258">
        <f t="shared" si="301"/>
        <v>0</v>
      </c>
      <c r="AE214" s="258">
        <f t="shared" si="301"/>
        <v>0</v>
      </c>
      <c r="AF214" s="258">
        <f t="shared" si="301"/>
        <v>0</v>
      </c>
      <c r="AG214" s="258">
        <f t="shared" si="301"/>
        <v>0</v>
      </c>
      <c r="AH214" s="258">
        <f t="shared" si="301"/>
        <v>0</v>
      </c>
      <c r="AI214" s="258">
        <f t="shared" si="301"/>
        <v>0</v>
      </c>
      <c r="AJ214" s="258">
        <f t="shared" si="301"/>
        <v>0</v>
      </c>
      <c r="AK214" s="258">
        <f t="shared" si="301"/>
        <v>0</v>
      </c>
      <c r="AL214" s="258">
        <f t="shared" si="301"/>
        <v>0</v>
      </c>
      <c r="AM214" s="258">
        <f t="shared" si="301"/>
        <v>0</v>
      </c>
      <c r="AN214" s="258">
        <f t="shared" si="301"/>
        <v>0</v>
      </c>
      <c r="AO214" s="258">
        <f t="shared" si="301"/>
        <v>0</v>
      </c>
      <c r="AP214" s="258">
        <f t="shared" si="301"/>
        <v>0</v>
      </c>
      <c r="AQ214" s="258">
        <f t="shared" si="301"/>
        <v>0</v>
      </c>
      <c r="AR214" s="258">
        <f t="shared" si="301"/>
        <v>0</v>
      </c>
      <c r="AS214" s="258">
        <f t="shared" si="301"/>
        <v>0</v>
      </c>
      <c r="AT214" s="258">
        <f t="shared" si="301"/>
        <v>0</v>
      </c>
      <c r="AU214" s="258">
        <f t="shared" si="301"/>
        <v>0</v>
      </c>
      <c r="AV214" s="258">
        <f t="shared" si="301"/>
        <v>0</v>
      </c>
      <c r="AW214" s="258">
        <f t="shared" si="301"/>
        <v>0</v>
      </c>
      <c r="AX214" s="258">
        <f t="shared" si="301"/>
        <v>0</v>
      </c>
      <c r="AY214" s="258">
        <f t="shared" si="301"/>
        <v>0</v>
      </c>
      <c r="AZ214" s="258">
        <f t="shared" si="301"/>
        <v>0</v>
      </c>
      <c r="BA214" s="258">
        <f t="shared" si="301"/>
        <v>0</v>
      </c>
      <c r="BB214" s="258">
        <f t="shared" si="301"/>
        <v>0</v>
      </c>
      <c r="BC214" s="258">
        <f t="shared" si="301"/>
        <v>0</v>
      </c>
      <c r="BD214" s="258">
        <f t="shared" si="301"/>
        <v>0</v>
      </c>
      <c r="BE214" s="258">
        <f t="shared" si="301"/>
        <v>0</v>
      </c>
      <c r="BF214" s="258">
        <f t="shared" si="301"/>
        <v>0</v>
      </c>
      <c r="BG214" s="258">
        <f t="shared" si="301"/>
        <v>0</v>
      </c>
      <c r="BH214" s="258">
        <f t="shared" si="301"/>
        <v>0</v>
      </c>
      <c r="BI214" s="258">
        <f t="shared" si="301"/>
        <v>0</v>
      </c>
      <c r="BJ214" s="258">
        <f t="shared" si="301"/>
        <v>0</v>
      </c>
      <c r="BK214" s="258">
        <f t="shared" si="301"/>
        <v>0</v>
      </c>
      <c r="BL214" s="258">
        <f t="shared" si="301"/>
        <v>0</v>
      </c>
      <c r="BM214" s="258">
        <f t="shared" si="301"/>
        <v>0</v>
      </c>
      <c r="BN214" s="258">
        <f t="shared" si="301"/>
        <v>0</v>
      </c>
      <c r="BO214" s="258">
        <f t="shared" si="301"/>
        <v>0</v>
      </c>
      <c r="BP214" s="258">
        <f t="shared" si="301"/>
        <v>0</v>
      </c>
      <c r="BQ214" s="258">
        <f t="shared" si="301"/>
        <v>0</v>
      </c>
      <c r="BR214" s="258">
        <f t="shared" si="301"/>
        <v>0</v>
      </c>
      <c r="BS214" s="258">
        <f t="shared" si="301"/>
        <v>0</v>
      </c>
      <c r="BT214" s="258">
        <f t="shared" si="301"/>
        <v>0</v>
      </c>
      <c r="BU214" s="258">
        <f t="shared" si="301"/>
        <v>0</v>
      </c>
      <c r="BV214" s="258">
        <f t="shared" si="301"/>
        <v>0</v>
      </c>
      <c r="BW214" s="258">
        <f t="shared" si="301"/>
        <v>0</v>
      </c>
      <c r="BX214" s="258">
        <f t="shared" si="301"/>
        <v>0</v>
      </c>
      <c r="BY214" s="258">
        <f t="shared" si="301"/>
        <v>0</v>
      </c>
      <c r="BZ214" s="258">
        <f t="shared" si="301"/>
        <v>0</v>
      </c>
      <c r="CA214" s="258">
        <f t="shared" si="301"/>
        <v>0</v>
      </c>
      <c r="CB214" s="258">
        <f t="shared" si="301"/>
        <v>0</v>
      </c>
      <c r="CC214" s="258">
        <f t="shared" si="301"/>
        <v>0</v>
      </c>
      <c r="CD214" s="258">
        <f t="shared" si="301"/>
        <v>0</v>
      </c>
      <c r="CE214" s="258">
        <f t="shared" si="301"/>
        <v>0</v>
      </c>
      <c r="CF214" s="258">
        <f t="shared" si="301"/>
        <v>0</v>
      </c>
      <c r="CG214" s="258">
        <f t="shared" si="301"/>
        <v>0</v>
      </c>
      <c r="CH214" s="258">
        <f t="shared" si="301"/>
        <v>0</v>
      </c>
      <c r="CI214" s="258">
        <f t="shared" si="301"/>
        <v>0</v>
      </c>
      <c r="CJ214" s="258">
        <f t="shared" si="301"/>
        <v>0</v>
      </c>
      <c r="CK214" s="258">
        <f t="shared" si="301"/>
        <v>0</v>
      </c>
      <c r="CL214" s="258">
        <f t="shared" si="301"/>
        <v>0</v>
      </c>
      <c r="CM214" s="258">
        <f t="shared" si="301"/>
        <v>0</v>
      </c>
      <c r="CN214" s="258">
        <f t="shared" si="301"/>
        <v>0</v>
      </c>
      <c r="CO214" s="258">
        <f t="shared" si="301"/>
        <v>0</v>
      </c>
      <c r="CP214" s="258">
        <f t="shared" si="301"/>
        <v>0</v>
      </c>
      <c r="CQ214" s="258">
        <f t="shared" si="301"/>
        <v>0</v>
      </c>
      <c r="CR214" s="258">
        <f t="shared" si="301"/>
        <v>0</v>
      </c>
      <c r="CS214" s="258">
        <f t="shared" si="301"/>
        <v>0</v>
      </c>
      <c r="CT214" s="258">
        <f t="shared" si="301"/>
        <v>0</v>
      </c>
      <c r="CU214" s="258">
        <f t="shared" si="301"/>
        <v>0</v>
      </c>
      <c r="CV214" s="258">
        <f t="shared" si="301"/>
        <v>0</v>
      </c>
      <c r="CW214" s="258">
        <f t="shared" si="301"/>
        <v>0</v>
      </c>
      <c r="CX214" s="258">
        <f t="shared" si="301"/>
        <v>0</v>
      </c>
      <c r="CY214" s="258">
        <f t="shared" si="301"/>
        <v>0</v>
      </c>
      <c r="CZ214" s="258">
        <f t="shared" si="301"/>
        <v>0</v>
      </c>
      <c r="DA214" s="258">
        <f t="shared" si="301"/>
        <v>0</v>
      </c>
      <c r="DB214" s="258">
        <f t="shared" si="301"/>
        <v>0</v>
      </c>
      <c r="DC214" s="258">
        <f t="shared" si="301"/>
        <v>0</v>
      </c>
      <c r="DD214" s="258">
        <f t="shared" si="301"/>
        <v>0</v>
      </c>
      <c r="DE214" s="258">
        <f t="shared" si="301"/>
        <v>0</v>
      </c>
      <c r="DF214" s="258">
        <f t="shared" si="301"/>
        <v>0</v>
      </c>
      <c r="DG214" s="258">
        <f t="shared" si="301"/>
        <v>0</v>
      </c>
      <c r="DH214" s="258">
        <f t="shared" si="301"/>
        <v>0</v>
      </c>
      <c r="DI214" s="258">
        <f t="shared" si="301"/>
        <v>0</v>
      </c>
      <c r="DJ214" s="258">
        <f t="shared" si="301"/>
        <v>0</v>
      </c>
      <c r="DK214" s="258">
        <f t="shared" si="301"/>
        <v>0</v>
      </c>
      <c r="DL214" s="258">
        <f t="shared" si="301"/>
        <v>0</v>
      </c>
      <c r="DM214" s="258">
        <f t="shared" si="301"/>
        <v>0</v>
      </c>
      <c r="DN214" s="258">
        <f t="shared" si="301"/>
        <v>0</v>
      </c>
      <c r="DO214" s="258">
        <f t="shared" si="301"/>
        <v>0</v>
      </c>
      <c r="DP214" s="258">
        <f t="shared" si="301"/>
        <v>0</v>
      </c>
      <c r="DQ214" s="258">
        <f t="shared" si="301"/>
        <v>0</v>
      </c>
      <c r="DR214" s="258">
        <f t="shared" si="301"/>
        <v>0</v>
      </c>
      <c r="DS214" s="258">
        <f t="shared" si="301"/>
        <v>0</v>
      </c>
      <c r="DT214" s="258">
        <f t="shared" si="301"/>
        <v>0</v>
      </c>
      <c r="DU214" s="258">
        <f t="shared" si="301"/>
        <v>0</v>
      </c>
      <c r="DV214" s="258">
        <f t="shared" si="301"/>
        <v>0</v>
      </c>
      <c r="DW214" s="258">
        <f t="shared" si="301"/>
        <v>0</v>
      </c>
      <c r="DX214" s="258">
        <f t="shared" si="301"/>
        <v>0</v>
      </c>
      <c r="DY214" s="258">
        <f t="shared" si="301"/>
        <v>0</v>
      </c>
      <c r="DZ214" s="258">
        <f t="shared" si="301"/>
        <v>0</v>
      </c>
      <c r="EA214" s="258">
        <f t="shared" si="301"/>
        <v>0</v>
      </c>
      <c r="EB214" s="258">
        <f t="shared" si="301"/>
        <v>0</v>
      </c>
      <c r="EC214" s="258">
        <f t="shared" si="301"/>
        <v>0</v>
      </c>
      <c r="ED214" s="258">
        <f t="shared" si="301"/>
        <v>0</v>
      </c>
      <c r="EE214" s="258">
        <f t="shared" si="301"/>
        <v>0</v>
      </c>
      <c r="EF214" s="258">
        <f t="shared" si="301"/>
        <v>0</v>
      </c>
      <c r="EG214" s="258">
        <f t="shared" si="301"/>
        <v>0</v>
      </c>
      <c r="EH214" s="258">
        <f t="shared" si="301"/>
        <v>0</v>
      </c>
      <c r="EI214" s="258">
        <f t="shared" si="301"/>
        <v>0</v>
      </c>
      <c r="EJ214" s="258">
        <f t="shared" si="301"/>
        <v>0</v>
      </c>
      <c r="EK214" s="258">
        <f t="shared" si="301"/>
        <v>0</v>
      </c>
      <c r="EL214" s="258">
        <f t="shared" si="301"/>
        <v>0</v>
      </c>
      <c r="EM214" s="258">
        <f t="shared" si="301"/>
        <v>0</v>
      </c>
      <c r="EN214" s="258">
        <f t="shared" si="301"/>
        <v>0</v>
      </c>
      <c r="EO214" s="258">
        <f t="shared" si="301"/>
        <v>0</v>
      </c>
      <c r="EP214" s="258">
        <f t="shared" si="301"/>
        <v>0</v>
      </c>
      <c r="EQ214" s="258">
        <f t="shared" si="301"/>
        <v>0</v>
      </c>
      <c r="ER214" s="258">
        <f t="shared" si="301"/>
        <v>0</v>
      </c>
      <c r="ES214" s="258">
        <f t="shared" si="301"/>
        <v>0</v>
      </c>
      <c r="ET214" s="1"/>
      <c r="EU214" s="1"/>
      <c r="EV214" s="1"/>
      <c r="EW214" s="1"/>
      <c r="EX214" s="80">
        <f t="shared" ref="EX214:KE214" si="302">(P214&gt;0)*(P214-AB214)</f>
        <v>0</v>
      </c>
      <c r="EY214" s="80">
        <f t="shared" si="302"/>
        <v>0</v>
      </c>
      <c r="EZ214" s="80">
        <f t="shared" si="302"/>
        <v>0</v>
      </c>
      <c r="FA214" s="80">
        <f t="shared" si="302"/>
        <v>0</v>
      </c>
      <c r="FB214" s="80">
        <f t="shared" si="302"/>
        <v>0</v>
      </c>
      <c r="FC214" s="80">
        <f t="shared" si="302"/>
        <v>0</v>
      </c>
      <c r="FD214" s="80">
        <f t="shared" si="302"/>
        <v>0</v>
      </c>
      <c r="FE214" s="80">
        <f t="shared" si="302"/>
        <v>0</v>
      </c>
      <c r="FF214" s="80">
        <f t="shared" si="302"/>
        <v>0</v>
      </c>
      <c r="FG214" s="80">
        <f t="shared" si="302"/>
        <v>0</v>
      </c>
      <c r="FH214" s="80">
        <f t="shared" si="302"/>
        <v>0</v>
      </c>
      <c r="FI214" s="80">
        <f t="shared" si="302"/>
        <v>0</v>
      </c>
      <c r="FJ214" s="80">
        <f t="shared" si="302"/>
        <v>0</v>
      </c>
      <c r="FK214" s="80">
        <f t="shared" si="302"/>
        <v>0</v>
      </c>
      <c r="FL214" s="80">
        <f t="shared" si="302"/>
        <v>0</v>
      </c>
      <c r="FM214" s="80">
        <f t="shared" si="302"/>
        <v>0</v>
      </c>
      <c r="FN214" s="80">
        <f t="shared" si="302"/>
        <v>0</v>
      </c>
      <c r="FO214" s="80">
        <f t="shared" si="302"/>
        <v>0</v>
      </c>
      <c r="FP214" s="80">
        <f t="shared" si="302"/>
        <v>0</v>
      </c>
      <c r="FQ214" s="80">
        <f t="shared" si="302"/>
        <v>0</v>
      </c>
      <c r="FR214" s="80">
        <f t="shared" si="302"/>
        <v>0</v>
      </c>
      <c r="FS214" s="80">
        <f t="shared" si="302"/>
        <v>0</v>
      </c>
      <c r="FT214" s="80">
        <f t="shared" si="302"/>
        <v>0</v>
      </c>
      <c r="FU214" s="80">
        <f t="shared" si="302"/>
        <v>0</v>
      </c>
      <c r="FV214" s="80">
        <f t="shared" si="302"/>
        <v>0</v>
      </c>
      <c r="FW214" s="80">
        <f t="shared" si="302"/>
        <v>0</v>
      </c>
      <c r="FX214" s="80">
        <f t="shared" si="302"/>
        <v>0</v>
      </c>
      <c r="FY214" s="80">
        <f t="shared" si="302"/>
        <v>0</v>
      </c>
      <c r="FZ214" s="80">
        <f t="shared" si="302"/>
        <v>0</v>
      </c>
      <c r="GA214" s="80">
        <f t="shared" si="302"/>
        <v>0</v>
      </c>
      <c r="GB214" s="80">
        <f t="shared" si="302"/>
        <v>0</v>
      </c>
      <c r="GC214" s="80">
        <f t="shared" si="302"/>
        <v>0</v>
      </c>
      <c r="GD214" s="80">
        <f t="shared" si="302"/>
        <v>0</v>
      </c>
      <c r="GE214" s="80">
        <f t="shared" si="302"/>
        <v>0</v>
      </c>
      <c r="GF214" s="80">
        <f t="shared" si="302"/>
        <v>0</v>
      </c>
      <c r="GG214" s="80">
        <f t="shared" si="302"/>
        <v>0</v>
      </c>
      <c r="GH214" s="80">
        <f t="shared" si="302"/>
        <v>0</v>
      </c>
      <c r="GI214" s="80">
        <f t="shared" si="302"/>
        <v>0</v>
      </c>
      <c r="GJ214" s="80">
        <f t="shared" si="302"/>
        <v>0</v>
      </c>
      <c r="GK214" s="80">
        <f t="shared" si="302"/>
        <v>0</v>
      </c>
      <c r="GL214" s="80">
        <f t="shared" si="302"/>
        <v>0</v>
      </c>
      <c r="GM214" s="80">
        <f t="shared" si="302"/>
        <v>0</v>
      </c>
      <c r="GN214" s="80">
        <f t="shared" si="302"/>
        <v>0</v>
      </c>
      <c r="GO214" s="80">
        <f t="shared" si="302"/>
        <v>0</v>
      </c>
      <c r="GP214" s="80">
        <f t="shared" si="302"/>
        <v>0</v>
      </c>
      <c r="GQ214" s="80">
        <f t="shared" si="302"/>
        <v>0</v>
      </c>
      <c r="GR214" s="80">
        <f t="shared" si="302"/>
        <v>0</v>
      </c>
      <c r="GS214" s="80">
        <f t="shared" si="302"/>
        <v>0</v>
      </c>
      <c r="GT214" s="80">
        <f t="shared" si="302"/>
        <v>0</v>
      </c>
      <c r="GU214" s="80">
        <f t="shared" si="302"/>
        <v>0</v>
      </c>
      <c r="GV214" s="80">
        <f t="shared" si="302"/>
        <v>0</v>
      </c>
      <c r="GW214" s="80">
        <f t="shared" si="302"/>
        <v>0</v>
      </c>
      <c r="GX214" s="80">
        <f t="shared" si="302"/>
        <v>0</v>
      </c>
      <c r="GY214" s="80">
        <f t="shared" si="302"/>
        <v>0</v>
      </c>
      <c r="GZ214" s="80">
        <f t="shared" si="302"/>
        <v>0</v>
      </c>
      <c r="HA214" s="80">
        <f t="shared" si="302"/>
        <v>0</v>
      </c>
      <c r="HB214" s="80">
        <f t="shared" si="302"/>
        <v>0</v>
      </c>
      <c r="HC214" s="80">
        <f t="shared" si="302"/>
        <v>0</v>
      </c>
      <c r="HD214" s="80">
        <f t="shared" si="302"/>
        <v>0</v>
      </c>
      <c r="HE214" s="80">
        <f t="shared" si="302"/>
        <v>0</v>
      </c>
      <c r="HF214" s="80">
        <f t="shared" si="302"/>
        <v>0</v>
      </c>
      <c r="HG214" s="80">
        <f t="shared" si="302"/>
        <v>0</v>
      </c>
      <c r="HH214" s="80">
        <f t="shared" si="302"/>
        <v>0</v>
      </c>
      <c r="HI214" s="80">
        <f t="shared" si="302"/>
        <v>0</v>
      </c>
      <c r="HJ214" s="80">
        <f t="shared" si="302"/>
        <v>0</v>
      </c>
      <c r="HK214" s="80">
        <f t="shared" si="302"/>
        <v>0</v>
      </c>
      <c r="HL214" s="80">
        <f t="shared" si="302"/>
        <v>0</v>
      </c>
      <c r="HM214" s="80">
        <f t="shared" si="302"/>
        <v>0</v>
      </c>
      <c r="HN214" s="80">
        <f t="shared" si="302"/>
        <v>0</v>
      </c>
      <c r="HO214" s="80">
        <f t="shared" si="302"/>
        <v>0</v>
      </c>
      <c r="HP214" s="80">
        <f t="shared" si="302"/>
        <v>0</v>
      </c>
      <c r="HQ214" s="80">
        <f t="shared" si="302"/>
        <v>0</v>
      </c>
      <c r="HR214" s="80">
        <f t="shared" si="302"/>
        <v>0</v>
      </c>
      <c r="HS214" s="80">
        <f t="shared" si="302"/>
        <v>0</v>
      </c>
      <c r="HT214" s="80">
        <f t="shared" si="302"/>
        <v>0</v>
      </c>
      <c r="HU214" s="80">
        <f t="shared" si="302"/>
        <v>0</v>
      </c>
      <c r="HV214" s="80">
        <f t="shared" si="302"/>
        <v>0</v>
      </c>
      <c r="HW214" s="80">
        <f t="shared" si="302"/>
        <v>0</v>
      </c>
      <c r="HX214" s="80">
        <f t="shared" si="302"/>
        <v>0</v>
      </c>
      <c r="HY214" s="80">
        <f t="shared" si="302"/>
        <v>0</v>
      </c>
      <c r="HZ214" s="80">
        <f t="shared" si="302"/>
        <v>0</v>
      </c>
      <c r="IA214" s="80">
        <f t="shared" si="302"/>
        <v>0</v>
      </c>
      <c r="IB214" s="80">
        <f t="shared" si="302"/>
        <v>0</v>
      </c>
      <c r="IC214" s="80">
        <f t="shared" si="302"/>
        <v>0</v>
      </c>
      <c r="ID214" s="80">
        <f t="shared" si="302"/>
        <v>0</v>
      </c>
      <c r="IE214" s="80">
        <f t="shared" si="302"/>
        <v>0</v>
      </c>
      <c r="IF214" s="80">
        <f t="shared" si="302"/>
        <v>0</v>
      </c>
      <c r="IG214" s="80">
        <f t="shared" si="302"/>
        <v>0</v>
      </c>
      <c r="IH214" s="80">
        <f t="shared" si="302"/>
        <v>0</v>
      </c>
      <c r="II214" s="80">
        <f t="shared" si="302"/>
        <v>0</v>
      </c>
      <c r="IJ214" s="80">
        <f t="shared" si="302"/>
        <v>0</v>
      </c>
      <c r="IK214" s="80">
        <f t="shared" si="302"/>
        <v>0</v>
      </c>
      <c r="IL214" s="80">
        <f t="shared" si="302"/>
        <v>0</v>
      </c>
      <c r="IM214" s="80">
        <f t="shared" si="302"/>
        <v>0</v>
      </c>
      <c r="IN214" s="80">
        <f t="shared" si="302"/>
        <v>0</v>
      </c>
      <c r="IO214" s="80">
        <f t="shared" si="302"/>
        <v>0</v>
      </c>
      <c r="IP214" s="80">
        <f t="shared" si="302"/>
        <v>0</v>
      </c>
      <c r="IQ214" s="80">
        <f t="shared" si="302"/>
        <v>0</v>
      </c>
      <c r="IR214" s="80">
        <f t="shared" si="302"/>
        <v>0</v>
      </c>
      <c r="IS214" s="80">
        <f t="shared" si="302"/>
        <v>0</v>
      </c>
      <c r="IT214" s="80">
        <f t="shared" si="302"/>
        <v>0</v>
      </c>
      <c r="IU214" s="80">
        <f t="shared" si="302"/>
        <v>0</v>
      </c>
      <c r="IV214" s="80">
        <f t="shared" si="302"/>
        <v>0</v>
      </c>
      <c r="IW214" s="80">
        <f t="shared" si="302"/>
        <v>0</v>
      </c>
      <c r="IX214" s="80">
        <f t="shared" si="302"/>
        <v>0</v>
      </c>
      <c r="IY214" s="80">
        <f t="shared" si="302"/>
        <v>0</v>
      </c>
      <c r="IZ214" s="80">
        <f t="shared" si="302"/>
        <v>0</v>
      </c>
      <c r="JA214" s="80">
        <f t="shared" si="302"/>
        <v>0</v>
      </c>
      <c r="JB214" s="80">
        <f t="shared" si="302"/>
        <v>0</v>
      </c>
      <c r="JC214" s="80">
        <f t="shared" si="302"/>
        <v>0</v>
      </c>
      <c r="JD214" s="80">
        <f t="shared" si="302"/>
        <v>0</v>
      </c>
      <c r="JE214" s="80">
        <f t="shared" si="302"/>
        <v>0</v>
      </c>
      <c r="JF214" s="80">
        <f t="shared" si="302"/>
        <v>0</v>
      </c>
      <c r="JG214" s="80">
        <f t="shared" si="302"/>
        <v>0</v>
      </c>
      <c r="JH214" s="80">
        <f t="shared" si="302"/>
        <v>0</v>
      </c>
      <c r="JI214" s="80">
        <f t="shared" si="302"/>
        <v>0</v>
      </c>
      <c r="JJ214" s="80">
        <f t="shared" si="302"/>
        <v>0</v>
      </c>
      <c r="JK214" s="80">
        <f t="shared" si="302"/>
        <v>0</v>
      </c>
      <c r="JL214" s="80">
        <f t="shared" si="302"/>
        <v>0</v>
      </c>
      <c r="JM214" s="80">
        <f t="shared" si="302"/>
        <v>0</v>
      </c>
      <c r="JN214" s="80">
        <f t="shared" si="302"/>
        <v>0</v>
      </c>
      <c r="JO214" s="80">
        <f t="shared" si="302"/>
        <v>0</v>
      </c>
      <c r="JP214" s="80">
        <f t="shared" si="302"/>
        <v>0</v>
      </c>
      <c r="JQ214" s="80">
        <f t="shared" si="302"/>
        <v>0</v>
      </c>
      <c r="JR214" s="80">
        <f t="shared" si="302"/>
        <v>0</v>
      </c>
      <c r="JS214" s="80">
        <f t="shared" si="302"/>
        <v>0</v>
      </c>
      <c r="JT214" s="80">
        <f t="shared" si="302"/>
        <v>0</v>
      </c>
      <c r="JU214" s="80">
        <f t="shared" si="302"/>
        <v>0</v>
      </c>
      <c r="JV214" s="80">
        <f t="shared" si="302"/>
        <v>0</v>
      </c>
      <c r="JW214" s="80">
        <f t="shared" si="302"/>
        <v>0</v>
      </c>
      <c r="JX214" s="80">
        <f t="shared" si="302"/>
        <v>0</v>
      </c>
      <c r="JY214" s="80">
        <f t="shared" si="302"/>
        <v>0</v>
      </c>
      <c r="JZ214" s="80">
        <f t="shared" si="302"/>
        <v>0</v>
      </c>
      <c r="KA214" s="80">
        <f t="shared" si="302"/>
        <v>0</v>
      </c>
      <c r="KB214" s="80">
        <f t="shared" si="302"/>
        <v>0</v>
      </c>
      <c r="KC214" s="80">
        <f t="shared" si="302"/>
        <v>0</v>
      </c>
      <c r="KD214" s="80">
        <f t="shared" si="302"/>
        <v>0</v>
      </c>
      <c r="KE214" s="80">
        <f t="shared" si="302"/>
        <v>0</v>
      </c>
      <c r="KF214" s="1"/>
      <c r="KG214" s="1"/>
      <c r="KH214" s="80">
        <f>+Interest_Rate_for_Equipment_Financing/12*P214</f>
        <v>0</v>
      </c>
      <c r="KI214" s="80">
        <f>+Interest_Rate_for_Equipment_Financing/12*Q214</f>
        <v>0</v>
      </c>
      <c r="KJ214" s="80">
        <f>+Interest_Rate_for_Equipment_Financing/12*R214</f>
        <v>0</v>
      </c>
      <c r="KK214" s="80">
        <f>+Interest_Rate_for_Equipment_Financing/12*S214</f>
        <v>0</v>
      </c>
      <c r="KL214" s="80">
        <f>+Interest_Rate_for_Equipment_Financing/12*T214</f>
        <v>0</v>
      </c>
      <c r="KM214" s="80">
        <f>+Interest_Rate_for_Equipment_Financing/12*U214</f>
        <v>0</v>
      </c>
      <c r="KN214" s="80">
        <f>+Interest_Rate_for_Equipment_Financing/12*V214</f>
        <v>0</v>
      </c>
      <c r="KO214" s="80">
        <f>+Interest_Rate_for_Equipment_Financing/12*W214</f>
        <v>0</v>
      </c>
      <c r="KP214" s="80">
        <f>+Interest_Rate_for_Equipment_Financing/12*X214</f>
        <v>0</v>
      </c>
      <c r="KQ214" s="80">
        <f>+Interest_Rate_for_Equipment_Financing/12*Y214</f>
        <v>0</v>
      </c>
      <c r="KR214" s="80">
        <f>+Interest_Rate_for_Equipment_Financing/12*Z214</f>
        <v>0</v>
      </c>
      <c r="KS214" s="80">
        <f>+Interest_Rate_for_Equipment_Financing/12*AA214</f>
        <v>0</v>
      </c>
      <c r="KT214" s="80">
        <f>+Interest_Rate_for_Equipment_Financing/12*AB214</f>
        <v>0</v>
      </c>
      <c r="KU214" s="80">
        <f>+Interest_Rate_for_Equipment_Financing/12*AC214</f>
        <v>0</v>
      </c>
      <c r="KV214" s="80">
        <f>+Interest_Rate_for_Equipment_Financing/12*AD214</f>
        <v>0</v>
      </c>
      <c r="KW214" s="80">
        <f>+Interest_Rate_for_Equipment_Financing/12*AE214</f>
        <v>0</v>
      </c>
      <c r="KX214" s="80">
        <f>+Interest_Rate_for_Equipment_Financing/12*AF214</f>
        <v>0</v>
      </c>
      <c r="KY214" s="80">
        <f>+Interest_Rate_for_Equipment_Financing/12*AG214</f>
        <v>0</v>
      </c>
      <c r="KZ214" s="80">
        <f>+Interest_Rate_for_Equipment_Financing/12*AH214</f>
        <v>0</v>
      </c>
      <c r="LA214" s="80">
        <f>+Interest_Rate_for_Equipment_Financing/12*AI214</f>
        <v>0</v>
      </c>
      <c r="LB214" s="80">
        <f>+Interest_Rate_for_Equipment_Financing/12*AJ214</f>
        <v>0</v>
      </c>
      <c r="LC214" s="80">
        <f>+Interest_Rate_for_Equipment_Financing/12*AK214</f>
        <v>0</v>
      </c>
      <c r="LD214" s="80">
        <f>+Interest_Rate_for_Equipment_Financing/12*AL214</f>
        <v>0</v>
      </c>
      <c r="LE214" s="80">
        <f>+Interest_Rate_for_Equipment_Financing/12*AM214</f>
        <v>0</v>
      </c>
      <c r="LF214" s="80">
        <f>+Interest_Rate_for_Equipment_Financing/12*AN214</f>
        <v>0</v>
      </c>
      <c r="LG214" s="80">
        <f>+Interest_Rate_for_Equipment_Financing/12*AO214</f>
        <v>0</v>
      </c>
      <c r="LH214" s="80">
        <f>+Interest_Rate_for_Equipment_Financing/12*AP214</f>
        <v>0</v>
      </c>
      <c r="LI214" s="80">
        <f>+Interest_Rate_for_Equipment_Financing/12*AQ214</f>
        <v>0</v>
      </c>
      <c r="LJ214" s="80">
        <f>+Interest_Rate_for_Equipment_Financing/12*AR214</f>
        <v>0</v>
      </c>
      <c r="LK214" s="80">
        <f>+Interest_Rate_for_Equipment_Financing/12*AS214</f>
        <v>0</v>
      </c>
      <c r="LL214" s="80">
        <f>+Interest_Rate_for_Equipment_Financing/12*AT214</f>
        <v>0</v>
      </c>
      <c r="LM214" s="80">
        <f>+Interest_Rate_for_Equipment_Financing/12*AU214</f>
        <v>0</v>
      </c>
      <c r="LN214" s="80">
        <f>+Interest_Rate_for_Equipment_Financing/12*AV214</f>
        <v>0</v>
      </c>
      <c r="LO214" s="80">
        <f>+Interest_Rate_for_Equipment_Financing/12*AW214</f>
        <v>0</v>
      </c>
      <c r="LP214" s="80">
        <f>+Interest_Rate_for_Equipment_Financing/12*AX214</f>
        <v>0</v>
      </c>
      <c r="LQ214" s="80">
        <f>+Interest_Rate_for_Equipment_Financing/12*AY214</f>
        <v>0</v>
      </c>
      <c r="LR214" s="80">
        <f>+Interest_Rate_for_Equipment_Financing/12*AZ214</f>
        <v>0</v>
      </c>
      <c r="LS214" s="80">
        <f>+Interest_Rate_for_Equipment_Financing/12*BA214</f>
        <v>0</v>
      </c>
      <c r="LT214" s="80">
        <f>+Interest_Rate_for_Equipment_Financing/12*BB214</f>
        <v>0</v>
      </c>
      <c r="LU214" s="80">
        <f>+Interest_Rate_for_Equipment_Financing/12*BC214</f>
        <v>0</v>
      </c>
      <c r="LV214" s="80">
        <f>+Interest_Rate_for_Equipment_Financing/12*BD214</f>
        <v>0</v>
      </c>
      <c r="LW214" s="80">
        <f>+Interest_Rate_for_Equipment_Financing/12*BE214</f>
        <v>0</v>
      </c>
      <c r="LX214" s="80">
        <f>+Interest_Rate_for_Equipment_Financing/12*BF214</f>
        <v>0</v>
      </c>
      <c r="LY214" s="80">
        <f>+Interest_Rate_for_Equipment_Financing/12*BG214</f>
        <v>0</v>
      </c>
      <c r="LZ214" s="80">
        <f>+Interest_Rate_for_Equipment_Financing/12*BH214</f>
        <v>0</v>
      </c>
      <c r="MA214" s="80">
        <f>+Interest_Rate_for_Equipment_Financing/12*BI214</f>
        <v>0</v>
      </c>
      <c r="MB214" s="80">
        <f>+Interest_Rate_for_Equipment_Financing/12*BJ214</f>
        <v>0</v>
      </c>
      <c r="MC214" s="80">
        <f>+Interest_Rate_for_Equipment_Financing/12*BK214</f>
        <v>0</v>
      </c>
      <c r="MD214" s="80">
        <f>+Interest_Rate_for_Equipment_Financing/12*BL214</f>
        <v>0</v>
      </c>
      <c r="ME214" s="80">
        <f>+Interest_Rate_for_Equipment_Financing/12*BM214</f>
        <v>0</v>
      </c>
      <c r="MF214" s="80">
        <f>+Interest_Rate_for_Equipment_Financing/12*BN214</f>
        <v>0</v>
      </c>
      <c r="MG214" s="80">
        <f>+Interest_Rate_for_Equipment_Financing/12*BO214</f>
        <v>0</v>
      </c>
      <c r="MH214" s="80">
        <f>+Interest_Rate_for_Equipment_Financing/12*BP214</f>
        <v>0</v>
      </c>
      <c r="MI214" s="80">
        <f>+Interest_Rate_for_Equipment_Financing/12*BQ214</f>
        <v>0</v>
      </c>
      <c r="MJ214" s="80">
        <f>+Interest_Rate_for_Equipment_Financing/12*BR214</f>
        <v>0</v>
      </c>
      <c r="MK214" s="80">
        <f>+Interest_Rate_for_Equipment_Financing/12*BS214</f>
        <v>0</v>
      </c>
      <c r="ML214" s="80">
        <f>+Interest_Rate_for_Equipment_Financing/12*BT214</f>
        <v>0</v>
      </c>
      <c r="MM214" s="80">
        <f>+Interest_Rate_for_Equipment_Financing/12*BU214</f>
        <v>0</v>
      </c>
      <c r="MN214" s="80">
        <f>+Interest_Rate_for_Equipment_Financing/12*BV214</f>
        <v>0</v>
      </c>
      <c r="MO214" s="80">
        <f>+Interest_Rate_for_Equipment_Financing/12*BW214</f>
        <v>0</v>
      </c>
      <c r="MP214" s="80">
        <f>+Interest_Rate_for_Equipment_Financing/12*BX214</f>
        <v>0</v>
      </c>
      <c r="MQ214" s="80">
        <f>+Interest_Rate_for_Equipment_Financing/12*BY214</f>
        <v>0</v>
      </c>
      <c r="MR214" s="80">
        <f>+Interest_Rate_for_Equipment_Financing/12*BZ214</f>
        <v>0</v>
      </c>
      <c r="MS214" s="80">
        <f>+Interest_Rate_for_Equipment_Financing/12*CA214</f>
        <v>0</v>
      </c>
      <c r="MT214" s="80">
        <f>+Interest_Rate_for_Equipment_Financing/12*CB214</f>
        <v>0</v>
      </c>
      <c r="MU214" s="80">
        <f>+Interest_Rate_for_Equipment_Financing/12*CC214</f>
        <v>0</v>
      </c>
      <c r="MV214" s="80">
        <f>+Interest_Rate_for_Equipment_Financing/12*CD214</f>
        <v>0</v>
      </c>
      <c r="MW214" s="80">
        <f>+Interest_Rate_for_Equipment_Financing/12*CE214</f>
        <v>0</v>
      </c>
      <c r="MX214" s="80">
        <f>+Interest_Rate_for_Equipment_Financing/12*CF214</f>
        <v>0</v>
      </c>
      <c r="MY214" s="80">
        <f>+Interest_Rate_for_Equipment_Financing/12*CG214</f>
        <v>0</v>
      </c>
      <c r="MZ214" s="80">
        <f>+Interest_Rate_for_Equipment_Financing/12*CH214</f>
        <v>0</v>
      </c>
      <c r="NA214" s="80">
        <f>+Interest_Rate_for_Equipment_Financing/12*CI214</f>
        <v>0</v>
      </c>
      <c r="NB214" s="80">
        <f>+Interest_Rate_for_Equipment_Financing/12*CJ214</f>
        <v>0</v>
      </c>
      <c r="NC214" s="80">
        <f>+Interest_Rate_for_Equipment_Financing/12*CK214</f>
        <v>0</v>
      </c>
      <c r="ND214" s="80">
        <f>+Interest_Rate_for_Equipment_Financing/12*CL214</f>
        <v>0</v>
      </c>
      <c r="NE214" s="80">
        <f>+Interest_Rate_for_Equipment_Financing/12*CM214</f>
        <v>0</v>
      </c>
      <c r="NF214" s="80">
        <f>+Interest_Rate_for_Equipment_Financing/12*CN214</f>
        <v>0</v>
      </c>
      <c r="NG214" s="80">
        <f>+Interest_Rate_for_Equipment_Financing/12*CO214</f>
        <v>0</v>
      </c>
      <c r="NH214" s="80">
        <f>+Interest_Rate_for_Equipment_Financing/12*CP214</f>
        <v>0</v>
      </c>
      <c r="NI214" s="80">
        <f>+Interest_Rate_for_Equipment_Financing/12*CQ214</f>
        <v>0</v>
      </c>
      <c r="NJ214" s="80">
        <f>+Interest_Rate_for_Equipment_Financing/12*CR214</f>
        <v>0</v>
      </c>
      <c r="NK214" s="80">
        <f>+Interest_Rate_for_Equipment_Financing/12*CS214</f>
        <v>0</v>
      </c>
      <c r="NL214" s="80">
        <f>+Interest_Rate_for_Equipment_Financing/12*CT214</f>
        <v>0</v>
      </c>
      <c r="NM214" s="80">
        <f>+Interest_Rate_for_Equipment_Financing/12*CU214</f>
        <v>0</v>
      </c>
      <c r="NN214" s="80">
        <f>+Interest_Rate_for_Equipment_Financing/12*CV214</f>
        <v>0</v>
      </c>
      <c r="NO214" s="80">
        <f>+Interest_Rate_for_Equipment_Financing/12*CW214</f>
        <v>0</v>
      </c>
      <c r="NP214" s="80">
        <f>+Interest_Rate_for_Equipment_Financing/12*CX214</f>
        <v>0</v>
      </c>
      <c r="NQ214" s="80">
        <f>+Interest_Rate_for_Equipment_Financing/12*CY214</f>
        <v>0</v>
      </c>
      <c r="NR214" s="80">
        <f>+Interest_Rate_for_Equipment_Financing/12*CZ214</f>
        <v>0</v>
      </c>
      <c r="NS214" s="80">
        <f>+Interest_Rate_for_Equipment_Financing/12*DA214</f>
        <v>0</v>
      </c>
      <c r="NT214" s="80">
        <f>+Interest_Rate_for_Equipment_Financing/12*DB214</f>
        <v>0</v>
      </c>
      <c r="NU214" s="80">
        <f>+Interest_Rate_for_Equipment_Financing/12*DC214</f>
        <v>0</v>
      </c>
      <c r="NV214" s="80">
        <f>+Interest_Rate_for_Equipment_Financing/12*DD214</f>
        <v>0</v>
      </c>
      <c r="NW214" s="80">
        <f>+Interest_Rate_for_Equipment_Financing/12*DE214</f>
        <v>0</v>
      </c>
      <c r="NX214" s="80">
        <f>+Interest_Rate_for_Equipment_Financing/12*DF214</f>
        <v>0</v>
      </c>
      <c r="NY214" s="80">
        <f>+Interest_Rate_for_Equipment_Financing/12*DG214</f>
        <v>0</v>
      </c>
      <c r="NZ214" s="80">
        <f>+Interest_Rate_for_Equipment_Financing/12*DH214</f>
        <v>0</v>
      </c>
      <c r="OA214" s="80">
        <f>+Interest_Rate_for_Equipment_Financing/12*DI214</f>
        <v>0</v>
      </c>
      <c r="OB214" s="80">
        <f>+Interest_Rate_for_Equipment_Financing/12*DJ214</f>
        <v>0</v>
      </c>
      <c r="OC214" s="80">
        <f>+Interest_Rate_for_Equipment_Financing/12*DK214</f>
        <v>0</v>
      </c>
      <c r="OD214" s="80">
        <f>+Interest_Rate_for_Equipment_Financing/12*DL214</f>
        <v>0</v>
      </c>
      <c r="OE214" s="80">
        <f>+Interest_Rate_for_Equipment_Financing/12*DM214</f>
        <v>0</v>
      </c>
      <c r="OF214" s="80">
        <f>+Interest_Rate_for_Equipment_Financing/12*DN214</f>
        <v>0</v>
      </c>
      <c r="OG214" s="80">
        <f>+Interest_Rate_for_Equipment_Financing/12*DO214</f>
        <v>0</v>
      </c>
      <c r="OH214" s="80">
        <f>+Interest_Rate_for_Equipment_Financing/12*DP214</f>
        <v>0</v>
      </c>
      <c r="OI214" s="80">
        <f>+Interest_Rate_for_Equipment_Financing/12*DQ214</f>
        <v>0</v>
      </c>
      <c r="OJ214" s="80">
        <f>+Interest_Rate_for_Equipment_Financing/12*DR214</f>
        <v>0</v>
      </c>
      <c r="OK214" s="80">
        <f>+Interest_Rate_for_Equipment_Financing/12*DS214</f>
        <v>0</v>
      </c>
      <c r="OL214" s="80">
        <f>+Interest_Rate_for_Equipment_Financing/12*DT214</f>
        <v>0</v>
      </c>
      <c r="OM214" s="80">
        <f>+Interest_Rate_for_Equipment_Financing/12*DU214</f>
        <v>0</v>
      </c>
      <c r="ON214" s="80">
        <f>+Interest_Rate_for_Equipment_Financing/12*DV214</f>
        <v>0</v>
      </c>
      <c r="OO214" s="80">
        <f>+Interest_Rate_for_Equipment_Financing/12*DW214</f>
        <v>0</v>
      </c>
      <c r="OP214" s="80">
        <f>+Interest_Rate_for_Equipment_Financing/12*DX214</f>
        <v>0</v>
      </c>
      <c r="OQ214" s="80">
        <f>+Interest_Rate_for_Equipment_Financing/12*DY214</f>
        <v>0</v>
      </c>
      <c r="OR214" s="80">
        <f>+Interest_Rate_for_Equipment_Financing/12*DZ214</f>
        <v>0</v>
      </c>
      <c r="OS214" s="80">
        <f>+Interest_Rate_for_Equipment_Financing/12*EA214</f>
        <v>0</v>
      </c>
      <c r="OT214" s="80">
        <f>+Interest_Rate_for_Equipment_Financing/12*EB214</f>
        <v>0</v>
      </c>
      <c r="OU214" s="80">
        <f>+Interest_Rate_for_Equipment_Financing/12*EC214</f>
        <v>0</v>
      </c>
      <c r="OV214" s="80">
        <f>+Interest_Rate_for_Equipment_Financing/12*ED214</f>
        <v>0</v>
      </c>
      <c r="OW214" s="80">
        <f>+Interest_Rate_for_Equipment_Financing/12*EE214</f>
        <v>0</v>
      </c>
    </row>
    <row r="215" ht="12.75" customHeight="1">
      <c r="A215" s="79">
        <f t="shared" si="111"/>
        <v>94</v>
      </c>
      <c r="B215" s="79" t="s">
        <v>294</v>
      </c>
      <c r="C215" s="80"/>
      <c r="D215" s="80" t="str">
        <f>Term_for_Equipment_Financing</f>
        <v/>
      </c>
      <c r="E215" s="294">
        <f>+Interest_Rate_LT</f>
        <v>0.05</v>
      </c>
      <c r="F215" s="295">
        <f t="shared" si="141"/>
        <v>10</v>
      </c>
      <c r="G215" s="79">
        <f t="shared" si="142"/>
        <v>2032</v>
      </c>
      <c r="H215" s="296"/>
      <c r="I215" s="296"/>
      <c r="J215" s="297"/>
      <c r="K215" s="1"/>
      <c r="L215" s="1"/>
      <c r="M215" s="256">
        <f t="shared" si="118"/>
        <v>48488</v>
      </c>
      <c r="N215" s="256">
        <f t="shared" si="112"/>
        <v>0</v>
      </c>
      <c r="O215" s="257">
        <f t="shared" si="113"/>
        <v>0</v>
      </c>
      <c r="P215" s="258">
        <f t="shared" ref="P215:ES215" si="303">AND((O215&gt;0.1),OR(P$70&lt;$N215,$N215=0))*(O215+$O215+O215*$E215/12)+(P$70=$M215)*($C215+$O215+$C215*$E215/12)</f>
        <v>0</v>
      </c>
      <c r="Q215" s="258">
        <f t="shared" si="303"/>
        <v>0</v>
      </c>
      <c r="R215" s="258">
        <f t="shared" si="303"/>
        <v>0</v>
      </c>
      <c r="S215" s="258">
        <f t="shared" si="303"/>
        <v>0</v>
      </c>
      <c r="T215" s="258">
        <f t="shared" si="303"/>
        <v>0</v>
      </c>
      <c r="U215" s="258">
        <f t="shared" si="303"/>
        <v>0</v>
      </c>
      <c r="V215" s="258">
        <f t="shared" si="303"/>
        <v>0</v>
      </c>
      <c r="W215" s="258">
        <f t="shared" si="303"/>
        <v>0</v>
      </c>
      <c r="X215" s="258">
        <f t="shared" si="303"/>
        <v>0</v>
      </c>
      <c r="Y215" s="258">
        <f t="shared" si="303"/>
        <v>0</v>
      </c>
      <c r="Z215" s="258">
        <f t="shared" si="303"/>
        <v>0</v>
      </c>
      <c r="AA215" s="258">
        <f t="shared" si="303"/>
        <v>0</v>
      </c>
      <c r="AB215" s="258">
        <f t="shared" si="303"/>
        <v>0</v>
      </c>
      <c r="AC215" s="258">
        <f t="shared" si="303"/>
        <v>0</v>
      </c>
      <c r="AD215" s="258">
        <f t="shared" si="303"/>
        <v>0</v>
      </c>
      <c r="AE215" s="258">
        <f t="shared" si="303"/>
        <v>0</v>
      </c>
      <c r="AF215" s="258">
        <f t="shared" si="303"/>
        <v>0</v>
      </c>
      <c r="AG215" s="258">
        <f t="shared" si="303"/>
        <v>0</v>
      </c>
      <c r="AH215" s="258">
        <f t="shared" si="303"/>
        <v>0</v>
      </c>
      <c r="AI215" s="258">
        <f t="shared" si="303"/>
        <v>0</v>
      </c>
      <c r="AJ215" s="258">
        <f t="shared" si="303"/>
        <v>0</v>
      </c>
      <c r="AK215" s="258">
        <f t="shared" si="303"/>
        <v>0</v>
      </c>
      <c r="AL215" s="258">
        <f t="shared" si="303"/>
        <v>0</v>
      </c>
      <c r="AM215" s="258">
        <f t="shared" si="303"/>
        <v>0</v>
      </c>
      <c r="AN215" s="258">
        <f t="shared" si="303"/>
        <v>0</v>
      </c>
      <c r="AO215" s="258">
        <f t="shared" si="303"/>
        <v>0</v>
      </c>
      <c r="AP215" s="258">
        <f t="shared" si="303"/>
        <v>0</v>
      </c>
      <c r="AQ215" s="258">
        <f t="shared" si="303"/>
        <v>0</v>
      </c>
      <c r="AR215" s="258">
        <f t="shared" si="303"/>
        <v>0</v>
      </c>
      <c r="AS215" s="258">
        <f t="shared" si="303"/>
        <v>0</v>
      </c>
      <c r="AT215" s="258">
        <f t="shared" si="303"/>
        <v>0</v>
      </c>
      <c r="AU215" s="258">
        <f t="shared" si="303"/>
        <v>0</v>
      </c>
      <c r="AV215" s="258">
        <f t="shared" si="303"/>
        <v>0</v>
      </c>
      <c r="AW215" s="258">
        <f t="shared" si="303"/>
        <v>0</v>
      </c>
      <c r="AX215" s="258">
        <f t="shared" si="303"/>
        <v>0</v>
      </c>
      <c r="AY215" s="258">
        <f t="shared" si="303"/>
        <v>0</v>
      </c>
      <c r="AZ215" s="258">
        <f t="shared" si="303"/>
        <v>0</v>
      </c>
      <c r="BA215" s="258">
        <f t="shared" si="303"/>
        <v>0</v>
      </c>
      <c r="BB215" s="258">
        <f t="shared" si="303"/>
        <v>0</v>
      </c>
      <c r="BC215" s="258">
        <f t="shared" si="303"/>
        <v>0</v>
      </c>
      <c r="BD215" s="258">
        <f t="shared" si="303"/>
        <v>0</v>
      </c>
      <c r="BE215" s="258">
        <f t="shared" si="303"/>
        <v>0</v>
      </c>
      <c r="BF215" s="258">
        <f t="shared" si="303"/>
        <v>0</v>
      </c>
      <c r="BG215" s="258">
        <f t="shared" si="303"/>
        <v>0</v>
      </c>
      <c r="BH215" s="258">
        <f t="shared" si="303"/>
        <v>0</v>
      </c>
      <c r="BI215" s="258">
        <f t="shared" si="303"/>
        <v>0</v>
      </c>
      <c r="BJ215" s="258">
        <f t="shared" si="303"/>
        <v>0</v>
      </c>
      <c r="BK215" s="258">
        <f t="shared" si="303"/>
        <v>0</v>
      </c>
      <c r="BL215" s="258">
        <f t="shared" si="303"/>
        <v>0</v>
      </c>
      <c r="BM215" s="258">
        <f t="shared" si="303"/>
        <v>0</v>
      </c>
      <c r="BN215" s="258">
        <f t="shared" si="303"/>
        <v>0</v>
      </c>
      <c r="BO215" s="258">
        <f t="shared" si="303"/>
        <v>0</v>
      </c>
      <c r="BP215" s="258">
        <f t="shared" si="303"/>
        <v>0</v>
      </c>
      <c r="BQ215" s="258">
        <f t="shared" si="303"/>
        <v>0</v>
      </c>
      <c r="BR215" s="258">
        <f t="shared" si="303"/>
        <v>0</v>
      </c>
      <c r="BS215" s="258">
        <f t="shared" si="303"/>
        <v>0</v>
      </c>
      <c r="BT215" s="258">
        <f t="shared" si="303"/>
        <v>0</v>
      </c>
      <c r="BU215" s="258">
        <f t="shared" si="303"/>
        <v>0</v>
      </c>
      <c r="BV215" s="258">
        <f t="shared" si="303"/>
        <v>0</v>
      </c>
      <c r="BW215" s="258">
        <f t="shared" si="303"/>
        <v>0</v>
      </c>
      <c r="BX215" s="258">
        <f t="shared" si="303"/>
        <v>0</v>
      </c>
      <c r="BY215" s="258">
        <f t="shared" si="303"/>
        <v>0</v>
      </c>
      <c r="BZ215" s="258">
        <f t="shared" si="303"/>
        <v>0</v>
      </c>
      <c r="CA215" s="258">
        <f t="shared" si="303"/>
        <v>0</v>
      </c>
      <c r="CB215" s="258">
        <f t="shared" si="303"/>
        <v>0</v>
      </c>
      <c r="CC215" s="258">
        <f t="shared" si="303"/>
        <v>0</v>
      </c>
      <c r="CD215" s="258">
        <f t="shared" si="303"/>
        <v>0</v>
      </c>
      <c r="CE215" s="258">
        <f t="shared" si="303"/>
        <v>0</v>
      </c>
      <c r="CF215" s="258">
        <f t="shared" si="303"/>
        <v>0</v>
      </c>
      <c r="CG215" s="258">
        <f t="shared" si="303"/>
        <v>0</v>
      </c>
      <c r="CH215" s="258">
        <f t="shared" si="303"/>
        <v>0</v>
      </c>
      <c r="CI215" s="258">
        <f t="shared" si="303"/>
        <v>0</v>
      </c>
      <c r="CJ215" s="258">
        <f t="shared" si="303"/>
        <v>0</v>
      </c>
      <c r="CK215" s="258">
        <f t="shared" si="303"/>
        <v>0</v>
      </c>
      <c r="CL215" s="258">
        <f t="shared" si="303"/>
        <v>0</v>
      </c>
      <c r="CM215" s="258">
        <f t="shared" si="303"/>
        <v>0</v>
      </c>
      <c r="CN215" s="258">
        <f t="shared" si="303"/>
        <v>0</v>
      </c>
      <c r="CO215" s="258">
        <f t="shared" si="303"/>
        <v>0</v>
      </c>
      <c r="CP215" s="258">
        <f t="shared" si="303"/>
        <v>0</v>
      </c>
      <c r="CQ215" s="258">
        <f t="shared" si="303"/>
        <v>0</v>
      </c>
      <c r="CR215" s="258">
        <f t="shared" si="303"/>
        <v>0</v>
      </c>
      <c r="CS215" s="258">
        <f t="shared" si="303"/>
        <v>0</v>
      </c>
      <c r="CT215" s="258">
        <f t="shared" si="303"/>
        <v>0</v>
      </c>
      <c r="CU215" s="258">
        <f t="shared" si="303"/>
        <v>0</v>
      </c>
      <c r="CV215" s="258">
        <f t="shared" si="303"/>
        <v>0</v>
      </c>
      <c r="CW215" s="258">
        <f t="shared" si="303"/>
        <v>0</v>
      </c>
      <c r="CX215" s="258">
        <f t="shared" si="303"/>
        <v>0</v>
      </c>
      <c r="CY215" s="258">
        <f t="shared" si="303"/>
        <v>0</v>
      </c>
      <c r="CZ215" s="258">
        <f t="shared" si="303"/>
        <v>0</v>
      </c>
      <c r="DA215" s="258">
        <f t="shared" si="303"/>
        <v>0</v>
      </c>
      <c r="DB215" s="258">
        <f t="shared" si="303"/>
        <v>0</v>
      </c>
      <c r="DC215" s="258">
        <f t="shared" si="303"/>
        <v>0</v>
      </c>
      <c r="DD215" s="258">
        <f t="shared" si="303"/>
        <v>0</v>
      </c>
      <c r="DE215" s="258">
        <f t="shared" si="303"/>
        <v>0</v>
      </c>
      <c r="DF215" s="258">
        <f t="shared" si="303"/>
        <v>0</v>
      </c>
      <c r="DG215" s="258">
        <f t="shared" si="303"/>
        <v>0</v>
      </c>
      <c r="DH215" s="258">
        <f t="shared" si="303"/>
        <v>0</v>
      </c>
      <c r="DI215" s="258">
        <f t="shared" si="303"/>
        <v>0</v>
      </c>
      <c r="DJ215" s="258">
        <f t="shared" si="303"/>
        <v>0</v>
      </c>
      <c r="DK215" s="258">
        <f t="shared" si="303"/>
        <v>0</v>
      </c>
      <c r="DL215" s="258">
        <f t="shared" si="303"/>
        <v>0</v>
      </c>
      <c r="DM215" s="258">
        <f t="shared" si="303"/>
        <v>0</v>
      </c>
      <c r="DN215" s="258">
        <f t="shared" si="303"/>
        <v>0</v>
      </c>
      <c r="DO215" s="258">
        <f t="shared" si="303"/>
        <v>0</v>
      </c>
      <c r="DP215" s="258">
        <f t="shared" si="303"/>
        <v>0</v>
      </c>
      <c r="DQ215" s="258">
        <f t="shared" si="303"/>
        <v>0</v>
      </c>
      <c r="DR215" s="258">
        <f t="shared" si="303"/>
        <v>0</v>
      </c>
      <c r="DS215" s="258">
        <f t="shared" si="303"/>
        <v>0</v>
      </c>
      <c r="DT215" s="258">
        <f t="shared" si="303"/>
        <v>0</v>
      </c>
      <c r="DU215" s="258">
        <f t="shared" si="303"/>
        <v>0</v>
      </c>
      <c r="DV215" s="258">
        <f t="shared" si="303"/>
        <v>0</v>
      </c>
      <c r="DW215" s="258">
        <f t="shared" si="303"/>
        <v>0</v>
      </c>
      <c r="DX215" s="258">
        <f t="shared" si="303"/>
        <v>0</v>
      </c>
      <c r="DY215" s="258">
        <f t="shared" si="303"/>
        <v>0</v>
      </c>
      <c r="DZ215" s="258">
        <f t="shared" si="303"/>
        <v>0</v>
      </c>
      <c r="EA215" s="258">
        <f t="shared" si="303"/>
        <v>0</v>
      </c>
      <c r="EB215" s="258">
        <f t="shared" si="303"/>
        <v>0</v>
      </c>
      <c r="EC215" s="258">
        <f t="shared" si="303"/>
        <v>0</v>
      </c>
      <c r="ED215" s="258">
        <f t="shared" si="303"/>
        <v>0</v>
      </c>
      <c r="EE215" s="258">
        <f t="shared" si="303"/>
        <v>0</v>
      </c>
      <c r="EF215" s="258">
        <f t="shared" si="303"/>
        <v>0</v>
      </c>
      <c r="EG215" s="258">
        <f t="shared" si="303"/>
        <v>0</v>
      </c>
      <c r="EH215" s="258">
        <f t="shared" si="303"/>
        <v>0</v>
      </c>
      <c r="EI215" s="258">
        <f t="shared" si="303"/>
        <v>0</v>
      </c>
      <c r="EJ215" s="258">
        <f t="shared" si="303"/>
        <v>0</v>
      </c>
      <c r="EK215" s="258">
        <f t="shared" si="303"/>
        <v>0</v>
      </c>
      <c r="EL215" s="258">
        <f t="shared" si="303"/>
        <v>0</v>
      </c>
      <c r="EM215" s="258">
        <f t="shared" si="303"/>
        <v>0</v>
      </c>
      <c r="EN215" s="258">
        <f t="shared" si="303"/>
        <v>0</v>
      </c>
      <c r="EO215" s="258">
        <f t="shared" si="303"/>
        <v>0</v>
      </c>
      <c r="EP215" s="258">
        <f t="shared" si="303"/>
        <v>0</v>
      </c>
      <c r="EQ215" s="258">
        <f t="shared" si="303"/>
        <v>0</v>
      </c>
      <c r="ER215" s="258">
        <f t="shared" si="303"/>
        <v>0</v>
      </c>
      <c r="ES215" s="258">
        <f t="shared" si="303"/>
        <v>0</v>
      </c>
      <c r="ET215" s="1"/>
      <c r="EU215" s="1"/>
      <c r="EV215" s="1"/>
      <c r="EW215" s="1"/>
      <c r="EX215" s="80">
        <f t="shared" ref="EX215:KE215" si="304">(P215&gt;0)*(P215-AB215)</f>
        <v>0</v>
      </c>
      <c r="EY215" s="80">
        <f t="shared" si="304"/>
        <v>0</v>
      </c>
      <c r="EZ215" s="80">
        <f t="shared" si="304"/>
        <v>0</v>
      </c>
      <c r="FA215" s="80">
        <f t="shared" si="304"/>
        <v>0</v>
      </c>
      <c r="FB215" s="80">
        <f t="shared" si="304"/>
        <v>0</v>
      </c>
      <c r="FC215" s="80">
        <f t="shared" si="304"/>
        <v>0</v>
      </c>
      <c r="FD215" s="80">
        <f t="shared" si="304"/>
        <v>0</v>
      </c>
      <c r="FE215" s="80">
        <f t="shared" si="304"/>
        <v>0</v>
      </c>
      <c r="FF215" s="80">
        <f t="shared" si="304"/>
        <v>0</v>
      </c>
      <c r="FG215" s="80">
        <f t="shared" si="304"/>
        <v>0</v>
      </c>
      <c r="FH215" s="80">
        <f t="shared" si="304"/>
        <v>0</v>
      </c>
      <c r="FI215" s="80">
        <f t="shared" si="304"/>
        <v>0</v>
      </c>
      <c r="FJ215" s="80">
        <f t="shared" si="304"/>
        <v>0</v>
      </c>
      <c r="FK215" s="80">
        <f t="shared" si="304"/>
        <v>0</v>
      </c>
      <c r="FL215" s="80">
        <f t="shared" si="304"/>
        <v>0</v>
      </c>
      <c r="FM215" s="80">
        <f t="shared" si="304"/>
        <v>0</v>
      </c>
      <c r="FN215" s="80">
        <f t="shared" si="304"/>
        <v>0</v>
      </c>
      <c r="FO215" s="80">
        <f t="shared" si="304"/>
        <v>0</v>
      </c>
      <c r="FP215" s="80">
        <f t="shared" si="304"/>
        <v>0</v>
      </c>
      <c r="FQ215" s="80">
        <f t="shared" si="304"/>
        <v>0</v>
      </c>
      <c r="FR215" s="80">
        <f t="shared" si="304"/>
        <v>0</v>
      </c>
      <c r="FS215" s="80">
        <f t="shared" si="304"/>
        <v>0</v>
      </c>
      <c r="FT215" s="80">
        <f t="shared" si="304"/>
        <v>0</v>
      </c>
      <c r="FU215" s="80">
        <f t="shared" si="304"/>
        <v>0</v>
      </c>
      <c r="FV215" s="80">
        <f t="shared" si="304"/>
        <v>0</v>
      </c>
      <c r="FW215" s="80">
        <f t="shared" si="304"/>
        <v>0</v>
      </c>
      <c r="FX215" s="80">
        <f t="shared" si="304"/>
        <v>0</v>
      </c>
      <c r="FY215" s="80">
        <f t="shared" si="304"/>
        <v>0</v>
      </c>
      <c r="FZ215" s="80">
        <f t="shared" si="304"/>
        <v>0</v>
      </c>
      <c r="GA215" s="80">
        <f t="shared" si="304"/>
        <v>0</v>
      </c>
      <c r="GB215" s="80">
        <f t="shared" si="304"/>
        <v>0</v>
      </c>
      <c r="GC215" s="80">
        <f t="shared" si="304"/>
        <v>0</v>
      </c>
      <c r="GD215" s="80">
        <f t="shared" si="304"/>
        <v>0</v>
      </c>
      <c r="GE215" s="80">
        <f t="shared" si="304"/>
        <v>0</v>
      </c>
      <c r="GF215" s="80">
        <f t="shared" si="304"/>
        <v>0</v>
      </c>
      <c r="GG215" s="80">
        <f t="shared" si="304"/>
        <v>0</v>
      </c>
      <c r="GH215" s="80">
        <f t="shared" si="304"/>
        <v>0</v>
      </c>
      <c r="GI215" s="80">
        <f t="shared" si="304"/>
        <v>0</v>
      </c>
      <c r="GJ215" s="80">
        <f t="shared" si="304"/>
        <v>0</v>
      </c>
      <c r="GK215" s="80">
        <f t="shared" si="304"/>
        <v>0</v>
      </c>
      <c r="GL215" s="80">
        <f t="shared" si="304"/>
        <v>0</v>
      </c>
      <c r="GM215" s="80">
        <f t="shared" si="304"/>
        <v>0</v>
      </c>
      <c r="GN215" s="80">
        <f t="shared" si="304"/>
        <v>0</v>
      </c>
      <c r="GO215" s="80">
        <f t="shared" si="304"/>
        <v>0</v>
      </c>
      <c r="GP215" s="80">
        <f t="shared" si="304"/>
        <v>0</v>
      </c>
      <c r="GQ215" s="80">
        <f t="shared" si="304"/>
        <v>0</v>
      </c>
      <c r="GR215" s="80">
        <f t="shared" si="304"/>
        <v>0</v>
      </c>
      <c r="GS215" s="80">
        <f t="shared" si="304"/>
        <v>0</v>
      </c>
      <c r="GT215" s="80">
        <f t="shared" si="304"/>
        <v>0</v>
      </c>
      <c r="GU215" s="80">
        <f t="shared" si="304"/>
        <v>0</v>
      </c>
      <c r="GV215" s="80">
        <f t="shared" si="304"/>
        <v>0</v>
      </c>
      <c r="GW215" s="80">
        <f t="shared" si="304"/>
        <v>0</v>
      </c>
      <c r="GX215" s="80">
        <f t="shared" si="304"/>
        <v>0</v>
      </c>
      <c r="GY215" s="80">
        <f t="shared" si="304"/>
        <v>0</v>
      </c>
      <c r="GZ215" s="80">
        <f t="shared" si="304"/>
        <v>0</v>
      </c>
      <c r="HA215" s="80">
        <f t="shared" si="304"/>
        <v>0</v>
      </c>
      <c r="HB215" s="80">
        <f t="shared" si="304"/>
        <v>0</v>
      </c>
      <c r="HC215" s="80">
        <f t="shared" si="304"/>
        <v>0</v>
      </c>
      <c r="HD215" s="80">
        <f t="shared" si="304"/>
        <v>0</v>
      </c>
      <c r="HE215" s="80">
        <f t="shared" si="304"/>
        <v>0</v>
      </c>
      <c r="HF215" s="80">
        <f t="shared" si="304"/>
        <v>0</v>
      </c>
      <c r="HG215" s="80">
        <f t="shared" si="304"/>
        <v>0</v>
      </c>
      <c r="HH215" s="80">
        <f t="shared" si="304"/>
        <v>0</v>
      </c>
      <c r="HI215" s="80">
        <f t="shared" si="304"/>
        <v>0</v>
      </c>
      <c r="HJ215" s="80">
        <f t="shared" si="304"/>
        <v>0</v>
      </c>
      <c r="HK215" s="80">
        <f t="shared" si="304"/>
        <v>0</v>
      </c>
      <c r="HL215" s="80">
        <f t="shared" si="304"/>
        <v>0</v>
      </c>
      <c r="HM215" s="80">
        <f t="shared" si="304"/>
        <v>0</v>
      </c>
      <c r="HN215" s="80">
        <f t="shared" si="304"/>
        <v>0</v>
      </c>
      <c r="HO215" s="80">
        <f t="shared" si="304"/>
        <v>0</v>
      </c>
      <c r="HP215" s="80">
        <f t="shared" si="304"/>
        <v>0</v>
      </c>
      <c r="HQ215" s="80">
        <f t="shared" si="304"/>
        <v>0</v>
      </c>
      <c r="HR215" s="80">
        <f t="shared" si="304"/>
        <v>0</v>
      </c>
      <c r="HS215" s="80">
        <f t="shared" si="304"/>
        <v>0</v>
      </c>
      <c r="HT215" s="80">
        <f t="shared" si="304"/>
        <v>0</v>
      </c>
      <c r="HU215" s="80">
        <f t="shared" si="304"/>
        <v>0</v>
      </c>
      <c r="HV215" s="80">
        <f t="shared" si="304"/>
        <v>0</v>
      </c>
      <c r="HW215" s="80">
        <f t="shared" si="304"/>
        <v>0</v>
      </c>
      <c r="HX215" s="80">
        <f t="shared" si="304"/>
        <v>0</v>
      </c>
      <c r="HY215" s="80">
        <f t="shared" si="304"/>
        <v>0</v>
      </c>
      <c r="HZ215" s="80">
        <f t="shared" si="304"/>
        <v>0</v>
      </c>
      <c r="IA215" s="80">
        <f t="shared" si="304"/>
        <v>0</v>
      </c>
      <c r="IB215" s="80">
        <f t="shared" si="304"/>
        <v>0</v>
      </c>
      <c r="IC215" s="80">
        <f t="shared" si="304"/>
        <v>0</v>
      </c>
      <c r="ID215" s="80">
        <f t="shared" si="304"/>
        <v>0</v>
      </c>
      <c r="IE215" s="80">
        <f t="shared" si="304"/>
        <v>0</v>
      </c>
      <c r="IF215" s="80">
        <f t="shared" si="304"/>
        <v>0</v>
      </c>
      <c r="IG215" s="80">
        <f t="shared" si="304"/>
        <v>0</v>
      </c>
      <c r="IH215" s="80">
        <f t="shared" si="304"/>
        <v>0</v>
      </c>
      <c r="II215" s="80">
        <f t="shared" si="304"/>
        <v>0</v>
      </c>
      <c r="IJ215" s="80">
        <f t="shared" si="304"/>
        <v>0</v>
      </c>
      <c r="IK215" s="80">
        <f t="shared" si="304"/>
        <v>0</v>
      </c>
      <c r="IL215" s="80">
        <f t="shared" si="304"/>
        <v>0</v>
      </c>
      <c r="IM215" s="80">
        <f t="shared" si="304"/>
        <v>0</v>
      </c>
      <c r="IN215" s="80">
        <f t="shared" si="304"/>
        <v>0</v>
      </c>
      <c r="IO215" s="80">
        <f t="shared" si="304"/>
        <v>0</v>
      </c>
      <c r="IP215" s="80">
        <f t="shared" si="304"/>
        <v>0</v>
      </c>
      <c r="IQ215" s="80">
        <f t="shared" si="304"/>
        <v>0</v>
      </c>
      <c r="IR215" s="80">
        <f t="shared" si="304"/>
        <v>0</v>
      </c>
      <c r="IS215" s="80">
        <f t="shared" si="304"/>
        <v>0</v>
      </c>
      <c r="IT215" s="80">
        <f t="shared" si="304"/>
        <v>0</v>
      </c>
      <c r="IU215" s="80">
        <f t="shared" si="304"/>
        <v>0</v>
      </c>
      <c r="IV215" s="80">
        <f t="shared" si="304"/>
        <v>0</v>
      </c>
      <c r="IW215" s="80">
        <f t="shared" si="304"/>
        <v>0</v>
      </c>
      <c r="IX215" s="80">
        <f t="shared" si="304"/>
        <v>0</v>
      </c>
      <c r="IY215" s="80">
        <f t="shared" si="304"/>
        <v>0</v>
      </c>
      <c r="IZ215" s="80">
        <f t="shared" si="304"/>
        <v>0</v>
      </c>
      <c r="JA215" s="80">
        <f t="shared" si="304"/>
        <v>0</v>
      </c>
      <c r="JB215" s="80">
        <f t="shared" si="304"/>
        <v>0</v>
      </c>
      <c r="JC215" s="80">
        <f t="shared" si="304"/>
        <v>0</v>
      </c>
      <c r="JD215" s="80">
        <f t="shared" si="304"/>
        <v>0</v>
      </c>
      <c r="JE215" s="80">
        <f t="shared" si="304"/>
        <v>0</v>
      </c>
      <c r="JF215" s="80">
        <f t="shared" si="304"/>
        <v>0</v>
      </c>
      <c r="JG215" s="80">
        <f t="shared" si="304"/>
        <v>0</v>
      </c>
      <c r="JH215" s="80">
        <f t="shared" si="304"/>
        <v>0</v>
      </c>
      <c r="JI215" s="80">
        <f t="shared" si="304"/>
        <v>0</v>
      </c>
      <c r="JJ215" s="80">
        <f t="shared" si="304"/>
        <v>0</v>
      </c>
      <c r="JK215" s="80">
        <f t="shared" si="304"/>
        <v>0</v>
      </c>
      <c r="JL215" s="80">
        <f t="shared" si="304"/>
        <v>0</v>
      </c>
      <c r="JM215" s="80">
        <f t="shared" si="304"/>
        <v>0</v>
      </c>
      <c r="JN215" s="80">
        <f t="shared" si="304"/>
        <v>0</v>
      </c>
      <c r="JO215" s="80">
        <f t="shared" si="304"/>
        <v>0</v>
      </c>
      <c r="JP215" s="80">
        <f t="shared" si="304"/>
        <v>0</v>
      </c>
      <c r="JQ215" s="80">
        <f t="shared" si="304"/>
        <v>0</v>
      </c>
      <c r="JR215" s="80">
        <f t="shared" si="304"/>
        <v>0</v>
      </c>
      <c r="JS215" s="80">
        <f t="shared" si="304"/>
        <v>0</v>
      </c>
      <c r="JT215" s="80">
        <f t="shared" si="304"/>
        <v>0</v>
      </c>
      <c r="JU215" s="80">
        <f t="shared" si="304"/>
        <v>0</v>
      </c>
      <c r="JV215" s="80">
        <f t="shared" si="304"/>
        <v>0</v>
      </c>
      <c r="JW215" s="80">
        <f t="shared" si="304"/>
        <v>0</v>
      </c>
      <c r="JX215" s="80">
        <f t="shared" si="304"/>
        <v>0</v>
      </c>
      <c r="JY215" s="80">
        <f t="shared" si="304"/>
        <v>0</v>
      </c>
      <c r="JZ215" s="80">
        <f t="shared" si="304"/>
        <v>0</v>
      </c>
      <c r="KA215" s="80">
        <f t="shared" si="304"/>
        <v>0</v>
      </c>
      <c r="KB215" s="80">
        <f t="shared" si="304"/>
        <v>0</v>
      </c>
      <c r="KC215" s="80">
        <f t="shared" si="304"/>
        <v>0</v>
      </c>
      <c r="KD215" s="80">
        <f t="shared" si="304"/>
        <v>0</v>
      </c>
      <c r="KE215" s="80">
        <f t="shared" si="304"/>
        <v>0</v>
      </c>
      <c r="KF215" s="1"/>
      <c r="KG215" s="1"/>
      <c r="KH215" s="80">
        <f>+Interest_Rate_for_Equipment_Financing/12*P215</f>
        <v>0</v>
      </c>
      <c r="KI215" s="80">
        <f>+Interest_Rate_for_Equipment_Financing/12*Q215</f>
        <v>0</v>
      </c>
      <c r="KJ215" s="80">
        <f>+Interest_Rate_for_Equipment_Financing/12*R215</f>
        <v>0</v>
      </c>
      <c r="KK215" s="80">
        <f>+Interest_Rate_for_Equipment_Financing/12*S215</f>
        <v>0</v>
      </c>
      <c r="KL215" s="80">
        <f>+Interest_Rate_for_Equipment_Financing/12*T215</f>
        <v>0</v>
      </c>
      <c r="KM215" s="80">
        <f>+Interest_Rate_for_Equipment_Financing/12*U215</f>
        <v>0</v>
      </c>
      <c r="KN215" s="80">
        <f>+Interest_Rate_for_Equipment_Financing/12*V215</f>
        <v>0</v>
      </c>
      <c r="KO215" s="80">
        <f>+Interest_Rate_for_Equipment_Financing/12*W215</f>
        <v>0</v>
      </c>
      <c r="KP215" s="80">
        <f>+Interest_Rate_for_Equipment_Financing/12*X215</f>
        <v>0</v>
      </c>
      <c r="KQ215" s="80">
        <f>+Interest_Rate_for_Equipment_Financing/12*Y215</f>
        <v>0</v>
      </c>
      <c r="KR215" s="80">
        <f>+Interest_Rate_for_Equipment_Financing/12*Z215</f>
        <v>0</v>
      </c>
      <c r="KS215" s="80">
        <f>+Interest_Rate_for_Equipment_Financing/12*AA215</f>
        <v>0</v>
      </c>
      <c r="KT215" s="80">
        <f>+Interest_Rate_for_Equipment_Financing/12*AB215</f>
        <v>0</v>
      </c>
      <c r="KU215" s="80">
        <f>+Interest_Rate_for_Equipment_Financing/12*AC215</f>
        <v>0</v>
      </c>
      <c r="KV215" s="80">
        <f>+Interest_Rate_for_Equipment_Financing/12*AD215</f>
        <v>0</v>
      </c>
      <c r="KW215" s="80">
        <f>+Interest_Rate_for_Equipment_Financing/12*AE215</f>
        <v>0</v>
      </c>
      <c r="KX215" s="80">
        <f>+Interest_Rate_for_Equipment_Financing/12*AF215</f>
        <v>0</v>
      </c>
      <c r="KY215" s="80">
        <f>+Interest_Rate_for_Equipment_Financing/12*AG215</f>
        <v>0</v>
      </c>
      <c r="KZ215" s="80">
        <f>+Interest_Rate_for_Equipment_Financing/12*AH215</f>
        <v>0</v>
      </c>
      <c r="LA215" s="80">
        <f>+Interest_Rate_for_Equipment_Financing/12*AI215</f>
        <v>0</v>
      </c>
      <c r="LB215" s="80">
        <f>+Interest_Rate_for_Equipment_Financing/12*AJ215</f>
        <v>0</v>
      </c>
      <c r="LC215" s="80">
        <f>+Interest_Rate_for_Equipment_Financing/12*AK215</f>
        <v>0</v>
      </c>
      <c r="LD215" s="80">
        <f>+Interest_Rate_for_Equipment_Financing/12*AL215</f>
        <v>0</v>
      </c>
      <c r="LE215" s="80">
        <f>+Interest_Rate_for_Equipment_Financing/12*AM215</f>
        <v>0</v>
      </c>
      <c r="LF215" s="80">
        <f>+Interest_Rate_for_Equipment_Financing/12*AN215</f>
        <v>0</v>
      </c>
      <c r="LG215" s="80">
        <f>+Interest_Rate_for_Equipment_Financing/12*AO215</f>
        <v>0</v>
      </c>
      <c r="LH215" s="80">
        <f>+Interest_Rate_for_Equipment_Financing/12*AP215</f>
        <v>0</v>
      </c>
      <c r="LI215" s="80">
        <f>+Interest_Rate_for_Equipment_Financing/12*AQ215</f>
        <v>0</v>
      </c>
      <c r="LJ215" s="80">
        <f>+Interest_Rate_for_Equipment_Financing/12*AR215</f>
        <v>0</v>
      </c>
      <c r="LK215" s="80">
        <f>+Interest_Rate_for_Equipment_Financing/12*AS215</f>
        <v>0</v>
      </c>
      <c r="LL215" s="80">
        <f>+Interest_Rate_for_Equipment_Financing/12*AT215</f>
        <v>0</v>
      </c>
      <c r="LM215" s="80">
        <f>+Interest_Rate_for_Equipment_Financing/12*AU215</f>
        <v>0</v>
      </c>
      <c r="LN215" s="80">
        <f>+Interest_Rate_for_Equipment_Financing/12*AV215</f>
        <v>0</v>
      </c>
      <c r="LO215" s="80">
        <f>+Interest_Rate_for_Equipment_Financing/12*AW215</f>
        <v>0</v>
      </c>
      <c r="LP215" s="80">
        <f>+Interest_Rate_for_Equipment_Financing/12*AX215</f>
        <v>0</v>
      </c>
      <c r="LQ215" s="80">
        <f>+Interest_Rate_for_Equipment_Financing/12*AY215</f>
        <v>0</v>
      </c>
      <c r="LR215" s="80">
        <f>+Interest_Rate_for_Equipment_Financing/12*AZ215</f>
        <v>0</v>
      </c>
      <c r="LS215" s="80">
        <f>+Interest_Rate_for_Equipment_Financing/12*BA215</f>
        <v>0</v>
      </c>
      <c r="LT215" s="80">
        <f>+Interest_Rate_for_Equipment_Financing/12*BB215</f>
        <v>0</v>
      </c>
      <c r="LU215" s="80">
        <f>+Interest_Rate_for_Equipment_Financing/12*BC215</f>
        <v>0</v>
      </c>
      <c r="LV215" s="80">
        <f>+Interest_Rate_for_Equipment_Financing/12*BD215</f>
        <v>0</v>
      </c>
      <c r="LW215" s="80">
        <f>+Interest_Rate_for_Equipment_Financing/12*BE215</f>
        <v>0</v>
      </c>
      <c r="LX215" s="80">
        <f>+Interest_Rate_for_Equipment_Financing/12*BF215</f>
        <v>0</v>
      </c>
      <c r="LY215" s="80">
        <f>+Interest_Rate_for_Equipment_Financing/12*BG215</f>
        <v>0</v>
      </c>
      <c r="LZ215" s="80">
        <f>+Interest_Rate_for_Equipment_Financing/12*BH215</f>
        <v>0</v>
      </c>
      <c r="MA215" s="80">
        <f>+Interest_Rate_for_Equipment_Financing/12*BI215</f>
        <v>0</v>
      </c>
      <c r="MB215" s="80">
        <f>+Interest_Rate_for_Equipment_Financing/12*BJ215</f>
        <v>0</v>
      </c>
      <c r="MC215" s="80">
        <f>+Interest_Rate_for_Equipment_Financing/12*BK215</f>
        <v>0</v>
      </c>
      <c r="MD215" s="80">
        <f>+Interest_Rate_for_Equipment_Financing/12*BL215</f>
        <v>0</v>
      </c>
      <c r="ME215" s="80">
        <f>+Interest_Rate_for_Equipment_Financing/12*BM215</f>
        <v>0</v>
      </c>
      <c r="MF215" s="80">
        <f>+Interest_Rate_for_Equipment_Financing/12*BN215</f>
        <v>0</v>
      </c>
      <c r="MG215" s="80">
        <f>+Interest_Rate_for_Equipment_Financing/12*BO215</f>
        <v>0</v>
      </c>
      <c r="MH215" s="80">
        <f>+Interest_Rate_for_Equipment_Financing/12*BP215</f>
        <v>0</v>
      </c>
      <c r="MI215" s="80">
        <f>+Interest_Rate_for_Equipment_Financing/12*BQ215</f>
        <v>0</v>
      </c>
      <c r="MJ215" s="80">
        <f>+Interest_Rate_for_Equipment_Financing/12*BR215</f>
        <v>0</v>
      </c>
      <c r="MK215" s="80">
        <f>+Interest_Rate_for_Equipment_Financing/12*BS215</f>
        <v>0</v>
      </c>
      <c r="ML215" s="80">
        <f>+Interest_Rate_for_Equipment_Financing/12*BT215</f>
        <v>0</v>
      </c>
      <c r="MM215" s="80">
        <f>+Interest_Rate_for_Equipment_Financing/12*BU215</f>
        <v>0</v>
      </c>
      <c r="MN215" s="80">
        <f>+Interest_Rate_for_Equipment_Financing/12*BV215</f>
        <v>0</v>
      </c>
      <c r="MO215" s="80">
        <f>+Interest_Rate_for_Equipment_Financing/12*BW215</f>
        <v>0</v>
      </c>
      <c r="MP215" s="80">
        <f>+Interest_Rate_for_Equipment_Financing/12*BX215</f>
        <v>0</v>
      </c>
      <c r="MQ215" s="80">
        <f>+Interest_Rate_for_Equipment_Financing/12*BY215</f>
        <v>0</v>
      </c>
      <c r="MR215" s="80">
        <f>+Interest_Rate_for_Equipment_Financing/12*BZ215</f>
        <v>0</v>
      </c>
      <c r="MS215" s="80">
        <f>+Interest_Rate_for_Equipment_Financing/12*CA215</f>
        <v>0</v>
      </c>
      <c r="MT215" s="80">
        <f>+Interest_Rate_for_Equipment_Financing/12*CB215</f>
        <v>0</v>
      </c>
      <c r="MU215" s="80">
        <f>+Interest_Rate_for_Equipment_Financing/12*CC215</f>
        <v>0</v>
      </c>
      <c r="MV215" s="80">
        <f>+Interest_Rate_for_Equipment_Financing/12*CD215</f>
        <v>0</v>
      </c>
      <c r="MW215" s="80">
        <f>+Interest_Rate_for_Equipment_Financing/12*CE215</f>
        <v>0</v>
      </c>
      <c r="MX215" s="80">
        <f>+Interest_Rate_for_Equipment_Financing/12*CF215</f>
        <v>0</v>
      </c>
      <c r="MY215" s="80">
        <f>+Interest_Rate_for_Equipment_Financing/12*CG215</f>
        <v>0</v>
      </c>
      <c r="MZ215" s="80">
        <f>+Interest_Rate_for_Equipment_Financing/12*CH215</f>
        <v>0</v>
      </c>
      <c r="NA215" s="80">
        <f>+Interest_Rate_for_Equipment_Financing/12*CI215</f>
        <v>0</v>
      </c>
      <c r="NB215" s="80">
        <f>+Interest_Rate_for_Equipment_Financing/12*CJ215</f>
        <v>0</v>
      </c>
      <c r="NC215" s="80">
        <f>+Interest_Rate_for_Equipment_Financing/12*CK215</f>
        <v>0</v>
      </c>
      <c r="ND215" s="80">
        <f>+Interest_Rate_for_Equipment_Financing/12*CL215</f>
        <v>0</v>
      </c>
      <c r="NE215" s="80">
        <f>+Interest_Rate_for_Equipment_Financing/12*CM215</f>
        <v>0</v>
      </c>
      <c r="NF215" s="80">
        <f>+Interest_Rate_for_Equipment_Financing/12*CN215</f>
        <v>0</v>
      </c>
      <c r="NG215" s="80">
        <f>+Interest_Rate_for_Equipment_Financing/12*CO215</f>
        <v>0</v>
      </c>
      <c r="NH215" s="80">
        <f>+Interest_Rate_for_Equipment_Financing/12*CP215</f>
        <v>0</v>
      </c>
      <c r="NI215" s="80">
        <f>+Interest_Rate_for_Equipment_Financing/12*CQ215</f>
        <v>0</v>
      </c>
      <c r="NJ215" s="80">
        <f>+Interest_Rate_for_Equipment_Financing/12*CR215</f>
        <v>0</v>
      </c>
      <c r="NK215" s="80">
        <f>+Interest_Rate_for_Equipment_Financing/12*CS215</f>
        <v>0</v>
      </c>
      <c r="NL215" s="80">
        <f>+Interest_Rate_for_Equipment_Financing/12*CT215</f>
        <v>0</v>
      </c>
      <c r="NM215" s="80">
        <f>+Interest_Rate_for_Equipment_Financing/12*CU215</f>
        <v>0</v>
      </c>
      <c r="NN215" s="80">
        <f>+Interest_Rate_for_Equipment_Financing/12*CV215</f>
        <v>0</v>
      </c>
      <c r="NO215" s="80">
        <f>+Interest_Rate_for_Equipment_Financing/12*CW215</f>
        <v>0</v>
      </c>
      <c r="NP215" s="80">
        <f>+Interest_Rate_for_Equipment_Financing/12*CX215</f>
        <v>0</v>
      </c>
      <c r="NQ215" s="80">
        <f>+Interest_Rate_for_Equipment_Financing/12*CY215</f>
        <v>0</v>
      </c>
      <c r="NR215" s="80">
        <f>+Interest_Rate_for_Equipment_Financing/12*CZ215</f>
        <v>0</v>
      </c>
      <c r="NS215" s="80">
        <f>+Interest_Rate_for_Equipment_Financing/12*DA215</f>
        <v>0</v>
      </c>
      <c r="NT215" s="80">
        <f>+Interest_Rate_for_Equipment_Financing/12*DB215</f>
        <v>0</v>
      </c>
      <c r="NU215" s="80">
        <f>+Interest_Rate_for_Equipment_Financing/12*DC215</f>
        <v>0</v>
      </c>
      <c r="NV215" s="80">
        <f>+Interest_Rate_for_Equipment_Financing/12*DD215</f>
        <v>0</v>
      </c>
      <c r="NW215" s="80">
        <f>+Interest_Rate_for_Equipment_Financing/12*DE215</f>
        <v>0</v>
      </c>
      <c r="NX215" s="80">
        <f>+Interest_Rate_for_Equipment_Financing/12*DF215</f>
        <v>0</v>
      </c>
      <c r="NY215" s="80">
        <f>+Interest_Rate_for_Equipment_Financing/12*DG215</f>
        <v>0</v>
      </c>
      <c r="NZ215" s="80">
        <f>+Interest_Rate_for_Equipment_Financing/12*DH215</f>
        <v>0</v>
      </c>
      <c r="OA215" s="80">
        <f>+Interest_Rate_for_Equipment_Financing/12*DI215</f>
        <v>0</v>
      </c>
      <c r="OB215" s="80">
        <f>+Interest_Rate_for_Equipment_Financing/12*DJ215</f>
        <v>0</v>
      </c>
      <c r="OC215" s="80">
        <f>+Interest_Rate_for_Equipment_Financing/12*DK215</f>
        <v>0</v>
      </c>
      <c r="OD215" s="80">
        <f>+Interest_Rate_for_Equipment_Financing/12*DL215</f>
        <v>0</v>
      </c>
      <c r="OE215" s="80">
        <f>+Interest_Rate_for_Equipment_Financing/12*DM215</f>
        <v>0</v>
      </c>
      <c r="OF215" s="80">
        <f>+Interest_Rate_for_Equipment_Financing/12*DN215</f>
        <v>0</v>
      </c>
      <c r="OG215" s="80">
        <f>+Interest_Rate_for_Equipment_Financing/12*DO215</f>
        <v>0</v>
      </c>
      <c r="OH215" s="80">
        <f>+Interest_Rate_for_Equipment_Financing/12*DP215</f>
        <v>0</v>
      </c>
      <c r="OI215" s="80">
        <f>+Interest_Rate_for_Equipment_Financing/12*DQ215</f>
        <v>0</v>
      </c>
      <c r="OJ215" s="80">
        <f>+Interest_Rate_for_Equipment_Financing/12*DR215</f>
        <v>0</v>
      </c>
      <c r="OK215" s="80">
        <f>+Interest_Rate_for_Equipment_Financing/12*DS215</f>
        <v>0</v>
      </c>
      <c r="OL215" s="80">
        <f>+Interest_Rate_for_Equipment_Financing/12*DT215</f>
        <v>0</v>
      </c>
      <c r="OM215" s="80">
        <f>+Interest_Rate_for_Equipment_Financing/12*DU215</f>
        <v>0</v>
      </c>
      <c r="ON215" s="80">
        <f>+Interest_Rate_for_Equipment_Financing/12*DV215</f>
        <v>0</v>
      </c>
      <c r="OO215" s="80">
        <f>+Interest_Rate_for_Equipment_Financing/12*DW215</f>
        <v>0</v>
      </c>
      <c r="OP215" s="80">
        <f>+Interest_Rate_for_Equipment_Financing/12*DX215</f>
        <v>0</v>
      </c>
      <c r="OQ215" s="80">
        <f>+Interest_Rate_for_Equipment_Financing/12*DY215</f>
        <v>0</v>
      </c>
      <c r="OR215" s="80">
        <f>+Interest_Rate_for_Equipment_Financing/12*DZ215</f>
        <v>0</v>
      </c>
      <c r="OS215" s="80">
        <f>+Interest_Rate_for_Equipment_Financing/12*EA215</f>
        <v>0</v>
      </c>
      <c r="OT215" s="80">
        <f>+Interest_Rate_for_Equipment_Financing/12*EB215</f>
        <v>0</v>
      </c>
      <c r="OU215" s="80">
        <f>+Interest_Rate_for_Equipment_Financing/12*EC215</f>
        <v>0</v>
      </c>
      <c r="OV215" s="80">
        <f>+Interest_Rate_for_Equipment_Financing/12*ED215</f>
        <v>0</v>
      </c>
      <c r="OW215" s="80">
        <f>+Interest_Rate_for_Equipment_Financing/12*EE215</f>
        <v>0</v>
      </c>
    </row>
    <row r="216" ht="12.75" customHeight="1">
      <c r="A216" s="79">
        <f t="shared" si="111"/>
        <v>95</v>
      </c>
      <c r="B216" s="79" t="s">
        <v>295</v>
      </c>
      <c r="C216" s="80"/>
      <c r="D216" s="80" t="str">
        <f>Term_for_Equipment_Financing</f>
        <v/>
      </c>
      <c r="E216" s="294">
        <f>+Interest_Rate_LT</f>
        <v>0.05</v>
      </c>
      <c r="F216" s="295">
        <f t="shared" si="141"/>
        <v>11</v>
      </c>
      <c r="G216" s="79">
        <f t="shared" si="142"/>
        <v>2032</v>
      </c>
      <c r="H216" s="296"/>
      <c r="I216" s="296"/>
      <c r="J216" s="297"/>
      <c r="K216" s="1"/>
      <c r="L216" s="1"/>
      <c r="M216" s="256">
        <f t="shared" si="118"/>
        <v>48519</v>
      </c>
      <c r="N216" s="256">
        <f t="shared" si="112"/>
        <v>0</v>
      </c>
      <c r="O216" s="257">
        <f t="shared" si="113"/>
        <v>0</v>
      </c>
      <c r="P216" s="258">
        <f t="shared" ref="P216:ES216" si="305">AND((O216&gt;0.1),OR(P$70&lt;$N216,$N216=0))*(O216+$O216+O216*$E216/12)+(P$70=$M216)*($C216+$O216+$C216*$E216/12)</f>
        <v>0</v>
      </c>
      <c r="Q216" s="258">
        <f t="shared" si="305"/>
        <v>0</v>
      </c>
      <c r="R216" s="258">
        <f t="shared" si="305"/>
        <v>0</v>
      </c>
      <c r="S216" s="258">
        <f t="shared" si="305"/>
        <v>0</v>
      </c>
      <c r="T216" s="258">
        <f t="shared" si="305"/>
        <v>0</v>
      </c>
      <c r="U216" s="258">
        <f t="shared" si="305"/>
        <v>0</v>
      </c>
      <c r="V216" s="258">
        <f t="shared" si="305"/>
        <v>0</v>
      </c>
      <c r="W216" s="258">
        <f t="shared" si="305"/>
        <v>0</v>
      </c>
      <c r="X216" s="258">
        <f t="shared" si="305"/>
        <v>0</v>
      </c>
      <c r="Y216" s="258">
        <f t="shared" si="305"/>
        <v>0</v>
      </c>
      <c r="Z216" s="258">
        <f t="shared" si="305"/>
        <v>0</v>
      </c>
      <c r="AA216" s="258">
        <f t="shared" si="305"/>
        <v>0</v>
      </c>
      <c r="AB216" s="258">
        <f t="shared" si="305"/>
        <v>0</v>
      </c>
      <c r="AC216" s="258">
        <f t="shared" si="305"/>
        <v>0</v>
      </c>
      <c r="AD216" s="258">
        <f t="shared" si="305"/>
        <v>0</v>
      </c>
      <c r="AE216" s="258">
        <f t="shared" si="305"/>
        <v>0</v>
      </c>
      <c r="AF216" s="258">
        <f t="shared" si="305"/>
        <v>0</v>
      </c>
      <c r="AG216" s="258">
        <f t="shared" si="305"/>
        <v>0</v>
      </c>
      <c r="AH216" s="258">
        <f t="shared" si="305"/>
        <v>0</v>
      </c>
      <c r="AI216" s="258">
        <f t="shared" si="305"/>
        <v>0</v>
      </c>
      <c r="AJ216" s="258">
        <f t="shared" si="305"/>
        <v>0</v>
      </c>
      <c r="AK216" s="258">
        <f t="shared" si="305"/>
        <v>0</v>
      </c>
      <c r="AL216" s="258">
        <f t="shared" si="305"/>
        <v>0</v>
      </c>
      <c r="AM216" s="258">
        <f t="shared" si="305"/>
        <v>0</v>
      </c>
      <c r="AN216" s="258">
        <f t="shared" si="305"/>
        <v>0</v>
      </c>
      <c r="AO216" s="258">
        <f t="shared" si="305"/>
        <v>0</v>
      </c>
      <c r="AP216" s="258">
        <f t="shared" si="305"/>
        <v>0</v>
      </c>
      <c r="AQ216" s="258">
        <f t="shared" si="305"/>
        <v>0</v>
      </c>
      <c r="AR216" s="258">
        <f t="shared" si="305"/>
        <v>0</v>
      </c>
      <c r="AS216" s="258">
        <f t="shared" si="305"/>
        <v>0</v>
      </c>
      <c r="AT216" s="258">
        <f t="shared" si="305"/>
        <v>0</v>
      </c>
      <c r="AU216" s="258">
        <f t="shared" si="305"/>
        <v>0</v>
      </c>
      <c r="AV216" s="258">
        <f t="shared" si="305"/>
        <v>0</v>
      </c>
      <c r="AW216" s="258">
        <f t="shared" si="305"/>
        <v>0</v>
      </c>
      <c r="AX216" s="258">
        <f t="shared" si="305"/>
        <v>0</v>
      </c>
      <c r="AY216" s="258">
        <f t="shared" si="305"/>
        <v>0</v>
      </c>
      <c r="AZ216" s="258">
        <f t="shared" si="305"/>
        <v>0</v>
      </c>
      <c r="BA216" s="258">
        <f t="shared" si="305"/>
        <v>0</v>
      </c>
      <c r="BB216" s="258">
        <f t="shared" si="305"/>
        <v>0</v>
      </c>
      <c r="BC216" s="258">
        <f t="shared" si="305"/>
        <v>0</v>
      </c>
      <c r="BD216" s="258">
        <f t="shared" si="305"/>
        <v>0</v>
      </c>
      <c r="BE216" s="258">
        <f t="shared" si="305"/>
        <v>0</v>
      </c>
      <c r="BF216" s="258">
        <f t="shared" si="305"/>
        <v>0</v>
      </c>
      <c r="BG216" s="258">
        <f t="shared" si="305"/>
        <v>0</v>
      </c>
      <c r="BH216" s="258">
        <f t="shared" si="305"/>
        <v>0</v>
      </c>
      <c r="BI216" s="258">
        <f t="shared" si="305"/>
        <v>0</v>
      </c>
      <c r="BJ216" s="258">
        <f t="shared" si="305"/>
        <v>0</v>
      </c>
      <c r="BK216" s="258">
        <f t="shared" si="305"/>
        <v>0</v>
      </c>
      <c r="BL216" s="258">
        <f t="shared" si="305"/>
        <v>0</v>
      </c>
      <c r="BM216" s="258">
        <f t="shared" si="305"/>
        <v>0</v>
      </c>
      <c r="BN216" s="258">
        <f t="shared" si="305"/>
        <v>0</v>
      </c>
      <c r="BO216" s="258">
        <f t="shared" si="305"/>
        <v>0</v>
      </c>
      <c r="BP216" s="258">
        <f t="shared" si="305"/>
        <v>0</v>
      </c>
      <c r="BQ216" s="258">
        <f t="shared" si="305"/>
        <v>0</v>
      </c>
      <c r="BR216" s="258">
        <f t="shared" si="305"/>
        <v>0</v>
      </c>
      <c r="BS216" s="258">
        <f t="shared" si="305"/>
        <v>0</v>
      </c>
      <c r="BT216" s="258">
        <f t="shared" si="305"/>
        <v>0</v>
      </c>
      <c r="BU216" s="258">
        <f t="shared" si="305"/>
        <v>0</v>
      </c>
      <c r="BV216" s="258">
        <f t="shared" si="305"/>
        <v>0</v>
      </c>
      <c r="BW216" s="258">
        <f t="shared" si="305"/>
        <v>0</v>
      </c>
      <c r="BX216" s="258">
        <f t="shared" si="305"/>
        <v>0</v>
      </c>
      <c r="BY216" s="258">
        <f t="shared" si="305"/>
        <v>0</v>
      </c>
      <c r="BZ216" s="258">
        <f t="shared" si="305"/>
        <v>0</v>
      </c>
      <c r="CA216" s="258">
        <f t="shared" si="305"/>
        <v>0</v>
      </c>
      <c r="CB216" s="258">
        <f t="shared" si="305"/>
        <v>0</v>
      </c>
      <c r="CC216" s="258">
        <f t="shared" si="305"/>
        <v>0</v>
      </c>
      <c r="CD216" s="258">
        <f t="shared" si="305"/>
        <v>0</v>
      </c>
      <c r="CE216" s="258">
        <f t="shared" si="305"/>
        <v>0</v>
      </c>
      <c r="CF216" s="258">
        <f t="shared" si="305"/>
        <v>0</v>
      </c>
      <c r="CG216" s="258">
        <f t="shared" si="305"/>
        <v>0</v>
      </c>
      <c r="CH216" s="258">
        <f t="shared" si="305"/>
        <v>0</v>
      </c>
      <c r="CI216" s="258">
        <f t="shared" si="305"/>
        <v>0</v>
      </c>
      <c r="CJ216" s="258">
        <f t="shared" si="305"/>
        <v>0</v>
      </c>
      <c r="CK216" s="258">
        <f t="shared" si="305"/>
        <v>0</v>
      </c>
      <c r="CL216" s="258">
        <f t="shared" si="305"/>
        <v>0</v>
      </c>
      <c r="CM216" s="258">
        <f t="shared" si="305"/>
        <v>0</v>
      </c>
      <c r="CN216" s="258">
        <f t="shared" si="305"/>
        <v>0</v>
      </c>
      <c r="CO216" s="258">
        <f t="shared" si="305"/>
        <v>0</v>
      </c>
      <c r="CP216" s="258">
        <f t="shared" si="305"/>
        <v>0</v>
      </c>
      <c r="CQ216" s="258">
        <f t="shared" si="305"/>
        <v>0</v>
      </c>
      <c r="CR216" s="258">
        <f t="shared" si="305"/>
        <v>0</v>
      </c>
      <c r="CS216" s="258">
        <f t="shared" si="305"/>
        <v>0</v>
      </c>
      <c r="CT216" s="258">
        <f t="shared" si="305"/>
        <v>0</v>
      </c>
      <c r="CU216" s="258">
        <f t="shared" si="305"/>
        <v>0</v>
      </c>
      <c r="CV216" s="258">
        <f t="shared" si="305"/>
        <v>0</v>
      </c>
      <c r="CW216" s="258">
        <f t="shared" si="305"/>
        <v>0</v>
      </c>
      <c r="CX216" s="258">
        <f t="shared" si="305"/>
        <v>0</v>
      </c>
      <c r="CY216" s="258">
        <f t="shared" si="305"/>
        <v>0</v>
      </c>
      <c r="CZ216" s="258">
        <f t="shared" si="305"/>
        <v>0</v>
      </c>
      <c r="DA216" s="258">
        <f t="shared" si="305"/>
        <v>0</v>
      </c>
      <c r="DB216" s="258">
        <f t="shared" si="305"/>
        <v>0</v>
      </c>
      <c r="DC216" s="258">
        <f t="shared" si="305"/>
        <v>0</v>
      </c>
      <c r="DD216" s="258">
        <f t="shared" si="305"/>
        <v>0</v>
      </c>
      <c r="DE216" s="258">
        <f t="shared" si="305"/>
        <v>0</v>
      </c>
      <c r="DF216" s="258">
        <f t="shared" si="305"/>
        <v>0</v>
      </c>
      <c r="DG216" s="258">
        <f t="shared" si="305"/>
        <v>0</v>
      </c>
      <c r="DH216" s="258">
        <f t="shared" si="305"/>
        <v>0</v>
      </c>
      <c r="DI216" s="258">
        <f t="shared" si="305"/>
        <v>0</v>
      </c>
      <c r="DJ216" s="258">
        <f t="shared" si="305"/>
        <v>0</v>
      </c>
      <c r="DK216" s="258">
        <f t="shared" si="305"/>
        <v>0</v>
      </c>
      <c r="DL216" s="258">
        <f t="shared" si="305"/>
        <v>0</v>
      </c>
      <c r="DM216" s="258">
        <f t="shared" si="305"/>
        <v>0</v>
      </c>
      <c r="DN216" s="258">
        <f t="shared" si="305"/>
        <v>0</v>
      </c>
      <c r="DO216" s="258">
        <f t="shared" si="305"/>
        <v>0</v>
      </c>
      <c r="DP216" s="258">
        <f t="shared" si="305"/>
        <v>0</v>
      </c>
      <c r="DQ216" s="258">
        <f t="shared" si="305"/>
        <v>0</v>
      </c>
      <c r="DR216" s="258">
        <f t="shared" si="305"/>
        <v>0</v>
      </c>
      <c r="DS216" s="258">
        <f t="shared" si="305"/>
        <v>0</v>
      </c>
      <c r="DT216" s="258">
        <f t="shared" si="305"/>
        <v>0</v>
      </c>
      <c r="DU216" s="258">
        <f t="shared" si="305"/>
        <v>0</v>
      </c>
      <c r="DV216" s="258">
        <f t="shared" si="305"/>
        <v>0</v>
      </c>
      <c r="DW216" s="258">
        <f t="shared" si="305"/>
        <v>0</v>
      </c>
      <c r="DX216" s="258">
        <f t="shared" si="305"/>
        <v>0</v>
      </c>
      <c r="DY216" s="258">
        <f t="shared" si="305"/>
        <v>0</v>
      </c>
      <c r="DZ216" s="258">
        <f t="shared" si="305"/>
        <v>0</v>
      </c>
      <c r="EA216" s="258">
        <f t="shared" si="305"/>
        <v>0</v>
      </c>
      <c r="EB216" s="258">
        <f t="shared" si="305"/>
        <v>0</v>
      </c>
      <c r="EC216" s="258">
        <f t="shared" si="305"/>
        <v>0</v>
      </c>
      <c r="ED216" s="258">
        <f t="shared" si="305"/>
        <v>0</v>
      </c>
      <c r="EE216" s="258">
        <f t="shared" si="305"/>
        <v>0</v>
      </c>
      <c r="EF216" s="258">
        <f t="shared" si="305"/>
        <v>0</v>
      </c>
      <c r="EG216" s="258">
        <f t="shared" si="305"/>
        <v>0</v>
      </c>
      <c r="EH216" s="258">
        <f t="shared" si="305"/>
        <v>0</v>
      </c>
      <c r="EI216" s="258">
        <f t="shared" si="305"/>
        <v>0</v>
      </c>
      <c r="EJ216" s="258">
        <f t="shared" si="305"/>
        <v>0</v>
      </c>
      <c r="EK216" s="258">
        <f t="shared" si="305"/>
        <v>0</v>
      </c>
      <c r="EL216" s="258">
        <f t="shared" si="305"/>
        <v>0</v>
      </c>
      <c r="EM216" s="258">
        <f t="shared" si="305"/>
        <v>0</v>
      </c>
      <c r="EN216" s="258">
        <f t="shared" si="305"/>
        <v>0</v>
      </c>
      <c r="EO216" s="258">
        <f t="shared" si="305"/>
        <v>0</v>
      </c>
      <c r="EP216" s="258">
        <f t="shared" si="305"/>
        <v>0</v>
      </c>
      <c r="EQ216" s="258">
        <f t="shared" si="305"/>
        <v>0</v>
      </c>
      <c r="ER216" s="258">
        <f t="shared" si="305"/>
        <v>0</v>
      </c>
      <c r="ES216" s="258">
        <f t="shared" si="305"/>
        <v>0</v>
      </c>
      <c r="ET216" s="1"/>
      <c r="EU216" s="1"/>
      <c r="EV216" s="1"/>
      <c r="EW216" s="1"/>
      <c r="EX216" s="80">
        <f t="shared" ref="EX216:KE216" si="306">(P216&gt;0)*(P216-AB216)</f>
        <v>0</v>
      </c>
      <c r="EY216" s="80">
        <f t="shared" si="306"/>
        <v>0</v>
      </c>
      <c r="EZ216" s="80">
        <f t="shared" si="306"/>
        <v>0</v>
      </c>
      <c r="FA216" s="80">
        <f t="shared" si="306"/>
        <v>0</v>
      </c>
      <c r="FB216" s="80">
        <f t="shared" si="306"/>
        <v>0</v>
      </c>
      <c r="FC216" s="80">
        <f t="shared" si="306"/>
        <v>0</v>
      </c>
      <c r="FD216" s="80">
        <f t="shared" si="306"/>
        <v>0</v>
      </c>
      <c r="FE216" s="80">
        <f t="shared" si="306"/>
        <v>0</v>
      </c>
      <c r="FF216" s="80">
        <f t="shared" si="306"/>
        <v>0</v>
      </c>
      <c r="FG216" s="80">
        <f t="shared" si="306"/>
        <v>0</v>
      </c>
      <c r="FH216" s="80">
        <f t="shared" si="306"/>
        <v>0</v>
      </c>
      <c r="FI216" s="80">
        <f t="shared" si="306"/>
        <v>0</v>
      </c>
      <c r="FJ216" s="80">
        <f t="shared" si="306"/>
        <v>0</v>
      </c>
      <c r="FK216" s="80">
        <f t="shared" si="306"/>
        <v>0</v>
      </c>
      <c r="FL216" s="80">
        <f t="shared" si="306"/>
        <v>0</v>
      </c>
      <c r="FM216" s="80">
        <f t="shared" si="306"/>
        <v>0</v>
      </c>
      <c r="FN216" s="80">
        <f t="shared" si="306"/>
        <v>0</v>
      </c>
      <c r="FO216" s="80">
        <f t="shared" si="306"/>
        <v>0</v>
      </c>
      <c r="FP216" s="80">
        <f t="shared" si="306"/>
        <v>0</v>
      </c>
      <c r="FQ216" s="80">
        <f t="shared" si="306"/>
        <v>0</v>
      </c>
      <c r="FR216" s="80">
        <f t="shared" si="306"/>
        <v>0</v>
      </c>
      <c r="FS216" s="80">
        <f t="shared" si="306"/>
        <v>0</v>
      </c>
      <c r="FT216" s="80">
        <f t="shared" si="306"/>
        <v>0</v>
      </c>
      <c r="FU216" s="80">
        <f t="shared" si="306"/>
        <v>0</v>
      </c>
      <c r="FV216" s="80">
        <f t="shared" si="306"/>
        <v>0</v>
      </c>
      <c r="FW216" s="80">
        <f t="shared" si="306"/>
        <v>0</v>
      </c>
      <c r="FX216" s="80">
        <f t="shared" si="306"/>
        <v>0</v>
      </c>
      <c r="FY216" s="80">
        <f t="shared" si="306"/>
        <v>0</v>
      </c>
      <c r="FZ216" s="80">
        <f t="shared" si="306"/>
        <v>0</v>
      </c>
      <c r="GA216" s="80">
        <f t="shared" si="306"/>
        <v>0</v>
      </c>
      <c r="GB216" s="80">
        <f t="shared" si="306"/>
        <v>0</v>
      </c>
      <c r="GC216" s="80">
        <f t="shared" si="306"/>
        <v>0</v>
      </c>
      <c r="GD216" s="80">
        <f t="shared" si="306"/>
        <v>0</v>
      </c>
      <c r="GE216" s="80">
        <f t="shared" si="306"/>
        <v>0</v>
      </c>
      <c r="GF216" s="80">
        <f t="shared" si="306"/>
        <v>0</v>
      </c>
      <c r="GG216" s="80">
        <f t="shared" si="306"/>
        <v>0</v>
      </c>
      <c r="GH216" s="80">
        <f t="shared" si="306"/>
        <v>0</v>
      </c>
      <c r="GI216" s="80">
        <f t="shared" si="306"/>
        <v>0</v>
      </c>
      <c r="GJ216" s="80">
        <f t="shared" si="306"/>
        <v>0</v>
      </c>
      <c r="GK216" s="80">
        <f t="shared" si="306"/>
        <v>0</v>
      </c>
      <c r="GL216" s="80">
        <f t="shared" si="306"/>
        <v>0</v>
      </c>
      <c r="GM216" s="80">
        <f t="shared" si="306"/>
        <v>0</v>
      </c>
      <c r="GN216" s="80">
        <f t="shared" si="306"/>
        <v>0</v>
      </c>
      <c r="GO216" s="80">
        <f t="shared" si="306"/>
        <v>0</v>
      </c>
      <c r="GP216" s="80">
        <f t="shared" si="306"/>
        <v>0</v>
      </c>
      <c r="GQ216" s="80">
        <f t="shared" si="306"/>
        <v>0</v>
      </c>
      <c r="GR216" s="80">
        <f t="shared" si="306"/>
        <v>0</v>
      </c>
      <c r="GS216" s="80">
        <f t="shared" si="306"/>
        <v>0</v>
      </c>
      <c r="GT216" s="80">
        <f t="shared" si="306"/>
        <v>0</v>
      </c>
      <c r="GU216" s="80">
        <f t="shared" si="306"/>
        <v>0</v>
      </c>
      <c r="GV216" s="80">
        <f t="shared" si="306"/>
        <v>0</v>
      </c>
      <c r="GW216" s="80">
        <f t="shared" si="306"/>
        <v>0</v>
      </c>
      <c r="GX216" s="80">
        <f t="shared" si="306"/>
        <v>0</v>
      </c>
      <c r="GY216" s="80">
        <f t="shared" si="306"/>
        <v>0</v>
      </c>
      <c r="GZ216" s="80">
        <f t="shared" si="306"/>
        <v>0</v>
      </c>
      <c r="HA216" s="80">
        <f t="shared" si="306"/>
        <v>0</v>
      </c>
      <c r="HB216" s="80">
        <f t="shared" si="306"/>
        <v>0</v>
      </c>
      <c r="HC216" s="80">
        <f t="shared" si="306"/>
        <v>0</v>
      </c>
      <c r="HD216" s="80">
        <f t="shared" si="306"/>
        <v>0</v>
      </c>
      <c r="HE216" s="80">
        <f t="shared" si="306"/>
        <v>0</v>
      </c>
      <c r="HF216" s="80">
        <f t="shared" si="306"/>
        <v>0</v>
      </c>
      <c r="HG216" s="80">
        <f t="shared" si="306"/>
        <v>0</v>
      </c>
      <c r="HH216" s="80">
        <f t="shared" si="306"/>
        <v>0</v>
      </c>
      <c r="HI216" s="80">
        <f t="shared" si="306"/>
        <v>0</v>
      </c>
      <c r="HJ216" s="80">
        <f t="shared" si="306"/>
        <v>0</v>
      </c>
      <c r="HK216" s="80">
        <f t="shared" si="306"/>
        <v>0</v>
      </c>
      <c r="HL216" s="80">
        <f t="shared" si="306"/>
        <v>0</v>
      </c>
      <c r="HM216" s="80">
        <f t="shared" si="306"/>
        <v>0</v>
      </c>
      <c r="HN216" s="80">
        <f t="shared" si="306"/>
        <v>0</v>
      </c>
      <c r="HO216" s="80">
        <f t="shared" si="306"/>
        <v>0</v>
      </c>
      <c r="HP216" s="80">
        <f t="shared" si="306"/>
        <v>0</v>
      </c>
      <c r="HQ216" s="80">
        <f t="shared" si="306"/>
        <v>0</v>
      </c>
      <c r="HR216" s="80">
        <f t="shared" si="306"/>
        <v>0</v>
      </c>
      <c r="HS216" s="80">
        <f t="shared" si="306"/>
        <v>0</v>
      </c>
      <c r="HT216" s="80">
        <f t="shared" si="306"/>
        <v>0</v>
      </c>
      <c r="HU216" s="80">
        <f t="shared" si="306"/>
        <v>0</v>
      </c>
      <c r="HV216" s="80">
        <f t="shared" si="306"/>
        <v>0</v>
      </c>
      <c r="HW216" s="80">
        <f t="shared" si="306"/>
        <v>0</v>
      </c>
      <c r="HX216" s="80">
        <f t="shared" si="306"/>
        <v>0</v>
      </c>
      <c r="HY216" s="80">
        <f t="shared" si="306"/>
        <v>0</v>
      </c>
      <c r="HZ216" s="80">
        <f t="shared" si="306"/>
        <v>0</v>
      </c>
      <c r="IA216" s="80">
        <f t="shared" si="306"/>
        <v>0</v>
      </c>
      <c r="IB216" s="80">
        <f t="shared" si="306"/>
        <v>0</v>
      </c>
      <c r="IC216" s="80">
        <f t="shared" si="306"/>
        <v>0</v>
      </c>
      <c r="ID216" s="80">
        <f t="shared" si="306"/>
        <v>0</v>
      </c>
      <c r="IE216" s="80">
        <f t="shared" si="306"/>
        <v>0</v>
      </c>
      <c r="IF216" s="80">
        <f t="shared" si="306"/>
        <v>0</v>
      </c>
      <c r="IG216" s="80">
        <f t="shared" si="306"/>
        <v>0</v>
      </c>
      <c r="IH216" s="80">
        <f t="shared" si="306"/>
        <v>0</v>
      </c>
      <c r="II216" s="80">
        <f t="shared" si="306"/>
        <v>0</v>
      </c>
      <c r="IJ216" s="80">
        <f t="shared" si="306"/>
        <v>0</v>
      </c>
      <c r="IK216" s="80">
        <f t="shared" si="306"/>
        <v>0</v>
      </c>
      <c r="IL216" s="80">
        <f t="shared" si="306"/>
        <v>0</v>
      </c>
      <c r="IM216" s="80">
        <f t="shared" si="306"/>
        <v>0</v>
      </c>
      <c r="IN216" s="80">
        <f t="shared" si="306"/>
        <v>0</v>
      </c>
      <c r="IO216" s="80">
        <f t="shared" si="306"/>
        <v>0</v>
      </c>
      <c r="IP216" s="80">
        <f t="shared" si="306"/>
        <v>0</v>
      </c>
      <c r="IQ216" s="80">
        <f t="shared" si="306"/>
        <v>0</v>
      </c>
      <c r="IR216" s="80">
        <f t="shared" si="306"/>
        <v>0</v>
      </c>
      <c r="IS216" s="80">
        <f t="shared" si="306"/>
        <v>0</v>
      </c>
      <c r="IT216" s="80">
        <f t="shared" si="306"/>
        <v>0</v>
      </c>
      <c r="IU216" s="80">
        <f t="shared" si="306"/>
        <v>0</v>
      </c>
      <c r="IV216" s="80">
        <f t="shared" si="306"/>
        <v>0</v>
      </c>
      <c r="IW216" s="80">
        <f t="shared" si="306"/>
        <v>0</v>
      </c>
      <c r="IX216" s="80">
        <f t="shared" si="306"/>
        <v>0</v>
      </c>
      <c r="IY216" s="80">
        <f t="shared" si="306"/>
        <v>0</v>
      </c>
      <c r="IZ216" s="80">
        <f t="shared" si="306"/>
        <v>0</v>
      </c>
      <c r="JA216" s="80">
        <f t="shared" si="306"/>
        <v>0</v>
      </c>
      <c r="JB216" s="80">
        <f t="shared" si="306"/>
        <v>0</v>
      </c>
      <c r="JC216" s="80">
        <f t="shared" si="306"/>
        <v>0</v>
      </c>
      <c r="JD216" s="80">
        <f t="shared" si="306"/>
        <v>0</v>
      </c>
      <c r="JE216" s="80">
        <f t="shared" si="306"/>
        <v>0</v>
      </c>
      <c r="JF216" s="80">
        <f t="shared" si="306"/>
        <v>0</v>
      </c>
      <c r="JG216" s="80">
        <f t="shared" si="306"/>
        <v>0</v>
      </c>
      <c r="JH216" s="80">
        <f t="shared" si="306"/>
        <v>0</v>
      </c>
      <c r="JI216" s="80">
        <f t="shared" si="306"/>
        <v>0</v>
      </c>
      <c r="JJ216" s="80">
        <f t="shared" si="306"/>
        <v>0</v>
      </c>
      <c r="JK216" s="80">
        <f t="shared" si="306"/>
        <v>0</v>
      </c>
      <c r="JL216" s="80">
        <f t="shared" si="306"/>
        <v>0</v>
      </c>
      <c r="JM216" s="80">
        <f t="shared" si="306"/>
        <v>0</v>
      </c>
      <c r="JN216" s="80">
        <f t="shared" si="306"/>
        <v>0</v>
      </c>
      <c r="JO216" s="80">
        <f t="shared" si="306"/>
        <v>0</v>
      </c>
      <c r="JP216" s="80">
        <f t="shared" si="306"/>
        <v>0</v>
      </c>
      <c r="JQ216" s="80">
        <f t="shared" si="306"/>
        <v>0</v>
      </c>
      <c r="JR216" s="80">
        <f t="shared" si="306"/>
        <v>0</v>
      </c>
      <c r="JS216" s="80">
        <f t="shared" si="306"/>
        <v>0</v>
      </c>
      <c r="JT216" s="80">
        <f t="shared" si="306"/>
        <v>0</v>
      </c>
      <c r="JU216" s="80">
        <f t="shared" si="306"/>
        <v>0</v>
      </c>
      <c r="JV216" s="80">
        <f t="shared" si="306"/>
        <v>0</v>
      </c>
      <c r="JW216" s="80">
        <f t="shared" si="306"/>
        <v>0</v>
      </c>
      <c r="JX216" s="80">
        <f t="shared" si="306"/>
        <v>0</v>
      </c>
      <c r="JY216" s="80">
        <f t="shared" si="306"/>
        <v>0</v>
      </c>
      <c r="JZ216" s="80">
        <f t="shared" si="306"/>
        <v>0</v>
      </c>
      <c r="KA216" s="80">
        <f t="shared" si="306"/>
        <v>0</v>
      </c>
      <c r="KB216" s="80">
        <f t="shared" si="306"/>
        <v>0</v>
      </c>
      <c r="KC216" s="80">
        <f t="shared" si="306"/>
        <v>0</v>
      </c>
      <c r="KD216" s="80">
        <f t="shared" si="306"/>
        <v>0</v>
      </c>
      <c r="KE216" s="80">
        <f t="shared" si="306"/>
        <v>0</v>
      </c>
      <c r="KF216" s="1"/>
      <c r="KG216" s="1"/>
      <c r="KH216" s="80">
        <f>+Interest_Rate_for_Equipment_Financing/12*P216</f>
        <v>0</v>
      </c>
      <c r="KI216" s="80">
        <f>+Interest_Rate_for_Equipment_Financing/12*Q216</f>
        <v>0</v>
      </c>
      <c r="KJ216" s="80">
        <f>+Interest_Rate_for_Equipment_Financing/12*R216</f>
        <v>0</v>
      </c>
      <c r="KK216" s="80">
        <f>+Interest_Rate_for_Equipment_Financing/12*S216</f>
        <v>0</v>
      </c>
      <c r="KL216" s="80">
        <f>+Interest_Rate_for_Equipment_Financing/12*T216</f>
        <v>0</v>
      </c>
      <c r="KM216" s="80">
        <f>+Interest_Rate_for_Equipment_Financing/12*U216</f>
        <v>0</v>
      </c>
      <c r="KN216" s="80">
        <f>+Interest_Rate_for_Equipment_Financing/12*V216</f>
        <v>0</v>
      </c>
      <c r="KO216" s="80">
        <f>+Interest_Rate_for_Equipment_Financing/12*W216</f>
        <v>0</v>
      </c>
      <c r="KP216" s="80">
        <f>+Interest_Rate_for_Equipment_Financing/12*X216</f>
        <v>0</v>
      </c>
      <c r="KQ216" s="80">
        <f>+Interest_Rate_for_Equipment_Financing/12*Y216</f>
        <v>0</v>
      </c>
      <c r="KR216" s="80">
        <f>+Interest_Rate_for_Equipment_Financing/12*Z216</f>
        <v>0</v>
      </c>
      <c r="KS216" s="80">
        <f>+Interest_Rate_for_Equipment_Financing/12*AA216</f>
        <v>0</v>
      </c>
      <c r="KT216" s="80">
        <f>+Interest_Rate_for_Equipment_Financing/12*AB216</f>
        <v>0</v>
      </c>
      <c r="KU216" s="80">
        <f>+Interest_Rate_for_Equipment_Financing/12*AC216</f>
        <v>0</v>
      </c>
      <c r="KV216" s="80">
        <f>+Interest_Rate_for_Equipment_Financing/12*AD216</f>
        <v>0</v>
      </c>
      <c r="KW216" s="80">
        <f>+Interest_Rate_for_Equipment_Financing/12*AE216</f>
        <v>0</v>
      </c>
      <c r="KX216" s="80">
        <f>+Interest_Rate_for_Equipment_Financing/12*AF216</f>
        <v>0</v>
      </c>
      <c r="KY216" s="80">
        <f>+Interest_Rate_for_Equipment_Financing/12*AG216</f>
        <v>0</v>
      </c>
      <c r="KZ216" s="80">
        <f>+Interest_Rate_for_Equipment_Financing/12*AH216</f>
        <v>0</v>
      </c>
      <c r="LA216" s="80">
        <f>+Interest_Rate_for_Equipment_Financing/12*AI216</f>
        <v>0</v>
      </c>
      <c r="LB216" s="80">
        <f>+Interest_Rate_for_Equipment_Financing/12*AJ216</f>
        <v>0</v>
      </c>
      <c r="LC216" s="80">
        <f>+Interest_Rate_for_Equipment_Financing/12*AK216</f>
        <v>0</v>
      </c>
      <c r="LD216" s="80">
        <f>+Interest_Rate_for_Equipment_Financing/12*AL216</f>
        <v>0</v>
      </c>
      <c r="LE216" s="80">
        <f>+Interest_Rate_for_Equipment_Financing/12*AM216</f>
        <v>0</v>
      </c>
      <c r="LF216" s="80">
        <f>+Interest_Rate_for_Equipment_Financing/12*AN216</f>
        <v>0</v>
      </c>
      <c r="LG216" s="80">
        <f>+Interest_Rate_for_Equipment_Financing/12*AO216</f>
        <v>0</v>
      </c>
      <c r="LH216" s="80">
        <f>+Interest_Rate_for_Equipment_Financing/12*AP216</f>
        <v>0</v>
      </c>
      <c r="LI216" s="80">
        <f>+Interest_Rate_for_Equipment_Financing/12*AQ216</f>
        <v>0</v>
      </c>
      <c r="LJ216" s="80">
        <f>+Interest_Rate_for_Equipment_Financing/12*AR216</f>
        <v>0</v>
      </c>
      <c r="LK216" s="80">
        <f>+Interest_Rate_for_Equipment_Financing/12*AS216</f>
        <v>0</v>
      </c>
      <c r="LL216" s="80">
        <f>+Interest_Rate_for_Equipment_Financing/12*AT216</f>
        <v>0</v>
      </c>
      <c r="LM216" s="80">
        <f>+Interest_Rate_for_Equipment_Financing/12*AU216</f>
        <v>0</v>
      </c>
      <c r="LN216" s="80">
        <f>+Interest_Rate_for_Equipment_Financing/12*AV216</f>
        <v>0</v>
      </c>
      <c r="LO216" s="80">
        <f>+Interest_Rate_for_Equipment_Financing/12*AW216</f>
        <v>0</v>
      </c>
      <c r="LP216" s="80">
        <f>+Interest_Rate_for_Equipment_Financing/12*AX216</f>
        <v>0</v>
      </c>
      <c r="LQ216" s="80">
        <f>+Interest_Rate_for_Equipment_Financing/12*AY216</f>
        <v>0</v>
      </c>
      <c r="LR216" s="80">
        <f>+Interest_Rate_for_Equipment_Financing/12*AZ216</f>
        <v>0</v>
      </c>
      <c r="LS216" s="80">
        <f>+Interest_Rate_for_Equipment_Financing/12*BA216</f>
        <v>0</v>
      </c>
      <c r="LT216" s="80">
        <f>+Interest_Rate_for_Equipment_Financing/12*BB216</f>
        <v>0</v>
      </c>
      <c r="LU216" s="80">
        <f>+Interest_Rate_for_Equipment_Financing/12*BC216</f>
        <v>0</v>
      </c>
      <c r="LV216" s="80">
        <f>+Interest_Rate_for_Equipment_Financing/12*BD216</f>
        <v>0</v>
      </c>
      <c r="LW216" s="80">
        <f>+Interest_Rate_for_Equipment_Financing/12*BE216</f>
        <v>0</v>
      </c>
      <c r="LX216" s="80">
        <f>+Interest_Rate_for_Equipment_Financing/12*BF216</f>
        <v>0</v>
      </c>
      <c r="LY216" s="80">
        <f>+Interest_Rate_for_Equipment_Financing/12*BG216</f>
        <v>0</v>
      </c>
      <c r="LZ216" s="80">
        <f>+Interest_Rate_for_Equipment_Financing/12*BH216</f>
        <v>0</v>
      </c>
      <c r="MA216" s="80">
        <f>+Interest_Rate_for_Equipment_Financing/12*BI216</f>
        <v>0</v>
      </c>
      <c r="MB216" s="80">
        <f>+Interest_Rate_for_Equipment_Financing/12*BJ216</f>
        <v>0</v>
      </c>
      <c r="MC216" s="80">
        <f>+Interest_Rate_for_Equipment_Financing/12*BK216</f>
        <v>0</v>
      </c>
      <c r="MD216" s="80">
        <f>+Interest_Rate_for_Equipment_Financing/12*BL216</f>
        <v>0</v>
      </c>
      <c r="ME216" s="80">
        <f>+Interest_Rate_for_Equipment_Financing/12*BM216</f>
        <v>0</v>
      </c>
      <c r="MF216" s="80">
        <f>+Interest_Rate_for_Equipment_Financing/12*BN216</f>
        <v>0</v>
      </c>
      <c r="MG216" s="80">
        <f>+Interest_Rate_for_Equipment_Financing/12*BO216</f>
        <v>0</v>
      </c>
      <c r="MH216" s="80">
        <f>+Interest_Rate_for_Equipment_Financing/12*BP216</f>
        <v>0</v>
      </c>
      <c r="MI216" s="80">
        <f>+Interest_Rate_for_Equipment_Financing/12*BQ216</f>
        <v>0</v>
      </c>
      <c r="MJ216" s="80">
        <f>+Interest_Rate_for_Equipment_Financing/12*BR216</f>
        <v>0</v>
      </c>
      <c r="MK216" s="80">
        <f>+Interest_Rate_for_Equipment_Financing/12*BS216</f>
        <v>0</v>
      </c>
      <c r="ML216" s="80">
        <f>+Interest_Rate_for_Equipment_Financing/12*BT216</f>
        <v>0</v>
      </c>
      <c r="MM216" s="80">
        <f>+Interest_Rate_for_Equipment_Financing/12*BU216</f>
        <v>0</v>
      </c>
      <c r="MN216" s="80">
        <f>+Interest_Rate_for_Equipment_Financing/12*BV216</f>
        <v>0</v>
      </c>
      <c r="MO216" s="80">
        <f>+Interest_Rate_for_Equipment_Financing/12*BW216</f>
        <v>0</v>
      </c>
      <c r="MP216" s="80">
        <f>+Interest_Rate_for_Equipment_Financing/12*BX216</f>
        <v>0</v>
      </c>
      <c r="MQ216" s="80">
        <f>+Interest_Rate_for_Equipment_Financing/12*BY216</f>
        <v>0</v>
      </c>
      <c r="MR216" s="80">
        <f>+Interest_Rate_for_Equipment_Financing/12*BZ216</f>
        <v>0</v>
      </c>
      <c r="MS216" s="80">
        <f>+Interest_Rate_for_Equipment_Financing/12*CA216</f>
        <v>0</v>
      </c>
      <c r="MT216" s="80">
        <f>+Interest_Rate_for_Equipment_Financing/12*CB216</f>
        <v>0</v>
      </c>
      <c r="MU216" s="80">
        <f>+Interest_Rate_for_Equipment_Financing/12*CC216</f>
        <v>0</v>
      </c>
      <c r="MV216" s="80">
        <f>+Interest_Rate_for_Equipment_Financing/12*CD216</f>
        <v>0</v>
      </c>
      <c r="MW216" s="80">
        <f>+Interest_Rate_for_Equipment_Financing/12*CE216</f>
        <v>0</v>
      </c>
      <c r="MX216" s="80">
        <f>+Interest_Rate_for_Equipment_Financing/12*CF216</f>
        <v>0</v>
      </c>
      <c r="MY216" s="80">
        <f>+Interest_Rate_for_Equipment_Financing/12*CG216</f>
        <v>0</v>
      </c>
      <c r="MZ216" s="80">
        <f>+Interest_Rate_for_Equipment_Financing/12*CH216</f>
        <v>0</v>
      </c>
      <c r="NA216" s="80">
        <f>+Interest_Rate_for_Equipment_Financing/12*CI216</f>
        <v>0</v>
      </c>
      <c r="NB216" s="80">
        <f>+Interest_Rate_for_Equipment_Financing/12*CJ216</f>
        <v>0</v>
      </c>
      <c r="NC216" s="80">
        <f>+Interest_Rate_for_Equipment_Financing/12*CK216</f>
        <v>0</v>
      </c>
      <c r="ND216" s="80">
        <f>+Interest_Rate_for_Equipment_Financing/12*CL216</f>
        <v>0</v>
      </c>
      <c r="NE216" s="80">
        <f>+Interest_Rate_for_Equipment_Financing/12*CM216</f>
        <v>0</v>
      </c>
      <c r="NF216" s="80">
        <f>+Interest_Rate_for_Equipment_Financing/12*CN216</f>
        <v>0</v>
      </c>
      <c r="NG216" s="80">
        <f>+Interest_Rate_for_Equipment_Financing/12*CO216</f>
        <v>0</v>
      </c>
      <c r="NH216" s="80">
        <f>+Interest_Rate_for_Equipment_Financing/12*CP216</f>
        <v>0</v>
      </c>
      <c r="NI216" s="80">
        <f>+Interest_Rate_for_Equipment_Financing/12*CQ216</f>
        <v>0</v>
      </c>
      <c r="NJ216" s="80">
        <f>+Interest_Rate_for_Equipment_Financing/12*CR216</f>
        <v>0</v>
      </c>
      <c r="NK216" s="80">
        <f>+Interest_Rate_for_Equipment_Financing/12*CS216</f>
        <v>0</v>
      </c>
      <c r="NL216" s="80">
        <f>+Interest_Rate_for_Equipment_Financing/12*CT216</f>
        <v>0</v>
      </c>
      <c r="NM216" s="80">
        <f>+Interest_Rate_for_Equipment_Financing/12*CU216</f>
        <v>0</v>
      </c>
      <c r="NN216" s="80">
        <f>+Interest_Rate_for_Equipment_Financing/12*CV216</f>
        <v>0</v>
      </c>
      <c r="NO216" s="80">
        <f>+Interest_Rate_for_Equipment_Financing/12*CW216</f>
        <v>0</v>
      </c>
      <c r="NP216" s="80">
        <f>+Interest_Rate_for_Equipment_Financing/12*CX216</f>
        <v>0</v>
      </c>
      <c r="NQ216" s="80">
        <f>+Interest_Rate_for_Equipment_Financing/12*CY216</f>
        <v>0</v>
      </c>
      <c r="NR216" s="80">
        <f>+Interest_Rate_for_Equipment_Financing/12*CZ216</f>
        <v>0</v>
      </c>
      <c r="NS216" s="80">
        <f>+Interest_Rate_for_Equipment_Financing/12*DA216</f>
        <v>0</v>
      </c>
      <c r="NT216" s="80">
        <f>+Interest_Rate_for_Equipment_Financing/12*DB216</f>
        <v>0</v>
      </c>
      <c r="NU216" s="80">
        <f>+Interest_Rate_for_Equipment_Financing/12*DC216</f>
        <v>0</v>
      </c>
      <c r="NV216" s="80">
        <f>+Interest_Rate_for_Equipment_Financing/12*DD216</f>
        <v>0</v>
      </c>
      <c r="NW216" s="80">
        <f>+Interest_Rate_for_Equipment_Financing/12*DE216</f>
        <v>0</v>
      </c>
      <c r="NX216" s="80">
        <f>+Interest_Rate_for_Equipment_Financing/12*DF216</f>
        <v>0</v>
      </c>
      <c r="NY216" s="80">
        <f>+Interest_Rate_for_Equipment_Financing/12*DG216</f>
        <v>0</v>
      </c>
      <c r="NZ216" s="80">
        <f>+Interest_Rate_for_Equipment_Financing/12*DH216</f>
        <v>0</v>
      </c>
      <c r="OA216" s="80">
        <f>+Interest_Rate_for_Equipment_Financing/12*DI216</f>
        <v>0</v>
      </c>
      <c r="OB216" s="80">
        <f>+Interest_Rate_for_Equipment_Financing/12*DJ216</f>
        <v>0</v>
      </c>
      <c r="OC216" s="80">
        <f>+Interest_Rate_for_Equipment_Financing/12*DK216</f>
        <v>0</v>
      </c>
      <c r="OD216" s="80">
        <f>+Interest_Rate_for_Equipment_Financing/12*DL216</f>
        <v>0</v>
      </c>
      <c r="OE216" s="80">
        <f>+Interest_Rate_for_Equipment_Financing/12*DM216</f>
        <v>0</v>
      </c>
      <c r="OF216" s="80">
        <f>+Interest_Rate_for_Equipment_Financing/12*DN216</f>
        <v>0</v>
      </c>
      <c r="OG216" s="80">
        <f>+Interest_Rate_for_Equipment_Financing/12*DO216</f>
        <v>0</v>
      </c>
      <c r="OH216" s="80">
        <f>+Interest_Rate_for_Equipment_Financing/12*DP216</f>
        <v>0</v>
      </c>
      <c r="OI216" s="80">
        <f>+Interest_Rate_for_Equipment_Financing/12*DQ216</f>
        <v>0</v>
      </c>
      <c r="OJ216" s="80">
        <f>+Interest_Rate_for_Equipment_Financing/12*DR216</f>
        <v>0</v>
      </c>
      <c r="OK216" s="80">
        <f>+Interest_Rate_for_Equipment_Financing/12*DS216</f>
        <v>0</v>
      </c>
      <c r="OL216" s="80">
        <f>+Interest_Rate_for_Equipment_Financing/12*DT216</f>
        <v>0</v>
      </c>
      <c r="OM216" s="80">
        <f>+Interest_Rate_for_Equipment_Financing/12*DU216</f>
        <v>0</v>
      </c>
      <c r="ON216" s="80">
        <f>+Interest_Rate_for_Equipment_Financing/12*DV216</f>
        <v>0</v>
      </c>
      <c r="OO216" s="80">
        <f>+Interest_Rate_for_Equipment_Financing/12*DW216</f>
        <v>0</v>
      </c>
      <c r="OP216" s="80">
        <f>+Interest_Rate_for_Equipment_Financing/12*DX216</f>
        <v>0</v>
      </c>
      <c r="OQ216" s="80">
        <f>+Interest_Rate_for_Equipment_Financing/12*DY216</f>
        <v>0</v>
      </c>
      <c r="OR216" s="80">
        <f>+Interest_Rate_for_Equipment_Financing/12*DZ216</f>
        <v>0</v>
      </c>
      <c r="OS216" s="80">
        <f>+Interest_Rate_for_Equipment_Financing/12*EA216</f>
        <v>0</v>
      </c>
      <c r="OT216" s="80">
        <f>+Interest_Rate_for_Equipment_Financing/12*EB216</f>
        <v>0</v>
      </c>
      <c r="OU216" s="80">
        <f>+Interest_Rate_for_Equipment_Financing/12*EC216</f>
        <v>0</v>
      </c>
      <c r="OV216" s="80">
        <f>+Interest_Rate_for_Equipment_Financing/12*ED216</f>
        <v>0</v>
      </c>
      <c r="OW216" s="80">
        <f>+Interest_Rate_for_Equipment_Financing/12*EE216</f>
        <v>0</v>
      </c>
    </row>
    <row r="217" ht="12.75" customHeight="1">
      <c r="A217" s="79">
        <f t="shared" si="111"/>
        <v>96</v>
      </c>
      <c r="B217" s="79" t="s">
        <v>296</v>
      </c>
      <c r="C217" s="80"/>
      <c r="D217" s="80" t="str">
        <f>Term_for_Equipment_Financing</f>
        <v/>
      </c>
      <c r="E217" s="294">
        <f>+Interest_Rate_LT</f>
        <v>0.05</v>
      </c>
      <c r="F217" s="295">
        <f t="shared" si="141"/>
        <v>12</v>
      </c>
      <c r="G217" s="79">
        <f t="shared" si="142"/>
        <v>2032</v>
      </c>
      <c r="H217" s="296"/>
      <c r="I217" s="296"/>
      <c r="J217" s="297"/>
      <c r="K217" s="1"/>
      <c r="L217" s="1"/>
      <c r="M217" s="256">
        <f t="shared" si="118"/>
        <v>48549</v>
      </c>
      <c r="N217" s="256">
        <f t="shared" si="112"/>
        <v>0</v>
      </c>
      <c r="O217" s="257">
        <f t="shared" si="113"/>
        <v>0</v>
      </c>
      <c r="P217" s="258">
        <f t="shared" ref="P217:ES217" si="307">AND((O217&gt;0.1),OR(P$70&lt;$N217,$N217=0))*(O217+$O217+O217*$E217/12)+(P$70=$M217)*($C217+$O217+$C217*$E217/12)</f>
        <v>0</v>
      </c>
      <c r="Q217" s="258">
        <f t="shared" si="307"/>
        <v>0</v>
      </c>
      <c r="R217" s="258">
        <f t="shared" si="307"/>
        <v>0</v>
      </c>
      <c r="S217" s="258">
        <f t="shared" si="307"/>
        <v>0</v>
      </c>
      <c r="T217" s="258">
        <f t="shared" si="307"/>
        <v>0</v>
      </c>
      <c r="U217" s="258">
        <f t="shared" si="307"/>
        <v>0</v>
      </c>
      <c r="V217" s="258">
        <f t="shared" si="307"/>
        <v>0</v>
      </c>
      <c r="W217" s="258">
        <f t="shared" si="307"/>
        <v>0</v>
      </c>
      <c r="X217" s="258">
        <f t="shared" si="307"/>
        <v>0</v>
      </c>
      <c r="Y217" s="258">
        <f t="shared" si="307"/>
        <v>0</v>
      </c>
      <c r="Z217" s="258">
        <f t="shared" si="307"/>
        <v>0</v>
      </c>
      <c r="AA217" s="258">
        <f t="shared" si="307"/>
        <v>0</v>
      </c>
      <c r="AB217" s="258">
        <f t="shared" si="307"/>
        <v>0</v>
      </c>
      <c r="AC217" s="258">
        <f t="shared" si="307"/>
        <v>0</v>
      </c>
      <c r="AD217" s="258">
        <f t="shared" si="307"/>
        <v>0</v>
      </c>
      <c r="AE217" s="258">
        <f t="shared" si="307"/>
        <v>0</v>
      </c>
      <c r="AF217" s="258">
        <f t="shared" si="307"/>
        <v>0</v>
      </c>
      <c r="AG217" s="258">
        <f t="shared" si="307"/>
        <v>0</v>
      </c>
      <c r="AH217" s="258">
        <f t="shared" si="307"/>
        <v>0</v>
      </c>
      <c r="AI217" s="258">
        <f t="shared" si="307"/>
        <v>0</v>
      </c>
      <c r="AJ217" s="258">
        <f t="shared" si="307"/>
        <v>0</v>
      </c>
      <c r="AK217" s="258">
        <f t="shared" si="307"/>
        <v>0</v>
      </c>
      <c r="AL217" s="258">
        <f t="shared" si="307"/>
        <v>0</v>
      </c>
      <c r="AM217" s="258">
        <f t="shared" si="307"/>
        <v>0</v>
      </c>
      <c r="AN217" s="258">
        <f t="shared" si="307"/>
        <v>0</v>
      </c>
      <c r="AO217" s="258">
        <f t="shared" si="307"/>
        <v>0</v>
      </c>
      <c r="AP217" s="258">
        <f t="shared" si="307"/>
        <v>0</v>
      </c>
      <c r="AQ217" s="258">
        <f t="shared" si="307"/>
        <v>0</v>
      </c>
      <c r="AR217" s="258">
        <f t="shared" si="307"/>
        <v>0</v>
      </c>
      <c r="AS217" s="258">
        <f t="shared" si="307"/>
        <v>0</v>
      </c>
      <c r="AT217" s="258">
        <f t="shared" si="307"/>
        <v>0</v>
      </c>
      <c r="AU217" s="258">
        <f t="shared" si="307"/>
        <v>0</v>
      </c>
      <c r="AV217" s="258">
        <f t="shared" si="307"/>
        <v>0</v>
      </c>
      <c r="AW217" s="258">
        <f t="shared" si="307"/>
        <v>0</v>
      </c>
      <c r="AX217" s="258">
        <f t="shared" si="307"/>
        <v>0</v>
      </c>
      <c r="AY217" s="258">
        <f t="shared" si="307"/>
        <v>0</v>
      </c>
      <c r="AZ217" s="258">
        <f t="shared" si="307"/>
        <v>0</v>
      </c>
      <c r="BA217" s="258">
        <f t="shared" si="307"/>
        <v>0</v>
      </c>
      <c r="BB217" s="258">
        <f t="shared" si="307"/>
        <v>0</v>
      </c>
      <c r="BC217" s="258">
        <f t="shared" si="307"/>
        <v>0</v>
      </c>
      <c r="BD217" s="258">
        <f t="shared" si="307"/>
        <v>0</v>
      </c>
      <c r="BE217" s="258">
        <f t="shared" si="307"/>
        <v>0</v>
      </c>
      <c r="BF217" s="258">
        <f t="shared" si="307"/>
        <v>0</v>
      </c>
      <c r="BG217" s="258">
        <f t="shared" si="307"/>
        <v>0</v>
      </c>
      <c r="BH217" s="258">
        <f t="shared" si="307"/>
        <v>0</v>
      </c>
      <c r="BI217" s="258">
        <f t="shared" si="307"/>
        <v>0</v>
      </c>
      <c r="BJ217" s="258">
        <f t="shared" si="307"/>
        <v>0</v>
      </c>
      <c r="BK217" s="258">
        <f t="shared" si="307"/>
        <v>0</v>
      </c>
      <c r="BL217" s="258">
        <f t="shared" si="307"/>
        <v>0</v>
      </c>
      <c r="BM217" s="258">
        <f t="shared" si="307"/>
        <v>0</v>
      </c>
      <c r="BN217" s="258">
        <f t="shared" si="307"/>
        <v>0</v>
      </c>
      <c r="BO217" s="258">
        <f t="shared" si="307"/>
        <v>0</v>
      </c>
      <c r="BP217" s="258">
        <f t="shared" si="307"/>
        <v>0</v>
      </c>
      <c r="BQ217" s="258">
        <f t="shared" si="307"/>
        <v>0</v>
      </c>
      <c r="BR217" s="258">
        <f t="shared" si="307"/>
        <v>0</v>
      </c>
      <c r="BS217" s="258">
        <f t="shared" si="307"/>
        <v>0</v>
      </c>
      <c r="BT217" s="258">
        <f t="shared" si="307"/>
        <v>0</v>
      </c>
      <c r="BU217" s="258">
        <f t="shared" si="307"/>
        <v>0</v>
      </c>
      <c r="BV217" s="258">
        <f t="shared" si="307"/>
        <v>0</v>
      </c>
      <c r="BW217" s="258">
        <f t="shared" si="307"/>
        <v>0</v>
      </c>
      <c r="BX217" s="258">
        <f t="shared" si="307"/>
        <v>0</v>
      </c>
      <c r="BY217" s="258">
        <f t="shared" si="307"/>
        <v>0</v>
      </c>
      <c r="BZ217" s="258">
        <f t="shared" si="307"/>
        <v>0</v>
      </c>
      <c r="CA217" s="258">
        <f t="shared" si="307"/>
        <v>0</v>
      </c>
      <c r="CB217" s="258">
        <f t="shared" si="307"/>
        <v>0</v>
      </c>
      <c r="CC217" s="258">
        <f t="shared" si="307"/>
        <v>0</v>
      </c>
      <c r="CD217" s="258">
        <f t="shared" si="307"/>
        <v>0</v>
      </c>
      <c r="CE217" s="258">
        <f t="shared" si="307"/>
        <v>0</v>
      </c>
      <c r="CF217" s="258">
        <f t="shared" si="307"/>
        <v>0</v>
      </c>
      <c r="CG217" s="258">
        <f t="shared" si="307"/>
        <v>0</v>
      </c>
      <c r="CH217" s="258">
        <f t="shared" si="307"/>
        <v>0</v>
      </c>
      <c r="CI217" s="258">
        <f t="shared" si="307"/>
        <v>0</v>
      </c>
      <c r="CJ217" s="258">
        <f t="shared" si="307"/>
        <v>0</v>
      </c>
      <c r="CK217" s="258">
        <f t="shared" si="307"/>
        <v>0</v>
      </c>
      <c r="CL217" s="258">
        <f t="shared" si="307"/>
        <v>0</v>
      </c>
      <c r="CM217" s="258">
        <f t="shared" si="307"/>
        <v>0</v>
      </c>
      <c r="CN217" s="258">
        <f t="shared" si="307"/>
        <v>0</v>
      </c>
      <c r="CO217" s="258">
        <f t="shared" si="307"/>
        <v>0</v>
      </c>
      <c r="CP217" s="258">
        <f t="shared" si="307"/>
        <v>0</v>
      </c>
      <c r="CQ217" s="258">
        <f t="shared" si="307"/>
        <v>0</v>
      </c>
      <c r="CR217" s="258">
        <f t="shared" si="307"/>
        <v>0</v>
      </c>
      <c r="CS217" s="258">
        <f t="shared" si="307"/>
        <v>0</v>
      </c>
      <c r="CT217" s="258">
        <f t="shared" si="307"/>
        <v>0</v>
      </c>
      <c r="CU217" s="258">
        <f t="shared" si="307"/>
        <v>0</v>
      </c>
      <c r="CV217" s="258">
        <f t="shared" si="307"/>
        <v>0</v>
      </c>
      <c r="CW217" s="258">
        <f t="shared" si="307"/>
        <v>0</v>
      </c>
      <c r="CX217" s="258">
        <f t="shared" si="307"/>
        <v>0</v>
      </c>
      <c r="CY217" s="258">
        <f t="shared" si="307"/>
        <v>0</v>
      </c>
      <c r="CZ217" s="258">
        <f t="shared" si="307"/>
        <v>0</v>
      </c>
      <c r="DA217" s="258">
        <f t="shared" si="307"/>
        <v>0</v>
      </c>
      <c r="DB217" s="258">
        <f t="shared" si="307"/>
        <v>0</v>
      </c>
      <c r="DC217" s="258">
        <f t="shared" si="307"/>
        <v>0</v>
      </c>
      <c r="DD217" s="258">
        <f t="shared" si="307"/>
        <v>0</v>
      </c>
      <c r="DE217" s="258">
        <f t="shared" si="307"/>
        <v>0</v>
      </c>
      <c r="DF217" s="258">
        <f t="shared" si="307"/>
        <v>0</v>
      </c>
      <c r="DG217" s="258">
        <f t="shared" si="307"/>
        <v>0</v>
      </c>
      <c r="DH217" s="258">
        <f t="shared" si="307"/>
        <v>0</v>
      </c>
      <c r="DI217" s="258">
        <f t="shared" si="307"/>
        <v>0</v>
      </c>
      <c r="DJ217" s="258">
        <f t="shared" si="307"/>
        <v>0</v>
      </c>
      <c r="DK217" s="258">
        <f t="shared" si="307"/>
        <v>0</v>
      </c>
      <c r="DL217" s="258">
        <f t="shared" si="307"/>
        <v>0</v>
      </c>
      <c r="DM217" s="258">
        <f t="shared" si="307"/>
        <v>0</v>
      </c>
      <c r="DN217" s="258">
        <f t="shared" si="307"/>
        <v>0</v>
      </c>
      <c r="DO217" s="258">
        <f t="shared" si="307"/>
        <v>0</v>
      </c>
      <c r="DP217" s="258">
        <f t="shared" si="307"/>
        <v>0</v>
      </c>
      <c r="DQ217" s="258">
        <f t="shared" si="307"/>
        <v>0</v>
      </c>
      <c r="DR217" s="258">
        <f t="shared" si="307"/>
        <v>0</v>
      </c>
      <c r="DS217" s="258">
        <f t="shared" si="307"/>
        <v>0</v>
      </c>
      <c r="DT217" s="258">
        <f t="shared" si="307"/>
        <v>0</v>
      </c>
      <c r="DU217" s="258">
        <f t="shared" si="307"/>
        <v>0</v>
      </c>
      <c r="DV217" s="258">
        <f t="shared" si="307"/>
        <v>0</v>
      </c>
      <c r="DW217" s="258">
        <f t="shared" si="307"/>
        <v>0</v>
      </c>
      <c r="DX217" s="258">
        <f t="shared" si="307"/>
        <v>0</v>
      </c>
      <c r="DY217" s="258">
        <f t="shared" si="307"/>
        <v>0</v>
      </c>
      <c r="DZ217" s="258">
        <f t="shared" si="307"/>
        <v>0</v>
      </c>
      <c r="EA217" s="258">
        <f t="shared" si="307"/>
        <v>0</v>
      </c>
      <c r="EB217" s="258">
        <f t="shared" si="307"/>
        <v>0</v>
      </c>
      <c r="EC217" s="258">
        <f t="shared" si="307"/>
        <v>0</v>
      </c>
      <c r="ED217" s="258">
        <f t="shared" si="307"/>
        <v>0</v>
      </c>
      <c r="EE217" s="258">
        <f t="shared" si="307"/>
        <v>0</v>
      </c>
      <c r="EF217" s="258">
        <f t="shared" si="307"/>
        <v>0</v>
      </c>
      <c r="EG217" s="258">
        <f t="shared" si="307"/>
        <v>0</v>
      </c>
      <c r="EH217" s="258">
        <f t="shared" si="307"/>
        <v>0</v>
      </c>
      <c r="EI217" s="258">
        <f t="shared" si="307"/>
        <v>0</v>
      </c>
      <c r="EJ217" s="258">
        <f t="shared" si="307"/>
        <v>0</v>
      </c>
      <c r="EK217" s="258">
        <f t="shared" si="307"/>
        <v>0</v>
      </c>
      <c r="EL217" s="258">
        <f t="shared" si="307"/>
        <v>0</v>
      </c>
      <c r="EM217" s="258">
        <f t="shared" si="307"/>
        <v>0</v>
      </c>
      <c r="EN217" s="258">
        <f t="shared" si="307"/>
        <v>0</v>
      </c>
      <c r="EO217" s="258">
        <f t="shared" si="307"/>
        <v>0</v>
      </c>
      <c r="EP217" s="258">
        <f t="shared" si="307"/>
        <v>0</v>
      </c>
      <c r="EQ217" s="258">
        <f t="shared" si="307"/>
        <v>0</v>
      </c>
      <c r="ER217" s="258">
        <f t="shared" si="307"/>
        <v>0</v>
      </c>
      <c r="ES217" s="258">
        <f t="shared" si="307"/>
        <v>0</v>
      </c>
      <c r="ET217" s="1"/>
      <c r="EU217" s="1"/>
      <c r="EV217" s="1"/>
      <c r="EW217" s="1"/>
      <c r="EX217" s="80">
        <f t="shared" ref="EX217:KE217" si="308">(P217&gt;0)*(P217-AB217)</f>
        <v>0</v>
      </c>
      <c r="EY217" s="80">
        <f t="shared" si="308"/>
        <v>0</v>
      </c>
      <c r="EZ217" s="80">
        <f t="shared" si="308"/>
        <v>0</v>
      </c>
      <c r="FA217" s="80">
        <f t="shared" si="308"/>
        <v>0</v>
      </c>
      <c r="FB217" s="80">
        <f t="shared" si="308"/>
        <v>0</v>
      </c>
      <c r="FC217" s="80">
        <f t="shared" si="308"/>
        <v>0</v>
      </c>
      <c r="FD217" s="80">
        <f t="shared" si="308"/>
        <v>0</v>
      </c>
      <c r="FE217" s="80">
        <f t="shared" si="308"/>
        <v>0</v>
      </c>
      <c r="FF217" s="80">
        <f t="shared" si="308"/>
        <v>0</v>
      </c>
      <c r="FG217" s="80">
        <f t="shared" si="308"/>
        <v>0</v>
      </c>
      <c r="FH217" s="80">
        <f t="shared" si="308"/>
        <v>0</v>
      </c>
      <c r="FI217" s="80">
        <f t="shared" si="308"/>
        <v>0</v>
      </c>
      <c r="FJ217" s="80">
        <f t="shared" si="308"/>
        <v>0</v>
      </c>
      <c r="FK217" s="80">
        <f t="shared" si="308"/>
        <v>0</v>
      </c>
      <c r="FL217" s="80">
        <f t="shared" si="308"/>
        <v>0</v>
      </c>
      <c r="FM217" s="80">
        <f t="shared" si="308"/>
        <v>0</v>
      </c>
      <c r="FN217" s="80">
        <f t="shared" si="308"/>
        <v>0</v>
      </c>
      <c r="FO217" s="80">
        <f t="shared" si="308"/>
        <v>0</v>
      </c>
      <c r="FP217" s="80">
        <f t="shared" si="308"/>
        <v>0</v>
      </c>
      <c r="FQ217" s="80">
        <f t="shared" si="308"/>
        <v>0</v>
      </c>
      <c r="FR217" s="80">
        <f t="shared" si="308"/>
        <v>0</v>
      </c>
      <c r="FS217" s="80">
        <f t="shared" si="308"/>
        <v>0</v>
      </c>
      <c r="FT217" s="80">
        <f t="shared" si="308"/>
        <v>0</v>
      </c>
      <c r="FU217" s="80">
        <f t="shared" si="308"/>
        <v>0</v>
      </c>
      <c r="FV217" s="80">
        <f t="shared" si="308"/>
        <v>0</v>
      </c>
      <c r="FW217" s="80">
        <f t="shared" si="308"/>
        <v>0</v>
      </c>
      <c r="FX217" s="80">
        <f t="shared" si="308"/>
        <v>0</v>
      </c>
      <c r="FY217" s="80">
        <f t="shared" si="308"/>
        <v>0</v>
      </c>
      <c r="FZ217" s="80">
        <f t="shared" si="308"/>
        <v>0</v>
      </c>
      <c r="GA217" s="80">
        <f t="shared" si="308"/>
        <v>0</v>
      </c>
      <c r="GB217" s="80">
        <f t="shared" si="308"/>
        <v>0</v>
      </c>
      <c r="GC217" s="80">
        <f t="shared" si="308"/>
        <v>0</v>
      </c>
      <c r="GD217" s="80">
        <f t="shared" si="308"/>
        <v>0</v>
      </c>
      <c r="GE217" s="80">
        <f t="shared" si="308"/>
        <v>0</v>
      </c>
      <c r="GF217" s="80">
        <f t="shared" si="308"/>
        <v>0</v>
      </c>
      <c r="GG217" s="80">
        <f t="shared" si="308"/>
        <v>0</v>
      </c>
      <c r="GH217" s="80">
        <f t="shared" si="308"/>
        <v>0</v>
      </c>
      <c r="GI217" s="80">
        <f t="shared" si="308"/>
        <v>0</v>
      </c>
      <c r="GJ217" s="80">
        <f t="shared" si="308"/>
        <v>0</v>
      </c>
      <c r="GK217" s="80">
        <f t="shared" si="308"/>
        <v>0</v>
      </c>
      <c r="GL217" s="80">
        <f t="shared" si="308"/>
        <v>0</v>
      </c>
      <c r="GM217" s="80">
        <f t="shared" si="308"/>
        <v>0</v>
      </c>
      <c r="GN217" s="80">
        <f t="shared" si="308"/>
        <v>0</v>
      </c>
      <c r="GO217" s="80">
        <f t="shared" si="308"/>
        <v>0</v>
      </c>
      <c r="GP217" s="80">
        <f t="shared" si="308"/>
        <v>0</v>
      </c>
      <c r="GQ217" s="80">
        <f t="shared" si="308"/>
        <v>0</v>
      </c>
      <c r="GR217" s="80">
        <f t="shared" si="308"/>
        <v>0</v>
      </c>
      <c r="GS217" s="80">
        <f t="shared" si="308"/>
        <v>0</v>
      </c>
      <c r="GT217" s="80">
        <f t="shared" si="308"/>
        <v>0</v>
      </c>
      <c r="GU217" s="80">
        <f t="shared" si="308"/>
        <v>0</v>
      </c>
      <c r="GV217" s="80">
        <f t="shared" si="308"/>
        <v>0</v>
      </c>
      <c r="GW217" s="80">
        <f t="shared" si="308"/>
        <v>0</v>
      </c>
      <c r="GX217" s="80">
        <f t="shared" si="308"/>
        <v>0</v>
      </c>
      <c r="GY217" s="80">
        <f t="shared" si="308"/>
        <v>0</v>
      </c>
      <c r="GZ217" s="80">
        <f t="shared" si="308"/>
        <v>0</v>
      </c>
      <c r="HA217" s="80">
        <f t="shared" si="308"/>
        <v>0</v>
      </c>
      <c r="HB217" s="80">
        <f t="shared" si="308"/>
        <v>0</v>
      </c>
      <c r="HC217" s="80">
        <f t="shared" si="308"/>
        <v>0</v>
      </c>
      <c r="HD217" s="80">
        <f t="shared" si="308"/>
        <v>0</v>
      </c>
      <c r="HE217" s="80">
        <f t="shared" si="308"/>
        <v>0</v>
      </c>
      <c r="HF217" s="80">
        <f t="shared" si="308"/>
        <v>0</v>
      </c>
      <c r="HG217" s="80">
        <f t="shared" si="308"/>
        <v>0</v>
      </c>
      <c r="HH217" s="80">
        <f t="shared" si="308"/>
        <v>0</v>
      </c>
      <c r="HI217" s="80">
        <f t="shared" si="308"/>
        <v>0</v>
      </c>
      <c r="HJ217" s="80">
        <f t="shared" si="308"/>
        <v>0</v>
      </c>
      <c r="HK217" s="80">
        <f t="shared" si="308"/>
        <v>0</v>
      </c>
      <c r="HL217" s="80">
        <f t="shared" si="308"/>
        <v>0</v>
      </c>
      <c r="HM217" s="80">
        <f t="shared" si="308"/>
        <v>0</v>
      </c>
      <c r="HN217" s="80">
        <f t="shared" si="308"/>
        <v>0</v>
      </c>
      <c r="HO217" s="80">
        <f t="shared" si="308"/>
        <v>0</v>
      </c>
      <c r="HP217" s="80">
        <f t="shared" si="308"/>
        <v>0</v>
      </c>
      <c r="HQ217" s="80">
        <f t="shared" si="308"/>
        <v>0</v>
      </c>
      <c r="HR217" s="80">
        <f t="shared" si="308"/>
        <v>0</v>
      </c>
      <c r="HS217" s="80">
        <f t="shared" si="308"/>
        <v>0</v>
      </c>
      <c r="HT217" s="80">
        <f t="shared" si="308"/>
        <v>0</v>
      </c>
      <c r="HU217" s="80">
        <f t="shared" si="308"/>
        <v>0</v>
      </c>
      <c r="HV217" s="80">
        <f t="shared" si="308"/>
        <v>0</v>
      </c>
      <c r="HW217" s="80">
        <f t="shared" si="308"/>
        <v>0</v>
      </c>
      <c r="HX217" s="80">
        <f t="shared" si="308"/>
        <v>0</v>
      </c>
      <c r="HY217" s="80">
        <f t="shared" si="308"/>
        <v>0</v>
      </c>
      <c r="HZ217" s="80">
        <f t="shared" si="308"/>
        <v>0</v>
      </c>
      <c r="IA217" s="80">
        <f t="shared" si="308"/>
        <v>0</v>
      </c>
      <c r="IB217" s="80">
        <f t="shared" si="308"/>
        <v>0</v>
      </c>
      <c r="IC217" s="80">
        <f t="shared" si="308"/>
        <v>0</v>
      </c>
      <c r="ID217" s="80">
        <f t="shared" si="308"/>
        <v>0</v>
      </c>
      <c r="IE217" s="80">
        <f t="shared" si="308"/>
        <v>0</v>
      </c>
      <c r="IF217" s="80">
        <f t="shared" si="308"/>
        <v>0</v>
      </c>
      <c r="IG217" s="80">
        <f t="shared" si="308"/>
        <v>0</v>
      </c>
      <c r="IH217" s="80">
        <f t="shared" si="308"/>
        <v>0</v>
      </c>
      <c r="II217" s="80">
        <f t="shared" si="308"/>
        <v>0</v>
      </c>
      <c r="IJ217" s="80">
        <f t="shared" si="308"/>
        <v>0</v>
      </c>
      <c r="IK217" s="80">
        <f t="shared" si="308"/>
        <v>0</v>
      </c>
      <c r="IL217" s="80">
        <f t="shared" si="308"/>
        <v>0</v>
      </c>
      <c r="IM217" s="80">
        <f t="shared" si="308"/>
        <v>0</v>
      </c>
      <c r="IN217" s="80">
        <f t="shared" si="308"/>
        <v>0</v>
      </c>
      <c r="IO217" s="80">
        <f t="shared" si="308"/>
        <v>0</v>
      </c>
      <c r="IP217" s="80">
        <f t="shared" si="308"/>
        <v>0</v>
      </c>
      <c r="IQ217" s="80">
        <f t="shared" si="308"/>
        <v>0</v>
      </c>
      <c r="IR217" s="80">
        <f t="shared" si="308"/>
        <v>0</v>
      </c>
      <c r="IS217" s="80">
        <f t="shared" si="308"/>
        <v>0</v>
      </c>
      <c r="IT217" s="80">
        <f t="shared" si="308"/>
        <v>0</v>
      </c>
      <c r="IU217" s="80">
        <f t="shared" si="308"/>
        <v>0</v>
      </c>
      <c r="IV217" s="80">
        <f t="shared" si="308"/>
        <v>0</v>
      </c>
      <c r="IW217" s="80">
        <f t="shared" si="308"/>
        <v>0</v>
      </c>
      <c r="IX217" s="80">
        <f t="shared" si="308"/>
        <v>0</v>
      </c>
      <c r="IY217" s="80">
        <f t="shared" si="308"/>
        <v>0</v>
      </c>
      <c r="IZ217" s="80">
        <f t="shared" si="308"/>
        <v>0</v>
      </c>
      <c r="JA217" s="80">
        <f t="shared" si="308"/>
        <v>0</v>
      </c>
      <c r="JB217" s="80">
        <f t="shared" si="308"/>
        <v>0</v>
      </c>
      <c r="JC217" s="80">
        <f t="shared" si="308"/>
        <v>0</v>
      </c>
      <c r="JD217" s="80">
        <f t="shared" si="308"/>
        <v>0</v>
      </c>
      <c r="JE217" s="80">
        <f t="shared" si="308"/>
        <v>0</v>
      </c>
      <c r="JF217" s="80">
        <f t="shared" si="308"/>
        <v>0</v>
      </c>
      <c r="JG217" s="80">
        <f t="shared" si="308"/>
        <v>0</v>
      </c>
      <c r="JH217" s="80">
        <f t="shared" si="308"/>
        <v>0</v>
      </c>
      <c r="JI217" s="80">
        <f t="shared" si="308"/>
        <v>0</v>
      </c>
      <c r="JJ217" s="80">
        <f t="shared" si="308"/>
        <v>0</v>
      </c>
      <c r="JK217" s="80">
        <f t="shared" si="308"/>
        <v>0</v>
      </c>
      <c r="JL217" s="80">
        <f t="shared" si="308"/>
        <v>0</v>
      </c>
      <c r="JM217" s="80">
        <f t="shared" si="308"/>
        <v>0</v>
      </c>
      <c r="JN217" s="80">
        <f t="shared" si="308"/>
        <v>0</v>
      </c>
      <c r="JO217" s="80">
        <f t="shared" si="308"/>
        <v>0</v>
      </c>
      <c r="JP217" s="80">
        <f t="shared" si="308"/>
        <v>0</v>
      </c>
      <c r="JQ217" s="80">
        <f t="shared" si="308"/>
        <v>0</v>
      </c>
      <c r="JR217" s="80">
        <f t="shared" si="308"/>
        <v>0</v>
      </c>
      <c r="JS217" s="80">
        <f t="shared" si="308"/>
        <v>0</v>
      </c>
      <c r="JT217" s="80">
        <f t="shared" si="308"/>
        <v>0</v>
      </c>
      <c r="JU217" s="80">
        <f t="shared" si="308"/>
        <v>0</v>
      </c>
      <c r="JV217" s="80">
        <f t="shared" si="308"/>
        <v>0</v>
      </c>
      <c r="JW217" s="80">
        <f t="shared" si="308"/>
        <v>0</v>
      </c>
      <c r="JX217" s="80">
        <f t="shared" si="308"/>
        <v>0</v>
      </c>
      <c r="JY217" s="80">
        <f t="shared" si="308"/>
        <v>0</v>
      </c>
      <c r="JZ217" s="80">
        <f t="shared" si="308"/>
        <v>0</v>
      </c>
      <c r="KA217" s="80">
        <f t="shared" si="308"/>
        <v>0</v>
      </c>
      <c r="KB217" s="80">
        <f t="shared" si="308"/>
        <v>0</v>
      </c>
      <c r="KC217" s="80">
        <f t="shared" si="308"/>
        <v>0</v>
      </c>
      <c r="KD217" s="80">
        <f t="shared" si="308"/>
        <v>0</v>
      </c>
      <c r="KE217" s="80">
        <f t="shared" si="308"/>
        <v>0</v>
      </c>
      <c r="KF217" s="1"/>
      <c r="KG217" s="1"/>
      <c r="KH217" s="80">
        <f>+Interest_Rate_for_Equipment_Financing/12*P217</f>
        <v>0</v>
      </c>
      <c r="KI217" s="80">
        <f>+Interest_Rate_for_Equipment_Financing/12*Q217</f>
        <v>0</v>
      </c>
      <c r="KJ217" s="80">
        <f>+Interest_Rate_for_Equipment_Financing/12*R217</f>
        <v>0</v>
      </c>
      <c r="KK217" s="80">
        <f>+Interest_Rate_for_Equipment_Financing/12*S217</f>
        <v>0</v>
      </c>
      <c r="KL217" s="80">
        <f>+Interest_Rate_for_Equipment_Financing/12*T217</f>
        <v>0</v>
      </c>
      <c r="KM217" s="80">
        <f>+Interest_Rate_for_Equipment_Financing/12*U217</f>
        <v>0</v>
      </c>
      <c r="KN217" s="80">
        <f>+Interest_Rate_for_Equipment_Financing/12*V217</f>
        <v>0</v>
      </c>
      <c r="KO217" s="80">
        <f>+Interest_Rate_for_Equipment_Financing/12*W217</f>
        <v>0</v>
      </c>
      <c r="KP217" s="80">
        <f>+Interest_Rate_for_Equipment_Financing/12*X217</f>
        <v>0</v>
      </c>
      <c r="KQ217" s="80">
        <f>+Interest_Rate_for_Equipment_Financing/12*Y217</f>
        <v>0</v>
      </c>
      <c r="KR217" s="80">
        <f>+Interest_Rate_for_Equipment_Financing/12*Z217</f>
        <v>0</v>
      </c>
      <c r="KS217" s="80">
        <f>+Interest_Rate_for_Equipment_Financing/12*AA217</f>
        <v>0</v>
      </c>
      <c r="KT217" s="80">
        <f>+Interest_Rate_for_Equipment_Financing/12*AB217</f>
        <v>0</v>
      </c>
      <c r="KU217" s="80">
        <f>+Interest_Rate_for_Equipment_Financing/12*AC217</f>
        <v>0</v>
      </c>
      <c r="KV217" s="80">
        <f>+Interest_Rate_for_Equipment_Financing/12*AD217</f>
        <v>0</v>
      </c>
      <c r="KW217" s="80">
        <f>+Interest_Rate_for_Equipment_Financing/12*AE217</f>
        <v>0</v>
      </c>
      <c r="KX217" s="80">
        <f>+Interest_Rate_for_Equipment_Financing/12*AF217</f>
        <v>0</v>
      </c>
      <c r="KY217" s="80">
        <f>+Interest_Rate_for_Equipment_Financing/12*AG217</f>
        <v>0</v>
      </c>
      <c r="KZ217" s="80">
        <f>+Interest_Rate_for_Equipment_Financing/12*AH217</f>
        <v>0</v>
      </c>
      <c r="LA217" s="80">
        <f>+Interest_Rate_for_Equipment_Financing/12*AI217</f>
        <v>0</v>
      </c>
      <c r="LB217" s="80">
        <f>+Interest_Rate_for_Equipment_Financing/12*AJ217</f>
        <v>0</v>
      </c>
      <c r="LC217" s="80">
        <f>+Interest_Rate_for_Equipment_Financing/12*AK217</f>
        <v>0</v>
      </c>
      <c r="LD217" s="80">
        <f>+Interest_Rate_for_Equipment_Financing/12*AL217</f>
        <v>0</v>
      </c>
      <c r="LE217" s="80">
        <f>+Interest_Rate_for_Equipment_Financing/12*AM217</f>
        <v>0</v>
      </c>
      <c r="LF217" s="80">
        <f>+Interest_Rate_for_Equipment_Financing/12*AN217</f>
        <v>0</v>
      </c>
      <c r="LG217" s="80">
        <f>+Interest_Rate_for_Equipment_Financing/12*AO217</f>
        <v>0</v>
      </c>
      <c r="LH217" s="80">
        <f>+Interest_Rate_for_Equipment_Financing/12*AP217</f>
        <v>0</v>
      </c>
      <c r="LI217" s="80">
        <f>+Interest_Rate_for_Equipment_Financing/12*AQ217</f>
        <v>0</v>
      </c>
      <c r="LJ217" s="80">
        <f>+Interest_Rate_for_Equipment_Financing/12*AR217</f>
        <v>0</v>
      </c>
      <c r="LK217" s="80">
        <f>+Interest_Rate_for_Equipment_Financing/12*AS217</f>
        <v>0</v>
      </c>
      <c r="LL217" s="80">
        <f>+Interest_Rate_for_Equipment_Financing/12*AT217</f>
        <v>0</v>
      </c>
      <c r="LM217" s="80">
        <f>+Interest_Rate_for_Equipment_Financing/12*AU217</f>
        <v>0</v>
      </c>
      <c r="LN217" s="80">
        <f>+Interest_Rate_for_Equipment_Financing/12*AV217</f>
        <v>0</v>
      </c>
      <c r="LO217" s="80">
        <f>+Interest_Rate_for_Equipment_Financing/12*AW217</f>
        <v>0</v>
      </c>
      <c r="LP217" s="80">
        <f>+Interest_Rate_for_Equipment_Financing/12*AX217</f>
        <v>0</v>
      </c>
      <c r="LQ217" s="80">
        <f>+Interest_Rate_for_Equipment_Financing/12*AY217</f>
        <v>0</v>
      </c>
      <c r="LR217" s="80">
        <f>+Interest_Rate_for_Equipment_Financing/12*AZ217</f>
        <v>0</v>
      </c>
      <c r="LS217" s="80">
        <f>+Interest_Rate_for_Equipment_Financing/12*BA217</f>
        <v>0</v>
      </c>
      <c r="LT217" s="80">
        <f>+Interest_Rate_for_Equipment_Financing/12*BB217</f>
        <v>0</v>
      </c>
      <c r="LU217" s="80">
        <f>+Interest_Rate_for_Equipment_Financing/12*BC217</f>
        <v>0</v>
      </c>
      <c r="LV217" s="80">
        <f>+Interest_Rate_for_Equipment_Financing/12*BD217</f>
        <v>0</v>
      </c>
      <c r="LW217" s="80">
        <f>+Interest_Rate_for_Equipment_Financing/12*BE217</f>
        <v>0</v>
      </c>
      <c r="LX217" s="80">
        <f>+Interest_Rate_for_Equipment_Financing/12*BF217</f>
        <v>0</v>
      </c>
      <c r="LY217" s="80">
        <f>+Interest_Rate_for_Equipment_Financing/12*BG217</f>
        <v>0</v>
      </c>
      <c r="LZ217" s="80">
        <f>+Interest_Rate_for_Equipment_Financing/12*BH217</f>
        <v>0</v>
      </c>
      <c r="MA217" s="80">
        <f>+Interest_Rate_for_Equipment_Financing/12*BI217</f>
        <v>0</v>
      </c>
      <c r="MB217" s="80">
        <f>+Interest_Rate_for_Equipment_Financing/12*BJ217</f>
        <v>0</v>
      </c>
      <c r="MC217" s="80">
        <f>+Interest_Rate_for_Equipment_Financing/12*BK217</f>
        <v>0</v>
      </c>
      <c r="MD217" s="80">
        <f>+Interest_Rate_for_Equipment_Financing/12*BL217</f>
        <v>0</v>
      </c>
      <c r="ME217" s="80">
        <f>+Interest_Rate_for_Equipment_Financing/12*BM217</f>
        <v>0</v>
      </c>
      <c r="MF217" s="80">
        <f>+Interest_Rate_for_Equipment_Financing/12*BN217</f>
        <v>0</v>
      </c>
      <c r="MG217" s="80">
        <f>+Interest_Rate_for_Equipment_Financing/12*BO217</f>
        <v>0</v>
      </c>
      <c r="MH217" s="80">
        <f>+Interest_Rate_for_Equipment_Financing/12*BP217</f>
        <v>0</v>
      </c>
      <c r="MI217" s="80">
        <f>+Interest_Rate_for_Equipment_Financing/12*BQ217</f>
        <v>0</v>
      </c>
      <c r="MJ217" s="80">
        <f>+Interest_Rate_for_Equipment_Financing/12*BR217</f>
        <v>0</v>
      </c>
      <c r="MK217" s="80">
        <f>+Interest_Rate_for_Equipment_Financing/12*BS217</f>
        <v>0</v>
      </c>
      <c r="ML217" s="80">
        <f>+Interest_Rate_for_Equipment_Financing/12*BT217</f>
        <v>0</v>
      </c>
      <c r="MM217" s="80">
        <f>+Interest_Rate_for_Equipment_Financing/12*BU217</f>
        <v>0</v>
      </c>
      <c r="MN217" s="80">
        <f>+Interest_Rate_for_Equipment_Financing/12*BV217</f>
        <v>0</v>
      </c>
      <c r="MO217" s="80">
        <f>+Interest_Rate_for_Equipment_Financing/12*BW217</f>
        <v>0</v>
      </c>
      <c r="MP217" s="80">
        <f>+Interest_Rate_for_Equipment_Financing/12*BX217</f>
        <v>0</v>
      </c>
      <c r="MQ217" s="80">
        <f>+Interest_Rate_for_Equipment_Financing/12*BY217</f>
        <v>0</v>
      </c>
      <c r="MR217" s="80">
        <f>+Interest_Rate_for_Equipment_Financing/12*BZ217</f>
        <v>0</v>
      </c>
      <c r="MS217" s="80">
        <f>+Interest_Rate_for_Equipment_Financing/12*CA217</f>
        <v>0</v>
      </c>
      <c r="MT217" s="80">
        <f>+Interest_Rate_for_Equipment_Financing/12*CB217</f>
        <v>0</v>
      </c>
      <c r="MU217" s="80">
        <f>+Interest_Rate_for_Equipment_Financing/12*CC217</f>
        <v>0</v>
      </c>
      <c r="MV217" s="80">
        <f>+Interest_Rate_for_Equipment_Financing/12*CD217</f>
        <v>0</v>
      </c>
      <c r="MW217" s="80">
        <f>+Interest_Rate_for_Equipment_Financing/12*CE217</f>
        <v>0</v>
      </c>
      <c r="MX217" s="80">
        <f>+Interest_Rate_for_Equipment_Financing/12*CF217</f>
        <v>0</v>
      </c>
      <c r="MY217" s="80">
        <f>+Interest_Rate_for_Equipment_Financing/12*CG217</f>
        <v>0</v>
      </c>
      <c r="MZ217" s="80">
        <f>+Interest_Rate_for_Equipment_Financing/12*CH217</f>
        <v>0</v>
      </c>
      <c r="NA217" s="80">
        <f>+Interest_Rate_for_Equipment_Financing/12*CI217</f>
        <v>0</v>
      </c>
      <c r="NB217" s="80">
        <f>+Interest_Rate_for_Equipment_Financing/12*CJ217</f>
        <v>0</v>
      </c>
      <c r="NC217" s="80">
        <f>+Interest_Rate_for_Equipment_Financing/12*CK217</f>
        <v>0</v>
      </c>
      <c r="ND217" s="80">
        <f>+Interest_Rate_for_Equipment_Financing/12*CL217</f>
        <v>0</v>
      </c>
      <c r="NE217" s="80">
        <f>+Interest_Rate_for_Equipment_Financing/12*CM217</f>
        <v>0</v>
      </c>
      <c r="NF217" s="80">
        <f>+Interest_Rate_for_Equipment_Financing/12*CN217</f>
        <v>0</v>
      </c>
      <c r="NG217" s="80">
        <f>+Interest_Rate_for_Equipment_Financing/12*CO217</f>
        <v>0</v>
      </c>
      <c r="NH217" s="80">
        <f>+Interest_Rate_for_Equipment_Financing/12*CP217</f>
        <v>0</v>
      </c>
      <c r="NI217" s="80">
        <f>+Interest_Rate_for_Equipment_Financing/12*CQ217</f>
        <v>0</v>
      </c>
      <c r="NJ217" s="80">
        <f>+Interest_Rate_for_Equipment_Financing/12*CR217</f>
        <v>0</v>
      </c>
      <c r="NK217" s="80">
        <f>+Interest_Rate_for_Equipment_Financing/12*CS217</f>
        <v>0</v>
      </c>
      <c r="NL217" s="80">
        <f>+Interest_Rate_for_Equipment_Financing/12*CT217</f>
        <v>0</v>
      </c>
      <c r="NM217" s="80">
        <f>+Interest_Rate_for_Equipment_Financing/12*CU217</f>
        <v>0</v>
      </c>
      <c r="NN217" s="80">
        <f>+Interest_Rate_for_Equipment_Financing/12*CV217</f>
        <v>0</v>
      </c>
      <c r="NO217" s="80">
        <f>+Interest_Rate_for_Equipment_Financing/12*CW217</f>
        <v>0</v>
      </c>
      <c r="NP217" s="80">
        <f>+Interest_Rate_for_Equipment_Financing/12*CX217</f>
        <v>0</v>
      </c>
      <c r="NQ217" s="80">
        <f>+Interest_Rate_for_Equipment_Financing/12*CY217</f>
        <v>0</v>
      </c>
      <c r="NR217" s="80">
        <f>+Interest_Rate_for_Equipment_Financing/12*CZ217</f>
        <v>0</v>
      </c>
      <c r="NS217" s="80">
        <f>+Interest_Rate_for_Equipment_Financing/12*DA217</f>
        <v>0</v>
      </c>
      <c r="NT217" s="80">
        <f>+Interest_Rate_for_Equipment_Financing/12*DB217</f>
        <v>0</v>
      </c>
      <c r="NU217" s="80">
        <f>+Interest_Rate_for_Equipment_Financing/12*DC217</f>
        <v>0</v>
      </c>
      <c r="NV217" s="80">
        <f>+Interest_Rate_for_Equipment_Financing/12*DD217</f>
        <v>0</v>
      </c>
      <c r="NW217" s="80">
        <f>+Interest_Rate_for_Equipment_Financing/12*DE217</f>
        <v>0</v>
      </c>
      <c r="NX217" s="80">
        <f>+Interest_Rate_for_Equipment_Financing/12*DF217</f>
        <v>0</v>
      </c>
      <c r="NY217" s="80">
        <f>+Interest_Rate_for_Equipment_Financing/12*DG217</f>
        <v>0</v>
      </c>
      <c r="NZ217" s="80">
        <f>+Interest_Rate_for_Equipment_Financing/12*DH217</f>
        <v>0</v>
      </c>
      <c r="OA217" s="80">
        <f>+Interest_Rate_for_Equipment_Financing/12*DI217</f>
        <v>0</v>
      </c>
      <c r="OB217" s="80">
        <f>+Interest_Rate_for_Equipment_Financing/12*DJ217</f>
        <v>0</v>
      </c>
      <c r="OC217" s="80">
        <f>+Interest_Rate_for_Equipment_Financing/12*DK217</f>
        <v>0</v>
      </c>
      <c r="OD217" s="80">
        <f>+Interest_Rate_for_Equipment_Financing/12*DL217</f>
        <v>0</v>
      </c>
      <c r="OE217" s="80">
        <f>+Interest_Rate_for_Equipment_Financing/12*DM217</f>
        <v>0</v>
      </c>
      <c r="OF217" s="80">
        <f>+Interest_Rate_for_Equipment_Financing/12*DN217</f>
        <v>0</v>
      </c>
      <c r="OG217" s="80">
        <f>+Interest_Rate_for_Equipment_Financing/12*DO217</f>
        <v>0</v>
      </c>
      <c r="OH217" s="80">
        <f>+Interest_Rate_for_Equipment_Financing/12*DP217</f>
        <v>0</v>
      </c>
      <c r="OI217" s="80">
        <f>+Interest_Rate_for_Equipment_Financing/12*DQ217</f>
        <v>0</v>
      </c>
      <c r="OJ217" s="80">
        <f>+Interest_Rate_for_Equipment_Financing/12*DR217</f>
        <v>0</v>
      </c>
      <c r="OK217" s="80">
        <f>+Interest_Rate_for_Equipment_Financing/12*DS217</f>
        <v>0</v>
      </c>
      <c r="OL217" s="80">
        <f>+Interest_Rate_for_Equipment_Financing/12*DT217</f>
        <v>0</v>
      </c>
      <c r="OM217" s="80">
        <f>+Interest_Rate_for_Equipment_Financing/12*DU217</f>
        <v>0</v>
      </c>
      <c r="ON217" s="80">
        <f>+Interest_Rate_for_Equipment_Financing/12*DV217</f>
        <v>0</v>
      </c>
      <c r="OO217" s="80">
        <f>+Interest_Rate_for_Equipment_Financing/12*DW217</f>
        <v>0</v>
      </c>
      <c r="OP217" s="80">
        <f>+Interest_Rate_for_Equipment_Financing/12*DX217</f>
        <v>0</v>
      </c>
      <c r="OQ217" s="80">
        <f>+Interest_Rate_for_Equipment_Financing/12*DY217</f>
        <v>0</v>
      </c>
      <c r="OR217" s="80">
        <f>+Interest_Rate_for_Equipment_Financing/12*DZ217</f>
        <v>0</v>
      </c>
      <c r="OS217" s="80">
        <f>+Interest_Rate_for_Equipment_Financing/12*EA217</f>
        <v>0</v>
      </c>
      <c r="OT217" s="80">
        <f>+Interest_Rate_for_Equipment_Financing/12*EB217</f>
        <v>0</v>
      </c>
      <c r="OU217" s="80">
        <f>+Interest_Rate_for_Equipment_Financing/12*EC217</f>
        <v>0</v>
      </c>
      <c r="OV217" s="80">
        <f>+Interest_Rate_for_Equipment_Financing/12*ED217</f>
        <v>0</v>
      </c>
      <c r="OW217" s="80">
        <f>+Interest_Rate_for_Equipment_Financing/12*EE217</f>
        <v>0</v>
      </c>
    </row>
    <row r="218" ht="12.75" customHeight="1">
      <c r="A218" s="79">
        <f t="shared" si="111"/>
        <v>97</v>
      </c>
      <c r="B218" s="79" t="s">
        <v>297</v>
      </c>
      <c r="C218" s="80"/>
      <c r="D218" s="80" t="str">
        <f>Term_for_Equipment_Financing</f>
        <v/>
      </c>
      <c r="E218" s="294">
        <f>+Interest_Rate_LT</f>
        <v>0.05</v>
      </c>
      <c r="F218" s="295">
        <f t="shared" si="141"/>
        <v>1</v>
      </c>
      <c r="G218" s="79">
        <f t="shared" si="142"/>
        <v>2033</v>
      </c>
      <c r="H218" s="296"/>
      <c r="I218" s="296"/>
      <c r="J218" s="297"/>
      <c r="K218" s="1"/>
      <c r="L218" s="1"/>
      <c r="M218" s="256">
        <f t="shared" si="118"/>
        <v>48580</v>
      </c>
      <c r="N218" s="256">
        <f t="shared" si="112"/>
        <v>0</v>
      </c>
      <c r="O218" s="257">
        <f t="shared" si="113"/>
        <v>0</v>
      </c>
      <c r="P218" s="258">
        <f t="shared" ref="P218:ES218" si="309">AND((O218&gt;0.1),OR(P$70&lt;$N218,$N218=0))*(O218+$O218+O218*$E218/12)+(P$70=$M218)*($C218+$O218+$C218*$E218/12)</f>
        <v>0</v>
      </c>
      <c r="Q218" s="258">
        <f t="shared" si="309"/>
        <v>0</v>
      </c>
      <c r="R218" s="258">
        <f t="shared" si="309"/>
        <v>0</v>
      </c>
      <c r="S218" s="258">
        <f t="shared" si="309"/>
        <v>0</v>
      </c>
      <c r="T218" s="258">
        <f t="shared" si="309"/>
        <v>0</v>
      </c>
      <c r="U218" s="258">
        <f t="shared" si="309"/>
        <v>0</v>
      </c>
      <c r="V218" s="258">
        <f t="shared" si="309"/>
        <v>0</v>
      </c>
      <c r="W218" s="258">
        <f t="shared" si="309"/>
        <v>0</v>
      </c>
      <c r="X218" s="258">
        <f t="shared" si="309"/>
        <v>0</v>
      </c>
      <c r="Y218" s="258">
        <f t="shared" si="309"/>
        <v>0</v>
      </c>
      <c r="Z218" s="258">
        <f t="shared" si="309"/>
        <v>0</v>
      </c>
      <c r="AA218" s="258">
        <f t="shared" si="309"/>
        <v>0</v>
      </c>
      <c r="AB218" s="258">
        <f t="shared" si="309"/>
        <v>0</v>
      </c>
      <c r="AC218" s="258">
        <f t="shared" si="309"/>
        <v>0</v>
      </c>
      <c r="AD218" s="258">
        <f t="shared" si="309"/>
        <v>0</v>
      </c>
      <c r="AE218" s="258">
        <f t="shared" si="309"/>
        <v>0</v>
      </c>
      <c r="AF218" s="258">
        <f t="shared" si="309"/>
        <v>0</v>
      </c>
      <c r="AG218" s="258">
        <f t="shared" si="309"/>
        <v>0</v>
      </c>
      <c r="AH218" s="258">
        <f t="shared" si="309"/>
        <v>0</v>
      </c>
      <c r="AI218" s="258">
        <f t="shared" si="309"/>
        <v>0</v>
      </c>
      <c r="AJ218" s="258">
        <f t="shared" si="309"/>
        <v>0</v>
      </c>
      <c r="AK218" s="258">
        <f t="shared" si="309"/>
        <v>0</v>
      </c>
      <c r="AL218" s="258">
        <f t="shared" si="309"/>
        <v>0</v>
      </c>
      <c r="AM218" s="258">
        <f t="shared" si="309"/>
        <v>0</v>
      </c>
      <c r="AN218" s="258">
        <f t="shared" si="309"/>
        <v>0</v>
      </c>
      <c r="AO218" s="258">
        <f t="shared" si="309"/>
        <v>0</v>
      </c>
      <c r="AP218" s="258">
        <f t="shared" si="309"/>
        <v>0</v>
      </c>
      <c r="AQ218" s="258">
        <f t="shared" si="309"/>
        <v>0</v>
      </c>
      <c r="AR218" s="258">
        <f t="shared" si="309"/>
        <v>0</v>
      </c>
      <c r="AS218" s="258">
        <f t="shared" si="309"/>
        <v>0</v>
      </c>
      <c r="AT218" s="258">
        <f t="shared" si="309"/>
        <v>0</v>
      </c>
      <c r="AU218" s="258">
        <f t="shared" si="309"/>
        <v>0</v>
      </c>
      <c r="AV218" s="258">
        <f t="shared" si="309"/>
        <v>0</v>
      </c>
      <c r="AW218" s="258">
        <f t="shared" si="309"/>
        <v>0</v>
      </c>
      <c r="AX218" s="258">
        <f t="shared" si="309"/>
        <v>0</v>
      </c>
      <c r="AY218" s="258">
        <f t="shared" si="309"/>
        <v>0</v>
      </c>
      <c r="AZ218" s="258">
        <f t="shared" si="309"/>
        <v>0</v>
      </c>
      <c r="BA218" s="258">
        <f t="shared" si="309"/>
        <v>0</v>
      </c>
      <c r="BB218" s="258">
        <f t="shared" si="309"/>
        <v>0</v>
      </c>
      <c r="BC218" s="258">
        <f t="shared" si="309"/>
        <v>0</v>
      </c>
      <c r="BD218" s="258">
        <f t="shared" si="309"/>
        <v>0</v>
      </c>
      <c r="BE218" s="258">
        <f t="shared" si="309"/>
        <v>0</v>
      </c>
      <c r="BF218" s="258">
        <f t="shared" si="309"/>
        <v>0</v>
      </c>
      <c r="BG218" s="258">
        <f t="shared" si="309"/>
        <v>0</v>
      </c>
      <c r="BH218" s="258">
        <f t="shared" si="309"/>
        <v>0</v>
      </c>
      <c r="BI218" s="258">
        <f t="shared" si="309"/>
        <v>0</v>
      </c>
      <c r="BJ218" s="258">
        <f t="shared" si="309"/>
        <v>0</v>
      </c>
      <c r="BK218" s="258">
        <f t="shared" si="309"/>
        <v>0</v>
      </c>
      <c r="BL218" s="258">
        <f t="shared" si="309"/>
        <v>0</v>
      </c>
      <c r="BM218" s="258">
        <f t="shared" si="309"/>
        <v>0</v>
      </c>
      <c r="BN218" s="258">
        <f t="shared" si="309"/>
        <v>0</v>
      </c>
      <c r="BO218" s="258">
        <f t="shared" si="309"/>
        <v>0</v>
      </c>
      <c r="BP218" s="258">
        <f t="shared" si="309"/>
        <v>0</v>
      </c>
      <c r="BQ218" s="258">
        <f t="shared" si="309"/>
        <v>0</v>
      </c>
      <c r="BR218" s="258">
        <f t="shared" si="309"/>
        <v>0</v>
      </c>
      <c r="BS218" s="258">
        <f t="shared" si="309"/>
        <v>0</v>
      </c>
      <c r="BT218" s="258">
        <f t="shared" si="309"/>
        <v>0</v>
      </c>
      <c r="BU218" s="258">
        <f t="shared" si="309"/>
        <v>0</v>
      </c>
      <c r="BV218" s="258">
        <f t="shared" si="309"/>
        <v>0</v>
      </c>
      <c r="BW218" s="258">
        <f t="shared" si="309"/>
        <v>0</v>
      </c>
      <c r="BX218" s="258">
        <f t="shared" si="309"/>
        <v>0</v>
      </c>
      <c r="BY218" s="258">
        <f t="shared" si="309"/>
        <v>0</v>
      </c>
      <c r="BZ218" s="258">
        <f t="shared" si="309"/>
        <v>0</v>
      </c>
      <c r="CA218" s="258">
        <f t="shared" si="309"/>
        <v>0</v>
      </c>
      <c r="CB218" s="258">
        <f t="shared" si="309"/>
        <v>0</v>
      </c>
      <c r="CC218" s="258">
        <f t="shared" si="309"/>
        <v>0</v>
      </c>
      <c r="CD218" s="258">
        <f t="shared" si="309"/>
        <v>0</v>
      </c>
      <c r="CE218" s="258">
        <f t="shared" si="309"/>
        <v>0</v>
      </c>
      <c r="CF218" s="258">
        <f t="shared" si="309"/>
        <v>0</v>
      </c>
      <c r="CG218" s="258">
        <f t="shared" si="309"/>
        <v>0</v>
      </c>
      <c r="CH218" s="258">
        <f t="shared" si="309"/>
        <v>0</v>
      </c>
      <c r="CI218" s="258">
        <f t="shared" si="309"/>
        <v>0</v>
      </c>
      <c r="CJ218" s="258">
        <f t="shared" si="309"/>
        <v>0</v>
      </c>
      <c r="CK218" s="258">
        <f t="shared" si="309"/>
        <v>0</v>
      </c>
      <c r="CL218" s="258">
        <f t="shared" si="309"/>
        <v>0</v>
      </c>
      <c r="CM218" s="258">
        <f t="shared" si="309"/>
        <v>0</v>
      </c>
      <c r="CN218" s="258">
        <f t="shared" si="309"/>
        <v>0</v>
      </c>
      <c r="CO218" s="258">
        <f t="shared" si="309"/>
        <v>0</v>
      </c>
      <c r="CP218" s="258">
        <f t="shared" si="309"/>
        <v>0</v>
      </c>
      <c r="CQ218" s="258">
        <f t="shared" si="309"/>
        <v>0</v>
      </c>
      <c r="CR218" s="258">
        <f t="shared" si="309"/>
        <v>0</v>
      </c>
      <c r="CS218" s="258">
        <f t="shared" si="309"/>
        <v>0</v>
      </c>
      <c r="CT218" s="258">
        <f t="shared" si="309"/>
        <v>0</v>
      </c>
      <c r="CU218" s="258">
        <f t="shared" si="309"/>
        <v>0</v>
      </c>
      <c r="CV218" s="258">
        <f t="shared" si="309"/>
        <v>0</v>
      </c>
      <c r="CW218" s="258">
        <f t="shared" si="309"/>
        <v>0</v>
      </c>
      <c r="CX218" s="258">
        <f t="shared" si="309"/>
        <v>0</v>
      </c>
      <c r="CY218" s="258">
        <f t="shared" si="309"/>
        <v>0</v>
      </c>
      <c r="CZ218" s="258">
        <f t="shared" si="309"/>
        <v>0</v>
      </c>
      <c r="DA218" s="258">
        <f t="shared" si="309"/>
        <v>0</v>
      </c>
      <c r="DB218" s="258">
        <f t="shared" si="309"/>
        <v>0</v>
      </c>
      <c r="DC218" s="258">
        <f t="shared" si="309"/>
        <v>0</v>
      </c>
      <c r="DD218" s="258">
        <f t="shared" si="309"/>
        <v>0</v>
      </c>
      <c r="DE218" s="258">
        <f t="shared" si="309"/>
        <v>0</v>
      </c>
      <c r="DF218" s="258">
        <f t="shared" si="309"/>
        <v>0</v>
      </c>
      <c r="DG218" s="258">
        <f t="shared" si="309"/>
        <v>0</v>
      </c>
      <c r="DH218" s="258">
        <f t="shared" si="309"/>
        <v>0</v>
      </c>
      <c r="DI218" s="258">
        <f t="shared" si="309"/>
        <v>0</v>
      </c>
      <c r="DJ218" s="258">
        <f t="shared" si="309"/>
        <v>0</v>
      </c>
      <c r="DK218" s="258">
        <f t="shared" si="309"/>
        <v>0</v>
      </c>
      <c r="DL218" s="258">
        <f t="shared" si="309"/>
        <v>0</v>
      </c>
      <c r="DM218" s="258">
        <f t="shared" si="309"/>
        <v>0</v>
      </c>
      <c r="DN218" s="258">
        <f t="shared" si="309"/>
        <v>0</v>
      </c>
      <c r="DO218" s="258">
        <f t="shared" si="309"/>
        <v>0</v>
      </c>
      <c r="DP218" s="258">
        <f t="shared" si="309"/>
        <v>0</v>
      </c>
      <c r="DQ218" s="258">
        <f t="shared" si="309"/>
        <v>0</v>
      </c>
      <c r="DR218" s="258">
        <f t="shared" si="309"/>
        <v>0</v>
      </c>
      <c r="DS218" s="258">
        <f t="shared" si="309"/>
        <v>0</v>
      </c>
      <c r="DT218" s="258">
        <f t="shared" si="309"/>
        <v>0</v>
      </c>
      <c r="DU218" s="258">
        <f t="shared" si="309"/>
        <v>0</v>
      </c>
      <c r="DV218" s="258">
        <f t="shared" si="309"/>
        <v>0</v>
      </c>
      <c r="DW218" s="258">
        <f t="shared" si="309"/>
        <v>0</v>
      </c>
      <c r="DX218" s="258">
        <f t="shared" si="309"/>
        <v>0</v>
      </c>
      <c r="DY218" s="258">
        <f t="shared" si="309"/>
        <v>0</v>
      </c>
      <c r="DZ218" s="258">
        <f t="shared" si="309"/>
        <v>0</v>
      </c>
      <c r="EA218" s="258">
        <f t="shared" si="309"/>
        <v>0</v>
      </c>
      <c r="EB218" s="258">
        <f t="shared" si="309"/>
        <v>0</v>
      </c>
      <c r="EC218" s="258">
        <f t="shared" si="309"/>
        <v>0</v>
      </c>
      <c r="ED218" s="258">
        <f t="shared" si="309"/>
        <v>0</v>
      </c>
      <c r="EE218" s="258">
        <f t="shared" si="309"/>
        <v>0</v>
      </c>
      <c r="EF218" s="258">
        <f t="shared" si="309"/>
        <v>0</v>
      </c>
      <c r="EG218" s="258">
        <f t="shared" si="309"/>
        <v>0</v>
      </c>
      <c r="EH218" s="258">
        <f t="shared" si="309"/>
        <v>0</v>
      </c>
      <c r="EI218" s="258">
        <f t="shared" si="309"/>
        <v>0</v>
      </c>
      <c r="EJ218" s="258">
        <f t="shared" si="309"/>
        <v>0</v>
      </c>
      <c r="EK218" s="258">
        <f t="shared" si="309"/>
        <v>0</v>
      </c>
      <c r="EL218" s="258">
        <f t="shared" si="309"/>
        <v>0</v>
      </c>
      <c r="EM218" s="258">
        <f t="shared" si="309"/>
        <v>0</v>
      </c>
      <c r="EN218" s="258">
        <f t="shared" si="309"/>
        <v>0</v>
      </c>
      <c r="EO218" s="258">
        <f t="shared" si="309"/>
        <v>0</v>
      </c>
      <c r="EP218" s="258">
        <f t="shared" si="309"/>
        <v>0</v>
      </c>
      <c r="EQ218" s="258">
        <f t="shared" si="309"/>
        <v>0</v>
      </c>
      <c r="ER218" s="258">
        <f t="shared" si="309"/>
        <v>0</v>
      </c>
      <c r="ES218" s="258">
        <f t="shared" si="309"/>
        <v>0</v>
      </c>
      <c r="ET218" s="1"/>
      <c r="EU218" s="1"/>
      <c r="EV218" s="1"/>
      <c r="EW218" s="1"/>
      <c r="EX218" s="80">
        <f t="shared" ref="EX218:KE218" si="310">(P218&gt;0)*(P218-AB218)</f>
        <v>0</v>
      </c>
      <c r="EY218" s="80">
        <f t="shared" si="310"/>
        <v>0</v>
      </c>
      <c r="EZ218" s="80">
        <f t="shared" si="310"/>
        <v>0</v>
      </c>
      <c r="FA218" s="80">
        <f t="shared" si="310"/>
        <v>0</v>
      </c>
      <c r="FB218" s="80">
        <f t="shared" si="310"/>
        <v>0</v>
      </c>
      <c r="FC218" s="80">
        <f t="shared" si="310"/>
        <v>0</v>
      </c>
      <c r="FD218" s="80">
        <f t="shared" si="310"/>
        <v>0</v>
      </c>
      <c r="FE218" s="80">
        <f t="shared" si="310"/>
        <v>0</v>
      </c>
      <c r="FF218" s="80">
        <f t="shared" si="310"/>
        <v>0</v>
      </c>
      <c r="FG218" s="80">
        <f t="shared" si="310"/>
        <v>0</v>
      </c>
      <c r="FH218" s="80">
        <f t="shared" si="310"/>
        <v>0</v>
      </c>
      <c r="FI218" s="80">
        <f t="shared" si="310"/>
        <v>0</v>
      </c>
      <c r="FJ218" s="80">
        <f t="shared" si="310"/>
        <v>0</v>
      </c>
      <c r="FK218" s="80">
        <f t="shared" si="310"/>
        <v>0</v>
      </c>
      <c r="FL218" s="80">
        <f t="shared" si="310"/>
        <v>0</v>
      </c>
      <c r="FM218" s="80">
        <f t="shared" si="310"/>
        <v>0</v>
      </c>
      <c r="FN218" s="80">
        <f t="shared" si="310"/>
        <v>0</v>
      </c>
      <c r="FO218" s="80">
        <f t="shared" si="310"/>
        <v>0</v>
      </c>
      <c r="FP218" s="80">
        <f t="shared" si="310"/>
        <v>0</v>
      </c>
      <c r="FQ218" s="80">
        <f t="shared" si="310"/>
        <v>0</v>
      </c>
      <c r="FR218" s="80">
        <f t="shared" si="310"/>
        <v>0</v>
      </c>
      <c r="FS218" s="80">
        <f t="shared" si="310"/>
        <v>0</v>
      </c>
      <c r="FT218" s="80">
        <f t="shared" si="310"/>
        <v>0</v>
      </c>
      <c r="FU218" s="80">
        <f t="shared" si="310"/>
        <v>0</v>
      </c>
      <c r="FV218" s="80">
        <f t="shared" si="310"/>
        <v>0</v>
      </c>
      <c r="FW218" s="80">
        <f t="shared" si="310"/>
        <v>0</v>
      </c>
      <c r="FX218" s="80">
        <f t="shared" si="310"/>
        <v>0</v>
      </c>
      <c r="FY218" s="80">
        <f t="shared" si="310"/>
        <v>0</v>
      </c>
      <c r="FZ218" s="80">
        <f t="shared" si="310"/>
        <v>0</v>
      </c>
      <c r="GA218" s="80">
        <f t="shared" si="310"/>
        <v>0</v>
      </c>
      <c r="GB218" s="80">
        <f t="shared" si="310"/>
        <v>0</v>
      </c>
      <c r="GC218" s="80">
        <f t="shared" si="310"/>
        <v>0</v>
      </c>
      <c r="GD218" s="80">
        <f t="shared" si="310"/>
        <v>0</v>
      </c>
      <c r="GE218" s="80">
        <f t="shared" si="310"/>
        <v>0</v>
      </c>
      <c r="GF218" s="80">
        <f t="shared" si="310"/>
        <v>0</v>
      </c>
      <c r="GG218" s="80">
        <f t="shared" si="310"/>
        <v>0</v>
      </c>
      <c r="GH218" s="80">
        <f t="shared" si="310"/>
        <v>0</v>
      </c>
      <c r="GI218" s="80">
        <f t="shared" si="310"/>
        <v>0</v>
      </c>
      <c r="GJ218" s="80">
        <f t="shared" si="310"/>
        <v>0</v>
      </c>
      <c r="GK218" s="80">
        <f t="shared" si="310"/>
        <v>0</v>
      </c>
      <c r="GL218" s="80">
        <f t="shared" si="310"/>
        <v>0</v>
      </c>
      <c r="GM218" s="80">
        <f t="shared" si="310"/>
        <v>0</v>
      </c>
      <c r="GN218" s="80">
        <f t="shared" si="310"/>
        <v>0</v>
      </c>
      <c r="GO218" s="80">
        <f t="shared" si="310"/>
        <v>0</v>
      </c>
      <c r="GP218" s="80">
        <f t="shared" si="310"/>
        <v>0</v>
      </c>
      <c r="GQ218" s="80">
        <f t="shared" si="310"/>
        <v>0</v>
      </c>
      <c r="GR218" s="80">
        <f t="shared" si="310"/>
        <v>0</v>
      </c>
      <c r="GS218" s="80">
        <f t="shared" si="310"/>
        <v>0</v>
      </c>
      <c r="GT218" s="80">
        <f t="shared" si="310"/>
        <v>0</v>
      </c>
      <c r="GU218" s="80">
        <f t="shared" si="310"/>
        <v>0</v>
      </c>
      <c r="GV218" s="80">
        <f t="shared" si="310"/>
        <v>0</v>
      </c>
      <c r="GW218" s="80">
        <f t="shared" si="310"/>
        <v>0</v>
      </c>
      <c r="GX218" s="80">
        <f t="shared" si="310"/>
        <v>0</v>
      </c>
      <c r="GY218" s="80">
        <f t="shared" si="310"/>
        <v>0</v>
      </c>
      <c r="GZ218" s="80">
        <f t="shared" si="310"/>
        <v>0</v>
      </c>
      <c r="HA218" s="80">
        <f t="shared" si="310"/>
        <v>0</v>
      </c>
      <c r="HB218" s="80">
        <f t="shared" si="310"/>
        <v>0</v>
      </c>
      <c r="HC218" s="80">
        <f t="shared" si="310"/>
        <v>0</v>
      </c>
      <c r="HD218" s="80">
        <f t="shared" si="310"/>
        <v>0</v>
      </c>
      <c r="HE218" s="80">
        <f t="shared" si="310"/>
        <v>0</v>
      </c>
      <c r="HF218" s="80">
        <f t="shared" si="310"/>
        <v>0</v>
      </c>
      <c r="HG218" s="80">
        <f t="shared" si="310"/>
        <v>0</v>
      </c>
      <c r="HH218" s="80">
        <f t="shared" si="310"/>
        <v>0</v>
      </c>
      <c r="HI218" s="80">
        <f t="shared" si="310"/>
        <v>0</v>
      </c>
      <c r="HJ218" s="80">
        <f t="shared" si="310"/>
        <v>0</v>
      </c>
      <c r="HK218" s="80">
        <f t="shared" si="310"/>
        <v>0</v>
      </c>
      <c r="HL218" s="80">
        <f t="shared" si="310"/>
        <v>0</v>
      </c>
      <c r="HM218" s="80">
        <f t="shared" si="310"/>
        <v>0</v>
      </c>
      <c r="HN218" s="80">
        <f t="shared" si="310"/>
        <v>0</v>
      </c>
      <c r="HO218" s="80">
        <f t="shared" si="310"/>
        <v>0</v>
      </c>
      <c r="HP218" s="80">
        <f t="shared" si="310"/>
        <v>0</v>
      </c>
      <c r="HQ218" s="80">
        <f t="shared" si="310"/>
        <v>0</v>
      </c>
      <c r="HR218" s="80">
        <f t="shared" si="310"/>
        <v>0</v>
      </c>
      <c r="HS218" s="80">
        <f t="shared" si="310"/>
        <v>0</v>
      </c>
      <c r="HT218" s="80">
        <f t="shared" si="310"/>
        <v>0</v>
      </c>
      <c r="HU218" s="80">
        <f t="shared" si="310"/>
        <v>0</v>
      </c>
      <c r="HV218" s="80">
        <f t="shared" si="310"/>
        <v>0</v>
      </c>
      <c r="HW218" s="80">
        <f t="shared" si="310"/>
        <v>0</v>
      </c>
      <c r="HX218" s="80">
        <f t="shared" si="310"/>
        <v>0</v>
      </c>
      <c r="HY218" s="80">
        <f t="shared" si="310"/>
        <v>0</v>
      </c>
      <c r="HZ218" s="80">
        <f t="shared" si="310"/>
        <v>0</v>
      </c>
      <c r="IA218" s="80">
        <f t="shared" si="310"/>
        <v>0</v>
      </c>
      <c r="IB218" s="80">
        <f t="shared" si="310"/>
        <v>0</v>
      </c>
      <c r="IC218" s="80">
        <f t="shared" si="310"/>
        <v>0</v>
      </c>
      <c r="ID218" s="80">
        <f t="shared" si="310"/>
        <v>0</v>
      </c>
      <c r="IE218" s="80">
        <f t="shared" si="310"/>
        <v>0</v>
      </c>
      <c r="IF218" s="80">
        <f t="shared" si="310"/>
        <v>0</v>
      </c>
      <c r="IG218" s="80">
        <f t="shared" si="310"/>
        <v>0</v>
      </c>
      <c r="IH218" s="80">
        <f t="shared" si="310"/>
        <v>0</v>
      </c>
      <c r="II218" s="80">
        <f t="shared" si="310"/>
        <v>0</v>
      </c>
      <c r="IJ218" s="80">
        <f t="shared" si="310"/>
        <v>0</v>
      </c>
      <c r="IK218" s="80">
        <f t="shared" si="310"/>
        <v>0</v>
      </c>
      <c r="IL218" s="80">
        <f t="shared" si="310"/>
        <v>0</v>
      </c>
      <c r="IM218" s="80">
        <f t="shared" si="310"/>
        <v>0</v>
      </c>
      <c r="IN218" s="80">
        <f t="shared" si="310"/>
        <v>0</v>
      </c>
      <c r="IO218" s="80">
        <f t="shared" si="310"/>
        <v>0</v>
      </c>
      <c r="IP218" s="80">
        <f t="shared" si="310"/>
        <v>0</v>
      </c>
      <c r="IQ218" s="80">
        <f t="shared" si="310"/>
        <v>0</v>
      </c>
      <c r="IR218" s="80">
        <f t="shared" si="310"/>
        <v>0</v>
      </c>
      <c r="IS218" s="80">
        <f t="shared" si="310"/>
        <v>0</v>
      </c>
      <c r="IT218" s="80">
        <f t="shared" si="310"/>
        <v>0</v>
      </c>
      <c r="IU218" s="80">
        <f t="shared" si="310"/>
        <v>0</v>
      </c>
      <c r="IV218" s="80">
        <f t="shared" si="310"/>
        <v>0</v>
      </c>
      <c r="IW218" s="80">
        <f t="shared" si="310"/>
        <v>0</v>
      </c>
      <c r="IX218" s="80">
        <f t="shared" si="310"/>
        <v>0</v>
      </c>
      <c r="IY218" s="80">
        <f t="shared" si="310"/>
        <v>0</v>
      </c>
      <c r="IZ218" s="80">
        <f t="shared" si="310"/>
        <v>0</v>
      </c>
      <c r="JA218" s="80">
        <f t="shared" si="310"/>
        <v>0</v>
      </c>
      <c r="JB218" s="80">
        <f t="shared" si="310"/>
        <v>0</v>
      </c>
      <c r="JC218" s="80">
        <f t="shared" si="310"/>
        <v>0</v>
      </c>
      <c r="JD218" s="80">
        <f t="shared" si="310"/>
        <v>0</v>
      </c>
      <c r="JE218" s="80">
        <f t="shared" si="310"/>
        <v>0</v>
      </c>
      <c r="JF218" s="80">
        <f t="shared" si="310"/>
        <v>0</v>
      </c>
      <c r="JG218" s="80">
        <f t="shared" si="310"/>
        <v>0</v>
      </c>
      <c r="JH218" s="80">
        <f t="shared" si="310"/>
        <v>0</v>
      </c>
      <c r="JI218" s="80">
        <f t="shared" si="310"/>
        <v>0</v>
      </c>
      <c r="JJ218" s="80">
        <f t="shared" si="310"/>
        <v>0</v>
      </c>
      <c r="JK218" s="80">
        <f t="shared" si="310"/>
        <v>0</v>
      </c>
      <c r="JL218" s="80">
        <f t="shared" si="310"/>
        <v>0</v>
      </c>
      <c r="JM218" s="80">
        <f t="shared" si="310"/>
        <v>0</v>
      </c>
      <c r="JN218" s="80">
        <f t="shared" si="310"/>
        <v>0</v>
      </c>
      <c r="JO218" s="80">
        <f t="shared" si="310"/>
        <v>0</v>
      </c>
      <c r="JP218" s="80">
        <f t="shared" si="310"/>
        <v>0</v>
      </c>
      <c r="JQ218" s="80">
        <f t="shared" si="310"/>
        <v>0</v>
      </c>
      <c r="JR218" s="80">
        <f t="shared" si="310"/>
        <v>0</v>
      </c>
      <c r="JS218" s="80">
        <f t="shared" si="310"/>
        <v>0</v>
      </c>
      <c r="JT218" s="80">
        <f t="shared" si="310"/>
        <v>0</v>
      </c>
      <c r="JU218" s="80">
        <f t="shared" si="310"/>
        <v>0</v>
      </c>
      <c r="JV218" s="80">
        <f t="shared" si="310"/>
        <v>0</v>
      </c>
      <c r="JW218" s="80">
        <f t="shared" si="310"/>
        <v>0</v>
      </c>
      <c r="JX218" s="80">
        <f t="shared" si="310"/>
        <v>0</v>
      </c>
      <c r="JY218" s="80">
        <f t="shared" si="310"/>
        <v>0</v>
      </c>
      <c r="JZ218" s="80">
        <f t="shared" si="310"/>
        <v>0</v>
      </c>
      <c r="KA218" s="80">
        <f t="shared" si="310"/>
        <v>0</v>
      </c>
      <c r="KB218" s="80">
        <f t="shared" si="310"/>
        <v>0</v>
      </c>
      <c r="KC218" s="80">
        <f t="shared" si="310"/>
        <v>0</v>
      </c>
      <c r="KD218" s="80">
        <f t="shared" si="310"/>
        <v>0</v>
      </c>
      <c r="KE218" s="80">
        <f t="shared" si="310"/>
        <v>0</v>
      </c>
      <c r="KF218" s="1"/>
      <c r="KG218" s="1"/>
      <c r="KH218" s="80">
        <f>+Interest_Rate_for_Equipment_Financing/12*P218</f>
        <v>0</v>
      </c>
      <c r="KI218" s="80">
        <f>+Interest_Rate_for_Equipment_Financing/12*Q218</f>
        <v>0</v>
      </c>
      <c r="KJ218" s="80">
        <f>+Interest_Rate_for_Equipment_Financing/12*R218</f>
        <v>0</v>
      </c>
      <c r="KK218" s="80">
        <f>+Interest_Rate_for_Equipment_Financing/12*S218</f>
        <v>0</v>
      </c>
      <c r="KL218" s="80">
        <f>+Interest_Rate_for_Equipment_Financing/12*T218</f>
        <v>0</v>
      </c>
      <c r="KM218" s="80">
        <f>+Interest_Rate_for_Equipment_Financing/12*U218</f>
        <v>0</v>
      </c>
      <c r="KN218" s="80">
        <f>+Interest_Rate_for_Equipment_Financing/12*V218</f>
        <v>0</v>
      </c>
      <c r="KO218" s="80">
        <f>+Interest_Rate_for_Equipment_Financing/12*W218</f>
        <v>0</v>
      </c>
      <c r="KP218" s="80">
        <f>+Interest_Rate_for_Equipment_Financing/12*X218</f>
        <v>0</v>
      </c>
      <c r="KQ218" s="80">
        <f>+Interest_Rate_for_Equipment_Financing/12*Y218</f>
        <v>0</v>
      </c>
      <c r="KR218" s="80">
        <f>+Interest_Rate_for_Equipment_Financing/12*Z218</f>
        <v>0</v>
      </c>
      <c r="KS218" s="80">
        <f>+Interest_Rate_for_Equipment_Financing/12*AA218</f>
        <v>0</v>
      </c>
      <c r="KT218" s="80">
        <f>+Interest_Rate_for_Equipment_Financing/12*AB218</f>
        <v>0</v>
      </c>
      <c r="KU218" s="80">
        <f>+Interest_Rate_for_Equipment_Financing/12*AC218</f>
        <v>0</v>
      </c>
      <c r="KV218" s="80">
        <f>+Interest_Rate_for_Equipment_Financing/12*AD218</f>
        <v>0</v>
      </c>
      <c r="KW218" s="80">
        <f>+Interest_Rate_for_Equipment_Financing/12*AE218</f>
        <v>0</v>
      </c>
      <c r="KX218" s="80">
        <f>+Interest_Rate_for_Equipment_Financing/12*AF218</f>
        <v>0</v>
      </c>
      <c r="KY218" s="80">
        <f>+Interest_Rate_for_Equipment_Financing/12*AG218</f>
        <v>0</v>
      </c>
      <c r="KZ218" s="80">
        <f>+Interest_Rate_for_Equipment_Financing/12*AH218</f>
        <v>0</v>
      </c>
      <c r="LA218" s="80">
        <f>+Interest_Rate_for_Equipment_Financing/12*AI218</f>
        <v>0</v>
      </c>
      <c r="LB218" s="80">
        <f>+Interest_Rate_for_Equipment_Financing/12*AJ218</f>
        <v>0</v>
      </c>
      <c r="LC218" s="80">
        <f>+Interest_Rate_for_Equipment_Financing/12*AK218</f>
        <v>0</v>
      </c>
      <c r="LD218" s="80">
        <f>+Interest_Rate_for_Equipment_Financing/12*AL218</f>
        <v>0</v>
      </c>
      <c r="LE218" s="80">
        <f>+Interest_Rate_for_Equipment_Financing/12*AM218</f>
        <v>0</v>
      </c>
      <c r="LF218" s="80">
        <f>+Interest_Rate_for_Equipment_Financing/12*AN218</f>
        <v>0</v>
      </c>
      <c r="LG218" s="80">
        <f>+Interest_Rate_for_Equipment_Financing/12*AO218</f>
        <v>0</v>
      </c>
      <c r="LH218" s="80">
        <f>+Interest_Rate_for_Equipment_Financing/12*AP218</f>
        <v>0</v>
      </c>
      <c r="LI218" s="80">
        <f>+Interest_Rate_for_Equipment_Financing/12*AQ218</f>
        <v>0</v>
      </c>
      <c r="LJ218" s="80">
        <f>+Interest_Rate_for_Equipment_Financing/12*AR218</f>
        <v>0</v>
      </c>
      <c r="LK218" s="80">
        <f>+Interest_Rate_for_Equipment_Financing/12*AS218</f>
        <v>0</v>
      </c>
      <c r="LL218" s="80">
        <f>+Interest_Rate_for_Equipment_Financing/12*AT218</f>
        <v>0</v>
      </c>
      <c r="LM218" s="80">
        <f>+Interest_Rate_for_Equipment_Financing/12*AU218</f>
        <v>0</v>
      </c>
      <c r="LN218" s="80">
        <f>+Interest_Rate_for_Equipment_Financing/12*AV218</f>
        <v>0</v>
      </c>
      <c r="LO218" s="80">
        <f>+Interest_Rate_for_Equipment_Financing/12*AW218</f>
        <v>0</v>
      </c>
      <c r="LP218" s="80">
        <f>+Interest_Rate_for_Equipment_Financing/12*AX218</f>
        <v>0</v>
      </c>
      <c r="LQ218" s="80">
        <f>+Interest_Rate_for_Equipment_Financing/12*AY218</f>
        <v>0</v>
      </c>
      <c r="LR218" s="80">
        <f>+Interest_Rate_for_Equipment_Financing/12*AZ218</f>
        <v>0</v>
      </c>
      <c r="LS218" s="80">
        <f>+Interest_Rate_for_Equipment_Financing/12*BA218</f>
        <v>0</v>
      </c>
      <c r="LT218" s="80">
        <f>+Interest_Rate_for_Equipment_Financing/12*BB218</f>
        <v>0</v>
      </c>
      <c r="LU218" s="80">
        <f>+Interest_Rate_for_Equipment_Financing/12*BC218</f>
        <v>0</v>
      </c>
      <c r="LV218" s="80">
        <f>+Interest_Rate_for_Equipment_Financing/12*BD218</f>
        <v>0</v>
      </c>
      <c r="LW218" s="80">
        <f>+Interest_Rate_for_Equipment_Financing/12*BE218</f>
        <v>0</v>
      </c>
      <c r="LX218" s="80">
        <f>+Interest_Rate_for_Equipment_Financing/12*BF218</f>
        <v>0</v>
      </c>
      <c r="LY218" s="80">
        <f>+Interest_Rate_for_Equipment_Financing/12*BG218</f>
        <v>0</v>
      </c>
      <c r="LZ218" s="80">
        <f>+Interest_Rate_for_Equipment_Financing/12*BH218</f>
        <v>0</v>
      </c>
      <c r="MA218" s="80">
        <f>+Interest_Rate_for_Equipment_Financing/12*BI218</f>
        <v>0</v>
      </c>
      <c r="MB218" s="80">
        <f>+Interest_Rate_for_Equipment_Financing/12*BJ218</f>
        <v>0</v>
      </c>
      <c r="MC218" s="80">
        <f>+Interest_Rate_for_Equipment_Financing/12*BK218</f>
        <v>0</v>
      </c>
      <c r="MD218" s="80">
        <f>+Interest_Rate_for_Equipment_Financing/12*BL218</f>
        <v>0</v>
      </c>
      <c r="ME218" s="80">
        <f>+Interest_Rate_for_Equipment_Financing/12*BM218</f>
        <v>0</v>
      </c>
      <c r="MF218" s="80">
        <f>+Interest_Rate_for_Equipment_Financing/12*BN218</f>
        <v>0</v>
      </c>
      <c r="MG218" s="80">
        <f>+Interest_Rate_for_Equipment_Financing/12*BO218</f>
        <v>0</v>
      </c>
      <c r="MH218" s="80">
        <f>+Interest_Rate_for_Equipment_Financing/12*BP218</f>
        <v>0</v>
      </c>
      <c r="MI218" s="80">
        <f>+Interest_Rate_for_Equipment_Financing/12*BQ218</f>
        <v>0</v>
      </c>
      <c r="MJ218" s="80">
        <f>+Interest_Rate_for_Equipment_Financing/12*BR218</f>
        <v>0</v>
      </c>
      <c r="MK218" s="80">
        <f>+Interest_Rate_for_Equipment_Financing/12*BS218</f>
        <v>0</v>
      </c>
      <c r="ML218" s="80">
        <f>+Interest_Rate_for_Equipment_Financing/12*BT218</f>
        <v>0</v>
      </c>
      <c r="MM218" s="80">
        <f>+Interest_Rate_for_Equipment_Financing/12*BU218</f>
        <v>0</v>
      </c>
      <c r="MN218" s="80">
        <f>+Interest_Rate_for_Equipment_Financing/12*BV218</f>
        <v>0</v>
      </c>
      <c r="MO218" s="80">
        <f>+Interest_Rate_for_Equipment_Financing/12*BW218</f>
        <v>0</v>
      </c>
      <c r="MP218" s="80">
        <f>+Interest_Rate_for_Equipment_Financing/12*BX218</f>
        <v>0</v>
      </c>
      <c r="MQ218" s="80">
        <f>+Interest_Rate_for_Equipment_Financing/12*BY218</f>
        <v>0</v>
      </c>
      <c r="MR218" s="80">
        <f>+Interest_Rate_for_Equipment_Financing/12*BZ218</f>
        <v>0</v>
      </c>
      <c r="MS218" s="80">
        <f>+Interest_Rate_for_Equipment_Financing/12*CA218</f>
        <v>0</v>
      </c>
      <c r="MT218" s="80">
        <f>+Interest_Rate_for_Equipment_Financing/12*CB218</f>
        <v>0</v>
      </c>
      <c r="MU218" s="80">
        <f>+Interest_Rate_for_Equipment_Financing/12*CC218</f>
        <v>0</v>
      </c>
      <c r="MV218" s="80">
        <f>+Interest_Rate_for_Equipment_Financing/12*CD218</f>
        <v>0</v>
      </c>
      <c r="MW218" s="80">
        <f>+Interest_Rate_for_Equipment_Financing/12*CE218</f>
        <v>0</v>
      </c>
      <c r="MX218" s="80">
        <f>+Interest_Rate_for_Equipment_Financing/12*CF218</f>
        <v>0</v>
      </c>
      <c r="MY218" s="80">
        <f>+Interest_Rate_for_Equipment_Financing/12*CG218</f>
        <v>0</v>
      </c>
      <c r="MZ218" s="80">
        <f>+Interest_Rate_for_Equipment_Financing/12*CH218</f>
        <v>0</v>
      </c>
      <c r="NA218" s="80">
        <f>+Interest_Rate_for_Equipment_Financing/12*CI218</f>
        <v>0</v>
      </c>
      <c r="NB218" s="80">
        <f>+Interest_Rate_for_Equipment_Financing/12*CJ218</f>
        <v>0</v>
      </c>
      <c r="NC218" s="80">
        <f>+Interest_Rate_for_Equipment_Financing/12*CK218</f>
        <v>0</v>
      </c>
      <c r="ND218" s="80">
        <f>+Interest_Rate_for_Equipment_Financing/12*CL218</f>
        <v>0</v>
      </c>
      <c r="NE218" s="80">
        <f>+Interest_Rate_for_Equipment_Financing/12*CM218</f>
        <v>0</v>
      </c>
      <c r="NF218" s="80">
        <f>+Interest_Rate_for_Equipment_Financing/12*CN218</f>
        <v>0</v>
      </c>
      <c r="NG218" s="80">
        <f>+Interest_Rate_for_Equipment_Financing/12*CO218</f>
        <v>0</v>
      </c>
      <c r="NH218" s="80">
        <f>+Interest_Rate_for_Equipment_Financing/12*CP218</f>
        <v>0</v>
      </c>
      <c r="NI218" s="80">
        <f>+Interest_Rate_for_Equipment_Financing/12*CQ218</f>
        <v>0</v>
      </c>
      <c r="NJ218" s="80">
        <f>+Interest_Rate_for_Equipment_Financing/12*CR218</f>
        <v>0</v>
      </c>
      <c r="NK218" s="80">
        <f>+Interest_Rate_for_Equipment_Financing/12*CS218</f>
        <v>0</v>
      </c>
      <c r="NL218" s="80">
        <f>+Interest_Rate_for_Equipment_Financing/12*CT218</f>
        <v>0</v>
      </c>
      <c r="NM218" s="80">
        <f>+Interest_Rate_for_Equipment_Financing/12*CU218</f>
        <v>0</v>
      </c>
      <c r="NN218" s="80">
        <f>+Interest_Rate_for_Equipment_Financing/12*CV218</f>
        <v>0</v>
      </c>
      <c r="NO218" s="80">
        <f>+Interest_Rate_for_Equipment_Financing/12*CW218</f>
        <v>0</v>
      </c>
      <c r="NP218" s="80">
        <f>+Interest_Rate_for_Equipment_Financing/12*CX218</f>
        <v>0</v>
      </c>
      <c r="NQ218" s="80">
        <f>+Interest_Rate_for_Equipment_Financing/12*CY218</f>
        <v>0</v>
      </c>
      <c r="NR218" s="80">
        <f>+Interest_Rate_for_Equipment_Financing/12*CZ218</f>
        <v>0</v>
      </c>
      <c r="NS218" s="80">
        <f>+Interest_Rate_for_Equipment_Financing/12*DA218</f>
        <v>0</v>
      </c>
      <c r="NT218" s="80">
        <f>+Interest_Rate_for_Equipment_Financing/12*DB218</f>
        <v>0</v>
      </c>
      <c r="NU218" s="80">
        <f>+Interest_Rate_for_Equipment_Financing/12*DC218</f>
        <v>0</v>
      </c>
      <c r="NV218" s="80">
        <f>+Interest_Rate_for_Equipment_Financing/12*DD218</f>
        <v>0</v>
      </c>
      <c r="NW218" s="80">
        <f>+Interest_Rate_for_Equipment_Financing/12*DE218</f>
        <v>0</v>
      </c>
      <c r="NX218" s="80">
        <f>+Interest_Rate_for_Equipment_Financing/12*DF218</f>
        <v>0</v>
      </c>
      <c r="NY218" s="80">
        <f>+Interest_Rate_for_Equipment_Financing/12*DG218</f>
        <v>0</v>
      </c>
      <c r="NZ218" s="80">
        <f>+Interest_Rate_for_Equipment_Financing/12*DH218</f>
        <v>0</v>
      </c>
      <c r="OA218" s="80">
        <f>+Interest_Rate_for_Equipment_Financing/12*DI218</f>
        <v>0</v>
      </c>
      <c r="OB218" s="80">
        <f>+Interest_Rate_for_Equipment_Financing/12*DJ218</f>
        <v>0</v>
      </c>
      <c r="OC218" s="80">
        <f>+Interest_Rate_for_Equipment_Financing/12*DK218</f>
        <v>0</v>
      </c>
      <c r="OD218" s="80">
        <f>+Interest_Rate_for_Equipment_Financing/12*DL218</f>
        <v>0</v>
      </c>
      <c r="OE218" s="80">
        <f>+Interest_Rate_for_Equipment_Financing/12*DM218</f>
        <v>0</v>
      </c>
      <c r="OF218" s="80">
        <f>+Interest_Rate_for_Equipment_Financing/12*DN218</f>
        <v>0</v>
      </c>
      <c r="OG218" s="80">
        <f>+Interest_Rate_for_Equipment_Financing/12*DO218</f>
        <v>0</v>
      </c>
      <c r="OH218" s="80">
        <f>+Interest_Rate_for_Equipment_Financing/12*DP218</f>
        <v>0</v>
      </c>
      <c r="OI218" s="80">
        <f>+Interest_Rate_for_Equipment_Financing/12*DQ218</f>
        <v>0</v>
      </c>
      <c r="OJ218" s="80">
        <f>+Interest_Rate_for_Equipment_Financing/12*DR218</f>
        <v>0</v>
      </c>
      <c r="OK218" s="80">
        <f>+Interest_Rate_for_Equipment_Financing/12*DS218</f>
        <v>0</v>
      </c>
      <c r="OL218" s="80">
        <f>+Interest_Rate_for_Equipment_Financing/12*DT218</f>
        <v>0</v>
      </c>
      <c r="OM218" s="80">
        <f>+Interest_Rate_for_Equipment_Financing/12*DU218</f>
        <v>0</v>
      </c>
      <c r="ON218" s="80">
        <f>+Interest_Rate_for_Equipment_Financing/12*DV218</f>
        <v>0</v>
      </c>
      <c r="OO218" s="80">
        <f>+Interest_Rate_for_Equipment_Financing/12*DW218</f>
        <v>0</v>
      </c>
      <c r="OP218" s="80">
        <f>+Interest_Rate_for_Equipment_Financing/12*DX218</f>
        <v>0</v>
      </c>
      <c r="OQ218" s="80">
        <f>+Interest_Rate_for_Equipment_Financing/12*DY218</f>
        <v>0</v>
      </c>
      <c r="OR218" s="80">
        <f>+Interest_Rate_for_Equipment_Financing/12*DZ218</f>
        <v>0</v>
      </c>
      <c r="OS218" s="80">
        <f>+Interest_Rate_for_Equipment_Financing/12*EA218</f>
        <v>0</v>
      </c>
      <c r="OT218" s="80">
        <f>+Interest_Rate_for_Equipment_Financing/12*EB218</f>
        <v>0</v>
      </c>
      <c r="OU218" s="80">
        <f>+Interest_Rate_for_Equipment_Financing/12*EC218</f>
        <v>0</v>
      </c>
      <c r="OV218" s="80">
        <f>+Interest_Rate_for_Equipment_Financing/12*ED218</f>
        <v>0</v>
      </c>
      <c r="OW218" s="80">
        <f>+Interest_Rate_for_Equipment_Financing/12*EE218</f>
        <v>0</v>
      </c>
    </row>
    <row r="219" ht="12.75" customHeight="1">
      <c r="A219" s="79">
        <f t="shared" si="111"/>
        <v>98</v>
      </c>
      <c r="B219" s="79" t="s">
        <v>298</v>
      </c>
      <c r="C219" s="80"/>
      <c r="D219" s="80" t="str">
        <f>Term_for_Equipment_Financing</f>
        <v/>
      </c>
      <c r="E219" s="294">
        <f>+Interest_Rate_LT</f>
        <v>0.05</v>
      </c>
      <c r="F219" s="295">
        <f t="shared" si="141"/>
        <v>2</v>
      </c>
      <c r="G219" s="79">
        <f t="shared" si="142"/>
        <v>2033</v>
      </c>
      <c r="H219" s="296"/>
      <c r="I219" s="296"/>
      <c r="J219" s="297"/>
      <c r="K219" s="1"/>
      <c r="L219" s="1"/>
      <c r="M219" s="256">
        <f t="shared" si="118"/>
        <v>48611</v>
      </c>
      <c r="N219" s="256">
        <f t="shared" si="112"/>
        <v>0</v>
      </c>
      <c r="O219" s="257">
        <f t="shared" si="113"/>
        <v>0</v>
      </c>
      <c r="P219" s="258">
        <f t="shared" ref="P219:ES219" si="311">AND((O219&gt;0.1),OR(P$70&lt;$N219,$N219=0))*(O219+$O219+O219*$E219/12)+(P$70=$M219)*($C219+$O219+$C219*$E219/12)</f>
        <v>0</v>
      </c>
      <c r="Q219" s="258">
        <f t="shared" si="311"/>
        <v>0</v>
      </c>
      <c r="R219" s="258">
        <f t="shared" si="311"/>
        <v>0</v>
      </c>
      <c r="S219" s="258">
        <f t="shared" si="311"/>
        <v>0</v>
      </c>
      <c r="T219" s="258">
        <f t="shared" si="311"/>
        <v>0</v>
      </c>
      <c r="U219" s="258">
        <f t="shared" si="311"/>
        <v>0</v>
      </c>
      <c r="V219" s="258">
        <f t="shared" si="311"/>
        <v>0</v>
      </c>
      <c r="W219" s="258">
        <f t="shared" si="311"/>
        <v>0</v>
      </c>
      <c r="X219" s="258">
        <f t="shared" si="311"/>
        <v>0</v>
      </c>
      <c r="Y219" s="258">
        <f t="shared" si="311"/>
        <v>0</v>
      </c>
      <c r="Z219" s="258">
        <f t="shared" si="311"/>
        <v>0</v>
      </c>
      <c r="AA219" s="258">
        <f t="shared" si="311"/>
        <v>0</v>
      </c>
      <c r="AB219" s="258">
        <f t="shared" si="311"/>
        <v>0</v>
      </c>
      <c r="AC219" s="258">
        <f t="shared" si="311"/>
        <v>0</v>
      </c>
      <c r="AD219" s="258">
        <f t="shared" si="311"/>
        <v>0</v>
      </c>
      <c r="AE219" s="258">
        <f t="shared" si="311"/>
        <v>0</v>
      </c>
      <c r="AF219" s="258">
        <f t="shared" si="311"/>
        <v>0</v>
      </c>
      <c r="AG219" s="258">
        <f t="shared" si="311"/>
        <v>0</v>
      </c>
      <c r="AH219" s="258">
        <f t="shared" si="311"/>
        <v>0</v>
      </c>
      <c r="AI219" s="258">
        <f t="shared" si="311"/>
        <v>0</v>
      </c>
      <c r="AJ219" s="258">
        <f t="shared" si="311"/>
        <v>0</v>
      </c>
      <c r="AK219" s="258">
        <f t="shared" si="311"/>
        <v>0</v>
      </c>
      <c r="AL219" s="258">
        <f t="shared" si="311"/>
        <v>0</v>
      </c>
      <c r="AM219" s="258">
        <f t="shared" si="311"/>
        <v>0</v>
      </c>
      <c r="AN219" s="258">
        <f t="shared" si="311"/>
        <v>0</v>
      </c>
      <c r="AO219" s="258">
        <f t="shared" si="311"/>
        <v>0</v>
      </c>
      <c r="AP219" s="258">
        <f t="shared" si="311"/>
        <v>0</v>
      </c>
      <c r="AQ219" s="258">
        <f t="shared" si="311"/>
        <v>0</v>
      </c>
      <c r="AR219" s="258">
        <f t="shared" si="311"/>
        <v>0</v>
      </c>
      <c r="AS219" s="258">
        <f t="shared" si="311"/>
        <v>0</v>
      </c>
      <c r="AT219" s="258">
        <f t="shared" si="311"/>
        <v>0</v>
      </c>
      <c r="AU219" s="258">
        <f t="shared" si="311"/>
        <v>0</v>
      </c>
      <c r="AV219" s="258">
        <f t="shared" si="311"/>
        <v>0</v>
      </c>
      <c r="AW219" s="258">
        <f t="shared" si="311"/>
        <v>0</v>
      </c>
      <c r="AX219" s="258">
        <f t="shared" si="311"/>
        <v>0</v>
      </c>
      <c r="AY219" s="258">
        <f t="shared" si="311"/>
        <v>0</v>
      </c>
      <c r="AZ219" s="258">
        <f t="shared" si="311"/>
        <v>0</v>
      </c>
      <c r="BA219" s="258">
        <f t="shared" si="311"/>
        <v>0</v>
      </c>
      <c r="BB219" s="258">
        <f t="shared" si="311"/>
        <v>0</v>
      </c>
      <c r="BC219" s="258">
        <f t="shared" si="311"/>
        <v>0</v>
      </c>
      <c r="BD219" s="258">
        <f t="shared" si="311"/>
        <v>0</v>
      </c>
      <c r="BE219" s="258">
        <f t="shared" si="311"/>
        <v>0</v>
      </c>
      <c r="BF219" s="258">
        <f t="shared" si="311"/>
        <v>0</v>
      </c>
      <c r="BG219" s="258">
        <f t="shared" si="311"/>
        <v>0</v>
      </c>
      <c r="BH219" s="258">
        <f t="shared" si="311"/>
        <v>0</v>
      </c>
      <c r="BI219" s="258">
        <f t="shared" si="311"/>
        <v>0</v>
      </c>
      <c r="BJ219" s="258">
        <f t="shared" si="311"/>
        <v>0</v>
      </c>
      <c r="BK219" s="258">
        <f t="shared" si="311"/>
        <v>0</v>
      </c>
      <c r="BL219" s="258">
        <f t="shared" si="311"/>
        <v>0</v>
      </c>
      <c r="BM219" s="258">
        <f t="shared" si="311"/>
        <v>0</v>
      </c>
      <c r="BN219" s="258">
        <f t="shared" si="311"/>
        <v>0</v>
      </c>
      <c r="BO219" s="258">
        <f t="shared" si="311"/>
        <v>0</v>
      </c>
      <c r="BP219" s="258">
        <f t="shared" si="311"/>
        <v>0</v>
      </c>
      <c r="BQ219" s="258">
        <f t="shared" si="311"/>
        <v>0</v>
      </c>
      <c r="BR219" s="258">
        <f t="shared" si="311"/>
        <v>0</v>
      </c>
      <c r="BS219" s="258">
        <f t="shared" si="311"/>
        <v>0</v>
      </c>
      <c r="BT219" s="258">
        <f t="shared" si="311"/>
        <v>0</v>
      </c>
      <c r="BU219" s="258">
        <f t="shared" si="311"/>
        <v>0</v>
      </c>
      <c r="BV219" s="258">
        <f t="shared" si="311"/>
        <v>0</v>
      </c>
      <c r="BW219" s="258">
        <f t="shared" si="311"/>
        <v>0</v>
      </c>
      <c r="BX219" s="258">
        <f t="shared" si="311"/>
        <v>0</v>
      </c>
      <c r="BY219" s="258">
        <f t="shared" si="311"/>
        <v>0</v>
      </c>
      <c r="BZ219" s="258">
        <f t="shared" si="311"/>
        <v>0</v>
      </c>
      <c r="CA219" s="258">
        <f t="shared" si="311"/>
        <v>0</v>
      </c>
      <c r="CB219" s="258">
        <f t="shared" si="311"/>
        <v>0</v>
      </c>
      <c r="CC219" s="258">
        <f t="shared" si="311"/>
        <v>0</v>
      </c>
      <c r="CD219" s="258">
        <f t="shared" si="311"/>
        <v>0</v>
      </c>
      <c r="CE219" s="258">
        <f t="shared" si="311"/>
        <v>0</v>
      </c>
      <c r="CF219" s="258">
        <f t="shared" si="311"/>
        <v>0</v>
      </c>
      <c r="CG219" s="258">
        <f t="shared" si="311"/>
        <v>0</v>
      </c>
      <c r="CH219" s="258">
        <f t="shared" si="311"/>
        <v>0</v>
      </c>
      <c r="CI219" s="258">
        <f t="shared" si="311"/>
        <v>0</v>
      </c>
      <c r="CJ219" s="258">
        <f t="shared" si="311"/>
        <v>0</v>
      </c>
      <c r="CK219" s="258">
        <f t="shared" si="311"/>
        <v>0</v>
      </c>
      <c r="CL219" s="258">
        <f t="shared" si="311"/>
        <v>0</v>
      </c>
      <c r="CM219" s="258">
        <f t="shared" si="311"/>
        <v>0</v>
      </c>
      <c r="CN219" s="258">
        <f t="shared" si="311"/>
        <v>0</v>
      </c>
      <c r="CO219" s="258">
        <f t="shared" si="311"/>
        <v>0</v>
      </c>
      <c r="CP219" s="258">
        <f t="shared" si="311"/>
        <v>0</v>
      </c>
      <c r="CQ219" s="258">
        <f t="shared" si="311"/>
        <v>0</v>
      </c>
      <c r="CR219" s="258">
        <f t="shared" si="311"/>
        <v>0</v>
      </c>
      <c r="CS219" s="258">
        <f t="shared" si="311"/>
        <v>0</v>
      </c>
      <c r="CT219" s="258">
        <f t="shared" si="311"/>
        <v>0</v>
      </c>
      <c r="CU219" s="258">
        <f t="shared" si="311"/>
        <v>0</v>
      </c>
      <c r="CV219" s="258">
        <f t="shared" si="311"/>
        <v>0</v>
      </c>
      <c r="CW219" s="258">
        <f t="shared" si="311"/>
        <v>0</v>
      </c>
      <c r="CX219" s="258">
        <f t="shared" si="311"/>
        <v>0</v>
      </c>
      <c r="CY219" s="258">
        <f t="shared" si="311"/>
        <v>0</v>
      </c>
      <c r="CZ219" s="258">
        <f t="shared" si="311"/>
        <v>0</v>
      </c>
      <c r="DA219" s="258">
        <f t="shared" si="311"/>
        <v>0</v>
      </c>
      <c r="DB219" s="258">
        <f t="shared" si="311"/>
        <v>0</v>
      </c>
      <c r="DC219" s="258">
        <f t="shared" si="311"/>
        <v>0</v>
      </c>
      <c r="DD219" s="258">
        <f t="shared" si="311"/>
        <v>0</v>
      </c>
      <c r="DE219" s="258">
        <f t="shared" si="311"/>
        <v>0</v>
      </c>
      <c r="DF219" s="258">
        <f t="shared" si="311"/>
        <v>0</v>
      </c>
      <c r="DG219" s="258">
        <f t="shared" si="311"/>
        <v>0</v>
      </c>
      <c r="DH219" s="258">
        <f t="shared" si="311"/>
        <v>0</v>
      </c>
      <c r="DI219" s="258">
        <f t="shared" si="311"/>
        <v>0</v>
      </c>
      <c r="DJ219" s="258">
        <f t="shared" si="311"/>
        <v>0</v>
      </c>
      <c r="DK219" s="258">
        <f t="shared" si="311"/>
        <v>0</v>
      </c>
      <c r="DL219" s="258">
        <f t="shared" si="311"/>
        <v>0</v>
      </c>
      <c r="DM219" s="258">
        <f t="shared" si="311"/>
        <v>0</v>
      </c>
      <c r="DN219" s="258">
        <f t="shared" si="311"/>
        <v>0</v>
      </c>
      <c r="DO219" s="258">
        <f t="shared" si="311"/>
        <v>0</v>
      </c>
      <c r="DP219" s="258">
        <f t="shared" si="311"/>
        <v>0</v>
      </c>
      <c r="DQ219" s="258">
        <f t="shared" si="311"/>
        <v>0</v>
      </c>
      <c r="DR219" s="258">
        <f t="shared" si="311"/>
        <v>0</v>
      </c>
      <c r="DS219" s="258">
        <f t="shared" si="311"/>
        <v>0</v>
      </c>
      <c r="DT219" s="258">
        <f t="shared" si="311"/>
        <v>0</v>
      </c>
      <c r="DU219" s="258">
        <f t="shared" si="311"/>
        <v>0</v>
      </c>
      <c r="DV219" s="258">
        <f t="shared" si="311"/>
        <v>0</v>
      </c>
      <c r="DW219" s="258">
        <f t="shared" si="311"/>
        <v>0</v>
      </c>
      <c r="DX219" s="258">
        <f t="shared" si="311"/>
        <v>0</v>
      </c>
      <c r="DY219" s="258">
        <f t="shared" si="311"/>
        <v>0</v>
      </c>
      <c r="DZ219" s="258">
        <f t="shared" si="311"/>
        <v>0</v>
      </c>
      <c r="EA219" s="258">
        <f t="shared" si="311"/>
        <v>0</v>
      </c>
      <c r="EB219" s="258">
        <f t="shared" si="311"/>
        <v>0</v>
      </c>
      <c r="EC219" s="258">
        <f t="shared" si="311"/>
        <v>0</v>
      </c>
      <c r="ED219" s="258">
        <f t="shared" si="311"/>
        <v>0</v>
      </c>
      <c r="EE219" s="258">
        <f t="shared" si="311"/>
        <v>0</v>
      </c>
      <c r="EF219" s="258">
        <f t="shared" si="311"/>
        <v>0</v>
      </c>
      <c r="EG219" s="258">
        <f t="shared" si="311"/>
        <v>0</v>
      </c>
      <c r="EH219" s="258">
        <f t="shared" si="311"/>
        <v>0</v>
      </c>
      <c r="EI219" s="258">
        <f t="shared" si="311"/>
        <v>0</v>
      </c>
      <c r="EJ219" s="258">
        <f t="shared" si="311"/>
        <v>0</v>
      </c>
      <c r="EK219" s="258">
        <f t="shared" si="311"/>
        <v>0</v>
      </c>
      <c r="EL219" s="258">
        <f t="shared" si="311"/>
        <v>0</v>
      </c>
      <c r="EM219" s="258">
        <f t="shared" si="311"/>
        <v>0</v>
      </c>
      <c r="EN219" s="258">
        <f t="shared" si="311"/>
        <v>0</v>
      </c>
      <c r="EO219" s="258">
        <f t="shared" si="311"/>
        <v>0</v>
      </c>
      <c r="EP219" s="258">
        <f t="shared" si="311"/>
        <v>0</v>
      </c>
      <c r="EQ219" s="258">
        <f t="shared" si="311"/>
        <v>0</v>
      </c>
      <c r="ER219" s="258">
        <f t="shared" si="311"/>
        <v>0</v>
      </c>
      <c r="ES219" s="258">
        <f t="shared" si="311"/>
        <v>0</v>
      </c>
      <c r="ET219" s="1"/>
      <c r="EU219" s="1"/>
      <c r="EV219" s="1"/>
      <c r="EW219" s="1"/>
      <c r="EX219" s="80">
        <f t="shared" ref="EX219:KE219" si="312">(P219&gt;0)*(P219-AB219)</f>
        <v>0</v>
      </c>
      <c r="EY219" s="80">
        <f t="shared" si="312"/>
        <v>0</v>
      </c>
      <c r="EZ219" s="80">
        <f t="shared" si="312"/>
        <v>0</v>
      </c>
      <c r="FA219" s="80">
        <f t="shared" si="312"/>
        <v>0</v>
      </c>
      <c r="FB219" s="80">
        <f t="shared" si="312"/>
        <v>0</v>
      </c>
      <c r="FC219" s="80">
        <f t="shared" si="312"/>
        <v>0</v>
      </c>
      <c r="FD219" s="80">
        <f t="shared" si="312"/>
        <v>0</v>
      </c>
      <c r="FE219" s="80">
        <f t="shared" si="312"/>
        <v>0</v>
      </c>
      <c r="FF219" s="80">
        <f t="shared" si="312"/>
        <v>0</v>
      </c>
      <c r="FG219" s="80">
        <f t="shared" si="312"/>
        <v>0</v>
      </c>
      <c r="FH219" s="80">
        <f t="shared" si="312"/>
        <v>0</v>
      </c>
      <c r="FI219" s="80">
        <f t="shared" si="312"/>
        <v>0</v>
      </c>
      <c r="FJ219" s="80">
        <f t="shared" si="312"/>
        <v>0</v>
      </c>
      <c r="FK219" s="80">
        <f t="shared" si="312"/>
        <v>0</v>
      </c>
      <c r="FL219" s="80">
        <f t="shared" si="312"/>
        <v>0</v>
      </c>
      <c r="FM219" s="80">
        <f t="shared" si="312"/>
        <v>0</v>
      </c>
      <c r="FN219" s="80">
        <f t="shared" si="312"/>
        <v>0</v>
      </c>
      <c r="FO219" s="80">
        <f t="shared" si="312"/>
        <v>0</v>
      </c>
      <c r="FP219" s="80">
        <f t="shared" si="312"/>
        <v>0</v>
      </c>
      <c r="FQ219" s="80">
        <f t="shared" si="312"/>
        <v>0</v>
      </c>
      <c r="FR219" s="80">
        <f t="shared" si="312"/>
        <v>0</v>
      </c>
      <c r="FS219" s="80">
        <f t="shared" si="312"/>
        <v>0</v>
      </c>
      <c r="FT219" s="80">
        <f t="shared" si="312"/>
        <v>0</v>
      </c>
      <c r="FU219" s="80">
        <f t="shared" si="312"/>
        <v>0</v>
      </c>
      <c r="FV219" s="80">
        <f t="shared" si="312"/>
        <v>0</v>
      </c>
      <c r="FW219" s="80">
        <f t="shared" si="312"/>
        <v>0</v>
      </c>
      <c r="FX219" s="80">
        <f t="shared" si="312"/>
        <v>0</v>
      </c>
      <c r="FY219" s="80">
        <f t="shared" si="312"/>
        <v>0</v>
      </c>
      <c r="FZ219" s="80">
        <f t="shared" si="312"/>
        <v>0</v>
      </c>
      <c r="GA219" s="80">
        <f t="shared" si="312"/>
        <v>0</v>
      </c>
      <c r="GB219" s="80">
        <f t="shared" si="312"/>
        <v>0</v>
      </c>
      <c r="GC219" s="80">
        <f t="shared" si="312"/>
        <v>0</v>
      </c>
      <c r="GD219" s="80">
        <f t="shared" si="312"/>
        <v>0</v>
      </c>
      <c r="GE219" s="80">
        <f t="shared" si="312"/>
        <v>0</v>
      </c>
      <c r="GF219" s="80">
        <f t="shared" si="312"/>
        <v>0</v>
      </c>
      <c r="GG219" s="80">
        <f t="shared" si="312"/>
        <v>0</v>
      </c>
      <c r="GH219" s="80">
        <f t="shared" si="312"/>
        <v>0</v>
      </c>
      <c r="GI219" s="80">
        <f t="shared" si="312"/>
        <v>0</v>
      </c>
      <c r="GJ219" s="80">
        <f t="shared" si="312"/>
        <v>0</v>
      </c>
      <c r="GK219" s="80">
        <f t="shared" si="312"/>
        <v>0</v>
      </c>
      <c r="GL219" s="80">
        <f t="shared" si="312"/>
        <v>0</v>
      </c>
      <c r="GM219" s="80">
        <f t="shared" si="312"/>
        <v>0</v>
      </c>
      <c r="GN219" s="80">
        <f t="shared" si="312"/>
        <v>0</v>
      </c>
      <c r="GO219" s="80">
        <f t="shared" si="312"/>
        <v>0</v>
      </c>
      <c r="GP219" s="80">
        <f t="shared" si="312"/>
        <v>0</v>
      </c>
      <c r="GQ219" s="80">
        <f t="shared" si="312"/>
        <v>0</v>
      </c>
      <c r="GR219" s="80">
        <f t="shared" si="312"/>
        <v>0</v>
      </c>
      <c r="GS219" s="80">
        <f t="shared" si="312"/>
        <v>0</v>
      </c>
      <c r="GT219" s="80">
        <f t="shared" si="312"/>
        <v>0</v>
      </c>
      <c r="GU219" s="80">
        <f t="shared" si="312"/>
        <v>0</v>
      </c>
      <c r="GV219" s="80">
        <f t="shared" si="312"/>
        <v>0</v>
      </c>
      <c r="GW219" s="80">
        <f t="shared" si="312"/>
        <v>0</v>
      </c>
      <c r="GX219" s="80">
        <f t="shared" si="312"/>
        <v>0</v>
      </c>
      <c r="GY219" s="80">
        <f t="shared" si="312"/>
        <v>0</v>
      </c>
      <c r="GZ219" s="80">
        <f t="shared" si="312"/>
        <v>0</v>
      </c>
      <c r="HA219" s="80">
        <f t="shared" si="312"/>
        <v>0</v>
      </c>
      <c r="HB219" s="80">
        <f t="shared" si="312"/>
        <v>0</v>
      </c>
      <c r="HC219" s="80">
        <f t="shared" si="312"/>
        <v>0</v>
      </c>
      <c r="HD219" s="80">
        <f t="shared" si="312"/>
        <v>0</v>
      </c>
      <c r="HE219" s="80">
        <f t="shared" si="312"/>
        <v>0</v>
      </c>
      <c r="HF219" s="80">
        <f t="shared" si="312"/>
        <v>0</v>
      </c>
      <c r="HG219" s="80">
        <f t="shared" si="312"/>
        <v>0</v>
      </c>
      <c r="HH219" s="80">
        <f t="shared" si="312"/>
        <v>0</v>
      </c>
      <c r="HI219" s="80">
        <f t="shared" si="312"/>
        <v>0</v>
      </c>
      <c r="HJ219" s="80">
        <f t="shared" si="312"/>
        <v>0</v>
      </c>
      <c r="HK219" s="80">
        <f t="shared" si="312"/>
        <v>0</v>
      </c>
      <c r="HL219" s="80">
        <f t="shared" si="312"/>
        <v>0</v>
      </c>
      <c r="HM219" s="80">
        <f t="shared" si="312"/>
        <v>0</v>
      </c>
      <c r="HN219" s="80">
        <f t="shared" si="312"/>
        <v>0</v>
      </c>
      <c r="HO219" s="80">
        <f t="shared" si="312"/>
        <v>0</v>
      </c>
      <c r="HP219" s="80">
        <f t="shared" si="312"/>
        <v>0</v>
      </c>
      <c r="HQ219" s="80">
        <f t="shared" si="312"/>
        <v>0</v>
      </c>
      <c r="HR219" s="80">
        <f t="shared" si="312"/>
        <v>0</v>
      </c>
      <c r="HS219" s="80">
        <f t="shared" si="312"/>
        <v>0</v>
      </c>
      <c r="HT219" s="80">
        <f t="shared" si="312"/>
        <v>0</v>
      </c>
      <c r="HU219" s="80">
        <f t="shared" si="312"/>
        <v>0</v>
      </c>
      <c r="HV219" s="80">
        <f t="shared" si="312"/>
        <v>0</v>
      </c>
      <c r="HW219" s="80">
        <f t="shared" si="312"/>
        <v>0</v>
      </c>
      <c r="HX219" s="80">
        <f t="shared" si="312"/>
        <v>0</v>
      </c>
      <c r="HY219" s="80">
        <f t="shared" si="312"/>
        <v>0</v>
      </c>
      <c r="HZ219" s="80">
        <f t="shared" si="312"/>
        <v>0</v>
      </c>
      <c r="IA219" s="80">
        <f t="shared" si="312"/>
        <v>0</v>
      </c>
      <c r="IB219" s="80">
        <f t="shared" si="312"/>
        <v>0</v>
      </c>
      <c r="IC219" s="80">
        <f t="shared" si="312"/>
        <v>0</v>
      </c>
      <c r="ID219" s="80">
        <f t="shared" si="312"/>
        <v>0</v>
      </c>
      <c r="IE219" s="80">
        <f t="shared" si="312"/>
        <v>0</v>
      </c>
      <c r="IF219" s="80">
        <f t="shared" si="312"/>
        <v>0</v>
      </c>
      <c r="IG219" s="80">
        <f t="shared" si="312"/>
        <v>0</v>
      </c>
      <c r="IH219" s="80">
        <f t="shared" si="312"/>
        <v>0</v>
      </c>
      <c r="II219" s="80">
        <f t="shared" si="312"/>
        <v>0</v>
      </c>
      <c r="IJ219" s="80">
        <f t="shared" si="312"/>
        <v>0</v>
      </c>
      <c r="IK219" s="80">
        <f t="shared" si="312"/>
        <v>0</v>
      </c>
      <c r="IL219" s="80">
        <f t="shared" si="312"/>
        <v>0</v>
      </c>
      <c r="IM219" s="80">
        <f t="shared" si="312"/>
        <v>0</v>
      </c>
      <c r="IN219" s="80">
        <f t="shared" si="312"/>
        <v>0</v>
      </c>
      <c r="IO219" s="80">
        <f t="shared" si="312"/>
        <v>0</v>
      </c>
      <c r="IP219" s="80">
        <f t="shared" si="312"/>
        <v>0</v>
      </c>
      <c r="IQ219" s="80">
        <f t="shared" si="312"/>
        <v>0</v>
      </c>
      <c r="IR219" s="80">
        <f t="shared" si="312"/>
        <v>0</v>
      </c>
      <c r="IS219" s="80">
        <f t="shared" si="312"/>
        <v>0</v>
      </c>
      <c r="IT219" s="80">
        <f t="shared" si="312"/>
        <v>0</v>
      </c>
      <c r="IU219" s="80">
        <f t="shared" si="312"/>
        <v>0</v>
      </c>
      <c r="IV219" s="80">
        <f t="shared" si="312"/>
        <v>0</v>
      </c>
      <c r="IW219" s="80">
        <f t="shared" si="312"/>
        <v>0</v>
      </c>
      <c r="IX219" s="80">
        <f t="shared" si="312"/>
        <v>0</v>
      </c>
      <c r="IY219" s="80">
        <f t="shared" si="312"/>
        <v>0</v>
      </c>
      <c r="IZ219" s="80">
        <f t="shared" si="312"/>
        <v>0</v>
      </c>
      <c r="JA219" s="80">
        <f t="shared" si="312"/>
        <v>0</v>
      </c>
      <c r="JB219" s="80">
        <f t="shared" si="312"/>
        <v>0</v>
      </c>
      <c r="JC219" s="80">
        <f t="shared" si="312"/>
        <v>0</v>
      </c>
      <c r="JD219" s="80">
        <f t="shared" si="312"/>
        <v>0</v>
      </c>
      <c r="JE219" s="80">
        <f t="shared" si="312"/>
        <v>0</v>
      </c>
      <c r="JF219" s="80">
        <f t="shared" si="312"/>
        <v>0</v>
      </c>
      <c r="JG219" s="80">
        <f t="shared" si="312"/>
        <v>0</v>
      </c>
      <c r="JH219" s="80">
        <f t="shared" si="312"/>
        <v>0</v>
      </c>
      <c r="JI219" s="80">
        <f t="shared" si="312"/>
        <v>0</v>
      </c>
      <c r="JJ219" s="80">
        <f t="shared" si="312"/>
        <v>0</v>
      </c>
      <c r="JK219" s="80">
        <f t="shared" si="312"/>
        <v>0</v>
      </c>
      <c r="JL219" s="80">
        <f t="shared" si="312"/>
        <v>0</v>
      </c>
      <c r="JM219" s="80">
        <f t="shared" si="312"/>
        <v>0</v>
      </c>
      <c r="JN219" s="80">
        <f t="shared" si="312"/>
        <v>0</v>
      </c>
      <c r="JO219" s="80">
        <f t="shared" si="312"/>
        <v>0</v>
      </c>
      <c r="JP219" s="80">
        <f t="shared" si="312"/>
        <v>0</v>
      </c>
      <c r="JQ219" s="80">
        <f t="shared" si="312"/>
        <v>0</v>
      </c>
      <c r="JR219" s="80">
        <f t="shared" si="312"/>
        <v>0</v>
      </c>
      <c r="JS219" s="80">
        <f t="shared" si="312"/>
        <v>0</v>
      </c>
      <c r="JT219" s="80">
        <f t="shared" si="312"/>
        <v>0</v>
      </c>
      <c r="JU219" s="80">
        <f t="shared" si="312"/>
        <v>0</v>
      </c>
      <c r="JV219" s="80">
        <f t="shared" si="312"/>
        <v>0</v>
      </c>
      <c r="JW219" s="80">
        <f t="shared" si="312"/>
        <v>0</v>
      </c>
      <c r="JX219" s="80">
        <f t="shared" si="312"/>
        <v>0</v>
      </c>
      <c r="JY219" s="80">
        <f t="shared" si="312"/>
        <v>0</v>
      </c>
      <c r="JZ219" s="80">
        <f t="shared" si="312"/>
        <v>0</v>
      </c>
      <c r="KA219" s="80">
        <f t="shared" si="312"/>
        <v>0</v>
      </c>
      <c r="KB219" s="80">
        <f t="shared" si="312"/>
        <v>0</v>
      </c>
      <c r="KC219" s="80">
        <f t="shared" si="312"/>
        <v>0</v>
      </c>
      <c r="KD219" s="80">
        <f t="shared" si="312"/>
        <v>0</v>
      </c>
      <c r="KE219" s="80">
        <f t="shared" si="312"/>
        <v>0</v>
      </c>
      <c r="KF219" s="1"/>
      <c r="KG219" s="1"/>
      <c r="KH219" s="80">
        <f>+Interest_Rate_for_Equipment_Financing/12*P219</f>
        <v>0</v>
      </c>
      <c r="KI219" s="80">
        <f>+Interest_Rate_for_Equipment_Financing/12*Q219</f>
        <v>0</v>
      </c>
      <c r="KJ219" s="80">
        <f>+Interest_Rate_for_Equipment_Financing/12*R219</f>
        <v>0</v>
      </c>
      <c r="KK219" s="80">
        <f>+Interest_Rate_for_Equipment_Financing/12*S219</f>
        <v>0</v>
      </c>
      <c r="KL219" s="80">
        <f>+Interest_Rate_for_Equipment_Financing/12*T219</f>
        <v>0</v>
      </c>
      <c r="KM219" s="80">
        <f>+Interest_Rate_for_Equipment_Financing/12*U219</f>
        <v>0</v>
      </c>
      <c r="KN219" s="80">
        <f>+Interest_Rate_for_Equipment_Financing/12*V219</f>
        <v>0</v>
      </c>
      <c r="KO219" s="80">
        <f>+Interest_Rate_for_Equipment_Financing/12*W219</f>
        <v>0</v>
      </c>
      <c r="KP219" s="80">
        <f>+Interest_Rate_for_Equipment_Financing/12*X219</f>
        <v>0</v>
      </c>
      <c r="KQ219" s="80">
        <f>+Interest_Rate_for_Equipment_Financing/12*Y219</f>
        <v>0</v>
      </c>
      <c r="KR219" s="80">
        <f>+Interest_Rate_for_Equipment_Financing/12*Z219</f>
        <v>0</v>
      </c>
      <c r="KS219" s="80">
        <f>+Interest_Rate_for_Equipment_Financing/12*AA219</f>
        <v>0</v>
      </c>
      <c r="KT219" s="80">
        <f>+Interest_Rate_for_Equipment_Financing/12*AB219</f>
        <v>0</v>
      </c>
      <c r="KU219" s="80">
        <f>+Interest_Rate_for_Equipment_Financing/12*AC219</f>
        <v>0</v>
      </c>
      <c r="KV219" s="80">
        <f>+Interest_Rate_for_Equipment_Financing/12*AD219</f>
        <v>0</v>
      </c>
      <c r="KW219" s="80">
        <f>+Interest_Rate_for_Equipment_Financing/12*AE219</f>
        <v>0</v>
      </c>
      <c r="KX219" s="80">
        <f>+Interest_Rate_for_Equipment_Financing/12*AF219</f>
        <v>0</v>
      </c>
      <c r="KY219" s="80">
        <f>+Interest_Rate_for_Equipment_Financing/12*AG219</f>
        <v>0</v>
      </c>
      <c r="KZ219" s="80">
        <f>+Interest_Rate_for_Equipment_Financing/12*AH219</f>
        <v>0</v>
      </c>
      <c r="LA219" s="80">
        <f>+Interest_Rate_for_Equipment_Financing/12*AI219</f>
        <v>0</v>
      </c>
      <c r="LB219" s="80">
        <f>+Interest_Rate_for_Equipment_Financing/12*AJ219</f>
        <v>0</v>
      </c>
      <c r="LC219" s="80">
        <f>+Interest_Rate_for_Equipment_Financing/12*AK219</f>
        <v>0</v>
      </c>
      <c r="LD219" s="80">
        <f>+Interest_Rate_for_Equipment_Financing/12*AL219</f>
        <v>0</v>
      </c>
      <c r="LE219" s="80">
        <f>+Interest_Rate_for_Equipment_Financing/12*AM219</f>
        <v>0</v>
      </c>
      <c r="LF219" s="80">
        <f>+Interest_Rate_for_Equipment_Financing/12*AN219</f>
        <v>0</v>
      </c>
      <c r="LG219" s="80">
        <f>+Interest_Rate_for_Equipment_Financing/12*AO219</f>
        <v>0</v>
      </c>
      <c r="LH219" s="80">
        <f>+Interest_Rate_for_Equipment_Financing/12*AP219</f>
        <v>0</v>
      </c>
      <c r="LI219" s="80">
        <f>+Interest_Rate_for_Equipment_Financing/12*AQ219</f>
        <v>0</v>
      </c>
      <c r="LJ219" s="80">
        <f>+Interest_Rate_for_Equipment_Financing/12*AR219</f>
        <v>0</v>
      </c>
      <c r="LK219" s="80">
        <f>+Interest_Rate_for_Equipment_Financing/12*AS219</f>
        <v>0</v>
      </c>
      <c r="LL219" s="80">
        <f>+Interest_Rate_for_Equipment_Financing/12*AT219</f>
        <v>0</v>
      </c>
      <c r="LM219" s="80">
        <f>+Interest_Rate_for_Equipment_Financing/12*AU219</f>
        <v>0</v>
      </c>
      <c r="LN219" s="80">
        <f>+Interest_Rate_for_Equipment_Financing/12*AV219</f>
        <v>0</v>
      </c>
      <c r="LO219" s="80">
        <f>+Interest_Rate_for_Equipment_Financing/12*AW219</f>
        <v>0</v>
      </c>
      <c r="LP219" s="80">
        <f>+Interest_Rate_for_Equipment_Financing/12*AX219</f>
        <v>0</v>
      </c>
      <c r="LQ219" s="80">
        <f>+Interest_Rate_for_Equipment_Financing/12*AY219</f>
        <v>0</v>
      </c>
      <c r="LR219" s="80">
        <f>+Interest_Rate_for_Equipment_Financing/12*AZ219</f>
        <v>0</v>
      </c>
      <c r="LS219" s="80">
        <f>+Interest_Rate_for_Equipment_Financing/12*BA219</f>
        <v>0</v>
      </c>
      <c r="LT219" s="80">
        <f>+Interest_Rate_for_Equipment_Financing/12*BB219</f>
        <v>0</v>
      </c>
      <c r="LU219" s="80">
        <f>+Interest_Rate_for_Equipment_Financing/12*BC219</f>
        <v>0</v>
      </c>
      <c r="LV219" s="80">
        <f>+Interest_Rate_for_Equipment_Financing/12*BD219</f>
        <v>0</v>
      </c>
      <c r="LW219" s="80">
        <f>+Interest_Rate_for_Equipment_Financing/12*BE219</f>
        <v>0</v>
      </c>
      <c r="LX219" s="80">
        <f>+Interest_Rate_for_Equipment_Financing/12*BF219</f>
        <v>0</v>
      </c>
      <c r="LY219" s="80">
        <f>+Interest_Rate_for_Equipment_Financing/12*BG219</f>
        <v>0</v>
      </c>
      <c r="LZ219" s="80">
        <f>+Interest_Rate_for_Equipment_Financing/12*BH219</f>
        <v>0</v>
      </c>
      <c r="MA219" s="80">
        <f>+Interest_Rate_for_Equipment_Financing/12*BI219</f>
        <v>0</v>
      </c>
      <c r="MB219" s="80">
        <f>+Interest_Rate_for_Equipment_Financing/12*BJ219</f>
        <v>0</v>
      </c>
      <c r="MC219" s="80">
        <f>+Interest_Rate_for_Equipment_Financing/12*BK219</f>
        <v>0</v>
      </c>
      <c r="MD219" s="80">
        <f>+Interest_Rate_for_Equipment_Financing/12*BL219</f>
        <v>0</v>
      </c>
      <c r="ME219" s="80">
        <f>+Interest_Rate_for_Equipment_Financing/12*BM219</f>
        <v>0</v>
      </c>
      <c r="MF219" s="80">
        <f>+Interest_Rate_for_Equipment_Financing/12*BN219</f>
        <v>0</v>
      </c>
      <c r="MG219" s="80">
        <f>+Interest_Rate_for_Equipment_Financing/12*BO219</f>
        <v>0</v>
      </c>
      <c r="MH219" s="80">
        <f>+Interest_Rate_for_Equipment_Financing/12*BP219</f>
        <v>0</v>
      </c>
      <c r="MI219" s="80">
        <f>+Interest_Rate_for_Equipment_Financing/12*BQ219</f>
        <v>0</v>
      </c>
      <c r="MJ219" s="80">
        <f>+Interest_Rate_for_Equipment_Financing/12*BR219</f>
        <v>0</v>
      </c>
      <c r="MK219" s="80">
        <f>+Interest_Rate_for_Equipment_Financing/12*BS219</f>
        <v>0</v>
      </c>
      <c r="ML219" s="80">
        <f>+Interest_Rate_for_Equipment_Financing/12*BT219</f>
        <v>0</v>
      </c>
      <c r="MM219" s="80">
        <f>+Interest_Rate_for_Equipment_Financing/12*BU219</f>
        <v>0</v>
      </c>
      <c r="MN219" s="80">
        <f>+Interest_Rate_for_Equipment_Financing/12*BV219</f>
        <v>0</v>
      </c>
      <c r="MO219" s="80">
        <f>+Interest_Rate_for_Equipment_Financing/12*BW219</f>
        <v>0</v>
      </c>
      <c r="MP219" s="80">
        <f>+Interest_Rate_for_Equipment_Financing/12*BX219</f>
        <v>0</v>
      </c>
      <c r="MQ219" s="80">
        <f>+Interest_Rate_for_Equipment_Financing/12*BY219</f>
        <v>0</v>
      </c>
      <c r="MR219" s="80">
        <f>+Interest_Rate_for_Equipment_Financing/12*BZ219</f>
        <v>0</v>
      </c>
      <c r="MS219" s="80">
        <f>+Interest_Rate_for_Equipment_Financing/12*CA219</f>
        <v>0</v>
      </c>
      <c r="MT219" s="80">
        <f>+Interest_Rate_for_Equipment_Financing/12*CB219</f>
        <v>0</v>
      </c>
      <c r="MU219" s="80">
        <f>+Interest_Rate_for_Equipment_Financing/12*CC219</f>
        <v>0</v>
      </c>
      <c r="MV219" s="80">
        <f>+Interest_Rate_for_Equipment_Financing/12*CD219</f>
        <v>0</v>
      </c>
      <c r="MW219" s="80">
        <f>+Interest_Rate_for_Equipment_Financing/12*CE219</f>
        <v>0</v>
      </c>
      <c r="MX219" s="80">
        <f>+Interest_Rate_for_Equipment_Financing/12*CF219</f>
        <v>0</v>
      </c>
      <c r="MY219" s="80">
        <f>+Interest_Rate_for_Equipment_Financing/12*CG219</f>
        <v>0</v>
      </c>
      <c r="MZ219" s="80">
        <f>+Interest_Rate_for_Equipment_Financing/12*CH219</f>
        <v>0</v>
      </c>
      <c r="NA219" s="80">
        <f>+Interest_Rate_for_Equipment_Financing/12*CI219</f>
        <v>0</v>
      </c>
      <c r="NB219" s="80">
        <f>+Interest_Rate_for_Equipment_Financing/12*CJ219</f>
        <v>0</v>
      </c>
      <c r="NC219" s="80">
        <f>+Interest_Rate_for_Equipment_Financing/12*CK219</f>
        <v>0</v>
      </c>
      <c r="ND219" s="80">
        <f>+Interest_Rate_for_Equipment_Financing/12*CL219</f>
        <v>0</v>
      </c>
      <c r="NE219" s="80">
        <f>+Interest_Rate_for_Equipment_Financing/12*CM219</f>
        <v>0</v>
      </c>
      <c r="NF219" s="80">
        <f>+Interest_Rate_for_Equipment_Financing/12*CN219</f>
        <v>0</v>
      </c>
      <c r="NG219" s="80">
        <f>+Interest_Rate_for_Equipment_Financing/12*CO219</f>
        <v>0</v>
      </c>
      <c r="NH219" s="80">
        <f>+Interest_Rate_for_Equipment_Financing/12*CP219</f>
        <v>0</v>
      </c>
      <c r="NI219" s="80">
        <f>+Interest_Rate_for_Equipment_Financing/12*CQ219</f>
        <v>0</v>
      </c>
      <c r="NJ219" s="80">
        <f>+Interest_Rate_for_Equipment_Financing/12*CR219</f>
        <v>0</v>
      </c>
      <c r="NK219" s="80">
        <f>+Interest_Rate_for_Equipment_Financing/12*CS219</f>
        <v>0</v>
      </c>
      <c r="NL219" s="80">
        <f>+Interest_Rate_for_Equipment_Financing/12*CT219</f>
        <v>0</v>
      </c>
      <c r="NM219" s="80">
        <f>+Interest_Rate_for_Equipment_Financing/12*CU219</f>
        <v>0</v>
      </c>
      <c r="NN219" s="80">
        <f>+Interest_Rate_for_Equipment_Financing/12*CV219</f>
        <v>0</v>
      </c>
      <c r="NO219" s="80">
        <f>+Interest_Rate_for_Equipment_Financing/12*CW219</f>
        <v>0</v>
      </c>
      <c r="NP219" s="80">
        <f>+Interest_Rate_for_Equipment_Financing/12*CX219</f>
        <v>0</v>
      </c>
      <c r="NQ219" s="80">
        <f>+Interest_Rate_for_Equipment_Financing/12*CY219</f>
        <v>0</v>
      </c>
      <c r="NR219" s="80">
        <f>+Interest_Rate_for_Equipment_Financing/12*CZ219</f>
        <v>0</v>
      </c>
      <c r="NS219" s="80">
        <f>+Interest_Rate_for_Equipment_Financing/12*DA219</f>
        <v>0</v>
      </c>
      <c r="NT219" s="80">
        <f>+Interest_Rate_for_Equipment_Financing/12*DB219</f>
        <v>0</v>
      </c>
      <c r="NU219" s="80">
        <f>+Interest_Rate_for_Equipment_Financing/12*DC219</f>
        <v>0</v>
      </c>
      <c r="NV219" s="80">
        <f>+Interest_Rate_for_Equipment_Financing/12*DD219</f>
        <v>0</v>
      </c>
      <c r="NW219" s="80">
        <f>+Interest_Rate_for_Equipment_Financing/12*DE219</f>
        <v>0</v>
      </c>
      <c r="NX219" s="80">
        <f>+Interest_Rate_for_Equipment_Financing/12*DF219</f>
        <v>0</v>
      </c>
      <c r="NY219" s="80">
        <f>+Interest_Rate_for_Equipment_Financing/12*DG219</f>
        <v>0</v>
      </c>
      <c r="NZ219" s="80">
        <f>+Interest_Rate_for_Equipment_Financing/12*DH219</f>
        <v>0</v>
      </c>
      <c r="OA219" s="80">
        <f>+Interest_Rate_for_Equipment_Financing/12*DI219</f>
        <v>0</v>
      </c>
      <c r="OB219" s="80">
        <f>+Interest_Rate_for_Equipment_Financing/12*DJ219</f>
        <v>0</v>
      </c>
      <c r="OC219" s="80">
        <f>+Interest_Rate_for_Equipment_Financing/12*DK219</f>
        <v>0</v>
      </c>
      <c r="OD219" s="80">
        <f>+Interest_Rate_for_Equipment_Financing/12*DL219</f>
        <v>0</v>
      </c>
      <c r="OE219" s="80">
        <f>+Interest_Rate_for_Equipment_Financing/12*DM219</f>
        <v>0</v>
      </c>
      <c r="OF219" s="80">
        <f>+Interest_Rate_for_Equipment_Financing/12*DN219</f>
        <v>0</v>
      </c>
      <c r="OG219" s="80">
        <f>+Interest_Rate_for_Equipment_Financing/12*DO219</f>
        <v>0</v>
      </c>
      <c r="OH219" s="80">
        <f>+Interest_Rate_for_Equipment_Financing/12*DP219</f>
        <v>0</v>
      </c>
      <c r="OI219" s="80">
        <f>+Interest_Rate_for_Equipment_Financing/12*DQ219</f>
        <v>0</v>
      </c>
      <c r="OJ219" s="80">
        <f>+Interest_Rate_for_Equipment_Financing/12*DR219</f>
        <v>0</v>
      </c>
      <c r="OK219" s="80">
        <f>+Interest_Rate_for_Equipment_Financing/12*DS219</f>
        <v>0</v>
      </c>
      <c r="OL219" s="80">
        <f>+Interest_Rate_for_Equipment_Financing/12*DT219</f>
        <v>0</v>
      </c>
      <c r="OM219" s="80">
        <f>+Interest_Rate_for_Equipment_Financing/12*DU219</f>
        <v>0</v>
      </c>
      <c r="ON219" s="80">
        <f>+Interest_Rate_for_Equipment_Financing/12*DV219</f>
        <v>0</v>
      </c>
      <c r="OO219" s="80">
        <f>+Interest_Rate_for_Equipment_Financing/12*DW219</f>
        <v>0</v>
      </c>
      <c r="OP219" s="80">
        <f>+Interest_Rate_for_Equipment_Financing/12*DX219</f>
        <v>0</v>
      </c>
      <c r="OQ219" s="80">
        <f>+Interest_Rate_for_Equipment_Financing/12*DY219</f>
        <v>0</v>
      </c>
      <c r="OR219" s="80">
        <f>+Interest_Rate_for_Equipment_Financing/12*DZ219</f>
        <v>0</v>
      </c>
      <c r="OS219" s="80">
        <f>+Interest_Rate_for_Equipment_Financing/12*EA219</f>
        <v>0</v>
      </c>
      <c r="OT219" s="80">
        <f>+Interest_Rate_for_Equipment_Financing/12*EB219</f>
        <v>0</v>
      </c>
      <c r="OU219" s="80">
        <f>+Interest_Rate_for_Equipment_Financing/12*EC219</f>
        <v>0</v>
      </c>
      <c r="OV219" s="80">
        <f>+Interest_Rate_for_Equipment_Financing/12*ED219</f>
        <v>0</v>
      </c>
      <c r="OW219" s="80">
        <f>+Interest_Rate_for_Equipment_Financing/12*EE219</f>
        <v>0</v>
      </c>
    </row>
    <row r="220" ht="12.75" customHeight="1">
      <c r="A220" s="79">
        <f t="shared" si="111"/>
        <v>99</v>
      </c>
      <c r="B220" s="79" t="s">
        <v>299</v>
      </c>
      <c r="C220" s="80"/>
      <c r="D220" s="80" t="str">
        <f>Term_for_Equipment_Financing</f>
        <v/>
      </c>
      <c r="E220" s="294">
        <f>+Interest_Rate_LT</f>
        <v>0.05</v>
      </c>
      <c r="F220" s="295">
        <f t="shared" si="141"/>
        <v>3</v>
      </c>
      <c r="G220" s="79">
        <f t="shared" si="142"/>
        <v>2033</v>
      </c>
      <c r="H220" s="296"/>
      <c r="I220" s="296"/>
      <c r="J220" s="297"/>
      <c r="K220" s="1"/>
      <c r="L220" s="1"/>
      <c r="M220" s="256">
        <f t="shared" si="118"/>
        <v>48639</v>
      </c>
      <c r="N220" s="256">
        <f t="shared" si="112"/>
        <v>0</v>
      </c>
      <c r="O220" s="257">
        <f t="shared" si="113"/>
        <v>0</v>
      </c>
      <c r="P220" s="258">
        <f t="shared" ref="P220:ES220" si="313">AND((O220&gt;0.1),OR(P$70&lt;$N220,$N220=0))*(O220+$O220+O220*$E220/12)+(P$70=$M220)*($C220+$O220+$C220*$E220/12)</f>
        <v>0</v>
      </c>
      <c r="Q220" s="258">
        <f t="shared" si="313"/>
        <v>0</v>
      </c>
      <c r="R220" s="258">
        <f t="shared" si="313"/>
        <v>0</v>
      </c>
      <c r="S220" s="258">
        <f t="shared" si="313"/>
        <v>0</v>
      </c>
      <c r="T220" s="258">
        <f t="shared" si="313"/>
        <v>0</v>
      </c>
      <c r="U220" s="258">
        <f t="shared" si="313"/>
        <v>0</v>
      </c>
      <c r="V220" s="258">
        <f t="shared" si="313"/>
        <v>0</v>
      </c>
      <c r="W220" s="258">
        <f t="shared" si="313"/>
        <v>0</v>
      </c>
      <c r="X220" s="258">
        <f t="shared" si="313"/>
        <v>0</v>
      </c>
      <c r="Y220" s="258">
        <f t="shared" si="313"/>
        <v>0</v>
      </c>
      <c r="Z220" s="258">
        <f t="shared" si="313"/>
        <v>0</v>
      </c>
      <c r="AA220" s="258">
        <f t="shared" si="313"/>
        <v>0</v>
      </c>
      <c r="AB220" s="258">
        <f t="shared" si="313"/>
        <v>0</v>
      </c>
      <c r="AC220" s="258">
        <f t="shared" si="313"/>
        <v>0</v>
      </c>
      <c r="AD220" s="258">
        <f t="shared" si="313"/>
        <v>0</v>
      </c>
      <c r="AE220" s="258">
        <f t="shared" si="313"/>
        <v>0</v>
      </c>
      <c r="AF220" s="258">
        <f t="shared" si="313"/>
        <v>0</v>
      </c>
      <c r="AG220" s="258">
        <f t="shared" si="313"/>
        <v>0</v>
      </c>
      <c r="AH220" s="258">
        <f t="shared" si="313"/>
        <v>0</v>
      </c>
      <c r="AI220" s="258">
        <f t="shared" si="313"/>
        <v>0</v>
      </c>
      <c r="AJ220" s="258">
        <f t="shared" si="313"/>
        <v>0</v>
      </c>
      <c r="AK220" s="258">
        <f t="shared" si="313"/>
        <v>0</v>
      </c>
      <c r="AL220" s="258">
        <f t="shared" si="313"/>
        <v>0</v>
      </c>
      <c r="AM220" s="258">
        <f t="shared" si="313"/>
        <v>0</v>
      </c>
      <c r="AN220" s="258">
        <f t="shared" si="313"/>
        <v>0</v>
      </c>
      <c r="AO220" s="258">
        <f t="shared" si="313"/>
        <v>0</v>
      </c>
      <c r="AP220" s="258">
        <f t="shared" si="313"/>
        <v>0</v>
      </c>
      <c r="AQ220" s="258">
        <f t="shared" si="313"/>
        <v>0</v>
      </c>
      <c r="AR220" s="258">
        <f t="shared" si="313"/>
        <v>0</v>
      </c>
      <c r="AS220" s="258">
        <f t="shared" si="313"/>
        <v>0</v>
      </c>
      <c r="AT220" s="258">
        <f t="shared" si="313"/>
        <v>0</v>
      </c>
      <c r="AU220" s="258">
        <f t="shared" si="313"/>
        <v>0</v>
      </c>
      <c r="AV220" s="258">
        <f t="shared" si="313"/>
        <v>0</v>
      </c>
      <c r="AW220" s="258">
        <f t="shared" si="313"/>
        <v>0</v>
      </c>
      <c r="AX220" s="258">
        <f t="shared" si="313"/>
        <v>0</v>
      </c>
      <c r="AY220" s="258">
        <f t="shared" si="313"/>
        <v>0</v>
      </c>
      <c r="AZ220" s="258">
        <f t="shared" si="313"/>
        <v>0</v>
      </c>
      <c r="BA220" s="258">
        <f t="shared" si="313"/>
        <v>0</v>
      </c>
      <c r="BB220" s="258">
        <f t="shared" si="313"/>
        <v>0</v>
      </c>
      <c r="BC220" s="258">
        <f t="shared" si="313"/>
        <v>0</v>
      </c>
      <c r="BD220" s="258">
        <f t="shared" si="313"/>
        <v>0</v>
      </c>
      <c r="BE220" s="258">
        <f t="shared" si="313"/>
        <v>0</v>
      </c>
      <c r="BF220" s="258">
        <f t="shared" si="313"/>
        <v>0</v>
      </c>
      <c r="BG220" s="258">
        <f t="shared" si="313"/>
        <v>0</v>
      </c>
      <c r="BH220" s="258">
        <f t="shared" si="313"/>
        <v>0</v>
      </c>
      <c r="BI220" s="258">
        <f t="shared" si="313"/>
        <v>0</v>
      </c>
      <c r="BJ220" s="258">
        <f t="shared" si="313"/>
        <v>0</v>
      </c>
      <c r="BK220" s="258">
        <f t="shared" si="313"/>
        <v>0</v>
      </c>
      <c r="BL220" s="258">
        <f t="shared" si="313"/>
        <v>0</v>
      </c>
      <c r="BM220" s="258">
        <f t="shared" si="313"/>
        <v>0</v>
      </c>
      <c r="BN220" s="258">
        <f t="shared" si="313"/>
        <v>0</v>
      </c>
      <c r="BO220" s="258">
        <f t="shared" si="313"/>
        <v>0</v>
      </c>
      <c r="BP220" s="258">
        <f t="shared" si="313"/>
        <v>0</v>
      </c>
      <c r="BQ220" s="258">
        <f t="shared" si="313"/>
        <v>0</v>
      </c>
      <c r="BR220" s="258">
        <f t="shared" si="313"/>
        <v>0</v>
      </c>
      <c r="BS220" s="258">
        <f t="shared" si="313"/>
        <v>0</v>
      </c>
      <c r="BT220" s="258">
        <f t="shared" si="313"/>
        <v>0</v>
      </c>
      <c r="BU220" s="258">
        <f t="shared" si="313"/>
        <v>0</v>
      </c>
      <c r="BV220" s="258">
        <f t="shared" si="313"/>
        <v>0</v>
      </c>
      <c r="BW220" s="258">
        <f t="shared" si="313"/>
        <v>0</v>
      </c>
      <c r="BX220" s="258">
        <f t="shared" si="313"/>
        <v>0</v>
      </c>
      <c r="BY220" s="258">
        <f t="shared" si="313"/>
        <v>0</v>
      </c>
      <c r="BZ220" s="258">
        <f t="shared" si="313"/>
        <v>0</v>
      </c>
      <c r="CA220" s="258">
        <f t="shared" si="313"/>
        <v>0</v>
      </c>
      <c r="CB220" s="258">
        <f t="shared" si="313"/>
        <v>0</v>
      </c>
      <c r="CC220" s="258">
        <f t="shared" si="313"/>
        <v>0</v>
      </c>
      <c r="CD220" s="258">
        <f t="shared" si="313"/>
        <v>0</v>
      </c>
      <c r="CE220" s="258">
        <f t="shared" si="313"/>
        <v>0</v>
      </c>
      <c r="CF220" s="258">
        <f t="shared" si="313"/>
        <v>0</v>
      </c>
      <c r="CG220" s="258">
        <f t="shared" si="313"/>
        <v>0</v>
      </c>
      <c r="CH220" s="258">
        <f t="shared" si="313"/>
        <v>0</v>
      </c>
      <c r="CI220" s="258">
        <f t="shared" si="313"/>
        <v>0</v>
      </c>
      <c r="CJ220" s="258">
        <f t="shared" si="313"/>
        <v>0</v>
      </c>
      <c r="CK220" s="258">
        <f t="shared" si="313"/>
        <v>0</v>
      </c>
      <c r="CL220" s="258">
        <f t="shared" si="313"/>
        <v>0</v>
      </c>
      <c r="CM220" s="258">
        <f t="shared" si="313"/>
        <v>0</v>
      </c>
      <c r="CN220" s="258">
        <f t="shared" si="313"/>
        <v>0</v>
      </c>
      <c r="CO220" s="258">
        <f t="shared" si="313"/>
        <v>0</v>
      </c>
      <c r="CP220" s="258">
        <f t="shared" si="313"/>
        <v>0</v>
      </c>
      <c r="CQ220" s="258">
        <f t="shared" si="313"/>
        <v>0</v>
      </c>
      <c r="CR220" s="258">
        <f t="shared" si="313"/>
        <v>0</v>
      </c>
      <c r="CS220" s="258">
        <f t="shared" si="313"/>
        <v>0</v>
      </c>
      <c r="CT220" s="258">
        <f t="shared" si="313"/>
        <v>0</v>
      </c>
      <c r="CU220" s="258">
        <f t="shared" si="313"/>
        <v>0</v>
      </c>
      <c r="CV220" s="258">
        <f t="shared" si="313"/>
        <v>0</v>
      </c>
      <c r="CW220" s="258">
        <f t="shared" si="313"/>
        <v>0</v>
      </c>
      <c r="CX220" s="258">
        <f t="shared" si="313"/>
        <v>0</v>
      </c>
      <c r="CY220" s="258">
        <f t="shared" si="313"/>
        <v>0</v>
      </c>
      <c r="CZ220" s="258">
        <f t="shared" si="313"/>
        <v>0</v>
      </c>
      <c r="DA220" s="258">
        <f t="shared" si="313"/>
        <v>0</v>
      </c>
      <c r="DB220" s="258">
        <f t="shared" si="313"/>
        <v>0</v>
      </c>
      <c r="DC220" s="258">
        <f t="shared" si="313"/>
        <v>0</v>
      </c>
      <c r="DD220" s="258">
        <f t="shared" si="313"/>
        <v>0</v>
      </c>
      <c r="DE220" s="258">
        <f t="shared" si="313"/>
        <v>0</v>
      </c>
      <c r="DF220" s="258">
        <f t="shared" si="313"/>
        <v>0</v>
      </c>
      <c r="DG220" s="258">
        <f t="shared" si="313"/>
        <v>0</v>
      </c>
      <c r="DH220" s="258">
        <f t="shared" si="313"/>
        <v>0</v>
      </c>
      <c r="DI220" s="258">
        <f t="shared" si="313"/>
        <v>0</v>
      </c>
      <c r="DJ220" s="258">
        <f t="shared" si="313"/>
        <v>0</v>
      </c>
      <c r="DK220" s="258">
        <f t="shared" si="313"/>
        <v>0</v>
      </c>
      <c r="DL220" s="258">
        <f t="shared" si="313"/>
        <v>0</v>
      </c>
      <c r="DM220" s="258">
        <f t="shared" si="313"/>
        <v>0</v>
      </c>
      <c r="DN220" s="258">
        <f t="shared" si="313"/>
        <v>0</v>
      </c>
      <c r="DO220" s="258">
        <f t="shared" si="313"/>
        <v>0</v>
      </c>
      <c r="DP220" s="258">
        <f t="shared" si="313"/>
        <v>0</v>
      </c>
      <c r="DQ220" s="258">
        <f t="shared" si="313"/>
        <v>0</v>
      </c>
      <c r="DR220" s="258">
        <f t="shared" si="313"/>
        <v>0</v>
      </c>
      <c r="DS220" s="258">
        <f t="shared" si="313"/>
        <v>0</v>
      </c>
      <c r="DT220" s="258">
        <f t="shared" si="313"/>
        <v>0</v>
      </c>
      <c r="DU220" s="258">
        <f t="shared" si="313"/>
        <v>0</v>
      </c>
      <c r="DV220" s="258">
        <f t="shared" si="313"/>
        <v>0</v>
      </c>
      <c r="DW220" s="258">
        <f t="shared" si="313"/>
        <v>0</v>
      </c>
      <c r="DX220" s="258">
        <f t="shared" si="313"/>
        <v>0</v>
      </c>
      <c r="DY220" s="258">
        <f t="shared" si="313"/>
        <v>0</v>
      </c>
      <c r="DZ220" s="258">
        <f t="shared" si="313"/>
        <v>0</v>
      </c>
      <c r="EA220" s="258">
        <f t="shared" si="313"/>
        <v>0</v>
      </c>
      <c r="EB220" s="258">
        <f t="shared" si="313"/>
        <v>0</v>
      </c>
      <c r="EC220" s="258">
        <f t="shared" si="313"/>
        <v>0</v>
      </c>
      <c r="ED220" s="258">
        <f t="shared" si="313"/>
        <v>0</v>
      </c>
      <c r="EE220" s="258">
        <f t="shared" si="313"/>
        <v>0</v>
      </c>
      <c r="EF220" s="258">
        <f t="shared" si="313"/>
        <v>0</v>
      </c>
      <c r="EG220" s="258">
        <f t="shared" si="313"/>
        <v>0</v>
      </c>
      <c r="EH220" s="258">
        <f t="shared" si="313"/>
        <v>0</v>
      </c>
      <c r="EI220" s="258">
        <f t="shared" si="313"/>
        <v>0</v>
      </c>
      <c r="EJ220" s="258">
        <f t="shared" si="313"/>
        <v>0</v>
      </c>
      <c r="EK220" s="258">
        <f t="shared" si="313"/>
        <v>0</v>
      </c>
      <c r="EL220" s="258">
        <f t="shared" si="313"/>
        <v>0</v>
      </c>
      <c r="EM220" s="258">
        <f t="shared" si="313"/>
        <v>0</v>
      </c>
      <c r="EN220" s="258">
        <f t="shared" si="313"/>
        <v>0</v>
      </c>
      <c r="EO220" s="258">
        <f t="shared" si="313"/>
        <v>0</v>
      </c>
      <c r="EP220" s="258">
        <f t="shared" si="313"/>
        <v>0</v>
      </c>
      <c r="EQ220" s="258">
        <f t="shared" si="313"/>
        <v>0</v>
      </c>
      <c r="ER220" s="258">
        <f t="shared" si="313"/>
        <v>0</v>
      </c>
      <c r="ES220" s="258">
        <f t="shared" si="313"/>
        <v>0</v>
      </c>
      <c r="ET220" s="1"/>
      <c r="EU220" s="1"/>
      <c r="EV220" s="1"/>
      <c r="EW220" s="1"/>
      <c r="EX220" s="80">
        <f t="shared" ref="EX220:KE220" si="314">(P220&gt;0)*(P220-AB220)</f>
        <v>0</v>
      </c>
      <c r="EY220" s="80">
        <f t="shared" si="314"/>
        <v>0</v>
      </c>
      <c r="EZ220" s="80">
        <f t="shared" si="314"/>
        <v>0</v>
      </c>
      <c r="FA220" s="80">
        <f t="shared" si="314"/>
        <v>0</v>
      </c>
      <c r="FB220" s="80">
        <f t="shared" si="314"/>
        <v>0</v>
      </c>
      <c r="FC220" s="80">
        <f t="shared" si="314"/>
        <v>0</v>
      </c>
      <c r="FD220" s="80">
        <f t="shared" si="314"/>
        <v>0</v>
      </c>
      <c r="FE220" s="80">
        <f t="shared" si="314"/>
        <v>0</v>
      </c>
      <c r="FF220" s="80">
        <f t="shared" si="314"/>
        <v>0</v>
      </c>
      <c r="FG220" s="80">
        <f t="shared" si="314"/>
        <v>0</v>
      </c>
      <c r="FH220" s="80">
        <f t="shared" si="314"/>
        <v>0</v>
      </c>
      <c r="FI220" s="80">
        <f t="shared" si="314"/>
        <v>0</v>
      </c>
      <c r="FJ220" s="80">
        <f t="shared" si="314"/>
        <v>0</v>
      </c>
      <c r="FK220" s="80">
        <f t="shared" si="314"/>
        <v>0</v>
      </c>
      <c r="FL220" s="80">
        <f t="shared" si="314"/>
        <v>0</v>
      </c>
      <c r="FM220" s="80">
        <f t="shared" si="314"/>
        <v>0</v>
      </c>
      <c r="FN220" s="80">
        <f t="shared" si="314"/>
        <v>0</v>
      </c>
      <c r="FO220" s="80">
        <f t="shared" si="314"/>
        <v>0</v>
      </c>
      <c r="FP220" s="80">
        <f t="shared" si="314"/>
        <v>0</v>
      </c>
      <c r="FQ220" s="80">
        <f t="shared" si="314"/>
        <v>0</v>
      </c>
      <c r="FR220" s="80">
        <f t="shared" si="314"/>
        <v>0</v>
      </c>
      <c r="FS220" s="80">
        <f t="shared" si="314"/>
        <v>0</v>
      </c>
      <c r="FT220" s="80">
        <f t="shared" si="314"/>
        <v>0</v>
      </c>
      <c r="FU220" s="80">
        <f t="shared" si="314"/>
        <v>0</v>
      </c>
      <c r="FV220" s="80">
        <f t="shared" si="314"/>
        <v>0</v>
      </c>
      <c r="FW220" s="80">
        <f t="shared" si="314"/>
        <v>0</v>
      </c>
      <c r="FX220" s="80">
        <f t="shared" si="314"/>
        <v>0</v>
      </c>
      <c r="FY220" s="80">
        <f t="shared" si="314"/>
        <v>0</v>
      </c>
      <c r="FZ220" s="80">
        <f t="shared" si="314"/>
        <v>0</v>
      </c>
      <c r="GA220" s="80">
        <f t="shared" si="314"/>
        <v>0</v>
      </c>
      <c r="GB220" s="80">
        <f t="shared" si="314"/>
        <v>0</v>
      </c>
      <c r="GC220" s="80">
        <f t="shared" si="314"/>
        <v>0</v>
      </c>
      <c r="GD220" s="80">
        <f t="shared" si="314"/>
        <v>0</v>
      </c>
      <c r="GE220" s="80">
        <f t="shared" si="314"/>
        <v>0</v>
      </c>
      <c r="GF220" s="80">
        <f t="shared" si="314"/>
        <v>0</v>
      </c>
      <c r="GG220" s="80">
        <f t="shared" si="314"/>
        <v>0</v>
      </c>
      <c r="GH220" s="80">
        <f t="shared" si="314"/>
        <v>0</v>
      </c>
      <c r="GI220" s="80">
        <f t="shared" si="314"/>
        <v>0</v>
      </c>
      <c r="GJ220" s="80">
        <f t="shared" si="314"/>
        <v>0</v>
      </c>
      <c r="GK220" s="80">
        <f t="shared" si="314"/>
        <v>0</v>
      </c>
      <c r="GL220" s="80">
        <f t="shared" si="314"/>
        <v>0</v>
      </c>
      <c r="GM220" s="80">
        <f t="shared" si="314"/>
        <v>0</v>
      </c>
      <c r="GN220" s="80">
        <f t="shared" si="314"/>
        <v>0</v>
      </c>
      <c r="GO220" s="80">
        <f t="shared" si="314"/>
        <v>0</v>
      </c>
      <c r="GP220" s="80">
        <f t="shared" si="314"/>
        <v>0</v>
      </c>
      <c r="GQ220" s="80">
        <f t="shared" si="314"/>
        <v>0</v>
      </c>
      <c r="GR220" s="80">
        <f t="shared" si="314"/>
        <v>0</v>
      </c>
      <c r="GS220" s="80">
        <f t="shared" si="314"/>
        <v>0</v>
      </c>
      <c r="GT220" s="80">
        <f t="shared" si="314"/>
        <v>0</v>
      </c>
      <c r="GU220" s="80">
        <f t="shared" si="314"/>
        <v>0</v>
      </c>
      <c r="GV220" s="80">
        <f t="shared" si="314"/>
        <v>0</v>
      </c>
      <c r="GW220" s="80">
        <f t="shared" si="314"/>
        <v>0</v>
      </c>
      <c r="GX220" s="80">
        <f t="shared" si="314"/>
        <v>0</v>
      </c>
      <c r="GY220" s="80">
        <f t="shared" si="314"/>
        <v>0</v>
      </c>
      <c r="GZ220" s="80">
        <f t="shared" si="314"/>
        <v>0</v>
      </c>
      <c r="HA220" s="80">
        <f t="shared" si="314"/>
        <v>0</v>
      </c>
      <c r="HB220" s="80">
        <f t="shared" si="314"/>
        <v>0</v>
      </c>
      <c r="HC220" s="80">
        <f t="shared" si="314"/>
        <v>0</v>
      </c>
      <c r="HD220" s="80">
        <f t="shared" si="314"/>
        <v>0</v>
      </c>
      <c r="HE220" s="80">
        <f t="shared" si="314"/>
        <v>0</v>
      </c>
      <c r="HF220" s="80">
        <f t="shared" si="314"/>
        <v>0</v>
      </c>
      <c r="HG220" s="80">
        <f t="shared" si="314"/>
        <v>0</v>
      </c>
      <c r="HH220" s="80">
        <f t="shared" si="314"/>
        <v>0</v>
      </c>
      <c r="HI220" s="80">
        <f t="shared" si="314"/>
        <v>0</v>
      </c>
      <c r="HJ220" s="80">
        <f t="shared" si="314"/>
        <v>0</v>
      </c>
      <c r="HK220" s="80">
        <f t="shared" si="314"/>
        <v>0</v>
      </c>
      <c r="HL220" s="80">
        <f t="shared" si="314"/>
        <v>0</v>
      </c>
      <c r="HM220" s="80">
        <f t="shared" si="314"/>
        <v>0</v>
      </c>
      <c r="HN220" s="80">
        <f t="shared" si="314"/>
        <v>0</v>
      </c>
      <c r="HO220" s="80">
        <f t="shared" si="314"/>
        <v>0</v>
      </c>
      <c r="HP220" s="80">
        <f t="shared" si="314"/>
        <v>0</v>
      </c>
      <c r="HQ220" s="80">
        <f t="shared" si="314"/>
        <v>0</v>
      </c>
      <c r="HR220" s="80">
        <f t="shared" si="314"/>
        <v>0</v>
      </c>
      <c r="HS220" s="80">
        <f t="shared" si="314"/>
        <v>0</v>
      </c>
      <c r="HT220" s="80">
        <f t="shared" si="314"/>
        <v>0</v>
      </c>
      <c r="HU220" s="80">
        <f t="shared" si="314"/>
        <v>0</v>
      </c>
      <c r="HV220" s="80">
        <f t="shared" si="314"/>
        <v>0</v>
      </c>
      <c r="HW220" s="80">
        <f t="shared" si="314"/>
        <v>0</v>
      </c>
      <c r="HX220" s="80">
        <f t="shared" si="314"/>
        <v>0</v>
      </c>
      <c r="HY220" s="80">
        <f t="shared" si="314"/>
        <v>0</v>
      </c>
      <c r="HZ220" s="80">
        <f t="shared" si="314"/>
        <v>0</v>
      </c>
      <c r="IA220" s="80">
        <f t="shared" si="314"/>
        <v>0</v>
      </c>
      <c r="IB220" s="80">
        <f t="shared" si="314"/>
        <v>0</v>
      </c>
      <c r="IC220" s="80">
        <f t="shared" si="314"/>
        <v>0</v>
      </c>
      <c r="ID220" s="80">
        <f t="shared" si="314"/>
        <v>0</v>
      </c>
      <c r="IE220" s="80">
        <f t="shared" si="314"/>
        <v>0</v>
      </c>
      <c r="IF220" s="80">
        <f t="shared" si="314"/>
        <v>0</v>
      </c>
      <c r="IG220" s="80">
        <f t="shared" si="314"/>
        <v>0</v>
      </c>
      <c r="IH220" s="80">
        <f t="shared" si="314"/>
        <v>0</v>
      </c>
      <c r="II220" s="80">
        <f t="shared" si="314"/>
        <v>0</v>
      </c>
      <c r="IJ220" s="80">
        <f t="shared" si="314"/>
        <v>0</v>
      </c>
      <c r="IK220" s="80">
        <f t="shared" si="314"/>
        <v>0</v>
      </c>
      <c r="IL220" s="80">
        <f t="shared" si="314"/>
        <v>0</v>
      </c>
      <c r="IM220" s="80">
        <f t="shared" si="314"/>
        <v>0</v>
      </c>
      <c r="IN220" s="80">
        <f t="shared" si="314"/>
        <v>0</v>
      </c>
      <c r="IO220" s="80">
        <f t="shared" si="314"/>
        <v>0</v>
      </c>
      <c r="IP220" s="80">
        <f t="shared" si="314"/>
        <v>0</v>
      </c>
      <c r="IQ220" s="80">
        <f t="shared" si="314"/>
        <v>0</v>
      </c>
      <c r="IR220" s="80">
        <f t="shared" si="314"/>
        <v>0</v>
      </c>
      <c r="IS220" s="80">
        <f t="shared" si="314"/>
        <v>0</v>
      </c>
      <c r="IT220" s="80">
        <f t="shared" si="314"/>
        <v>0</v>
      </c>
      <c r="IU220" s="80">
        <f t="shared" si="314"/>
        <v>0</v>
      </c>
      <c r="IV220" s="80">
        <f t="shared" si="314"/>
        <v>0</v>
      </c>
      <c r="IW220" s="80">
        <f t="shared" si="314"/>
        <v>0</v>
      </c>
      <c r="IX220" s="80">
        <f t="shared" si="314"/>
        <v>0</v>
      </c>
      <c r="IY220" s="80">
        <f t="shared" si="314"/>
        <v>0</v>
      </c>
      <c r="IZ220" s="80">
        <f t="shared" si="314"/>
        <v>0</v>
      </c>
      <c r="JA220" s="80">
        <f t="shared" si="314"/>
        <v>0</v>
      </c>
      <c r="JB220" s="80">
        <f t="shared" si="314"/>
        <v>0</v>
      </c>
      <c r="JC220" s="80">
        <f t="shared" si="314"/>
        <v>0</v>
      </c>
      <c r="JD220" s="80">
        <f t="shared" si="314"/>
        <v>0</v>
      </c>
      <c r="JE220" s="80">
        <f t="shared" si="314"/>
        <v>0</v>
      </c>
      <c r="JF220" s="80">
        <f t="shared" si="314"/>
        <v>0</v>
      </c>
      <c r="JG220" s="80">
        <f t="shared" si="314"/>
        <v>0</v>
      </c>
      <c r="JH220" s="80">
        <f t="shared" si="314"/>
        <v>0</v>
      </c>
      <c r="JI220" s="80">
        <f t="shared" si="314"/>
        <v>0</v>
      </c>
      <c r="JJ220" s="80">
        <f t="shared" si="314"/>
        <v>0</v>
      </c>
      <c r="JK220" s="80">
        <f t="shared" si="314"/>
        <v>0</v>
      </c>
      <c r="JL220" s="80">
        <f t="shared" si="314"/>
        <v>0</v>
      </c>
      <c r="JM220" s="80">
        <f t="shared" si="314"/>
        <v>0</v>
      </c>
      <c r="JN220" s="80">
        <f t="shared" si="314"/>
        <v>0</v>
      </c>
      <c r="JO220" s="80">
        <f t="shared" si="314"/>
        <v>0</v>
      </c>
      <c r="JP220" s="80">
        <f t="shared" si="314"/>
        <v>0</v>
      </c>
      <c r="JQ220" s="80">
        <f t="shared" si="314"/>
        <v>0</v>
      </c>
      <c r="JR220" s="80">
        <f t="shared" si="314"/>
        <v>0</v>
      </c>
      <c r="JS220" s="80">
        <f t="shared" si="314"/>
        <v>0</v>
      </c>
      <c r="JT220" s="80">
        <f t="shared" si="314"/>
        <v>0</v>
      </c>
      <c r="JU220" s="80">
        <f t="shared" si="314"/>
        <v>0</v>
      </c>
      <c r="JV220" s="80">
        <f t="shared" si="314"/>
        <v>0</v>
      </c>
      <c r="JW220" s="80">
        <f t="shared" si="314"/>
        <v>0</v>
      </c>
      <c r="JX220" s="80">
        <f t="shared" si="314"/>
        <v>0</v>
      </c>
      <c r="JY220" s="80">
        <f t="shared" si="314"/>
        <v>0</v>
      </c>
      <c r="JZ220" s="80">
        <f t="shared" si="314"/>
        <v>0</v>
      </c>
      <c r="KA220" s="80">
        <f t="shared" si="314"/>
        <v>0</v>
      </c>
      <c r="KB220" s="80">
        <f t="shared" si="314"/>
        <v>0</v>
      </c>
      <c r="KC220" s="80">
        <f t="shared" si="314"/>
        <v>0</v>
      </c>
      <c r="KD220" s="80">
        <f t="shared" si="314"/>
        <v>0</v>
      </c>
      <c r="KE220" s="80">
        <f t="shared" si="314"/>
        <v>0</v>
      </c>
      <c r="KF220" s="1"/>
      <c r="KG220" s="1"/>
      <c r="KH220" s="80">
        <f>+Interest_Rate_for_Equipment_Financing/12*P220</f>
        <v>0</v>
      </c>
      <c r="KI220" s="80">
        <f>+Interest_Rate_for_Equipment_Financing/12*Q220</f>
        <v>0</v>
      </c>
      <c r="KJ220" s="80">
        <f>+Interest_Rate_for_Equipment_Financing/12*R220</f>
        <v>0</v>
      </c>
      <c r="KK220" s="80">
        <f>+Interest_Rate_for_Equipment_Financing/12*S220</f>
        <v>0</v>
      </c>
      <c r="KL220" s="80">
        <f>+Interest_Rate_for_Equipment_Financing/12*T220</f>
        <v>0</v>
      </c>
      <c r="KM220" s="80">
        <f>+Interest_Rate_for_Equipment_Financing/12*U220</f>
        <v>0</v>
      </c>
      <c r="KN220" s="80">
        <f>+Interest_Rate_for_Equipment_Financing/12*V220</f>
        <v>0</v>
      </c>
      <c r="KO220" s="80">
        <f>+Interest_Rate_for_Equipment_Financing/12*W220</f>
        <v>0</v>
      </c>
      <c r="KP220" s="80">
        <f>+Interest_Rate_for_Equipment_Financing/12*X220</f>
        <v>0</v>
      </c>
      <c r="KQ220" s="80">
        <f>+Interest_Rate_for_Equipment_Financing/12*Y220</f>
        <v>0</v>
      </c>
      <c r="KR220" s="80">
        <f>+Interest_Rate_for_Equipment_Financing/12*Z220</f>
        <v>0</v>
      </c>
      <c r="KS220" s="80">
        <f>+Interest_Rate_for_Equipment_Financing/12*AA220</f>
        <v>0</v>
      </c>
      <c r="KT220" s="80">
        <f>+Interest_Rate_for_Equipment_Financing/12*AB220</f>
        <v>0</v>
      </c>
      <c r="KU220" s="80">
        <f>+Interest_Rate_for_Equipment_Financing/12*AC220</f>
        <v>0</v>
      </c>
      <c r="KV220" s="80">
        <f>+Interest_Rate_for_Equipment_Financing/12*AD220</f>
        <v>0</v>
      </c>
      <c r="KW220" s="80">
        <f>+Interest_Rate_for_Equipment_Financing/12*AE220</f>
        <v>0</v>
      </c>
      <c r="KX220" s="80">
        <f>+Interest_Rate_for_Equipment_Financing/12*AF220</f>
        <v>0</v>
      </c>
      <c r="KY220" s="80">
        <f>+Interest_Rate_for_Equipment_Financing/12*AG220</f>
        <v>0</v>
      </c>
      <c r="KZ220" s="80">
        <f>+Interest_Rate_for_Equipment_Financing/12*AH220</f>
        <v>0</v>
      </c>
      <c r="LA220" s="80">
        <f>+Interest_Rate_for_Equipment_Financing/12*AI220</f>
        <v>0</v>
      </c>
      <c r="LB220" s="80">
        <f>+Interest_Rate_for_Equipment_Financing/12*AJ220</f>
        <v>0</v>
      </c>
      <c r="LC220" s="80">
        <f>+Interest_Rate_for_Equipment_Financing/12*AK220</f>
        <v>0</v>
      </c>
      <c r="LD220" s="80">
        <f>+Interest_Rate_for_Equipment_Financing/12*AL220</f>
        <v>0</v>
      </c>
      <c r="LE220" s="80">
        <f>+Interest_Rate_for_Equipment_Financing/12*AM220</f>
        <v>0</v>
      </c>
      <c r="LF220" s="80">
        <f>+Interest_Rate_for_Equipment_Financing/12*AN220</f>
        <v>0</v>
      </c>
      <c r="LG220" s="80">
        <f>+Interest_Rate_for_Equipment_Financing/12*AO220</f>
        <v>0</v>
      </c>
      <c r="LH220" s="80">
        <f>+Interest_Rate_for_Equipment_Financing/12*AP220</f>
        <v>0</v>
      </c>
      <c r="LI220" s="80">
        <f>+Interest_Rate_for_Equipment_Financing/12*AQ220</f>
        <v>0</v>
      </c>
      <c r="LJ220" s="80">
        <f>+Interest_Rate_for_Equipment_Financing/12*AR220</f>
        <v>0</v>
      </c>
      <c r="LK220" s="80">
        <f>+Interest_Rate_for_Equipment_Financing/12*AS220</f>
        <v>0</v>
      </c>
      <c r="LL220" s="80">
        <f>+Interest_Rate_for_Equipment_Financing/12*AT220</f>
        <v>0</v>
      </c>
      <c r="LM220" s="80">
        <f>+Interest_Rate_for_Equipment_Financing/12*AU220</f>
        <v>0</v>
      </c>
      <c r="LN220" s="80">
        <f>+Interest_Rate_for_Equipment_Financing/12*AV220</f>
        <v>0</v>
      </c>
      <c r="LO220" s="80">
        <f>+Interest_Rate_for_Equipment_Financing/12*AW220</f>
        <v>0</v>
      </c>
      <c r="LP220" s="80">
        <f>+Interest_Rate_for_Equipment_Financing/12*AX220</f>
        <v>0</v>
      </c>
      <c r="LQ220" s="80">
        <f>+Interest_Rate_for_Equipment_Financing/12*AY220</f>
        <v>0</v>
      </c>
      <c r="LR220" s="80">
        <f>+Interest_Rate_for_Equipment_Financing/12*AZ220</f>
        <v>0</v>
      </c>
      <c r="LS220" s="80">
        <f>+Interest_Rate_for_Equipment_Financing/12*BA220</f>
        <v>0</v>
      </c>
      <c r="LT220" s="80">
        <f>+Interest_Rate_for_Equipment_Financing/12*BB220</f>
        <v>0</v>
      </c>
      <c r="LU220" s="80">
        <f>+Interest_Rate_for_Equipment_Financing/12*BC220</f>
        <v>0</v>
      </c>
      <c r="LV220" s="80">
        <f>+Interest_Rate_for_Equipment_Financing/12*BD220</f>
        <v>0</v>
      </c>
      <c r="LW220" s="80">
        <f>+Interest_Rate_for_Equipment_Financing/12*BE220</f>
        <v>0</v>
      </c>
      <c r="LX220" s="80">
        <f>+Interest_Rate_for_Equipment_Financing/12*BF220</f>
        <v>0</v>
      </c>
      <c r="LY220" s="80">
        <f>+Interest_Rate_for_Equipment_Financing/12*BG220</f>
        <v>0</v>
      </c>
      <c r="LZ220" s="80">
        <f>+Interest_Rate_for_Equipment_Financing/12*BH220</f>
        <v>0</v>
      </c>
      <c r="MA220" s="80">
        <f>+Interest_Rate_for_Equipment_Financing/12*BI220</f>
        <v>0</v>
      </c>
      <c r="MB220" s="80">
        <f>+Interest_Rate_for_Equipment_Financing/12*BJ220</f>
        <v>0</v>
      </c>
      <c r="MC220" s="80">
        <f>+Interest_Rate_for_Equipment_Financing/12*BK220</f>
        <v>0</v>
      </c>
      <c r="MD220" s="80">
        <f>+Interest_Rate_for_Equipment_Financing/12*BL220</f>
        <v>0</v>
      </c>
      <c r="ME220" s="80">
        <f>+Interest_Rate_for_Equipment_Financing/12*BM220</f>
        <v>0</v>
      </c>
      <c r="MF220" s="80">
        <f>+Interest_Rate_for_Equipment_Financing/12*BN220</f>
        <v>0</v>
      </c>
      <c r="MG220" s="80">
        <f>+Interest_Rate_for_Equipment_Financing/12*BO220</f>
        <v>0</v>
      </c>
      <c r="MH220" s="80">
        <f>+Interest_Rate_for_Equipment_Financing/12*BP220</f>
        <v>0</v>
      </c>
      <c r="MI220" s="80">
        <f>+Interest_Rate_for_Equipment_Financing/12*BQ220</f>
        <v>0</v>
      </c>
      <c r="MJ220" s="80">
        <f>+Interest_Rate_for_Equipment_Financing/12*BR220</f>
        <v>0</v>
      </c>
      <c r="MK220" s="80">
        <f>+Interest_Rate_for_Equipment_Financing/12*BS220</f>
        <v>0</v>
      </c>
      <c r="ML220" s="80">
        <f>+Interest_Rate_for_Equipment_Financing/12*BT220</f>
        <v>0</v>
      </c>
      <c r="MM220" s="80">
        <f>+Interest_Rate_for_Equipment_Financing/12*BU220</f>
        <v>0</v>
      </c>
      <c r="MN220" s="80">
        <f>+Interest_Rate_for_Equipment_Financing/12*BV220</f>
        <v>0</v>
      </c>
      <c r="MO220" s="80">
        <f>+Interest_Rate_for_Equipment_Financing/12*BW220</f>
        <v>0</v>
      </c>
      <c r="MP220" s="80">
        <f>+Interest_Rate_for_Equipment_Financing/12*BX220</f>
        <v>0</v>
      </c>
      <c r="MQ220" s="80">
        <f>+Interest_Rate_for_Equipment_Financing/12*BY220</f>
        <v>0</v>
      </c>
      <c r="MR220" s="80">
        <f>+Interest_Rate_for_Equipment_Financing/12*BZ220</f>
        <v>0</v>
      </c>
      <c r="MS220" s="80">
        <f>+Interest_Rate_for_Equipment_Financing/12*CA220</f>
        <v>0</v>
      </c>
      <c r="MT220" s="80">
        <f>+Interest_Rate_for_Equipment_Financing/12*CB220</f>
        <v>0</v>
      </c>
      <c r="MU220" s="80">
        <f>+Interest_Rate_for_Equipment_Financing/12*CC220</f>
        <v>0</v>
      </c>
      <c r="MV220" s="80">
        <f>+Interest_Rate_for_Equipment_Financing/12*CD220</f>
        <v>0</v>
      </c>
      <c r="MW220" s="80">
        <f>+Interest_Rate_for_Equipment_Financing/12*CE220</f>
        <v>0</v>
      </c>
      <c r="MX220" s="80">
        <f>+Interest_Rate_for_Equipment_Financing/12*CF220</f>
        <v>0</v>
      </c>
      <c r="MY220" s="80">
        <f>+Interest_Rate_for_Equipment_Financing/12*CG220</f>
        <v>0</v>
      </c>
      <c r="MZ220" s="80">
        <f>+Interest_Rate_for_Equipment_Financing/12*CH220</f>
        <v>0</v>
      </c>
      <c r="NA220" s="80">
        <f>+Interest_Rate_for_Equipment_Financing/12*CI220</f>
        <v>0</v>
      </c>
      <c r="NB220" s="80">
        <f>+Interest_Rate_for_Equipment_Financing/12*CJ220</f>
        <v>0</v>
      </c>
      <c r="NC220" s="80">
        <f>+Interest_Rate_for_Equipment_Financing/12*CK220</f>
        <v>0</v>
      </c>
      <c r="ND220" s="80">
        <f>+Interest_Rate_for_Equipment_Financing/12*CL220</f>
        <v>0</v>
      </c>
      <c r="NE220" s="80">
        <f>+Interest_Rate_for_Equipment_Financing/12*CM220</f>
        <v>0</v>
      </c>
      <c r="NF220" s="80">
        <f>+Interest_Rate_for_Equipment_Financing/12*CN220</f>
        <v>0</v>
      </c>
      <c r="NG220" s="80">
        <f>+Interest_Rate_for_Equipment_Financing/12*CO220</f>
        <v>0</v>
      </c>
      <c r="NH220" s="80">
        <f>+Interest_Rate_for_Equipment_Financing/12*CP220</f>
        <v>0</v>
      </c>
      <c r="NI220" s="80">
        <f>+Interest_Rate_for_Equipment_Financing/12*CQ220</f>
        <v>0</v>
      </c>
      <c r="NJ220" s="80">
        <f>+Interest_Rate_for_Equipment_Financing/12*CR220</f>
        <v>0</v>
      </c>
      <c r="NK220" s="80">
        <f>+Interest_Rate_for_Equipment_Financing/12*CS220</f>
        <v>0</v>
      </c>
      <c r="NL220" s="80">
        <f>+Interest_Rate_for_Equipment_Financing/12*CT220</f>
        <v>0</v>
      </c>
      <c r="NM220" s="80">
        <f>+Interest_Rate_for_Equipment_Financing/12*CU220</f>
        <v>0</v>
      </c>
      <c r="NN220" s="80">
        <f>+Interest_Rate_for_Equipment_Financing/12*CV220</f>
        <v>0</v>
      </c>
      <c r="NO220" s="80">
        <f>+Interest_Rate_for_Equipment_Financing/12*CW220</f>
        <v>0</v>
      </c>
      <c r="NP220" s="80">
        <f>+Interest_Rate_for_Equipment_Financing/12*CX220</f>
        <v>0</v>
      </c>
      <c r="NQ220" s="80">
        <f>+Interest_Rate_for_Equipment_Financing/12*CY220</f>
        <v>0</v>
      </c>
      <c r="NR220" s="80">
        <f>+Interest_Rate_for_Equipment_Financing/12*CZ220</f>
        <v>0</v>
      </c>
      <c r="NS220" s="80">
        <f>+Interest_Rate_for_Equipment_Financing/12*DA220</f>
        <v>0</v>
      </c>
      <c r="NT220" s="80">
        <f>+Interest_Rate_for_Equipment_Financing/12*DB220</f>
        <v>0</v>
      </c>
      <c r="NU220" s="80">
        <f>+Interest_Rate_for_Equipment_Financing/12*DC220</f>
        <v>0</v>
      </c>
      <c r="NV220" s="80">
        <f>+Interest_Rate_for_Equipment_Financing/12*DD220</f>
        <v>0</v>
      </c>
      <c r="NW220" s="80">
        <f>+Interest_Rate_for_Equipment_Financing/12*DE220</f>
        <v>0</v>
      </c>
      <c r="NX220" s="80">
        <f>+Interest_Rate_for_Equipment_Financing/12*DF220</f>
        <v>0</v>
      </c>
      <c r="NY220" s="80">
        <f>+Interest_Rate_for_Equipment_Financing/12*DG220</f>
        <v>0</v>
      </c>
      <c r="NZ220" s="80">
        <f>+Interest_Rate_for_Equipment_Financing/12*DH220</f>
        <v>0</v>
      </c>
      <c r="OA220" s="80">
        <f>+Interest_Rate_for_Equipment_Financing/12*DI220</f>
        <v>0</v>
      </c>
      <c r="OB220" s="80">
        <f>+Interest_Rate_for_Equipment_Financing/12*DJ220</f>
        <v>0</v>
      </c>
      <c r="OC220" s="80">
        <f>+Interest_Rate_for_Equipment_Financing/12*DK220</f>
        <v>0</v>
      </c>
      <c r="OD220" s="80">
        <f>+Interest_Rate_for_Equipment_Financing/12*DL220</f>
        <v>0</v>
      </c>
      <c r="OE220" s="80">
        <f>+Interest_Rate_for_Equipment_Financing/12*DM220</f>
        <v>0</v>
      </c>
      <c r="OF220" s="80">
        <f>+Interest_Rate_for_Equipment_Financing/12*DN220</f>
        <v>0</v>
      </c>
      <c r="OG220" s="80">
        <f>+Interest_Rate_for_Equipment_Financing/12*DO220</f>
        <v>0</v>
      </c>
      <c r="OH220" s="80">
        <f>+Interest_Rate_for_Equipment_Financing/12*DP220</f>
        <v>0</v>
      </c>
      <c r="OI220" s="80">
        <f>+Interest_Rate_for_Equipment_Financing/12*DQ220</f>
        <v>0</v>
      </c>
      <c r="OJ220" s="80">
        <f>+Interest_Rate_for_Equipment_Financing/12*DR220</f>
        <v>0</v>
      </c>
      <c r="OK220" s="80">
        <f>+Interest_Rate_for_Equipment_Financing/12*DS220</f>
        <v>0</v>
      </c>
      <c r="OL220" s="80">
        <f>+Interest_Rate_for_Equipment_Financing/12*DT220</f>
        <v>0</v>
      </c>
      <c r="OM220" s="80">
        <f>+Interest_Rate_for_Equipment_Financing/12*DU220</f>
        <v>0</v>
      </c>
      <c r="ON220" s="80">
        <f>+Interest_Rate_for_Equipment_Financing/12*DV220</f>
        <v>0</v>
      </c>
      <c r="OO220" s="80">
        <f>+Interest_Rate_for_Equipment_Financing/12*DW220</f>
        <v>0</v>
      </c>
      <c r="OP220" s="80">
        <f>+Interest_Rate_for_Equipment_Financing/12*DX220</f>
        <v>0</v>
      </c>
      <c r="OQ220" s="80">
        <f>+Interest_Rate_for_Equipment_Financing/12*DY220</f>
        <v>0</v>
      </c>
      <c r="OR220" s="80">
        <f>+Interest_Rate_for_Equipment_Financing/12*DZ220</f>
        <v>0</v>
      </c>
      <c r="OS220" s="80">
        <f>+Interest_Rate_for_Equipment_Financing/12*EA220</f>
        <v>0</v>
      </c>
      <c r="OT220" s="80">
        <f>+Interest_Rate_for_Equipment_Financing/12*EB220</f>
        <v>0</v>
      </c>
      <c r="OU220" s="80">
        <f>+Interest_Rate_for_Equipment_Financing/12*EC220</f>
        <v>0</v>
      </c>
      <c r="OV220" s="80">
        <f>+Interest_Rate_for_Equipment_Financing/12*ED220</f>
        <v>0</v>
      </c>
      <c r="OW220" s="80">
        <f>+Interest_Rate_for_Equipment_Financing/12*EE220</f>
        <v>0</v>
      </c>
    </row>
    <row r="221" ht="12.75" customHeight="1">
      <c r="A221" s="79">
        <f t="shared" si="111"/>
        <v>100</v>
      </c>
      <c r="B221" s="79" t="s">
        <v>300</v>
      </c>
      <c r="C221" s="80"/>
      <c r="D221" s="80" t="str">
        <f>Term_for_Equipment_Financing</f>
        <v/>
      </c>
      <c r="E221" s="294">
        <f>+Interest_Rate_LT</f>
        <v>0.05</v>
      </c>
      <c r="F221" s="295">
        <f t="shared" si="141"/>
        <v>4</v>
      </c>
      <c r="G221" s="79">
        <f t="shared" si="142"/>
        <v>2033</v>
      </c>
      <c r="H221" s="296"/>
      <c r="I221" s="296"/>
      <c r="J221" s="297"/>
      <c r="K221" s="1"/>
      <c r="L221" s="1"/>
      <c r="M221" s="256">
        <f t="shared" si="118"/>
        <v>48670</v>
      </c>
      <c r="N221" s="256">
        <f t="shared" si="112"/>
        <v>0</v>
      </c>
      <c r="O221" s="257">
        <f t="shared" si="113"/>
        <v>0</v>
      </c>
      <c r="P221" s="258">
        <f t="shared" ref="P221:ES221" si="315">AND((O221&gt;0.1),OR(P$70&lt;$N221,$N221=0))*(O221+$O221+O221*$E221/12)+(P$70=$M221)*($C221+$O221+$C221*$E221/12)</f>
        <v>0</v>
      </c>
      <c r="Q221" s="258">
        <f t="shared" si="315"/>
        <v>0</v>
      </c>
      <c r="R221" s="258">
        <f t="shared" si="315"/>
        <v>0</v>
      </c>
      <c r="S221" s="258">
        <f t="shared" si="315"/>
        <v>0</v>
      </c>
      <c r="T221" s="258">
        <f t="shared" si="315"/>
        <v>0</v>
      </c>
      <c r="U221" s="258">
        <f t="shared" si="315"/>
        <v>0</v>
      </c>
      <c r="V221" s="258">
        <f t="shared" si="315"/>
        <v>0</v>
      </c>
      <c r="W221" s="258">
        <f t="shared" si="315"/>
        <v>0</v>
      </c>
      <c r="X221" s="258">
        <f t="shared" si="315"/>
        <v>0</v>
      </c>
      <c r="Y221" s="258">
        <f t="shared" si="315"/>
        <v>0</v>
      </c>
      <c r="Z221" s="258">
        <f t="shared" si="315"/>
        <v>0</v>
      </c>
      <c r="AA221" s="258">
        <f t="shared" si="315"/>
        <v>0</v>
      </c>
      <c r="AB221" s="258">
        <f t="shared" si="315"/>
        <v>0</v>
      </c>
      <c r="AC221" s="258">
        <f t="shared" si="315"/>
        <v>0</v>
      </c>
      <c r="AD221" s="258">
        <f t="shared" si="315"/>
        <v>0</v>
      </c>
      <c r="AE221" s="258">
        <f t="shared" si="315"/>
        <v>0</v>
      </c>
      <c r="AF221" s="258">
        <f t="shared" si="315"/>
        <v>0</v>
      </c>
      <c r="AG221" s="258">
        <f t="shared" si="315"/>
        <v>0</v>
      </c>
      <c r="AH221" s="258">
        <f t="shared" si="315"/>
        <v>0</v>
      </c>
      <c r="AI221" s="258">
        <f t="shared" si="315"/>
        <v>0</v>
      </c>
      <c r="AJ221" s="258">
        <f t="shared" si="315"/>
        <v>0</v>
      </c>
      <c r="AK221" s="258">
        <f t="shared" si="315"/>
        <v>0</v>
      </c>
      <c r="AL221" s="258">
        <f t="shared" si="315"/>
        <v>0</v>
      </c>
      <c r="AM221" s="258">
        <f t="shared" si="315"/>
        <v>0</v>
      </c>
      <c r="AN221" s="258">
        <f t="shared" si="315"/>
        <v>0</v>
      </c>
      <c r="AO221" s="258">
        <f t="shared" si="315"/>
        <v>0</v>
      </c>
      <c r="AP221" s="258">
        <f t="shared" si="315"/>
        <v>0</v>
      </c>
      <c r="AQ221" s="258">
        <f t="shared" si="315"/>
        <v>0</v>
      </c>
      <c r="AR221" s="258">
        <f t="shared" si="315"/>
        <v>0</v>
      </c>
      <c r="AS221" s="258">
        <f t="shared" si="315"/>
        <v>0</v>
      </c>
      <c r="AT221" s="258">
        <f t="shared" si="315"/>
        <v>0</v>
      </c>
      <c r="AU221" s="258">
        <f t="shared" si="315"/>
        <v>0</v>
      </c>
      <c r="AV221" s="258">
        <f t="shared" si="315"/>
        <v>0</v>
      </c>
      <c r="AW221" s="258">
        <f t="shared" si="315"/>
        <v>0</v>
      </c>
      <c r="AX221" s="258">
        <f t="shared" si="315"/>
        <v>0</v>
      </c>
      <c r="AY221" s="258">
        <f t="shared" si="315"/>
        <v>0</v>
      </c>
      <c r="AZ221" s="258">
        <f t="shared" si="315"/>
        <v>0</v>
      </c>
      <c r="BA221" s="258">
        <f t="shared" si="315"/>
        <v>0</v>
      </c>
      <c r="BB221" s="258">
        <f t="shared" si="315"/>
        <v>0</v>
      </c>
      <c r="BC221" s="258">
        <f t="shared" si="315"/>
        <v>0</v>
      </c>
      <c r="BD221" s="258">
        <f t="shared" si="315"/>
        <v>0</v>
      </c>
      <c r="BE221" s="258">
        <f t="shared" si="315"/>
        <v>0</v>
      </c>
      <c r="BF221" s="258">
        <f t="shared" si="315"/>
        <v>0</v>
      </c>
      <c r="BG221" s="258">
        <f t="shared" si="315"/>
        <v>0</v>
      </c>
      <c r="BH221" s="258">
        <f t="shared" si="315"/>
        <v>0</v>
      </c>
      <c r="BI221" s="258">
        <f t="shared" si="315"/>
        <v>0</v>
      </c>
      <c r="BJ221" s="258">
        <f t="shared" si="315"/>
        <v>0</v>
      </c>
      <c r="BK221" s="258">
        <f t="shared" si="315"/>
        <v>0</v>
      </c>
      <c r="BL221" s="258">
        <f t="shared" si="315"/>
        <v>0</v>
      </c>
      <c r="BM221" s="258">
        <f t="shared" si="315"/>
        <v>0</v>
      </c>
      <c r="BN221" s="258">
        <f t="shared" si="315"/>
        <v>0</v>
      </c>
      <c r="BO221" s="258">
        <f t="shared" si="315"/>
        <v>0</v>
      </c>
      <c r="BP221" s="258">
        <f t="shared" si="315"/>
        <v>0</v>
      </c>
      <c r="BQ221" s="258">
        <f t="shared" si="315"/>
        <v>0</v>
      </c>
      <c r="BR221" s="258">
        <f t="shared" si="315"/>
        <v>0</v>
      </c>
      <c r="BS221" s="258">
        <f t="shared" si="315"/>
        <v>0</v>
      </c>
      <c r="BT221" s="258">
        <f t="shared" si="315"/>
        <v>0</v>
      </c>
      <c r="BU221" s="258">
        <f t="shared" si="315"/>
        <v>0</v>
      </c>
      <c r="BV221" s="258">
        <f t="shared" si="315"/>
        <v>0</v>
      </c>
      <c r="BW221" s="258">
        <f t="shared" si="315"/>
        <v>0</v>
      </c>
      <c r="BX221" s="258">
        <f t="shared" si="315"/>
        <v>0</v>
      </c>
      <c r="BY221" s="258">
        <f t="shared" si="315"/>
        <v>0</v>
      </c>
      <c r="BZ221" s="258">
        <f t="shared" si="315"/>
        <v>0</v>
      </c>
      <c r="CA221" s="258">
        <f t="shared" si="315"/>
        <v>0</v>
      </c>
      <c r="CB221" s="258">
        <f t="shared" si="315"/>
        <v>0</v>
      </c>
      <c r="CC221" s="258">
        <f t="shared" si="315"/>
        <v>0</v>
      </c>
      <c r="CD221" s="258">
        <f t="shared" si="315"/>
        <v>0</v>
      </c>
      <c r="CE221" s="258">
        <f t="shared" si="315"/>
        <v>0</v>
      </c>
      <c r="CF221" s="258">
        <f t="shared" si="315"/>
        <v>0</v>
      </c>
      <c r="CG221" s="258">
        <f t="shared" si="315"/>
        <v>0</v>
      </c>
      <c r="CH221" s="258">
        <f t="shared" si="315"/>
        <v>0</v>
      </c>
      <c r="CI221" s="258">
        <f t="shared" si="315"/>
        <v>0</v>
      </c>
      <c r="CJ221" s="258">
        <f t="shared" si="315"/>
        <v>0</v>
      </c>
      <c r="CK221" s="258">
        <f t="shared" si="315"/>
        <v>0</v>
      </c>
      <c r="CL221" s="258">
        <f t="shared" si="315"/>
        <v>0</v>
      </c>
      <c r="CM221" s="258">
        <f t="shared" si="315"/>
        <v>0</v>
      </c>
      <c r="CN221" s="258">
        <f t="shared" si="315"/>
        <v>0</v>
      </c>
      <c r="CO221" s="258">
        <f t="shared" si="315"/>
        <v>0</v>
      </c>
      <c r="CP221" s="258">
        <f t="shared" si="315"/>
        <v>0</v>
      </c>
      <c r="CQ221" s="258">
        <f t="shared" si="315"/>
        <v>0</v>
      </c>
      <c r="CR221" s="258">
        <f t="shared" si="315"/>
        <v>0</v>
      </c>
      <c r="CS221" s="258">
        <f t="shared" si="315"/>
        <v>0</v>
      </c>
      <c r="CT221" s="258">
        <f t="shared" si="315"/>
        <v>0</v>
      </c>
      <c r="CU221" s="258">
        <f t="shared" si="315"/>
        <v>0</v>
      </c>
      <c r="CV221" s="258">
        <f t="shared" si="315"/>
        <v>0</v>
      </c>
      <c r="CW221" s="258">
        <f t="shared" si="315"/>
        <v>0</v>
      </c>
      <c r="CX221" s="258">
        <f t="shared" si="315"/>
        <v>0</v>
      </c>
      <c r="CY221" s="258">
        <f t="shared" si="315"/>
        <v>0</v>
      </c>
      <c r="CZ221" s="258">
        <f t="shared" si="315"/>
        <v>0</v>
      </c>
      <c r="DA221" s="258">
        <f t="shared" si="315"/>
        <v>0</v>
      </c>
      <c r="DB221" s="258">
        <f t="shared" si="315"/>
        <v>0</v>
      </c>
      <c r="DC221" s="258">
        <f t="shared" si="315"/>
        <v>0</v>
      </c>
      <c r="DD221" s="258">
        <f t="shared" si="315"/>
        <v>0</v>
      </c>
      <c r="DE221" s="258">
        <f t="shared" si="315"/>
        <v>0</v>
      </c>
      <c r="DF221" s="258">
        <f t="shared" si="315"/>
        <v>0</v>
      </c>
      <c r="DG221" s="258">
        <f t="shared" si="315"/>
        <v>0</v>
      </c>
      <c r="DH221" s="258">
        <f t="shared" si="315"/>
        <v>0</v>
      </c>
      <c r="DI221" s="258">
        <f t="shared" si="315"/>
        <v>0</v>
      </c>
      <c r="DJ221" s="258">
        <f t="shared" si="315"/>
        <v>0</v>
      </c>
      <c r="DK221" s="258">
        <f t="shared" si="315"/>
        <v>0</v>
      </c>
      <c r="DL221" s="258">
        <f t="shared" si="315"/>
        <v>0</v>
      </c>
      <c r="DM221" s="258">
        <f t="shared" si="315"/>
        <v>0</v>
      </c>
      <c r="DN221" s="258">
        <f t="shared" si="315"/>
        <v>0</v>
      </c>
      <c r="DO221" s="258">
        <f t="shared" si="315"/>
        <v>0</v>
      </c>
      <c r="DP221" s="258">
        <f t="shared" si="315"/>
        <v>0</v>
      </c>
      <c r="DQ221" s="258">
        <f t="shared" si="315"/>
        <v>0</v>
      </c>
      <c r="DR221" s="258">
        <f t="shared" si="315"/>
        <v>0</v>
      </c>
      <c r="DS221" s="258">
        <f t="shared" si="315"/>
        <v>0</v>
      </c>
      <c r="DT221" s="258">
        <f t="shared" si="315"/>
        <v>0</v>
      </c>
      <c r="DU221" s="258">
        <f t="shared" si="315"/>
        <v>0</v>
      </c>
      <c r="DV221" s="258">
        <f t="shared" si="315"/>
        <v>0</v>
      </c>
      <c r="DW221" s="258">
        <f t="shared" si="315"/>
        <v>0</v>
      </c>
      <c r="DX221" s="258">
        <f t="shared" si="315"/>
        <v>0</v>
      </c>
      <c r="DY221" s="258">
        <f t="shared" si="315"/>
        <v>0</v>
      </c>
      <c r="DZ221" s="258">
        <f t="shared" si="315"/>
        <v>0</v>
      </c>
      <c r="EA221" s="258">
        <f t="shared" si="315"/>
        <v>0</v>
      </c>
      <c r="EB221" s="258">
        <f t="shared" si="315"/>
        <v>0</v>
      </c>
      <c r="EC221" s="258">
        <f t="shared" si="315"/>
        <v>0</v>
      </c>
      <c r="ED221" s="258">
        <f t="shared" si="315"/>
        <v>0</v>
      </c>
      <c r="EE221" s="258">
        <f t="shared" si="315"/>
        <v>0</v>
      </c>
      <c r="EF221" s="258">
        <f t="shared" si="315"/>
        <v>0</v>
      </c>
      <c r="EG221" s="258">
        <f t="shared" si="315"/>
        <v>0</v>
      </c>
      <c r="EH221" s="258">
        <f t="shared" si="315"/>
        <v>0</v>
      </c>
      <c r="EI221" s="258">
        <f t="shared" si="315"/>
        <v>0</v>
      </c>
      <c r="EJ221" s="258">
        <f t="shared" si="315"/>
        <v>0</v>
      </c>
      <c r="EK221" s="258">
        <f t="shared" si="315"/>
        <v>0</v>
      </c>
      <c r="EL221" s="258">
        <f t="shared" si="315"/>
        <v>0</v>
      </c>
      <c r="EM221" s="258">
        <f t="shared" si="315"/>
        <v>0</v>
      </c>
      <c r="EN221" s="258">
        <f t="shared" si="315"/>
        <v>0</v>
      </c>
      <c r="EO221" s="258">
        <f t="shared" si="315"/>
        <v>0</v>
      </c>
      <c r="EP221" s="258">
        <f t="shared" si="315"/>
        <v>0</v>
      </c>
      <c r="EQ221" s="258">
        <f t="shared" si="315"/>
        <v>0</v>
      </c>
      <c r="ER221" s="258">
        <f t="shared" si="315"/>
        <v>0</v>
      </c>
      <c r="ES221" s="258">
        <f t="shared" si="315"/>
        <v>0</v>
      </c>
      <c r="ET221" s="1"/>
      <c r="EU221" s="1"/>
      <c r="EV221" s="1"/>
      <c r="EW221" s="1"/>
      <c r="EX221" s="80">
        <f t="shared" ref="EX221:KE221" si="316">(P221&gt;0)*(P221-AB221)</f>
        <v>0</v>
      </c>
      <c r="EY221" s="80">
        <f t="shared" si="316"/>
        <v>0</v>
      </c>
      <c r="EZ221" s="80">
        <f t="shared" si="316"/>
        <v>0</v>
      </c>
      <c r="FA221" s="80">
        <f t="shared" si="316"/>
        <v>0</v>
      </c>
      <c r="FB221" s="80">
        <f t="shared" si="316"/>
        <v>0</v>
      </c>
      <c r="FC221" s="80">
        <f t="shared" si="316"/>
        <v>0</v>
      </c>
      <c r="FD221" s="80">
        <f t="shared" si="316"/>
        <v>0</v>
      </c>
      <c r="FE221" s="80">
        <f t="shared" si="316"/>
        <v>0</v>
      </c>
      <c r="FF221" s="80">
        <f t="shared" si="316"/>
        <v>0</v>
      </c>
      <c r="FG221" s="80">
        <f t="shared" si="316"/>
        <v>0</v>
      </c>
      <c r="FH221" s="80">
        <f t="shared" si="316"/>
        <v>0</v>
      </c>
      <c r="FI221" s="80">
        <f t="shared" si="316"/>
        <v>0</v>
      </c>
      <c r="FJ221" s="80">
        <f t="shared" si="316"/>
        <v>0</v>
      </c>
      <c r="FK221" s="80">
        <f t="shared" si="316"/>
        <v>0</v>
      </c>
      <c r="FL221" s="80">
        <f t="shared" si="316"/>
        <v>0</v>
      </c>
      <c r="FM221" s="80">
        <f t="shared" si="316"/>
        <v>0</v>
      </c>
      <c r="FN221" s="80">
        <f t="shared" si="316"/>
        <v>0</v>
      </c>
      <c r="FO221" s="80">
        <f t="shared" si="316"/>
        <v>0</v>
      </c>
      <c r="FP221" s="80">
        <f t="shared" si="316"/>
        <v>0</v>
      </c>
      <c r="FQ221" s="80">
        <f t="shared" si="316"/>
        <v>0</v>
      </c>
      <c r="FR221" s="80">
        <f t="shared" si="316"/>
        <v>0</v>
      </c>
      <c r="FS221" s="80">
        <f t="shared" si="316"/>
        <v>0</v>
      </c>
      <c r="FT221" s="80">
        <f t="shared" si="316"/>
        <v>0</v>
      </c>
      <c r="FU221" s="80">
        <f t="shared" si="316"/>
        <v>0</v>
      </c>
      <c r="FV221" s="80">
        <f t="shared" si="316"/>
        <v>0</v>
      </c>
      <c r="FW221" s="80">
        <f t="shared" si="316"/>
        <v>0</v>
      </c>
      <c r="FX221" s="80">
        <f t="shared" si="316"/>
        <v>0</v>
      </c>
      <c r="FY221" s="80">
        <f t="shared" si="316"/>
        <v>0</v>
      </c>
      <c r="FZ221" s="80">
        <f t="shared" si="316"/>
        <v>0</v>
      </c>
      <c r="GA221" s="80">
        <f t="shared" si="316"/>
        <v>0</v>
      </c>
      <c r="GB221" s="80">
        <f t="shared" si="316"/>
        <v>0</v>
      </c>
      <c r="GC221" s="80">
        <f t="shared" si="316"/>
        <v>0</v>
      </c>
      <c r="GD221" s="80">
        <f t="shared" si="316"/>
        <v>0</v>
      </c>
      <c r="GE221" s="80">
        <f t="shared" si="316"/>
        <v>0</v>
      </c>
      <c r="GF221" s="80">
        <f t="shared" si="316"/>
        <v>0</v>
      </c>
      <c r="GG221" s="80">
        <f t="shared" si="316"/>
        <v>0</v>
      </c>
      <c r="GH221" s="80">
        <f t="shared" si="316"/>
        <v>0</v>
      </c>
      <c r="GI221" s="80">
        <f t="shared" si="316"/>
        <v>0</v>
      </c>
      <c r="GJ221" s="80">
        <f t="shared" si="316"/>
        <v>0</v>
      </c>
      <c r="GK221" s="80">
        <f t="shared" si="316"/>
        <v>0</v>
      </c>
      <c r="GL221" s="80">
        <f t="shared" si="316"/>
        <v>0</v>
      </c>
      <c r="GM221" s="80">
        <f t="shared" si="316"/>
        <v>0</v>
      </c>
      <c r="GN221" s="80">
        <f t="shared" si="316"/>
        <v>0</v>
      </c>
      <c r="GO221" s="80">
        <f t="shared" si="316"/>
        <v>0</v>
      </c>
      <c r="GP221" s="80">
        <f t="shared" si="316"/>
        <v>0</v>
      </c>
      <c r="GQ221" s="80">
        <f t="shared" si="316"/>
        <v>0</v>
      </c>
      <c r="GR221" s="80">
        <f t="shared" si="316"/>
        <v>0</v>
      </c>
      <c r="GS221" s="80">
        <f t="shared" si="316"/>
        <v>0</v>
      </c>
      <c r="GT221" s="80">
        <f t="shared" si="316"/>
        <v>0</v>
      </c>
      <c r="GU221" s="80">
        <f t="shared" si="316"/>
        <v>0</v>
      </c>
      <c r="GV221" s="80">
        <f t="shared" si="316"/>
        <v>0</v>
      </c>
      <c r="GW221" s="80">
        <f t="shared" si="316"/>
        <v>0</v>
      </c>
      <c r="GX221" s="80">
        <f t="shared" si="316"/>
        <v>0</v>
      </c>
      <c r="GY221" s="80">
        <f t="shared" si="316"/>
        <v>0</v>
      </c>
      <c r="GZ221" s="80">
        <f t="shared" si="316"/>
        <v>0</v>
      </c>
      <c r="HA221" s="80">
        <f t="shared" si="316"/>
        <v>0</v>
      </c>
      <c r="HB221" s="80">
        <f t="shared" si="316"/>
        <v>0</v>
      </c>
      <c r="HC221" s="80">
        <f t="shared" si="316"/>
        <v>0</v>
      </c>
      <c r="HD221" s="80">
        <f t="shared" si="316"/>
        <v>0</v>
      </c>
      <c r="HE221" s="80">
        <f t="shared" si="316"/>
        <v>0</v>
      </c>
      <c r="HF221" s="80">
        <f t="shared" si="316"/>
        <v>0</v>
      </c>
      <c r="HG221" s="80">
        <f t="shared" si="316"/>
        <v>0</v>
      </c>
      <c r="HH221" s="80">
        <f t="shared" si="316"/>
        <v>0</v>
      </c>
      <c r="HI221" s="80">
        <f t="shared" si="316"/>
        <v>0</v>
      </c>
      <c r="HJ221" s="80">
        <f t="shared" si="316"/>
        <v>0</v>
      </c>
      <c r="HK221" s="80">
        <f t="shared" si="316"/>
        <v>0</v>
      </c>
      <c r="HL221" s="80">
        <f t="shared" si="316"/>
        <v>0</v>
      </c>
      <c r="HM221" s="80">
        <f t="shared" si="316"/>
        <v>0</v>
      </c>
      <c r="HN221" s="80">
        <f t="shared" si="316"/>
        <v>0</v>
      </c>
      <c r="HO221" s="80">
        <f t="shared" si="316"/>
        <v>0</v>
      </c>
      <c r="HP221" s="80">
        <f t="shared" si="316"/>
        <v>0</v>
      </c>
      <c r="HQ221" s="80">
        <f t="shared" si="316"/>
        <v>0</v>
      </c>
      <c r="HR221" s="80">
        <f t="shared" si="316"/>
        <v>0</v>
      </c>
      <c r="HS221" s="80">
        <f t="shared" si="316"/>
        <v>0</v>
      </c>
      <c r="HT221" s="80">
        <f t="shared" si="316"/>
        <v>0</v>
      </c>
      <c r="HU221" s="80">
        <f t="shared" si="316"/>
        <v>0</v>
      </c>
      <c r="HV221" s="80">
        <f t="shared" si="316"/>
        <v>0</v>
      </c>
      <c r="HW221" s="80">
        <f t="shared" si="316"/>
        <v>0</v>
      </c>
      <c r="HX221" s="80">
        <f t="shared" si="316"/>
        <v>0</v>
      </c>
      <c r="HY221" s="80">
        <f t="shared" si="316"/>
        <v>0</v>
      </c>
      <c r="HZ221" s="80">
        <f t="shared" si="316"/>
        <v>0</v>
      </c>
      <c r="IA221" s="80">
        <f t="shared" si="316"/>
        <v>0</v>
      </c>
      <c r="IB221" s="80">
        <f t="shared" si="316"/>
        <v>0</v>
      </c>
      <c r="IC221" s="80">
        <f t="shared" si="316"/>
        <v>0</v>
      </c>
      <c r="ID221" s="80">
        <f t="shared" si="316"/>
        <v>0</v>
      </c>
      <c r="IE221" s="80">
        <f t="shared" si="316"/>
        <v>0</v>
      </c>
      <c r="IF221" s="80">
        <f t="shared" si="316"/>
        <v>0</v>
      </c>
      <c r="IG221" s="80">
        <f t="shared" si="316"/>
        <v>0</v>
      </c>
      <c r="IH221" s="80">
        <f t="shared" si="316"/>
        <v>0</v>
      </c>
      <c r="II221" s="80">
        <f t="shared" si="316"/>
        <v>0</v>
      </c>
      <c r="IJ221" s="80">
        <f t="shared" si="316"/>
        <v>0</v>
      </c>
      <c r="IK221" s="80">
        <f t="shared" si="316"/>
        <v>0</v>
      </c>
      <c r="IL221" s="80">
        <f t="shared" si="316"/>
        <v>0</v>
      </c>
      <c r="IM221" s="80">
        <f t="shared" si="316"/>
        <v>0</v>
      </c>
      <c r="IN221" s="80">
        <f t="shared" si="316"/>
        <v>0</v>
      </c>
      <c r="IO221" s="80">
        <f t="shared" si="316"/>
        <v>0</v>
      </c>
      <c r="IP221" s="80">
        <f t="shared" si="316"/>
        <v>0</v>
      </c>
      <c r="IQ221" s="80">
        <f t="shared" si="316"/>
        <v>0</v>
      </c>
      <c r="IR221" s="80">
        <f t="shared" si="316"/>
        <v>0</v>
      </c>
      <c r="IS221" s="80">
        <f t="shared" si="316"/>
        <v>0</v>
      </c>
      <c r="IT221" s="80">
        <f t="shared" si="316"/>
        <v>0</v>
      </c>
      <c r="IU221" s="80">
        <f t="shared" si="316"/>
        <v>0</v>
      </c>
      <c r="IV221" s="80">
        <f t="shared" si="316"/>
        <v>0</v>
      </c>
      <c r="IW221" s="80">
        <f t="shared" si="316"/>
        <v>0</v>
      </c>
      <c r="IX221" s="80">
        <f t="shared" si="316"/>
        <v>0</v>
      </c>
      <c r="IY221" s="80">
        <f t="shared" si="316"/>
        <v>0</v>
      </c>
      <c r="IZ221" s="80">
        <f t="shared" si="316"/>
        <v>0</v>
      </c>
      <c r="JA221" s="80">
        <f t="shared" si="316"/>
        <v>0</v>
      </c>
      <c r="JB221" s="80">
        <f t="shared" si="316"/>
        <v>0</v>
      </c>
      <c r="JC221" s="80">
        <f t="shared" si="316"/>
        <v>0</v>
      </c>
      <c r="JD221" s="80">
        <f t="shared" si="316"/>
        <v>0</v>
      </c>
      <c r="JE221" s="80">
        <f t="shared" si="316"/>
        <v>0</v>
      </c>
      <c r="JF221" s="80">
        <f t="shared" si="316"/>
        <v>0</v>
      </c>
      <c r="JG221" s="80">
        <f t="shared" si="316"/>
        <v>0</v>
      </c>
      <c r="JH221" s="80">
        <f t="shared" si="316"/>
        <v>0</v>
      </c>
      <c r="JI221" s="80">
        <f t="shared" si="316"/>
        <v>0</v>
      </c>
      <c r="JJ221" s="80">
        <f t="shared" si="316"/>
        <v>0</v>
      </c>
      <c r="JK221" s="80">
        <f t="shared" si="316"/>
        <v>0</v>
      </c>
      <c r="JL221" s="80">
        <f t="shared" si="316"/>
        <v>0</v>
      </c>
      <c r="JM221" s="80">
        <f t="shared" si="316"/>
        <v>0</v>
      </c>
      <c r="JN221" s="80">
        <f t="shared" si="316"/>
        <v>0</v>
      </c>
      <c r="JO221" s="80">
        <f t="shared" si="316"/>
        <v>0</v>
      </c>
      <c r="JP221" s="80">
        <f t="shared" si="316"/>
        <v>0</v>
      </c>
      <c r="JQ221" s="80">
        <f t="shared" si="316"/>
        <v>0</v>
      </c>
      <c r="JR221" s="80">
        <f t="shared" si="316"/>
        <v>0</v>
      </c>
      <c r="JS221" s="80">
        <f t="shared" si="316"/>
        <v>0</v>
      </c>
      <c r="JT221" s="80">
        <f t="shared" si="316"/>
        <v>0</v>
      </c>
      <c r="JU221" s="80">
        <f t="shared" si="316"/>
        <v>0</v>
      </c>
      <c r="JV221" s="80">
        <f t="shared" si="316"/>
        <v>0</v>
      </c>
      <c r="JW221" s="80">
        <f t="shared" si="316"/>
        <v>0</v>
      </c>
      <c r="JX221" s="80">
        <f t="shared" si="316"/>
        <v>0</v>
      </c>
      <c r="JY221" s="80">
        <f t="shared" si="316"/>
        <v>0</v>
      </c>
      <c r="JZ221" s="80">
        <f t="shared" si="316"/>
        <v>0</v>
      </c>
      <c r="KA221" s="80">
        <f t="shared" si="316"/>
        <v>0</v>
      </c>
      <c r="KB221" s="80">
        <f t="shared" si="316"/>
        <v>0</v>
      </c>
      <c r="KC221" s="80">
        <f t="shared" si="316"/>
        <v>0</v>
      </c>
      <c r="KD221" s="80">
        <f t="shared" si="316"/>
        <v>0</v>
      </c>
      <c r="KE221" s="80">
        <f t="shared" si="316"/>
        <v>0</v>
      </c>
      <c r="KF221" s="1"/>
      <c r="KG221" s="1"/>
      <c r="KH221" s="80">
        <f>+Interest_Rate_for_Equipment_Financing/12*P221</f>
        <v>0</v>
      </c>
      <c r="KI221" s="80">
        <f>+Interest_Rate_for_Equipment_Financing/12*Q221</f>
        <v>0</v>
      </c>
      <c r="KJ221" s="80">
        <f>+Interest_Rate_for_Equipment_Financing/12*R221</f>
        <v>0</v>
      </c>
      <c r="KK221" s="80">
        <f>+Interest_Rate_for_Equipment_Financing/12*S221</f>
        <v>0</v>
      </c>
      <c r="KL221" s="80">
        <f>+Interest_Rate_for_Equipment_Financing/12*T221</f>
        <v>0</v>
      </c>
      <c r="KM221" s="80">
        <f>+Interest_Rate_for_Equipment_Financing/12*U221</f>
        <v>0</v>
      </c>
      <c r="KN221" s="80">
        <f>+Interest_Rate_for_Equipment_Financing/12*V221</f>
        <v>0</v>
      </c>
      <c r="KO221" s="80">
        <f>+Interest_Rate_for_Equipment_Financing/12*W221</f>
        <v>0</v>
      </c>
      <c r="KP221" s="80">
        <f>+Interest_Rate_for_Equipment_Financing/12*X221</f>
        <v>0</v>
      </c>
      <c r="KQ221" s="80">
        <f>+Interest_Rate_for_Equipment_Financing/12*Y221</f>
        <v>0</v>
      </c>
      <c r="KR221" s="80">
        <f>+Interest_Rate_for_Equipment_Financing/12*Z221</f>
        <v>0</v>
      </c>
      <c r="KS221" s="80">
        <f>+Interest_Rate_for_Equipment_Financing/12*AA221</f>
        <v>0</v>
      </c>
      <c r="KT221" s="80">
        <f>+Interest_Rate_for_Equipment_Financing/12*AB221</f>
        <v>0</v>
      </c>
      <c r="KU221" s="80">
        <f>+Interest_Rate_for_Equipment_Financing/12*AC221</f>
        <v>0</v>
      </c>
      <c r="KV221" s="80">
        <f>+Interest_Rate_for_Equipment_Financing/12*AD221</f>
        <v>0</v>
      </c>
      <c r="KW221" s="80">
        <f>+Interest_Rate_for_Equipment_Financing/12*AE221</f>
        <v>0</v>
      </c>
      <c r="KX221" s="80">
        <f>+Interest_Rate_for_Equipment_Financing/12*AF221</f>
        <v>0</v>
      </c>
      <c r="KY221" s="80">
        <f>+Interest_Rate_for_Equipment_Financing/12*AG221</f>
        <v>0</v>
      </c>
      <c r="KZ221" s="80">
        <f>+Interest_Rate_for_Equipment_Financing/12*AH221</f>
        <v>0</v>
      </c>
      <c r="LA221" s="80">
        <f>+Interest_Rate_for_Equipment_Financing/12*AI221</f>
        <v>0</v>
      </c>
      <c r="LB221" s="80">
        <f>+Interest_Rate_for_Equipment_Financing/12*AJ221</f>
        <v>0</v>
      </c>
      <c r="LC221" s="80">
        <f>+Interest_Rate_for_Equipment_Financing/12*AK221</f>
        <v>0</v>
      </c>
      <c r="LD221" s="80">
        <f>+Interest_Rate_for_Equipment_Financing/12*AL221</f>
        <v>0</v>
      </c>
      <c r="LE221" s="80">
        <f>+Interest_Rate_for_Equipment_Financing/12*AM221</f>
        <v>0</v>
      </c>
      <c r="LF221" s="80">
        <f>+Interest_Rate_for_Equipment_Financing/12*AN221</f>
        <v>0</v>
      </c>
      <c r="LG221" s="80">
        <f>+Interest_Rate_for_Equipment_Financing/12*AO221</f>
        <v>0</v>
      </c>
      <c r="LH221" s="80">
        <f>+Interest_Rate_for_Equipment_Financing/12*AP221</f>
        <v>0</v>
      </c>
      <c r="LI221" s="80">
        <f>+Interest_Rate_for_Equipment_Financing/12*AQ221</f>
        <v>0</v>
      </c>
      <c r="LJ221" s="80">
        <f>+Interest_Rate_for_Equipment_Financing/12*AR221</f>
        <v>0</v>
      </c>
      <c r="LK221" s="80">
        <f>+Interest_Rate_for_Equipment_Financing/12*AS221</f>
        <v>0</v>
      </c>
      <c r="LL221" s="80">
        <f>+Interest_Rate_for_Equipment_Financing/12*AT221</f>
        <v>0</v>
      </c>
      <c r="LM221" s="80">
        <f>+Interest_Rate_for_Equipment_Financing/12*AU221</f>
        <v>0</v>
      </c>
      <c r="LN221" s="80">
        <f>+Interest_Rate_for_Equipment_Financing/12*AV221</f>
        <v>0</v>
      </c>
      <c r="LO221" s="80">
        <f>+Interest_Rate_for_Equipment_Financing/12*AW221</f>
        <v>0</v>
      </c>
      <c r="LP221" s="80">
        <f>+Interest_Rate_for_Equipment_Financing/12*AX221</f>
        <v>0</v>
      </c>
      <c r="LQ221" s="80">
        <f>+Interest_Rate_for_Equipment_Financing/12*AY221</f>
        <v>0</v>
      </c>
      <c r="LR221" s="80">
        <f>+Interest_Rate_for_Equipment_Financing/12*AZ221</f>
        <v>0</v>
      </c>
      <c r="LS221" s="80">
        <f>+Interest_Rate_for_Equipment_Financing/12*BA221</f>
        <v>0</v>
      </c>
      <c r="LT221" s="80">
        <f>+Interest_Rate_for_Equipment_Financing/12*BB221</f>
        <v>0</v>
      </c>
      <c r="LU221" s="80">
        <f>+Interest_Rate_for_Equipment_Financing/12*BC221</f>
        <v>0</v>
      </c>
      <c r="LV221" s="80">
        <f>+Interest_Rate_for_Equipment_Financing/12*BD221</f>
        <v>0</v>
      </c>
      <c r="LW221" s="80">
        <f>+Interest_Rate_for_Equipment_Financing/12*BE221</f>
        <v>0</v>
      </c>
      <c r="LX221" s="80">
        <f>+Interest_Rate_for_Equipment_Financing/12*BF221</f>
        <v>0</v>
      </c>
      <c r="LY221" s="80">
        <f>+Interest_Rate_for_Equipment_Financing/12*BG221</f>
        <v>0</v>
      </c>
      <c r="LZ221" s="80">
        <f>+Interest_Rate_for_Equipment_Financing/12*BH221</f>
        <v>0</v>
      </c>
      <c r="MA221" s="80">
        <f>+Interest_Rate_for_Equipment_Financing/12*BI221</f>
        <v>0</v>
      </c>
      <c r="MB221" s="80">
        <f>+Interest_Rate_for_Equipment_Financing/12*BJ221</f>
        <v>0</v>
      </c>
      <c r="MC221" s="80">
        <f>+Interest_Rate_for_Equipment_Financing/12*BK221</f>
        <v>0</v>
      </c>
      <c r="MD221" s="80">
        <f>+Interest_Rate_for_Equipment_Financing/12*BL221</f>
        <v>0</v>
      </c>
      <c r="ME221" s="80">
        <f>+Interest_Rate_for_Equipment_Financing/12*BM221</f>
        <v>0</v>
      </c>
      <c r="MF221" s="80">
        <f>+Interest_Rate_for_Equipment_Financing/12*BN221</f>
        <v>0</v>
      </c>
      <c r="MG221" s="80">
        <f>+Interest_Rate_for_Equipment_Financing/12*BO221</f>
        <v>0</v>
      </c>
      <c r="MH221" s="80">
        <f>+Interest_Rate_for_Equipment_Financing/12*BP221</f>
        <v>0</v>
      </c>
      <c r="MI221" s="80">
        <f>+Interest_Rate_for_Equipment_Financing/12*BQ221</f>
        <v>0</v>
      </c>
      <c r="MJ221" s="80">
        <f>+Interest_Rate_for_Equipment_Financing/12*BR221</f>
        <v>0</v>
      </c>
      <c r="MK221" s="80">
        <f>+Interest_Rate_for_Equipment_Financing/12*BS221</f>
        <v>0</v>
      </c>
      <c r="ML221" s="80">
        <f>+Interest_Rate_for_Equipment_Financing/12*BT221</f>
        <v>0</v>
      </c>
      <c r="MM221" s="80">
        <f>+Interest_Rate_for_Equipment_Financing/12*BU221</f>
        <v>0</v>
      </c>
      <c r="MN221" s="80">
        <f>+Interest_Rate_for_Equipment_Financing/12*BV221</f>
        <v>0</v>
      </c>
      <c r="MO221" s="80">
        <f>+Interest_Rate_for_Equipment_Financing/12*BW221</f>
        <v>0</v>
      </c>
      <c r="MP221" s="80">
        <f>+Interest_Rate_for_Equipment_Financing/12*BX221</f>
        <v>0</v>
      </c>
      <c r="MQ221" s="80">
        <f>+Interest_Rate_for_Equipment_Financing/12*BY221</f>
        <v>0</v>
      </c>
      <c r="MR221" s="80">
        <f>+Interest_Rate_for_Equipment_Financing/12*BZ221</f>
        <v>0</v>
      </c>
      <c r="MS221" s="80">
        <f>+Interest_Rate_for_Equipment_Financing/12*CA221</f>
        <v>0</v>
      </c>
      <c r="MT221" s="80">
        <f>+Interest_Rate_for_Equipment_Financing/12*CB221</f>
        <v>0</v>
      </c>
      <c r="MU221" s="80">
        <f>+Interest_Rate_for_Equipment_Financing/12*CC221</f>
        <v>0</v>
      </c>
      <c r="MV221" s="80">
        <f>+Interest_Rate_for_Equipment_Financing/12*CD221</f>
        <v>0</v>
      </c>
      <c r="MW221" s="80">
        <f>+Interest_Rate_for_Equipment_Financing/12*CE221</f>
        <v>0</v>
      </c>
      <c r="MX221" s="80">
        <f>+Interest_Rate_for_Equipment_Financing/12*CF221</f>
        <v>0</v>
      </c>
      <c r="MY221" s="80">
        <f>+Interest_Rate_for_Equipment_Financing/12*CG221</f>
        <v>0</v>
      </c>
      <c r="MZ221" s="80">
        <f>+Interest_Rate_for_Equipment_Financing/12*CH221</f>
        <v>0</v>
      </c>
      <c r="NA221" s="80">
        <f>+Interest_Rate_for_Equipment_Financing/12*CI221</f>
        <v>0</v>
      </c>
      <c r="NB221" s="80">
        <f>+Interest_Rate_for_Equipment_Financing/12*CJ221</f>
        <v>0</v>
      </c>
      <c r="NC221" s="80">
        <f>+Interest_Rate_for_Equipment_Financing/12*CK221</f>
        <v>0</v>
      </c>
      <c r="ND221" s="80">
        <f>+Interest_Rate_for_Equipment_Financing/12*CL221</f>
        <v>0</v>
      </c>
      <c r="NE221" s="80">
        <f>+Interest_Rate_for_Equipment_Financing/12*CM221</f>
        <v>0</v>
      </c>
      <c r="NF221" s="80">
        <f>+Interest_Rate_for_Equipment_Financing/12*CN221</f>
        <v>0</v>
      </c>
      <c r="NG221" s="80">
        <f>+Interest_Rate_for_Equipment_Financing/12*CO221</f>
        <v>0</v>
      </c>
      <c r="NH221" s="80">
        <f>+Interest_Rate_for_Equipment_Financing/12*CP221</f>
        <v>0</v>
      </c>
      <c r="NI221" s="80">
        <f>+Interest_Rate_for_Equipment_Financing/12*CQ221</f>
        <v>0</v>
      </c>
      <c r="NJ221" s="80">
        <f>+Interest_Rate_for_Equipment_Financing/12*CR221</f>
        <v>0</v>
      </c>
      <c r="NK221" s="80">
        <f>+Interest_Rate_for_Equipment_Financing/12*CS221</f>
        <v>0</v>
      </c>
      <c r="NL221" s="80">
        <f>+Interest_Rate_for_Equipment_Financing/12*CT221</f>
        <v>0</v>
      </c>
      <c r="NM221" s="80">
        <f>+Interest_Rate_for_Equipment_Financing/12*CU221</f>
        <v>0</v>
      </c>
      <c r="NN221" s="80">
        <f>+Interest_Rate_for_Equipment_Financing/12*CV221</f>
        <v>0</v>
      </c>
      <c r="NO221" s="80">
        <f>+Interest_Rate_for_Equipment_Financing/12*CW221</f>
        <v>0</v>
      </c>
      <c r="NP221" s="80">
        <f>+Interest_Rate_for_Equipment_Financing/12*CX221</f>
        <v>0</v>
      </c>
      <c r="NQ221" s="80">
        <f>+Interest_Rate_for_Equipment_Financing/12*CY221</f>
        <v>0</v>
      </c>
      <c r="NR221" s="80">
        <f>+Interest_Rate_for_Equipment_Financing/12*CZ221</f>
        <v>0</v>
      </c>
      <c r="NS221" s="80">
        <f>+Interest_Rate_for_Equipment_Financing/12*DA221</f>
        <v>0</v>
      </c>
      <c r="NT221" s="80">
        <f>+Interest_Rate_for_Equipment_Financing/12*DB221</f>
        <v>0</v>
      </c>
      <c r="NU221" s="80">
        <f>+Interest_Rate_for_Equipment_Financing/12*DC221</f>
        <v>0</v>
      </c>
      <c r="NV221" s="80">
        <f>+Interest_Rate_for_Equipment_Financing/12*DD221</f>
        <v>0</v>
      </c>
      <c r="NW221" s="80">
        <f>+Interest_Rate_for_Equipment_Financing/12*DE221</f>
        <v>0</v>
      </c>
      <c r="NX221" s="80">
        <f>+Interest_Rate_for_Equipment_Financing/12*DF221</f>
        <v>0</v>
      </c>
      <c r="NY221" s="80">
        <f>+Interest_Rate_for_Equipment_Financing/12*DG221</f>
        <v>0</v>
      </c>
      <c r="NZ221" s="80">
        <f>+Interest_Rate_for_Equipment_Financing/12*DH221</f>
        <v>0</v>
      </c>
      <c r="OA221" s="80">
        <f>+Interest_Rate_for_Equipment_Financing/12*DI221</f>
        <v>0</v>
      </c>
      <c r="OB221" s="80">
        <f>+Interest_Rate_for_Equipment_Financing/12*DJ221</f>
        <v>0</v>
      </c>
      <c r="OC221" s="80">
        <f>+Interest_Rate_for_Equipment_Financing/12*DK221</f>
        <v>0</v>
      </c>
      <c r="OD221" s="80">
        <f>+Interest_Rate_for_Equipment_Financing/12*DL221</f>
        <v>0</v>
      </c>
      <c r="OE221" s="80">
        <f>+Interest_Rate_for_Equipment_Financing/12*DM221</f>
        <v>0</v>
      </c>
      <c r="OF221" s="80">
        <f>+Interest_Rate_for_Equipment_Financing/12*DN221</f>
        <v>0</v>
      </c>
      <c r="OG221" s="80">
        <f>+Interest_Rate_for_Equipment_Financing/12*DO221</f>
        <v>0</v>
      </c>
      <c r="OH221" s="80">
        <f>+Interest_Rate_for_Equipment_Financing/12*DP221</f>
        <v>0</v>
      </c>
      <c r="OI221" s="80">
        <f>+Interest_Rate_for_Equipment_Financing/12*DQ221</f>
        <v>0</v>
      </c>
      <c r="OJ221" s="80">
        <f>+Interest_Rate_for_Equipment_Financing/12*DR221</f>
        <v>0</v>
      </c>
      <c r="OK221" s="80">
        <f>+Interest_Rate_for_Equipment_Financing/12*DS221</f>
        <v>0</v>
      </c>
      <c r="OL221" s="80">
        <f>+Interest_Rate_for_Equipment_Financing/12*DT221</f>
        <v>0</v>
      </c>
      <c r="OM221" s="80">
        <f>+Interest_Rate_for_Equipment_Financing/12*DU221</f>
        <v>0</v>
      </c>
      <c r="ON221" s="80">
        <f>+Interest_Rate_for_Equipment_Financing/12*DV221</f>
        <v>0</v>
      </c>
      <c r="OO221" s="80">
        <f>+Interest_Rate_for_Equipment_Financing/12*DW221</f>
        <v>0</v>
      </c>
      <c r="OP221" s="80">
        <f>+Interest_Rate_for_Equipment_Financing/12*DX221</f>
        <v>0</v>
      </c>
      <c r="OQ221" s="80">
        <f>+Interest_Rate_for_Equipment_Financing/12*DY221</f>
        <v>0</v>
      </c>
      <c r="OR221" s="80">
        <f>+Interest_Rate_for_Equipment_Financing/12*DZ221</f>
        <v>0</v>
      </c>
      <c r="OS221" s="80">
        <f>+Interest_Rate_for_Equipment_Financing/12*EA221</f>
        <v>0</v>
      </c>
      <c r="OT221" s="80">
        <f>+Interest_Rate_for_Equipment_Financing/12*EB221</f>
        <v>0</v>
      </c>
      <c r="OU221" s="80">
        <f>+Interest_Rate_for_Equipment_Financing/12*EC221</f>
        <v>0</v>
      </c>
      <c r="OV221" s="80">
        <f>+Interest_Rate_for_Equipment_Financing/12*ED221</f>
        <v>0</v>
      </c>
      <c r="OW221" s="80">
        <f>+Interest_Rate_for_Equipment_Financing/12*EE221</f>
        <v>0</v>
      </c>
    </row>
    <row r="222" ht="12.75" customHeight="1">
      <c r="A222" s="79">
        <f t="shared" si="111"/>
        <v>101</v>
      </c>
      <c r="B222" s="79" t="s">
        <v>301</v>
      </c>
      <c r="C222" s="80"/>
      <c r="D222" s="80" t="str">
        <f>Term_for_Equipment_Financing</f>
        <v/>
      </c>
      <c r="E222" s="294">
        <f>+Interest_Rate_LT</f>
        <v>0.05</v>
      </c>
      <c r="F222" s="295">
        <f t="shared" si="141"/>
        <v>5</v>
      </c>
      <c r="G222" s="79">
        <f t="shared" si="142"/>
        <v>2033</v>
      </c>
      <c r="H222" s="296"/>
      <c r="I222" s="296"/>
      <c r="J222" s="297"/>
      <c r="K222" s="1"/>
      <c r="L222" s="1"/>
      <c r="M222" s="256">
        <f t="shared" si="118"/>
        <v>48700</v>
      </c>
      <c r="N222" s="256">
        <f t="shared" si="112"/>
        <v>0</v>
      </c>
      <c r="O222" s="257">
        <f t="shared" si="113"/>
        <v>0</v>
      </c>
      <c r="P222" s="258">
        <f t="shared" ref="P222:ES222" si="317">AND((O222&gt;0.1),OR(P$70&lt;$N222,$N222=0))*(O222+$O222+O222*$E222/12)+(P$70=$M222)*($C222+$O222+$C222*$E222/12)</f>
        <v>0</v>
      </c>
      <c r="Q222" s="258">
        <f t="shared" si="317"/>
        <v>0</v>
      </c>
      <c r="R222" s="258">
        <f t="shared" si="317"/>
        <v>0</v>
      </c>
      <c r="S222" s="258">
        <f t="shared" si="317"/>
        <v>0</v>
      </c>
      <c r="T222" s="258">
        <f t="shared" si="317"/>
        <v>0</v>
      </c>
      <c r="U222" s="258">
        <f t="shared" si="317"/>
        <v>0</v>
      </c>
      <c r="V222" s="258">
        <f t="shared" si="317"/>
        <v>0</v>
      </c>
      <c r="W222" s="258">
        <f t="shared" si="317"/>
        <v>0</v>
      </c>
      <c r="X222" s="258">
        <f t="shared" si="317"/>
        <v>0</v>
      </c>
      <c r="Y222" s="258">
        <f t="shared" si="317"/>
        <v>0</v>
      </c>
      <c r="Z222" s="258">
        <f t="shared" si="317"/>
        <v>0</v>
      </c>
      <c r="AA222" s="258">
        <f t="shared" si="317"/>
        <v>0</v>
      </c>
      <c r="AB222" s="258">
        <f t="shared" si="317"/>
        <v>0</v>
      </c>
      <c r="AC222" s="258">
        <f t="shared" si="317"/>
        <v>0</v>
      </c>
      <c r="AD222" s="258">
        <f t="shared" si="317"/>
        <v>0</v>
      </c>
      <c r="AE222" s="258">
        <f t="shared" si="317"/>
        <v>0</v>
      </c>
      <c r="AF222" s="258">
        <f t="shared" si="317"/>
        <v>0</v>
      </c>
      <c r="AG222" s="258">
        <f t="shared" si="317"/>
        <v>0</v>
      </c>
      <c r="AH222" s="258">
        <f t="shared" si="317"/>
        <v>0</v>
      </c>
      <c r="AI222" s="258">
        <f t="shared" si="317"/>
        <v>0</v>
      </c>
      <c r="AJ222" s="258">
        <f t="shared" si="317"/>
        <v>0</v>
      </c>
      <c r="AK222" s="258">
        <f t="shared" si="317"/>
        <v>0</v>
      </c>
      <c r="AL222" s="258">
        <f t="shared" si="317"/>
        <v>0</v>
      </c>
      <c r="AM222" s="258">
        <f t="shared" si="317"/>
        <v>0</v>
      </c>
      <c r="AN222" s="258">
        <f t="shared" si="317"/>
        <v>0</v>
      </c>
      <c r="AO222" s="258">
        <f t="shared" si="317"/>
        <v>0</v>
      </c>
      <c r="AP222" s="258">
        <f t="shared" si="317"/>
        <v>0</v>
      </c>
      <c r="AQ222" s="258">
        <f t="shared" si="317"/>
        <v>0</v>
      </c>
      <c r="AR222" s="258">
        <f t="shared" si="317"/>
        <v>0</v>
      </c>
      <c r="AS222" s="258">
        <f t="shared" si="317"/>
        <v>0</v>
      </c>
      <c r="AT222" s="258">
        <f t="shared" si="317"/>
        <v>0</v>
      </c>
      <c r="AU222" s="258">
        <f t="shared" si="317"/>
        <v>0</v>
      </c>
      <c r="AV222" s="258">
        <f t="shared" si="317"/>
        <v>0</v>
      </c>
      <c r="AW222" s="258">
        <f t="shared" si="317"/>
        <v>0</v>
      </c>
      <c r="AX222" s="258">
        <f t="shared" si="317"/>
        <v>0</v>
      </c>
      <c r="AY222" s="258">
        <f t="shared" si="317"/>
        <v>0</v>
      </c>
      <c r="AZ222" s="258">
        <f t="shared" si="317"/>
        <v>0</v>
      </c>
      <c r="BA222" s="258">
        <f t="shared" si="317"/>
        <v>0</v>
      </c>
      <c r="BB222" s="258">
        <f t="shared" si="317"/>
        <v>0</v>
      </c>
      <c r="BC222" s="258">
        <f t="shared" si="317"/>
        <v>0</v>
      </c>
      <c r="BD222" s="258">
        <f t="shared" si="317"/>
        <v>0</v>
      </c>
      <c r="BE222" s="258">
        <f t="shared" si="317"/>
        <v>0</v>
      </c>
      <c r="BF222" s="258">
        <f t="shared" si="317"/>
        <v>0</v>
      </c>
      <c r="BG222" s="258">
        <f t="shared" si="317"/>
        <v>0</v>
      </c>
      <c r="BH222" s="258">
        <f t="shared" si="317"/>
        <v>0</v>
      </c>
      <c r="BI222" s="258">
        <f t="shared" si="317"/>
        <v>0</v>
      </c>
      <c r="BJ222" s="258">
        <f t="shared" si="317"/>
        <v>0</v>
      </c>
      <c r="BK222" s="258">
        <f t="shared" si="317"/>
        <v>0</v>
      </c>
      <c r="BL222" s="258">
        <f t="shared" si="317"/>
        <v>0</v>
      </c>
      <c r="BM222" s="258">
        <f t="shared" si="317"/>
        <v>0</v>
      </c>
      <c r="BN222" s="258">
        <f t="shared" si="317"/>
        <v>0</v>
      </c>
      <c r="BO222" s="258">
        <f t="shared" si="317"/>
        <v>0</v>
      </c>
      <c r="BP222" s="258">
        <f t="shared" si="317"/>
        <v>0</v>
      </c>
      <c r="BQ222" s="258">
        <f t="shared" si="317"/>
        <v>0</v>
      </c>
      <c r="BR222" s="258">
        <f t="shared" si="317"/>
        <v>0</v>
      </c>
      <c r="BS222" s="258">
        <f t="shared" si="317"/>
        <v>0</v>
      </c>
      <c r="BT222" s="258">
        <f t="shared" si="317"/>
        <v>0</v>
      </c>
      <c r="BU222" s="258">
        <f t="shared" si="317"/>
        <v>0</v>
      </c>
      <c r="BV222" s="258">
        <f t="shared" si="317"/>
        <v>0</v>
      </c>
      <c r="BW222" s="258">
        <f t="shared" si="317"/>
        <v>0</v>
      </c>
      <c r="BX222" s="258">
        <f t="shared" si="317"/>
        <v>0</v>
      </c>
      <c r="BY222" s="258">
        <f t="shared" si="317"/>
        <v>0</v>
      </c>
      <c r="BZ222" s="258">
        <f t="shared" si="317"/>
        <v>0</v>
      </c>
      <c r="CA222" s="258">
        <f t="shared" si="317"/>
        <v>0</v>
      </c>
      <c r="CB222" s="258">
        <f t="shared" si="317"/>
        <v>0</v>
      </c>
      <c r="CC222" s="258">
        <f t="shared" si="317"/>
        <v>0</v>
      </c>
      <c r="CD222" s="258">
        <f t="shared" si="317"/>
        <v>0</v>
      </c>
      <c r="CE222" s="258">
        <f t="shared" si="317"/>
        <v>0</v>
      </c>
      <c r="CF222" s="258">
        <f t="shared" si="317"/>
        <v>0</v>
      </c>
      <c r="CG222" s="258">
        <f t="shared" si="317"/>
        <v>0</v>
      </c>
      <c r="CH222" s="258">
        <f t="shared" si="317"/>
        <v>0</v>
      </c>
      <c r="CI222" s="258">
        <f t="shared" si="317"/>
        <v>0</v>
      </c>
      <c r="CJ222" s="258">
        <f t="shared" si="317"/>
        <v>0</v>
      </c>
      <c r="CK222" s="258">
        <f t="shared" si="317"/>
        <v>0</v>
      </c>
      <c r="CL222" s="258">
        <f t="shared" si="317"/>
        <v>0</v>
      </c>
      <c r="CM222" s="258">
        <f t="shared" si="317"/>
        <v>0</v>
      </c>
      <c r="CN222" s="258">
        <f t="shared" si="317"/>
        <v>0</v>
      </c>
      <c r="CO222" s="258">
        <f t="shared" si="317"/>
        <v>0</v>
      </c>
      <c r="CP222" s="258">
        <f t="shared" si="317"/>
        <v>0</v>
      </c>
      <c r="CQ222" s="258">
        <f t="shared" si="317"/>
        <v>0</v>
      </c>
      <c r="CR222" s="258">
        <f t="shared" si="317"/>
        <v>0</v>
      </c>
      <c r="CS222" s="258">
        <f t="shared" si="317"/>
        <v>0</v>
      </c>
      <c r="CT222" s="258">
        <f t="shared" si="317"/>
        <v>0</v>
      </c>
      <c r="CU222" s="258">
        <f t="shared" si="317"/>
        <v>0</v>
      </c>
      <c r="CV222" s="258">
        <f t="shared" si="317"/>
        <v>0</v>
      </c>
      <c r="CW222" s="258">
        <f t="shared" si="317"/>
        <v>0</v>
      </c>
      <c r="CX222" s="258">
        <f t="shared" si="317"/>
        <v>0</v>
      </c>
      <c r="CY222" s="258">
        <f t="shared" si="317"/>
        <v>0</v>
      </c>
      <c r="CZ222" s="258">
        <f t="shared" si="317"/>
        <v>0</v>
      </c>
      <c r="DA222" s="258">
        <f t="shared" si="317"/>
        <v>0</v>
      </c>
      <c r="DB222" s="258">
        <f t="shared" si="317"/>
        <v>0</v>
      </c>
      <c r="DC222" s="258">
        <f t="shared" si="317"/>
        <v>0</v>
      </c>
      <c r="DD222" s="258">
        <f t="shared" si="317"/>
        <v>0</v>
      </c>
      <c r="DE222" s="258">
        <f t="shared" si="317"/>
        <v>0</v>
      </c>
      <c r="DF222" s="258">
        <f t="shared" si="317"/>
        <v>0</v>
      </c>
      <c r="DG222" s="258">
        <f t="shared" si="317"/>
        <v>0</v>
      </c>
      <c r="DH222" s="258">
        <f t="shared" si="317"/>
        <v>0</v>
      </c>
      <c r="DI222" s="258">
        <f t="shared" si="317"/>
        <v>0</v>
      </c>
      <c r="DJ222" s="258">
        <f t="shared" si="317"/>
        <v>0</v>
      </c>
      <c r="DK222" s="258">
        <f t="shared" si="317"/>
        <v>0</v>
      </c>
      <c r="DL222" s="258">
        <f t="shared" si="317"/>
        <v>0</v>
      </c>
      <c r="DM222" s="258">
        <f t="shared" si="317"/>
        <v>0</v>
      </c>
      <c r="DN222" s="258">
        <f t="shared" si="317"/>
        <v>0</v>
      </c>
      <c r="DO222" s="258">
        <f t="shared" si="317"/>
        <v>0</v>
      </c>
      <c r="DP222" s="258">
        <f t="shared" si="317"/>
        <v>0</v>
      </c>
      <c r="DQ222" s="258">
        <f t="shared" si="317"/>
        <v>0</v>
      </c>
      <c r="DR222" s="258">
        <f t="shared" si="317"/>
        <v>0</v>
      </c>
      <c r="DS222" s="258">
        <f t="shared" si="317"/>
        <v>0</v>
      </c>
      <c r="DT222" s="258">
        <f t="shared" si="317"/>
        <v>0</v>
      </c>
      <c r="DU222" s="258">
        <f t="shared" si="317"/>
        <v>0</v>
      </c>
      <c r="DV222" s="258">
        <f t="shared" si="317"/>
        <v>0</v>
      </c>
      <c r="DW222" s="258">
        <f t="shared" si="317"/>
        <v>0</v>
      </c>
      <c r="DX222" s="258">
        <f t="shared" si="317"/>
        <v>0</v>
      </c>
      <c r="DY222" s="258">
        <f t="shared" si="317"/>
        <v>0</v>
      </c>
      <c r="DZ222" s="258">
        <f t="shared" si="317"/>
        <v>0</v>
      </c>
      <c r="EA222" s="258">
        <f t="shared" si="317"/>
        <v>0</v>
      </c>
      <c r="EB222" s="258">
        <f t="shared" si="317"/>
        <v>0</v>
      </c>
      <c r="EC222" s="258">
        <f t="shared" si="317"/>
        <v>0</v>
      </c>
      <c r="ED222" s="258">
        <f t="shared" si="317"/>
        <v>0</v>
      </c>
      <c r="EE222" s="258">
        <f t="shared" si="317"/>
        <v>0</v>
      </c>
      <c r="EF222" s="258">
        <f t="shared" si="317"/>
        <v>0</v>
      </c>
      <c r="EG222" s="258">
        <f t="shared" si="317"/>
        <v>0</v>
      </c>
      <c r="EH222" s="258">
        <f t="shared" si="317"/>
        <v>0</v>
      </c>
      <c r="EI222" s="258">
        <f t="shared" si="317"/>
        <v>0</v>
      </c>
      <c r="EJ222" s="258">
        <f t="shared" si="317"/>
        <v>0</v>
      </c>
      <c r="EK222" s="258">
        <f t="shared" si="317"/>
        <v>0</v>
      </c>
      <c r="EL222" s="258">
        <f t="shared" si="317"/>
        <v>0</v>
      </c>
      <c r="EM222" s="258">
        <f t="shared" si="317"/>
        <v>0</v>
      </c>
      <c r="EN222" s="258">
        <f t="shared" si="317"/>
        <v>0</v>
      </c>
      <c r="EO222" s="258">
        <f t="shared" si="317"/>
        <v>0</v>
      </c>
      <c r="EP222" s="258">
        <f t="shared" si="317"/>
        <v>0</v>
      </c>
      <c r="EQ222" s="258">
        <f t="shared" si="317"/>
        <v>0</v>
      </c>
      <c r="ER222" s="258">
        <f t="shared" si="317"/>
        <v>0</v>
      </c>
      <c r="ES222" s="258">
        <f t="shared" si="317"/>
        <v>0</v>
      </c>
      <c r="ET222" s="1"/>
      <c r="EU222" s="1"/>
      <c r="EV222" s="1"/>
      <c r="EW222" s="1"/>
      <c r="EX222" s="80">
        <f t="shared" ref="EX222:KE222" si="318">(P222&gt;0)*(P222-AB222)</f>
        <v>0</v>
      </c>
      <c r="EY222" s="80">
        <f t="shared" si="318"/>
        <v>0</v>
      </c>
      <c r="EZ222" s="80">
        <f t="shared" si="318"/>
        <v>0</v>
      </c>
      <c r="FA222" s="80">
        <f t="shared" si="318"/>
        <v>0</v>
      </c>
      <c r="FB222" s="80">
        <f t="shared" si="318"/>
        <v>0</v>
      </c>
      <c r="FC222" s="80">
        <f t="shared" si="318"/>
        <v>0</v>
      </c>
      <c r="FD222" s="80">
        <f t="shared" si="318"/>
        <v>0</v>
      </c>
      <c r="FE222" s="80">
        <f t="shared" si="318"/>
        <v>0</v>
      </c>
      <c r="FF222" s="80">
        <f t="shared" si="318"/>
        <v>0</v>
      </c>
      <c r="FG222" s="80">
        <f t="shared" si="318"/>
        <v>0</v>
      </c>
      <c r="FH222" s="80">
        <f t="shared" si="318"/>
        <v>0</v>
      </c>
      <c r="FI222" s="80">
        <f t="shared" si="318"/>
        <v>0</v>
      </c>
      <c r="FJ222" s="80">
        <f t="shared" si="318"/>
        <v>0</v>
      </c>
      <c r="FK222" s="80">
        <f t="shared" si="318"/>
        <v>0</v>
      </c>
      <c r="FL222" s="80">
        <f t="shared" si="318"/>
        <v>0</v>
      </c>
      <c r="FM222" s="80">
        <f t="shared" si="318"/>
        <v>0</v>
      </c>
      <c r="FN222" s="80">
        <f t="shared" si="318"/>
        <v>0</v>
      </c>
      <c r="FO222" s="80">
        <f t="shared" si="318"/>
        <v>0</v>
      </c>
      <c r="FP222" s="80">
        <f t="shared" si="318"/>
        <v>0</v>
      </c>
      <c r="FQ222" s="80">
        <f t="shared" si="318"/>
        <v>0</v>
      </c>
      <c r="FR222" s="80">
        <f t="shared" si="318"/>
        <v>0</v>
      </c>
      <c r="FS222" s="80">
        <f t="shared" si="318"/>
        <v>0</v>
      </c>
      <c r="FT222" s="80">
        <f t="shared" si="318"/>
        <v>0</v>
      </c>
      <c r="FU222" s="80">
        <f t="shared" si="318"/>
        <v>0</v>
      </c>
      <c r="FV222" s="80">
        <f t="shared" si="318"/>
        <v>0</v>
      </c>
      <c r="FW222" s="80">
        <f t="shared" si="318"/>
        <v>0</v>
      </c>
      <c r="FX222" s="80">
        <f t="shared" si="318"/>
        <v>0</v>
      </c>
      <c r="FY222" s="80">
        <f t="shared" si="318"/>
        <v>0</v>
      </c>
      <c r="FZ222" s="80">
        <f t="shared" si="318"/>
        <v>0</v>
      </c>
      <c r="GA222" s="80">
        <f t="shared" si="318"/>
        <v>0</v>
      </c>
      <c r="GB222" s="80">
        <f t="shared" si="318"/>
        <v>0</v>
      </c>
      <c r="GC222" s="80">
        <f t="shared" si="318"/>
        <v>0</v>
      </c>
      <c r="GD222" s="80">
        <f t="shared" si="318"/>
        <v>0</v>
      </c>
      <c r="GE222" s="80">
        <f t="shared" si="318"/>
        <v>0</v>
      </c>
      <c r="GF222" s="80">
        <f t="shared" si="318"/>
        <v>0</v>
      </c>
      <c r="GG222" s="80">
        <f t="shared" si="318"/>
        <v>0</v>
      </c>
      <c r="GH222" s="80">
        <f t="shared" si="318"/>
        <v>0</v>
      </c>
      <c r="GI222" s="80">
        <f t="shared" si="318"/>
        <v>0</v>
      </c>
      <c r="GJ222" s="80">
        <f t="shared" si="318"/>
        <v>0</v>
      </c>
      <c r="GK222" s="80">
        <f t="shared" si="318"/>
        <v>0</v>
      </c>
      <c r="GL222" s="80">
        <f t="shared" si="318"/>
        <v>0</v>
      </c>
      <c r="GM222" s="80">
        <f t="shared" si="318"/>
        <v>0</v>
      </c>
      <c r="GN222" s="80">
        <f t="shared" si="318"/>
        <v>0</v>
      </c>
      <c r="GO222" s="80">
        <f t="shared" si="318"/>
        <v>0</v>
      </c>
      <c r="GP222" s="80">
        <f t="shared" si="318"/>
        <v>0</v>
      </c>
      <c r="GQ222" s="80">
        <f t="shared" si="318"/>
        <v>0</v>
      </c>
      <c r="GR222" s="80">
        <f t="shared" si="318"/>
        <v>0</v>
      </c>
      <c r="GS222" s="80">
        <f t="shared" si="318"/>
        <v>0</v>
      </c>
      <c r="GT222" s="80">
        <f t="shared" si="318"/>
        <v>0</v>
      </c>
      <c r="GU222" s="80">
        <f t="shared" si="318"/>
        <v>0</v>
      </c>
      <c r="GV222" s="80">
        <f t="shared" si="318"/>
        <v>0</v>
      </c>
      <c r="GW222" s="80">
        <f t="shared" si="318"/>
        <v>0</v>
      </c>
      <c r="GX222" s="80">
        <f t="shared" si="318"/>
        <v>0</v>
      </c>
      <c r="GY222" s="80">
        <f t="shared" si="318"/>
        <v>0</v>
      </c>
      <c r="GZ222" s="80">
        <f t="shared" si="318"/>
        <v>0</v>
      </c>
      <c r="HA222" s="80">
        <f t="shared" si="318"/>
        <v>0</v>
      </c>
      <c r="HB222" s="80">
        <f t="shared" si="318"/>
        <v>0</v>
      </c>
      <c r="HC222" s="80">
        <f t="shared" si="318"/>
        <v>0</v>
      </c>
      <c r="HD222" s="80">
        <f t="shared" si="318"/>
        <v>0</v>
      </c>
      <c r="HE222" s="80">
        <f t="shared" si="318"/>
        <v>0</v>
      </c>
      <c r="HF222" s="80">
        <f t="shared" si="318"/>
        <v>0</v>
      </c>
      <c r="HG222" s="80">
        <f t="shared" si="318"/>
        <v>0</v>
      </c>
      <c r="HH222" s="80">
        <f t="shared" si="318"/>
        <v>0</v>
      </c>
      <c r="HI222" s="80">
        <f t="shared" si="318"/>
        <v>0</v>
      </c>
      <c r="HJ222" s="80">
        <f t="shared" si="318"/>
        <v>0</v>
      </c>
      <c r="HK222" s="80">
        <f t="shared" si="318"/>
        <v>0</v>
      </c>
      <c r="HL222" s="80">
        <f t="shared" si="318"/>
        <v>0</v>
      </c>
      <c r="HM222" s="80">
        <f t="shared" si="318"/>
        <v>0</v>
      </c>
      <c r="HN222" s="80">
        <f t="shared" si="318"/>
        <v>0</v>
      </c>
      <c r="HO222" s="80">
        <f t="shared" si="318"/>
        <v>0</v>
      </c>
      <c r="HP222" s="80">
        <f t="shared" si="318"/>
        <v>0</v>
      </c>
      <c r="HQ222" s="80">
        <f t="shared" si="318"/>
        <v>0</v>
      </c>
      <c r="HR222" s="80">
        <f t="shared" si="318"/>
        <v>0</v>
      </c>
      <c r="HS222" s="80">
        <f t="shared" si="318"/>
        <v>0</v>
      </c>
      <c r="HT222" s="80">
        <f t="shared" si="318"/>
        <v>0</v>
      </c>
      <c r="HU222" s="80">
        <f t="shared" si="318"/>
        <v>0</v>
      </c>
      <c r="HV222" s="80">
        <f t="shared" si="318"/>
        <v>0</v>
      </c>
      <c r="HW222" s="80">
        <f t="shared" si="318"/>
        <v>0</v>
      </c>
      <c r="HX222" s="80">
        <f t="shared" si="318"/>
        <v>0</v>
      </c>
      <c r="HY222" s="80">
        <f t="shared" si="318"/>
        <v>0</v>
      </c>
      <c r="HZ222" s="80">
        <f t="shared" si="318"/>
        <v>0</v>
      </c>
      <c r="IA222" s="80">
        <f t="shared" si="318"/>
        <v>0</v>
      </c>
      <c r="IB222" s="80">
        <f t="shared" si="318"/>
        <v>0</v>
      </c>
      <c r="IC222" s="80">
        <f t="shared" si="318"/>
        <v>0</v>
      </c>
      <c r="ID222" s="80">
        <f t="shared" si="318"/>
        <v>0</v>
      </c>
      <c r="IE222" s="80">
        <f t="shared" si="318"/>
        <v>0</v>
      </c>
      <c r="IF222" s="80">
        <f t="shared" si="318"/>
        <v>0</v>
      </c>
      <c r="IG222" s="80">
        <f t="shared" si="318"/>
        <v>0</v>
      </c>
      <c r="IH222" s="80">
        <f t="shared" si="318"/>
        <v>0</v>
      </c>
      <c r="II222" s="80">
        <f t="shared" si="318"/>
        <v>0</v>
      </c>
      <c r="IJ222" s="80">
        <f t="shared" si="318"/>
        <v>0</v>
      </c>
      <c r="IK222" s="80">
        <f t="shared" si="318"/>
        <v>0</v>
      </c>
      <c r="IL222" s="80">
        <f t="shared" si="318"/>
        <v>0</v>
      </c>
      <c r="IM222" s="80">
        <f t="shared" si="318"/>
        <v>0</v>
      </c>
      <c r="IN222" s="80">
        <f t="shared" si="318"/>
        <v>0</v>
      </c>
      <c r="IO222" s="80">
        <f t="shared" si="318"/>
        <v>0</v>
      </c>
      <c r="IP222" s="80">
        <f t="shared" si="318"/>
        <v>0</v>
      </c>
      <c r="IQ222" s="80">
        <f t="shared" si="318"/>
        <v>0</v>
      </c>
      <c r="IR222" s="80">
        <f t="shared" si="318"/>
        <v>0</v>
      </c>
      <c r="IS222" s="80">
        <f t="shared" si="318"/>
        <v>0</v>
      </c>
      <c r="IT222" s="80">
        <f t="shared" si="318"/>
        <v>0</v>
      </c>
      <c r="IU222" s="80">
        <f t="shared" si="318"/>
        <v>0</v>
      </c>
      <c r="IV222" s="80">
        <f t="shared" si="318"/>
        <v>0</v>
      </c>
      <c r="IW222" s="80">
        <f t="shared" si="318"/>
        <v>0</v>
      </c>
      <c r="IX222" s="80">
        <f t="shared" si="318"/>
        <v>0</v>
      </c>
      <c r="IY222" s="80">
        <f t="shared" si="318"/>
        <v>0</v>
      </c>
      <c r="IZ222" s="80">
        <f t="shared" si="318"/>
        <v>0</v>
      </c>
      <c r="JA222" s="80">
        <f t="shared" si="318"/>
        <v>0</v>
      </c>
      <c r="JB222" s="80">
        <f t="shared" si="318"/>
        <v>0</v>
      </c>
      <c r="JC222" s="80">
        <f t="shared" si="318"/>
        <v>0</v>
      </c>
      <c r="JD222" s="80">
        <f t="shared" si="318"/>
        <v>0</v>
      </c>
      <c r="JE222" s="80">
        <f t="shared" si="318"/>
        <v>0</v>
      </c>
      <c r="JF222" s="80">
        <f t="shared" si="318"/>
        <v>0</v>
      </c>
      <c r="JG222" s="80">
        <f t="shared" si="318"/>
        <v>0</v>
      </c>
      <c r="JH222" s="80">
        <f t="shared" si="318"/>
        <v>0</v>
      </c>
      <c r="JI222" s="80">
        <f t="shared" si="318"/>
        <v>0</v>
      </c>
      <c r="JJ222" s="80">
        <f t="shared" si="318"/>
        <v>0</v>
      </c>
      <c r="JK222" s="80">
        <f t="shared" si="318"/>
        <v>0</v>
      </c>
      <c r="JL222" s="80">
        <f t="shared" si="318"/>
        <v>0</v>
      </c>
      <c r="JM222" s="80">
        <f t="shared" si="318"/>
        <v>0</v>
      </c>
      <c r="JN222" s="80">
        <f t="shared" si="318"/>
        <v>0</v>
      </c>
      <c r="JO222" s="80">
        <f t="shared" si="318"/>
        <v>0</v>
      </c>
      <c r="JP222" s="80">
        <f t="shared" si="318"/>
        <v>0</v>
      </c>
      <c r="JQ222" s="80">
        <f t="shared" si="318"/>
        <v>0</v>
      </c>
      <c r="JR222" s="80">
        <f t="shared" si="318"/>
        <v>0</v>
      </c>
      <c r="JS222" s="80">
        <f t="shared" si="318"/>
        <v>0</v>
      </c>
      <c r="JT222" s="80">
        <f t="shared" si="318"/>
        <v>0</v>
      </c>
      <c r="JU222" s="80">
        <f t="shared" si="318"/>
        <v>0</v>
      </c>
      <c r="JV222" s="80">
        <f t="shared" si="318"/>
        <v>0</v>
      </c>
      <c r="JW222" s="80">
        <f t="shared" si="318"/>
        <v>0</v>
      </c>
      <c r="JX222" s="80">
        <f t="shared" si="318"/>
        <v>0</v>
      </c>
      <c r="JY222" s="80">
        <f t="shared" si="318"/>
        <v>0</v>
      </c>
      <c r="JZ222" s="80">
        <f t="shared" si="318"/>
        <v>0</v>
      </c>
      <c r="KA222" s="80">
        <f t="shared" si="318"/>
        <v>0</v>
      </c>
      <c r="KB222" s="80">
        <f t="shared" si="318"/>
        <v>0</v>
      </c>
      <c r="KC222" s="80">
        <f t="shared" si="318"/>
        <v>0</v>
      </c>
      <c r="KD222" s="80">
        <f t="shared" si="318"/>
        <v>0</v>
      </c>
      <c r="KE222" s="80">
        <f t="shared" si="318"/>
        <v>0</v>
      </c>
      <c r="KF222" s="1"/>
      <c r="KG222" s="1"/>
      <c r="KH222" s="80">
        <f>+Interest_Rate_for_Equipment_Financing/12*P222</f>
        <v>0</v>
      </c>
      <c r="KI222" s="80">
        <f>+Interest_Rate_for_Equipment_Financing/12*Q222</f>
        <v>0</v>
      </c>
      <c r="KJ222" s="80">
        <f>+Interest_Rate_for_Equipment_Financing/12*R222</f>
        <v>0</v>
      </c>
      <c r="KK222" s="80">
        <f>+Interest_Rate_for_Equipment_Financing/12*S222</f>
        <v>0</v>
      </c>
      <c r="KL222" s="80">
        <f>+Interest_Rate_for_Equipment_Financing/12*T222</f>
        <v>0</v>
      </c>
      <c r="KM222" s="80">
        <f>+Interest_Rate_for_Equipment_Financing/12*U222</f>
        <v>0</v>
      </c>
      <c r="KN222" s="80">
        <f>+Interest_Rate_for_Equipment_Financing/12*V222</f>
        <v>0</v>
      </c>
      <c r="KO222" s="80">
        <f>+Interest_Rate_for_Equipment_Financing/12*W222</f>
        <v>0</v>
      </c>
      <c r="KP222" s="80">
        <f>+Interest_Rate_for_Equipment_Financing/12*X222</f>
        <v>0</v>
      </c>
      <c r="KQ222" s="80">
        <f>+Interest_Rate_for_Equipment_Financing/12*Y222</f>
        <v>0</v>
      </c>
      <c r="KR222" s="80">
        <f>+Interest_Rate_for_Equipment_Financing/12*Z222</f>
        <v>0</v>
      </c>
      <c r="KS222" s="80">
        <f>+Interest_Rate_for_Equipment_Financing/12*AA222</f>
        <v>0</v>
      </c>
      <c r="KT222" s="80">
        <f>+Interest_Rate_for_Equipment_Financing/12*AB222</f>
        <v>0</v>
      </c>
      <c r="KU222" s="80">
        <f>+Interest_Rate_for_Equipment_Financing/12*AC222</f>
        <v>0</v>
      </c>
      <c r="KV222" s="80">
        <f>+Interest_Rate_for_Equipment_Financing/12*AD222</f>
        <v>0</v>
      </c>
      <c r="KW222" s="80">
        <f>+Interest_Rate_for_Equipment_Financing/12*AE222</f>
        <v>0</v>
      </c>
      <c r="KX222" s="80">
        <f>+Interest_Rate_for_Equipment_Financing/12*AF222</f>
        <v>0</v>
      </c>
      <c r="KY222" s="80">
        <f>+Interest_Rate_for_Equipment_Financing/12*AG222</f>
        <v>0</v>
      </c>
      <c r="KZ222" s="80">
        <f>+Interest_Rate_for_Equipment_Financing/12*AH222</f>
        <v>0</v>
      </c>
      <c r="LA222" s="80">
        <f>+Interest_Rate_for_Equipment_Financing/12*AI222</f>
        <v>0</v>
      </c>
      <c r="LB222" s="80">
        <f>+Interest_Rate_for_Equipment_Financing/12*AJ222</f>
        <v>0</v>
      </c>
      <c r="LC222" s="80">
        <f>+Interest_Rate_for_Equipment_Financing/12*AK222</f>
        <v>0</v>
      </c>
      <c r="LD222" s="80">
        <f>+Interest_Rate_for_Equipment_Financing/12*AL222</f>
        <v>0</v>
      </c>
      <c r="LE222" s="80">
        <f>+Interest_Rate_for_Equipment_Financing/12*AM222</f>
        <v>0</v>
      </c>
      <c r="LF222" s="80">
        <f>+Interest_Rate_for_Equipment_Financing/12*AN222</f>
        <v>0</v>
      </c>
      <c r="LG222" s="80">
        <f>+Interest_Rate_for_Equipment_Financing/12*AO222</f>
        <v>0</v>
      </c>
      <c r="LH222" s="80">
        <f>+Interest_Rate_for_Equipment_Financing/12*AP222</f>
        <v>0</v>
      </c>
      <c r="LI222" s="80">
        <f>+Interest_Rate_for_Equipment_Financing/12*AQ222</f>
        <v>0</v>
      </c>
      <c r="LJ222" s="80">
        <f>+Interest_Rate_for_Equipment_Financing/12*AR222</f>
        <v>0</v>
      </c>
      <c r="LK222" s="80">
        <f>+Interest_Rate_for_Equipment_Financing/12*AS222</f>
        <v>0</v>
      </c>
      <c r="LL222" s="80">
        <f>+Interest_Rate_for_Equipment_Financing/12*AT222</f>
        <v>0</v>
      </c>
      <c r="LM222" s="80">
        <f>+Interest_Rate_for_Equipment_Financing/12*AU222</f>
        <v>0</v>
      </c>
      <c r="LN222" s="80">
        <f>+Interest_Rate_for_Equipment_Financing/12*AV222</f>
        <v>0</v>
      </c>
      <c r="LO222" s="80">
        <f>+Interest_Rate_for_Equipment_Financing/12*AW222</f>
        <v>0</v>
      </c>
      <c r="LP222" s="80">
        <f>+Interest_Rate_for_Equipment_Financing/12*AX222</f>
        <v>0</v>
      </c>
      <c r="LQ222" s="80">
        <f>+Interest_Rate_for_Equipment_Financing/12*AY222</f>
        <v>0</v>
      </c>
      <c r="LR222" s="80">
        <f>+Interest_Rate_for_Equipment_Financing/12*AZ222</f>
        <v>0</v>
      </c>
      <c r="LS222" s="80">
        <f>+Interest_Rate_for_Equipment_Financing/12*BA222</f>
        <v>0</v>
      </c>
      <c r="LT222" s="80">
        <f>+Interest_Rate_for_Equipment_Financing/12*BB222</f>
        <v>0</v>
      </c>
      <c r="LU222" s="80">
        <f>+Interest_Rate_for_Equipment_Financing/12*BC222</f>
        <v>0</v>
      </c>
      <c r="LV222" s="80">
        <f>+Interest_Rate_for_Equipment_Financing/12*BD222</f>
        <v>0</v>
      </c>
      <c r="LW222" s="80">
        <f>+Interest_Rate_for_Equipment_Financing/12*BE222</f>
        <v>0</v>
      </c>
      <c r="LX222" s="80">
        <f>+Interest_Rate_for_Equipment_Financing/12*BF222</f>
        <v>0</v>
      </c>
      <c r="LY222" s="80">
        <f>+Interest_Rate_for_Equipment_Financing/12*BG222</f>
        <v>0</v>
      </c>
      <c r="LZ222" s="80">
        <f>+Interest_Rate_for_Equipment_Financing/12*BH222</f>
        <v>0</v>
      </c>
      <c r="MA222" s="80">
        <f>+Interest_Rate_for_Equipment_Financing/12*BI222</f>
        <v>0</v>
      </c>
      <c r="MB222" s="80">
        <f>+Interest_Rate_for_Equipment_Financing/12*BJ222</f>
        <v>0</v>
      </c>
      <c r="MC222" s="80">
        <f>+Interest_Rate_for_Equipment_Financing/12*BK222</f>
        <v>0</v>
      </c>
      <c r="MD222" s="80">
        <f>+Interest_Rate_for_Equipment_Financing/12*BL222</f>
        <v>0</v>
      </c>
      <c r="ME222" s="80">
        <f>+Interest_Rate_for_Equipment_Financing/12*BM222</f>
        <v>0</v>
      </c>
      <c r="MF222" s="80">
        <f>+Interest_Rate_for_Equipment_Financing/12*BN222</f>
        <v>0</v>
      </c>
      <c r="MG222" s="80">
        <f>+Interest_Rate_for_Equipment_Financing/12*BO222</f>
        <v>0</v>
      </c>
      <c r="MH222" s="80">
        <f>+Interest_Rate_for_Equipment_Financing/12*BP222</f>
        <v>0</v>
      </c>
      <c r="MI222" s="80">
        <f>+Interest_Rate_for_Equipment_Financing/12*BQ222</f>
        <v>0</v>
      </c>
      <c r="MJ222" s="80">
        <f>+Interest_Rate_for_Equipment_Financing/12*BR222</f>
        <v>0</v>
      </c>
      <c r="MK222" s="80">
        <f>+Interest_Rate_for_Equipment_Financing/12*BS222</f>
        <v>0</v>
      </c>
      <c r="ML222" s="80">
        <f>+Interest_Rate_for_Equipment_Financing/12*BT222</f>
        <v>0</v>
      </c>
      <c r="MM222" s="80">
        <f>+Interest_Rate_for_Equipment_Financing/12*BU222</f>
        <v>0</v>
      </c>
      <c r="MN222" s="80">
        <f>+Interest_Rate_for_Equipment_Financing/12*BV222</f>
        <v>0</v>
      </c>
      <c r="MO222" s="80">
        <f>+Interest_Rate_for_Equipment_Financing/12*BW222</f>
        <v>0</v>
      </c>
      <c r="MP222" s="80">
        <f>+Interest_Rate_for_Equipment_Financing/12*BX222</f>
        <v>0</v>
      </c>
      <c r="MQ222" s="80">
        <f>+Interest_Rate_for_Equipment_Financing/12*BY222</f>
        <v>0</v>
      </c>
      <c r="MR222" s="80">
        <f>+Interest_Rate_for_Equipment_Financing/12*BZ222</f>
        <v>0</v>
      </c>
      <c r="MS222" s="80">
        <f>+Interest_Rate_for_Equipment_Financing/12*CA222</f>
        <v>0</v>
      </c>
      <c r="MT222" s="80">
        <f>+Interest_Rate_for_Equipment_Financing/12*CB222</f>
        <v>0</v>
      </c>
      <c r="MU222" s="80">
        <f>+Interest_Rate_for_Equipment_Financing/12*CC222</f>
        <v>0</v>
      </c>
      <c r="MV222" s="80">
        <f>+Interest_Rate_for_Equipment_Financing/12*CD222</f>
        <v>0</v>
      </c>
      <c r="MW222" s="80">
        <f>+Interest_Rate_for_Equipment_Financing/12*CE222</f>
        <v>0</v>
      </c>
      <c r="MX222" s="80">
        <f>+Interest_Rate_for_Equipment_Financing/12*CF222</f>
        <v>0</v>
      </c>
      <c r="MY222" s="80">
        <f>+Interest_Rate_for_Equipment_Financing/12*CG222</f>
        <v>0</v>
      </c>
      <c r="MZ222" s="80">
        <f>+Interest_Rate_for_Equipment_Financing/12*CH222</f>
        <v>0</v>
      </c>
      <c r="NA222" s="80">
        <f>+Interest_Rate_for_Equipment_Financing/12*CI222</f>
        <v>0</v>
      </c>
      <c r="NB222" s="80">
        <f>+Interest_Rate_for_Equipment_Financing/12*CJ222</f>
        <v>0</v>
      </c>
      <c r="NC222" s="80">
        <f>+Interest_Rate_for_Equipment_Financing/12*CK222</f>
        <v>0</v>
      </c>
      <c r="ND222" s="80">
        <f>+Interest_Rate_for_Equipment_Financing/12*CL222</f>
        <v>0</v>
      </c>
      <c r="NE222" s="80">
        <f>+Interest_Rate_for_Equipment_Financing/12*CM222</f>
        <v>0</v>
      </c>
      <c r="NF222" s="80">
        <f>+Interest_Rate_for_Equipment_Financing/12*CN222</f>
        <v>0</v>
      </c>
      <c r="NG222" s="80">
        <f>+Interest_Rate_for_Equipment_Financing/12*CO222</f>
        <v>0</v>
      </c>
      <c r="NH222" s="80">
        <f>+Interest_Rate_for_Equipment_Financing/12*CP222</f>
        <v>0</v>
      </c>
      <c r="NI222" s="80">
        <f>+Interest_Rate_for_Equipment_Financing/12*CQ222</f>
        <v>0</v>
      </c>
      <c r="NJ222" s="80">
        <f>+Interest_Rate_for_Equipment_Financing/12*CR222</f>
        <v>0</v>
      </c>
      <c r="NK222" s="80">
        <f>+Interest_Rate_for_Equipment_Financing/12*CS222</f>
        <v>0</v>
      </c>
      <c r="NL222" s="80">
        <f>+Interest_Rate_for_Equipment_Financing/12*CT222</f>
        <v>0</v>
      </c>
      <c r="NM222" s="80">
        <f>+Interest_Rate_for_Equipment_Financing/12*CU222</f>
        <v>0</v>
      </c>
      <c r="NN222" s="80">
        <f>+Interest_Rate_for_Equipment_Financing/12*CV222</f>
        <v>0</v>
      </c>
      <c r="NO222" s="80">
        <f>+Interest_Rate_for_Equipment_Financing/12*CW222</f>
        <v>0</v>
      </c>
      <c r="NP222" s="80">
        <f>+Interest_Rate_for_Equipment_Financing/12*CX222</f>
        <v>0</v>
      </c>
      <c r="NQ222" s="80">
        <f>+Interest_Rate_for_Equipment_Financing/12*CY222</f>
        <v>0</v>
      </c>
      <c r="NR222" s="80">
        <f>+Interest_Rate_for_Equipment_Financing/12*CZ222</f>
        <v>0</v>
      </c>
      <c r="NS222" s="80">
        <f>+Interest_Rate_for_Equipment_Financing/12*DA222</f>
        <v>0</v>
      </c>
      <c r="NT222" s="80">
        <f>+Interest_Rate_for_Equipment_Financing/12*DB222</f>
        <v>0</v>
      </c>
      <c r="NU222" s="80">
        <f>+Interest_Rate_for_Equipment_Financing/12*DC222</f>
        <v>0</v>
      </c>
      <c r="NV222" s="80">
        <f>+Interest_Rate_for_Equipment_Financing/12*DD222</f>
        <v>0</v>
      </c>
      <c r="NW222" s="80">
        <f>+Interest_Rate_for_Equipment_Financing/12*DE222</f>
        <v>0</v>
      </c>
      <c r="NX222" s="80">
        <f>+Interest_Rate_for_Equipment_Financing/12*DF222</f>
        <v>0</v>
      </c>
      <c r="NY222" s="80">
        <f>+Interest_Rate_for_Equipment_Financing/12*DG222</f>
        <v>0</v>
      </c>
      <c r="NZ222" s="80">
        <f>+Interest_Rate_for_Equipment_Financing/12*DH222</f>
        <v>0</v>
      </c>
      <c r="OA222" s="80">
        <f>+Interest_Rate_for_Equipment_Financing/12*DI222</f>
        <v>0</v>
      </c>
      <c r="OB222" s="80">
        <f>+Interest_Rate_for_Equipment_Financing/12*DJ222</f>
        <v>0</v>
      </c>
      <c r="OC222" s="80">
        <f>+Interest_Rate_for_Equipment_Financing/12*DK222</f>
        <v>0</v>
      </c>
      <c r="OD222" s="80">
        <f>+Interest_Rate_for_Equipment_Financing/12*DL222</f>
        <v>0</v>
      </c>
      <c r="OE222" s="80">
        <f>+Interest_Rate_for_Equipment_Financing/12*DM222</f>
        <v>0</v>
      </c>
      <c r="OF222" s="80">
        <f>+Interest_Rate_for_Equipment_Financing/12*DN222</f>
        <v>0</v>
      </c>
      <c r="OG222" s="80">
        <f>+Interest_Rate_for_Equipment_Financing/12*DO222</f>
        <v>0</v>
      </c>
      <c r="OH222" s="80">
        <f>+Interest_Rate_for_Equipment_Financing/12*DP222</f>
        <v>0</v>
      </c>
      <c r="OI222" s="80">
        <f>+Interest_Rate_for_Equipment_Financing/12*DQ222</f>
        <v>0</v>
      </c>
      <c r="OJ222" s="80">
        <f>+Interest_Rate_for_Equipment_Financing/12*DR222</f>
        <v>0</v>
      </c>
      <c r="OK222" s="80">
        <f>+Interest_Rate_for_Equipment_Financing/12*DS222</f>
        <v>0</v>
      </c>
      <c r="OL222" s="80">
        <f>+Interest_Rate_for_Equipment_Financing/12*DT222</f>
        <v>0</v>
      </c>
      <c r="OM222" s="80">
        <f>+Interest_Rate_for_Equipment_Financing/12*DU222</f>
        <v>0</v>
      </c>
      <c r="ON222" s="80">
        <f>+Interest_Rate_for_Equipment_Financing/12*DV222</f>
        <v>0</v>
      </c>
      <c r="OO222" s="80">
        <f>+Interest_Rate_for_Equipment_Financing/12*DW222</f>
        <v>0</v>
      </c>
      <c r="OP222" s="80">
        <f>+Interest_Rate_for_Equipment_Financing/12*DX222</f>
        <v>0</v>
      </c>
      <c r="OQ222" s="80">
        <f>+Interest_Rate_for_Equipment_Financing/12*DY222</f>
        <v>0</v>
      </c>
      <c r="OR222" s="80">
        <f>+Interest_Rate_for_Equipment_Financing/12*DZ222</f>
        <v>0</v>
      </c>
      <c r="OS222" s="80">
        <f>+Interest_Rate_for_Equipment_Financing/12*EA222</f>
        <v>0</v>
      </c>
      <c r="OT222" s="80">
        <f>+Interest_Rate_for_Equipment_Financing/12*EB222</f>
        <v>0</v>
      </c>
      <c r="OU222" s="80">
        <f>+Interest_Rate_for_Equipment_Financing/12*EC222</f>
        <v>0</v>
      </c>
      <c r="OV222" s="80">
        <f>+Interest_Rate_for_Equipment_Financing/12*ED222</f>
        <v>0</v>
      </c>
      <c r="OW222" s="80">
        <f>+Interest_Rate_for_Equipment_Financing/12*EE222</f>
        <v>0</v>
      </c>
    </row>
    <row r="223" ht="12.75" customHeight="1">
      <c r="A223" s="79">
        <f t="shared" si="111"/>
        <v>102</v>
      </c>
      <c r="B223" s="79" t="s">
        <v>302</v>
      </c>
      <c r="C223" s="80"/>
      <c r="D223" s="80" t="str">
        <f>Term_for_Equipment_Financing</f>
        <v/>
      </c>
      <c r="E223" s="294">
        <f>+Interest_Rate_LT</f>
        <v>0.05</v>
      </c>
      <c r="F223" s="295">
        <f t="shared" si="141"/>
        <v>6</v>
      </c>
      <c r="G223" s="79">
        <f t="shared" si="142"/>
        <v>2033</v>
      </c>
      <c r="H223" s="296"/>
      <c r="I223" s="296"/>
      <c r="J223" s="297"/>
      <c r="K223" s="1"/>
      <c r="L223" s="1"/>
      <c r="M223" s="256">
        <f t="shared" si="118"/>
        <v>48731</v>
      </c>
      <c r="N223" s="256">
        <f t="shared" si="112"/>
        <v>0</v>
      </c>
      <c r="O223" s="257">
        <f t="shared" si="113"/>
        <v>0</v>
      </c>
      <c r="P223" s="258">
        <f t="shared" ref="P223:ES223" si="319">AND((O223&gt;0.1),OR(P$70&lt;$N223,$N223=0))*(O223+$O223+O223*$E223/12)+(P$70=$M223)*($C223+$O223+$C223*$E223/12)</f>
        <v>0</v>
      </c>
      <c r="Q223" s="258">
        <f t="shared" si="319"/>
        <v>0</v>
      </c>
      <c r="R223" s="258">
        <f t="shared" si="319"/>
        <v>0</v>
      </c>
      <c r="S223" s="258">
        <f t="shared" si="319"/>
        <v>0</v>
      </c>
      <c r="T223" s="258">
        <f t="shared" si="319"/>
        <v>0</v>
      </c>
      <c r="U223" s="258">
        <f t="shared" si="319"/>
        <v>0</v>
      </c>
      <c r="V223" s="258">
        <f t="shared" si="319"/>
        <v>0</v>
      </c>
      <c r="W223" s="258">
        <f t="shared" si="319"/>
        <v>0</v>
      </c>
      <c r="X223" s="258">
        <f t="shared" si="319"/>
        <v>0</v>
      </c>
      <c r="Y223" s="258">
        <f t="shared" si="319"/>
        <v>0</v>
      </c>
      <c r="Z223" s="258">
        <f t="shared" si="319"/>
        <v>0</v>
      </c>
      <c r="AA223" s="258">
        <f t="shared" si="319"/>
        <v>0</v>
      </c>
      <c r="AB223" s="258">
        <f t="shared" si="319"/>
        <v>0</v>
      </c>
      <c r="AC223" s="258">
        <f t="shared" si="319"/>
        <v>0</v>
      </c>
      <c r="AD223" s="258">
        <f t="shared" si="319"/>
        <v>0</v>
      </c>
      <c r="AE223" s="258">
        <f t="shared" si="319"/>
        <v>0</v>
      </c>
      <c r="AF223" s="258">
        <f t="shared" si="319"/>
        <v>0</v>
      </c>
      <c r="AG223" s="258">
        <f t="shared" si="319"/>
        <v>0</v>
      </c>
      <c r="AH223" s="258">
        <f t="shared" si="319"/>
        <v>0</v>
      </c>
      <c r="AI223" s="258">
        <f t="shared" si="319"/>
        <v>0</v>
      </c>
      <c r="AJ223" s="258">
        <f t="shared" si="319"/>
        <v>0</v>
      </c>
      <c r="AK223" s="258">
        <f t="shared" si="319"/>
        <v>0</v>
      </c>
      <c r="AL223" s="258">
        <f t="shared" si="319"/>
        <v>0</v>
      </c>
      <c r="AM223" s="258">
        <f t="shared" si="319"/>
        <v>0</v>
      </c>
      <c r="AN223" s="258">
        <f t="shared" si="319"/>
        <v>0</v>
      </c>
      <c r="AO223" s="258">
        <f t="shared" si="319"/>
        <v>0</v>
      </c>
      <c r="AP223" s="258">
        <f t="shared" si="319"/>
        <v>0</v>
      </c>
      <c r="AQ223" s="258">
        <f t="shared" si="319"/>
        <v>0</v>
      </c>
      <c r="AR223" s="258">
        <f t="shared" si="319"/>
        <v>0</v>
      </c>
      <c r="AS223" s="258">
        <f t="shared" si="319"/>
        <v>0</v>
      </c>
      <c r="AT223" s="258">
        <f t="shared" si="319"/>
        <v>0</v>
      </c>
      <c r="AU223" s="258">
        <f t="shared" si="319"/>
        <v>0</v>
      </c>
      <c r="AV223" s="258">
        <f t="shared" si="319"/>
        <v>0</v>
      </c>
      <c r="AW223" s="258">
        <f t="shared" si="319"/>
        <v>0</v>
      </c>
      <c r="AX223" s="258">
        <f t="shared" si="319"/>
        <v>0</v>
      </c>
      <c r="AY223" s="258">
        <f t="shared" si="319"/>
        <v>0</v>
      </c>
      <c r="AZ223" s="258">
        <f t="shared" si="319"/>
        <v>0</v>
      </c>
      <c r="BA223" s="258">
        <f t="shared" si="319"/>
        <v>0</v>
      </c>
      <c r="BB223" s="258">
        <f t="shared" si="319"/>
        <v>0</v>
      </c>
      <c r="BC223" s="258">
        <f t="shared" si="319"/>
        <v>0</v>
      </c>
      <c r="BD223" s="258">
        <f t="shared" si="319"/>
        <v>0</v>
      </c>
      <c r="BE223" s="258">
        <f t="shared" si="319"/>
        <v>0</v>
      </c>
      <c r="BF223" s="258">
        <f t="shared" si="319"/>
        <v>0</v>
      </c>
      <c r="BG223" s="258">
        <f t="shared" si="319"/>
        <v>0</v>
      </c>
      <c r="BH223" s="258">
        <f t="shared" si="319"/>
        <v>0</v>
      </c>
      <c r="BI223" s="258">
        <f t="shared" si="319"/>
        <v>0</v>
      </c>
      <c r="BJ223" s="258">
        <f t="shared" si="319"/>
        <v>0</v>
      </c>
      <c r="BK223" s="258">
        <f t="shared" si="319"/>
        <v>0</v>
      </c>
      <c r="BL223" s="258">
        <f t="shared" si="319"/>
        <v>0</v>
      </c>
      <c r="BM223" s="258">
        <f t="shared" si="319"/>
        <v>0</v>
      </c>
      <c r="BN223" s="258">
        <f t="shared" si="319"/>
        <v>0</v>
      </c>
      <c r="BO223" s="258">
        <f t="shared" si="319"/>
        <v>0</v>
      </c>
      <c r="BP223" s="258">
        <f t="shared" si="319"/>
        <v>0</v>
      </c>
      <c r="BQ223" s="258">
        <f t="shared" si="319"/>
        <v>0</v>
      </c>
      <c r="BR223" s="258">
        <f t="shared" si="319"/>
        <v>0</v>
      </c>
      <c r="BS223" s="258">
        <f t="shared" si="319"/>
        <v>0</v>
      </c>
      <c r="BT223" s="258">
        <f t="shared" si="319"/>
        <v>0</v>
      </c>
      <c r="BU223" s="258">
        <f t="shared" si="319"/>
        <v>0</v>
      </c>
      <c r="BV223" s="258">
        <f t="shared" si="319"/>
        <v>0</v>
      </c>
      <c r="BW223" s="258">
        <f t="shared" si="319"/>
        <v>0</v>
      </c>
      <c r="BX223" s="258">
        <f t="shared" si="319"/>
        <v>0</v>
      </c>
      <c r="BY223" s="258">
        <f t="shared" si="319"/>
        <v>0</v>
      </c>
      <c r="BZ223" s="258">
        <f t="shared" si="319"/>
        <v>0</v>
      </c>
      <c r="CA223" s="258">
        <f t="shared" si="319"/>
        <v>0</v>
      </c>
      <c r="CB223" s="258">
        <f t="shared" si="319"/>
        <v>0</v>
      </c>
      <c r="CC223" s="258">
        <f t="shared" si="319"/>
        <v>0</v>
      </c>
      <c r="CD223" s="258">
        <f t="shared" si="319"/>
        <v>0</v>
      </c>
      <c r="CE223" s="258">
        <f t="shared" si="319"/>
        <v>0</v>
      </c>
      <c r="CF223" s="258">
        <f t="shared" si="319"/>
        <v>0</v>
      </c>
      <c r="CG223" s="258">
        <f t="shared" si="319"/>
        <v>0</v>
      </c>
      <c r="CH223" s="258">
        <f t="shared" si="319"/>
        <v>0</v>
      </c>
      <c r="CI223" s="258">
        <f t="shared" si="319"/>
        <v>0</v>
      </c>
      <c r="CJ223" s="258">
        <f t="shared" si="319"/>
        <v>0</v>
      </c>
      <c r="CK223" s="258">
        <f t="shared" si="319"/>
        <v>0</v>
      </c>
      <c r="CL223" s="258">
        <f t="shared" si="319"/>
        <v>0</v>
      </c>
      <c r="CM223" s="258">
        <f t="shared" si="319"/>
        <v>0</v>
      </c>
      <c r="CN223" s="258">
        <f t="shared" si="319"/>
        <v>0</v>
      </c>
      <c r="CO223" s="258">
        <f t="shared" si="319"/>
        <v>0</v>
      </c>
      <c r="CP223" s="258">
        <f t="shared" si="319"/>
        <v>0</v>
      </c>
      <c r="CQ223" s="258">
        <f t="shared" si="319"/>
        <v>0</v>
      </c>
      <c r="CR223" s="258">
        <f t="shared" si="319"/>
        <v>0</v>
      </c>
      <c r="CS223" s="258">
        <f t="shared" si="319"/>
        <v>0</v>
      </c>
      <c r="CT223" s="258">
        <f t="shared" si="319"/>
        <v>0</v>
      </c>
      <c r="CU223" s="258">
        <f t="shared" si="319"/>
        <v>0</v>
      </c>
      <c r="CV223" s="258">
        <f t="shared" si="319"/>
        <v>0</v>
      </c>
      <c r="CW223" s="258">
        <f t="shared" si="319"/>
        <v>0</v>
      </c>
      <c r="CX223" s="258">
        <f t="shared" si="319"/>
        <v>0</v>
      </c>
      <c r="CY223" s="258">
        <f t="shared" si="319"/>
        <v>0</v>
      </c>
      <c r="CZ223" s="258">
        <f t="shared" si="319"/>
        <v>0</v>
      </c>
      <c r="DA223" s="258">
        <f t="shared" si="319"/>
        <v>0</v>
      </c>
      <c r="DB223" s="258">
        <f t="shared" si="319"/>
        <v>0</v>
      </c>
      <c r="DC223" s="258">
        <f t="shared" si="319"/>
        <v>0</v>
      </c>
      <c r="DD223" s="258">
        <f t="shared" si="319"/>
        <v>0</v>
      </c>
      <c r="DE223" s="258">
        <f t="shared" si="319"/>
        <v>0</v>
      </c>
      <c r="DF223" s="258">
        <f t="shared" si="319"/>
        <v>0</v>
      </c>
      <c r="DG223" s="258">
        <f t="shared" si="319"/>
        <v>0</v>
      </c>
      <c r="DH223" s="258">
        <f t="shared" si="319"/>
        <v>0</v>
      </c>
      <c r="DI223" s="258">
        <f t="shared" si="319"/>
        <v>0</v>
      </c>
      <c r="DJ223" s="258">
        <f t="shared" si="319"/>
        <v>0</v>
      </c>
      <c r="DK223" s="258">
        <f t="shared" si="319"/>
        <v>0</v>
      </c>
      <c r="DL223" s="258">
        <f t="shared" si="319"/>
        <v>0</v>
      </c>
      <c r="DM223" s="258">
        <f t="shared" si="319"/>
        <v>0</v>
      </c>
      <c r="DN223" s="258">
        <f t="shared" si="319"/>
        <v>0</v>
      </c>
      <c r="DO223" s="258">
        <f t="shared" si="319"/>
        <v>0</v>
      </c>
      <c r="DP223" s="258">
        <f t="shared" si="319"/>
        <v>0</v>
      </c>
      <c r="DQ223" s="258">
        <f t="shared" si="319"/>
        <v>0</v>
      </c>
      <c r="DR223" s="258">
        <f t="shared" si="319"/>
        <v>0</v>
      </c>
      <c r="DS223" s="258">
        <f t="shared" si="319"/>
        <v>0</v>
      </c>
      <c r="DT223" s="258">
        <f t="shared" si="319"/>
        <v>0</v>
      </c>
      <c r="DU223" s="258">
        <f t="shared" si="319"/>
        <v>0</v>
      </c>
      <c r="DV223" s="258">
        <f t="shared" si="319"/>
        <v>0</v>
      </c>
      <c r="DW223" s="258">
        <f t="shared" si="319"/>
        <v>0</v>
      </c>
      <c r="DX223" s="258">
        <f t="shared" si="319"/>
        <v>0</v>
      </c>
      <c r="DY223" s="258">
        <f t="shared" si="319"/>
        <v>0</v>
      </c>
      <c r="DZ223" s="258">
        <f t="shared" si="319"/>
        <v>0</v>
      </c>
      <c r="EA223" s="258">
        <f t="shared" si="319"/>
        <v>0</v>
      </c>
      <c r="EB223" s="258">
        <f t="shared" si="319"/>
        <v>0</v>
      </c>
      <c r="EC223" s="258">
        <f t="shared" si="319"/>
        <v>0</v>
      </c>
      <c r="ED223" s="258">
        <f t="shared" si="319"/>
        <v>0</v>
      </c>
      <c r="EE223" s="258">
        <f t="shared" si="319"/>
        <v>0</v>
      </c>
      <c r="EF223" s="258">
        <f t="shared" si="319"/>
        <v>0</v>
      </c>
      <c r="EG223" s="258">
        <f t="shared" si="319"/>
        <v>0</v>
      </c>
      <c r="EH223" s="258">
        <f t="shared" si="319"/>
        <v>0</v>
      </c>
      <c r="EI223" s="258">
        <f t="shared" si="319"/>
        <v>0</v>
      </c>
      <c r="EJ223" s="258">
        <f t="shared" si="319"/>
        <v>0</v>
      </c>
      <c r="EK223" s="258">
        <f t="shared" si="319"/>
        <v>0</v>
      </c>
      <c r="EL223" s="258">
        <f t="shared" si="319"/>
        <v>0</v>
      </c>
      <c r="EM223" s="258">
        <f t="shared" si="319"/>
        <v>0</v>
      </c>
      <c r="EN223" s="258">
        <f t="shared" si="319"/>
        <v>0</v>
      </c>
      <c r="EO223" s="258">
        <f t="shared" si="319"/>
        <v>0</v>
      </c>
      <c r="EP223" s="258">
        <f t="shared" si="319"/>
        <v>0</v>
      </c>
      <c r="EQ223" s="258">
        <f t="shared" si="319"/>
        <v>0</v>
      </c>
      <c r="ER223" s="258">
        <f t="shared" si="319"/>
        <v>0</v>
      </c>
      <c r="ES223" s="258">
        <f t="shared" si="319"/>
        <v>0</v>
      </c>
      <c r="ET223" s="1"/>
      <c r="EU223" s="1"/>
      <c r="EV223" s="1"/>
      <c r="EW223" s="1"/>
      <c r="EX223" s="80">
        <f t="shared" ref="EX223:KE223" si="320">(P223&gt;0)*(P223-AB223)</f>
        <v>0</v>
      </c>
      <c r="EY223" s="80">
        <f t="shared" si="320"/>
        <v>0</v>
      </c>
      <c r="EZ223" s="80">
        <f t="shared" si="320"/>
        <v>0</v>
      </c>
      <c r="FA223" s="80">
        <f t="shared" si="320"/>
        <v>0</v>
      </c>
      <c r="FB223" s="80">
        <f t="shared" si="320"/>
        <v>0</v>
      </c>
      <c r="FC223" s="80">
        <f t="shared" si="320"/>
        <v>0</v>
      </c>
      <c r="FD223" s="80">
        <f t="shared" si="320"/>
        <v>0</v>
      </c>
      <c r="FE223" s="80">
        <f t="shared" si="320"/>
        <v>0</v>
      </c>
      <c r="FF223" s="80">
        <f t="shared" si="320"/>
        <v>0</v>
      </c>
      <c r="FG223" s="80">
        <f t="shared" si="320"/>
        <v>0</v>
      </c>
      <c r="FH223" s="80">
        <f t="shared" si="320"/>
        <v>0</v>
      </c>
      <c r="FI223" s="80">
        <f t="shared" si="320"/>
        <v>0</v>
      </c>
      <c r="FJ223" s="80">
        <f t="shared" si="320"/>
        <v>0</v>
      </c>
      <c r="FK223" s="80">
        <f t="shared" si="320"/>
        <v>0</v>
      </c>
      <c r="FL223" s="80">
        <f t="shared" si="320"/>
        <v>0</v>
      </c>
      <c r="FM223" s="80">
        <f t="shared" si="320"/>
        <v>0</v>
      </c>
      <c r="FN223" s="80">
        <f t="shared" si="320"/>
        <v>0</v>
      </c>
      <c r="FO223" s="80">
        <f t="shared" si="320"/>
        <v>0</v>
      </c>
      <c r="FP223" s="80">
        <f t="shared" si="320"/>
        <v>0</v>
      </c>
      <c r="FQ223" s="80">
        <f t="shared" si="320"/>
        <v>0</v>
      </c>
      <c r="FR223" s="80">
        <f t="shared" si="320"/>
        <v>0</v>
      </c>
      <c r="FS223" s="80">
        <f t="shared" si="320"/>
        <v>0</v>
      </c>
      <c r="FT223" s="80">
        <f t="shared" si="320"/>
        <v>0</v>
      </c>
      <c r="FU223" s="80">
        <f t="shared" si="320"/>
        <v>0</v>
      </c>
      <c r="FV223" s="80">
        <f t="shared" si="320"/>
        <v>0</v>
      </c>
      <c r="FW223" s="80">
        <f t="shared" si="320"/>
        <v>0</v>
      </c>
      <c r="FX223" s="80">
        <f t="shared" si="320"/>
        <v>0</v>
      </c>
      <c r="FY223" s="80">
        <f t="shared" si="320"/>
        <v>0</v>
      </c>
      <c r="FZ223" s="80">
        <f t="shared" si="320"/>
        <v>0</v>
      </c>
      <c r="GA223" s="80">
        <f t="shared" si="320"/>
        <v>0</v>
      </c>
      <c r="GB223" s="80">
        <f t="shared" si="320"/>
        <v>0</v>
      </c>
      <c r="GC223" s="80">
        <f t="shared" si="320"/>
        <v>0</v>
      </c>
      <c r="GD223" s="80">
        <f t="shared" si="320"/>
        <v>0</v>
      </c>
      <c r="GE223" s="80">
        <f t="shared" si="320"/>
        <v>0</v>
      </c>
      <c r="GF223" s="80">
        <f t="shared" si="320"/>
        <v>0</v>
      </c>
      <c r="GG223" s="80">
        <f t="shared" si="320"/>
        <v>0</v>
      </c>
      <c r="GH223" s="80">
        <f t="shared" si="320"/>
        <v>0</v>
      </c>
      <c r="GI223" s="80">
        <f t="shared" si="320"/>
        <v>0</v>
      </c>
      <c r="GJ223" s="80">
        <f t="shared" si="320"/>
        <v>0</v>
      </c>
      <c r="GK223" s="80">
        <f t="shared" si="320"/>
        <v>0</v>
      </c>
      <c r="GL223" s="80">
        <f t="shared" si="320"/>
        <v>0</v>
      </c>
      <c r="GM223" s="80">
        <f t="shared" si="320"/>
        <v>0</v>
      </c>
      <c r="GN223" s="80">
        <f t="shared" si="320"/>
        <v>0</v>
      </c>
      <c r="GO223" s="80">
        <f t="shared" si="320"/>
        <v>0</v>
      </c>
      <c r="GP223" s="80">
        <f t="shared" si="320"/>
        <v>0</v>
      </c>
      <c r="GQ223" s="80">
        <f t="shared" si="320"/>
        <v>0</v>
      </c>
      <c r="GR223" s="80">
        <f t="shared" si="320"/>
        <v>0</v>
      </c>
      <c r="GS223" s="80">
        <f t="shared" si="320"/>
        <v>0</v>
      </c>
      <c r="GT223" s="80">
        <f t="shared" si="320"/>
        <v>0</v>
      </c>
      <c r="GU223" s="80">
        <f t="shared" si="320"/>
        <v>0</v>
      </c>
      <c r="GV223" s="80">
        <f t="shared" si="320"/>
        <v>0</v>
      </c>
      <c r="GW223" s="80">
        <f t="shared" si="320"/>
        <v>0</v>
      </c>
      <c r="GX223" s="80">
        <f t="shared" si="320"/>
        <v>0</v>
      </c>
      <c r="GY223" s="80">
        <f t="shared" si="320"/>
        <v>0</v>
      </c>
      <c r="GZ223" s="80">
        <f t="shared" si="320"/>
        <v>0</v>
      </c>
      <c r="HA223" s="80">
        <f t="shared" si="320"/>
        <v>0</v>
      </c>
      <c r="HB223" s="80">
        <f t="shared" si="320"/>
        <v>0</v>
      </c>
      <c r="HC223" s="80">
        <f t="shared" si="320"/>
        <v>0</v>
      </c>
      <c r="HD223" s="80">
        <f t="shared" si="320"/>
        <v>0</v>
      </c>
      <c r="HE223" s="80">
        <f t="shared" si="320"/>
        <v>0</v>
      </c>
      <c r="HF223" s="80">
        <f t="shared" si="320"/>
        <v>0</v>
      </c>
      <c r="HG223" s="80">
        <f t="shared" si="320"/>
        <v>0</v>
      </c>
      <c r="HH223" s="80">
        <f t="shared" si="320"/>
        <v>0</v>
      </c>
      <c r="HI223" s="80">
        <f t="shared" si="320"/>
        <v>0</v>
      </c>
      <c r="HJ223" s="80">
        <f t="shared" si="320"/>
        <v>0</v>
      </c>
      <c r="HK223" s="80">
        <f t="shared" si="320"/>
        <v>0</v>
      </c>
      <c r="HL223" s="80">
        <f t="shared" si="320"/>
        <v>0</v>
      </c>
      <c r="HM223" s="80">
        <f t="shared" si="320"/>
        <v>0</v>
      </c>
      <c r="HN223" s="80">
        <f t="shared" si="320"/>
        <v>0</v>
      </c>
      <c r="HO223" s="80">
        <f t="shared" si="320"/>
        <v>0</v>
      </c>
      <c r="HP223" s="80">
        <f t="shared" si="320"/>
        <v>0</v>
      </c>
      <c r="HQ223" s="80">
        <f t="shared" si="320"/>
        <v>0</v>
      </c>
      <c r="HR223" s="80">
        <f t="shared" si="320"/>
        <v>0</v>
      </c>
      <c r="HS223" s="80">
        <f t="shared" si="320"/>
        <v>0</v>
      </c>
      <c r="HT223" s="80">
        <f t="shared" si="320"/>
        <v>0</v>
      </c>
      <c r="HU223" s="80">
        <f t="shared" si="320"/>
        <v>0</v>
      </c>
      <c r="HV223" s="80">
        <f t="shared" si="320"/>
        <v>0</v>
      </c>
      <c r="HW223" s="80">
        <f t="shared" si="320"/>
        <v>0</v>
      </c>
      <c r="HX223" s="80">
        <f t="shared" si="320"/>
        <v>0</v>
      </c>
      <c r="HY223" s="80">
        <f t="shared" si="320"/>
        <v>0</v>
      </c>
      <c r="HZ223" s="80">
        <f t="shared" si="320"/>
        <v>0</v>
      </c>
      <c r="IA223" s="80">
        <f t="shared" si="320"/>
        <v>0</v>
      </c>
      <c r="IB223" s="80">
        <f t="shared" si="320"/>
        <v>0</v>
      </c>
      <c r="IC223" s="80">
        <f t="shared" si="320"/>
        <v>0</v>
      </c>
      <c r="ID223" s="80">
        <f t="shared" si="320"/>
        <v>0</v>
      </c>
      <c r="IE223" s="80">
        <f t="shared" si="320"/>
        <v>0</v>
      </c>
      <c r="IF223" s="80">
        <f t="shared" si="320"/>
        <v>0</v>
      </c>
      <c r="IG223" s="80">
        <f t="shared" si="320"/>
        <v>0</v>
      </c>
      <c r="IH223" s="80">
        <f t="shared" si="320"/>
        <v>0</v>
      </c>
      <c r="II223" s="80">
        <f t="shared" si="320"/>
        <v>0</v>
      </c>
      <c r="IJ223" s="80">
        <f t="shared" si="320"/>
        <v>0</v>
      </c>
      <c r="IK223" s="80">
        <f t="shared" si="320"/>
        <v>0</v>
      </c>
      <c r="IL223" s="80">
        <f t="shared" si="320"/>
        <v>0</v>
      </c>
      <c r="IM223" s="80">
        <f t="shared" si="320"/>
        <v>0</v>
      </c>
      <c r="IN223" s="80">
        <f t="shared" si="320"/>
        <v>0</v>
      </c>
      <c r="IO223" s="80">
        <f t="shared" si="320"/>
        <v>0</v>
      </c>
      <c r="IP223" s="80">
        <f t="shared" si="320"/>
        <v>0</v>
      </c>
      <c r="IQ223" s="80">
        <f t="shared" si="320"/>
        <v>0</v>
      </c>
      <c r="IR223" s="80">
        <f t="shared" si="320"/>
        <v>0</v>
      </c>
      <c r="IS223" s="80">
        <f t="shared" si="320"/>
        <v>0</v>
      </c>
      <c r="IT223" s="80">
        <f t="shared" si="320"/>
        <v>0</v>
      </c>
      <c r="IU223" s="80">
        <f t="shared" si="320"/>
        <v>0</v>
      </c>
      <c r="IV223" s="80">
        <f t="shared" si="320"/>
        <v>0</v>
      </c>
      <c r="IW223" s="80">
        <f t="shared" si="320"/>
        <v>0</v>
      </c>
      <c r="IX223" s="80">
        <f t="shared" si="320"/>
        <v>0</v>
      </c>
      <c r="IY223" s="80">
        <f t="shared" si="320"/>
        <v>0</v>
      </c>
      <c r="IZ223" s="80">
        <f t="shared" si="320"/>
        <v>0</v>
      </c>
      <c r="JA223" s="80">
        <f t="shared" si="320"/>
        <v>0</v>
      </c>
      <c r="JB223" s="80">
        <f t="shared" si="320"/>
        <v>0</v>
      </c>
      <c r="JC223" s="80">
        <f t="shared" si="320"/>
        <v>0</v>
      </c>
      <c r="JD223" s="80">
        <f t="shared" si="320"/>
        <v>0</v>
      </c>
      <c r="JE223" s="80">
        <f t="shared" si="320"/>
        <v>0</v>
      </c>
      <c r="JF223" s="80">
        <f t="shared" si="320"/>
        <v>0</v>
      </c>
      <c r="JG223" s="80">
        <f t="shared" si="320"/>
        <v>0</v>
      </c>
      <c r="JH223" s="80">
        <f t="shared" si="320"/>
        <v>0</v>
      </c>
      <c r="JI223" s="80">
        <f t="shared" si="320"/>
        <v>0</v>
      </c>
      <c r="JJ223" s="80">
        <f t="shared" si="320"/>
        <v>0</v>
      </c>
      <c r="JK223" s="80">
        <f t="shared" si="320"/>
        <v>0</v>
      </c>
      <c r="JL223" s="80">
        <f t="shared" si="320"/>
        <v>0</v>
      </c>
      <c r="JM223" s="80">
        <f t="shared" si="320"/>
        <v>0</v>
      </c>
      <c r="JN223" s="80">
        <f t="shared" si="320"/>
        <v>0</v>
      </c>
      <c r="JO223" s="80">
        <f t="shared" si="320"/>
        <v>0</v>
      </c>
      <c r="JP223" s="80">
        <f t="shared" si="320"/>
        <v>0</v>
      </c>
      <c r="JQ223" s="80">
        <f t="shared" si="320"/>
        <v>0</v>
      </c>
      <c r="JR223" s="80">
        <f t="shared" si="320"/>
        <v>0</v>
      </c>
      <c r="JS223" s="80">
        <f t="shared" si="320"/>
        <v>0</v>
      </c>
      <c r="JT223" s="80">
        <f t="shared" si="320"/>
        <v>0</v>
      </c>
      <c r="JU223" s="80">
        <f t="shared" si="320"/>
        <v>0</v>
      </c>
      <c r="JV223" s="80">
        <f t="shared" si="320"/>
        <v>0</v>
      </c>
      <c r="JW223" s="80">
        <f t="shared" si="320"/>
        <v>0</v>
      </c>
      <c r="JX223" s="80">
        <f t="shared" si="320"/>
        <v>0</v>
      </c>
      <c r="JY223" s="80">
        <f t="shared" si="320"/>
        <v>0</v>
      </c>
      <c r="JZ223" s="80">
        <f t="shared" si="320"/>
        <v>0</v>
      </c>
      <c r="KA223" s="80">
        <f t="shared" si="320"/>
        <v>0</v>
      </c>
      <c r="KB223" s="80">
        <f t="shared" si="320"/>
        <v>0</v>
      </c>
      <c r="KC223" s="80">
        <f t="shared" si="320"/>
        <v>0</v>
      </c>
      <c r="KD223" s="80">
        <f t="shared" si="320"/>
        <v>0</v>
      </c>
      <c r="KE223" s="80">
        <f t="shared" si="320"/>
        <v>0</v>
      </c>
      <c r="KF223" s="1"/>
      <c r="KG223" s="1"/>
      <c r="KH223" s="80">
        <f>+Interest_Rate_for_Equipment_Financing/12*P223</f>
        <v>0</v>
      </c>
      <c r="KI223" s="80">
        <f>+Interest_Rate_for_Equipment_Financing/12*Q223</f>
        <v>0</v>
      </c>
      <c r="KJ223" s="80">
        <f>+Interest_Rate_for_Equipment_Financing/12*R223</f>
        <v>0</v>
      </c>
      <c r="KK223" s="80">
        <f>+Interest_Rate_for_Equipment_Financing/12*S223</f>
        <v>0</v>
      </c>
      <c r="KL223" s="80">
        <f>+Interest_Rate_for_Equipment_Financing/12*T223</f>
        <v>0</v>
      </c>
      <c r="KM223" s="80">
        <f>+Interest_Rate_for_Equipment_Financing/12*U223</f>
        <v>0</v>
      </c>
      <c r="KN223" s="80">
        <f>+Interest_Rate_for_Equipment_Financing/12*V223</f>
        <v>0</v>
      </c>
      <c r="KO223" s="80">
        <f>+Interest_Rate_for_Equipment_Financing/12*W223</f>
        <v>0</v>
      </c>
      <c r="KP223" s="80">
        <f>+Interest_Rate_for_Equipment_Financing/12*X223</f>
        <v>0</v>
      </c>
      <c r="KQ223" s="80">
        <f>+Interest_Rate_for_Equipment_Financing/12*Y223</f>
        <v>0</v>
      </c>
      <c r="KR223" s="80">
        <f>+Interest_Rate_for_Equipment_Financing/12*Z223</f>
        <v>0</v>
      </c>
      <c r="KS223" s="80">
        <f>+Interest_Rate_for_Equipment_Financing/12*AA223</f>
        <v>0</v>
      </c>
      <c r="KT223" s="80">
        <f>+Interest_Rate_for_Equipment_Financing/12*AB223</f>
        <v>0</v>
      </c>
      <c r="KU223" s="80">
        <f>+Interest_Rate_for_Equipment_Financing/12*AC223</f>
        <v>0</v>
      </c>
      <c r="KV223" s="80">
        <f>+Interest_Rate_for_Equipment_Financing/12*AD223</f>
        <v>0</v>
      </c>
      <c r="KW223" s="80">
        <f>+Interest_Rate_for_Equipment_Financing/12*AE223</f>
        <v>0</v>
      </c>
      <c r="KX223" s="80">
        <f>+Interest_Rate_for_Equipment_Financing/12*AF223</f>
        <v>0</v>
      </c>
      <c r="KY223" s="80">
        <f>+Interest_Rate_for_Equipment_Financing/12*AG223</f>
        <v>0</v>
      </c>
      <c r="KZ223" s="80">
        <f>+Interest_Rate_for_Equipment_Financing/12*AH223</f>
        <v>0</v>
      </c>
      <c r="LA223" s="80">
        <f>+Interest_Rate_for_Equipment_Financing/12*AI223</f>
        <v>0</v>
      </c>
      <c r="LB223" s="80">
        <f>+Interest_Rate_for_Equipment_Financing/12*AJ223</f>
        <v>0</v>
      </c>
      <c r="LC223" s="80">
        <f>+Interest_Rate_for_Equipment_Financing/12*AK223</f>
        <v>0</v>
      </c>
      <c r="LD223" s="80">
        <f>+Interest_Rate_for_Equipment_Financing/12*AL223</f>
        <v>0</v>
      </c>
      <c r="LE223" s="80">
        <f>+Interest_Rate_for_Equipment_Financing/12*AM223</f>
        <v>0</v>
      </c>
      <c r="LF223" s="80">
        <f>+Interest_Rate_for_Equipment_Financing/12*AN223</f>
        <v>0</v>
      </c>
      <c r="LG223" s="80">
        <f>+Interest_Rate_for_Equipment_Financing/12*AO223</f>
        <v>0</v>
      </c>
      <c r="LH223" s="80">
        <f>+Interest_Rate_for_Equipment_Financing/12*AP223</f>
        <v>0</v>
      </c>
      <c r="LI223" s="80">
        <f>+Interest_Rate_for_Equipment_Financing/12*AQ223</f>
        <v>0</v>
      </c>
      <c r="LJ223" s="80">
        <f>+Interest_Rate_for_Equipment_Financing/12*AR223</f>
        <v>0</v>
      </c>
      <c r="LK223" s="80">
        <f>+Interest_Rate_for_Equipment_Financing/12*AS223</f>
        <v>0</v>
      </c>
      <c r="LL223" s="80">
        <f>+Interest_Rate_for_Equipment_Financing/12*AT223</f>
        <v>0</v>
      </c>
      <c r="LM223" s="80">
        <f>+Interest_Rate_for_Equipment_Financing/12*AU223</f>
        <v>0</v>
      </c>
      <c r="LN223" s="80">
        <f>+Interest_Rate_for_Equipment_Financing/12*AV223</f>
        <v>0</v>
      </c>
      <c r="LO223" s="80">
        <f>+Interest_Rate_for_Equipment_Financing/12*AW223</f>
        <v>0</v>
      </c>
      <c r="LP223" s="80">
        <f>+Interest_Rate_for_Equipment_Financing/12*AX223</f>
        <v>0</v>
      </c>
      <c r="LQ223" s="80">
        <f>+Interest_Rate_for_Equipment_Financing/12*AY223</f>
        <v>0</v>
      </c>
      <c r="LR223" s="80">
        <f>+Interest_Rate_for_Equipment_Financing/12*AZ223</f>
        <v>0</v>
      </c>
      <c r="LS223" s="80">
        <f>+Interest_Rate_for_Equipment_Financing/12*BA223</f>
        <v>0</v>
      </c>
      <c r="LT223" s="80">
        <f>+Interest_Rate_for_Equipment_Financing/12*BB223</f>
        <v>0</v>
      </c>
      <c r="LU223" s="80">
        <f>+Interest_Rate_for_Equipment_Financing/12*BC223</f>
        <v>0</v>
      </c>
      <c r="LV223" s="80">
        <f>+Interest_Rate_for_Equipment_Financing/12*BD223</f>
        <v>0</v>
      </c>
      <c r="LW223" s="80">
        <f>+Interest_Rate_for_Equipment_Financing/12*BE223</f>
        <v>0</v>
      </c>
      <c r="LX223" s="80">
        <f>+Interest_Rate_for_Equipment_Financing/12*BF223</f>
        <v>0</v>
      </c>
      <c r="LY223" s="80">
        <f>+Interest_Rate_for_Equipment_Financing/12*BG223</f>
        <v>0</v>
      </c>
      <c r="LZ223" s="80">
        <f>+Interest_Rate_for_Equipment_Financing/12*BH223</f>
        <v>0</v>
      </c>
      <c r="MA223" s="80">
        <f>+Interest_Rate_for_Equipment_Financing/12*BI223</f>
        <v>0</v>
      </c>
      <c r="MB223" s="80">
        <f>+Interest_Rate_for_Equipment_Financing/12*BJ223</f>
        <v>0</v>
      </c>
      <c r="MC223" s="80">
        <f>+Interest_Rate_for_Equipment_Financing/12*BK223</f>
        <v>0</v>
      </c>
      <c r="MD223" s="80">
        <f>+Interest_Rate_for_Equipment_Financing/12*BL223</f>
        <v>0</v>
      </c>
      <c r="ME223" s="80">
        <f>+Interest_Rate_for_Equipment_Financing/12*BM223</f>
        <v>0</v>
      </c>
      <c r="MF223" s="80">
        <f>+Interest_Rate_for_Equipment_Financing/12*BN223</f>
        <v>0</v>
      </c>
      <c r="MG223" s="80">
        <f>+Interest_Rate_for_Equipment_Financing/12*BO223</f>
        <v>0</v>
      </c>
      <c r="MH223" s="80">
        <f>+Interest_Rate_for_Equipment_Financing/12*BP223</f>
        <v>0</v>
      </c>
      <c r="MI223" s="80">
        <f>+Interest_Rate_for_Equipment_Financing/12*BQ223</f>
        <v>0</v>
      </c>
      <c r="MJ223" s="80">
        <f>+Interest_Rate_for_Equipment_Financing/12*BR223</f>
        <v>0</v>
      </c>
      <c r="MK223" s="80">
        <f>+Interest_Rate_for_Equipment_Financing/12*BS223</f>
        <v>0</v>
      </c>
      <c r="ML223" s="80">
        <f>+Interest_Rate_for_Equipment_Financing/12*BT223</f>
        <v>0</v>
      </c>
      <c r="MM223" s="80">
        <f>+Interest_Rate_for_Equipment_Financing/12*BU223</f>
        <v>0</v>
      </c>
      <c r="MN223" s="80">
        <f>+Interest_Rate_for_Equipment_Financing/12*BV223</f>
        <v>0</v>
      </c>
      <c r="MO223" s="80">
        <f>+Interest_Rate_for_Equipment_Financing/12*BW223</f>
        <v>0</v>
      </c>
      <c r="MP223" s="80">
        <f>+Interest_Rate_for_Equipment_Financing/12*BX223</f>
        <v>0</v>
      </c>
      <c r="MQ223" s="80">
        <f>+Interest_Rate_for_Equipment_Financing/12*BY223</f>
        <v>0</v>
      </c>
      <c r="MR223" s="80">
        <f>+Interest_Rate_for_Equipment_Financing/12*BZ223</f>
        <v>0</v>
      </c>
      <c r="MS223" s="80">
        <f>+Interest_Rate_for_Equipment_Financing/12*CA223</f>
        <v>0</v>
      </c>
      <c r="MT223" s="80">
        <f>+Interest_Rate_for_Equipment_Financing/12*CB223</f>
        <v>0</v>
      </c>
      <c r="MU223" s="80">
        <f>+Interest_Rate_for_Equipment_Financing/12*CC223</f>
        <v>0</v>
      </c>
      <c r="MV223" s="80">
        <f>+Interest_Rate_for_Equipment_Financing/12*CD223</f>
        <v>0</v>
      </c>
      <c r="MW223" s="80">
        <f>+Interest_Rate_for_Equipment_Financing/12*CE223</f>
        <v>0</v>
      </c>
      <c r="MX223" s="80">
        <f>+Interest_Rate_for_Equipment_Financing/12*CF223</f>
        <v>0</v>
      </c>
      <c r="MY223" s="80">
        <f>+Interest_Rate_for_Equipment_Financing/12*CG223</f>
        <v>0</v>
      </c>
      <c r="MZ223" s="80">
        <f>+Interest_Rate_for_Equipment_Financing/12*CH223</f>
        <v>0</v>
      </c>
      <c r="NA223" s="80">
        <f>+Interest_Rate_for_Equipment_Financing/12*CI223</f>
        <v>0</v>
      </c>
      <c r="NB223" s="80">
        <f>+Interest_Rate_for_Equipment_Financing/12*CJ223</f>
        <v>0</v>
      </c>
      <c r="NC223" s="80">
        <f>+Interest_Rate_for_Equipment_Financing/12*CK223</f>
        <v>0</v>
      </c>
      <c r="ND223" s="80">
        <f>+Interest_Rate_for_Equipment_Financing/12*CL223</f>
        <v>0</v>
      </c>
      <c r="NE223" s="80">
        <f>+Interest_Rate_for_Equipment_Financing/12*CM223</f>
        <v>0</v>
      </c>
      <c r="NF223" s="80">
        <f>+Interest_Rate_for_Equipment_Financing/12*CN223</f>
        <v>0</v>
      </c>
      <c r="NG223" s="80">
        <f>+Interest_Rate_for_Equipment_Financing/12*CO223</f>
        <v>0</v>
      </c>
      <c r="NH223" s="80">
        <f>+Interest_Rate_for_Equipment_Financing/12*CP223</f>
        <v>0</v>
      </c>
      <c r="NI223" s="80">
        <f>+Interest_Rate_for_Equipment_Financing/12*CQ223</f>
        <v>0</v>
      </c>
      <c r="NJ223" s="80">
        <f>+Interest_Rate_for_Equipment_Financing/12*CR223</f>
        <v>0</v>
      </c>
      <c r="NK223" s="80">
        <f>+Interest_Rate_for_Equipment_Financing/12*CS223</f>
        <v>0</v>
      </c>
      <c r="NL223" s="80">
        <f>+Interest_Rate_for_Equipment_Financing/12*CT223</f>
        <v>0</v>
      </c>
      <c r="NM223" s="80">
        <f>+Interest_Rate_for_Equipment_Financing/12*CU223</f>
        <v>0</v>
      </c>
      <c r="NN223" s="80">
        <f>+Interest_Rate_for_Equipment_Financing/12*CV223</f>
        <v>0</v>
      </c>
      <c r="NO223" s="80">
        <f>+Interest_Rate_for_Equipment_Financing/12*CW223</f>
        <v>0</v>
      </c>
      <c r="NP223" s="80">
        <f>+Interest_Rate_for_Equipment_Financing/12*CX223</f>
        <v>0</v>
      </c>
      <c r="NQ223" s="80">
        <f>+Interest_Rate_for_Equipment_Financing/12*CY223</f>
        <v>0</v>
      </c>
      <c r="NR223" s="80">
        <f>+Interest_Rate_for_Equipment_Financing/12*CZ223</f>
        <v>0</v>
      </c>
      <c r="NS223" s="80">
        <f>+Interest_Rate_for_Equipment_Financing/12*DA223</f>
        <v>0</v>
      </c>
      <c r="NT223" s="80">
        <f>+Interest_Rate_for_Equipment_Financing/12*DB223</f>
        <v>0</v>
      </c>
      <c r="NU223" s="80">
        <f>+Interest_Rate_for_Equipment_Financing/12*DC223</f>
        <v>0</v>
      </c>
      <c r="NV223" s="80">
        <f>+Interest_Rate_for_Equipment_Financing/12*DD223</f>
        <v>0</v>
      </c>
      <c r="NW223" s="80">
        <f>+Interest_Rate_for_Equipment_Financing/12*DE223</f>
        <v>0</v>
      </c>
      <c r="NX223" s="80">
        <f>+Interest_Rate_for_Equipment_Financing/12*DF223</f>
        <v>0</v>
      </c>
      <c r="NY223" s="80">
        <f>+Interest_Rate_for_Equipment_Financing/12*DG223</f>
        <v>0</v>
      </c>
      <c r="NZ223" s="80">
        <f>+Interest_Rate_for_Equipment_Financing/12*DH223</f>
        <v>0</v>
      </c>
      <c r="OA223" s="80">
        <f>+Interest_Rate_for_Equipment_Financing/12*DI223</f>
        <v>0</v>
      </c>
      <c r="OB223" s="80">
        <f>+Interest_Rate_for_Equipment_Financing/12*DJ223</f>
        <v>0</v>
      </c>
      <c r="OC223" s="80">
        <f>+Interest_Rate_for_Equipment_Financing/12*DK223</f>
        <v>0</v>
      </c>
      <c r="OD223" s="80">
        <f>+Interest_Rate_for_Equipment_Financing/12*DL223</f>
        <v>0</v>
      </c>
      <c r="OE223" s="80">
        <f>+Interest_Rate_for_Equipment_Financing/12*DM223</f>
        <v>0</v>
      </c>
      <c r="OF223" s="80">
        <f>+Interest_Rate_for_Equipment_Financing/12*DN223</f>
        <v>0</v>
      </c>
      <c r="OG223" s="80">
        <f>+Interest_Rate_for_Equipment_Financing/12*DO223</f>
        <v>0</v>
      </c>
      <c r="OH223" s="80">
        <f>+Interest_Rate_for_Equipment_Financing/12*DP223</f>
        <v>0</v>
      </c>
      <c r="OI223" s="80">
        <f>+Interest_Rate_for_Equipment_Financing/12*DQ223</f>
        <v>0</v>
      </c>
      <c r="OJ223" s="80">
        <f>+Interest_Rate_for_Equipment_Financing/12*DR223</f>
        <v>0</v>
      </c>
      <c r="OK223" s="80">
        <f>+Interest_Rate_for_Equipment_Financing/12*DS223</f>
        <v>0</v>
      </c>
      <c r="OL223" s="80">
        <f>+Interest_Rate_for_Equipment_Financing/12*DT223</f>
        <v>0</v>
      </c>
      <c r="OM223" s="80">
        <f>+Interest_Rate_for_Equipment_Financing/12*DU223</f>
        <v>0</v>
      </c>
      <c r="ON223" s="80">
        <f>+Interest_Rate_for_Equipment_Financing/12*DV223</f>
        <v>0</v>
      </c>
      <c r="OO223" s="80">
        <f>+Interest_Rate_for_Equipment_Financing/12*DW223</f>
        <v>0</v>
      </c>
      <c r="OP223" s="80">
        <f>+Interest_Rate_for_Equipment_Financing/12*DX223</f>
        <v>0</v>
      </c>
      <c r="OQ223" s="80">
        <f>+Interest_Rate_for_Equipment_Financing/12*DY223</f>
        <v>0</v>
      </c>
      <c r="OR223" s="80">
        <f>+Interest_Rate_for_Equipment_Financing/12*DZ223</f>
        <v>0</v>
      </c>
      <c r="OS223" s="80">
        <f>+Interest_Rate_for_Equipment_Financing/12*EA223</f>
        <v>0</v>
      </c>
      <c r="OT223" s="80">
        <f>+Interest_Rate_for_Equipment_Financing/12*EB223</f>
        <v>0</v>
      </c>
      <c r="OU223" s="80">
        <f>+Interest_Rate_for_Equipment_Financing/12*EC223</f>
        <v>0</v>
      </c>
      <c r="OV223" s="80">
        <f>+Interest_Rate_for_Equipment_Financing/12*ED223</f>
        <v>0</v>
      </c>
      <c r="OW223" s="80">
        <f>+Interest_Rate_for_Equipment_Financing/12*EE223</f>
        <v>0</v>
      </c>
    </row>
    <row r="224" ht="12.75" customHeight="1">
      <c r="A224" s="79">
        <f t="shared" si="111"/>
        <v>103</v>
      </c>
      <c r="B224" s="79" t="s">
        <v>303</v>
      </c>
      <c r="C224" s="80"/>
      <c r="D224" s="80" t="str">
        <f>Term_for_Equipment_Financing</f>
        <v/>
      </c>
      <c r="E224" s="294">
        <f>+Interest_Rate_LT</f>
        <v>0.05</v>
      </c>
      <c r="F224" s="295">
        <f t="shared" si="141"/>
        <v>7</v>
      </c>
      <c r="G224" s="79">
        <f t="shared" si="142"/>
        <v>2033</v>
      </c>
      <c r="H224" s="296"/>
      <c r="I224" s="296"/>
      <c r="J224" s="297"/>
      <c r="K224" s="1"/>
      <c r="L224" s="1"/>
      <c r="M224" s="256">
        <f t="shared" si="118"/>
        <v>48761</v>
      </c>
      <c r="N224" s="256">
        <f t="shared" si="112"/>
        <v>0</v>
      </c>
      <c r="O224" s="257">
        <f t="shared" si="113"/>
        <v>0</v>
      </c>
      <c r="P224" s="258">
        <f t="shared" ref="P224:ES224" si="321">AND((O224&gt;0.1),OR(P$70&lt;$N224,$N224=0))*(O224+$O224+O224*$E224/12)+(P$70=$M224)*($C224+$O224+$C224*$E224/12)</f>
        <v>0</v>
      </c>
      <c r="Q224" s="258">
        <f t="shared" si="321"/>
        <v>0</v>
      </c>
      <c r="R224" s="258">
        <f t="shared" si="321"/>
        <v>0</v>
      </c>
      <c r="S224" s="258">
        <f t="shared" si="321"/>
        <v>0</v>
      </c>
      <c r="T224" s="258">
        <f t="shared" si="321"/>
        <v>0</v>
      </c>
      <c r="U224" s="258">
        <f t="shared" si="321"/>
        <v>0</v>
      </c>
      <c r="V224" s="258">
        <f t="shared" si="321"/>
        <v>0</v>
      </c>
      <c r="W224" s="258">
        <f t="shared" si="321"/>
        <v>0</v>
      </c>
      <c r="X224" s="258">
        <f t="shared" si="321"/>
        <v>0</v>
      </c>
      <c r="Y224" s="258">
        <f t="shared" si="321"/>
        <v>0</v>
      </c>
      <c r="Z224" s="258">
        <f t="shared" si="321"/>
        <v>0</v>
      </c>
      <c r="AA224" s="258">
        <f t="shared" si="321"/>
        <v>0</v>
      </c>
      <c r="AB224" s="258">
        <f t="shared" si="321"/>
        <v>0</v>
      </c>
      <c r="AC224" s="258">
        <f t="shared" si="321"/>
        <v>0</v>
      </c>
      <c r="AD224" s="258">
        <f t="shared" si="321"/>
        <v>0</v>
      </c>
      <c r="AE224" s="258">
        <f t="shared" si="321"/>
        <v>0</v>
      </c>
      <c r="AF224" s="258">
        <f t="shared" si="321"/>
        <v>0</v>
      </c>
      <c r="AG224" s="258">
        <f t="shared" si="321"/>
        <v>0</v>
      </c>
      <c r="AH224" s="258">
        <f t="shared" si="321"/>
        <v>0</v>
      </c>
      <c r="AI224" s="258">
        <f t="shared" si="321"/>
        <v>0</v>
      </c>
      <c r="AJ224" s="258">
        <f t="shared" si="321"/>
        <v>0</v>
      </c>
      <c r="AK224" s="258">
        <f t="shared" si="321"/>
        <v>0</v>
      </c>
      <c r="AL224" s="258">
        <f t="shared" si="321"/>
        <v>0</v>
      </c>
      <c r="AM224" s="258">
        <f t="shared" si="321"/>
        <v>0</v>
      </c>
      <c r="AN224" s="258">
        <f t="shared" si="321"/>
        <v>0</v>
      </c>
      <c r="AO224" s="258">
        <f t="shared" si="321"/>
        <v>0</v>
      </c>
      <c r="AP224" s="258">
        <f t="shared" si="321"/>
        <v>0</v>
      </c>
      <c r="AQ224" s="258">
        <f t="shared" si="321"/>
        <v>0</v>
      </c>
      <c r="AR224" s="258">
        <f t="shared" si="321"/>
        <v>0</v>
      </c>
      <c r="AS224" s="258">
        <f t="shared" si="321"/>
        <v>0</v>
      </c>
      <c r="AT224" s="258">
        <f t="shared" si="321"/>
        <v>0</v>
      </c>
      <c r="AU224" s="258">
        <f t="shared" si="321"/>
        <v>0</v>
      </c>
      <c r="AV224" s="258">
        <f t="shared" si="321"/>
        <v>0</v>
      </c>
      <c r="AW224" s="258">
        <f t="shared" si="321"/>
        <v>0</v>
      </c>
      <c r="AX224" s="258">
        <f t="shared" si="321"/>
        <v>0</v>
      </c>
      <c r="AY224" s="258">
        <f t="shared" si="321"/>
        <v>0</v>
      </c>
      <c r="AZ224" s="258">
        <f t="shared" si="321"/>
        <v>0</v>
      </c>
      <c r="BA224" s="258">
        <f t="shared" si="321"/>
        <v>0</v>
      </c>
      <c r="BB224" s="258">
        <f t="shared" si="321"/>
        <v>0</v>
      </c>
      <c r="BC224" s="258">
        <f t="shared" si="321"/>
        <v>0</v>
      </c>
      <c r="BD224" s="258">
        <f t="shared" si="321"/>
        <v>0</v>
      </c>
      <c r="BE224" s="258">
        <f t="shared" si="321"/>
        <v>0</v>
      </c>
      <c r="BF224" s="258">
        <f t="shared" si="321"/>
        <v>0</v>
      </c>
      <c r="BG224" s="258">
        <f t="shared" si="321"/>
        <v>0</v>
      </c>
      <c r="BH224" s="258">
        <f t="shared" si="321"/>
        <v>0</v>
      </c>
      <c r="BI224" s="258">
        <f t="shared" si="321"/>
        <v>0</v>
      </c>
      <c r="BJ224" s="258">
        <f t="shared" si="321"/>
        <v>0</v>
      </c>
      <c r="BK224" s="258">
        <f t="shared" si="321"/>
        <v>0</v>
      </c>
      <c r="BL224" s="258">
        <f t="shared" si="321"/>
        <v>0</v>
      </c>
      <c r="BM224" s="258">
        <f t="shared" si="321"/>
        <v>0</v>
      </c>
      <c r="BN224" s="258">
        <f t="shared" si="321"/>
        <v>0</v>
      </c>
      <c r="BO224" s="258">
        <f t="shared" si="321"/>
        <v>0</v>
      </c>
      <c r="BP224" s="258">
        <f t="shared" si="321"/>
        <v>0</v>
      </c>
      <c r="BQ224" s="258">
        <f t="shared" si="321"/>
        <v>0</v>
      </c>
      <c r="BR224" s="258">
        <f t="shared" si="321"/>
        <v>0</v>
      </c>
      <c r="BS224" s="258">
        <f t="shared" si="321"/>
        <v>0</v>
      </c>
      <c r="BT224" s="258">
        <f t="shared" si="321"/>
        <v>0</v>
      </c>
      <c r="BU224" s="258">
        <f t="shared" si="321"/>
        <v>0</v>
      </c>
      <c r="BV224" s="258">
        <f t="shared" si="321"/>
        <v>0</v>
      </c>
      <c r="BW224" s="258">
        <f t="shared" si="321"/>
        <v>0</v>
      </c>
      <c r="BX224" s="258">
        <f t="shared" si="321"/>
        <v>0</v>
      </c>
      <c r="BY224" s="258">
        <f t="shared" si="321"/>
        <v>0</v>
      </c>
      <c r="BZ224" s="258">
        <f t="shared" si="321"/>
        <v>0</v>
      </c>
      <c r="CA224" s="258">
        <f t="shared" si="321"/>
        <v>0</v>
      </c>
      <c r="CB224" s="258">
        <f t="shared" si="321"/>
        <v>0</v>
      </c>
      <c r="CC224" s="258">
        <f t="shared" si="321"/>
        <v>0</v>
      </c>
      <c r="CD224" s="258">
        <f t="shared" si="321"/>
        <v>0</v>
      </c>
      <c r="CE224" s="258">
        <f t="shared" si="321"/>
        <v>0</v>
      </c>
      <c r="CF224" s="258">
        <f t="shared" si="321"/>
        <v>0</v>
      </c>
      <c r="CG224" s="258">
        <f t="shared" si="321"/>
        <v>0</v>
      </c>
      <c r="CH224" s="258">
        <f t="shared" si="321"/>
        <v>0</v>
      </c>
      <c r="CI224" s="258">
        <f t="shared" si="321"/>
        <v>0</v>
      </c>
      <c r="CJ224" s="258">
        <f t="shared" si="321"/>
        <v>0</v>
      </c>
      <c r="CK224" s="258">
        <f t="shared" si="321"/>
        <v>0</v>
      </c>
      <c r="CL224" s="258">
        <f t="shared" si="321"/>
        <v>0</v>
      </c>
      <c r="CM224" s="258">
        <f t="shared" si="321"/>
        <v>0</v>
      </c>
      <c r="CN224" s="258">
        <f t="shared" si="321"/>
        <v>0</v>
      </c>
      <c r="CO224" s="258">
        <f t="shared" si="321"/>
        <v>0</v>
      </c>
      <c r="CP224" s="258">
        <f t="shared" si="321"/>
        <v>0</v>
      </c>
      <c r="CQ224" s="258">
        <f t="shared" si="321"/>
        <v>0</v>
      </c>
      <c r="CR224" s="258">
        <f t="shared" si="321"/>
        <v>0</v>
      </c>
      <c r="CS224" s="258">
        <f t="shared" si="321"/>
        <v>0</v>
      </c>
      <c r="CT224" s="258">
        <f t="shared" si="321"/>
        <v>0</v>
      </c>
      <c r="CU224" s="258">
        <f t="shared" si="321"/>
        <v>0</v>
      </c>
      <c r="CV224" s="258">
        <f t="shared" si="321"/>
        <v>0</v>
      </c>
      <c r="CW224" s="258">
        <f t="shared" si="321"/>
        <v>0</v>
      </c>
      <c r="CX224" s="258">
        <f t="shared" si="321"/>
        <v>0</v>
      </c>
      <c r="CY224" s="258">
        <f t="shared" si="321"/>
        <v>0</v>
      </c>
      <c r="CZ224" s="258">
        <f t="shared" si="321"/>
        <v>0</v>
      </c>
      <c r="DA224" s="258">
        <f t="shared" si="321"/>
        <v>0</v>
      </c>
      <c r="DB224" s="258">
        <f t="shared" si="321"/>
        <v>0</v>
      </c>
      <c r="DC224" s="258">
        <f t="shared" si="321"/>
        <v>0</v>
      </c>
      <c r="DD224" s="258">
        <f t="shared" si="321"/>
        <v>0</v>
      </c>
      <c r="DE224" s="258">
        <f t="shared" si="321"/>
        <v>0</v>
      </c>
      <c r="DF224" s="258">
        <f t="shared" si="321"/>
        <v>0</v>
      </c>
      <c r="DG224" s="258">
        <f t="shared" si="321"/>
        <v>0</v>
      </c>
      <c r="DH224" s="258">
        <f t="shared" si="321"/>
        <v>0</v>
      </c>
      <c r="DI224" s="258">
        <f t="shared" si="321"/>
        <v>0</v>
      </c>
      <c r="DJ224" s="258">
        <f t="shared" si="321"/>
        <v>0</v>
      </c>
      <c r="DK224" s="258">
        <f t="shared" si="321"/>
        <v>0</v>
      </c>
      <c r="DL224" s="258">
        <f t="shared" si="321"/>
        <v>0</v>
      </c>
      <c r="DM224" s="258">
        <f t="shared" si="321"/>
        <v>0</v>
      </c>
      <c r="DN224" s="258">
        <f t="shared" si="321"/>
        <v>0</v>
      </c>
      <c r="DO224" s="258">
        <f t="shared" si="321"/>
        <v>0</v>
      </c>
      <c r="DP224" s="258">
        <f t="shared" si="321"/>
        <v>0</v>
      </c>
      <c r="DQ224" s="258">
        <f t="shared" si="321"/>
        <v>0</v>
      </c>
      <c r="DR224" s="258">
        <f t="shared" si="321"/>
        <v>0</v>
      </c>
      <c r="DS224" s="258">
        <f t="shared" si="321"/>
        <v>0</v>
      </c>
      <c r="DT224" s="258">
        <f t="shared" si="321"/>
        <v>0</v>
      </c>
      <c r="DU224" s="258">
        <f t="shared" si="321"/>
        <v>0</v>
      </c>
      <c r="DV224" s="258">
        <f t="shared" si="321"/>
        <v>0</v>
      </c>
      <c r="DW224" s="258">
        <f t="shared" si="321"/>
        <v>0</v>
      </c>
      <c r="DX224" s="258">
        <f t="shared" si="321"/>
        <v>0</v>
      </c>
      <c r="DY224" s="258">
        <f t="shared" si="321"/>
        <v>0</v>
      </c>
      <c r="DZ224" s="258">
        <f t="shared" si="321"/>
        <v>0</v>
      </c>
      <c r="EA224" s="258">
        <f t="shared" si="321"/>
        <v>0</v>
      </c>
      <c r="EB224" s="258">
        <f t="shared" si="321"/>
        <v>0</v>
      </c>
      <c r="EC224" s="258">
        <f t="shared" si="321"/>
        <v>0</v>
      </c>
      <c r="ED224" s="258">
        <f t="shared" si="321"/>
        <v>0</v>
      </c>
      <c r="EE224" s="258">
        <f t="shared" si="321"/>
        <v>0</v>
      </c>
      <c r="EF224" s="258">
        <f t="shared" si="321"/>
        <v>0</v>
      </c>
      <c r="EG224" s="258">
        <f t="shared" si="321"/>
        <v>0</v>
      </c>
      <c r="EH224" s="258">
        <f t="shared" si="321"/>
        <v>0</v>
      </c>
      <c r="EI224" s="258">
        <f t="shared" si="321"/>
        <v>0</v>
      </c>
      <c r="EJ224" s="258">
        <f t="shared" si="321"/>
        <v>0</v>
      </c>
      <c r="EK224" s="258">
        <f t="shared" si="321"/>
        <v>0</v>
      </c>
      <c r="EL224" s="258">
        <f t="shared" si="321"/>
        <v>0</v>
      </c>
      <c r="EM224" s="258">
        <f t="shared" si="321"/>
        <v>0</v>
      </c>
      <c r="EN224" s="258">
        <f t="shared" si="321"/>
        <v>0</v>
      </c>
      <c r="EO224" s="258">
        <f t="shared" si="321"/>
        <v>0</v>
      </c>
      <c r="EP224" s="258">
        <f t="shared" si="321"/>
        <v>0</v>
      </c>
      <c r="EQ224" s="258">
        <f t="shared" si="321"/>
        <v>0</v>
      </c>
      <c r="ER224" s="258">
        <f t="shared" si="321"/>
        <v>0</v>
      </c>
      <c r="ES224" s="258">
        <f t="shared" si="321"/>
        <v>0</v>
      </c>
      <c r="ET224" s="1"/>
      <c r="EU224" s="1"/>
      <c r="EV224" s="1"/>
      <c r="EW224" s="1"/>
      <c r="EX224" s="80">
        <f t="shared" ref="EX224:KE224" si="322">(P224&gt;0)*(P224-AB224)</f>
        <v>0</v>
      </c>
      <c r="EY224" s="80">
        <f t="shared" si="322"/>
        <v>0</v>
      </c>
      <c r="EZ224" s="80">
        <f t="shared" si="322"/>
        <v>0</v>
      </c>
      <c r="FA224" s="80">
        <f t="shared" si="322"/>
        <v>0</v>
      </c>
      <c r="FB224" s="80">
        <f t="shared" si="322"/>
        <v>0</v>
      </c>
      <c r="FC224" s="80">
        <f t="shared" si="322"/>
        <v>0</v>
      </c>
      <c r="FD224" s="80">
        <f t="shared" si="322"/>
        <v>0</v>
      </c>
      <c r="FE224" s="80">
        <f t="shared" si="322"/>
        <v>0</v>
      </c>
      <c r="FF224" s="80">
        <f t="shared" si="322"/>
        <v>0</v>
      </c>
      <c r="FG224" s="80">
        <f t="shared" si="322"/>
        <v>0</v>
      </c>
      <c r="FH224" s="80">
        <f t="shared" si="322"/>
        <v>0</v>
      </c>
      <c r="FI224" s="80">
        <f t="shared" si="322"/>
        <v>0</v>
      </c>
      <c r="FJ224" s="80">
        <f t="shared" si="322"/>
        <v>0</v>
      </c>
      <c r="FK224" s="80">
        <f t="shared" si="322"/>
        <v>0</v>
      </c>
      <c r="FL224" s="80">
        <f t="shared" si="322"/>
        <v>0</v>
      </c>
      <c r="FM224" s="80">
        <f t="shared" si="322"/>
        <v>0</v>
      </c>
      <c r="FN224" s="80">
        <f t="shared" si="322"/>
        <v>0</v>
      </c>
      <c r="FO224" s="80">
        <f t="shared" si="322"/>
        <v>0</v>
      </c>
      <c r="FP224" s="80">
        <f t="shared" si="322"/>
        <v>0</v>
      </c>
      <c r="FQ224" s="80">
        <f t="shared" si="322"/>
        <v>0</v>
      </c>
      <c r="FR224" s="80">
        <f t="shared" si="322"/>
        <v>0</v>
      </c>
      <c r="FS224" s="80">
        <f t="shared" si="322"/>
        <v>0</v>
      </c>
      <c r="FT224" s="80">
        <f t="shared" si="322"/>
        <v>0</v>
      </c>
      <c r="FU224" s="80">
        <f t="shared" si="322"/>
        <v>0</v>
      </c>
      <c r="FV224" s="80">
        <f t="shared" si="322"/>
        <v>0</v>
      </c>
      <c r="FW224" s="80">
        <f t="shared" si="322"/>
        <v>0</v>
      </c>
      <c r="FX224" s="80">
        <f t="shared" si="322"/>
        <v>0</v>
      </c>
      <c r="FY224" s="80">
        <f t="shared" si="322"/>
        <v>0</v>
      </c>
      <c r="FZ224" s="80">
        <f t="shared" si="322"/>
        <v>0</v>
      </c>
      <c r="GA224" s="80">
        <f t="shared" si="322"/>
        <v>0</v>
      </c>
      <c r="GB224" s="80">
        <f t="shared" si="322"/>
        <v>0</v>
      </c>
      <c r="GC224" s="80">
        <f t="shared" si="322"/>
        <v>0</v>
      </c>
      <c r="GD224" s="80">
        <f t="shared" si="322"/>
        <v>0</v>
      </c>
      <c r="GE224" s="80">
        <f t="shared" si="322"/>
        <v>0</v>
      </c>
      <c r="GF224" s="80">
        <f t="shared" si="322"/>
        <v>0</v>
      </c>
      <c r="GG224" s="80">
        <f t="shared" si="322"/>
        <v>0</v>
      </c>
      <c r="GH224" s="80">
        <f t="shared" si="322"/>
        <v>0</v>
      </c>
      <c r="GI224" s="80">
        <f t="shared" si="322"/>
        <v>0</v>
      </c>
      <c r="GJ224" s="80">
        <f t="shared" si="322"/>
        <v>0</v>
      </c>
      <c r="GK224" s="80">
        <f t="shared" si="322"/>
        <v>0</v>
      </c>
      <c r="GL224" s="80">
        <f t="shared" si="322"/>
        <v>0</v>
      </c>
      <c r="GM224" s="80">
        <f t="shared" si="322"/>
        <v>0</v>
      </c>
      <c r="GN224" s="80">
        <f t="shared" si="322"/>
        <v>0</v>
      </c>
      <c r="GO224" s="80">
        <f t="shared" si="322"/>
        <v>0</v>
      </c>
      <c r="GP224" s="80">
        <f t="shared" si="322"/>
        <v>0</v>
      </c>
      <c r="GQ224" s="80">
        <f t="shared" si="322"/>
        <v>0</v>
      </c>
      <c r="GR224" s="80">
        <f t="shared" si="322"/>
        <v>0</v>
      </c>
      <c r="GS224" s="80">
        <f t="shared" si="322"/>
        <v>0</v>
      </c>
      <c r="GT224" s="80">
        <f t="shared" si="322"/>
        <v>0</v>
      </c>
      <c r="GU224" s="80">
        <f t="shared" si="322"/>
        <v>0</v>
      </c>
      <c r="GV224" s="80">
        <f t="shared" si="322"/>
        <v>0</v>
      </c>
      <c r="GW224" s="80">
        <f t="shared" si="322"/>
        <v>0</v>
      </c>
      <c r="GX224" s="80">
        <f t="shared" si="322"/>
        <v>0</v>
      </c>
      <c r="GY224" s="80">
        <f t="shared" si="322"/>
        <v>0</v>
      </c>
      <c r="GZ224" s="80">
        <f t="shared" si="322"/>
        <v>0</v>
      </c>
      <c r="HA224" s="80">
        <f t="shared" si="322"/>
        <v>0</v>
      </c>
      <c r="HB224" s="80">
        <f t="shared" si="322"/>
        <v>0</v>
      </c>
      <c r="HC224" s="80">
        <f t="shared" si="322"/>
        <v>0</v>
      </c>
      <c r="HD224" s="80">
        <f t="shared" si="322"/>
        <v>0</v>
      </c>
      <c r="HE224" s="80">
        <f t="shared" si="322"/>
        <v>0</v>
      </c>
      <c r="HF224" s="80">
        <f t="shared" si="322"/>
        <v>0</v>
      </c>
      <c r="HG224" s="80">
        <f t="shared" si="322"/>
        <v>0</v>
      </c>
      <c r="HH224" s="80">
        <f t="shared" si="322"/>
        <v>0</v>
      </c>
      <c r="HI224" s="80">
        <f t="shared" si="322"/>
        <v>0</v>
      </c>
      <c r="HJ224" s="80">
        <f t="shared" si="322"/>
        <v>0</v>
      </c>
      <c r="HK224" s="80">
        <f t="shared" si="322"/>
        <v>0</v>
      </c>
      <c r="HL224" s="80">
        <f t="shared" si="322"/>
        <v>0</v>
      </c>
      <c r="HM224" s="80">
        <f t="shared" si="322"/>
        <v>0</v>
      </c>
      <c r="HN224" s="80">
        <f t="shared" si="322"/>
        <v>0</v>
      </c>
      <c r="HO224" s="80">
        <f t="shared" si="322"/>
        <v>0</v>
      </c>
      <c r="HP224" s="80">
        <f t="shared" si="322"/>
        <v>0</v>
      </c>
      <c r="HQ224" s="80">
        <f t="shared" si="322"/>
        <v>0</v>
      </c>
      <c r="HR224" s="80">
        <f t="shared" si="322"/>
        <v>0</v>
      </c>
      <c r="HS224" s="80">
        <f t="shared" si="322"/>
        <v>0</v>
      </c>
      <c r="HT224" s="80">
        <f t="shared" si="322"/>
        <v>0</v>
      </c>
      <c r="HU224" s="80">
        <f t="shared" si="322"/>
        <v>0</v>
      </c>
      <c r="HV224" s="80">
        <f t="shared" si="322"/>
        <v>0</v>
      </c>
      <c r="HW224" s="80">
        <f t="shared" si="322"/>
        <v>0</v>
      </c>
      <c r="HX224" s="80">
        <f t="shared" si="322"/>
        <v>0</v>
      </c>
      <c r="HY224" s="80">
        <f t="shared" si="322"/>
        <v>0</v>
      </c>
      <c r="HZ224" s="80">
        <f t="shared" si="322"/>
        <v>0</v>
      </c>
      <c r="IA224" s="80">
        <f t="shared" si="322"/>
        <v>0</v>
      </c>
      <c r="IB224" s="80">
        <f t="shared" si="322"/>
        <v>0</v>
      </c>
      <c r="IC224" s="80">
        <f t="shared" si="322"/>
        <v>0</v>
      </c>
      <c r="ID224" s="80">
        <f t="shared" si="322"/>
        <v>0</v>
      </c>
      <c r="IE224" s="80">
        <f t="shared" si="322"/>
        <v>0</v>
      </c>
      <c r="IF224" s="80">
        <f t="shared" si="322"/>
        <v>0</v>
      </c>
      <c r="IG224" s="80">
        <f t="shared" si="322"/>
        <v>0</v>
      </c>
      <c r="IH224" s="80">
        <f t="shared" si="322"/>
        <v>0</v>
      </c>
      <c r="II224" s="80">
        <f t="shared" si="322"/>
        <v>0</v>
      </c>
      <c r="IJ224" s="80">
        <f t="shared" si="322"/>
        <v>0</v>
      </c>
      <c r="IK224" s="80">
        <f t="shared" si="322"/>
        <v>0</v>
      </c>
      <c r="IL224" s="80">
        <f t="shared" si="322"/>
        <v>0</v>
      </c>
      <c r="IM224" s="80">
        <f t="shared" si="322"/>
        <v>0</v>
      </c>
      <c r="IN224" s="80">
        <f t="shared" si="322"/>
        <v>0</v>
      </c>
      <c r="IO224" s="80">
        <f t="shared" si="322"/>
        <v>0</v>
      </c>
      <c r="IP224" s="80">
        <f t="shared" si="322"/>
        <v>0</v>
      </c>
      <c r="IQ224" s="80">
        <f t="shared" si="322"/>
        <v>0</v>
      </c>
      <c r="IR224" s="80">
        <f t="shared" si="322"/>
        <v>0</v>
      </c>
      <c r="IS224" s="80">
        <f t="shared" si="322"/>
        <v>0</v>
      </c>
      <c r="IT224" s="80">
        <f t="shared" si="322"/>
        <v>0</v>
      </c>
      <c r="IU224" s="80">
        <f t="shared" si="322"/>
        <v>0</v>
      </c>
      <c r="IV224" s="80">
        <f t="shared" si="322"/>
        <v>0</v>
      </c>
      <c r="IW224" s="80">
        <f t="shared" si="322"/>
        <v>0</v>
      </c>
      <c r="IX224" s="80">
        <f t="shared" si="322"/>
        <v>0</v>
      </c>
      <c r="IY224" s="80">
        <f t="shared" si="322"/>
        <v>0</v>
      </c>
      <c r="IZ224" s="80">
        <f t="shared" si="322"/>
        <v>0</v>
      </c>
      <c r="JA224" s="80">
        <f t="shared" si="322"/>
        <v>0</v>
      </c>
      <c r="JB224" s="80">
        <f t="shared" si="322"/>
        <v>0</v>
      </c>
      <c r="JC224" s="80">
        <f t="shared" si="322"/>
        <v>0</v>
      </c>
      <c r="JD224" s="80">
        <f t="shared" si="322"/>
        <v>0</v>
      </c>
      <c r="JE224" s="80">
        <f t="shared" si="322"/>
        <v>0</v>
      </c>
      <c r="JF224" s="80">
        <f t="shared" si="322"/>
        <v>0</v>
      </c>
      <c r="JG224" s="80">
        <f t="shared" si="322"/>
        <v>0</v>
      </c>
      <c r="JH224" s="80">
        <f t="shared" si="322"/>
        <v>0</v>
      </c>
      <c r="JI224" s="80">
        <f t="shared" si="322"/>
        <v>0</v>
      </c>
      <c r="JJ224" s="80">
        <f t="shared" si="322"/>
        <v>0</v>
      </c>
      <c r="JK224" s="80">
        <f t="shared" si="322"/>
        <v>0</v>
      </c>
      <c r="JL224" s="80">
        <f t="shared" si="322"/>
        <v>0</v>
      </c>
      <c r="JM224" s="80">
        <f t="shared" si="322"/>
        <v>0</v>
      </c>
      <c r="JN224" s="80">
        <f t="shared" si="322"/>
        <v>0</v>
      </c>
      <c r="JO224" s="80">
        <f t="shared" si="322"/>
        <v>0</v>
      </c>
      <c r="JP224" s="80">
        <f t="shared" si="322"/>
        <v>0</v>
      </c>
      <c r="JQ224" s="80">
        <f t="shared" si="322"/>
        <v>0</v>
      </c>
      <c r="JR224" s="80">
        <f t="shared" si="322"/>
        <v>0</v>
      </c>
      <c r="JS224" s="80">
        <f t="shared" si="322"/>
        <v>0</v>
      </c>
      <c r="JT224" s="80">
        <f t="shared" si="322"/>
        <v>0</v>
      </c>
      <c r="JU224" s="80">
        <f t="shared" si="322"/>
        <v>0</v>
      </c>
      <c r="JV224" s="80">
        <f t="shared" si="322"/>
        <v>0</v>
      </c>
      <c r="JW224" s="80">
        <f t="shared" si="322"/>
        <v>0</v>
      </c>
      <c r="JX224" s="80">
        <f t="shared" si="322"/>
        <v>0</v>
      </c>
      <c r="JY224" s="80">
        <f t="shared" si="322"/>
        <v>0</v>
      </c>
      <c r="JZ224" s="80">
        <f t="shared" si="322"/>
        <v>0</v>
      </c>
      <c r="KA224" s="80">
        <f t="shared" si="322"/>
        <v>0</v>
      </c>
      <c r="KB224" s="80">
        <f t="shared" si="322"/>
        <v>0</v>
      </c>
      <c r="KC224" s="80">
        <f t="shared" si="322"/>
        <v>0</v>
      </c>
      <c r="KD224" s="80">
        <f t="shared" si="322"/>
        <v>0</v>
      </c>
      <c r="KE224" s="80">
        <f t="shared" si="322"/>
        <v>0</v>
      </c>
      <c r="KF224" s="1"/>
      <c r="KG224" s="1"/>
      <c r="KH224" s="80">
        <f>+Interest_Rate_for_Equipment_Financing/12*P224</f>
        <v>0</v>
      </c>
      <c r="KI224" s="80">
        <f>+Interest_Rate_for_Equipment_Financing/12*Q224</f>
        <v>0</v>
      </c>
      <c r="KJ224" s="80">
        <f>+Interest_Rate_for_Equipment_Financing/12*R224</f>
        <v>0</v>
      </c>
      <c r="KK224" s="80">
        <f>+Interest_Rate_for_Equipment_Financing/12*S224</f>
        <v>0</v>
      </c>
      <c r="KL224" s="80">
        <f>+Interest_Rate_for_Equipment_Financing/12*T224</f>
        <v>0</v>
      </c>
      <c r="KM224" s="80">
        <f>+Interest_Rate_for_Equipment_Financing/12*U224</f>
        <v>0</v>
      </c>
      <c r="KN224" s="80">
        <f>+Interest_Rate_for_Equipment_Financing/12*V224</f>
        <v>0</v>
      </c>
      <c r="KO224" s="80">
        <f>+Interest_Rate_for_Equipment_Financing/12*W224</f>
        <v>0</v>
      </c>
      <c r="KP224" s="80">
        <f>+Interest_Rate_for_Equipment_Financing/12*X224</f>
        <v>0</v>
      </c>
      <c r="KQ224" s="80">
        <f>+Interest_Rate_for_Equipment_Financing/12*Y224</f>
        <v>0</v>
      </c>
      <c r="KR224" s="80">
        <f>+Interest_Rate_for_Equipment_Financing/12*Z224</f>
        <v>0</v>
      </c>
      <c r="KS224" s="80">
        <f>+Interest_Rate_for_Equipment_Financing/12*AA224</f>
        <v>0</v>
      </c>
      <c r="KT224" s="80">
        <f>+Interest_Rate_for_Equipment_Financing/12*AB224</f>
        <v>0</v>
      </c>
      <c r="KU224" s="80">
        <f>+Interest_Rate_for_Equipment_Financing/12*AC224</f>
        <v>0</v>
      </c>
      <c r="KV224" s="80">
        <f>+Interest_Rate_for_Equipment_Financing/12*AD224</f>
        <v>0</v>
      </c>
      <c r="KW224" s="80">
        <f>+Interest_Rate_for_Equipment_Financing/12*AE224</f>
        <v>0</v>
      </c>
      <c r="KX224" s="80">
        <f>+Interest_Rate_for_Equipment_Financing/12*AF224</f>
        <v>0</v>
      </c>
      <c r="KY224" s="80">
        <f>+Interest_Rate_for_Equipment_Financing/12*AG224</f>
        <v>0</v>
      </c>
      <c r="KZ224" s="80">
        <f>+Interest_Rate_for_Equipment_Financing/12*AH224</f>
        <v>0</v>
      </c>
      <c r="LA224" s="80">
        <f>+Interest_Rate_for_Equipment_Financing/12*AI224</f>
        <v>0</v>
      </c>
      <c r="LB224" s="80">
        <f>+Interest_Rate_for_Equipment_Financing/12*AJ224</f>
        <v>0</v>
      </c>
      <c r="LC224" s="80">
        <f>+Interest_Rate_for_Equipment_Financing/12*AK224</f>
        <v>0</v>
      </c>
      <c r="LD224" s="80">
        <f>+Interest_Rate_for_Equipment_Financing/12*AL224</f>
        <v>0</v>
      </c>
      <c r="LE224" s="80">
        <f>+Interest_Rate_for_Equipment_Financing/12*AM224</f>
        <v>0</v>
      </c>
      <c r="LF224" s="80">
        <f>+Interest_Rate_for_Equipment_Financing/12*AN224</f>
        <v>0</v>
      </c>
      <c r="LG224" s="80">
        <f>+Interest_Rate_for_Equipment_Financing/12*AO224</f>
        <v>0</v>
      </c>
      <c r="LH224" s="80">
        <f>+Interest_Rate_for_Equipment_Financing/12*AP224</f>
        <v>0</v>
      </c>
      <c r="LI224" s="80">
        <f>+Interest_Rate_for_Equipment_Financing/12*AQ224</f>
        <v>0</v>
      </c>
      <c r="LJ224" s="80">
        <f>+Interest_Rate_for_Equipment_Financing/12*AR224</f>
        <v>0</v>
      </c>
      <c r="LK224" s="80">
        <f>+Interest_Rate_for_Equipment_Financing/12*AS224</f>
        <v>0</v>
      </c>
      <c r="LL224" s="80">
        <f>+Interest_Rate_for_Equipment_Financing/12*AT224</f>
        <v>0</v>
      </c>
      <c r="LM224" s="80">
        <f>+Interest_Rate_for_Equipment_Financing/12*AU224</f>
        <v>0</v>
      </c>
      <c r="LN224" s="80">
        <f>+Interest_Rate_for_Equipment_Financing/12*AV224</f>
        <v>0</v>
      </c>
      <c r="LO224" s="80">
        <f>+Interest_Rate_for_Equipment_Financing/12*AW224</f>
        <v>0</v>
      </c>
      <c r="LP224" s="80">
        <f>+Interest_Rate_for_Equipment_Financing/12*AX224</f>
        <v>0</v>
      </c>
      <c r="LQ224" s="80">
        <f>+Interest_Rate_for_Equipment_Financing/12*AY224</f>
        <v>0</v>
      </c>
      <c r="LR224" s="80">
        <f>+Interest_Rate_for_Equipment_Financing/12*AZ224</f>
        <v>0</v>
      </c>
      <c r="LS224" s="80">
        <f>+Interest_Rate_for_Equipment_Financing/12*BA224</f>
        <v>0</v>
      </c>
      <c r="LT224" s="80">
        <f>+Interest_Rate_for_Equipment_Financing/12*BB224</f>
        <v>0</v>
      </c>
      <c r="LU224" s="80">
        <f>+Interest_Rate_for_Equipment_Financing/12*BC224</f>
        <v>0</v>
      </c>
      <c r="LV224" s="80">
        <f>+Interest_Rate_for_Equipment_Financing/12*BD224</f>
        <v>0</v>
      </c>
      <c r="LW224" s="80">
        <f>+Interest_Rate_for_Equipment_Financing/12*BE224</f>
        <v>0</v>
      </c>
      <c r="LX224" s="80">
        <f>+Interest_Rate_for_Equipment_Financing/12*BF224</f>
        <v>0</v>
      </c>
      <c r="LY224" s="80">
        <f>+Interest_Rate_for_Equipment_Financing/12*BG224</f>
        <v>0</v>
      </c>
      <c r="LZ224" s="80">
        <f>+Interest_Rate_for_Equipment_Financing/12*BH224</f>
        <v>0</v>
      </c>
      <c r="MA224" s="80">
        <f>+Interest_Rate_for_Equipment_Financing/12*BI224</f>
        <v>0</v>
      </c>
      <c r="MB224" s="80">
        <f>+Interest_Rate_for_Equipment_Financing/12*BJ224</f>
        <v>0</v>
      </c>
      <c r="MC224" s="80">
        <f>+Interest_Rate_for_Equipment_Financing/12*BK224</f>
        <v>0</v>
      </c>
      <c r="MD224" s="80">
        <f>+Interest_Rate_for_Equipment_Financing/12*BL224</f>
        <v>0</v>
      </c>
      <c r="ME224" s="80">
        <f>+Interest_Rate_for_Equipment_Financing/12*BM224</f>
        <v>0</v>
      </c>
      <c r="MF224" s="80">
        <f>+Interest_Rate_for_Equipment_Financing/12*BN224</f>
        <v>0</v>
      </c>
      <c r="MG224" s="80">
        <f>+Interest_Rate_for_Equipment_Financing/12*BO224</f>
        <v>0</v>
      </c>
      <c r="MH224" s="80">
        <f>+Interest_Rate_for_Equipment_Financing/12*BP224</f>
        <v>0</v>
      </c>
      <c r="MI224" s="80">
        <f>+Interest_Rate_for_Equipment_Financing/12*BQ224</f>
        <v>0</v>
      </c>
      <c r="MJ224" s="80">
        <f>+Interest_Rate_for_Equipment_Financing/12*BR224</f>
        <v>0</v>
      </c>
      <c r="MK224" s="80">
        <f>+Interest_Rate_for_Equipment_Financing/12*BS224</f>
        <v>0</v>
      </c>
      <c r="ML224" s="80">
        <f>+Interest_Rate_for_Equipment_Financing/12*BT224</f>
        <v>0</v>
      </c>
      <c r="MM224" s="80">
        <f>+Interest_Rate_for_Equipment_Financing/12*BU224</f>
        <v>0</v>
      </c>
      <c r="MN224" s="80">
        <f>+Interest_Rate_for_Equipment_Financing/12*BV224</f>
        <v>0</v>
      </c>
      <c r="MO224" s="80">
        <f>+Interest_Rate_for_Equipment_Financing/12*BW224</f>
        <v>0</v>
      </c>
      <c r="MP224" s="80">
        <f>+Interest_Rate_for_Equipment_Financing/12*BX224</f>
        <v>0</v>
      </c>
      <c r="MQ224" s="80">
        <f>+Interest_Rate_for_Equipment_Financing/12*BY224</f>
        <v>0</v>
      </c>
      <c r="MR224" s="80">
        <f>+Interest_Rate_for_Equipment_Financing/12*BZ224</f>
        <v>0</v>
      </c>
      <c r="MS224" s="80">
        <f>+Interest_Rate_for_Equipment_Financing/12*CA224</f>
        <v>0</v>
      </c>
      <c r="MT224" s="80">
        <f>+Interest_Rate_for_Equipment_Financing/12*CB224</f>
        <v>0</v>
      </c>
      <c r="MU224" s="80">
        <f>+Interest_Rate_for_Equipment_Financing/12*CC224</f>
        <v>0</v>
      </c>
      <c r="MV224" s="80">
        <f>+Interest_Rate_for_Equipment_Financing/12*CD224</f>
        <v>0</v>
      </c>
      <c r="MW224" s="80">
        <f>+Interest_Rate_for_Equipment_Financing/12*CE224</f>
        <v>0</v>
      </c>
      <c r="MX224" s="80">
        <f>+Interest_Rate_for_Equipment_Financing/12*CF224</f>
        <v>0</v>
      </c>
      <c r="MY224" s="80">
        <f>+Interest_Rate_for_Equipment_Financing/12*CG224</f>
        <v>0</v>
      </c>
      <c r="MZ224" s="80">
        <f>+Interest_Rate_for_Equipment_Financing/12*CH224</f>
        <v>0</v>
      </c>
      <c r="NA224" s="80">
        <f>+Interest_Rate_for_Equipment_Financing/12*CI224</f>
        <v>0</v>
      </c>
      <c r="NB224" s="80">
        <f>+Interest_Rate_for_Equipment_Financing/12*CJ224</f>
        <v>0</v>
      </c>
      <c r="NC224" s="80">
        <f>+Interest_Rate_for_Equipment_Financing/12*CK224</f>
        <v>0</v>
      </c>
      <c r="ND224" s="80">
        <f>+Interest_Rate_for_Equipment_Financing/12*CL224</f>
        <v>0</v>
      </c>
      <c r="NE224" s="80">
        <f>+Interest_Rate_for_Equipment_Financing/12*CM224</f>
        <v>0</v>
      </c>
      <c r="NF224" s="80">
        <f>+Interest_Rate_for_Equipment_Financing/12*CN224</f>
        <v>0</v>
      </c>
      <c r="NG224" s="80">
        <f>+Interest_Rate_for_Equipment_Financing/12*CO224</f>
        <v>0</v>
      </c>
      <c r="NH224" s="80">
        <f>+Interest_Rate_for_Equipment_Financing/12*CP224</f>
        <v>0</v>
      </c>
      <c r="NI224" s="80">
        <f>+Interest_Rate_for_Equipment_Financing/12*CQ224</f>
        <v>0</v>
      </c>
      <c r="NJ224" s="80">
        <f>+Interest_Rate_for_Equipment_Financing/12*CR224</f>
        <v>0</v>
      </c>
      <c r="NK224" s="80">
        <f>+Interest_Rate_for_Equipment_Financing/12*CS224</f>
        <v>0</v>
      </c>
      <c r="NL224" s="80">
        <f>+Interest_Rate_for_Equipment_Financing/12*CT224</f>
        <v>0</v>
      </c>
      <c r="NM224" s="80">
        <f>+Interest_Rate_for_Equipment_Financing/12*CU224</f>
        <v>0</v>
      </c>
      <c r="NN224" s="80">
        <f>+Interest_Rate_for_Equipment_Financing/12*CV224</f>
        <v>0</v>
      </c>
      <c r="NO224" s="80">
        <f>+Interest_Rate_for_Equipment_Financing/12*CW224</f>
        <v>0</v>
      </c>
      <c r="NP224" s="80">
        <f>+Interest_Rate_for_Equipment_Financing/12*CX224</f>
        <v>0</v>
      </c>
      <c r="NQ224" s="80">
        <f>+Interest_Rate_for_Equipment_Financing/12*CY224</f>
        <v>0</v>
      </c>
      <c r="NR224" s="80">
        <f>+Interest_Rate_for_Equipment_Financing/12*CZ224</f>
        <v>0</v>
      </c>
      <c r="NS224" s="80">
        <f>+Interest_Rate_for_Equipment_Financing/12*DA224</f>
        <v>0</v>
      </c>
      <c r="NT224" s="80">
        <f>+Interest_Rate_for_Equipment_Financing/12*DB224</f>
        <v>0</v>
      </c>
      <c r="NU224" s="80">
        <f>+Interest_Rate_for_Equipment_Financing/12*DC224</f>
        <v>0</v>
      </c>
      <c r="NV224" s="80">
        <f>+Interest_Rate_for_Equipment_Financing/12*DD224</f>
        <v>0</v>
      </c>
      <c r="NW224" s="80">
        <f>+Interest_Rate_for_Equipment_Financing/12*DE224</f>
        <v>0</v>
      </c>
      <c r="NX224" s="80">
        <f>+Interest_Rate_for_Equipment_Financing/12*DF224</f>
        <v>0</v>
      </c>
      <c r="NY224" s="80">
        <f>+Interest_Rate_for_Equipment_Financing/12*DG224</f>
        <v>0</v>
      </c>
      <c r="NZ224" s="80">
        <f>+Interest_Rate_for_Equipment_Financing/12*DH224</f>
        <v>0</v>
      </c>
      <c r="OA224" s="80">
        <f>+Interest_Rate_for_Equipment_Financing/12*DI224</f>
        <v>0</v>
      </c>
      <c r="OB224" s="80">
        <f>+Interest_Rate_for_Equipment_Financing/12*DJ224</f>
        <v>0</v>
      </c>
      <c r="OC224" s="80">
        <f>+Interest_Rate_for_Equipment_Financing/12*DK224</f>
        <v>0</v>
      </c>
      <c r="OD224" s="80">
        <f>+Interest_Rate_for_Equipment_Financing/12*DL224</f>
        <v>0</v>
      </c>
      <c r="OE224" s="80">
        <f>+Interest_Rate_for_Equipment_Financing/12*DM224</f>
        <v>0</v>
      </c>
      <c r="OF224" s="80">
        <f>+Interest_Rate_for_Equipment_Financing/12*DN224</f>
        <v>0</v>
      </c>
      <c r="OG224" s="80">
        <f>+Interest_Rate_for_Equipment_Financing/12*DO224</f>
        <v>0</v>
      </c>
      <c r="OH224" s="80">
        <f>+Interest_Rate_for_Equipment_Financing/12*DP224</f>
        <v>0</v>
      </c>
      <c r="OI224" s="80">
        <f>+Interest_Rate_for_Equipment_Financing/12*DQ224</f>
        <v>0</v>
      </c>
      <c r="OJ224" s="80">
        <f>+Interest_Rate_for_Equipment_Financing/12*DR224</f>
        <v>0</v>
      </c>
      <c r="OK224" s="80">
        <f>+Interest_Rate_for_Equipment_Financing/12*DS224</f>
        <v>0</v>
      </c>
      <c r="OL224" s="80">
        <f>+Interest_Rate_for_Equipment_Financing/12*DT224</f>
        <v>0</v>
      </c>
      <c r="OM224" s="80">
        <f>+Interest_Rate_for_Equipment_Financing/12*DU224</f>
        <v>0</v>
      </c>
      <c r="ON224" s="80">
        <f>+Interest_Rate_for_Equipment_Financing/12*DV224</f>
        <v>0</v>
      </c>
      <c r="OO224" s="80">
        <f>+Interest_Rate_for_Equipment_Financing/12*DW224</f>
        <v>0</v>
      </c>
      <c r="OP224" s="80">
        <f>+Interest_Rate_for_Equipment_Financing/12*DX224</f>
        <v>0</v>
      </c>
      <c r="OQ224" s="80">
        <f>+Interest_Rate_for_Equipment_Financing/12*DY224</f>
        <v>0</v>
      </c>
      <c r="OR224" s="80">
        <f>+Interest_Rate_for_Equipment_Financing/12*DZ224</f>
        <v>0</v>
      </c>
      <c r="OS224" s="80">
        <f>+Interest_Rate_for_Equipment_Financing/12*EA224</f>
        <v>0</v>
      </c>
      <c r="OT224" s="80">
        <f>+Interest_Rate_for_Equipment_Financing/12*EB224</f>
        <v>0</v>
      </c>
      <c r="OU224" s="80">
        <f>+Interest_Rate_for_Equipment_Financing/12*EC224</f>
        <v>0</v>
      </c>
      <c r="OV224" s="80">
        <f>+Interest_Rate_for_Equipment_Financing/12*ED224</f>
        <v>0</v>
      </c>
      <c r="OW224" s="80">
        <f>+Interest_Rate_for_Equipment_Financing/12*EE224</f>
        <v>0</v>
      </c>
    </row>
    <row r="225" ht="12.75" customHeight="1">
      <c r="A225" s="79">
        <f t="shared" si="111"/>
        <v>104</v>
      </c>
      <c r="B225" s="79" t="s">
        <v>304</v>
      </c>
      <c r="C225" s="80"/>
      <c r="D225" s="80" t="str">
        <f>Term_for_Equipment_Financing</f>
        <v/>
      </c>
      <c r="E225" s="294">
        <f>+Interest_Rate_LT</f>
        <v>0.05</v>
      </c>
      <c r="F225" s="295">
        <f t="shared" si="141"/>
        <v>8</v>
      </c>
      <c r="G225" s="79">
        <f t="shared" si="142"/>
        <v>2033</v>
      </c>
      <c r="H225" s="296"/>
      <c r="I225" s="296"/>
      <c r="J225" s="297"/>
      <c r="K225" s="1"/>
      <c r="L225" s="1"/>
      <c r="M225" s="256">
        <f t="shared" si="118"/>
        <v>48792</v>
      </c>
      <c r="N225" s="256">
        <f t="shared" si="112"/>
        <v>0</v>
      </c>
      <c r="O225" s="257">
        <f t="shared" si="113"/>
        <v>0</v>
      </c>
      <c r="P225" s="258">
        <f t="shared" ref="P225:ES225" si="323">AND((O225&gt;0.1),OR(P$70&lt;$N225,$N225=0))*(O225+$O225+O225*$E225/12)+(P$70=$M225)*($C225+$O225+$C225*$E225/12)</f>
        <v>0</v>
      </c>
      <c r="Q225" s="258">
        <f t="shared" si="323"/>
        <v>0</v>
      </c>
      <c r="R225" s="258">
        <f t="shared" si="323"/>
        <v>0</v>
      </c>
      <c r="S225" s="258">
        <f t="shared" si="323"/>
        <v>0</v>
      </c>
      <c r="T225" s="258">
        <f t="shared" si="323"/>
        <v>0</v>
      </c>
      <c r="U225" s="258">
        <f t="shared" si="323"/>
        <v>0</v>
      </c>
      <c r="V225" s="258">
        <f t="shared" si="323"/>
        <v>0</v>
      </c>
      <c r="W225" s="258">
        <f t="shared" si="323"/>
        <v>0</v>
      </c>
      <c r="X225" s="258">
        <f t="shared" si="323"/>
        <v>0</v>
      </c>
      <c r="Y225" s="258">
        <f t="shared" si="323"/>
        <v>0</v>
      </c>
      <c r="Z225" s="258">
        <f t="shared" si="323"/>
        <v>0</v>
      </c>
      <c r="AA225" s="258">
        <f t="shared" si="323"/>
        <v>0</v>
      </c>
      <c r="AB225" s="258">
        <f t="shared" si="323"/>
        <v>0</v>
      </c>
      <c r="AC225" s="258">
        <f t="shared" si="323"/>
        <v>0</v>
      </c>
      <c r="AD225" s="258">
        <f t="shared" si="323"/>
        <v>0</v>
      </c>
      <c r="AE225" s="258">
        <f t="shared" si="323"/>
        <v>0</v>
      </c>
      <c r="AF225" s="258">
        <f t="shared" si="323"/>
        <v>0</v>
      </c>
      <c r="AG225" s="258">
        <f t="shared" si="323"/>
        <v>0</v>
      </c>
      <c r="AH225" s="258">
        <f t="shared" si="323"/>
        <v>0</v>
      </c>
      <c r="AI225" s="258">
        <f t="shared" si="323"/>
        <v>0</v>
      </c>
      <c r="AJ225" s="258">
        <f t="shared" si="323"/>
        <v>0</v>
      </c>
      <c r="AK225" s="258">
        <f t="shared" si="323"/>
        <v>0</v>
      </c>
      <c r="AL225" s="258">
        <f t="shared" si="323"/>
        <v>0</v>
      </c>
      <c r="AM225" s="258">
        <f t="shared" si="323"/>
        <v>0</v>
      </c>
      <c r="AN225" s="258">
        <f t="shared" si="323"/>
        <v>0</v>
      </c>
      <c r="AO225" s="258">
        <f t="shared" si="323"/>
        <v>0</v>
      </c>
      <c r="AP225" s="258">
        <f t="shared" si="323"/>
        <v>0</v>
      </c>
      <c r="AQ225" s="258">
        <f t="shared" si="323"/>
        <v>0</v>
      </c>
      <c r="AR225" s="258">
        <f t="shared" si="323"/>
        <v>0</v>
      </c>
      <c r="AS225" s="258">
        <f t="shared" si="323"/>
        <v>0</v>
      </c>
      <c r="AT225" s="258">
        <f t="shared" si="323"/>
        <v>0</v>
      </c>
      <c r="AU225" s="258">
        <f t="shared" si="323"/>
        <v>0</v>
      </c>
      <c r="AV225" s="258">
        <f t="shared" si="323"/>
        <v>0</v>
      </c>
      <c r="AW225" s="258">
        <f t="shared" si="323"/>
        <v>0</v>
      </c>
      <c r="AX225" s="258">
        <f t="shared" si="323"/>
        <v>0</v>
      </c>
      <c r="AY225" s="258">
        <f t="shared" si="323"/>
        <v>0</v>
      </c>
      <c r="AZ225" s="258">
        <f t="shared" si="323"/>
        <v>0</v>
      </c>
      <c r="BA225" s="258">
        <f t="shared" si="323"/>
        <v>0</v>
      </c>
      <c r="BB225" s="258">
        <f t="shared" si="323"/>
        <v>0</v>
      </c>
      <c r="BC225" s="258">
        <f t="shared" si="323"/>
        <v>0</v>
      </c>
      <c r="BD225" s="258">
        <f t="shared" si="323"/>
        <v>0</v>
      </c>
      <c r="BE225" s="258">
        <f t="shared" si="323"/>
        <v>0</v>
      </c>
      <c r="BF225" s="258">
        <f t="shared" si="323"/>
        <v>0</v>
      </c>
      <c r="BG225" s="258">
        <f t="shared" si="323"/>
        <v>0</v>
      </c>
      <c r="BH225" s="258">
        <f t="shared" si="323"/>
        <v>0</v>
      </c>
      <c r="BI225" s="258">
        <f t="shared" si="323"/>
        <v>0</v>
      </c>
      <c r="BJ225" s="258">
        <f t="shared" si="323"/>
        <v>0</v>
      </c>
      <c r="BK225" s="258">
        <f t="shared" si="323"/>
        <v>0</v>
      </c>
      <c r="BL225" s="258">
        <f t="shared" si="323"/>
        <v>0</v>
      </c>
      <c r="BM225" s="258">
        <f t="shared" si="323"/>
        <v>0</v>
      </c>
      <c r="BN225" s="258">
        <f t="shared" si="323"/>
        <v>0</v>
      </c>
      <c r="BO225" s="258">
        <f t="shared" si="323"/>
        <v>0</v>
      </c>
      <c r="BP225" s="258">
        <f t="shared" si="323"/>
        <v>0</v>
      </c>
      <c r="BQ225" s="258">
        <f t="shared" si="323"/>
        <v>0</v>
      </c>
      <c r="BR225" s="258">
        <f t="shared" si="323"/>
        <v>0</v>
      </c>
      <c r="BS225" s="258">
        <f t="shared" si="323"/>
        <v>0</v>
      </c>
      <c r="BT225" s="258">
        <f t="shared" si="323"/>
        <v>0</v>
      </c>
      <c r="BU225" s="258">
        <f t="shared" si="323"/>
        <v>0</v>
      </c>
      <c r="BV225" s="258">
        <f t="shared" si="323"/>
        <v>0</v>
      </c>
      <c r="BW225" s="258">
        <f t="shared" si="323"/>
        <v>0</v>
      </c>
      <c r="BX225" s="258">
        <f t="shared" si="323"/>
        <v>0</v>
      </c>
      <c r="BY225" s="258">
        <f t="shared" si="323"/>
        <v>0</v>
      </c>
      <c r="BZ225" s="258">
        <f t="shared" si="323"/>
        <v>0</v>
      </c>
      <c r="CA225" s="258">
        <f t="shared" si="323"/>
        <v>0</v>
      </c>
      <c r="CB225" s="258">
        <f t="shared" si="323"/>
        <v>0</v>
      </c>
      <c r="CC225" s="258">
        <f t="shared" si="323"/>
        <v>0</v>
      </c>
      <c r="CD225" s="258">
        <f t="shared" si="323"/>
        <v>0</v>
      </c>
      <c r="CE225" s="258">
        <f t="shared" si="323"/>
        <v>0</v>
      </c>
      <c r="CF225" s="258">
        <f t="shared" si="323"/>
        <v>0</v>
      </c>
      <c r="CG225" s="258">
        <f t="shared" si="323"/>
        <v>0</v>
      </c>
      <c r="CH225" s="258">
        <f t="shared" si="323"/>
        <v>0</v>
      </c>
      <c r="CI225" s="258">
        <f t="shared" si="323"/>
        <v>0</v>
      </c>
      <c r="CJ225" s="258">
        <f t="shared" si="323"/>
        <v>0</v>
      </c>
      <c r="CK225" s="258">
        <f t="shared" si="323"/>
        <v>0</v>
      </c>
      <c r="CL225" s="258">
        <f t="shared" si="323"/>
        <v>0</v>
      </c>
      <c r="CM225" s="258">
        <f t="shared" si="323"/>
        <v>0</v>
      </c>
      <c r="CN225" s="258">
        <f t="shared" si="323"/>
        <v>0</v>
      </c>
      <c r="CO225" s="258">
        <f t="shared" si="323"/>
        <v>0</v>
      </c>
      <c r="CP225" s="258">
        <f t="shared" si="323"/>
        <v>0</v>
      </c>
      <c r="CQ225" s="258">
        <f t="shared" si="323"/>
        <v>0</v>
      </c>
      <c r="CR225" s="258">
        <f t="shared" si="323"/>
        <v>0</v>
      </c>
      <c r="CS225" s="258">
        <f t="shared" si="323"/>
        <v>0</v>
      </c>
      <c r="CT225" s="258">
        <f t="shared" si="323"/>
        <v>0</v>
      </c>
      <c r="CU225" s="258">
        <f t="shared" si="323"/>
        <v>0</v>
      </c>
      <c r="CV225" s="258">
        <f t="shared" si="323"/>
        <v>0</v>
      </c>
      <c r="CW225" s="258">
        <f t="shared" si="323"/>
        <v>0</v>
      </c>
      <c r="CX225" s="258">
        <f t="shared" si="323"/>
        <v>0</v>
      </c>
      <c r="CY225" s="258">
        <f t="shared" si="323"/>
        <v>0</v>
      </c>
      <c r="CZ225" s="258">
        <f t="shared" si="323"/>
        <v>0</v>
      </c>
      <c r="DA225" s="258">
        <f t="shared" si="323"/>
        <v>0</v>
      </c>
      <c r="DB225" s="258">
        <f t="shared" si="323"/>
        <v>0</v>
      </c>
      <c r="DC225" s="258">
        <f t="shared" si="323"/>
        <v>0</v>
      </c>
      <c r="DD225" s="258">
        <f t="shared" si="323"/>
        <v>0</v>
      </c>
      <c r="DE225" s="258">
        <f t="shared" si="323"/>
        <v>0</v>
      </c>
      <c r="DF225" s="258">
        <f t="shared" si="323"/>
        <v>0</v>
      </c>
      <c r="DG225" s="258">
        <f t="shared" si="323"/>
        <v>0</v>
      </c>
      <c r="DH225" s="258">
        <f t="shared" si="323"/>
        <v>0</v>
      </c>
      <c r="DI225" s="258">
        <f t="shared" si="323"/>
        <v>0</v>
      </c>
      <c r="DJ225" s="258">
        <f t="shared" si="323"/>
        <v>0</v>
      </c>
      <c r="DK225" s="258">
        <f t="shared" si="323"/>
        <v>0</v>
      </c>
      <c r="DL225" s="258">
        <f t="shared" si="323"/>
        <v>0</v>
      </c>
      <c r="DM225" s="258">
        <f t="shared" si="323"/>
        <v>0</v>
      </c>
      <c r="DN225" s="258">
        <f t="shared" si="323"/>
        <v>0</v>
      </c>
      <c r="DO225" s="258">
        <f t="shared" si="323"/>
        <v>0</v>
      </c>
      <c r="DP225" s="258">
        <f t="shared" si="323"/>
        <v>0</v>
      </c>
      <c r="DQ225" s="258">
        <f t="shared" si="323"/>
        <v>0</v>
      </c>
      <c r="DR225" s="258">
        <f t="shared" si="323"/>
        <v>0</v>
      </c>
      <c r="DS225" s="258">
        <f t="shared" si="323"/>
        <v>0</v>
      </c>
      <c r="DT225" s="258">
        <f t="shared" si="323"/>
        <v>0</v>
      </c>
      <c r="DU225" s="258">
        <f t="shared" si="323"/>
        <v>0</v>
      </c>
      <c r="DV225" s="258">
        <f t="shared" si="323"/>
        <v>0</v>
      </c>
      <c r="DW225" s="258">
        <f t="shared" si="323"/>
        <v>0</v>
      </c>
      <c r="DX225" s="258">
        <f t="shared" si="323"/>
        <v>0</v>
      </c>
      <c r="DY225" s="258">
        <f t="shared" si="323"/>
        <v>0</v>
      </c>
      <c r="DZ225" s="258">
        <f t="shared" si="323"/>
        <v>0</v>
      </c>
      <c r="EA225" s="258">
        <f t="shared" si="323"/>
        <v>0</v>
      </c>
      <c r="EB225" s="258">
        <f t="shared" si="323"/>
        <v>0</v>
      </c>
      <c r="EC225" s="258">
        <f t="shared" si="323"/>
        <v>0</v>
      </c>
      <c r="ED225" s="258">
        <f t="shared" si="323"/>
        <v>0</v>
      </c>
      <c r="EE225" s="258">
        <f t="shared" si="323"/>
        <v>0</v>
      </c>
      <c r="EF225" s="258">
        <f t="shared" si="323"/>
        <v>0</v>
      </c>
      <c r="EG225" s="258">
        <f t="shared" si="323"/>
        <v>0</v>
      </c>
      <c r="EH225" s="258">
        <f t="shared" si="323"/>
        <v>0</v>
      </c>
      <c r="EI225" s="258">
        <f t="shared" si="323"/>
        <v>0</v>
      </c>
      <c r="EJ225" s="258">
        <f t="shared" si="323"/>
        <v>0</v>
      </c>
      <c r="EK225" s="258">
        <f t="shared" si="323"/>
        <v>0</v>
      </c>
      <c r="EL225" s="258">
        <f t="shared" si="323"/>
        <v>0</v>
      </c>
      <c r="EM225" s="258">
        <f t="shared" si="323"/>
        <v>0</v>
      </c>
      <c r="EN225" s="258">
        <f t="shared" si="323"/>
        <v>0</v>
      </c>
      <c r="EO225" s="258">
        <f t="shared" si="323"/>
        <v>0</v>
      </c>
      <c r="EP225" s="258">
        <f t="shared" si="323"/>
        <v>0</v>
      </c>
      <c r="EQ225" s="258">
        <f t="shared" si="323"/>
        <v>0</v>
      </c>
      <c r="ER225" s="258">
        <f t="shared" si="323"/>
        <v>0</v>
      </c>
      <c r="ES225" s="258">
        <f t="shared" si="323"/>
        <v>0</v>
      </c>
      <c r="ET225" s="1"/>
      <c r="EU225" s="1"/>
      <c r="EV225" s="1"/>
      <c r="EW225" s="1"/>
      <c r="EX225" s="80">
        <f t="shared" ref="EX225:KE225" si="324">(P225&gt;0)*(P225-AB225)</f>
        <v>0</v>
      </c>
      <c r="EY225" s="80">
        <f t="shared" si="324"/>
        <v>0</v>
      </c>
      <c r="EZ225" s="80">
        <f t="shared" si="324"/>
        <v>0</v>
      </c>
      <c r="FA225" s="80">
        <f t="shared" si="324"/>
        <v>0</v>
      </c>
      <c r="FB225" s="80">
        <f t="shared" si="324"/>
        <v>0</v>
      </c>
      <c r="FC225" s="80">
        <f t="shared" si="324"/>
        <v>0</v>
      </c>
      <c r="FD225" s="80">
        <f t="shared" si="324"/>
        <v>0</v>
      </c>
      <c r="FE225" s="80">
        <f t="shared" si="324"/>
        <v>0</v>
      </c>
      <c r="FF225" s="80">
        <f t="shared" si="324"/>
        <v>0</v>
      </c>
      <c r="FG225" s="80">
        <f t="shared" si="324"/>
        <v>0</v>
      </c>
      <c r="FH225" s="80">
        <f t="shared" si="324"/>
        <v>0</v>
      </c>
      <c r="FI225" s="80">
        <f t="shared" si="324"/>
        <v>0</v>
      </c>
      <c r="FJ225" s="80">
        <f t="shared" si="324"/>
        <v>0</v>
      </c>
      <c r="FK225" s="80">
        <f t="shared" si="324"/>
        <v>0</v>
      </c>
      <c r="FL225" s="80">
        <f t="shared" si="324"/>
        <v>0</v>
      </c>
      <c r="FM225" s="80">
        <f t="shared" si="324"/>
        <v>0</v>
      </c>
      <c r="FN225" s="80">
        <f t="shared" si="324"/>
        <v>0</v>
      </c>
      <c r="FO225" s="80">
        <f t="shared" si="324"/>
        <v>0</v>
      </c>
      <c r="FP225" s="80">
        <f t="shared" si="324"/>
        <v>0</v>
      </c>
      <c r="FQ225" s="80">
        <f t="shared" si="324"/>
        <v>0</v>
      </c>
      <c r="FR225" s="80">
        <f t="shared" si="324"/>
        <v>0</v>
      </c>
      <c r="FS225" s="80">
        <f t="shared" si="324"/>
        <v>0</v>
      </c>
      <c r="FT225" s="80">
        <f t="shared" si="324"/>
        <v>0</v>
      </c>
      <c r="FU225" s="80">
        <f t="shared" si="324"/>
        <v>0</v>
      </c>
      <c r="FV225" s="80">
        <f t="shared" si="324"/>
        <v>0</v>
      </c>
      <c r="FW225" s="80">
        <f t="shared" si="324"/>
        <v>0</v>
      </c>
      <c r="FX225" s="80">
        <f t="shared" si="324"/>
        <v>0</v>
      </c>
      <c r="FY225" s="80">
        <f t="shared" si="324"/>
        <v>0</v>
      </c>
      <c r="FZ225" s="80">
        <f t="shared" si="324"/>
        <v>0</v>
      </c>
      <c r="GA225" s="80">
        <f t="shared" si="324"/>
        <v>0</v>
      </c>
      <c r="GB225" s="80">
        <f t="shared" si="324"/>
        <v>0</v>
      </c>
      <c r="GC225" s="80">
        <f t="shared" si="324"/>
        <v>0</v>
      </c>
      <c r="GD225" s="80">
        <f t="shared" si="324"/>
        <v>0</v>
      </c>
      <c r="GE225" s="80">
        <f t="shared" si="324"/>
        <v>0</v>
      </c>
      <c r="GF225" s="80">
        <f t="shared" si="324"/>
        <v>0</v>
      </c>
      <c r="GG225" s="80">
        <f t="shared" si="324"/>
        <v>0</v>
      </c>
      <c r="GH225" s="80">
        <f t="shared" si="324"/>
        <v>0</v>
      </c>
      <c r="GI225" s="80">
        <f t="shared" si="324"/>
        <v>0</v>
      </c>
      <c r="GJ225" s="80">
        <f t="shared" si="324"/>
        <v>0</v>
      </c>
      <c r="GK225" s="80">
        <f t="shared" si="324"/>
        <v>0</v>
      </c>
      <c r="GL225" s="80">
        <f t="shared" si="324"/>
        <v>0</v>
      </c>
      <c r="GM225" s="80">
        <f t="shared" si="324"/>
        <v>0</v>
      </c>
      <c r="GN225" s="80">
        <f t="shared" si="324"/>
        <v>0</v>
      </c>
      <c r="GO225" s="80">
        <f t="shared" si="324"/>
        <v>0</v>
      </c>
      <c r="GP225" s="80">
        <f t="shared" si="324"/>
        <v>0</v>
      </c>
      <c r="GQ225" s="80">
        <f t="shared" si="324"/>
        <v>0</v>
      </c>
      <c r="GR225" s="80">
        <f t="shared" si="324"/>
        <v>0</v>
      </c>
      <c r="GS225" s="80">
        <f t="shared" si="324"/>
        <v>0</v>
      </c>
      <c r="GT225" s="80">
        <f t="shared" si="324"/>
        <v>0</v>
      </c>
      <c r="GU225" s="80">
        <f t="shared" si="324"/>
        <v>0</v>
      </c>
      <c r="GV225" s="80">
        <f t="shared" si="324"/>
        <v>0</v>
      </c>
      <c r="GW225" s="80">
        <f t="shared" si="324"/>
        <v>0</v>
      </c>
      <c r="GX225" s="80">
        <f t="shared" si="324"/>
        <v>0</v>
      </c>
      <c r="GY225" s="80">
        <f t="shared" si="324"/>
        <v>0</v>
      </c>
      <c r="GZ225" s="80">
        <f t="shared" si="324"/>
        <v>0</v>
      </c>
      <c r="HA225" s="80">
        <f t="shared" si="324"/>
        <v>0</v>
      </c>
      <c r="HB225" s="80">
        <f t="shared" si="324"/>
        <v>0</v>
      </c>
      <c r="HC225" s="80">
        <f t="shared" si="324"/>
        <v>0</v>
      </c>
      <c r="HD225" s="80">
        <f t="shared" si="324"/>
        <v>0</v>
      </c>
      <c r="HE225" s="80">
        <f t="shared" si="324"/>
        <v>0</v>
      </c>
      <c r="HF225" s="80">
        <f t="shared" si="324"/>
        <v>0</v>
      </c>
      <c r="HG225" s="80">
        <f t="shared" si="324"/>
        <v>0</v>
      </c>
      <c r="HH225" s="80">
        <f t="shared" si="324"/>
        <v>0</v>
      </c>
      <c r="HI225" s="80">
        <f t="shared" si="324"/>
        <v>0</v>
      </c>
      <c r="HJ225" s="80">
        <f t="shared" si="324"/>
        <v>0</v>
      </c>
      <c r="HK225" s="80">
        <f t="shared" si="324"/>
        <v>0</v>
      </c>
      <c r="HL225" s="80">
        <f t="shared" si="324"/>
        <v>0</v>
      </c>
      <c r="HM225" s="80">
        <f t="shared" si="324"/>
        <v>0</v>
      </c>
      <c r="HN225" s="80">
        <f t="shared" si="324"/>
        <v>0</v>
      </c>
      <c r="HO225" s="80">
        <f t="shared" si="324"/>
        <v>0</v>
      </c>
      <c r="HP225" s="80">
        <f t="shared" si="324"/>
        <v>0</v>
      </c>
      <c r="HQ225" s="80">
        <f t="shared" si="324"/>
        <v>0</v>
      </c>
      <c r="HR225" s="80">
        <f t="shared" si="324"/>
        <v>0</v>
      </c>
      <c r="HS225" s="80">
        <f t="shared" si="324"/>
        <v>0</v>
      </c>
      <c r="HT225" s="80">
        <f t="shared" si="324"/>
        <v>0</v>
      </c>
      <c r="HU225" s="80">
        <f t="shared" si="324"/>
        <v>0</v>
      </c>
      <c r="HV225" s="80">
        <f t="shared" si="324"/>
        <v>0</v>
      </c>
      <c r="HW225" s="80">
        <f t="shared" si="324"/>
        <v>0</v>
      </c>
      <c r="HX225" s="80">
        <f t="shared" si="324"/>
        <v>0</v>
      </c>
      <c r="HY225" s="80">
        <f t="shared" si="324"/>
        <v>0</v>
      </c>
      <c r="HZ225" s="80">
        <f t="shared" si="324"/>
        <v>0</v>
      </c>
      <c r="IA225" s="80">
        <f t="shared" si="324"/>
        <v>0</v>
      </c>
      <c r="IB225" s="80">
        <f t="shared" si="324"/>
        <v>0</v>
      </c>
      <c r="IC225" s="80">
        <f t="shared" si="324"/>
        <v>0</v>
      </c>
      <c r="ID225" s="80">
        <f t="shared" si="324"/>
        <v>0</v>
      </c>
      <c r="IE225" s="80">
        <f t="shared" si="324"/>
        <v>0</v>
      </c>
      <c r="IF225" s="80">
        <f t="shared" si="324"/>
        <v>0</v>
      </c>
      <c r="IG225" s="80">
        <f t="shared" si="324"/>
        <v>0</v>
      </c>
      <c r="IH225" s="80">
        <f t="shared" si="324"/>
        <v>0</v>
      </c>
      <c r="II225" s="80">
        <f t="shared" si="324"/>
        <v>0</v>
      </c>
      <c r="IJ225" s="80">
        <f t="shared" si="324"/>
        <v>0</v>
      </c>
      <c r="IK225" s="80">
        <f t="shared" si="324"/>
        <v>0</v>
      </c>
      <c r="IL225" s="80">
        <f t="shared" si="324"/>
        <v>0</v>
      </c>
      <c r="IM225" s="80">
        <f t="shared" si="324"/>
        <v>0</v>
      </c>
      <c r="IN225" s="80">
        <f t="shared" si="324"/>
        <v>0</v>
      </c>
      <c r="IO225" s="80">
        <f t="shared" si="324"/>
        <v>0</v>
      </c>
      <c r="IP225" s="80">
        <f t="shared" si="324"/>
        <v>0</v>
      </c>
      <c r="IQ225" s="80">
        <f t="shared" si="324"/>
        <v>0</v>
      </c>
      <c r="IR225" s="80">
        <f t="shared" si="324"/>
        <v>0</v>
      </c>
      <c r="IS225" s="80">
        <f t="shared" si="324"/>
        <v>0</v>
      </c>
      <c r="IT225" s="80">
        <f t="shared" si="324"/>
        <v>0</v>
      </c>
      <c r="IU225" s="80">
        <f t="shared" si="324"/>
        <v>0</v>
      </c>
      <c r="IV225" s="80">
        <f t="shared" si="324"/>
        <v>0</v>
      </c>
      <c r="IW225" s="80">
        <f t="shared" si="324"/>
        <v>0</v>
      </c>
      <c r="IX225" s="80">
        <f t="shared" si="324"/>
        <v>0</v>
      </c>
      <c r="IY225" s="80">
        <f t="shared" si="324"/>
        <v>0</v>
      </c>
      <c r="IZ225" s="80">
        <f t="shared" si="324"/>
        <v>0</v>
      </c>
      <c r="JA225" s="80">
        <f t="shared" si="324"/>
        <v>0</v>
      </c>
      <c r="JB225" s="80">
        <f t="shared" si="324"/>
        <v>0</v>
      </c>
      <c r="JC225" s="80">
        <f t="shared" si="324"/>
        <v>0</v>
      </c>
      <c r="JD225" s="80">
        <f t="shared" si="324"/>
        <v>0</v>
      </c>
      <c r="JE225" s="80">
        <f t="shared" si="324"/>
        <v>0</v>
      </c>
      <c r="JF225" s="80">
        <f t="shared" si="324"/>
        <v>0</v>
      </c>
      <c r="JG225" s="80">
        <f t="shared" si="324"/>
        <v>0</v>
      </c>
      <c r="JH225" s="80">
        <f t="shared" si="324"/>
        <v>0</v>
      </c>
      <c r="JI225" s="80">
        <f t="shared" si="324"/>
        <v>0</v>
      </c>
      <c r="JJ225" s="80">
        <f t="shared" si="324"/>
        <v>0</v>
      </c>
      <c r="JK225" s="80">
        <f t="shared" si="324"/>
        <v>0</v>
      </c>
      <c r="JL225" s="80">
        <f t="shared" si="324"/>
        <v>0</v>
      </c>
      <c r="JM225" s="80">
        <f t="shared" si="324"/>
        <v>0</v>
      </c>
      <c r="JN225" s="80">
        <f t="shared" si="324"/>
        <v>0</v>
      </c>
      <c r="JO225" s="80">
        <f t="shared" si="324"/>
        <v>0</v>
      </c>
      <c r="JP225" s="80">
        <f t="shared" si="324"/>
        <v>0</v>
      </c>
      <c r="JQ225" s="80">
        <f t="shared" si="324"/>
        <v>0</v>
      </c>
      <c r="JR225" s="80">
        <f t="shared" si="324"/>
        <v>0</v>
      </c>
      <c r="JS225" s="80">
        <f t="shared" si="324"/>
        <v>0</v>
      </c>
      <c r="JT225" s="80">
        <f t="shared" si="324"/>
        <v>0</v>
      </c>
      <c r="JU225" s="80">
        <f t="shared" si="324"/>
        <v>0</v>
      </c>
      <c r="JV225" s="80">
        <f t="shared" si="324"/>
        <v>0</v>
      </c>
      <c r="JW225" s="80">
        <f t="shared" si="324"/>
        <v>0</v>
      </c>
      <c r="JX225" s="80">
        <f t="shared" si="324"/>
        <v>0</v>
      </c>
      <c r="JY225" s="80">
        <f t="shared" si="324"/>
        <v>0</v>
      </c>
      <c r="JZ225" s="80">
        <f t="shared" si="324"/>
        <v>0</v>
      </c>
      <c r="KA225" s="80">
        <f t="shared" si="324"/>
        <v>0</v>
      </c>
      <c r="KB225" s="80">
        <f t="shared" si="324"/>
        <v>0</v>
      </c>
      <c r="KC225" s="80">
        <f t="shared" si="324"/>
        <v>0</v>
      </c>
      <c r="KD225" s="80">
        <f t="shared" si="324"/>
        <v>0</v>
      </c>
      <c r="KE225" s="80">
        <f t="shared" si="324"/>
        <v>0</v>
      </c>
      <c r="KF225" s="1"/>
      <c r="KG225" s="1"/>
      <c r="KH225" s="80">
        <f>+Interest_Rate_for_Equipment_Financing/12*P225</f>
        <v>0</v>
      </c>
      <c r="KI225" s="80">
        <f>+Interest_Rate_for_Equipment_Financing/12*Q225</f>
        <v>0</v>
      </c>
      <c r="KJ225" s="80">
        <f>+Interest_Rate_for_Equipment_Financing/12*R225</f>
        <v>0</v>
      </c>
      <c r="KK225" s="80">
        <f>+Interest_Rate_for_Equipment_Financing/12*S225</f>
        <v>0</v>
      </c>
      <c r="KL225" s="80">
        <f>+Interest_Rate_for_Equipment_Financing/12*T225</f>
        <v>0</v>
      </c>
      <c r="KM225" s="80">
        <f>+Interest_Rate_for_Equipment_Financing/12*U225</f>
        <v>0</v>
      </c>
      <c r="KN225" s="80">
        <f>+Interest_Rate_for_Equipment_Financing/12*V225</f>
        <v>0</v>
      </c>
      <c r="KO225" s="80">
        <f>+Interest_Rate_for_Equipment_Financing/12*W225</f>
        <v>0</v>
      </c>
      <c r="KP225" s="80">
        <f>+Interest_Rate_for_Equipment_Financing/12*X225</f>
        <v>0</v>
      </c>
      <c r="KQ225" s="80">
        <f>+Interest_Rate_for_Equipment_Financing/12*Y225</f>
        <v>0</v>
      </c>
      <c r="KR225" s="80">
        <f>+Interest_Rate_for_Equipment_Financing/12*Z225</f>
        <v>0</v>
      </c>
      <c r="KS225" s="80">
        <f>+Interest_Rate_for_Equipment_Financing/12*AA225</f>
        <v>0</v>
      </c>
      <c r="KT225" s="80">
        <f>+Interest_Rate_for_Equipment_Financing/12*AB225</f>
        <v>0</v>
      </c>
      <c r="KU225" s="80">
        <f>+Interest_Rate_for_Equipment_Financing/12*AC225</f>
        <v>0</v>
      </c>
      <c r="KV225" s="80">
        <f>+Interest_Rate_for_Equipment_Financing/12*AD225</f>
        <v>0</v>
      </c>
      <c r="KW225" s="80">
        <f>+Interest_Rate_for_Equipment_Financing/12*AE225</f>
        <v>0</v>
      </c>
      <c r="KX225" s="80">
        <f>+Interest_Rate_for_Equipment_Financing/12*AF225</f>
        <v>0</v>
      </c>
      <c r="KY225" s="80">
        <f>+Interest_Rate_for_Equipment_Financing/12*AG225</f>
        <v>0</v>
      </c>
      <c r="KZ225" s="80">
        <f>+Interest_Rate_for_Equipment_Financing/12*AH225</f>
        <v>0</v>
      </c>
      <c r="LA225" s="80">
        <f>+Interest_Rate_for_Equipment_Financing/12*AI225</f>
        <v>0</v>
      </c>
      <c r="LB225" s="80">
        <f>+Interest_Rate_for_Equipment_Financing/12*AJ225</f>
        <v>0</v>
      </c>
      <c r="LC225" s="80">
        <f>+Interest_Rate_for_Equipment_Financing/12*AK225</f>
        <v>0</v>
      </c>
      <c r="LD225" s="80">
        <f>+Interest_Rate_for_Equipment_Financing/12*AL225</f>
        <v>0</v>
      </c>
      <c r="LE225" s="80">
        <f>+Interest_Rate_for_Equipment_Financing/12*AM225</f>
        <v>0</v>
      </c>
      <c r="LF225" s="80">
        <f>+Interest_Rate_for_Equipment_Financing/12*AN225</f>
        <v>0</v>
      </c>
      <c r="LG225" s="80">
        <f>+Interest_Rate_for_Equipment_Financing/12*AO225</f>
        <v>0</v>
      </c>
      <c r="LH225" s="80">
        <f>+Interest_Rate_for_Equipment_Financing/12*AP225</f>
        <v>0</v>
      </c>
      <c r="LI225" s="80">
        <f>+Interest_Rate_for_Equipment_Financing/12*AQ225</f>
        <v>0</v>
      </c>
      <c r="LJ225" s="80">
        <f>+Interest_Rate_for_Equipment_Financing/12*AR225</f>
        <v>0</v>
      </c>
      <c r="LK225" s="80">
        <f>+Interest_Rate_for_Equipment_Financing/12*AS225</f>
        <v>0</v>
      </c>
      <c r="LL225" s="80">
        <f>+Interest_Rate_for_Equipment_Financing/12*AT225</f>
        <v>0</v>
      </c>
      <c r="LM225" s="80">
        <f>+Interest_Rate_for_Equipment_Financing/12*AU225</f>
        <v>0</v>
      </c>
      <c r="LN225" s="80">
        <f>+Interest_Rate_for_Equipment_Financing/12*AV225</f>
        <v>0</v>
      </c>
      <c r="LO225" s="80">
        <f>+Interest_Rate_for_Equipment_Financing/12*AW225</f>
        <v>0</v>
      </c>
      <c r="LP225" s="80">
        <f>+Interest_Rate_for_Equipment_Financing/12*AX225</f>
        <v>0</v>
      </c>
      <c r="LQ225" s="80">
        <f>+Interest_Rate_for_Equipment_Financing/12*AY225</f>
        <v>0</v>
      </c>
      <c r="LR225" s="80">
        <f>+Interest_Rate_for_Equipment_Financing/12*AZ225</f>
        <v>0</v>
      </c>
      <c r="LS225" s="80">
        <f>+Interest_Rate_for_Equipment_Financing/12*BA225</f>
        <v>0</v>
      </c>
      <c r="LT225" s="80">
        <f>+Interest_Rate_for_Equipment_Financing/12*BB225</f>
        <v>0</v>
      </c>
      <c r="LU225" s="80">
        <f>+Interest_Rate_for_Equipment_Financing/12*BC225</f>
        <v>0</v>
      </c>
      <c r="LV225" s="80">
        <f>+Interest_Rate_for_Equipment_Financing/12*BD225</f>
        <v>0</v>
      </c>
      <c r="LW225" s="80">
        <f>+Interest_Rate_for_Equipment_Financing/12*BE225</f>
        <v>0</v>
      </c>
      <c r="LX225" s="80">
        <f>+Interest_Rate_for_Equipment_Financing/12*BF225</f>
        <v>0</v>
      </c>
      <c r="LY225" s="80">
        <f>+Interest_Rate_for_Equipment_Financing/12*BG225</f>
        <v>0</v>
      </c>
      <c r="LZ225" s="80">
        <f>+Interest_Rate_for_Equipment_Financing/12*BH225</f>
        <v>0</v>
      </c>
      <c r="MA225" s="80">
        <f>+Interest_Rate_for_Equipment_Financing/12*BI225</f>
        <v>0</v>
      </c>
      <c r="MB225" s="80">
        <f>+Interest_Rate_for_Equipment_Financing/12*BJ225</f>
        <v>0</v>
      </c>
      <c r="MC225" s="80">
        <f>+Interest_Rate_for_Equipment_Financing/12*BK225</f>
        <v>0</v>
      </c>
      <c r="MD225" s="80">
        <f>+Interest_Rate_for_Equipment_Financing/12*BL225</f>
        <v>0</v>
      </c>
      <c r="ME225" s="80">
        <f>+Interest_Rate_for_Equipment_Financing/12*BM225</f>
        <v>0</v>
      </c>
      <c r="MF225" s="80">
        <f>+Interest_Rate_for_Equipment_Financing/12*BN225</f>
        <v>0</v>
      </c>
      <c r="MG225" s="80">
        <f>+Interest_Rate_for_Equipment_Financing/12*BO225</f>
        <v>0</v>
      </c>
      <c r="MH225" s="80">
        <f>+Interest_Rate_for_Equipment_Financing/12*BP225</f>
        <v>0</v>
      </c>
      <c r="MI225" s="80">
        <f>+Interest_Rate_for_Equipment_Financing/12*BQ225</f>
        <v>0</v>
      </c>
      <c r="MJ225" s="80">
        <f>+Interest_Rate_for_Equipment_Financing/12*BR225</f>
        <v>0</v>
      </c>
      <c r="MK225" s="80">
        <f>+Interest_Rate_for_Equipment_Financing/12*BS225</f>
        <v>0</v>
      </c>
      <c r="ML225" s="80">
        <f>+Interest_Rate_for_Equipment_Financing/12*BT225</f>
        <v>0</v>
      </c>
      <c r="MM225" s="80">
        <f>+Interest_Rate_for_Equipment_Financing/12*BU225</f>
        <v>0</v>
      </c>
      <c r="MN225" s="80">
        <f>+Interest_Rate_for_Equipment_Financing/12*BV225</f>
        <v>0</v>
      </c>
      <c r="MO225" s="80">
        <f>+Interest_Rate_for_Equipment_Financing/12*BW225</f>
        <v>0</v>
      </c>
      <c r="MP225" s="80">
        <f>+Interest_Rate_for_Equipment_Financing/12*BX225</f>
        <v>0</v>
      </c>
      <c r="MQ225" s="80">
        <f>+Interest_Rate_for_Equipment_Financing/12*BY225</f>
        <v>0</v>
      </c>
      <c r="MR225" s="80">
        <f>+Interest_Rate_for_Equipment_Financing/12*BZ225</f>
        <v>0</v>
      </c>
      <c r="MS225" s="80">
        <f>+Interest_Rate_for_Equipment_Financing/12*CA225</f>
        <v>0</v>
      </c>
      <c r="MT225" s="80">
        <f>+Interest_Rate_for_Equipment_Financing/12*CB225</f>
        <v>0</v>
      </c>
      <c r="MU225" s="80">
        <f>+Interest_Rate_for_Equipment_Financing/12*CC225</f>
        <v>0</v>
      </c>
      <c r="MV225" s="80">
        <f>+Interest_Rate_for_Equipment_Financing/12*CD225</f>
        <v>0</v>
      </c>
      <c r="MW225" s="80">
        <f>+Interest_Rate_for_Equipment_Financing/12*CE225</f>
        <v>0</v>
      </c>
      <c r="MX225" s="80">
        <f>+Interest_Rate_for_Equipment_Financing/12*CF225</f>
        <v>0</v>
      </c>
      <c r="MY225" s="80">
        <f>+Interest_Rate_for_Equipment_Financing/12*CG225</f>
        <v>0</v>
      </c>
      <c r="MZ225" s="80">
        <f>+Interest_Rate_for_Equipment_Financing/12*CH225</f>
        <v>0</v>
      </c>
      <c r="NA225" s="80">
        <f>+Interest_Rate_for_Equipment_Financing/12*CI225</f>
        <v>0</v>
      </c>
      <c r="NB225" s="80">
        <f>+Interest_Rate_for_Equipment_Financing/12*CJ225</f>
        <v>0</v>
      </c>
      <c r="NC225" s="80">
        <f>+Interest_Rate_for_Equipment_Financing/12*CK225</f>
        <v>0</v>
      </c>
      <c r="ND225" s="80">
        <f>+Interest_Rate_for_Equipment_Financing/12*CL225</f>
        <v>0</v>
      </c>
      <c r="NE225" s="80">
        <f>+Interest_Rate_for_Equipment_Financing/12*CM225</f>
        <v>0</v>
      </c>
      <c r="NF225" s="80">
        <f>+Interest_Rate_for_Equipment_Financing/12*CN225</f>
        <v>0</v>
      </c>
      <c r="NG225" s="80">
        <f>+Interest_Rate_for_Equipment_Financing/12*CO225</f>
        <v>0</v>
      </c>
      <c r="NH225" s="80">
        <f>+Interest_Rate_for_Equipment_Financing/12*CP225</f>
        <v>0</v>
      </c>
      <c r="NI225" s="80">
        <f>+Interest_Rate_for_Equipment_Financing/12*CQ225</f>
        <v>0</v>
      </c>
      <c r="NJ225" s="80">
        <f>+Interest_Rate_for_Equipment_Financing/12*CR225</f>
        <v>0</v>
      </c>
      <c r="NK225" s="80">
        <f>+Interest_Rate_for_Equipment_Financing/12*CS225</f>
        <v>0</v>
      </c>
      <c r="NL225" s="80">
        <f>+Interest_Rate_for_Equipment_Financing/12*CT225</f>
        <v>0</v>
      </c>
      <c r="NM225" s="80">
        <f>+Interest_Rate_for_Equipment_Financing/12*CU225</f>
        <v>0</v>
      </c>
      <c r="NN225" s="80">
        <f>+Interest_Rate_for_Equipment_Financing/12*CV225</f>
        <v>0</v>
      </c>
      <c r="NO225" s="80">
        <f>+Interest_Rate_for_Equipment_Financing/12*CW225</f>
        <v>0</v>
      </c>
      <c r="NP225" s="80">
        <f>+Interest_Rate_for_Equipment_Financing/12*CX225</f>
        <v>0</v>
      </c>
      <c r="NQ225" s="80">
        <f>+Interest_Rate_for_Equipment_Financing/12*CY225</f>
        <v>0</v>
      </c>
      <c r="NR225" s="80">
        <f>+Interest_Rate_for_Equipment_Financing/12*CZ225</f>
        <v>0</v>
      </c>
      <c r="NS225" s="80">
        <f>+Interest_Rate_for_Equipment_Financing/12*DA225</f>
        <v>0</v>
      </c>
      <c r="NT225" s="80">
        <f>+Interest_Rate_for_Equipment_Financing/12*DB225</f>
        <v>0</v>
      </c>
      <c r="NU225" s="80">
        <f>+Interest_Rate_for_Equipment_Financing/12*DC225</f>
        <v>0</v>
      </c>
      <c r="NV225" s="80">
        <f>+Interest_Rate_for_Equipment_Financing/12*DD225</f>
        <v>0</v>
      </c>
      <c r="NW225" s="80">
        <f>+Interest_Rate_for_Equipment_Financing/12*DE225</f>
        <v>0</v>
      </c>
      <c r="NX225" s="80">
        <f>+Interest_Rate_for_Equipment_Financing/12*DF225</f>
        <v>0</v>
      </c>
      <c r="NY225" s="80">
        <f>+Interest_Rate_for_Equipment_Financing/12*DG225</f>
        <v>0</v>
      </c>
      <c r="NZ225" s="80">
        <f>+Interest_Rate_for_Equipment_Financing/12*DH225</f>
        <v>0</v>
      </c>
      <c r="OA225" s="80">
        <f>+Interest_Rate_for_Equipment_Financing/12*DI225</f>
        <v>0</v>
      </c>
      <c r="OB225" s="80">
        <f>+Interest_Rate_for_Equipment_Financing/12*DJ225</f>
        <v>0</v>
      </c>
      <c r="OC225" s="80">
        <f>+Interest_Rate_for_Equipment_Financing/12*DK225</f>
        <v>0</v>
      </c>
      <c r="OD225" s="80">
        <f>+Interest_Rate_for_Equipment_Financing/12*DL225</f>
        <v>0</v>
      </c>
      <c r="OE225" s="80">
        <f>+Interest_Rate_for_Equipment_Financing/12*DM225</f>
        <v>0</v>
      </c>
      <c r="OF225" s="80">
        <f>+Interest_Rate_for_Equipment_Financing/12*DN225</f>
        <v>0</v>
      </c>
      <c r="OG225" s="80">
        <f>+Interest_Rate_for_Equipment_Financing/12*DO225</f>
        <v>0</v>
      </c>
      <c r="OH225" s="80">
        <f>+Interest_Rate_for_Equipment_Financing/12*DP225</f>
        <v>0</v>
      </c>
      <c r="OI225" s="80">
        <f>+Interest_Rate_for_Equipment_Financing/12*DQ225</f>
        <v>0</v>
      </c>
      <c r="OJ225" s="80">
        <f>+Interest_Rate_for_Equipment_Financing/12*DR225</f>
        <v>0</v>
      </c>
      <c r="OK225" s="80">
        <f>+Interest_Rate_for_Equipment_Financing/12*DS225</f>
        <v>0</v>
      </c>
      <c r="OL225" s="80">
        <f>+Interest_Rate_for_Equipment_Financing/12*DT225</f>
        <v>0</v>
      </c>
      <c r="OM225" s="80">
        <f>+Interest_Rate_for_Equipment_Financing/12*DU225</f>
        <v>0</v>
      </c>
      <c r="ON225" s="80">
        <f>+Interest_Rate_for_Equipment_Financing/12*DV225</f>
        <v>0</v>
      </c>
      <c r="OO225" s="80">
        <f>+Interest_Rate_for_Equipment_Financing/12*DW225</f>
        <v>0</v>
      </c>
      <c r="OP225" s="80">
        <f>+Interest_Rate_for_Equipment_Financing/12*DX225</f>
        <v>0</v>
      </c>
      <c r="OQ225" s="80">
        <f>+Interest_Rate_for_Equipment_Financing/12*DY225</f>
        <v>0</v>
      </c>
      <c r="OR225" s="80">
        <f>+Interest_Rate_for_Equipment_Financing/12*DZ225</f>
        <v>0</v>
      </c>
      <c r="OS225" s="80">
        <f>+Interest_Rate_for_Equipment_Financing/12*EA225</f>
        <v>0</v>
      </c>
      <c r="OT225" s="80">
        <f>+Interest_Rate_for_Equipment_Financing/12*EB225</f>
        <v>0</v>
      </c>
      <c r="OU225" s="80">
        <f>+Interest_Rate_for_Equipment_Financing/12*EC225</f>
        <v>0</v>
      </c>
      <c r="OV225" s="80">
        <f>+Interest_Rate_for_Equipment_Financing/12*ED225</f>
        <v>0</v>
      </c>
      <c r="OW225" s="80">
        <f>+Interest_Rate_for_Equipment_Financing/12*EE225</f>
        <v>0</v>
      </c>
    </row>
    <row r="226" ht="12.75" customHeight="1">
      <c r="A226" s="79">
        <f t="shared" si="111"/>
        <v>105</v>
      </c>
      <c r="B226" s="79" t="s">
        <v>305</v>
      </c>
      <c r="C226" s="80"/>
      <c r="D226" s="80" t="str">
        <f>Term_for_Equipment_Financing</f>
        <v/>
      </c>
      <c r="E226" s="294">
        <f>+Interest_Rate_LT</f>
        <v>0.05</v>
      </c>
      <c r="F226" s="295">
        <f t="shared" si="141"/>
        <v>9</v>
      </c>
      <c r="G226" s="79">
        <f t="shared" si="142"/>
        <v>2033</v>
      </c>
      <c r="H226" s="296"/>
      <c r="I226" s="296"/>
      <c r="J226" s="297"/>
      <c r="K226" s="1"/>
      <c r="L226" s="1"/>
      <c r="M226" s="256">
        <f t="shared" si="118"/>
        <v>48823</v>
      </c>
      <c r="N226" s="256">
        <f t="shared" si="112"/>
        <v>0</v>
      </c>
      <c r="O226" s="257">
        <f t="shared" si="113"/>
        <v>0</v>
      </c>
      <c r="P226" s="258">
        <f t="shared" ref="P226:ES226" si="325">AND((O226&gt;0.1),OR(P$70&lt;$N226,$N226=0))*(O226+$O226+O226*$E226/12)+(P$70=$M226)*($C226+$O226+$C226*$E226/12)</f>
        <v>0</v>
      </c>
      <c r="Q226" s="258">
        <f t="shared" si="325"/>
        <v>0</v>
      </c>
      <c r="R226" s="258">
        <f t="shared" si="325"/>
        <v>0</v>
      </c>
      <c r="S226" s="258">
        <f t="shared" si="325"/>
        <v>0</v>
      </c>
      <c r="T226" s="258">
        <f t="shared" si="325"/>
        <v>0</v>
      </c>
      <c r="U226" s="258">
        <f t="shared" si="325"/>
        <v>0</v>
      </c>
      <c r="V226" s="258">
        <f t="shared" si="325"/>
        <v>0</v>
      </c>
      <c r="W226" s="258">
        <f t="shared" si="325"/>
        <v>0</v>
      </c>
      <c r="X226" s="258">
        <f t="shared" si="325"/>
        <v>0</v>
      </c>
      <c r="Y226" s="258">
        <f t="shared" si="325"/>
        <v>0</v>
      </c>
      <c r="Z226" s="258">
        <f t="shared" si="325"/>
        <v>0</v>
      </c>
      <c r="AA226" s="258">
        <f t="shared" si="325"/>
        <v>0</v>
      </c>
      <c r="AB226" s="258">
        <f t="shared" si="325"/>
        <v>0</v>
      </c>
      <c r="AC226" s="258">
        <f t="shared" si="325"/>
        <v>0</v>
      </c>
      <c r="AD226" s="258">
        <f t="shared" si="325"/>
        <v>0</v>
      </c>
      <c r="AE226" s="258">
        <f t="shared" si="325"/>
        <v>0</v>
      </c>
      <c r="AF226" s="258">
        <f t="shared" si="325"/>
        <v>0</v>
      </c>
      <c r="AG226" s="258">
        <f t="shared" si="325"/>
        <v>0</v>
      </c>
      <c r="AH226" s="258">
        <f t="shared" si="325"/>
        <v>0</v>
      </c>
      <c r="AI226" s="258">
        <f t="shared" si="325"/>
        <v>0</v>
      </c>
      <c r="AJ226" s="258">
        <f t="shared" si="325"/>
        <v>0</v>
      </c>
      <c r="AK226" s="258">
        <f t="shared" si="325"/>
        <v>0</v>
      </c>
      <c r="AL226" s="258">
        <f t="shared" si="325"/>
        <v>0</v>
      </c>
      <c r="AM226" s="258">
        <f t="shared" si="325"/>
        <v>0</v>
      </c>
      <c r="AN226" s="258">
        <f t="shared" si="325"/>
        <v>0</v>
      </c>
      <c r="AO226" s="258">
        <f t="shared" si="325"/>
        <v>0</v>
      </c>
      <c r="AP226" s="258">
        <f t="shared" si="325"/>
        <v>0</v>
      </c>
      <c r="AQ226" s="258">
        <f t="shared" si="325"/>
        <v>0</v>
      </c>
      <c r="AR226" s="258">
        <f t="shared" si="325"/>
        <v>0</v>
      </c>
      <c r="AS226" s="258">
        <f t="shared" si="325"/>
        <v>0</v>
      </c>
      <c r="AT226" s="258">
        <f t="shared" si="325"/>
        <v>0</v>
      </c>
      <c r="AU226" s="258">
        <f t="shared" si="325"/>
        <v>0</v>
      </c>
      <c r="AV226" s="258">
        <f t="shared" si="325"/>
        <v>0</v>
      </c>
      <c r="AW226" s="258">
        <f t="shared" si="325"/>
        <v>0</v>
      </c>
      <c r="AX226" s="258">
        <f t="shared" si="325"/>
        <v>0</v>
      </c>
      <c r="AY226" s="258">
        <f t="shared" si="325"/>
        <v>0</v>
      </c>
      <c r="AZ226" s="258">
        <f t="shared" si="325"/>
        <v>0</v>
      </c>
      <c r="BA226" s="258">
        <f t="shared" si="325"/>
        <v>0</v>
      </c>
      <c r="BB226" s="258">
        <f t="shared" si="325"/>
        <v>0</v>
      </c>
      <c r="BC226" s="258">
        <f t="shared" si="325"/>
        <v>0</v>
      </c>
      <c r="BD226" s="258">
        <f t="shared" si="325"/>
        <v>0</v>
      </c>
      <c r="BE226" s="258">
        <f t="shared" si="325"/>
        <v>0</v>
      </c>
      <c r="BF226" s="258">
        <f t="shared" si="325"/>
        <v>0</v>
      </c>
      <c r="BG226" s="258">
        <f t="shared" si="325"/>
        <v>0</v>
      </c>
      <c r="BH226" s="258">
        <f t="shared" si="325"/>
        <v>0</v>
      </c>
      <c r="BI226" s="258">
        <f t="shared" si="325"/>
        <v>0</v>
      </c>
      <c r="BJ226" s="258">
        <f t="shared" si="325"/>
        <v>0</v>
      </c>
      <c r="BK226" s="258">
        <f t="shared" si="325"/>
        <v>0</v>
      </c>
      <c r="BL226" s="258">
        <f t="shared" si="325"/>
        <v>0</v>
      </c>
      <c r="BM226" s="258">
        <f t="shared" si="325"/>
        <v>0</v>
      </c>
      <c r="BN226" s="258">
        <f t="shared" si="325"/>
        <v>0</v>
      </c>
      <c r="BO226" s="258">
        <f t="shared" si="325"/>
        <v>0</v>
      </c>
      <c r="BP226" s="258">
        <f t="shared" si="325"/>
        <v>0</v>
      </c>
      <c r="BQ226" s="258">
        <f t="shared" si="325"/>
        <v>0</v>
      </c>
      <c r="BR226" s="258">
        <f t="shared" si="325"/>
        <v>0</v>
      </c>
      <c r="BS226" s="258">
        <f t="shared" si="325"/>
        <v>0</v>
      </c>
      <c r="BT226" s="258">
        <f t="shared" si="325"/>
        <v>0</v>
      </c>
      <c r="BU226" s="258">
        <f t="shared" si="325"/>
        <v>0</v>
      </c>
      <c r="BV226" s="258">
        <f t="shared" si="325"/>
        <v>0</v>
      </c>
      <c r="BW226" s="258">
        <f t="shared" si="325"/>
        <v>0</v>
      </c>
      <c r="BX226" s="258">
        <f t="shared" si="325"/>
        <v>0</v>
      </c>
      <c r="BY226" s="258">
        <f t="shared" si="325"/>
        <v>0</v>
      </c>
      <c r="BZ226" s="258">
        <f t="shared" si="325"/>
        <v>0</v>
      </c>
      <c r="CA226" s="258">
        <f t="shared" si="325"/>
        <v>0</v>
      </c>
      <c r="CB226" s="258">
        <f t="shared" si="325"/>
        <v>0</v>
      </c>
      <c r="CC226" s="258">
        <f t="shared" si="325"/>
        <v>0</v>
      </c>
      <c r="CD226" s="258">
        <f t="shared" si="325"/>
        <v>0</v>
      </c>
      <c r="CE226" s="258">
        <f t="shared" si="325"/>
        <v>0</v>
      </c>
      <c r="CF226" s="258">
        <f t="shared" si="325"/>
        <v>0</v>
      </c>
      <c r="CG226" s="258">
        <f t="shared" si="325"/>
        <v>0</v>
      </c>
      <c r="CH226" s="258">
        <f t="shared" si="325"/>
        <v>0</v>
      </c>
      <c r="CI226" s="258">
        <f t="shared" si="325"/>
        <v>0</v>
      </c>
      <c r="CJ226" s="258">
        <f t="shared" si="325"/>
        <v>0</v>
      </c>
      <c r="CK226" s="258">
        <f t="shared" si="325"/>
        <v>0</v>
      </c>
      <c r="CL226" s="258">
        <f t="shared" si="325"/>
        <v>0</v>
      </c>
      <c r="CM226" s="258">
        <f t="shared" si="325"/>
        <v>0</v>
      </c>
      <c r="CN226" s="258">
        <f t="shared" si="325"/>
        <v>0</v>
      </c>
      <c r="CO226" s="258">
        <f t="shared" si="325"/>
        <v>0</v>
      </c>
      <c r="CP226" s="258">
        <f t="shared" si="325"/>
        <v>0</v>
      </c>
      <c r="CQ226" s="258">
        <f t="shared" si="325"/>
        <v>0</v>
      </c>
      <c r="CR226" s="258">
        <f t="shared" si="325"/>
        <v>0</v>
      </c>
      <c r="CS226" s="258">
        <f t="shared" si="325"/>
        <v>0</v>
      </c>
      <c r="CT226" s="258">
        <f t="shared" si="325"/>
        <v>0</v>
      </c>
      <c r="CU226" s="258">
        <f t="shared" si="325"/>
        <v>0</v>
      </c>
      <c r="CV226" s="258">
        <f t="shared" si="325"/>
        <v>0</v>
      </c>
      <c r="CW226" s="258">
        <f t="shared" si="325"/>
        <v>0</v>
      </c>
      <c r="CX226" s="258">
        <f t="shared" si="325"/>
        <v>0</v>
      </c>
      <c r="CY226" s="258">
        <f t="shared" si="325"/>
        <v>0</v>
      </c>
      <c r="CZ226" s="258">
        <f t="shared" si="325"/>
        <v>0</v>
      </c>
      <c r="DA226" s="258">
        <f t="shared" si="325"/>
        <v>0</v>
      </c>
      <c r="DB226" s="258">
        <f t="shared" si="325"/>
        <v>0</v>
      </c>
      <c r="DC226" s="258">
        <f t="shared" si="325"/>
        <v>0</v>
      </c>
      <c r="DD226" s="258">
        <f t="shared" si="325"/>
        <v>0</v>
      </c>
      <c r="DE226" s="258">
        <f t="shared" si="325"/>
        <v>0</v>
      </c>
      <c r="DF226" s="258">
        <f t="shared" si="325"/>
        <v>0</v>
      </c>
      <c r="DG226" s="258">
        <f t="shared" si="325"/>
        <v>0</v>
      </c>
      <c r="DH226" s="258">
        <f t="shared" si="325"/>
        <v>0</v>
      </c>
      <c r="DI226" s="258">
        <f t="shared" si="325"/>
        <v>0</v>
      </c>
      <c r="DJ226" s="258">
        <f t="shared" si="325"/>
        <v>0</v>
      </c>
      <c r="DK226" s="258">
        <f t="shared" si="325"/>
        <v>0</v>
      </c>
      <c r="DL226" s="258">
        <f t="shared" si="325"/>
        <v>0</v>
      </c>
      <c r="DM226" s="258">
        <f t="shared" si="325"/>
        <v>0</v>
      </c>
      <c r="DN226" s="258">
        <f t="shared" si="325"/>
        <v>0</v>
      </c>
      <c r="DO226" s="258">
        <f t="shared" si="325"/>
        <v>0</v>
      </c>
      <c r="DP226" s="258">
        <f t="shared" si="325"/>
        <v>0</v>
      </c>
      <c r="DQ226" s="258">
        <f t="shared" si="325"/>
        <v>0</v>
      </c>
      <c r="DR226" s="258">
        <f t="shared" si="325"/>
        <v>0</v>
      </c>
      <c r="DS226" s="258">
        <f t="shared" si="325"/>
        <v>0</v>
      </c>
      <c r="DT226" s="258">
        <f t="shared" si="325"/>
        <v>0</v>
      </c>
      <c r="DU226" s="258">
        <f t="shared" si="325"/>
        <v>0</v>
      </c>
      <c r="DV226" s="258">
        <f t="shared" si="325"/>
        <v>0</v>
      </c>
      <c r="DW226" s="258">
        <f t="shared" si="325"/>
        <v>0</v>
      </c>
      <c r="DX226" s="258">
        <f t="shared" si="325"/>
        <v>0</v>
      </c>
      <c r="DY226" s="258">
        <f t="shared" si="325"/>
        <v>0</v>
      </c>
      <c r="DZ226" s="258">
        <f t="shared" si="325"/>
        <v>0</v>
      </c>
      <c r="EA226" s="258">
        <f t="shared" si="325"/>
        <v>0</v>
      </c>
      <c r="EB226" s="258">
        <f t="shared" si="325"/>
        <v>0</v>
      </c>
      <c r="EC226" s="258">
        <f t="shared" si="325"/>
        <v>0</v>
      </c>
      <c r="ED226" s="258">
        <f t="shared" si="325"/>
        <v>0</v>
      </c>
      <c r="EE226" s="258">
        <f t="shared" si="325"/>
        <v>0</v>
      </c>
      <c r="EF226" s="258">
        <f t="shared" si="325"/>
        <v>0</v>
      </c>
      <c r="EG226" s="258">
        <f t="shared" si="325"/>
        <v>0</v>
      </c>
      <c r="EH226" s="258">
        <f t="shared" si="325"/>
        <v>0</v>
      </c>
      <c r="EI226" s="258">
        <f t="shared" si="325"/>
        <v>0</v>
      </c>
      <c r="EJ226" s="258">
        <f t="shared" si="325"/>
        <v>0</v>
      </c>
      <c r="EK226" s="258">
        <f t="shared" si="325"/>
        <v>0</v>
      </c>
      <c r="EL226" s="258">
        <f t="shared" si="325"/>
        <v>0</v>
      </c>
      <c r="EM226" s="258">
        <f t="shared" si="325"/>
        <v>0</v>
      </c>
      <c r="EN226" s="258">
        <f t="shared" si="325"/>
        <v>0</v>
      </c>
      <c r="EO226" s="258">
        <f t="shared" si="325"/>
        <v>0</v>
      </c>
      <c r="EP226" s="258">
        <f t="shared" si="325"/>
        <v>0</v>
      </c>
      <c r="EQ226" s="258">
        <f t="shared" si="325"/>
        <v>0</v>
      </c>
      <c r="ER226" s="258">
        <f t="shared" si="325"/>
        <v>0</v>
      </c>
      <c r="ES226" s="258">
        <f t="shared" si="325"/>
        <v>0</v>
      </c>
      <c r="ET226" s="1"/>
      <c r="EU226" s="1"/>
      <c r="EV226" s="1"/>
      <c r="EW226" s="1"/>
      <c r="EX226" s="80">
        <f t="shared" ref="EX226:KE226" si="326">(P226&gt;0)*(P226-AB226)</f>
        <v>0</v>
      </c>
      <c r="EY226" s="80">
        <f t="shared" si="326"/>
        <v>0</v>
      </c>
      <c r="EZ226" s="80">
        <f t="shared" si="326"/>
        <v>0</v>
      </c>
      <c r="FA226" s="80">
        <f t="shared" si="326"/>
        <v>0</v>
      </c>
      <c r="FB226" s="80">
        <f t="shared" si="326"/>
        <v>0</v>
      </c>
      <c r="FC226" s="80">
        <f t="shared" si="326"/>
        <v>0</v>
      </c>
      <c r="FD226" s="80">
        <f t="shared" si="326"/>
        <v>0</v>
      </c>
      <c r="FE226" s="80">
        <f t="shared" si="326"/>
        <v>0</v>
      </c>
      <c r="FF226" s="80">
        <f t="shared" si="326"/>
        <v>0</v>
      </c>
      <c r="FG226" s="80">
        <f t="shared" si="326"/>
        <v>0</v>
      </c>
      <c r="FH226" s="80">
        <f t="shared" si="326"/>
        <v>0</v>
      </c>
      <c r="FI226" s="80">
        <f t="shared" si="326"/>
        <v>0</v>
      </c>
      <c r="FJ226" s="80">
        <f t="shared" si="326"/>
        <v>0</v>
      </c>
      <c r="FK226" s="80">
        <f t="shared" si="326"/>
        <v>0</v>
      </c>
      <c r="FL226" s="80">
        <f t="shared" si="326"/>
        <v>0</v>
      </c>
      <c r="FM226" s="80">
        <f t="shared" si="326"/>
        <v>0</v>
      </c>
      <c r="FN226" s="80">
        <f t="shared" si="326"/>
        <v>0</v>
      </c>
      <c r="FO226" s="80">
        <f t="shared" si="326"/>
        <v>0</v>
      </c>
      <c r="FP226" s="80">
        <f t="shared" si="326"/>
        <v>0</v>
      </c>
      <c r="FQ226" s="80">
        <f t="shared" si="326"/>
        <v>0</v>
      </c>
      <c r="FR226" s="80">
        <f t="shared" si="326"/>
        <v>0</v>
      </c>
      <c r="FS226" s="80">
        <f t="shared" si="326"/>
        <v>0</v>
      </c>
      <c r="FT226" s="80">
        <f t="shared" si="326"/>
        <v>0</v>
      </c>
      <c r="FU226" s="80">
        <f t="shared" si="326"/>
        <v>0</v>
      </c>
      <c r="FV226" s="80">
        <f t="shared" si="326"/>
        <v>0</v>
      </c>
      <c r="FW226" s="80">
        <f t="shared" si="326"/>
        <v>0</v>
      </c>
      <c r="FX226" s="80">
        <f t="shared" si="326"/>
        <v>0</v>
      </c>
      <c r="FY226" s="80">
        <f t="shared" si="326"/>
        <v>0</v>
      </c>
      <c r="FZ226" s="80">
        <f t="shared" si="326"/>
        <v>0</v>
      </c>
      <c r="GA226" s="80">
        <f t="shared" si="326"/>
        <v>0</v>
      </c>
      <c r="GB226" s="80">
        <f t="shared" si="326"/>
        <v>0</v>
      </c>
      <c r="GC226" s="80">
        <f t="shared" si="326"/>
        <v>0</v>
      </c>
      <c r="GD226" s="80">
        <f t="shared" si="326"/>
        <v>0</v>
      </c>
      <c r="GE226" s="80">
        <f t="shared" si="326"/>
        <v>0</v>
      </c>
      <c r="GF226" s="80">
        <f t="shared" si="326"/>
        <v>0</v>
      </c>
      <c r="GG226" s="80">
        <f t="shared" si="326"/>
        <v>0</v>
      </c>
      <c r="GH226" s="80">
        <f t="shared" si="326"/>
        <v>0</v>
      </c>
      <c r="GI226" s="80">
        <f t="shared" si="326"/>
        <v>0</v>
      </c>
      <c r="GJ226" s="80">
        <f t="shared" si="326"/>
        <v>0</v>
      </c>
      <c r="GK226" s="80">
        <f t="shared" si="326"/>
        <v>0</v>
      </c>
      <c r="GL226" s="80">
        <f t="shared" si="326"/>
        <v>0</v>
      </c>
      <c r="GM226" s="80">
        <f t="shared" si="326"/>
        <v>0</v>
      </c>
      <c r="GN226" s="80">
        <f t="shared" si="326"/>
        <v>0</v>
      </c>
      <c r="GO226" s="80">
        <f t="shared" si="326"/>
        <v>0</v>
      </c>
      <c r="GP226" s="80">
        <f t="shared" si="326"/>
        <v>0</v>
      </c>
      <c r="GQ226" s="80">
        <f t="shared" si="326"/>
        <v>0</v>
      </c>
      <c r="GR226" s="80">
        <f t="shared" si="326"/>
        <v>0</v>
      </c>
      <c r="GS226" s="80">
        <f t="shared" si="326"/>
        <v>0</v>
      </c>
      <c r="GT226" s="80">
        <f t="shared" si="326"/>
        <v>0</v>
      </c>
      <c r="GU226" s="80">
        <f t="shared" si="326"/>
        <v>0</v>
      </c>
      <c r="GV226" s="80">
        <f t="shared" si="326"/>
        <v>0</v>
      </c>
      <c r="GW226" s="80">
        <f t="shared" si="326"/>
        <v>0</v>
      </c>
      <c r="GX226" s="80">
        <f t="shared" si="326"/>
        <v>0</v>
      </c>
      <c r="GY226" s="80">
        <f t="shared" si="326"/>
        <v>0</v>
      </c>
      <c r="GZ226" s="80">
        <f t="shared" si="326"/>
        <v>0</v>
      </c>
      <c r="HA226" s="80">
        <f t="shared" si="326"/>
        <v>0</v>
      </c>
      <c r="HB226" s="80">
        <f t="shared" si="326"/>
        <v>0</v>
      </c>
      <c r="HC226" s="80">
        <f t="shared" si="326"/>
        <v>0</v>
      </c>
      <c r="HD226" s="80">
        <f t="shared" si="326"/>
        <v>0</v>
      </c>
      <c r="HE226" s="80">
        <f t="shared" si="326"/>
        <v>0</v>
      </c>
      <c r="HF226" s="80">
        <f t="shared" si="326"/>
        <v>0</v>
      </c>
      <c r="HG226" s="80">
        <f t="shared" si="326"/>
        <v>0</v>
      </c>
      <c r="HH226" s="80">
        <f t="shared" si="326"/>
        <v>0</v>
      </c>
      <c r="HI226" s="80">
        <f t="shared" si="326"/>
        <v>0</v>
      </c>
      <c r="HJ226" s="80">
        <f t="shared" si="326"/>
        <v>0</v>
      </c>
      <c r="HK226" s="80">
        <f t="shared" si="326"/>
        <v>0</v>
      </c>
      <c r="HL226" s="80">
        <f t="shared" si="326"/>
        <v>0</v>
      </c>
      <c r="HM226" s="80">
        <f t="shared" si="326"/>
        <v>0</v>
      </c>
      <c r="HN226" s="80">
        <f t="shared" si="326"/>
        <v>0</v>
      </c>
      <c r="HO226" s="80">
        <f t="shared" si="326"/>
        <v>0</v>
      </c>
      <c r="HP226" s="80">
        <f t="shared" si="326"/>
        <v>0</v>
      </c>
      <c r="HQ226" s="80">
        <f t="shared" si="326"/>
        <v>0</v>
      </c>
      <c r="HR226" s="80">
        <f t="shared" si="326"/>
        <v>0</v>
      </c>
      <c r="HS226" s="80">
        <f t="shared" si="326"/>
        <v>0</v>
      </c>
      <c r="HT226" s="80">
        <f t="shared" si="326"/>
        <v>0</v>
      </c>
      <c r="HU226" s="80">
        <f t="shared" si="326"/>
        <v>0</v>
      </c>
      <c r="HV226" s="80">
        <f t="shared" si="326"/>
        <v>0</v>
      </c>
      <c r="HW226" s="80">
        <f t="shared" si="326"/>
        <v>0</v>
      </c>
      <c r="HX226" s="80">
        <f t="shared" si="326"/>
        <v>0</v>
      </c>
      <c r="HY226" s="80">
        <f t="shared" si="326"/>
        <v>0</v>
      </c>
      <c r="HZ226" s="80">
        <f t="shared" si="326"/>
        <v>0</v>
      </c>
      <c r="IA226" s="80">
        <f t="shared" si="326"/>
        <v>0</v>
      </c>
      <c r="IB226" s="80">
        <f t="shared" si="326"/>
        <v>0</v>
      </c>
      <c r="IC226" s="80">
        <f t="shared" si="326"/>
        <v>0</v>
      </c>
      <c r="ID226" s="80">
        <f t="shared" si="326"/>
        <v>0</v>
      </c>
      <c r="IE226" s="80">
        <f t="shared" si="326"/>
        <v>0</v>
      </c>
      <c r="IF226" s="80">
        <f t="shared" si="326"/>
        <v>0</v>
      </c>
      <c r="IG226" s="80">
        <f t="shared" si="326"/>
        <v>0</v>
      </c>
      <c r="IH226" s="80">
        <f t="shared" si="326"/>
        <v>0</v>
      </c>
      <c r="II226" s="80">
        <f t="shared" si="326"/>
        <v>0</v>
      </c>
      <c r="IJ226" s="80">
        <f t="shared" si="326"/>
        <v>0</v>
      </c>
      <c r="IK226" s="80">
        <f t="shared" si="326"/>
        <v>0</v>
      </c>
      <c r="IL226" s="80">
        <f t="shared" si="326"/>
        <v>0</v>
      </c>
      <c r="IM226" s="80">
        <f t="shared" si="326"/>
        <v>0</v>
      </c>
      <c r="IN226" s="80">
        <f t="shared" si="326"/>
        <v>0</v>
      </c>
      <c r="IO226" s="80">
        <f t="shared" si="326"/>
        <v>0</v>
      </c>
      <c r="IP226" s="80">
        <f t="shared" si="326"/>
        <v>0</v>
      </c>
      <c r="IQ226" s="80">
        <f t="shared" si="326"/>
        <v>0</v>
      </c>
      <c r="IR226" s="80">
        <f t="shared" si="326"/>
        <v>0</v>
      </c>
      <c r="IS226" s="80">
        <f t="shared" si="326"/>
        <v>0</v>
      </c>
      <c r="IT226" s="80">
        <f t="shared" si="326"/>
        <v>0</v>
      </c>
      <c r="IU226" s="80">
        <f t="shared" si="326"/>
        <v>0</v>
      </c>
      <c r="IV226" s="80">
        <f t="shared" si="326"/>
        <v>0</v>
      </c>
      <c r="IW226" s="80">
        <f t="shared" si="326"/>
        <v>0</v>
      </c>
      <c r="IX226" s="80">
        <f t="shared" si="326"/>
        <v>0</v>
      </c>
      <c r="IY226" s="80">
        <f t="shared" si="326"/>
        <v>0</v>
      </c>
      <c r="IZ226" s="80">
        <f t="shared" si="326"/>
        <v>0</v>
      </c>
      <c r="JA226" s="80">
        <f t="shared" si="326"/>
        <v>0</v>
      </c>
      <c r="JB226" s="80">
        <f t="shared" si="326"/>
        <v>0</v>
      </c>
      <c r="JC226" s="80">
        <f t="shared" si="326"/>
        <v>0</v>
      </c>
      <c r="JD226" s="80">
        <f t="shared" si="326"/>
        <v>0</v>
      </c>
      <c r="JE226" s="80">
        <f t="shared" si="326"/>
        <v>0</v>
      </c>
      <c r="JF226" s="80">
        <f t="shared" si="326"/>
        <v>0</v>
      </c>
      <c r="JG226" s="80">
        <f t="shared" si="326"/>
        <v>0</v>
      </c>
      <c r="JH226" s="80">
        <f t="shared" si="326"/>
        <v>0</v>
      </c>
      <c r="JI226" s="80">
        <f t="shared" si="326"/>
        <v>0</v>
      </c>
      <c r="JJ226" s="80">
        <f t="shared" si="326"/>
        <v>0</v>
      </c>
      <c r="JK226" s="80">
        <f t="shared" si="326"/>
        <v>0</v>
      </c>
      <c r="JL226" s="80">
        <f t="shared" si="326"/>
        <v>0</v>
      </c>
      <c r="JM226" s="80">
        <f t="shared" si="326"/>
        <v>0</v>
      </c>
      <c r="JN226" s="80">
        <f t="shared" si="326"/>
        <v>0</v>
      </c>
      <c r="JO226" s="80">
        <f t="shared" si="326"/>
        <v>0</v>
      </c>
      <c r="JP226" s="80">
        <f t="shared" si="326"/>
        <v>0</v>
      </c>
      <c r="JQ226" s="80">
        <f t="shared" si="326"/>
        <v>0</v>
      </c>
      <c r="JR226" s="80">
        <f t="shared" si="326"/>
        <v>0</v>
      </c>
      <c r="JS226" s="80">
        <f t="shared" si="326"/>
        <v>0</v>
      </c>
      <c r="JT226" s="80">
        <f t="shared" si="326"/>
        <v>0</v>
      </c>
      <c r="JU226" s="80">
        <f t="shared" si="326"/>
        <v>0</v>
      </c>
      <c r="JV226" s="80">
        <f t="shared" si="326"/>
        <v>0</v>
      </c>
      <c r="JW226" s="80">
        <f t="shared" si="326"/>
        <v>0</v>
      </c>
      <c r="JX226" s="80">
        <f t="shared" si="326"/>
        <v>0</v>
      </c>
      <c r="JY226" s="80">
        <f t="shared" si="326"/>
        <v>0</v>
      </c>
      <c r="JZ226" s="80">
        <f t="shared" si="326"/>
        <v>0</v>
      </c>
      <c r="KA226" s="80">
        <f t="shared" si="326"/>
        <v>0</v>
      </c>
      <c r="KB226" s="80">
        <f t="shared" si="326"/>
        <v>0</v>
      </c>
      <c r="KC226" s="80">
        <f t="shared" si="326"/>
        <v>0</v>
      </c>
      <c r="KD226" s="80">
        <f t="shared" si="326"/>
        <v>0</v>
      </c>
      <c r="KE226" s="80">
        <f t="shared" si="326"/>
        <v>0</v>
      </c>
      <c r="KF226" s="1"/>
      <c r="KG226" s="1"/>
      <c r="KH226" s="80">
        <f>+Interest_Rate_for_Equipment_Financing/12*P226</f>
        <v>0</v>
      </c>
      <c r="KI226" s="80">
        <f>+Interest_Rate_for_Equipment_Financing/12*Q226</f>
        <v>0</v>
      </c>
      <c r="KJ226" s="80">
        <f>+Interest_Rate_for_Equipment_Financing/12*R226</f>
        <v>0</v>
      </c>
      <c r="KK226" s="80">
        <f>+Interest_Rate_for_Equipment_Financing/12*S226</f>
        <v>0</v>
      </c>
      <c r="KL226" s="80">
        <f>+Interest_Rate_for_Equipment_Financing/12*T226</f>
        <v>0</v>
      </c>
      <c r="KM226" s="80">
        <f>+Interest_Rate_for_Equipment_Financing/12*U226</f>
        <v>0</v>
      </c>
      <c r="KN226" s="80">
        <f>+Interest_Rate_for_Equipment_Financing/12*V226</f>
        <v>0</v>
      </c>
      <c r="KO226" s="80">
        <f>+Interest_Rate_for_Equipment_Financing/12*W226</f>
        <v>0</v>
      </c>
      <c r="KP226" s="80">
        <f>+Interest_Rate_for_Equipment_Financing/12*X226</f>
        <v>0</v>
      </c>
      <c r="KQ226" s="80">
        <f>+Interest_Rate_for_Equipment_Financing/12*Y226</f>
        <v>0</v>
      </c>
      <c r="KR226" s="80">
        <f>+Interest_Rate_for_Equipment_Financing/12*Z226</f>
        <v>0</v>
      </c>
      <c r="KS226" s="80">
        <f>+Interest_Rate_for_Equipment_Financing/12*AA226</f>
        <v>0</v>
      </c>
      <c r="KT226" s="80">
        <f>+Interest_Rate_for_Equipment_Financing/12*AB226</f>
        <v>0</v>
      </c>
      <c r="KU226" s="80">
        <f>+Interest_Rate_for_Equipment_Financing/12*AC226</f>
        <v>0</v>
      </c>
      <c r="KV226" s="80">
        <f>+Interest_Rate_for_Equipment_Financing/12*AD226</f>
        <v>0</v>
      </c>
      <c r="KW226" s="80">
        <f>+Interest_Rate_for_Equipment_Financing/12*AE226</f>
        <v>0</v>
      </c>
      <c r="KX226" s="80">
        <f>+Interest_Rate_for_Equipment_Financing/12*AF226</f>
        <v>0</v>
      </c>
      <c r="KY226" s="80">
        <f>+Interest_Rate_for_Equipment_Financing/12*AG226</f>
        <v>0</v>
      </c>
      <c r="KZ226" s="80">
        <f>+Interest_Rate_for_Equipment_Financing/12*AH226</f>
        <v>0</v>
      </c>
      <c r="LA226" s="80">
        <f>+Interest_Rate_for_Equipment_Financing/12*AI226</f>
        <v>0</v>
      </c>
      <c r="LB226" s="80">
        <f>+Interest_Rate_for_Equipment_Financing/12*AJ226</f>
        <v>0</v>
      </c>
      <c r="LC226" s="80">
        <f>+Interest_Rate_for_Equipment_Financing/12*AK226</f>
        <v>0</v>
      </c>
      <c r="LD226" s="80">
        <f>+Interest_Rate_for_Equipment_Financing/12*AL226</f>
        <v>0</v>
      </c>
      <c r="LE226" s="80">
        <f>+Interest_Rate_for_Equipment_Financing/12*AM226</f>
        <v>0</v>
      </c>
      <c r="LF226" s="80">
        <f>+Interest_Rate_for_Equipment_Financing/12*AN226</f>
        <v>0</v>
      </c>
      <c r="LG226" s="80">
        <f>+Interest_Rate_for_Equipment_Financing/12*AO226</f>
        <v>0</v>
      </c>
      <c r="LH226" s="80">
        <f>+Interest_Rate_for_Equipment_Financing/12*AP226</f>
        <v>0</v>
      </c>
      <c r="LI226" s="80">
        <f>+Interest_Rate_for_Equipment_Financing/12*AQ226</f>
        <v>0</v>
      </c>
      <c r="LJ226" s="80">
        <f>+Interest_Rate_for_Equipment_Financing/12*AR226</f>
        <v>0</v>
      </c>
      <c r="LK226" s="80">
        <f>+Interest_Rate_for_Equipment_Financing/12*AS226</f>
        <v>0</v>
      </c>
      <c r="LL226" s="80">
        <f>+Interest_Rate_for_Equipment_Financing/12*AT226</f>
        <v>0</v>
      </c>
      <c r="LM226" s="80">
        <f>+Interest_Rate_for_Equipment_Financing/12*AU226</f>
        <v>0</v>
      </c>
      <c r="LN226" s="80">
        <f>+Interest_Rate_for_Equipment_Financing/12*AV226</f>
        <v>0</v>
      </c>
      <c r="LO226" s="80">
        <f>+Interest_Rate_for_Equipment_Financing/12*AW226</f>
        <v>0</v>
      </c>
      <c r="LP226" s="80">
        <f>+Interest_Rate_for_Equipment_Financing/12*AX226</f>
        <v>0</v>
      </c>
      <c r="LQ226" s="80">
        <f>+Interest_Rate_for_Equipment_Financing/12*AY226</f>
        <v>0</v>
      </c>
      <c r="LR226" s="80">
        <f>+Interest_Rate_for_Equipment_Financing/12*AZ226</f>
        <v>0</v>
      </c>
      <c r="LS226" s="80">
        <f>+Interest_Rate_for_Equipment_Financing/12*BA226</f>
        <v>0</v>
      </c>
      <c r="LT226" s="80">
        <f>+Interest_Rate_for_Equipment_Financing/12*BB226</f>
        <v>0</v>
      </c>
      <c r="LU226" s="80">
        <f>+Interest_Rate_for_Equipment_Financing/12*BC226</f>
        <v>0</v>
      </c>
      <c r="LV226" s="80">
        <f>+Interest_Rate_for_Equipment_Financing/12*BD226</f>
        <v>0</v>
      </c>
      <c r="LW226" s="80">
        <f>+Interest_Rate_for_Equipment_Financing/12*BE226</f>
        <v>0</v>
      </c>
      <c r="LX226" s="80">
        <f>+Interest_Rate_for_Equipment_Financing/12*BF226</f>
        <v>0</v>
      </c>
      <c r="LY226" s="80">
        <f>+Interest_Rate_for_Equipment_Financing/12*BG226</f>
        <v>0</v>
      </c>
      <c r="LZ226" s="80">
        <f>+Interest_Rate_for_Equipment_Financing/12*BH226</f>
        <v>0</v>
      </c>
      <c r="MA226" s="80">
        <f>+Interest_Rate_for_Equipment_Financing/12*BI226</f>
        <v>0</v>
      </c>
      <c r="MB226" s="80">
        <f>+Interest_Rate_for_Equipment_Financing/12*BJ226</f>
        <v>0</v>
      </c>
      <c r="MC226" s="80">
        <f>+Interest_Rate_for_Equipment_Financing/12*BK226</f>
        <v>0</v>
      </c>
      <c r="MD226" s="80">
        <f>+Interest_Rate_for_Equipment_Financing/12*BL226</f>
        <v>0</v>
      </c>
      <c r="ME226" s="80">
        <f>+Interest_Rate_for_Equipment_Financing/12*BM226</f>
        <v>0</v>
      </c>
      <c r="MF226" s="80">
        <f>+Interest_Rate_for_Equipment_Financing/12*BN226</f>
        <v>0</v>
      </c>
      <c r="MG226" s="80">
        <f>+Interest_Rate_for_Equipment_Financing/12*BO226</f>
        <v>0</v>
      </c>
      <c r="MH226" s="80">
        <f>+Interest_Rate_for_Equipment_Financing/12*BP226</f>
        <v>0</v>
      </c>
      <c r="MI226" s="80">
        <f>+Interest_Rate_for_Equipment_Financing/12*BQ226</f>
        <v>0</v>
      </c>
      <c r="MJ226" s="80">
        <f>+Interest_Rate_for_Equipment_Financing/12*BR226</f>
        <v>0</v>
      </c>
      <c r="MK226" s="80">
        <f>+Interest_Rate_for_Equipment_Financing/12*BS226</f>
        <v>0</v>
      </c>
      <c r="ML226" s="80">
        <f>+Interest_Rate_for_Equipment_Financing/12*BT226</f>
        <v>0</v>
      </c>
      <c r="MM226" s="80">
        <f>+Interest_Rate_for_Equipment_Financing/12*BU226</f>
        <v>0</v>
      </c>
      <c r="MN226" s="80">
        <f>+Interest_Rate_for_Equipment_Financing/12*BV226</f>
        <v>0</v>
      </c>
      <c r="MO226" s="80">
        <f>+Interest_Rate_for_Equipment_Financing/12*BW226</f>
        <v>0</v>
      </c>
      <c r="MP226" s="80">
        <f>+Interest_Rate_for_Equipment_Financing/12*BX226</f>
        <v>0</v>
      </c>
      <c r="MQ226" s="80">
        <f>+Interest_Rate_for_Equipment_Financing/12*BY226</f>
        <v>0</v>
      </c>
      <c r="MR226" s="80">
        <f>+Interest_Rate_for_Equipment_Financing/12*BZ226</f>
        <v>0</v>
      </c>
      <c r="MS226" s="80">
        <f>+Interest_Rate_for_Equipment_Financing/12*CA226</f>
        <v>0</v>
      </c>
      <c r="MT226" s="80">
        <f>+Interest_Rate_for_Equipment_Financing/12*CB226</f>
        <v>0</v>
      </c>
      <c r="MU226" s="80">
        <f>+Interest_Rate_for_Equipment_Financing/12*CC226</f>
        <v>0</v>
      </c>
      <c r="MV226" s="80">
        <f>+Interest_Rate_for_Equipment_Financing/12*CD226</f>
        <v>0</v>
      </c>
      <c r="MW226" s="80">
        <f>+Interest_Rate_for_Equipment_Financing/12*CE226</f>
        <v>0</v>
      </c>
      <c r="MX226" s="80">
        <f>+Interest_Rate_for_Equipment_Financing/12*CF226</f>
        <v>0</v>
      </c>
      <c r="MY226" s="80">
        <f>+Interest_Rate_for_Equipment_Financing/12*CG226</f>
        <v>0</v>
      </c>
      <c r="MZ226" s="80">
        <f>+Interest_Rate_for_Equipment_Financing/12*CH226</f>
        <v>0</v>
      </c>
      <c r="NA226" s="80">
        <f>+Interest_Rate_for_Equipment_Financing/12*CI226</f>
        <v>0</v>
      </c>
      <c r="NB226" s="80">
        <f>+Interest_Rate_for_Equipment_Financing/12*CJ226</f>
        <v>0</v>
      </c>
      <c r="NC226" s="80">
        <f>+Interest_Rate_for_Equipment_Financing/12*CK226</f>
        <v>0</v>
      </c>
      <c r="ND226" s="80">
        <f>+Interest_Rate_for_Equipment_Financing/12*CL226</f>
        <v>0</v>
      </c>
      <c r="NE226" s="80">
        <f>+Interest_Rate_for_Equipment_Financing/12*CM226</f>
        <v>0</v>
      </c>
      <c r="NF226" s="80">
        <f>+Interest_Rate_for_Equipment_Financing/12*CN226</f>
        <v>0</v>
      </c>
      <c r="NG226" s="80">
        <f>+Interest_Rate_for_Equipment_Financing/12*CO226</f>
        <v>0</v>
      </c>
      <c r="NH226" s="80">
        <f>+Interest_Rate_for_Equipment_Financing/12*CP226</f>
        <v>0</v>
      </c>
      <c r="NI226" s="80">
        <f>+Interest_Rate_for_Equipment_Financing/12*CQ226</f>
        <v>0</v>
      </c>
      <c r="NJ226" s="80">
        <f>+Interest_Rate_for_Equipment_Financing/12*CR226</f>
        <v>0</v>
      </c>
      <c r="NK226" s="80">
        <f>+Interest_Rate_for_Equipment_Financing/12*CS226</f>
        <v>0</v>
      </c>
      <c r="NL226" s="80">
        <f>+Interest_Rate_for_Equipment_Financing/12*CT226</f>
        <v>0</v>
      </c>
      <c r="NM226" s="80">
        <f>+Interest_Rate_for_Equipment_Financing/12*CU226</f>
        <v>0</v>
      </c>
      <c r="NN226" s="80">
        <f>+Interest_Rate_for_Equipment_Financing/12*CV226</f>
        <v>0</v>
      </c>
      <c r="NO226" s="80">
        <f>+Interest_Rate_for_Equipment_Financing/12*CW226</f>
        <v>0</v>
      </c>
      <c r="NP226" s="80">
        <f>+Interest_Rate_for_Equipment_Financing/12*CX226</f>
        <v>0</v>
      </c>
      <c r="NQ226" s="80">
        <f>+Interest_Rate_for_Equipment_Financing/12*CY226</f>
        <v>0</v>
      </c>
      <c r="NR226" s="80">
        <f>+Interest_Rate_for_Equipment_Financing/12*CZ226</f>
        <v>0</v>
      </c>
      <c r="NS226" s="80">
        <f>+Interest_Rate_for_Equipment_Financing/12*DA226</f>
        <v>0</v>
      </c>
      <c r="NT226" s="80">
        <f>+Interest_Rate_for_Equipment_Financing/12*DB226</f>
        <v>0</v>
      </c>
      <c r="NU226" s="80">
        <f>+Interest_Rate_for_Equipment_Financing/12*DC226</f>
        <v>0</v>
      </c>
      <c r="NV226" s="80">
        <f>+Interest_Rate_for_Equipment_Financing/12*DD226</f>
        <v>0</v>
      </c>
      <c r="NW226" s="80">
        <f>+Interest_Rate_for_Equipment_Financing/12*DE226</f>
        <v>0</v>
      </c>
      <c r="NX226" s="80">
        <f>+Interest_Rate_for_Equipment_Financing/12*DF226</f>
        <v>0</v>
      </c>
      <c r="NY226" s="80">
        <f>+Interest_Rate_for_Equipment_Financing/12*DG226</f>
        <v>0</v>
      </c>
      <c r="NZ226" s="80">
        <f>+Interest_Rate_for_Equipment_Financing/12*DH226</f>
        <v>0</v>
      </c>
      <c r="OA226" s="80">
        <f>+Interest_Rate_for_Equipment_Financing/12*DI226</f>
        <v>0</v>
      </c>
      <c r="OB226" s="80">
        <f>+Interest_Rate_for_Equipment_Financing/12*DJ226</f>
        <v>0</v>
      </c>
      <c r="OC226" s="80">
        <f>+Interest_Rate_for_Equipment_Financing/12*DK226</f>
        <v>0</v>
      </c>
      <c r="OD226" s="80">
        <f>+Interest_Rate_for_Equipment_Financing/12*DL226</f>
        <v>0</v>
      </c>
      <c r="OE226" s="80">
        <f>+Interest_Rate_for_Equipment_Financing/12*DM226</f>
        <v>0</v>
      </c>
      <c r="OF226" s="80">
        <f>+Interest_Rate_for_Equipment_Financing/12*DN226</f>
        <v>0</v>
      </c>
      <c r="OG226" s="80">
        <f>+Interest_Rate_for_Equipment_Financing/12*DO226</f>
        <v>0</v>
      </c>
      <c r="OH226" s="80">
        <f>+Interest_Rate_for_Equipment_Financing/12*DP226</f>
        <v>0</v>
      </c>
      <c r="OI226" s="80">
        <f>+Interest_Rate_for_Equipment_Financing/12*DQ226</f>
        <v>0</v>
      </c>
      <c r="OJ226" s="80">
        <f>+Interest_Rate_for_Equipment_Financing/12*DR226</f>
        <v>0</v>
      </c>
      <c r="OK226" s="80">
        <f>+Interest_Rate_for_Equipment_Financing/12*DS226</f>
        <v>0</v>
      </c>
      <c r="OL226" s="80">
        <f>+Interest_Rate_for_Equipment_Financing/12*DT226</f>
        <v>0</v>
      </c>
      <c r="OM226" s="80">
        <f>+Interest_Rate_for_Equipment_Financing/12*DU226</f>
        <v>0</v>
      </c>
      <c r="ON226" s="80">
        <f>+Interest_Rate_for_Equipment_Financing/12*DV226</f>
        <v>0</v>
      </c>
      <c r="OO226" s="80">
        <f>+Interest_Rate_for_Equipment_Financing/12*DW226</f>
        <v>0</v>
      </c>
      <c r="OP226" s="80">
        <f>+Interest_Rate_for_Equipment_Financing/12*DX226</f>
        <v>0</v>
      </c>
      <c r="OQ226" s="80">
        <f>+Interest_Rate_for_Equipment_Financing/12*DY226</f>
        <v>0</v>
      </c>
      <c r="OR226" s="80">
        <f>+Interest_Rate_for_Equipment_Financing/12*DZ226</f>
        <v>0</v>
      </c>
      <c r="OS226" s="80">
        <f>+Interest_Rate_for_Equipment_Financing/12*EA226</f>
        <v>0</v>
      </c>
      <c r="OT226" s="80">
        <f>+Interest_Rate_for_Equipment_Financing/12*EB226</f>
        <v>0</v>
      </c>
      <c r="OU226" s="80">
        <f>+Interest_Rate_for_Equipment_Financing/12*EC226</f>
        <v>0</v>
      </c>
      <c r="OV226" s="80">
        <f>+Interest_Rate_for_Equipment_Financing/12*ED226</f>
        <v>0</v>
      </c>
      <c r="OW226" s="80">
        <f>+Interest_Rate_for_Equipment_Financing/12*EE226</f>
        <v>0</v>
      </c>
    </row>
    <row r="227" ht="12.75" customHeight="1">
      <c r="A227" s="79">
        <f t="shared" si="111"/>
        <v>106</v>
      </c>
      <c r="B227" s="79" t="s">
        <v>306</v>
      </c>
      <c r="C227" s="80"/>
      <c r="D227" s="80" t="str">
        <f>Term_for_Equipment_Financing</f>
        <v/>
      </c>
      <c r="E227" s="294">
        <f>+Interest_Rate_LT</f>
        <v>0.05</v>
      </c>
      <c r="F227" s="295">
        <f t="shared" si="141"/>
        <v>10</v>
      </c>
      <c r="G227" s="79">
        <f t="shared" si="142"/>
        <v>2033</v>
      </c>
      <c r="H227" s="296"/>
      <c r="I227" s="296"/>
      <c r="J227" s="297"/>
      <c r="K227" s="1"/>
      <c r="L227" s="1"/>
      <c r="M227" s="256">
        <f t="shared" si="118"/>
        <v>48853</v>
      </c>
      <c r="N227" s="256">
        <f t="shared" si="112"/>
        <v>0</v>
      </c>
      <c r="O227" s="257">
        <f t="shared" si="113"/>
        <v>0</v>
      </c>
      <c r="P227" s="258">
        <f t="shared" ref="P227:ES227" si="327">AND((O227&gt;0.1),OR(P$70&lt;$N227,$N227=0))*(O227+$O227+O227*$E227/12)+(P$70=$M227)*($C227+$O227+$C227*$E227/12)</f>
        <v>0</v>
      </c>
      <c r="Q227" s="258">
        <f t="shared" si="327"/>
        <v>0</v>
      </c>
      <c r="R227" s="258">
        <f t="shared" si="327"/>
        <v>0</v>
      </c>
      <c r="S227" s="258">
        <f t="shared" si="327"/>
        <v>0</v>
      </c>
      <c r="T227" s="258">
        <f t="shared" si="327"/>
        <v>0</v>
      </c>
      <c r="U227" s="258">
        <f t="shared" si="327"/>
        <v>0</v>
      </c>
      <c r="V227" s="258">
        <f t="shared" si="327"/>
        <v>0</v>
      </c>
      <c r="W227" s="258">
        <f t="shared" si="327"/>
        <v>0</v>
      </c>
      <c r="X227" s="258">
        <f t="shared" si="327"/>
        <v>0</v>
      </c>
      <c r="Y227" s="258">
        <f t="shared" si="327"/>
        <v>0</v>
      </c>
      <c r="Z227" s="258">
        <f t="shared" si="327"/>
        <v>0</v>
      </c>
      <c r="AA227" s="258">
        <f t="shared" si="327"/>
        <v>0</v>
      </c>
      <c r="AB227" s="258">
        <f t="shared" si="327"/>
        <v>0</v>
      </c>
      <c r="AC227" s="258">
        <f t="shared" si="327"/>
        <v>0</v>
      </c>
      <c r="AD227" s="258">
        <f t="shared" si="327"/>
        <v>0</v>
      </c>
      <c r="AE227" s="258">
        <f t="shared" si="327"/>
        <v>0</v>
      </c>
      <c r="AF227" s="258">
        <f t="shared" si="327"/>
        <v>0</v>
      </c>
      <c r="AG227" s="258">
        <f t="shared" si="327"/>
        <v>0</v>
      </c>
      <c r="AH227" s="258">
        <f t="shared" si="327"/>
        <v>0</v>
      </c>
      <c r="AI227" s="258">
        <f t="shared" si="327"/>
        <v>0</v>
      </c>
      <c r="AJ227" s="258">
        <f t="shared" si="327"/>
        <v>0</v>
      </c>
      <c r="AK227" s="258">
        <f t="shared" si="327"/>
        <v>0</v>
      </c>
      <c r="AL227" s="258">
        <f t="shared" si="327"/>
        <v>0</v>
      </c>
      <c r="AM227" s="258">
        <f t="shared" si="327"/>
        <v>0</v>
      </c>
      <c r="AN227" s="258">
        <f t="shared" si="327"/>
        <v>0</v>
      </c>
      <c r="AO227" s="258">
        <f t="shared" si="327"/>
        <v>0</v>
      </c>
      <c r="AP227" s="258">
        <f t="shared" si="327"/>
        <v>0</v>
      </c>
      <c r="AQ227" s="258">
        <f t="shared" si="327"/>
        <v>0</v>
      </c>
      <c r="AR227" s="258">
        <f t="shared" si="327"/>
        <v>0</v>
      </c>
      <c r="AS227" s="258">
        <f t="shared" si="327"/>
        <v>0</v>
      </c>
      <c r="AT227" s="258">
        <f t="shared" si="327"/>
        <v>0</v>
      </c>
      <c r="AU227" s="258">
        <f t="shared" si="327"/>
        <v>0</v>
      </c>
      <c r="AV227" s="258">
        <f t="shared" si="327"/>
        <v>0</v>
      </c>
      <c r="AW227" s="258">
        <f t="shared" si="327"/>
        <v>0</v>
      </c>
      <c r="AX227" s="258">
        <f t="shared" si="327"/>
        <v>0</v>
      </c>
      <c r="AY227" s="258">
        <f t="shared" si="327"/>
        <v>0</v>
      </c>
      <c r="AZ227" s="258">
        <f t="shared" si="327"/>
        <v>0</v>
      </c>
      <c r="BA227" s="258">
        <f t="shared" si="327"/>
        <v>0</v>
      </c>
      <c r="BB227" s="258">
        <f t="shared" si="327"/>
        <v>0</v>
      </c>
      <c r="BC227" s="258">
        <f t="shared" si="327"/>
        <v>0</v>
      </c>
      <c r="BD227" s="258">
        <f t="shared" si="327"/>
        <v>0</v>
      </c>
      <c r="BE227" s="258">
        <f t="shared" si="327"/>
        <v>0</v>
      </c>
      <c r="BF227" s="258">
        <f t="shared" si="327"/>
        <v>0</v>
      </c>
      <c r="BG227" s="258">
        <f t="shared" si="327"/>
        <v>0</v>
      </c>
      <c r="BH227" s="258">
        <f t="shared" si="327"/>
        <v>0</v>
      </c>
      <c r="BI227" s="258">
        <f t="shared" si="327"/>
        <v>0</v>
      </c>
      <c r="BJ227" s="258">
        <f t="shared" si="327"/>
        <v>0</v>
      </c>
      <c r="BK227" s="258">
        <f t="shared" si="327"/>
        <v>0</v>
      </c>
      <c r="BL227" s="258">
        <f t="shared" si="327"/>
        <v>0</v>
      </c>
      <c r="BM227" s="258">
        <f t="shared" si="327"/>
        <v>0</v>
      </c>
      <c r="BN227" s="258">
        <f t="shared" si="327"/>
        <v>0</v>
      </c>
      <c r="BO227" s="258">
        <f t="shared" si="327"/>
        <v>0</v>
      </c>
      <c r="BP227" s="258">
        <f t="shared" si="327"/>
        <v>0</v>
      </c>
      <c r="BQ227" s="258">
        <f t="shared" si="327"/>
        <v>0</v>
      </c>
      <c r="BR227" s="258">
        <f t="shared" si="327"/>
        <v>0</v>
      </c>
      <c r="BS227" s="258">
        <f t="shared" si="327"/>
        <v>0</v>
      </c>
      <c r="BT227" s="258">
        <f t="shared" si="327"/>
        <v>0</v>
      </c>
      <c r="BU227" s="258">
        <f t="shared" si="327"/>
        <v>0</v>
      </c>
      <c r="BV227" s="258">
        <f t="shared" si="327"/>
        <v>0</v>
      </c>
      <c r="BW227" s="258">
        <f t="shared" si="327"/>
        <v>0</v>
      </c>
      <c r="BX227" s="258">
        <f t="shared" si="327"/>
        <v>0</v>
      </c>
      <c r="BY227" s="258">
        <f t="shared" si="327"/>
        <v>0</v>
      </c>
      <c r="BZ227" s="258">
        <f t="shared" si="327"/>
        <v>0</v>
      </c>
      <c r="CA227" s="258">
        <f t="shared" si="327"/>
        <v>0</v>
      </c>
      <c r="CB227" s="258">
        <f t="shared" si="327"/>
        <v>0</v>
      </c>
      <c r="CC227" s="258">
        <f t="shared" si="327"/>
        <v>0</v>
      </c>
      <c r="CD227" s="258">
        <f t="shared" si="327"/>
        <v>0</v>
      </c>
      <c r="CE227" s="258">
        <f t="shared" si="327"/>
        <v>0</v>
      </c>
      <c r="CF227" s="258">
        <f t="shared" si="327"/>
        <v>0</v>
      </c>
      <c r="CG227" s="258">
        <f t="shared" si="327"/>
        <v>0</v>
      </c>
      <c r="CH227" s="258">
        <f t="shared" si="327"/>
        <v>0</v>
      </c>
      <c r="CI227" s="258">
        <f t="shared" si="327"/>
        <v>0</v>
      </c>
      <c r="CJ227" s="258">
        <f t="shared" si="327"/>
        <v>0</v>
      </c>
      <c r="CK227" s="258">
        <f t="shared" si="327"/>
        <v>0</v>
      </c>
      <c r="CL227" s="258">
        <f t="shared" si="327"/>
        <v>0</v>
      </c>
      <c r="CM227" s="258">
        <f t="shared" si="327"/>
        <v>0</v>
      </c>
      <c r="CN227" s="258">
        <f t="shared" si="327"/>
        <v>0</v>
      </c>
      <c r="CO227" s="258">
        <f t="shared" si="327"/>
        <v>0</v>
      </c>
      <c r="CP227" s="258">
        <f t="shared" si="327"/>
        <v>0</v>
      </c>
      <c r="CQ227" s="258">
        <f t="shared" si="327"/>
        <v>0</v>
      </c>
      <c r="CR227" s="258">
        <f t="shared" si="327"/>
        <v>0</v>
      </c>
      <c r="CS227" s="258">
        <f t="shared" si="327"/>
        <v>0</v>
      </c>
      <c r="CT227" s="258">
        <f t="shared" si="327"/>
        <v>0</v>
      </c>
      <c r="CU227" s="258">
        <f t="shared" si="327"/>
        <v>0</v>
      </c>
      <c r="CV227" s="258">
        <f t="shared" si="327"/>
        <v>0</v>
      </c>
      <c r="CW227" s="258">
        <f t="shared" si="327"/>
        <v>0</v>
      </c>
      <c r="CX227" s="258">
        <f t="shared" si="327"/>
        <v>0</v>
      </c>
      <c r="CY227" s="258">
        <f t="shared" si="327"/>
        <v>0</v>
      </c>
      <c r="CZ227" s="258">
        <f t="shared" si="327"/>
        <v>0</v>
      </c>
      <c r="DA227" s="258">
        <f t="shared" si="327"/>
        <v>0</v>
      </c>
      <c r="DB227" s="258">
        <f t="shared" si="327"/>
        <v>0</v>
      </c>
      <c r="DC227" s="258">
        <f t="shared" si="327"/>
        <v>0</v>
      </c>
      <c r="DD227" s="258">
        <f t="shared" si="327"/>
        <v>0</v>
      </c>
      <c r="DE227" s="258">
        <f t="shared" si="327"/>
        <v>0</v>
      </c>
      <c r="DF227" s="258">
        <f t="shared" si="327"/>
        <v>0</v>
      </c>
      <c r="DG227" s="258">
        <f t="shared" si="327"/>
        <v>0</v>
      </c>
      <c r="DH227" s="258">
        <f t="shared" si="327"/>
        <v>0</v>
      </c>
      <c r="DI227" s="258">
        <f t="shared" si="327"/>
        <v>0</v>
      </c>
      <c r="DJ227" s="258">
        <f t="shared" si="327"/>
        <v>0</v>
      </c>
      <c r="DK227" s="258">
        <f t="shared" si="327"/>
        <v>0</v>
      </c>
      <c r="DL227" s="258">
        <f t="shared" si="327"/>
        <v>0</v>
      </c>
      <c r="DM227" s="258">
        <f t="shared" si="327"/>
        <v>0</v>
      </c>
      <c r="DN227" s="258">
        <f t="shared" si="327"/>
        <v>0</v>
      </c>
      <c r="DO227" s="258">
        <f t="shared" si="327"/>
        <v>0</v>
      </c>
      <c r="DP227" s="258">
        <f t="shared" si="327"/>
        <v>0</v>
      </c>
      <c r="DQ227" s="258">
        <f t="shared" si="327"/>
        <v>0</v>
      </c>
      <c r="DR227" s="258">
        <f t="shared" si="327"/>
        <v>0</v>
      </c>
      <c r="DS227" s="258">
        <f t="shared" si="327"/>
        <v>0</v>
      </c>
      <c r="DT227" s="258">
        <f t="shared" si="327"/>
        <v>0</v>
      </c>
      <c r="DU227" s="258">
        <f t="shared" si="327"/>
        <v>0</v>
      </c>
      <c r="DV227" s="258">
        <f t="shared" si="327"/>
        <v>0</v>
      </c>
      <c r="DW227" s="258">
        <f t="shared" si="327"/>
        <v>0</v>
      </c>
      <c r="DX227" s="258">
        <f t="shared" si="327"/>
        <v>0</v>
      </c>
      <c r="DY227" s="258">
        <f t="shared" si="327"/>
        <v>0</v>
      </c>
      <c r="DZ227" s="258">
        <f t="shared" si="327"/>
        <v>0</v>
      </c>
      <c r="EA227" s="258">
        <f t="shared" si="327"/>
        <v>0</v>
      </c>
      <c r="EB227" s="258">
        <f t="shared" si="327"/>
        <v>0</v>
      </c>
      <c r="EC227" s="258">
        <f t="shared" si="327"/>
        <v>0</v>
      </c>
      <c r="ED227" s="258">
        <f t="shared" si="327"/>
        <v>0</v>
      </c>
      <c r="EE227" s="258">
        <f t="shared" si="327"/>
        <v>0</v>
      </c>
      <c r="EF227" s="258">
        <f t="shared" si="327"/>
        <v>0</v>
      </c>
      <c r="EG227" s="258">
        <f t="shared" si="327"/>
        <v>0</v>
      </c>
      <c r="EH227" s="258">
        <f t="shared" si="327"/>
        <v>0</v>
      </c>
      <c r="EI227" s="258">
        <f t="shared" si="327"/>
        <v>0</v>
      </c>
      <c r="EJ227" s="258">
        <f t="shared" si="327"/>
        <v>0</v>
      </c>
      <c r="EK227" s="258">
        <f t="shared" si="327"/>
        <v>0</v>
      </c>
      <c r="EL227" s="258">
        <f t="shared" si="327"/>
        <v>0</v>
      </c>
      <c r="EM227" s="258">
        <f t="shared" si="327"/>
        <v>0</v>
      </c>
      <c r="EN227" s="258">
        <f t="shared" si="327"/>
        <v>0</v>
      </c>
      <c r="EO227" s="258">
        <f t="shared" si="327"/>
        <v>0</v>
      </c>
      <c r="EP227" s="258">
        <f t="shared" si="327"/>
        <v>0</v>
      </c>
      <c r="EQ227" s="258">
        <f t="shared" si="327"/>
        <v>0</v>
      </c>
      <c r="ER227" s="258">
        <f t="shared" si="327"/>
        <v>0</v>
      </c>
      <c r="ES227" s="258">
        <f t="shared" si="327"/>
        <v>0</v>
      </c>
      <c r="ET227" s="1"/>
      <c r="EU227" s="1"/>
      <c r="EV227" s="1"/>
      <c r="EW227" s="1"/>
      <c r="EX227" s="80">
        <f t="shared" ref="EX227:KE227" si="328">(P227&gt;0)*(P227-AB227)</f>
        <v>0</v>
      </c>
      <c r="EY227" s="80">
        <f t="shared" si="328"/>
        <v>0</v>
      </c>
      <c r="EZ227" s="80">
        <f t="shared" si="328"/>
        <v>0</v>
      </c>
      <c r="FA227" s="80">
        <f t="shared" si="328"/>
        <v>0</v>
      </c>
      <c r="FB227" s="80">
        <f t="shared" si="328"/>
        <v>0</v>
      </c>
      <c r="FC227" s="80">
        <f t="shared" si="328"/>
        <v>0</v>
      </c>
      <c r="FD227" s="80">
        <f t="shared" si="328"/>
        <v>0</v>
      </c>
      <c r="FE227" s="80">
        <f t="shared" si="328"/>
        <v>0</v>
      </c>
      <c r="FF227" s="80">
        <f t="shared" si="328"/>
        <v>0</v>
      </c>
      <c r="FG227" s="80">
        <f t="shared" si="328"/>
        <v>0</v>
      </c>
      <c r="FH227" s="80">
        <f t="shared" si="328"/>
        <v>0</v>
      </c>
      <c r="FI227" s="80">
        <f t="shared" si="328"/>
        <v>0</v>
      </c>
      <c r="FJ227" s="80">
        <f t="shared" si="328"/>
        <v>0</v>
      </c>
      <c r="FK227" s="80">
        <f t="shared" si="328"/>
        <v>0</v>
      </c>
      <c r="FL227" s="80">
        <f t="shared" si="328"/>
        <v>0</v>
      </c>
      <c r="FM227" s="80">
        <f t="shared" si="328"/>
        <v>0</v>
      </c>
      <c r="FN227" s="80">
        <f t="shared" si="328"/>
        <v>0</v>
      </c>
      <c r="FO227" s="80">
        <f t="shared" si="328"/>
        <v>0</v>
      </c>
      <c r="FP227" s="80">
        <f t="shared" si="328"/>
        <v>0</v>
      </c>
      <c r="FQ227" s="80">
        <f t="shared" si="328"/>
        <v>0</v>
      </c>
      <c r="FR227" s="80">
        <f t="shared" si="328"/>
        <v>0</v>
      </c>
      <c r="FS227" s="80">
        <f t="shared" si="328"/>
        <v>0</v>
      </c>
      <c r="FT227" s="80">
        <f t="shared" si="328"/>
        <v>0</v>
      </c>
      <c r="FU227" s="80">
        <f t="shared" si="328"/>
        <v>0</v>
      </c>
      <c r="FV227" s="80">
        <f t="shared" si="328"/>
        <v>0</v>
      </c>
      <c r="FW227" s="80">
        <f t="shared" si="328"/>
        <v>0</v>
      </c>
      <c r="FX227" s="80">
        <f t="shared" si="328"/>
        <v>0</v>
      </c>
      <c r="FY227" s="80">
        <f t="shared" si="328"/>
        <v>0</v>
      </c>
      <c r="FZ227" s="80">
        <f t="shared" si="328"/>
        <v>0</v>
      </c>
      <c r="GA227" s="80">
        <f t="shared" si="328"/>
        <v>0</v>
      </c>
      <c r="GB227" s="80">
        <f t="shared" si="328"/>
        <v>0</v>
      </c>
      <c r="GC227" s="80">
        <f t="shared" si="328"/>
        <v>0</v>
      </c>
      <c r="GD227" s="80">
        <f t="shared" si="328"/>
        <v>0</v>
      </c>
      <c r="GE227" s="80">
        <f t="shared" si="328"/>
        <v>0</v>
      </c>
      <c r="GF227" s="80">
        <f t="shared" si="328"/>
        <v>0</v>
      </c>
      <c r="GG227" s="80">
        <f t="shared" si="328"/>
        <v>0</v>
      </c>
      <c r="GH227" s="80">
        <f t="shared" si="328"/>
        <v>0</v>
      </c>
      <c r="GI227" s="80">
        <f t="shared" si="328"/>
        <v>0</v>
      </c>
      <c r="GJ227" s="80">
        <f t="shared" si="328"/>
        <v>0</v>
      </c>
      <c r="GK227" s="80">
        <f t="shared" si="328"/>
        <v>0</v>
      </c>
      <c r="GL227" s="80">
        <f t="shared" si="328"/>
        <v>0</v>
      </c>
      <c r="GM227" s="80">
        <f t="shared" si="328"/>
        <v>0</v>
      </c>
      <c r="GN227" s="80">
        <f t="shared" si="328"/>
        <v>0</v>
      </c>
      <c r="GO227" s="80">
        <f t="shared" si="328"/>
        <v>0</v>
      </c>
      <c r="GP227" s="80">
        <f t="shared" si="328"/>
        <v>0</v>
      </c>
      <c r="GQ227" s="80">
        <f t="shared" si="328"/>
        <v>0</v>
      </c>
      <c r="GR227" s="80">
        <f t="shared" si="328"/>
        <v>0</v>
      </c>
      <c r="GS227" s="80">
        <f t="shared" si="328"/>
        <v>0</v>
      </c>
      <c r="GT227" s="80">
        <f t="shared" si="328"/>
        <v>0</v>
      </c>
      <c r="GU227" s="80">
        <f t="shared" si="328"/>
        <v>0</v>
      </c>
      <c r="GV227" s="80">
        <f t="shared" si="328"/>
        <v>0</v>
      </c>
      <c r="GW227" s="80">
        <f t="shared" si="328"/>
        <v>0</v>
      </c>
      <c r="GX227" s="80">
        <f t="shared" si="328"/>
        <v>0</v>
      </c>
      <c r="GY227" s="80">
        <f t="shared" si="328"/>
        <v>0</v>
      </c>
      <c r="GZ227" s="80">
        <f t="shared" si="328"/>
        <v>0</v>
      </c>
      <c r="HA227" s="80">
        <f t="shared" si="328"/>
        <v>0</v>
      </c>
      <c r="HB227" s="80">
        <f t="shared" si="328"/>
        <v>0</v>
      </c>
      <c r="HC227" s="80">
        <f t="shared" si="328"/>
        <v>0</v>
      </c>
      <c r="HD227" s="80">
        <f t="shared" si="328"/>
        <v>0</v>
      </c>
      <c r="HE227" s="80">
        <f t="shared" si="328"/>
        <v>0</v>
      </c>
      <c r="HF227" s="80">
        <f t="shared" si="328"/>
        <v>0</v>
      </c>
      <c r="HG227" s="80">
        <f t="shared" si="328"/>
        <v>0</v>
      </c>
      <c r="HH227" s="80">
        <f t="shared" si="328"/>
        <v>0</v>
      </c>
      <c r="HI227" s="80">
        <f t="shared" si="328"/>
        <v>0</v>
      </c>
      <c r="HJ227" s="80">
        <f t="shared" si="328"/>
        <v>0</v>
      </c>
      <c r="HK227" s="80">
        <f t="shared" si="328"/>
        <v>0</v>
      </c>
      <c r="HL227" s="80">
        <f t="shared" si="328"/>
        <v>0</v>
      </c>
      <c r="HM227" s="80">
        <f t="shared" si="328"/>
        <v>0</v>
      </c>
      <c r="HN227" s="80">
        <f t="shared" si="328"/>
        <v>0</v>
      </c>
      <c r="HO227" s="80">
        <f t="shared" si="328"/>
        <v>0</v>
      </c>
      <c r="HP227" s="80">
        <f t="shared" si="328"/>
        <v>0</v>
      </c>
      <c r="HQ227" s="80">
        <f t="shared" si="328"/>
        <v>0</v>
      </c>
      <c r="HR227" s="80">
        <f t="shared" si="328"/>
        <v>0</v>
      </c>
      <c r="HS227" s="80">
        <f t="shared" si="328"/>
        <v>0</v>
      </c>
      <c r="HT227" s="80">
        <f t="shared" si="328"/>
        <v>0</v>
      </c>
      <c r="HU227" s="80">
        <f t="shared" si="328"/>
        <v>0</v>
      </c>
      <c r="HV227" s="80">
        <f t="shared" si="328"/>
        <v>0</v>
      </c>
      <c r="HW227" s="80">
        <f t="shared" si="328"/>
        <v>0</v>
      </c>
      <c r="HX227" s="80">
        <f t="shared" si="328"/>
        <v>0</v>
      </c>
      <c r="HY227" s="80">
        <f t="shared" si="328"/>
        <v>0</v>
      </c>
      <c r="HZ227" s="80">
        <f t="shared" si="328"/>
        <v>0</v>
      </c>
      <c r="IA227" s="80">
        <f t="shared" si="328"/>
        <v>0</v>
      </c>
      <c r="IB227" s="80">
        <f t="shared" si="328"/>
        <v>0</v>
      </c>
      <c r="IC227" s="80">
        <f t="shared" si="328"/>
        <v>0</v>
      </c>
      <c r="ID227" s="80">
        <f t="shared" si="328"/>
        <v>0</v>
      </c>
      <c r="IE227" s="80">
        <f t="shared" si="328"/>
        <v>0</v>
      </c>
      <c r="IF227" s="80">
        <f t="shared" si="328"/>
        <v>0</v>
      </c>
      <c r="IG227" s="80">
        <f t="shared" si="328"/>
        <v>0</v>
      </c>
      <c r="IH227" s="80">
        <f t="shared" si="328"/>
        <v>0</v>
      </c>
      <c r="II227" s="80">
        <f t="shared" si="328"/>
        <v>0</v>
      </c>
      <c r="IJ227" s="80">
        <f t="shared" si="328"/>
        <v>0</v>
      </c>
      <c r="IK227" s="80">
        <f t="shared" si="328"/>
        <v>0</v>
      </c>
      <c r="IL227" s="80">
        <f t="shared" si="328"/>
        <v>0</v>
      </c>
      <c r="IM227" s="80">
        <f t="shared" si="328"/>
        <v>0</v>
      </c>
      <c r="IN227" s="80">
        <f t="shared" si="328"/>
        <v>0</v>
      </c>
      <c r="IO227" s="80">
        <f t="shared" si="328"/>
        <v>0</v>
      </c>
      <c r="IP227" s="80">
        <f t="shared" si="328"/>
        <v>0</v>
      </c>
      <c r="IQ227" s="80">
        <f t="shared" si="328"/>
        <v>0</v>
      </c>
      <c r="IR227" s="80">
        <f t="shared" si="328"/>
        <v>0</v>
      </c>
      <c r="IS227" s="80">
        <f t="shared" si="328"/>
        <v>0</v>
      </c>
      <c r="IT227" s="80">
        <f t="shared" si="328"/>
        <v>0</v>
      </c>
      <c r="IU227" s="80">
        <f t="shared" si="328"/>
        <v>0</v>
      </c>
      <c r="IV227" s="80">
        <f t="shared" si="328"/>
        <v>0</v>
      </c>
      <c r="IW227" s="80">
        <f t="shared" si="328"/>
        <v>0</v>
      </c>
      <c r="IX227" s="80">
        <f t="shared" si="328"/>
        <v>0</v>
      </c>
      <c r="IY227" s="80">
        <f t="shared" si="328"/>
        <v>0</v>
      </c>
      <c r="IZ227" s="80">
        <f t="shared" si="328"/>
        <v>0</v>
      </c>
      <c r="JA227" s="80">
        <f t="shared" si="328"/>
        <v>0</v>
      </c>
      <c r="JB227" s="80">
        <f t="shared" si="328"/>
        <v>0</v>
      </c>
      <c r="JC227" s="80">
        <f t="shared" si="328"/>
        <v>0</v>
      </c>
      <c r="JD227" s="80">
        <f t="shared" si="328"/>
        <v>0</v>
      </c>
      <c r="JE227" s="80">
        <f t="shared" si="328"/>
        <v>0</v>
      </c>
      <c r="JF227" s="80">
        <f t="shared" si="328"/>
        <v>0</v>
      </c>
      <c r="JG227" s="80">
        <f t="shared" si="328"/>
        <v>0</v>
      </c>
      <c r="JH227" s="80">
        <f t="shared" si="328"/>
        <v>0</v>
      </c>
      <c r="JI227" s="80">
        <f t="shared" si="328"/>
        <v>0</v>
      </c>
      <c r="JJ227" s="80">
        <f t="shared" si="328"/>
        <v>0</v>
      </c>
      <c r="JK227" s="80">
        <f t="shared" si="328"/>
        <v>0</v>
      </c>
      <c r="JL227" s="80">
        <f t="shared" si="328"/>
        <v>0</v>
      </c>
      <c r="JM227" s="80">
        <f t="shared" si="328"/>
        <v>0</v>
      </c>
      <c r="JN227" s="80">
        <f t="shared" si="328"/>
        <v>0</v>
      </c>
      <c r="JO227" s="80">
        <f t="shared" si="328"/>
        <v>0</v>
      </c>
      <c r="JP227" s="80">
        <f t="shared" si="328"/>
        <v>0</v>
      </c>
      <c r="JQ227" s="80">
        <f t="shared" si="328"/>
        <v>0</v>
      </c>
      <c r="JR227" s="80">
        <f t="shared" si="328"/>
        <v>0</v>
      </c>
      <c r="JS227" s="80">
        <f t="shared" si="328"/>
        <v>0</v>
      </c>
      <c r="JT227" s="80">
        <f t="shared" si="328"/>
        <v>0</v>
      </c>
      <c r="JU227" s="80">
        <f t="shared" si="328"/>
        <v>0</v>
      </c>
      <c r="JV227" s="80">
        <f t="shared" si="328"/>
        <v>0</v>
      </c>
      <c r="JW227" s="80">
        <f t="shared" si="328"/>
        <v>0</v>
      </c>
      <c r="JX227" s="80">
        <f t="shared" si="328"/>
        <v>0</v>
      </c>
      <c r="JY227" s="80">
        <f t="shared" si="328"/>
        <v>0</v>
      </c>
      <c r="JZ227" s="80">
        <f t="shared" si="328"/>
        <v>0</v>
      </c>
      <c r="KA227" s="80">
        <f t="shared" si="328"/>
        <v>0</v>
      </c>
      <c r="KB227" s="80">
        <f t="shared" si="328"/>
        <v>0</v>
      </c>
      <c r="KC227" s="80">
        <f t="shared" si="328"/>
        <v>0</v>
      </c>
      <c r="KD227" s="80">
        <f t="shared" si="328"/>
        <v>0</v>
      </c>
      <c r="KE227" s="80">
        <f t="shared" si="328"/>
        <v>0</v>
      </c>
      <c r="KF227" s="1"/>
      <c r="KG227" s="1"/>
      <c r="KH227" s="80">
        <f>+Interest_Rate_for_Equipment_Financing/12*P227</f>
        <v>0</v>
      </c>
      <c r="KI227" s="80">
        <f>+Interest_Rate_for_Equipment_Financing/12*Q227</f>
        <v>0</v>
      </c>
      <c r="KJ227" s="80">
        <f>+Interest_Rate_for_Equipment_Financing/12*R227</f>
        <v>0</v>
      </c>
      <c r="KK227" s="80">
        <f>+Interest_Rate_for_Equipment_Financing/12*S227</f>
        <v>0</v>
      </c>
      <c r="KL227" s="80">
        <f>+Interest_Rate_for_Equipment_Financing/12*T227</f>
        <v>0</v>
      </c>
      <c r="KM227" s="80">
        <f>+Interest_Rate_for_Equipment_Financing/12*U227</f>
        <v>0</v>
      </c>
      <c r="KN227" s="80">
        <f>+Interest_Rate_for_Equipment_Financing/12*V227</f>
        <v>0</v>
      </c>
      <c r="KO227" s="80">
        <f>+Interest_Rate_for_Equipment_Financing/12*W227</f>
        <v>0</v>
      </c>
      <c r="KP227" s="80">
        <f>+Interest_Rate_for_Equipment_Financing/12*X227</f>
        <v>0</v>
      </c>
      <c r="KQ227" s="80">
        <f>+Interest_Rate_for_Equipment_Financing/12*Y227</f>
        <v>0</v>
      </c>
      <c r="KR227" s="80">
        <f>+Interest_Rate_for_Equipment_Financing/12*Z227</f>
        <v>0</v>
      </c>
      <c r="KS227" s="80">
        <f>+Interest_Rate_for_Equipment_Financing/12*AA227</f>
        <v>0</v>
      </c>
      <c r="KT227" s="80">
        <f>+Interest_Rate_for_Equipment_Financing/12*AB227</f>
        <v>0</v>
      </c>
      <c r="KU227" s="80">
        <f>+Interest_Rate_for_Equipment_Financing/12*AC227</f>
        <v>0</v>
      </c>
      <c r="KV227" s="80">
        <f>+Interest_Rate_for_Equipment_Financing/12*AD227</f>
        <v>0</v>
      </c>
      <c r="KW227" s="80">
        <f>+Interest_Rate_for_Equipment_Financing/12*AE227</f>
        <v>0</v>
      </c>
      <c r="KX227" s="80">
        <f>+Interest_Rate_for_Equipment_Financing/12*AF227</f>
        <v>0</v>
      </c>
      <c r="KY227" s="80">
        <f>+Interest_Rate_for_Equipment_Financing/12*AG227</f>
        <v>0</v>
      </c>
      <c r="KZ227" s="80">
        <f>+Interest_Rate_for_Equipment_Financing/12*AH227</f>
        <v>0</v>
      </c>
      <c r="LA227" s="80">
        <f>+Interest_Rate_for_Equipment_Financing/12*AI227</f>
        <v>0</v>
      </c>
      <c r="LB227" s="80">
        <f>+Interest_Rate_for_Equipment_Financing/12*AJ227</f>
        <v>0</v>
      </c>
      <c r="LC227" s="80">
        <f>+Interest_Rate_for_Equipment_Financing/12*AK227</f>
        <v>0</v>
      </c>
      <c r="LD227" s="80">
        <f>+Interest_Rate_for_Equipment_Financing/12*AL227</f>
        <v>0</v>
      </c>
      <c r="LE227" s="80">
        <f>+Interest_Rate_for_Equipment_Financing/12*AM227</f>
        <v>0</v>
      </c>
      <c r="LF227" s="80">
        <f>+Interest_Rate_for_Equipment_Financing/12*AN227</f>
        <v>0</v>
      </c>
      <c r="LG227" s="80">
        <f>+Interest_Rate_for_Equipment_Financing/12*AO227</f>
        <v>0</v>
      </c>
      <c r="LH227" s="80">
        <f>+Interest_Rate_for_Equipment_Financing/12*AP227</f>
        <v>0</v>
      </c>
      <c r="LI227" s="80">
        <f>+Interest_Rate_for_Equipment_Financing/12*AQ227</f>
        <v>0</v>
      </c>
      <c r="LJ227" s="80">
        <f>+Interest_Rate_for_Equipment_Financing/12*AR227</f>
        <v>0</v>
      </c>
      <c r="LK227" s="80">
        <f>+Interest_Rate_for_Equipment_Financing/12*AS227</f>
        <v>0</v>
      </c>
      <c r="LL227" s="80">
        <f>+Interest_Rate_for_Equipment_Financing/12*AT227</f>
        <v>0</v>
      </c>
      <c r="LM227" s="80">
        <f>+Interest_Rate_for_Equipment_Financing/12*AU227</f>
        <v>0</v>
      </c>
      <c r="LN227" s="80">
        <f>+Interest_Rate_for_Equipment_Financing/12*AV227</f>
        <v>0</v>
      </c>
      <c r="LO227" s="80">
        <f>+Interest_Rate_for_Equipment_Financing/12*AW227</f>
        <v>0</v>
      </c>
      <c r="LP227" s="80">
        <f>+Interest_Rate_for_Equipment_Financing/12*AX227</f>
        <v>0</v>
      </c>
      <c r="LQ227" s="80">
        <f>+Interest_Rate_for_Equipment_Financing/12*AY227</f>
        <v>0</v>
      </c>
      <c r="LR227" s="80">
        <f>+Interest_Rate_for_Equipment_Financing/12*AZ227</f>
        <v>0</v>
      </c>
      <c r="LS227" s="80">
        <f>+Interest_Rate_for_Equipment_Financing/12*BA227</f>
        <v>0</v>
      </c>
      <c r="LT227" s="80">
        <f>+Interest_Rate_for_Equipment_Financing/12*BB227</f>
        <v>0</v>
      </c>
      <c r="LU227" s="80">
        <f>+Interest_Rate_for_Equipment_Financing/12*BC227</f>
        <v>0</v>
      </c>
      <c r="LV227" s="80">
        <f>+Interest_Rate_for_Equipment_Financing/12*BD227</f>
        <v>0</v>
      </c>
      <c r="LW227" s="80">
        <f>+Interest_Rate_for_Equipment_Financing/12*BE227</f>
        <v>0</v>
      </c>
      <c r="LX227" s="80">
        <f>+Interest_Rate_for_Equipment_Financing/12*BF227</f>
        <v>0</v>
      </c>
      <c r="LY227" s="80">
        <f>+Interest_Rate_for_Equipment_Financing/12*BG227</f>
        <v>0</v>
      </c>
      <c r="LZ227" s="80">
        <f>+Interest_Rate_for_Equipment_Financing/12*BH227</f>
        <v>0</v>
      </c>
      <c r="MA227" s="80">
        <f>+Interest_Rate_for_Equipment_Financing/12*BI227</f>
        <v>0</v>
      </c>
      <c r="MB227" s="80">
        <f>+Interest_Rate_for_Equipment_Financing/12*BJ227</f>
        <v>0</v>
      </c>
      <c r="MC227" s="80">
        <f>+Interest_Rate_for_Equipment_Financing/12*BK227</f>
        <v>0</v>
      </c>
      <c r="MD227" s="80">
        <f>+Interest_Rate_for_Equipment_Financing/12*BL227</f>
        <v>0</v>
      </c>
      <c r="ME227" s="80">
        <f>+Interest_Rate_for_Equipment_Financing/12*BM227</f>
        <v>0</v>
      </c>
      <c r="MF227" s="80">
        <f>+Interest_Rate_for_Equipment_Financing/12*BN227</f>
        <v>0</v>
      </c>
      <c r="MG227" s="80">
        <f>+Interest_Rate_for_Equipment_Financing/12*BO227</f>
        <v>0</v>
      </c>
      <c r="MH227" s="80">
        <f>+Interest_Rate_for_Equipment_Financing/12*BP227</f>
        <v>0</v>
      </c>
      <c r="MI227" s="80">
        <f>+Interest_Rate_for_Equipment_Financing/12*BQ227</f>
        <v>0</v>
      </c>
      <c r="MJ227" s="80">
        <f>+Interest_Rate_for_Equipment_Financing/12*BR227</f>
        <v>0</v>
      </c>
      <c r="MK227" s="80">
        <f>+Interest_Rate_for_Equipment_Financing/12*BS227</f>
        <v>0</v>
      </c>
      <c r="ML227" s="80">
        <f>+Interest_Rate_for_Equipment_Financing/12*BT227</f>
        <v>0</v>
      </c>
      <c r="MM227" s="80">
        <f>+Interest_Rate_for_Equipment_Financing/12*BU227</f>
        <v>0</v>
      </c>
      <c r="MN227" s="80">
        <f>+Interest_Rate_for_Equipment_Financing/12*BV227</f>
        <v>0</v>
      </c>
      <c r="MO227" s="80">
        <f>+Interest_Rate_for_Equipment_Financing/12*BW227</f>
        <v>0</v>
      </c>
      <c r="MP227" s="80">
        <f>+Interest_Rate_for_Equipment_Financing/12*BX227</f>
        <v>0</v>
      </c>
      <c r="MQ227" s="80">
        <f>+Interest_Rate_for_Equipment_Financing/12*BY227</f>
        <v>0</v>
      </c>
      <c r="MR227" s="80">
        <f>+Interest_Rate_for_Equipment_Financing/12*BZ227</f>
        <v>0</v>
      </c>
      <c r="MS227" s="80">
        <f>+Interest_Rate_for_Equipment_Financing/12*CA227</f>
        <v>0</v>
      </c>
      <c r="MT227" s="80">
        <f>+Interest_Rate_for_Equipment_Financing/12*CB227</f>
        <v>0</v>
      </c>
      <c r="MU227" s="80">
        <f>+Interest_Rate_for_Equipment_Financing/12*CC227</f>
        <v>0</v>
      </c>
      <c r="MV227" s="80">
        <f>+Interest_Rate_for_Equipment_Financing/12*CD227</f>
        <v>0</v>
      </c>
      <c r="MW227" s="80">
        <f>+Interest_Rate_for_Equipment_Financing/12*CE227</f>
        <v>0</v>
      </c>
      <c r="MX227" s="80">
        <f>+Interest_Rate_for_Equipment_Financing/12*CF227</f>
        <v>0</v>
      </c>
      <c r="MY227" s="80">
        <f>+Interest_Rate_for_Equipment_Financing/12*CG227</f>
        <v>0</v>
      </c>
      <c r="MZ227" s="80">
        <f>+Interest_Rate_for_Equipment_Financing/12*CH227</f>
        <v>0</v>
      </c>
      <c r="NA227" s="80">
        <f>+Interest_Rate_for_Equipment_Financing/12*CI227</f>
        <v>0</v>
      </c>
      <c r="NB227" s="80">
        <f>+Interest_Rate_for_Equipment_Financing/12*CJ227</f>
        <v>0</v>
      </c>
      <c r="NC227" s="80">
        <f>+Interest_Rate_for_Equipment_Financing/12*CK227</f>
        <v>0</v>
      </c>
      <c r="ND227" s="80">
        <f>+Interest_Rate_for_Equipment_Financing/12*CL227</f>
        <v>0</v>
      </c>
      <c r="NE227" s="80">
        <f>+Interest_Rate_for_Equipment_Financing/12*CM227</f>
        <v>0</v>
      </c>
      <c r="NF227" s="80">
        <f>+Interest_Rate_for_Equipment_Financing/12*CN227</f>
        <v>0</v>
      </c>
      <c r="NG227" s="80">
        <f>+Interest_Rate_for_Equipment_Financing/12*CO227</f>
        <v>0</v>
      </c>
      <c r="NH227" s="80">
        <f>+Interest_Rate_for_Equipment_Financing/12*CP227</f>
        <v>0</v>
      </c>
      <c r="NI227" s="80">
        <f>+Interest_Rate_for_Equipment_Financing/12*CQ227</f>
        <v>0</v>
      </c>
      <c r="NJ227" s="80">
        <f>+Interest_Rate_for_Equipment_Financing/12*CR227</f>
        <v>0</v>
      </c>
      <c r="NK227" s="80">
        <f>+Interest_Rate_for_Equipment_Financing/12*CS227</f>
        <v>0</v>
      </c>
      <c r="NL227" s="80">
        <f>+Interest_Rate_for_Equipment_Financing/12*CT227</f>
        <v>0</v>
      </c>
      <c r="NM227" s="80">
        <f>+Interest_Rate_for_Equipment_Financing/12*CU227</f>
        <v>0</v>
      </c>
      <c r="NN227" s="80">
        <f>+Interest_Rate_for_Equipment_Financing/12*CV227</f>
        <v>0</v>
      </c>
      <c r="NO227" s="80">
        <f>+Interest_Rate_for_Equipment_Financing/12*CW227</f>
        <v>0</v>
      </c>
      <c r="NP227" s="80">
        <f>+Interest_Rate_for_Equipment_Financing/12*CX227</f>
        <v>0</v>
      </c>
      <c r="NQ227" s="80">
        <f>+Interest_Rate_for_Equipment_Financing/12*CY227</f>
        <v>0</v>
      </c>
      <c r="NR227" s="80">
        <f>+Interest_Rate_for_Equipment_Financing/12*CZ227</f>
        <v>0</v>
      </c>
      <c r="NS227" s="80">
        <f>+Interest_Rate_for_Equipment_Financing/12*DA227</f>
        <v>0</v>
      </c>
      <c r="NT227" s="80">
        <f>+Interest_Rate_for_Equipment_Financing/12*DB227</f>
        <v>0</v>
      </c>
      <c r="NU227" s="80">
        <f>+Interest_Rate_for_Equipment_Financing/12*DC227</f>
        <v>0</v>
      </c>
      <c r="NV227" s="80">
        <f>+Interest_Rate_for_Equipment_Financing/12*DD227</f>
        <v>0</v>
      </c>
      <c r="NW227" s="80">
        <f>+Interest_Rate_for_Equipment_Financing/12*DE227</f>
        <v>0</v>
      </c>
      <c r="NX227" s="80">
        <f>+Interest_Rate_for_Equipment_Financing/12*DF227</f>
        <v>0</v>
      </c>
      <c r="NY227" s="80">
        <f>+Interest_Rate_for_Equipment_Financing/12*DG227</f>
        <v>0</v>
      </c>
      <c r="NZ227" s="80">
        <f>+Interest_Rate_for_Equipment_Financing/12*DH227</f>
        <v>0</v>
      </c>
      <c r="OA227" s="80">
        <f>+Interest_Rate_for_Equipment_Financing/12*DI227</f>
        <v>0</v>
      </c>
      <c r="OB227" s="80">
        <f>+Interest_Rate_for_Equipment_Financing/12*DJ227</f>
        <v>0</v>
      </c>
      <c r="OC227" s="80">
        <f>+Interest_Rate_for_Equipment_Financing/12*DK227</f>
        <v>0</v>
      </c>
      <c r="OD227" s="80">
        <f>+Interest_Rate_for_Equipment_Financing/12*DL227</f>
        <v>0</v>
      </c>
      <c r="OE227" s="80">
        <f>+Interest_Rate_for_Equipment_Financing/12*DM227</f>
        <v>0</v>
      </c>
      <c r="OF227" s="80">
        <f>+Interest_Rate_for_Equipment_Financing/12*DN227</f>
        <v>0</v>
      </c>
      <c r="OG227" s="80">
        <f>+Interest_Rate_for_Equipment_Financing/12*DO227</f>
        <v>0</v>
      </c>
      <c r="OH227" s="80">
        <f>+Interest_Rate_for_Equipment_Financing/12*DP227</f>
        <v>0</v>
      </c>
      <c r="OI227" s="80">
        <f>+Interest_Rate_for_Equipment_Financing/12*DQ227</f>
        <v>0</v>
      </c>
      <c r="OJ227" s="80">
        <f>+Interest_Rate_for_Equipment_Financing/12*DR227</f>
        <v>0</v>
      </c>
      <c r="OK227" s="80">
        <f>+Interest_Rate_for_Equipment_Financing/12*DS227</f>
        <v>0</v>
      </c>
      <c r="OL227" s="80">
        <f>+Interest_Rate_for_Equipment_Financing/12*DT227</f>
        <v>0</v>
      </c>
      <c r="OM227" s="80">
        <f>+Interest_Rate_for_Equipment_Financing/12*DU227</f>
        <v>0</v>
      </c>
      <c r="ON227" s="80">
        <f>+Interest_Rate_for_Equipment_Financing/12*DV227</f>
        <v>0</v>
      </c>
      <c r="OO227" s="80">
        <f>+Interest_Rate_for_Equipment_Financing/12*DW227</f>
        <v>0</v>
      </c>
      <c r="OP227" s="80">
        <f>+Interest_Rate_for_Equipment_Financing/12*DX227</f>
        <v>0</v>
      </c>
      <c r="OQ227" s="80">
        <f>+Interest_Rate_for_Equipment_Financing/12*DY227</f>
        <v>0</v>
      </c>
      <c r="OR227" s="80">
        <f>+Interest_Rate_for_Equipment_Financing/12*DZ227</f>
        <v>0</v>
      </c>
      <c r="OS227" s="80">
        <f>+Interest_Rate_for_Equipment_Financing/12*EA227</f>
        <v>0</v>
      </c>
      <c r="OT227" s="80">
        <f>+Interest_Rate_for_Equipment_Financing/12*EB227</f>
        <v>0</v>
      </c>
      <c r="OU227" s="80">
        <f>+Interest_Rate_for_Equipment_Financing/12*EC227</f>
        <v>0</v>
      </c>
      <c r="OV227" s="80">
        <f>+Interest_Rate_for_Equipment_Financing/12*ED227</f>
        <v>0</v>
      </c>
      <c r="OW227" s="80">
        <f>+Interest_Rate_for_Equipment_Financing/12*EE227</f>
        <v>0</v>
      </c>
    </row>
    <row r="228" ht="12.75" customHeight="1">
      <c r="A228" s="79">
        <f t="shared" si="111"/>
        <v>107</v>
      </c>
      <c r="B228" s="79" t="s">
        <v>307</v>
      </c>
      <c r="C228" s="80"/>
      <c r="D228" s="80" t="str">
        <f>Term_for_Equipment_Financing</f>
        <v/>
      </c>
      <c r="E228" s="294">
        <f>+Interest_Rate_LT</f>
        <v>0.05</v>
      </c>
      <c r="F228" s="295">
        <f t="shared" si="141"/>
        <v>11</v>
      </c>
      <c r="G228" s="79">
        <f t="shared" si="142"/>
        <v>2033</v>
      </c>
      <c r="H228" s="296"/>
      <c r="I228" s="296"/>
      <c r="J228" s="297"/>
      <c r="K228" s="1"/>
      <c r="L228" s="1"/>
      <c r="M228" s="256">
        <f t="shared" si="118"/>
        <v>48884</v>
      </c>
      <c r="N228" s="256">
        <f t="shared" si="112"/>
        <v>0</v>
      </c>
      <c r="O228" s="257">
        <f t="shared" si="113"/>
        <v>0</v>
      </c>
      <c r="P228" s="258">
        <f t="shared" ref="P228:ES228" si="329">AND((O228&gt;0.1),OR(P$70&lt;$N228,$N228=0))*(O228+$O228+O228*$E228/12)+(P$70=$M228)*($C228+$O228+$C228*$E228/12)</f>
        <v>0</v>
      </c>
      <c r="Q228" s="258">
        <f t="shared" si="329"/>
        <v>0</v>
      </c>
      <c r="R228" s="258">
        <f t="shared" si="329"/>
        <v>0</v>
      </c>
      <c r="S228" s="258">
        <f t="shared" si="329"/>
        <v>0</v>
      </c>
      <c r="T228" s="258">
        <f t="shared" si="329"/>
        <v>0</v>
      </c>
      <c r="U228" s="258">
        <f t="shared" si="329"/>
        <v>0</v>
      </c>
      <c r="V228" s="258">
        <f t="shared" si="329"/>
        <v>0</v>
      </c>
      <c r="W228" s="258">
        <f t="shared" si="329"/>
        <v>0</v>
      </c>
      <c r="X228" s="258">
        <f t="shared" si="329"/>
        <v>0</v>
      </c>
      <c r="Y228" s="258">
        <f t="shared" si="329"/>
        <v>0</v>
      </c>
      <c r="Z228" s="258">
        <f t="shared" si="329"/>
        <v>0</v>
      </c>
      <c r="AA228" s="258">
        <f t="shared" si="329"/>
        <v>0</v>
      </c>
      <c r="AB228" s="258">
        <f t="shared" si="329"/>
        <v>0</v>
      </c>
      <c r="AC228" s="258">
        <f t="shared" si="329"/>
        <v>0</v>
      </c>
      <c r="AD228" s="258">
        <f t="shared" si="329"/>
        <v>0</v>
      </c>
      <c r="AE228" s="258">
        <f t="shared" si="329"/>
        <v>0</v>
      </c>
      <c r="AF228" s="258">
        <f t="shared" si="329"/>
        <v>0</v>
      </c>
      <c r="AG228" s="258">
        <f t="shared" si="329"/>
        <v>0</v>
      </c>
      <c r="AH228" s="258">
        <f t="shared" si="329"/>
        <v>0</v>
      </c>
      <c r="AI228" s="258">
        <f t="shared" si="329"/>
        <v>0</v>
      </c>
      <c r="AJ228" s="258">
        <f t="shared" si="329"/>
        <v>0</v>
      </c>
      <c r="AK228" s="258">
        <f t="shared" si="329"/>
        <v>0</v>
      </c>
      <c r="AL228" s="258">
        <f t="shared" si="329"/>
        <v>0</v>
      </c>
      <c r="AM228" s="258">
        <f t="shared" si="329"/>
        <v>0</v>
      </c>
      <c r="AN228" s="258">
        <f t="shared" si="329"/>
        <v>0</v>
      </c>
      <c r="AO228" s="258">
        <f t="shared" si="329"/>
        <v>0</v>
      </c>
      <c r="AP228" s="258">
        <f t="shared" si="329"/>
        <v>0</v>
      </c>
      <c r="AQ228" s="258">
        <f t="shared" si="329"/>
        <v>0</v>
      </c>
      <c r="AR228" s="258">
        <f t="shared" si="329"/>
        <v>0</v>
      </c>
      <c r="AS228" s="258">
        <f t="shared" si="329"/>
        <v>0</v>
      </c>
      <c r="AT228" s="258">
        <f t="shared" si="329"/>
        <v>0</v>
      </c>
      <c r="AU228" s="258">
        <f t="shared" si="329"/>
        <v>0</v>
      </c>
      <c r="AV228" s="258">
        <f t="shared" si="329"/>
        <v>0</v>
      </c>
      <c r="AW228" s="258">
        <f t="shared" si="329"/>
        <v>0</v>
      </c>
      <c r="AX228" s="258">
        <f t="shared" si="329"/>
        <v>0</v>
      </c>
      <c r="AY228" s="258">
        <f t="shared" si="329"/>
        <v>0</v>
      </c>
      <c r="AZ228" s="258">
        <f t="shared" si="329"/>
        <v>0</v>
      </c>
      <c r="BA228" s="258">
        <f t="shared" si="329"/>
        <v>0</v>
      </c>
      <c r="BB228" s="258">
        <f t="shared" si="329"/>
        <v>0</v>
      </c>
      <c r="BC228" s="258">
        <f t="shared" si="329"/>
        <v>0</v>
      </c>
      <c r="BD228" s="258">
        <f t="shared" si="329"/>
        <v>0</v>
      </c>
      <c r="BE228" s="258">
        <f t="shared" si="329"/>
        <v>0</v>
      </c>
      <c r="BF228" s="258">
        <f t="shared" si="329"/>
        <v>0</v>
      </c>
      <c r="BG228" s="258">
        <f t="shared" si="329"/>
        <v>0</v>
      </c>
      <c r="BH228" s="258">
        <f t="shared" si="329"/>
        <v>0</v>
      </c>
      <c r="BI228" s="258">
        <f t="shared" si="329"/>
        <v>0</v>
      </c>
      <c r="BJ228" s="258">
        <f t="shared" si="329"/>
        <v>0</v>
      </c>
      <c r="BK228" s="258">
        <f t="shared" si="329"/>
        <v>0</v>
      </c>
      <c r="BL228" s="258">
        <f t="shared" si="329"/>
        <v>0</v>
      </c>
      <c r="BM228" s="258">
        <f t="shared" si="329"/>
        <v>0</v>
      </c>
      <c r="BN228" s="258">
        <f t="shared" si="329"/>
        <v>0</v>
      </c>
      <c r="BO228" s="258">
        <f t="shared" si="329"/>
        <v>0</v>
      </c>
      <c r="BP228" s="258">
        <f t="shared" si="329"/>
        <v>0</v>
      </c>
      <c r="BQ228" s="258">
        <f t="shared" si="329"/>
        <v>0</v>
      </c>
      <c r="BR228" s="258">
        <f t="shared" si="329"/>
        <v>0</v>
      </c>
      <c r="BS228" s="258">
        <f t="shared" si="329"/>
        <v>0</v>
      </c>
      <c r="BT228" s="258">
        <f t="shared" si="329"/>
        <v>0</v>
      </c>
      <c r="BU228" s="258">
        <f t="shared" si="329"/>
        <v>0</v>
      </c>
      <c r="BV228" s="258">
        <f t="shared" si="329"/>
        <v>0</v>
      </c>
      <c r="BW228" s="258">
        <f t="shared" si="329"/>
        <v>0</v>
      </c>
      <c r="BX228" s="258">
        <f t="shared" si="329"/>
        <v>0</v>
      </c>
      <c r="BY228" s="258">
        <f t="shared" si="329"/>
        <v>0</v>
      </c>
      <c r="BZ228" s="258">
        <f t="shared" si="329"/>
        <v>0</v>
      </c>
      <c r="CA228" s="258">
        <f t="shared" si="329"/>
        <v>0</v>
      </c>
      <c r="CB228" s="258">
        <f t="shared" si="329"/>
        <v>0</v>
      </c>
      <c r="CC228" s="258">
        <f t="shared" si="329"/>
        <v>0</v>
      </c>
      <c r="CD228" s="258">
        <f t="shared" si="329"/>
        <v>0</v>
      </c>
      <c r="CE228" s="258">
        <f t="shared" si="329"/>
        <v>0</v>
      </c>
      <c r="CF228" s="258">
        <f t="shared" si="329"/>
        <v>0</v>
      </c>
      <c r="CG228" s="258">
        <f t="shared" si="329"/>
        <v>0</v>
      </c>
      <c r="CH228" s="258">
        <f t="shared" si="329"/>
        <v>0</v>
      </c>
      <c r="CI228" s="258">
        <f t="shared" si="329"/>
        <v>0</v>
      </c>
      <c r="CJ228" s="258">
        <f t="shared" si="329"/>
        <v>0</v>
      </c>
      <c r="CK228" s="258">
        <f t="shared" si="329"/>
        <v>0</v>
      </c>
      <c r="CL228" s="258">
        <f t="shared" si="329"/>
        <v>0</v>
      </c>
      <c r="CM228" s="258">
        <f t="shared" si="329"/>
        <v>0</v>
      </c>
      <c r="CN228" s="258">
        <f t="shared" si="329"/>
        <v>0</v>
      </c>
      <c r="CO228" s="258">
        <f t="shared" si="329"/>
        <v>0</v>
      </c>
      <c r="CP228" s="258">
        <f t="shared" si="329"/>
        <v>0</v>
      </c>
      <c r="CQ228" s="258">
        <f t="shared" si="329"/>
        <v>0</v>
      </c>
      <c r="CR228" s="258">
        <f t="shared" si="329"/>
        <v>0</v>
      </c>
      <c r="CS228" s="258">
        <f t="shared" si="329"/>
        <v>0</v>
      </c>
      <c r="CT228" s="258">
        <f t="shared" si="329"/>
        <v>0</v>
      </c>
      <c r="CU228" s="258">
        <f t="shared" si="329"/>
        <v>0</v>
      </c>
      <c r="CV228" s="258">
        <f t="shared" si="329"/>
        <v>0</v>
      </c>
      <c r="CW228" s="258">
        <f t="shared" si="329"/>
        <v>0</v>
      </c>
      <c r="CX228" s="258">
        <f t="shared" si="329"/>
        <v>0</v>
      </c>
      <c r="CY228" s="258">
        <f t="shared" si="329"/>
        <v>0</v>
      </c>
      <c r="CZ228" s="258">
        <f t="shared" si="329"/>
        <v>0</v>
      </c>
      <c r="DA228" s="258">
        <f t="shared" si="329"/>
        <v>0</v>
      </c>
      <c r="DB228" s="258">
        <f t="shared" si="329"/>
        <v>0</v>
      </c>
      <c r="DC228" s="258">
        <f t="shared" si="329"/>
        <v>0</v>
      </c>
      <c r="DD228" s="258">
        <f t="shared" si="329"/>
        <v>0</v>
      </c>
      <c r="DE228" s="258">
        <f t="shared" si="329"/>
        <v>0</v>
      </c>
      <c r="DF228" s="258">
        <f t="shared" si="329"/>
        <v>0</v>
      </c>
      <c r="DG228" s="258">
        <f t="shared" si="329"/>
        <v>0</v>
      </c>
      <c r="DH228" s="258">
        <f t="shared" si="329"/>
        <v>0</v>
      </c>
      <c r="DI228" s="258">
        <f t="shared" si="329"/>
        <v>0</v>
      </c>
      <c r="DJ228" s="258">
        <f t="shared" si="329"/>
        <v>0</v>
      </c>
      <c r="DK228" s="258">
        <f t="shared" si="329"/>
        <v>0</v>
      </c>
      <c r="DL228" s="258">
        <f t="shared" si="329"/>
        <v>0</v>
      </c>
      <c r="DM228" s="258">
        <f t="shared" si="329"/>
        <v>0</v>
      </c>
      <c r="DN228" s="258">
        <f t="shared" si="329"/>
        <v>0</v>
      </c>
      <c r="DO228" s="258">
        <f t="shared" si="329"/>
        <v>0</v>
      </c>
      <c r="DP228" s="258">
        <f t="shared" si="329"/>
        <v>0</v>
      </c>
      <c r="DQ228" s="258">
        <f t="shared" si="329"/>
        <v>0</v>
      </c>
      <c r="DR228" s="258">
        <f t="shared" si="329"/>
        <v>0</v>
      </c>
      <c r="DS228" s="258">
        <f t="shared" si="329"/>
        <v>0</v>
      </c>
      <c r="DT228" s="258">
        <f t="shared" si="329"/>
        <v>0</v>
      </c>
      <c r="DU228" s="258">
        <f t="shared" si="329"/>
        <v>0</v>
      </c>
      <c r="DV228" s="258">
        <f t="shared" si="329"/>
        <v>0</v>
      </c>
      <c r="DW228" s="258">
        <f t="shared" si="329"/>
        <v>0</v>
      </c>
      <c r="DX228" s="258">
        <f t="shared" si="329"/>
        <v>0</v>
      </c>
      <c r="DY228" s="258">
        <f t="shared" si="329"/>
        <v>0</v>
      </c>
      <c r="DZ228" s="258">
        <f t="shared" si="329"/>
        <v>0</v>
      </c>
      <c r="EA228" s="258">
        <f t="shared" si="329"/>
        <v>0</v>
      </c>
      <c r="EB228" s="258">
        <f t="shared" si="329"/>
        <v>0</v>
      </c>
      <c r="EC228" s="258">
        <f t="shared" si="329"/>
        <v>0</v>
      </c>
      <c r="ED228" s="258">
        <f t="shared" si="329"/>
        <v>0</v>
      </c>
      <c r="EE228" s="258">
        <f t="shared" si="329"/>
        <v>0</v>
      </c>
      <c r="EF228" s="258">
        <f t="shared" si="329"/>
        <v>0</v>
      </c>
      <c r="EG228" s="258">
        <f t="shared" si="329"/>
        <v>0</v>
      </c>
      <c r="EH228" s="258">
        <f t="shared" si="329"/>
        <v>0</v>
      </c>
      <c r="EI228" s="258">
        <f t="shared" si="329"/>
        <v>0</v>
      </c>
      <c r="EJ228" s="258">
        <f t="shared" si="329"/>
        <v>0</v>
      </c>
      <c r="EK228" s="258">
        <f t="shared" si="329"/>
        <v>0</v>
      </c>
      <c r="EL228" s="258">
        <f t="shared" si="329"/>
        <v>0</v>
      </c>
      <c r="EM228" s="258">
        <f t="shared" si="329"/>
        <v>0</v>
      </c>
      <c r="EN228" s="258">
        <f t="shared" si="329"/>
        <v>0</v>
      </c>
      <c r="EO228" s="258">
        <f t="shared" si="329"/>
        <v>0</v>
      </c>
      <c r="EP228" s="258">
        <f t="shared" si="329"/>
        <v>0</v>
      </c>
      <c r="EQ228" s="258">
        <f t="shared" si="329"/>
        <v>0</v>
      </c>
      <c r="ER228" s="258">
        <f t="shared" si="329"/>
        <v>0</v>
      </c>
      <c r="ES228" s="258">
        <f t="shared" si="329"/>
        <v>0</v>
      </c>
      <c r="ET228" s="1"/>
      <c r="EU228" s="1"/>
      <c r="EV228" s="1"/>
      <c r="EW228" s="1"/>
      <c r="EX228" s="80">
        <f t="shared" ref="EX228:KE228" si="330">(P228&gt;0)*(P228-AB228)</f>
        <v>0</v>
      </c>
      <c r="EY228" s="80">
        <f t="shared" si="330"/>
        <v>0</v>
      </c>
      <c r="EZ228" s="80">
        <f t="shared" si="330"/>
        <v>0</v>
      </c>
      <c r="FA228" s="80">
        <f t="shared" si="330"/>
        <v>0</v>
      </c>
      <c r="FB228" s="80">
        <f t="shared" si="330"/>
        <v>0</v>
      </c>
      <c r="FC228" s="80">
        <f t="shared" si="330"/>
        <v>0</v>
      </c>
      <c r="FD228" s="80">
        <f t="shared" si="330"/>
        <v>0</v>
      </c>
      <c r="FE228" s="80">
        <f t="shared" si="330"/>
        <v>0</v>
      </c>
      <c r="FF228" s="80">
        <f t="shared" si="330"/>
        <v>0</v>
      </c>
      <c r="FG228" s="80">
        <f t="shared" si="330"/>
        <v>0</v>
      </c>
      <c r="FH228" s="80">
        <f t="shared" si="330"/>
        <v>0</v>
      </c>
      <c r="FI228" s="80">
        <f t="shared" si="330"/>
        <v>0</v>
      </c>
      <c r="FJ228" s="80">
        <f t="shared" si="330"/>
        <v>0</v>
      </c>
      <c r="FK228" s="80">
        <f t="shared" si="330"/>
        <v>0</v>
      </c>
      <c r="FL228" s="80">
        <f t="shared" si="330"/>
        <v>0</v>
      </c>
      <c r="FM228" s="80">
        <f t="shared" si="330"/>
        <v>0</v>
      </c>
      <c r="FN228" s="80">
        <f t="shared" si="330"/>
        <v>0</v>
      </c>
      <c r="FO228" s="80">
        <f t="shared" si="330"/>
        <v>0</v>
      </c>
      <c r="FP228" s="80">
        <f t="shared" si="330"/>
        <v>0</v>
      </c>
      <c r="FQ228" s="80">
        <f t="shared" si="330"/>
        <v>0</v>
      </c>
      <c r="FR228" s="80">
        <f t="shared" si="330"/>
        <v>0</v>
      </c>
      <c r="FS228" s="80">
        <f t="shared" si="330"/>
        <v>0</v>
      </c>
      <c r="FT228" s="80">
        <f t="shared" si="330"/>
        <v>0</v>
      </c>
      <c r="FU228" s="80">
        <f t="shared" si="330"/>
        <v>0</v>
      </c>
      <c r="FV228" s="80">
        <f t="shared" si="330"/>
        <v>0</v>
      </c>
      <c r="FW228" s="80">
        <f t="shared" si="330"/>
        <v>0</v>
      </c>
      <c r="FX228" s="80">
        <f t="shared" si="330"/>
        <v>0</v>
      </c>
      <c r="FY228" s="80">
        <f t="shared" si="330"/>
        <v>0</v>
      </c>
      <c r="FZ228" s="80">
        <f t="shared" si="330"/>
        <v>0</v>
      </c>
      <c r="GA228" s="80">
        <f t="shared" si="330"/>
        <v>0</v>
      </c>
      <c r="GB228" s="80">
        <f t="shared" si="330"/>
        <v>0</v>
      </c>
      <c r="GC228" s="80">
        <f t="shared" si="330"/>
        <v>0</v>
      </c>
      <c r="GD228" s="80">
        <f t="shared" si="330"/>
        <v>0</v>
      </c>
      <c r="GE228" s="80">
        <f t="shared" si="330"/>
        <v>0</v>
      </c>
      <c r="GF228" s="80">
        <f t="shared" si="330"/>
        <v>0</v>
      </c>
      <c r="GG228" s="80">
        <f t="shared" si="330"/>
        <v>0</v>
      </c>
      <c r="GH228" s="80">
        <f t="shared" si="330"/>
        <v>0</v>
      </c>
      <c r="GI228" s="80">
        <f t="shared" si="330"/>
        <v>0</v>
      </c>
      <c r="GJ228" s="80">
        <f t="shared" si="330"/>
        <v>0</v>
      </c>
      <c r="GK228" s="80">
        <f t="shared" si="330"/>
        <v>0</v>
      </c>
      <c r="GL228" s="80">
        <f t="shared" si="330"/>
        <v>0</v>
      </c>
      <c r="GM228" s="80">
        <f t="shared" si="330"/>
        <v>0</v>
      </c>
      <c r="GN228" s="80">
        <f t="shared" si="330"/>
        <v>0</v>
      </c>
      <c r="GO228" s="80">
        <f t="shared" si="330"/>
        <v>0</v>
      </c>
      <c r="GP228" s="80">
        <f t="shared" si="330"/>
        <v>0</v>
      </c>
      <c r="GQ228" s="80">
        <f t="shared" si="330"/>
        <v>0</v>
      </c>
      <c r="GR228" s="80">
        <f t="shared" si="330"/>
        <v>0</v>
      </c>
      <c r="GS228" s="80">
        <f t="shared" si="330"/>
        <v>0</v>
      </c>
      <c r="GT228" s="80">
        <f t="shared" si="330"/>
        <v>0</v>
      </c>
      <c r="GU228" s="80">
        <f t="shared" si="330"/>
        <v>0</v>
      </c>
      <c r="GV228" s="80">
        <f t="shared" si="330"/>
        <v>0</v>
      </c>
      <c r="GW228" s="80">
        <f t="shared" si="330"/>
        <v>0</v>
      </c>
      <c r="GX228" s="80">
        <f t="shared" si="330"/>
        <v>0</v>
      </c>
      <c r="GY228" s="80">
        <f t="shared" si="330"/>
        <v>0</v>
      </c>
      <c r="GZ228" s="80">
        <f t="shared" si="330"/>
        <v>0</v>
      </c>
      <c r="HA228" s="80">
        <f t="shared" si="330"/>
        <v>0</v>
      </c>
      <c r="HB228" s="80">
        <f t="shared" si="330"/>
        <v>0</v>
      </c>
      <c r="HC228" s="80">
        <f t="shared" si="330"/>
        <v>0</v>
      </c>
      <c r="HD228" s="80">
        <f t="shared" si="330"/>
        <v>0</v>
      </c>
      <c r="HE228" s="80">
        <f t="shared" si="330"/>
        <v>0</v>
      </c>
      <c r="HF228" s="80">
        <f t="shared" si="330"/>
        <v>0</v>
      </c>
      <c r="HG228" s="80">
        <f t="shared" si="330"/>
        <v>0</v>
      </c>
      <c r="HH228" s="80">
        <f t="shared" si="330"/>
        <v>0</v>
      </c>
      <c r="HI228" s="80">
        <f t="shared" si="330"/>
        <v>0</v>
      </c>
      <c r="HJ228" s="80">
        <f t="shared" si="330"/>
        <v>0</v>
      </c>
      <c r="HK228" s="80">
        <f t="shared" si="330"/>
        <v>0</v>
      </c>
      <c r="HL228" s="80">
        <f t="shared" si="330"/>
        <v>0</v>
      </c>
      <c r="HM228" s="80">
        <f t="shared" si="330"/>
        <v>0</v>
      </c>
      <c r="HN228" s="80">
        <f t="shared" si="330"/>
        <v>0</v>
      </c>
      <c r="HO228" s="80">
        <f t="shared" si="330"/>
        <v>0</v>
      </c>
      <c r="HP228" s="80">
        <f t="shared" si="330"/>
        <v>0</v>
      </c>
      <c r="HQ228" s="80">
        <f t="shared" si="330"/>
        <v>0</v>
      </c>
      <c r="HR228" s="80">
        <f t="shared" si="330"/>
        <v>0</v>
      </c>
      <c r="HS228" s="80">
        <f t="shared" si="330"/>
        <v>0</v>
      </c>
      <c r="HT228" s="80">
        <f t="shared" si="330"/>
        <v>0</v>
      </c>
      <c r="HU228" s="80">
        <f t="shared" si="330"/>
        <v>0</v>
      </c>
      <c r="HV228" s="80">
        <f t="shared" si="330"/>
        <v>0</v>
      </c>
      <c r="HW228" s="80">
        <f t="shared" si="330"/>
        <v>0</v>
      </c>
      <c r="HX228" s="80">
        <f t="shared" si="330"/>
        <v>0</v>
      </c>
      <c r="HY228" s="80">
        <f t="shared" si="330"/>
        <v>0</v>
      </c>
      <c r="HZ228" s="80">
        <f t="shared" si="330"/>
        <v>0</v>
      </c>
      <c r="IA228" s="80">
        <f t="shared" si="330"/>
        <v>0</v>
      </c>
      <c r="IB228" s="80">
        <f t="shared" si="330"/>
        <v>0</v>
      </c>
      <c r="IC228" s="80">
        <f t="shared" si="330"/>
        <v>0</v>
      </c>
      <c r="ID228" s="80">
        <f t="shared" si="330"/>
        <v>0</v>
      </c>
      <c r="IE228" s="80">
        <f t="shared" si="330"/>
        <v>0</v>
      </c>
      <c r="IF228" s="80">
        <f t="shared" si="330"/>
        <v>0</v>
      </c>
      <c r="IG228" s="80">
        <f t="shared" si="330"/>
        <v>0</v>
      </c>
      <c r="IH228" s="80">
        <f t="shared" si="330"/>
        <v>0</v>
      </c>
      <c r="II228" s="80">
        <f t="shared" si="330"/>
        <v>0</v>
      </c>
      <c r="IJ228" s="80">
        <f t="shared" si="330"/>
        <v>0</v>
      </c>
      <c r="IK228" s="80">
        <f t="shared" si="330"/>
        <v>0</v>
      </c>
      <c r="IL228" s="80">
        <f t="shared" si="330"/>
        <v>0</v>
      </c>
      <c r="IM228" s="80">
        <f t="shared" si="330"/>
        <v>0</v>
      </c>
      <c r="IN228" s="80">
        <f t="shared" si="330"/>
        <v>0</v>
      </c>
      <c r="IO228" s="80">
        <f t="shared" si="330"/>
        <v>0</v>
      </c>
      <c r="IP228" s="80">
        <f t="shared" si="330"/>
        <v>0</v>
      </c>
      <c r="IQ228" s="80">
        <f t="shared" si="330"/>
        <v>0</v>
      </c>
      <c r="IR228" s="80">
        <f t="shared" si="330"/>
        <v>0</v>
      </c>
      <c r="IS228" s="80">
        <f t="shared" si="330"/>
        <v>0</v>
      </c>
      <c r="IT228" s="80">
        <f t="shared" si="330"/>
        <v>0</v>
      </c>
      <c r="IU228" s="80">
        <f t="shared" si="330"/>
        <v>0</v>
      </c>
      <c r="IV228" s="80">
        <f t="shared" si="330"/>
        <v>0</v>
      </c>
      <c r="IW228" s="80">
        <f t="shared" si="330"/>
        <v>0</v>
      </c>
      <c r="IX228" s="80">
        <f t="shared" si="330"/>
        <v>0</v>
      </c>
      <c r="IY228" s="80">
        <f t="shared" si="330"/>
        <v>0</v>
      </c>
      <c r="IZ228" s="80">
        <f t="shared" si="330"/>
        <v>0</v>
      </c>
      <c r="JA228" s="80">
        <f t="shared" si="330"/>
        <v>0</v>
      </c>
      <c r="JB228" s="80">
        <f t="shared" si="330"/>
        <v>0</v>
      </c>
      <c r="JC228" s="80">
        <f t="shared" si="330"/>
        <v>0</v>
      </c>
      <c r="JD228" s="80">
        <f t="shared" si="330"/>
        <v>0</v>
      </c>
      <c r="JE228" s="80">
        <f t="shared" si="330"/>
        <v>0</v>
      </c>
      <c r="JF228" s="80">
        <f t="shared" si="330"/>
        <v>0</v>
      </c>
      <c r="JG228" s="80">
        <f t="shared" si="330"/>
        <v>0</v>
      </c>
      <c r="JH228" s="80">
        <f t="shared" si="330"/>
        <v>0</v>
      </c>
      <c r="JI228" s="80">
        <f t="shared" si="330"/>
        <v>0</v>
      </c>
      <c r="JJ228" s="80">
        <f t="shared" si="330"/>
        <v>0</v>
      </c>
      <c r="JK228" s="80">
        <f t="shared" si="330"/>
        <v>0</v>
      </c>
      <c r="JL228" s="80">
        <f t="shared" si="330"/>
        <v>0</v>
      </c>
      <c r="JM228" s="80">
        <f t="shared" si="330"/>
        <v>0</v>
      </c>
      <c r="JN228" s="80">
        <f t="shared" si="330"/>
        <v>0</v>
      </c>
      <c r="JO228" s="80">
        <f t="shared" si="330"/>
        <v>0</v>
      </c>
      <c r="JP228" s="80">
        <f t="shared" si="330"/>
        <v>0</v>
      </c>
      <c r="JQ228" s="80">
        <f t="shared" si="330"/>
        <v>0</v>
      </c>
      <c r="JR228" s="80">
        <f t="shared" si="330"/>
        <v>0</v>
      </c>
      <c r="JS228" s="80">
        <f t="shared" si="330"/>
        <v>0</v>
      </c>
      <c r="JT228" s="80">
        <f t="shared" si="330"/>
        <v>0</v>
      </c>
      <c r="JU228" s="80">
        <f t="shared" si="330"/>
        <v>0</v>
      </c>
      <c r="JV228" s="80">
        <f t="shared" si="330"/>
        <v>0</v>
      </c>
      <c r="JW228" s="80">
        <f t="shared" si="330"/>
        <v>0</v>
      </c>
      <c r="JX228" s="80">
        <f t="shared" si="330"/>
        <v>0</v>
      </c>
      <c r="JY228" s="80">
        <f t="shared" si="330"/>
        <v>0</v>
      </c>
      <c r="JZ228" s="80">
        <f t="shared" si="330"/>
        <v>0</v>
      </c>
      <c r="KA228" s="80">
        <f t="shared" si="330"/>
        <v>0</v>
      </c>
      <c r="KB228" s="80">
        <f t="shared" si="330"/>
        <v>0</v>
      </c>
      <c r="KC228" s="80">
        <f t="shared" si="330"/>
        <v>0</v>
      </c>
      <c r="KD228" s="80">
        <f t="shared" si="330"/>
        <v>0</v>
      </c>
      <c r="KE228" s="80">
        <f t="shared" si="330"/>
        <v>0</v>
      </c>
      <c r="KF228" s="1"/>
      <c r="KG228" s="1"/>
      <c r="KH228" s="80">
        <f>+Interest_Rate_for_Equipment_Financing/12*P228</f>
        <v>0</v>
      </c>
      <c r="KI228" s="80">
        <f>+Interest_Rate_for_Equipment_Financing/12*Q228</f>
        <v>0</v>
      </c>
      <c r="KJ228" s="80">
        <f>+Interest_Rate_for_Equipment_Financing/12*R228</f>
        <v>0</v>
      </c>
      <c r="KK228" s="80">
        <f>+Interest_Rate_for_Equipment_Financing/12*S228</f>
        <v>0</v>
      </c>
      <c r="KL228" s="80">
        <f>+Interest_Rate_for_Equipment_Financing/12*T228</f>
        <v>0</v>
      </c>
      <c r="KM228" s="80">
        <f>+Interest_Rate_for_Equipment_Financing/12*U228</f>
        <v>0</v>
      </c>
      <c r="KN228" s="80">
        <f>+Interest_Rate_for_Equipment_Financing/12*V228</f>
        <v>0</v>
      </c>
      <c r="KO228" s="80">
        <f>+Interest_Rate_for_Equipment_Financing/12*W228</f>
        <v>0</v>
      </c>
      <c r="KP228" s="80">
        <f>+Interest_Rate_for_Equipment_Financing/12*X228</f>
        <v>0</v>
      </c>
      <c r="KQ228" s="80">
        <f>+Interest_Rate_for_Equipment_Financing/12*Y228</f>
        <v>0</v>
      </c>
      <c r="KR228" s="80">
        <f>+Interest_Rate_for_Equipment_Financing/12*Z228</f>
        <v>0</v>
      </c>
      <c r="KS228" s="80">
        <f>+Interest_Rate_for_Equipment_Financing/12*AA228</f>
        <v>0</v>
      </c>
      <c r="KT228" s="80">
        <f>+Interest_Rate_for_Equipment_Financing/12*AB228</f>
        <v>0</v>
      </c>
      <c r="KU228" s="80">
        <f>+Interest_Rate_for_Equipment_Financing/12*AC228</f>
        <v>0</v>
      </c>
      <c r="KV228" s="80">
        <f>+Interest_Rate_for_Equipment_Financing/12*AD228</f>
        <v>0</v>
      </c>
      <c r="KW228" s="80">
        <f>+Interest_Rate_for_Equipment_Financing/12*AE228</f>
        <v>0</v>
      </c>
      <c r="KX228" s="80">
        <f>+Interest_Rate_for_Equipment_Financing/12*AF228</f>
        <v>0</v>
      </c>
      <c r="KY228" s="80">
        <f>+Interest_Rate_for_Equipment_Financing/12*AG228</f>
        <v>0</v>
      </c>
      <c r="KZ228" s="80">
        <f>+Interest_Rate_for_Equipment_Financing/12*AH228</f>
        <v>0</v>
      </c>
      <c r="LA228" s="80">
        <f>+Interest_Rate_for_Equipment_Financing/12*AI228</f>
        <v>0</v>
      </c>
      <c r="LB228" s="80">
        <f>+Interest_Rate_for_Equipment_Financing/12*AJ228</f>
        <v>0</v>
      </c>
      <c r="LC228" s="80">
        <f>+Interest_Rate_for_Equipment_Financing/12*AK228</f>
        <v>0</v>
      </c>
      <c r="LD228" s="80">
        <f>+Interest_Rate_for_Equipment_Financing/12*AL228</f>
        <v>0</v>
      </c>
      <c r="LE228" s="80">
        <f>+Interest_Rate_for_Equipment_Financing/12*AM228</f>
        <v>0</v>
      </c>
      <c r="LF228" s="80">
        <f>+Interest_Rate_for_Equipment_Financing/12*AN228</f>
        <v>0</v>
      </c>
      <c r="LG228" s="80">
        <f>+Interest_Rate_for_Equipment_Financing/12*AO228</f>
        <v>0</v>
      </c>
      <c r="LH228" s="80">
        <f>+Interest_Rate_for_Equipment_Financing/12*AP228</f>
        <v>0</v>
      </c>
      <c r="LI228" s="80">
        <f>+Interest_Rate_for_Equipment_Financing/12*AQ228</f>
        <v>0</v>
      </c>
      <c r="LJ228" s="80">
        <f>+Interest_Rate_for_Equipment_Financing/12*AR228</f>
        <v>0</v>
      </c>
      <c r="LK228" s="80">
        <f>+Interest_Rate_for_Equipment_Financing/12*AS228</f>
        <v>0</v>
      </c>
      <c r="LL228" s="80">
        <f>+Interest_Rate_for_Equipment_Financing/12*AT228</f>
        <v>0</v>
      </c>
      <c r="LM228" s="80">
        <f>+Interest_Rate_for_Equipment_Financing/12*AU228</f>
        <v>0</v>
      </c>
      <c r="LN228" s="80">
        <f>+Interest_Rate_for_Equipment_Financing/12*AV228</f>
        <v>0</v>
      </c>
      <c r="LO228" s="80">
        <f>+Interest_Rate_for_Equipment_Financing/12*AW228</f>
        <v>0</v>
      </c>
      <c r="LP228" s="80">
        <f>+Interest_Rate_for_Equipment_Financing/12*AX228</f>
        <v>0</v>
      </c>
      <c r="LQ228" s="80">
        <f>+Interest_Rate_for_Equipment_Financing/12*AY228</f>
        <v>0</v>
      </c>
      <c r="LR228" s="80">
        <f>+Interest_Rate_for_Equipment_Financing/12*AZ228</f>
        <v>0</v>
      </c>
      <c r="LS228" s="80">
        <f>+Interest_Rate_for_Equipment_Financing/12*BA228</f>
        <v>0</v>
      </c>
      <c r="LT228" s="80">
        <f>+Interest_Rate_for_Equipment_Financing/12*BB228</f>
        <v>0</v>
      </c>
      <c r="LU228" s="80">
        <f>+Interest_Rate_for_Equipment_Financing/12*BC228</f>
        <v>0</v>
      </c>
      <c r="LV228" s="80">
        <f>+Interest_Rate_for_Equipment_Financing/12*BD228</f>
        <v>0</v>
      </c>
      <c r="LW228" s="80">
        <f>+Interest_Rate_for_Equipment_Financing/12*BE228</f>
        <v>0</v>
      </c>
      <c r="LX228" s="80">
        <f>+Interest_Rate_for_Equipment_Financing/12*BF228</f>
        <v>0</v>
      </c>
      <c r="LY228" s="80">
        <f>+Interest_Rate_for_Equipment_Financing/12*BG228</f>
        <v>0</v>
      </c>
      <c r="LZ228" s="80">
        <f>+Interest_Rate_for_Equipment_Financing/12*BH228</f>
        <v>0</v>
      </c>
      <c r="MA228" s="80">
        <f>+Interest_Rate_for_Equipment_Financing/12*BI228</f>
        <v>0</v>
      </c>
      <c r="MB228" s="80">
        <f>+Interest_Rate_for_Equipment_Financing/12*BJ228</f>
        <v>0</v>
      </c>
      <c r="MC228" s="80">
        <f>+Interest_Rate_for_Equipment_Financing/12*BK228</f>
        <v>0</v>
      </c>
      <c r="MD228" s="80">
        <f>+Interest_Rate_for_Equipment_Financing/12*BL228</f>
        <v>0</v>
      </c>
      <c r="ME228" s="80">
        <f>+Interest_Rate_for_Equipment_Financing/12*BM228</f>
        <v>0</v>
      </c>
      <c r="MF228" s="80">
        <f>+Interest_Rate_for_Equipment_Financing/12*BN228</f>
        <v>0</v>
      </c>
      <c r="MG228" s="80">
        <f>+Interest_Rate_for_Equipment_Financing/12*BO228</f>
        <v>0</v>
      </c>
      <c r="MH228" s="80">
        <f>+Interest_Rate_for_Equipment_Financing/12*BP228</f>
        <v>0</v>
      </c>
      <c r="MI228" s="80">
        <f>+Interest_Rate_for_Equipment_Financing/12*BQ228</f>
        <v>0</v>
      </c>
      <c r="MJ228" s="80">
        <f>+Interest_Rate_for_Equipment_Financing/12*BR228</f>
        <v>0</v>
      </c>
      <c r="MK228" s="80">
        <f>+Interest_Rate_for_Equipment_Financing/12*BS228</f>
        <v>0</v>
      </c>
      <c r="ML228" s="80">
        <f>+Interest_Rate_for_Equipment_Financing/12*BT228</f>
        <v>0</v>
      </c>
      <c r="MM228" s="80">
        <f>+Interest_Rate_for_Equipment_Financing/12*BU228</f>
        <v>0</v>
      </c>
      <c r="MN228" s="80">
        <f>+Interest_Rate_for_Equipment_Financing/12*BV228</f>
        <v>0</v>
      </c>
      <c r="MO228" s="80">
        <f>+Interest_Rate_for_Equipment_Financing/12*BW228</f>
        <v>0</v>
      </c>
      <c r="MP228" s="80">
        <f>+Interest_Rate_for_Equipment_Financing/12*BX228</f>
        <v>0</v>
      </c>
      <c r="MQ228" s="80">
        <f>+Interest_Rate_for_Equipment_Financing/12*BY228</f>
        <v>0</v>
      </c>
      <c r="MR228" s="80">
        <f>+Interest_Rate_for_Equipment_Financing/12*BZ228</f>
        <v>0</v>
      </c>
      <c r="MS228" s="80">
        <f>+Interest_Rate_for_Equipment_Financing/12*CA228</f>
        <v>0</v>
      </c>
      <c r="MT228" s="80">
        <f>+Interest_Rate_for_Equipment_Financing/12*CB228</f>
        <v>0</v>
      </c>
      <c r="MU228" s="80">
        <f>+Interest_Rate_for_Equipment_Financing/12*CC228</f>
        <v>0</v>
      </c>
      <c r="MV228" s="80">
        <f>+Interest_Rate_for_Equipment_Financing/12*CD228</f>
        <v>0</v>
      </c>
      <c r="MW228" s="80">
        <f>+Interest_Rate_for_Equipment_Financing/12*CE228</f>
        <v>0</v>
      </c>
      <c r="MX228" s="80">
        <f>+Interest_Rate_for_Equipment_Financing/12*CF228</f>
        <v>0</v>
      </c>
      <c r="MY228" s="80">
        <f>+Interest_Rate_for_Equipment_Financing/12*CG228</f>
        <v>0</v>
      </c>
      <c r="MZ228" s="80">
        <f>+Interest_Rate_for_Equipment_Financing/12*CH228</f>
        <v>0</v>
      </c>
      <c r="NA228" s="80">
        <f>+Interest_Rate_for_Equipment_Financing/12*CI228</f>
        <v>0</v>
      </c>
      <c r="NB228" s="80">
        <f>+Interest_Rate_for_Equipment_Financing/12*CJ228</f>
        <v>0</v>
      </c>
      <c r="NC228" s="80">
        <f>+Interest_Rate_for_Equipment_Financing/12*CK228</f>
        <v>0</v>
      </c>
      <c r="ND228" s="80">
        <f>+Interest_Rate_for_Equipment_Financing/12*CL228</f>
        <v>0</v>
      </c>
      <c r="NE228" s="80">
        <f>+Interest_Rate_for_Equipment_Financing/12*CM228</f>
        <v>0</v>
      </c>
      <c r="NF228" s="80">
        <f>+Interest_Rate_for_Equipment_Financing/12*CN228</f>
        <v>0</v>
      </c>
      <c r="NG228" s="80">
        <f>+Interest_Rate_for_Equipment_Financing/12*CO228</f>
        <v>0</v>
      </c>
      <c r="NH228" s="80">
        <f>+Interest_Rate_for_Equipment_Financing/12*CP228</f>
        <v>0</v>
      </c>
      <c r="NI228" s="80">
        <f>+Interest_Rate_for_Equipment_Financing/12*CQ228</f>
        <v>0</v>
      </c>
      <c r="NJ228" s="80">
        <f>+Interest_Rate_for_Equipment_Financing/12*CR228</f>
        <v>0</v>
      </c>
      <c r="NK228" s="80">
        <f>+Interest_Rate_for_Equipment_Financing/12*CS228</f>
        <v>0</v>
      </c>
      <c r="NL228" s="80">
        <f>+Interest_Rate_for_Equipment_Financing/12*CT228</f>
        <v>0</v>
      </c>
      <c r="NM228" s="80">
        <f>+Interest_Rate_for_Equipment_Financing/12*CU228</f>
        <v>0</v>
      </c>
      <c r="NN228" s="80">
        <f>+Interest_Rate_for_Equipment_Financing/12*CV228</f>
        <v>0</v>
      </c>
      <c r="NO228" s="80">
        <f>+Interest_Rate_for_Equipment_Financing/12*CW228</f>
        <v>0</v>
      </c>
      <c r="NP228" s="80">
        <f>+Interest_Rate_for_Equipment_Financing/12*CX228</f>
        <v>0</v>
      </c>
      <c r="NQ228" s="80">
        <f>+Interest_Rate_for_Equipment_Financing/12*CY228</f>
        <v>0</v>
      </c>
      <c r="NR228" s="80">
        <f>+Interest_Rate_for_Equipment_Financing/12*CZ228</f>
        <v>0</v>
      </c>
      <c r="NS228" s="80">
        <f>+Interest_Rate_for_Equipment_Financing/12*DA228</f>
        <v>0</v>
      </c>
      <c r="NT228" s="80">
        <f>+Interest_Rate_for_Equipment_Financing/12*DB228</f>
        <v>0</v>
      </c>
      <c r="NU228" s="80">
        <f>+Interest_Rate_for_Equipment_Financing/12*DC228</f>
        <v>0</v>
      </c>
      <c r="NV228" s="80">
        <f>+Interest_Rate_for_Equipment_Financing/12*DD228</f>
        <v>0</v>
      </c>
      <c r="NW228" s="80">
        <f>+Interest_Rate_for_Equipment_Financing/12*DE228</f>
        <v>0</v>
      </c>
      <c r="NX228" s="80">
        <f>+Interest_Rate_for_Equipment_Financing/12*DF228</f>
        <v>0</v>
      </c>
      <c r="NY228" s="80">
        <f>+Interest_Rate_for_Equipment_Financing/12*DG228</f>
        <v>0</v>
      </c>
      <c r="NZ228" s="80">
        <f>+Interest_Rate_for_Equipment_Financing/12*DH228</f>
        <v>0</v>
      </c>
      <c r="OA228" s="80">
        <f>+Interest_Rate_for_Equipment_Financing/12*DI228</f>
        <v>0</v>
      </c>
      <c r="OB228" s="80">
        <f>+Interest_Rate_for_Equipment_Financing/12*DJ228</f>
        <v>0</v>
      </c>
      <c r="OC228" s="80">
        <f>+Interest_Rate_for_Equipment_Financing/12*DK228</f>
        <v>0</v>
      </c>
      <c r="OD228" s="80">
        <f>+Interest_Rate_for_Equipment_Financing/12*DL228</f>
        <v>0</v>
      </c>
      <c r="OE228" s="80">
        <f>+Interest_Rate_for_Equipment_Financing/12*DM228</f>
        <v>0</v>
      </c>
      <c r="OF228" s="80">
        <f>+Interest_Rate_for_Equipment_Financing/12*DN228</f>
        <v>0</v>
      </c>
      <c r="OG228" s="80">
        <f>+Interest_Rate_for_Equipment_Financing/12*DO228</f>
        <v>0</v>
      </c>
      <c r="OH228" s="80">
        <f>+Interest_Rate_for_Equipment_Financing/12*DP228</f>
        <v>0</v>
      </c>
      <c r="OI228" s="80">
        <f>+Interest_Rate_for_Equipment_Financing/12*DQ228</f>
        <v>0</v>
      </c>
      <c r="OJ228" s="80">
        <f>+Interest_Rate_for_Equipment_Financing/12*DR228</f>
        <v>0</v>
      </c>
      <c r="OK228" s="80">
        <f>+Interest_Rate_for_Equipment_Financing/12*DS228</f>
        <v>0</v>
      </c>
      <c r="OL228" s="80">
        <f>+Interest_Rate_for_Equipment_Financing/12*DT228</f>
        <v>0</v>
      </c>
      <c r="OM228" s="80">
        <f>+Interest_Rate_for_Equipment_Financing/12*DU228</f>
        <v>0</v>
      </c>
      <c r="ON228" s="80">
        <f>+Interest_Rate_for_Equipment_Financing/12*DV228</f>
        <v>0</v>
      </c>
      <c r="OO228" s="80">
        <f>+Interest_Rate_for_Equipment_Financing/12*DW228</f>
        <v>0</v>
      </c>
      <c r="OP228" s="80">
        <f>+Interest_Rate_for_Equipment_Financing/12*DX228</f>
        <v>0</v>
      </c>
      <c r="OQ228" s="80">
        <f>+Interest_Rate_for_Equipment_Financing/12*DY228</f>
        <v>0</v>
      </c>
      <c r="OR228" s="80">
        <f>+Interest_Rate_for_Equipment_Financing/12*DZ228</f>
        <v>0</v>
      </c>
      <c r="OS228" s="80">
        <f>+Interest_Rate_for_Equipment_Financing/12*EA228</f>
        <v>0</v>
      </c>
      <c r="OT228" s="80">
        <f>+Interest_Rate_for_Equipment_Financing/12*EB228</f>
        <v>0</v>
      </c>
      <c r="OU228" s="80">
        <f>+Interest_Rate_for_Equipment_Financing/12*EC228</f>
        <v>0</v>
      </c>
      <c r="OV228" s="80">
        <f>+Interest_Rate_for_Equipment_Financing/12*ED228</f>
        <v>0</v>
      </c>
      <c r="OW228" s="80">
        <f>+Interest_Rate_for_Equipment_Financing/12*EE228</f>
        <v>0</v>
      </c>
    </row>
    <row r="229" ht="12.75" customHeight="1">
      <c r="A229" s="79">
        <f t="shared" si="111"/>
        <v>108</v>
      </c>
      <c r="B229" s="79" t="s">
        <v>308</v>
      </c>
      <c r="C229" s="80"/>
      <c r="D229" s="80" t="str">
        <f>Term_for_Equipment_Financing</f>
        <v/>
      </c>
      <c r="E229" s="294">
        <f>+Interest_Rate_LT</f>
        <v>0.05</v>
      </c>
      <c r="F229" s="295">
        <f t="shared" si="141"/>
        <v>12</v>
      </c>
      <c r="G229" s="79">
        <f t="shared" si="142"/>
        <v>2033</v>
      </c>
      <c r="H229" s="296"/>
      <c r="I229" s="296"/>
      <c r="J229" s="297"/>
      <c r="K229" s="1"/>
      <c r="L229" s="1"/>
      <c r="M229" s="256">
        <f t="shared" si="118"/>
        <v>48914</v>
      </c>
      <c r="N229" s="256">
        <f t="shared" si="112"/>
        <v>0</v>
      </c>
      <c r="O229" s="257">
        <f t="shared" si="113"/>
        <v>0</v>
      </c>
      <c r="P229" s="258">
        <f t="shared" ref="P229:ES229" si="331">AND((O229&gt;0.1),OR(P$70&lt;$N229,$N229=0))*(O229+$O229+O229*$E229/12)+(P$70=$M229)*($C229+$O229+$C229*$E229/12)</f>
        <v>0</v>
      </c>
      <c r="Q229" s="258">
        <f t="shared" si="331"/>
        <v>0</v>
      </c>
      <c r="R229" s="258">
        <f t="shared" si="331"/>
        <v>0</v>
      </c>
      <c r="S229" s="258">
        <f t="shared" si="331"/>
        <v>0</v>
      </c>
      <c r="T229" s="258">
        <f t="shared" si="331"/>
        <v>0</v>
      </c>
      <c r="U229" s="258">
        <f t="shared" si="331"/>
        <v>0</v>
      </c>
      <c r="V229" s="258">
        <f t="shared" si="331"/>
        <v>0</v>
      </c>
      <c r="W229" s="258">
        <f t="shared" si="331"/>
        <v>0</v>
      </c>
      <c r="X229" s="258">
        <f t="shared" si="331"/>
        <v>0</v>
      </c>
      <c r="Y229" s="258">
        <f t="shared" si="331"/>
        <v>0</v>
      </c>
      <c r="Z229" s="258">
        <f t="shared" si="331"/>
        <v>0</v>
      </c>
      <c r="AA229" s="258">
        <f t="shared" si="331"/>
        <v>0</v>
      </c>
      <c r="AB229" s="258">
        <f t="shared" si="331"/>
        <v>0</v>
      </c>
      <c r="AC229" s="258">
        <f t="shared" si="331"/>
        <v>0</v>
      </c>
      <c r="AD229" s="258">
        <f t="shared" si="331"/>
        <v>0</v>
      </c>
      <c r="AE229" s="258">
        <f t="shared" si="331"/>
        <v>0</v>
      </c>
      <c r="AF229" s="258">
        <f t="shared" si="331"/>
        <v>0</v>
      </c>
      <c r="AG229" s="258">
        <f t="shared" si="331"/>
        <v>0</v>
      </c>
      <c r="AH229" s="258">
        <f t="shared" si="331"/>
        <v>0</v>
      </c>
      <c r="AI229" s="258">
        <f t="shared" si="331"/>
        <v>0</v>
      </c>
      <c r="AJ229" s="258">
        <f t="shared" si="331"/>
        <v>0</v>
      </c>
      <c r="AK229" s="258">
        <f t="shared" si="331"/>
        <v>0</v>
      </c>
      <c r="AL229" s="258">
        <f t="shared" si="331"/>
        <v>0</v>
      </c>
      <c r="AM229" s="258">
        <f t="shared" si="331"/>
        <v>0</v>
      </c>
      <c r="AN229" s="258">
        <f t="shared" si="331"/>
        <v>0</v>
      </c>
      <c r="AO229" s="258">
        <f t="shared" si="331"/>
        <v>0</v>
      </c>
      <c r="AP229" s="258">
        <f t="shared" si="331"/>
        <v>0</v>
      </c>
      <c r="AQ229" s="258">
        <f t="shared" si="331"/>
        <v>0</v>
      </c>
      <c r="AR229" s="258">
        <f t="shared" si="331"/>
        <v>0</v>
      </c>
      <c r="AS229" s="258">
        <f t="shared" si="331"/>
        <v>0</v>
      </c>
      <c r="AT229" s="258">
        <f t="shared" si="331"/>
        <v>0</v>
      </c>
      <c r="AU229" s="258">
        <f t="shared" si="331"/>
        <v>0</v>
      </c>
      <c r="AV229" s="258">
        <f t="shared" si="331"/>
        <v>0</v>
      </c>
      <c r="AW229" s="258">
        <f t="shared" si="331"/>
        <v>0</v>
      </c>
      <c r="AX229" s="258">
        <f t="shared" si="331"/>
        <v>0</v>
      </c>
      <c r="AY229" s="258">
        <f t="shared" si="331"/>
        <v>0</v>
      </c>
      <c r="AZ229" s="258">
        <f t="shared" si="331"/>
        <v>0</v>
      </c>
      <c r="BA229" s="258">
        <f t="shared" si="331"/>
        <v>0</v>
      </c>
      <c r="BB229" s="258">
        <f t="shared" si="331"/>
        <v>0</v>
      </c>
      <c r="BC229" s="258">
        <f t="shared" si="331"/>
        <v>0</v>
      </c>
      <c r="BD229" s="258">
        <f t="shared" si="331"/>
        <v>0</v>
      </c>
      <c r="BE229" s="258">
        <f t="shared" si="331"/>
        <v>0</v>
      </c>
      <c r="BF229" s="258">
        <f t="shared" si="331"/>
        <v>0</v>
      </c>
      <c r="BG229" s="258">
        <f t="shared" si="331"/>
        <v>0</v>
      </c>
      <c r="BH229" s="258">
        <f t="shared" si="331"/>
        <v>0</v>
      </c>
      <c r="BI229" s="258">
        <f t="shared" si="331"/>
        <v>0</v>
      </c>
      <c r="BJ229" s="258">
        <f t="shared" si="331"/>
        <v>0</v>
      </c>
      <c r="BK229" s="258">
        <f t="shared" si="331"/>
        <v>0</v>
      </c>
      <c r="BL229" s="258">
        <f t="shared" si="331"/>
        <v>0</v>
      </c>
      <c r="BM229" s="258">
        <f t="shared" si="331"/>
        <v>0</v>
      </c>
      <c r="BN229" s="258">
        <f t="shared" si="331"/>
        <v>0</v>
      </c>
      <c r="BO229" s="258">
        <f t="shared" si="331"/>
        <v>0</v>
      </c>
      <c r="BP229" s="258">
        <f t="shared" si="331"/>
        <v>0</v>
      </c>
      <c r="BQ229" s="258">
        <f t="shared" si="331"/>
        <v>0</v>
      </c>
      <c r="BR229" s="258">
        <f t="shared" si="331"/>
        <v>0</v>
      </c>
      <c r="BS229" s="258">
        <f t="shared" si="331"/>
        <v>0</v>
      </c>
      <c r="BT229" s="258">
        <f t="shared" si="331"/>
        <v>0</v>
      </c>
      <c r="BU229" s="258">
        <f t="shared" si="331"/>
        <v>0</v>
      </c>
      <c r="BV229" s="258">
        <f t="shared" si="331"/>
        <v>0</v>
      </c>
      <c r="BW229" s="258">
        <f t="shared" si="331"/>
        <v>0</v>
      </c>
      <c r="BX229" s="258">
        <f t="shared" si="331"/>
        <v>0</v>
      </c>
      <c r="BY229" s="258">
        <f t="shared" si="331"/>
        <v>0</v>
      </c>
      <c r="BZ229" s="258">
        <f t="shared" si="331"/>
        <v>0</v>
      </c>
      <c r="CA229" s="258">
        <f t="shared" si="331"/>
        <v>0</v>
      </c>
      <c r="CB229" s="258">
        <f t="shared" si="331"/>
        <v>0</v>
      </c>
      <c r="CC229" s="258">
        <f t="shared" si="331"/>
        <v>0</v>
      </c>
      <c r="CD229" s="258">
        <f t="shared" si="331"/>
        <v>0</v>
      </c>
      <c r="CE229" s="258">
        <f t="shared" si="331"/>
        <v>0</v>
      </c>
      <c r="CF229" s="258">
        <f t="shared" si="331"/>
        <v>0</v>
      </c>
      <c r="CG229" s="258">
        <f t="shared" si="331"/>
        <v>0</v>
      </c>
      <c r="CH229" s="258">
        <f t="shared" si="331"/>
        <v>0</v>
      </c>
      <c r="CI229" s="258">
        <f t="shared" si="331"/>
        <v>0</v>
      </c>
      <c r="CJ229" s="258">
        <f t="shared" si="331"/>
        <v>0</v>
      </c>
      <c r="CK229" s="258">
        <f t="shared" si="331"/>
        <v>0</v>
      </c>
      <c r="CL229" s="258">
        <f t="shared" si="331"/>
        <v>0</v>
      </c>
      <c r="CM229" s="258">
        <f t="shared" si="331"/>
        <v>0</v>
      </c>
      <c r="CN229" s="258">
        <f t="shared" si="331"/>
        <v>0</v>
      </c>
      <c r="CO229" s="258">
        <f t="shared" si="331"/>
        <v>0</v>
      </c>
      <c r="CP229" s="258">
        <f t="shared" si="331"/>
        <v>0</v>
      </c>
      <c r="CQ229" s="258">
        <f t="shared" si="331"/>
        <v>0</v>
      </c>
      <c r="CR229" s="258">
        <f t="shared" si="331"/>
        <v>0</v>
      </c>
      <c r="CS229" s="258">
        <f t="shared" si="331"/>
        <v>0</v>
      </c>
      <c r="CT229" s="258">
        <f t="shared" si="331"/>
        <v>0</v>
      </c>
      <c r="CU229" s="258">
        <f t="shared" si="331"/>
        <v>0</v>
      </c>
      <c r="CV229" s="258">
        <f t="shared" si="331"/>
        <v>0</v>
      </c>
      <c r="CW229" s="258">
        <f t="shared" si="331"/>
        <v>0</v>
      </c>
      <c r="CX229" s="258">
        <f t="shared" si="331"/>
        <v>0</v>
      </c>
      <c r="CY229" s="258">
        <f t="shared" si="331"/>
        <v>0</v>
      </c>
      <c r="CZ229" s="258">
        <f t="shared" si="331"/>
        <v>0</v>
      </c>
      <c r="DA229" s="258">
        <f t="shared" si="331"/>
        <v>0</v>
      </c>
      <c r="DB229" s="258">
        <f t="shared" si="331"/>
        <v>0</v>
      </c>
      <c r="DC229" s="258">
        <f t="shared" si="331"/>
        <v>0</v>
      </c>
      <c r="DD229" s="258">
        <f t="shared" si="331"/>
        <v>0</v>
      </c>
      <c r="DE229" s="258">
        <f t="shared" si="331"/>
        <v>0</v>
      </c>
      <c r="DF229" s="258">
        <f t="shared" si="331"/>
        <v>0</v>
      </c>
      <c r="DG229" s="258">
        <f t="shared" si="331"/>
        <v>0</v>
      </c>
      <c r="DH229" s="258">
        <f t="shared" si="331"/>
        <v>0</v>
      </c>
      <c r="DI229" s="258">
        <f t="shared" si="331"/>
        <v>0</v>
      </c>
      <c r="DJ229" s="258">
        <f t="shared" si="331"/>
        <v>0</v>
      </c>
      <c r="DK229" s="258">
        <f t="shared" si="331"/>
        <v>0</v>
      </c>
      <c r="DL229" s="258">
        <f t="shared" si="331"/>
        <v>0</v>
      </c>
      <c r="DM229" s="258">
        <f t="shared" si="331"/>
        <v>0</v>
      </c>
      <c r="DN229" s="258">
        <f t="shared" si="331"/>
        <v>0</v>
      </c>
      <c r="DO229" s="258">
        <f t="shared" si="331"/>
        <v>0</v>
      </c>
      <c r="DP229" s="258">
        <f t="shared" si="331"/>
        <v>0</v>
      </c>
      <c r="DQ229" s="258">
        <f t="shared" si="331"/>
        <v>0</v>
      </c>
      <c r="DR229" s="258">
        <f t="shared" si="331"/>
        <v>0</v>
      </c>
      <c r="DS229" s="258">
        <f t="shared" si="331"/>
        <v>0</v>
      </c>
      <c r="DT229" s="258">
        <f t="shared" si="331"/>
        <v>0</v>
      </c>
      <c r="DU229" s="258">
        <f t="shared" si="331"/>
        <v>0</v>
      </c>
      <c r="DV229" s="258">
        <f t="shared" si="331"/>
        <v>0</v>
      </c>
      <c r="DW229" s="258">
        <f t="shared" si="331"/>
        <v>0</v>
      </c>
      <c r="DX229" s="258">
        <f t="shared" si="331"/>
        <v>0</v>
      </c>
      <c r="DY229" s="258">
        <f t="shared" si="331"/>
        <v>0</v>
      </c>
      <c r="DZ229" s="258">
        <f t="shared" si="331"/>
        <v>0</v>
      </c>
      <c r="EA229" s="258">
        <f t="shared" si="331"/>
        <v>0</v>
      </c>
      <c r="EB229" s="258">
        <f t="shared" si="331"/>
        <v>0</v>
      </c>
      <c r="EC229" s="258">
        <f t="shared" si="331"/>
        <v>0</v>
      </c>
      <c r="ED229" s="258">
        <f t="shared" si="331"/>
        <v>0</v>
      </c>
      <c r="EE229" s="258">
        <f t="shared" si="331"/>
        <v>0</v>
      </c>
      <c r="EF229" s="258">
        <f t="shared" si="331"/>
        <v>0</v>
      </c>
      <c r="EG229" s="258">
        <f t="shared" si="331"/>
        <v>0</v>
      </c>
      <c r="EH229" s="258">
        <f t="shared" si="331"/>
        <v>0</v>
      </c>
      <c r="EI229" s="258">
        <f t="shared" si="331"/>
        <v>0</v>
      </c>
      <c r="EJ229" s="258">
        <f t="shared" si="331"/>
        <v>0</v>
      </c>
      <c r="EK229" s="258">
        <f t="shared" si="331"/>
        <v>0</v>
      </c>
      <c r="EL229" s="258">
        <f t="shared" si="331"/>
        <v>0</v>
      </c>
      <c r="EM229" s="258">
        <f t="shared" si="331"/>
        <v>0</v>
      </c>
      <c r="EN229" s="258">
        <f t="shared" si="331"/>
        <v>0</v>
      </c>
      <c r="EO229" s="258">
        <f t="shared" si="331"/>
        <v>0</v>
      </c>
      <c r="EP229" s="258">
        <f t="shared" si="331"/>
        <v>0</v>
      </c>
      <c r="EQ229" s="258">
        <f t="shared" si="331"/>
        <v>0</v>
      </c>
      <c r="ER229" s="258">
        <f t="shared" si="331"/>
        <v>0</v>
      </c>
      <c r="ES229" s="258">
        <f t="shared" si="331"/>
        <v>0</v>
      </c>
      <c r="ET229" s="1"/>
      <c r="EU229" s="1"/>
      <c r="EV229" s="1"/>
      <c r="EW229" s="1"/>
      <c r="EX229" s="80">
        <f t="shared" ref="EX229:KE229" si="332">(P229&gt;0)*(P229-AB229)</f>
        <v>0</v>
      </c>
      <c r="EY229" s="80">
        <f t="shared" si="332"/>
        <v>0</v>
      </c>
      <c r="EZ229" s="80">
        <f t="shared" si="332"/>
        <v>0</v>
      </c>
      <c r="FA229" s="80">
        <f t="shared" si="332"/>
        <v>0</v>
      </c>
      <c r="FB229" s="80">
        <f t="shared" si="332"/>
        <v>0</v>
      </c>
      <c r="FC229" s="80">
        <f t="shared" si="332"/>
        <v>0</v>
      </c>
      <c r="FD229" s="80">
        <f t="shared" si="332"/>
        <v>0</v>
      </c>
      <c r="FE229" s="80">
        <f t="shared" si="332"/>
        <v>0</v>
      </c>
      <c r="FF229" s="80">
        <f t="shared" si="332"/>
        <v>0</v>
      </c>
      <c r="FG229" s="80">
        <f t="shared" si="332"/>
        <v>0</v>
      </c>
      <c r="FH229" s="80">
        <f t="shared" si="332"/>
        <v>0</v>
      </c>
      <c r="FI229" s="80">
        <f t="shared" si="332"/>
        <v>0</v>
      </c>
      <c r="FJ229" s="80">
        <f t="shared" si="332"/>
        <v>0</v>
      </c>
      <c r="FK229" s="80">
        <f t="shared" si="332"/>
        <v>0</v>
      </c>
      <c r="FL229" s="80">
        <f t="shared" si="332"/>
        <v>0</v>
      </c>
      <c r="FM229" s="80">
        <f t="shared" si="332"/>
        <v>0</v>
      </c>
      <c r="FN229" s="80">
        <f t="shared" si="332"/>
        <v>0</v>
      </c>
      <c r="FO229" s="80">
        <f t="shared" si="332"/>
        <v>0</v>
      </c>
      <c r="FP229" s="80">
        <f t="shared" si="332"/>
        <v>0</v>
      </c>
      <c r="FQ229" s="80">
        <f t="shared" si="332"/>
        <v>0</v>
      </c>
      <c r="FR229" s="80">
        <f t="shared" si="332"/>
        <v>0</v>
      </c>
      <c r="FS229" s="80">
        <f t="shared" si="332"/>
        <v>0</v>
      </c>
      <c r="FT229" s="80">
        <f t="shared" si="332"/>
        <v>0</v>
      </c>
      <c r="FU229" s="80">
        <f t="shared" si="332"/>
        <v>0</v>
      </c>
      <c r="FV229" s="80">
        <f t="shared" si="332"/>
        <v>0</v>
      </c>
      <c r="FW229" s="80">
        <f t="shared" si="332"/>
        <v>0</v>
      </c>
      <c r="FX229" s="80">
        <f t="shared" si="332"/>
        <v>0</v>
      </c>
      <c r="FY229" s="80">
        <f t="shared" si="332"/>
        <v>0</v>
      </c>
      <c r="FZ229" s="80">
        <f t="shared" si="332"/>
        <v>0</v>
      </c>
      <c r="GA229" s="80">
        <f t="shared" si="332"/>
        <v>0</v>
      </c>
      <c r="GB229" s="80">
        <f t="shared" si="332"/>
        <v>0</v>
      </c>
      <c r="GC229" s="80">
        <f t="shared" si="332"/>
        <v>0</v>
      </c>
      <c r="GD229" s="80">
        <f t="shared" si="332"/>
        <v>0</v>
      </c>
      <c r="GE229" s="80">
        <f t="shared" si="332"/>
        <v>0</v>
      </c>
      <c r="GF229" s="80">
        <f t="shared" si="332"/>
        <v>0</v>
      </c>
      <c r="GG229" s="80">
        <f t="shared" si="332"/>
        <v>0</v>
      </c>
      <c r="GH229" s="80">
        <f t="shared" si="332"/>
        <v>0</v>
      </c>
      <c r="GI229" s="80">
        <f t="shared" si="332"/>
        <v>0</v>
      </c>
      <c r="GJ229" s="80">
        <f t="shared" si="332"/>
        <v>0</v>
      </c>
      <c r="GK229" s="80">
        <f t="shared" si="332"/>
        <v>0</v>
      </c>
      <c r="GL229" s="80">
        <f t="shared" si="332"/>
        <v>0</v>
      </c>
      <c r="GM229" s="80">
        <f t="shared" si="332"/>
        <v>0</v>
      </c>
      <c r="GN229" s="80">
        <f t="shared" si="332"/>
        <v>0</v>
      </c>
      <c r="GO229" s="80">
        <f t="shared" si="332"/>
        <v>0</v>
      </c>
      <c r="GP229" s="80">
        <f t="shared" si="332"/>
        <v>0</v>
      </c>
      <c r="GQ229" s="80">
        <f t="shared" si="332"/>
        <v>0</v>
      </c>
      <c r="GR229" s="80">
        <f t="shared" si="332"/>
        <v>0</v>
      </c>
      <c r="GS229" s="80">
        <f t="shared" si="332"/>
        <v>0</v>
      </c>
      <c r="GT229" s="80">
        <f t="shared" si="332"/>
        <v>0</v>
      </c>
      <c r="GU229" s="80">
        <f t="shared" si="332"/>
        <v>0</v>
      </c>
      <c r="GV229" s="80">
        <f t="shared" si="332"/>
        <v>0</v>
      </c>
      <c r="GW229" s="80">
        <f t="shared" si="332"/>
        <v>0</v>
      </c>
      <c r="GX229" s="80">
        <f t="shared" si="332"/>
        <v>0</v>
      </c>
      <c r="GY229" s="80">
        <f t="shared" si="332"/>
        <v>0</v>
      </c>
      <c r="GZ229" s="80">
        <f t="shared" si="332"/>
        <v>0</v>
      </c>
      <c r="HA229" s="80">
        <f t="shared" si="332"/>
        <v>0</v>
      </c>
      <c r="HB229" s="80">
        <f t="shared" si="332"/>
        <v>0</v>
      </c>
      <c r="HC229" s="80">
        <f t="shared" si="332"/>
        <v>0</v>
      </c>
      <c r="HD229" s="80">
        <f t="shared" si="332"/>
        <v>0</v>
      </c>
      <c r="HE229" s="80">
        <f t="shared" si="332"/>
        <v>0</v>
      </c>
      <c r="HF229" s="80">
        <f t="shared" si="332"/>
        <v>0</v>
      </c>
      <c r="HG229" s="80">
        <f t="shared" si="332"/>
        <v>0</v>
      </c>
      <c r="HH229" s="80">
        <f t="shared" si="332"/>
        <v>0</v>
      </c>
      <c r="HI229" s="80">
        <f t="shared" si="332"/>
        <v>0</v>
      </c>
      <c r="HJ229" s="80">
        <f t="shared" si="332"/>
        <v>0</v>
      </c>
      <c r="HK229" s="80">
        <f t="shared" si="332"/>
        <v>0</v>
      </c>
      <c r="HL229" s="80">
        <f t="shared" si="332"/>
        <v>0</v>
      </c>
      <c r="HM229" s="80">
        <f t="shared" si="332"/>
        <v>0</v>
      </c>
      <c r="HN229" s="80">
        <f t="shared" si="332"/>
        <v>0</v>
      </c>
      <c r="HO229" s="80">
        <f t="shared" si="332"/>
        <v>0</v>
      </c>
      <c r="HP229" s="80">
        <f t="shared" si="332"/>
        <v>0</v>
      </c>
      <c r="HQ229" s="80">
        <f t="shared" si="332"/>
        <v>0</v>
      </c>
      <c r="HR229" s="80">
        <f t="shared" si="332"/>
        <v>0</v>
      </c>
      <c r="HS229" s="80">
        <f t="shared" si="332"/>
        <v>0</v>
      </c>
      <c r="HT229" s="80">
        <f t="shared" si="332"/>
        <v>0</v>
      </c>
      <c r="HU229" s="80">
        <f t="shared" si="332"/>
        <v>0</v>
      </c>
      <c r="HV229" s="80">
        <f t="shared" si="332"/>
        <v>0</v>
      </c>
      <c r="HW229" s="80">
        <f t="shared" si="332"/>
        <v>0</v>
      </c>
      <c r="HX229" s="80">
        <f t="shared" si="332"/>
        <v>0</v>
      </c>
      <c r="HY229" s="80">
        <f t="shared" si="332"/>
        <v>0</v>
      </c>
      <c r="HZ229" s="80">
        <f t="shared" si="332"/>
        <v>0</v>
      </c>
      <c r="IA229" s="80">
        <f t="shared" si="332"/>
        <v>0</v>
      </c>
      <c r="IB229" s="80">
        <f t="shared" si="332"/>
        <v>0</v>
      </c>
      <c r="IC229" s="80">
        <f t="shared" si="332"/>
        <v>0</v>
      </c>
      <c r="ID229" s="80">
        <f t="shared" si="332"/>
        <v>0</v>
      </c>
      <c r="IE229" s="80">
        <f t="shared" si="332"/>
        <v>0</v>
      </c>
      <c r="IF229" s="80">
        <f t="shared" si="332"/>
        <v>0</v>
      </c>
      <c r="IG229" s="80">
        <f t="shared" si="332"/>
        <v>0</v>
      </c>
      <c r="IH229" s="80">
        <f t="shared" si="332"/>
        <v>0</v>
      </c>
      <c r="II229" s="80">
        <f t="shared" si="332"/>
        <v>0</v>
      </c>
      <c r="IJ229" s="80">
        <f t="shared" si="332"/>
        <v>0</v>
      </c>
      <c r="IK229" s="80">
        <f t="shared" si="332"/>
        <v>0</v>
      </c>
      <c r="IL229" s="80">
        <f t="shared" si="332"/>
        <v>0</v>
      </c>
      <c r="IM229" s="80">
        <f t="shared" si="332"/>
        <v>0</v>
      </c>
      <c r="IN229" s="80">
        <f t="shared" si="332"/>
        <v>0</v>
      </c>
      <c r="IO229" s="80">
        <f t="shared" si="332"/>
        <v>0</v>
      </c>
      <c r="IP229" s="80">
        <f t="shared" si="332"/>
        <v>0</v>
      </c>
      <c r="IQ229" s="80">
        <f t="shared" si="332"/>
        <v>0</v>
      </c>
      <c r="IR229" s="80">
        <f t="shared" si="332"/>
        <v>0</v>
      </c>
      <c r="IS229" s="80">
        <f t="shared" si="332"/>
        <v>0</v>
      </c>
      <c r="IT229" s="80">
        <f t="shared" si="332"/>
        <v>0</v>
      </c>
      <c r="IU229" s="80">
        <f t="shared" si="332"/>
        <v>0</v>
      </c>
      <c r="IV229" s="80">
        <f t="shared" si="332"/>
        <v>0</v>
      </c>
      <c r="IW229" s="80">
        <f t="shared" si="332"/>
        <v>0</v>
      </c>
      <c r="IX229" s="80">
        <f t="shared" si="332"/>
        <v>0</v>
      </c>
      <c r="IY229" s="80">
        <f t="shared" si="332"/>
        <v>0</v>
      </c>
      <c r="IZ229" s="80">
        <f t="shared" si="332"/>
        <v>0</v>
      </c>
      <c r="JA229" s="80">
        <f t="shared" si="332"/>
        <v>0</v>
      </c>
      <c r="JB229" s="80">
        <f t="shared" si="332"/>
        <v>0</v>
      </c>
      <c r="JC229" s="80">
        <f t="shared" si="332"/>
        <v>0</v>
      </c>
      <c r="JD229" s="80">
        <f t="shared" si="332"/>
        <v>0</v>
      </c>
      <c r="JE229" s="80">
        <f t="shared" si="332"/>
        <v>0</v>
      </c>
      <c r="JF229" s="80">
        <f t="shared" si="332"/>
        <v>0</v>
      </c>
      <c r="JG229" s="80">
        <f t="shared" si="332"/>
        <v>0</v>
      </c>
      <c r="JH229" s="80">
        <f t="shared" si="332"/>
        <v>0</v>
      </c>
      <c r="JI229" s="80">
        <f t="shared" si="332"/>
        <v>0</v>
      </c>
      <c r="JJ229" s="80">
        <f t="shared" si="332"/>
        <v>0</v>
      </c>
      <c r="JK229" s="80">
        <f t="shared" si="332"/>
        <v>0</v>
      </c>
      <c r="JL229" s="80">
        <f t="shared" si="332"/>
        <v>0</v>
      </c>
      <c r="JM229" s="80">
        <f t="shared" si="332"/>
        <v>0</v>
      </c>
      <c r="JN229" s="80">
        <f t="shared" si="332"/>
        <v>0</v>
      </c>
      <c r="JO229" s="80">
        <f t="shared" si="332"/>
        <v>0</v>
      </c>
      <c r="JP229" s="80">
        <f t="shared" si="332"/>
        <v>0</v>
      </c>
      <c r="JQ229" s="80">
        <f t="shared" si="332"/>
        <v>0</v>
      </c>
      <c r="JR229" s="80">
        <f t="shared" si="332"/>
        <v>0</v>
      </c>
      <c r="JS229" s="80">
        <f t="shared" si="332"/>
        <v>0</v>
      </c>
      <c r="JT229" s="80">
        <f t="shared" si="332"/>
        <v>0</v>
      </c>
      <c r="JU229" s="80">
        <f t="shared" si="332"/>
        <v>0</v>
      </c>
      <c r="JV229" s="80">
        <f t="shared" si="332"/>
        <v>0</v>
      </c>
      <c r="JW229" s="80">
        <f t="shared" si="332"/>
        <v>0</v>
      </c>
      <c r="JX229" s="80">
        <f t="shared" si="332"/>
        <v>0</v>
      </c>
      <c r="JY229" s="80">
        <f t="shared" si="332"/>
        <v>0</v>
      </c>
      <c r="JZ229" s="80">
        <f t="shared" si="332"/>
        <v>0</v>
      </c>
      <c r="KA229" s="80">
        <f t="shared" si="332"/>
        <v>0</v>
      </c>
      <c r="KB229" s="80">
        <f t="shared" si="332"/>
        <v>0</v>
      </c>
      <c r="KC229" s="80">
        <f t="shared" si="332"/>
        <v>0</v>
      </c>
      <c r="KD229" s="80">
        <f t="shared" si="332"/>
        <v>0</v>
      </c>
      <c r="KE229" s="80">
        <f t="shared" si="332"/>
        <v>0</v>
      </c>
      <c r="KF229" s="1"/>
      <c r="KG229" s="1"/>
      <c r="KH229" s="80">
        <f>+Interest_Rate_for_Equipment_Financing/12*P229</f>
        <v>0</v>
      </c>
      <c r="KI229" s="80">
        <f>+Interest_Rate_for_Equipment_Financing/12*Q229</f>
        <v>0</v>
      </c>
      <c r="KJ229" s="80">
        <f>+Interest_Rate_for_Equipment_Financing/12*R229</f>
        <v>0</v>
      </c>
      <c r="KK229" s="80">
        <f>+Interest_Rate_for_Equipment_Financing/12*S229</f>
        <v>0</v>
      </c>
      <c r="KL229" s="80">
        <f>+Interest_Rate_for_Equipment_Financing/12*T229</f>
        <v>0</v>
      </c>
      <c r="KM229" s="80">
        <f>+Interest_Rate_for_Equipment_Financing/12*U229</f>
        <v>0</v>
      </c>
      <c r="KN229" s="80">
        <f>+Interest_Rate_for_Equipment_Financing/12*V229</f>
        <v>0</v>
      </c>
      <c r="KO229" s="80">
        <f>+Interest_Rate_for_Equipment_Financing/12*W229</f>
        <v>0</v>
      </c>
      <c r="KP229" s="80">
        <f>+Interest_Rate_for_Equipment_Financing/12*X229</f>
        <v>0</v>
      </c>
      <c r="KQ229" s="80">
        <f>+Interest_Rate_for_Equipment_Financing/12*Y229</f>
        <v>0</v>
      </c>
      <c r="KR229" s="80">
        <f>+Interest_Rate_for_Equipment_Financing/12*Z229</f>
        <v>0</v>
      </c>
      <c r="KS229" s="80">
        <f>+Interest_Rate_for_Equipment_Financing/12*AA229</f>
        <v>0</v>
      </c>
      <c r="KT229" s="80">
        <f>+Interest_Rate_for_Equipment_Financing/12*AB229</f>
        <v>0</v>
      </c>
      <c r="KU229" s="80">
        <f>+Interest_Rate_for_Equipment_Financing/12*AC229</f>
        <v>0</v>
      </c>
      <c r="KV229" s="80">
        <f>+Interest_Rate_for_Equipment_Financing/12*AD229</f>
        <v>0</v>
      </c>
      <c r="KW229" s="80">
        <f>+Interest_Rate_for_Equipment_Financing/12*AE229</f>
        <v>0</v>
      </c>
      <c r="KX229" s="80">
        <f>+Interest_Rate_for_Equipment_Financing/12*AF229</f>
        <v>0</v>
      </c>
      <c r="KY229" s="80">
        <f>+Interest_Rate_for_Equipment_Financing/12*AG229</f>
        <v>0</v>
      </c>
      <c r="KZ229" s="80">
        <f>+Interest_Rate_for_Equipment_Financing/12*AH229</f>
        <v>0</v>
      </c>
      <c r="LA229" s="80">
        <f>+Interest_Rate_for_Equipment_Financing/12*AI229</f>
        <v>0</v>
      </c>
      <c r="LB229" s="80">
        <f>+Interest_Rate_for_Equipment_Financing/12*AJ229</f>
        <v>0</v>
      </c>
      <c r="LC229" s="80">
        <f>+Interest_Rate_for_Equipment_Financing/12*AK229</f>
        <v>0</v>
      </c>
      <c r="LD229" s="80">
        <f>+Interest_Rate_for_Equipment_Financing/12*AL229</f>
        <v>0</v>
      </c>
      <c r="LE229" s="80">
        <f>+Interest_Rate_for_Equipment_Financing/12*AM229</f>
        <v>0</v>
      </c>
      <c r="LF229" s="80">
        <f>+Interest_Rate_for_Equipment_Financing/12*AN229</f>
        <v>0</v>
      </c>
      <c r="LG229" s="80">
        <f>+Interest_Rate_for_Equipment_Financing/12*AO229</f>
        <v>0</v>
      </c>
      <c r="LH229" s="80">
        <f>+Interest_Rate_for_Equipment_Financing/12*AP229</f>
        <v>0</v>
      </c>
      <c r="LI229" s="80">
        <f>+Interest_Rate_for_Equipment_Financing/12*AQ229</f>
        <v>0</v>
      </c>
      <c r="LJ229" s="80">
        <f>+Interest_Rate_for_Equipment_Financing/12*AR229</f>
        <v>0</v>
      </c>
      <c r="LK229" s="80">
        <f>+Interest_Rate_for_Equipment_Financing/12*AS229</f>
        <v>0</v>
      </c>
      <c r="LL229" s="80">
        <f>+Interest_Rate_for_Equipment_Financing/12*AT229</f>
        <v>0</v>
      </c>
      <c r="LM229" s="80">
        <f>+Interest_Rate_for_Equipment_Financing/12*AU229</f>
        <v>0</v>
      </c>
      <c r="LN229" s="80">
        <f>+Interest_Rate_for_Equipment_Financing/12*AV229</f>
        <v>0</v>
      </c>
      <c r="LO229" s="80">
        <f>+Interest_Rate_for_Equipment_Financing/12*AW229</f>
        <v>0</v>
      </c>
      <c r="LP229" s="80">
        <f>+Interest_Rate_for_Equipment_Financing/12*AX229</f>
        <v>0</v>
      </c>
      <c r="LQ229" s="80">
        <f>+Interest_Rate_for_Equipment_Financing/12*AY229</f>
        <v>0</v>
      </c>
      <c r="LR229" s="80">
        <f>+Interest_Rate_for_Equipment_Financing/12*AZ229</f>
        <v>0</v>
      </c>
      <c r="LS229" s="80">
        <f>+Interest_Rate_for_Equipment_Financing/12*BA229</f>
        <v>0</v>
      </c>
      <c r="LT229" s="80">
        <f>+Interest_Rate_for_Equipment_Financing/12*BB229</f>
        <v>0</v>
      </c>
      <c r="LU229" s="80">
        <f>+Interest_Rate_for_Equipment_Financing/12*BC229</f>
        <v>0</v>
      </c>
      <c r="LV229" s="80">
        <f>+Interest_Rate_for_Equipment_Financing/12*BD229</f>
        <v>0</v>
      </c>
      <c r="LW229" s="80">
        <f>+Interest_Rate_for_Equipment_Financing/12*BE229</f>
        <v>0</v>
      </c>
      <c r="LX229" s="80">
        <f>+Interest_Rate_for_Equipment_Financing/12*BF229</f>
        <v>0</v>
      </c>
      <c r="LY229" s="80">
        <f>+Interest_Rate_for_Equipment_Financing/12*BG229</f>
        <v>0</v>
      </c>
      <c r="LZ229" s="80">
        <f>+Interest_Rate_for_Equipment_Financing/12*BH229</f>
        <v>0</v>
      </c>
      <c r="MA229" s="80">
        <f>+Interest_Rate_for_Equipment_Financing/12*BI229</f>
        <v>0</v>
      </c>
      <c r="MB229" s="80">
        <f>+Interest_Rate_for_Equipment_Financing/12*BJ229</f>
        <v>0</v>
      </c>
      <c r="MC229" s="80">
        <f>+Interest_Rate_for_Equipment_Financing/12*BK229</f>
        <v>0</v>
      </c>
      <c r="MD229" s="80">
        <f>+Interest_Rate_for_Equipment_Financing/12*BL229</f>
        <v>0</v>
      </c>
      <c r="ME229" s="80">
        <f>+Interest_Rate_for_Equipment_Financing/12*BM229</f>
        <v>0</v>
      </c>
      <c r="MF229" s="80">
        <f>+Interest_Rate_for_Equipment_Financing/12*BN229</f>
        <v>0</v>
      </c>
      <c r="MG229" s="80">
        <f>+Interest_Rate_for_Equipment_Financing/12*BO229</f>
        <v>0</v>
      </c>
      <c r="MH229" s="80">
        <f>+Interest_Rate_for_Equipment_Financing/12*BP229</f>
        <v>0</v>
      </c>
      <c r="MI229" s="80">
        <f>+Interest_Rate_for_Equipment_Financing/12*BQ229</f>
        <v>0</v>
      </c>
      <c r="MJ229" s="80">
        <f>+Interest_Rate_for_Equipment_Financing/12*BR229</f>
        <v>0</v>
      </c>
      <c r="MK229" s="80">
        <f>+Interest_Rate_for_Equipment_Financing/12*BS229</f>
        <v>0</v>
      </c>
      <c r="ML229" s="80">
        <f>+Interest_Rate_for_Equipment_Financing/12*BT229</f>
        <v>0</v>
      </c>
      <c r="MM229" s="80">
        <f>+Interest_Rate_for_Equipment_Financing/12*BU229</f>
        <v>0</v>
      </c>
      <c r="MN229" s="80">
        <f>+Interest_Rate_for_Equipment_Financing/12*BV229</f>
        <v>0</v>
      </c>
      <c r="MO229" s="80">
        <f>+Interest_Rate_for_Equipment_Financing/12*BW229</f>
        <v>0</v>
      </c>
      <c r="MP229" s="80">
        <f>+Interest_Rate_for_Equipment_Financing/12*BX229</f>
        <v>0</v>
      </c>
      <c r="MQ229" s="80">
        <f>+Interest_Rate_for_Equipment_Financing/12*BY229</f>
        <v>0</v>
      </c>
      <c r="MR229" s="80">
        <f>+Interest_Rate_for_Equipment_Financing/12*BZ229</f>
        <v>0</v>
      </c>
      <c r="MS229" s="80">
        <f>+Interest_Rate_for_Equipment_Financing/12*CA229</f>
        <v>0</v>
      </c>
      <c r="MT229" s="80">
        <f>+Interest_Rate_for_Equipment_Financing/12*CB229</f>
        <v>0</v>
      </c>
      <c r="MU229" s="80">
        <f>+Interest_Rate_for_Equipment_Financing/12*CC229</f>
        <v>0</v>
      </c>
      <c r="MV229" s="80">
        <f>+Interest_Rate_for_Equipment_Financing/12*CD229</f>
        <v>0</v>
      </c>
      <c r="MW229" s="80">
        <f>+Interest_Rate_for_Equipment_Financing/12*CE229</f>
        <v>0</v>
      </c>
      <c r="MX229" s="80">
        <f>+Interest_Rate_for_Equipment_Financing/12*CF229</f>
        <v>0</v>
      </c>
      <c r="MY229" s="80">
        <f>+Interest_Rate_for_Equipment_Financing/12*CG229</f>
        <v>0</v>
      </c>
      <c r="MZ229" s="80">
        <f>+Interest_Rate_for_Equipment_Financing/12*CH229</f>
        <v>0</v>
      </c>
      <c r="NA229" s="80">
        <f>+Interest_Rate_for_Equipment_Financing/12*CI229</f>
        <v>0</v>
      </c>
      <c r="NB229" s="80">
        <f>+Interest_Rate_for_Equipment_Financing/12*CJ229</f>
        <v>0</v>
      </c>
      <c r="NC229" s="80">
        <f>+Interest_Rate_for_Equipment_Financing/12*CK229</f>
        <v>0</v>
      </c>
      <c r="ND229" s="80">
        <f>+Interest_Rate_for_Equipment_Financing/12*CL229</f>
        <v>0</v>
      </c>
      <c r="NE229" s="80">
        <f>+Interest_Rate_for_Equipment_Financing/12*CM229</f>
        <v>0</v>
      </c>
      <c r="NF229" s="80">
        <f>+Interest_Rate_for_Equipment_Financing/12*CN229</f>
        <v>0</v>
      </c>
      <c r="NG229" s="80">
        <f>+Interest_Rate_for_Equipment_Financing/12*CO229</f>
        <v>0</v>
      </c>
      <c r="NH229" s="80">
        <f>+Interest_Rate_for_Equipment_Financing/12*CP229</f>
        <v>0</v>
      </c>
      <c r="NI229" s="80">
        <f>+Interest_Rate_for_Equipment_Financing/12*CQ229</f>
        <v>0</v>
      </c>
      <c r="NJ229" s="80">
        <f>+Interest_Rate_for_Equipment_Financing/12*CR229</f>
        <v>0</v>
      </c>
      <c r="NK229" s="80">
        <f>+Interest_Rate_for_Equipment_Financing/12*CS229</f>
        <v>0</v>
      </c>
      <c r="NL229" s="80">
        <f>+Interest_Rate_for_Equipment_Financing/12*CT229</f>
        <v>0</v>
      </c>
      <c r="NM229" s="80">
        <f>+Interest_Rate_for_Equipment_Financing/12*CU229</f>
        <v>0</v>
      </c>
      <c r="NN229" s="80">
        <f>+Interest_Rate_for_Equipment_Financing/12*CV229</f>
        <v>0</v>
      </c>
      <c r="NO229" s="80">
        <f>+Interest_Rate_for_Equipment_Financing/12*CW229</f>
        <v>0</v>
      </c>
      <c r="NP229" s="80">
        <f>+Interest_Rate_for_Equipment_Financing/12*CX229</f>
        <v>0</v>
      </c>
      <c r="NQ229" s="80">
        <f>+Interest_Rate_for_Equipment_Financing/12*CY229</f>
        <v>0</v>
      </c>
      <c r="NR229" s="80">
        <f>+Interest_Rate_for_Equipment_Financing/12*CZ229</f>
        <v>0</v>
      </c>
      <c r="NS229" s="80">
        <f>+Interest_Rate_for_Equipment_Financing/12*DA229</f>
        <v>0</v>
      </c>
      <c r="NT229" s="80">
        <f>+Interest_Rate_for_Equipment_Financing/12*DB229</f>
        <v>0</v>
      </c>
      <c r="NU229" s="80">
        <f>+Interest_Rate_for_Equipment_Financing/12*DC229</f>
        <v>0</v>
      </c>
      <c r="NV229" s="80">
        <f>+Interest_Rate_for_Equipment_Financing/12*DD229</f>
        <v>0</v>
      </c>
      <c r="NW229" s="80">
        <f>+Interest_Rate_for_Equipment_Financing/12*DE229</f>
        <v>0</v>
      </c>
      <c r="NX229" s="80">
        <f>+Interest_Rate_for_Equipment_Financing/12*DF229</f>
        <v>0</v>
      </c>
      <c r="NY229" s="80">
        <f>+Interest_Rate_for_Equipment_Financing/12*DG229</f>
        <v>0</v>
      </c>
      <c r="NZ229" s="80">
        <f>+Interest_Rate_for_Equipment_Financing/12*DH229</f>
        <v>0</v>
      </c>
      <c r="OA229" s="80">
        <f>+Interest_Rate_for_Equipment_Financing/12*DI229</f>
        <v>0</v>
      </c>
      <c r="OB229" s="80">
        <f>+Interest_Rate_for_Equipment_Financing/12*DJ229</f>
        <v>0</v>
      </c>
      <c r="OC229" s="80">
        <f>+Interest_Rate_for_Equipment_Financing/12*DK229</f>
        <v>0</v>
      </c>
      <c r="OD229" s="80">
        <f>+Interest_Rate_for_Equipment_Financing/12*DL229</f>
        <v>0</v>
      </c>
      <c r="OE229" s="80">
        <f>+Interest_Rate_for_Equipment_Financing/12*DM229</f>
        <v>0</v>
      </c>
      <c r="OF229" s="80">
        <f>+Interest_Rate_for_Equipment_Financing/12*DN229</f>
        <v>0</v>
      </c>
      <c r="OG229" s="80">
        <f>+Interest_Rate_for_Equipment_Financing/12*DO229</f>
        <v>0</v>
      </c>
      <c r="OH229" s="80">
        <f>+Interest_Rate_for_Equipment_Financing/12*DP229</f>
        <v>0</v>
      </c>
      <c r="OI229" s="80">
        <f>+Interest_Rate_for_Equipment_Financing/12*DQ229</f>
        <v>0</v>
      </c>
      <c r="OJ229" s="80">
        <f>+Interest_Rate_for_Equipment_Financing/12*DR229</f>
        <v>0</v>
      </c>
      <c r="OK229" s="80">
        <f>+Interest_Rate_for_Equipment_Financing/12*DS229</f>
        <v>0</v>
      </c>
      <c r="OL229" s="80">
        <f>+Interest_Rate_for_Equipment_Financing/12*DT229</f>
        <v>0</v>
      </c>
      <c r="OM229" s="80">
        <f>+Interest_Rate_for_Equipment_Financing/12*DU229</f>
        <v>0</v>
      </c>
      <c r="ON229" s="80">
        <f>+Interest_Rate_for_Equipment_Financing/12*DV229</f>
        <v>0</v>
      </c>
      <c r="OO229" s="80">
        <f>+Interest_Rate_for_Equipment_Financing/12*DW229</f>
        <v>0</v>
      </c>
      <c r="OP229" s="80">
        <f>+Interest_Rate_for_Equipment_Financing/12*DX229</f>
        <v>0</v>
      </c>
      <c r="OQ229" s="80">
        <f>+Interest_Rate_for_Equipment_Financing/12*DY229</f>
        <v>0</v>
      </c>
      <c r="OR229" s="80">
        <f>+Interest_Rate_for_Equipment_Financing/12*DZ229</f>
        <v>0</v>
      </c>
      <c r="OS229" s="80">
        <f>+Interest_Rate_for_Equipment_Financing/12*EA229</f>
        <v>0</v>
      </c>
      <c r="OT229" s="80">
        <f>+Interest_Rate_for_Equipment_Financing/12*EB229</f>
        <v>0</v>
      </c>
      <c r="OU229" s="80">
        <f>+Interest_Rate_for_Equipment_Financing/12*EC229</f>
        <v>0</v>
      </c>
      <c r="OV229" s="80">
        <f>+Interest_Rate_for_Equipment_Financing/12*ED229</f>
        <v>0</v>
      </c>
      <c r="OW229" s="80">
        <f>+Interest_Rate_for_Equipment_Financing/12*EE229</f>
        <v>0</v>
      </c>
    </row>
    <row r="230" ht="12.75" customHeight="1">
      <c r="A230" s="79">
        <f t="shared" si="111"/>
        <v>109</v>
      </c>
      <c r="B230" s="79" t="s">
        <v>309</v>
      </c>
      <c r="C230" s="80"/>
      <c r="D230" s="80" t="str">
        <f>Term_for_Equipment_Financing</f>
        <v/>
      </c>
      <c r="E230" s="294">
        <f>+Interest_Rate_LT</f>
        <v>0.05</v>
      </c>
      <c r="F230" s="295">
        <f t="shared" si="141"/>
        <v>1</v>
      </c>
      <c r="G230" s="79">
        <f t="shared" si="142"/>
        <v>2034</v>
      </c>
      <c r="H230" s="296"/>
      <c r="I230" s="296"/>
      <c r="J230" s="297"/>
      <c r="K230" s="1"/>
      <c r="L230" s="1"/>
      <c r="M230" s="256">
        <f t="shared" si="118"/>
        <v>48945</v>
      </c>
      <c r="N230" s="256">
        <f t="shared" si="112"/>
        <v>0</v>
      </c>
      <c r="O230" s="257">
        <f t="shared" si="113"/>
        <v>0</v>
      </c>
      <c r="P230" s="258">
        <f t="shared" ref="P230:ES230" si="333">AND((O230&gt;0.1),OR(P$70&lt;$N230,$N230=0))*(O230+$O230+O230*$E230/12)+(P$70=$M230)*($C230+$O230+$C230*$E230/12)</f>
        <v>0</v>
      </c>
      <c r="Q230" s="258">
        <f t="shared" si="333"/>
        <v>0</v>
      </c>
      <c r="R230" s="258">
        <f t="shared" si="333"/>
        <v>0</v>
      </c>
      <c r="S230" s="258">
        <f t="shared" si="333"/>
        <v>0</v>
      </c>
      <c r="T230" s="258">
        <f t="shared" si="333"/>
        <v>0</v>
      </c>
      <c r="U230" s="258">
        <f t="shared" si="333"/>
        <v>0</v>
      </c>
      <c r="V230" s="258">
        <f t="shared" si="333"/>
        <v>0</v>
      </c>
      <c r="W230" s="258">
        <f t="shared" si="333"/>
        <v>0</v>
      </c>
      <c r="X230" s="258">
        <f t="shared" si="333"/>
        <v>0</v>
      </c>
      <c r="Y230" s="258">
        <f t="shared" si="333"/>
        <v>0</v>
      </c>
      <c r="Z230" s="258">
        <f t="shared" si="333"/>
        <v>0</v>
      </c>
      <c r="AA230" s="258">
        <f t="shared" si="333"/>
        <v>0</v>
      </c>
      <c r="AB230" s="258">
        <f t="shared" si="333"/>
        <v>0</v>
      </c>
      <c r="AC230" s="258">
        <f t="shared" si="333"/>
        <v>0</v>
      </c>
      <c r="AD230" s="258">
        <f t="shared" si="333"/>
        <v>0</v>
      </c>
      <c r="AE230" s="258">
        <f t="shared" si="333"/>
        <v>0</v>
      </c>
      <c r="AF230" s="258">
        <f t="shared" si="333"/>
        <v>0</v>
      </c>
      <c r="AG230" s="258">
        <f t="shared" si="333"/>
        <v>0</v>
      </c>
      <c r="AH230" s="258">
        <f t="shared" si="333"/>
        <v>0</v>
      </c>
      <c r="AI230" s="258">
        <f t="shared" si="333"/>
        <v>0</v>
      </c>
      <c r="AJ230" s="258">
        <f t="shared" si="333"/>
        <v>0</v>
      </c>
      <c r="AK230" s="258">
        <f t="shared" si="333"/>
        <v>0</v>
      </c>
      <c r="AL230" s="258">
        <f t="shared" si="333"/>
        <v>0</v>
      </c>
      <c r="AM230" s="258">
        <f t="shared" si="333"/>
        <v>0</v>
      </c>
      <c r="AN230" s="258">
        <f t="shared" si="333"/>
        <v>0</v>
      </c>
      <c r="AO230" s="258">
        <f t="shared" si="333"/>
        <v>0</v>
      </c>
      <c r="AP230" s="258">
        <f t="shared" si="333"/>
        <v>0</v>
      </c>
      <c r="AQ230" s="258">
        <f t="shared" si="333"/>
        <v>0</v>
      </c>
      <c r="AR230" s="258">
        <f t="shared" si="333"/>
        <v>0</v>
      </c>
      <c r="AS230" s="258">
        <f t="shared" si="333"/>
        <v>0</v>
      </c>
      <c r="AT230" s="258">
        <f t="shared" si="333"/>
        <v>0</v>
      </c>
      <c r="AU230" s="258">
        <f t="shared" si="333"/>
        <v>0</v>
      </c>
      <c r="AV230" s="258">
        <f t="shared" si="333"/>
        <v>0</v>
      </c>
      <c r="AW230" s="258">
        <f t="shared" si="333"/>
        <v>0</v>
      </c>
      <c r="AX230" s="258">
        <f t="shared" si="333"/>
        <v>0</v>
      </c>
      <c r="AY230" s="258">
        <f t="shared" si="333"/>
        <v>0</v>
      </c>
      <c r="AZ230" s="258">
        <f t="shared" si="333"/>
        <v>0</v>
      </c>
      <c r="BA230" s="258">
        <f t="shared" si="333"/>
        <v>0</v>
      </c>
      <c r="BB230" s="258">
        <f t="shared" si="333"/>
        <v>0</v>
      </c>
      <c r="BC230" s="258">
        <f t="shared" si="333"/>
        <v>0</v>
      </c>
      <c r="BD230" s="258">
        <f t="shared" si="333"/>
        <v>0</v>
      </c>
      <c r="BE230" s="258">
        <f t="shared" si="333"/>
        <v>0</v>
      </c>
      <c r="BF230" s="258">
        <f t="shared" si="333"/>
        <v>0</v>
      </c>
      <c r="BG230" s="258">
        <f t="shared" si="333"/>
        <v>0</v>
      </c>
      <c r="BH230" s="258">
        <f t="shared" si="333"/>
        <v>0</v>
      </c>
      <c r="BI230" s="258">
        <f t="shared" si="333"/>
        <v>0</v>
      </c>
      <c r="BJ230" s="258">
        <f t="shared" si="333"/>
        <v>0</v>
      </c>
      <c r="BK230" s="258">
        <f t="shared" si="333"/>
        <v>0</v>
      </c>
      <c r="BL230" s="258">
        <f t="shared" si="333"/>
        <v>0</v>
      </c>
      <c r="BM230" s="258">
        <f t="shared" si="333"/>
        <v>0</v>
      </c>
      <c r="BN230" s="258">
        <f t="shared" si="333"/>
        <v>0</v>
      </c>
      <c r="BO230" s="258">
        <f t="shared" si="333"/>
        <v>0</v>
      </c>
      <c r="BP230" s="258">
        <f t="shared" si="333"/>
        <v>0</v>
      </c>
      <c r="BQ230" s="258">
        <f t="shared" si="333"/>
        <v>0</v>
      </c>
      <c r="BR230" s="258">
        <f t="shared" si="333"/>
        <v>0</v>
      </c>
      <c r="BS230" s="258">
        <f t="shared" si="333"/>
        <v>0</v>
      </c>
      <c r="BT230" s="258">
        <f t="shared" si="333"/>
        <v>0</v>
      </c>
      <c r="BU230" s="258">
        <f t="shared" si="333"/>
        <v>0</v>
      </c>
      <c r="BV230" s="258">
        <f t="shared" si="333"/>
        <v>0</v>
      </c>
      <c r="BW230" s="258">
        <f t="shared" si="333"/>
        <v>0</v>
      </c>
      <c r="BX230" s="258">
        <f t="shared" si="333"/>
        <v>0</v>
      </c>
      <c r="BY230" s="258">
        <f t="shared" si="333"/>
        <v>0</v>
      </c>
      <c r="BZ230" s="258">
        <f t="shared" si="333"/>
        <v>0</v>
      </c>
      <c r="CA230" s="258">
        <f t="shared" si="333"/>
        <v>0</v>
      </c>
      <c r="CB230" s="258">
        <f t="shared" si="333"/>
        <v>0</v>
      </c>
      <c r="CC230" s="258">
        <f t="shared" si="333"/>
        <v>0</v>
      </c>
      <c r="CD230" s="258">
        <f t="shared" si="333"/>
        <v>0</v>
      </c>
      <c r="CE230" s="258">
        <f t="shared" si="333"/>
        <v>0</v>
      </c>
      <c r="CF230" s="258">
        <f t="shared" si="333"/>
        <v>0</v>
      </c>
      <c r="CG230" s="258">
        <f t="shared" si="333"/>
        <v>0</v>
      </c>
      <c r="CH230" s="258">
        <f t="shared" si="333"/>
        <v>0</v>
      </c>
      <c r="CI230" s="258">
        <f t="shared" si="333"/>
        <v>0</v>
      </c>
      <c r="CJ230" s="258">
        <f t="shared" si="333"/>
        <v>0</v>
      </c>
      <c r="CK230" s="258">
        <f t="shared" si="333"/>
        <v>0</v>
      </c>
      <c r="CL230" s="258">
        <f t="shared" si="333"/>
        <v>0</v>
      </c>
      <c r="CM230" s="258">
        <f t="shared" si="333"/>
        <v>0</v>
      </c>
      <c r="CN230" s="258">
        <f t="shared" si="333"/>
        <v>0</v>
      </c>
      <c r="CO230" s="258">
        <f t="shared" si="333"/>
        <v>0</v>
      </c>
      <c r="CP230" s="258">
        <f t="shared" si="333"/>
        <v>0</v>
      </c>
      <c r="CQ230" s="258">
        <f t="shared" si="333"/>
        <v>0</v>
      </c>
      <c r="CR230" s="258">
        <f t="shared" si="333"/>
        <v>0</v>
      </c>
      <c r="CS230" s="258">
        <f t="shared" si="333"/>
        <v>0</v>
      </c>
      <c r="CT230" s="258">
        <f t="shared" si="333"/>
        <v>0</v>
      </c>
      <c r="CU230" s="258">
        <f t="shared" si="333"/>
        <v>0</v>
      </c>
      <c r="CV230" s="258">
        <f t="shared" si="333"/>
        <v>0</v>
      </c>
      <c r="CW230" s="258">
        <f t="shared" si="333"/>
        <v>0</v>
      </c>
      <c r="CX230" s="258">
        <f t="shared" si="333"/>
        <v>0</v>
      </c>
      <c r="CY230" s="258">
        <f t="shared" si="333"/>
        <v>0</v>
      </c>
      <c r="CZ230" s="258">
        <f t="shared" si="333"/>
        <v>0</v>
      </c>
      <c r="DA230" s="258">
        <f t="shared" si="333"/>
        <v>0</v>
      </c>
      <c r="DB230" s="258">
        <f t="shared" si="333"/>
        <v>0</v>
      </c>
      <c r="DC230" s="258">
        <f t="shared" si="333"/>
        <v>0</v>
      </c>
      <c r="DD230" s="258">
        <f t="shared" si="333"/>
        <v>0</v>
      </c>
      <c r="DE230" s="258">
        <f t="shared" si="333"/>
        <v>0</v>
      </c>
      <c r="DF230" s="258">
        <f t="shared" si="333"/>
        <v>0</v>
      </c>
      <c r="DG230" s="258">
        <f t="shared" si="333"/>
        <v>0</v>
      </c>
      <c r="DH230" s="258">
        <f t="shared" si="333"/>
        <v>0</v>
      </c>
      <c r="DI230" s="258">
        <f t="shared" si="333"/>
        <v>0</v>
      </c>
      <c r="DJ230" s="258">
        <f t="shared" si="333"/>
        <v>0</v>
      </c>
      <c r="DK230" s="258">
        <f t="shared" si="333"/>
        <v>0</v>
      </c>
      <c r="DL230" s="258">
        <f t="shared" si="333"/>
        <v>0</v>
      </c>
      <c r="DM230" s="258">
        <f t="shared" si="333"/>
        <v>0</v>
      </c>
      <c r="DN230" s="258">
        <f t="shared" si="333"/>
        <v>0</v>
      </c>
      <c r="DO230" s="258">
        <f t="shared" si="333"/>
        <v>0</v>
      </c>
      <c r="DP230" s="258">
        <f t="shared" si="333"/>
        <v>0</v>
      </c>
      <c r="DQ230" s="258">
        <f t="shared" si="333"/>
        <v>0</v>
      </c>
      <c r="DR230" s="258">
        <f t="shared" si="333"/>
        <v>0</v>
      </c>
      <c r="DS230" s="258">
        <f t="shared" si="333"/>
        <v>0</v>
      </c>
      <c r="DT230" s="258">
        <f t="shared" si="333"/>
        <v>0</v>
      </c>
      <c r="DU230" s="258">
        <f t="shared" si="333"/>
        <v>0</v>
      </c>
      <c r="DV230" s="258">
        <f t="shared" si="333"/>
        <v>0</v>
      </c>
      <c r="DW230" s="258">
        <f t="shared" si="333"/>
        <v>0</v>
      </c>
      <c r="DX230" s="258">
        <f t="shared" si="333"/>
        <v>0</v>
      </c>
      <c r="DY230" s="258">
        <f t="shared" si="333"/>
        <v>0</v>
      </c>
      <c r="DZ230" s="258">
        <f t="shared" si="333"/>
        <v>0</v>
      </c>
      <c r="EA230" s="258">
        <f t="shared" si="333"/>
        <v>0</v>
      </c>
      <c r="EB230" s="258">
        <f t="shared" si="333"/>
        <v>0</v>
      </c>
      <c r="EC230" s="258">
        <f t="shared" si="333"/>
        <v>0</v>
      </c>
      <c r="ED230" s="258">
        <f t="shared" si="333"/>
        <v>0</v>
      </c>
      <c r="EE230" s="258">
        <f t="shared" si="333"/>
        <v>0</v>
      </c>
      <c r="EF230" s="258">
        <f t="shared" si="333"/>
        <v>0</v>
      </c>
      <c r="EG230" s="258">
        <f t="shared" si="333"/>
        <v>0</v>
      </c>
      <c r="EH230" s="258">
        <f t="shared" si="333"/>
        <v>0</v>
      </c>
      <c r="EI230" s="258">
        <f t="shared" si="333"/>
        <v>0</v>
      </c>
      <c r="EJ230" s="258">
        <f t="shared" si="333"/>
        <v>0</v>
      </c>
      <c r="EK230" s="258">
        <f t="shared" si="333"/>
        <v>0</v>
      </c>
      <c r="EL230" s="258">
        <f t="shared" si="333"/>
        <v>0</v>
      </c>
      <c r="EM230" s="258">
        <f t="shared" si="333"/>
        <v>0</v>
      </c>
      <c r="EN230" s="258">
        <f t="shared" si="333"/>
        <v>0</v>
      </c>
      <c r="EO230" s="258">
        <f t="shared" si="333"/>
        <v>0</v>
      </c>
      <c r="EP230" s="258">
        <f t="shared" si="333"/>
        <v>0</v>
      </c>
      <c r="EQ230" s="258">
        <f t="shared" si="333"/>
        <v>0</v>
      </c>
      <c r="ER230" s="258">
        <f t="shared" si="333"/>
        <v>0</v>
      </c>
      <c r="ES230" s="258">
        <f t="shared" si="333"/>
        <v>0</v>
      </c>
      <c r="ET230" s="1"/>
      <c r="EU230" s="1"/>
      <c r="EV230" s="1"/>
      <c r="EW230" s="1"/>
      <c r="EX230" s="80">
        <f t="shared" ref="EX230:KE230" si="334">(P230&gt;0)*(P230-AB230)</f>
        <v>0</v>
      </c>
      <c r="EY230" s="80">
        <f t="shared" si="334"/>
        <v>0</v>
      </c>
      <c r="EZ230" s="80">
        <f t="shared" si="334"/>
        <v>0</v>
      </c>
      <c r="FA230" s="80">
        <f t="shared" si="334"/>
        <v>0</v>
      </c>
      <c r="FB230" s="80">
        <f t="shared" si="334"/>
        <v>0</v>
      </c>
      <c r="FC230" s="80">
        <f t="shared" si="334"/>
        <v>0</v>
      </c>
      <c r="FD230" s="80">
        <f t="shared" si="334"/>
        <v>0</v>
      </c>
      <c r="FE230" s="80">
        <f t="shared" si="334"/>
        <v>0</v>
      </c>
      <c r="FF230" s="80">
        <f t="shared" si="334"/>
        <v>0</v>
      </c>
      <c r="FG230" s="80">
        <f t="shared" si="334"/>
        <v>0</v>
      </c>
      <c r="FH230" s="80">
        <f t="shared" si="334"/>
        <v>0</v>
      </c>
      <c r="FI230" s="80">
        <f t="shared" si="334"/>
        <v>0</v>
      </c>
      <c r="FJ230" s="80">
        <f t="shared" si="334"/>
        <v>0</v>
      </c>
      <c r="FK230" s="80">
        <f t="shared" si="334"/>
        <v>0</v>
      </c>
      <c r="FL230" s="80">
        <f t="shared" si="334"/>
        <v>0</v>
      </c>
      <c r="FM230" s="80">
        <f t="shared" si="334"/>
        <v>0</v>
      </c>
      <c r="FN230" s="80">
        <f t="shared" si="334"/>
        <v>0</v>
      </c>
      <c r="FO230" s="80">
        <f t="shared" si="334"/>
        <v>0</v>
      </c>
      <c r="FP230" s="80">
        <f t="shared" si="334"/>
        <v>0</v>
      </c>
      <c r="FQ230" s="80">
        <f t="shared" si="334"/>
        <v>0</v>
      </c>
      <c r="FR230" s="80">
        <f t="shared" si="334"/>
        <v>0</v>
      </c>
      <c r="FS230" s="80">
        <f t="shared" si="334"/>
        <v>0</v>
      </c>
      <c r="FT230" s="80">
        <f t="shared" si="334"/>
        <v>0</v>
      </c>
      <c r="FU230" s="80">
        <f t="shared" si="334"/>
        <v>0</v>
      </c>
      <c r="FV230" s="80">
        <f t="shared" si="334"/>
        <v>0</v>
      </c>
      <c r="FW230" s="80">
        <f t="shared" si="334"/>
        <v>0</v>
      </c>
      <c r="FX230" s="80">
        <f t="shared" si="334"/>
        <v>0</v>
      </c>
      <c r="FY230" s="80">
        <f t="shared" si="334"/>
        <v>0</v>
      </c>
      <c r="FZ230" s="80">
        <f t="shared" si="334"/>
        <v>0</v>
      </c>
      <c r="GA230" s="80">
        <f t="shared" si="334"/>
        <v>0</v>
      </c>
      <c r="GB230" s="80">
        <f t="shared" si="334"/>
        <v>0</v>
      </c>
      <c r="GC230" s="80">
        <f t="shared" si="334"/>
        <v>0</v>
      </c>
      <c r="GD230" s="80">
        <f t="shared" si="334"/>
        <v>0</v>
      </c>
      <c r="GE230" s="80">
        <f t="shared" si="334"/>
        <v>0</v>
      </c>
      <c r="GF230" s="80">
        <f t="shared" si="334"/>
        <v>0</v>
      </c>
      <c r="GG230" s="80">
        <f t="shared" si="334"/>
        <v>0</v>
      </c>
      <c r="GH230" s="80">
        <f t="shared" si="334"/>
        <v>0</v>
      </c>
      <c r="GI230" s="80">
        <f t="shared" si="334"/>
        <v>0</v>
      </c>
      <c r="GJ230" s="80">
        <f t="shared" si="334"/>
        <v>0</v>
      </c>
      <c r="GK230" s="80">
        <f t="shared" si="334"/>
        <v>0</v>
      </c>
      <c r="GL230" s="80">
        <f t="shared" si="334"/>
        <v>0</v>
      </c>
      <c r="GM230" s="80">
        <f t="shared" si="334"/>
        <v>0</v>
      </c>
      <c r="GN230" s="80">
        <f t="shared" si="334"/>
        <v>0</v>
      </c>
      <c r="GO230" s="80">
        <f t="shared" si="334"/>
        <v>0</v>
      </c>
      <c r="GP230" s="80">
        <f t="shared" si="334"/>
        <v>0</v>
      </c>
      <c r="GQ230" s="80">
        <f t="shared" si="334"/>
        <v>0</v>
      </c>
      <c r="GR230" s="80">
        <f t="shared" si="334"/>
        <v>0</v>
      </c>
      <c r="GS230" s="80">
        <f t="shared" si="334"/>
        <v>0</v>
      </c>
      <c r="GT230" s="80">
        <f t="shared" si="334"/>
        <v>0</v>
      </c>
      <c r="GU230" s="80">
        <f t="shared" si="334"/>
        <v>0</v>
      </c>
      <c r="GV230" s="80">
        <f t="shared" si="334"/>
        <v>0</v>
      </c>
      <c r="GW230" s="80">
        <f t="shared" si="334"/>
        <v>0</v>
      </c>
      <c r="GX230" s="80">
        <f t="shared" si="334"/>
        <v>0</v>
      </c>
      <c r="GY230" s="80">
        <f t="shared" si="334"/>
        <v>0</v>
      </c>
      <c r="GZ230" s="80">
        <f t="shared" si="334"/>
        <v>0</v>
      </c>
      <c r="HA230" s="80">
        <f t="shared" si="334"/>
        <v>0</v>
      </c>
      <c r="HB230" s="80">
        <f t="shared" si="334"/>
        <v>0</v>
      </c>
      <c r="HC230" s="80">
        <f t="shared" si="334"/>
        <v>0</v>
      </c>
      <c r="HD230" s="80">
        <f t="shared" si="334"/>
        <v>0</v>
      </c>
      <c r="HE230" s="80">
        <f t="shared" si="334"/>
        <v>0</v>
      </c>
      <c r="HF230" s="80">
        <f t="shared" si="334"/>
        <v>0</v>
      </c>
      <c r="HG230" s="80">
        <f t="shared" si="334"/>
        <v>0</v>
      </c>
      <c r="HH230" s="80">
        <f t="shared" si="334"/>
        <v>0</v>
      </c>
      <c r="HI230" s="80">
        <f t="shared" si="334"/>
        <v>0</v>
      </c>
      <c r="HJ230" s="80">
        <f t="shared" si="334"/>
        <v>0</v>
      </c>
      <c r="HK230" s="80">
        <f t="shared" si="334"/>
        <v>0</v>
      </c>
      <c r="HL230" s="80">
        <f t="shared" si="334"/>
        <v>0</v>
      </c>
      <c r="HM230" s="80">
        <f t="shared" si="334"/>
        <v>0</v>
      </c>
      <c r="HN230" s="80">
        <f t="shared" si="334"/>
        <v>0</v>
      </c>
      <c r="HO230" s="80">
        <f t="shared" si="334"/>
        <v>0</v>
      </c>
      <c r="HP230" s="80">
        <f t="shared" si="334"/>
        <v>0</v>
      </c>
      <c r="HQ230" s="80">
        <f t="shared" si="334"/>
        <v>0</v>
      </c>
      <c r="HR230" s="80">
        <f t="shared" si="334"/>
        <v>0</v>
      </c>
      <c r="HS230" s="80">
        <f t="shared" si="334"/>
        <v>0</v>
      </c>
      <c r="HT230" s="80">
        <f t="shared" si="334"/>
        <v>0</v>
      </c>
      <c r="HU230" s="80">
        <f t="shared" si="334"/>
        <v>0</v>
      </c>
      <c r="HV230" s="80">
        <f t="shared" si="334"/>
        <v>0</v>
      </c>
      <c r="HW230" s="80">
        <f t="shared" si="334"/>
        <v>0</v>
      </c>
      <c r="HX230" s="80">
        <f t="shared" si="334"/>
        <v>0</v>
      </c>
      <c r="HY230" s="80">
        <f t="shared" si="334"/>
        <v>0</v>
      </c>
      <c r="HZ230" s="80">
        <f t="shared" si="334"/>
        <v>0</v>
      </c>
      <c r="IA230" s="80">
        <f t="shared" si="334"/>
        <v>0</v>
      </c>
      <c r="IB230" s="80">
        <f t="shared" si="334"/>
        <v>0</v>
      </c>
      <c r="IC230" s="80">
        <f t="shared" si="334"/>
        <v>0</v>
      </c>
      <c r="ID230" s="80">
        <f t="shared" si="334"/>
        <v>0</v>
      </c>
      <c r="IE230" s="80">
        <f t="shared" si="334"/>
        <v>0</v>
      </c>
      <c r="IF230" s="80">
        <f t="shared" si="334"/>
        <v>0</v>
      </c>
      <c r="IG230" s="80">
        <f t="shared" si="334"/>
        <v>0</v>
      </c>
      <c r="IH230" s="80">
        <f t="shared" si="334"/>
        <v>0</v>
      </c>
      <c r="II230" s="80">
        <f t="shared" si="334"/>
        <v>0</v>
      </c>
      <c r="IJ230" s="80">
        <f t="shared" si="334"/>
        <v>0</v>
      </c>
      <c r="IK230" s="80">
        <f t="shared" si="334"/>
        <v>0</v>
      </c>
      <c r="IL230" s="80">
        <f t="shared" si="334"/>
        <v>0</v>
      </c>
      <c r="IM230" s="80">
        <f t="shared" si="334"/>
        <v>0</v>
      </c>
      <c r="IN230" s="80">
        <f t="shared" si="334"/>
        <v>0</v>
      </c>
      <c r="IO230" s="80">
        <f t="shared" si="334"/>
        <v>0</v>
      </c>
      <c r="IP230" s="80">
        <f t="shared" si="334"/>
        <v>0</v>
      </c>
      <c r="IQ230" s="80">
        <f t="shared" si="334"/>
        <v>0</v>
      </c>
      <c r="IR230" s="80">
        <f t="shared" si="334"/>
        <v>0</v>
      </c>
      <c r="IS230" s="80">
        <f t="shared" si="334"/>
        <v>0</v>
      </c>
      <c r="IT230" s="80">
        <f t="shared" si="334"/>
        <v>0</v>
      </c>
      <c r="IU230" s="80">
        <f t="shared" si="334"/>
        <v>0</v>
      </c>
      <c r="IV230" s="80">
        <f t="shared" si="334"/>
        <v>0</v>
      </c>
      <c r="IW230" s="80">
        <f t="shared" si="334"/>
        <v>0</v>
      </c>
      <c r="IX230" s="80">
        <f t="shared" si="334"/>
        <v>0</v>
      </c>
      <c r="IY230" s="80">
        <f t="shared" si="334"/>
        <v>0</v>
      </c>
      <c r="IZ230" s="80">
        <f t="shared" si="334"/>
        <v>0</v>
      </c>
      <c r="JA230" s="80">
        <f t="shared" si="334"/>
        <v>0</v>
      </c>
      <c r="JB230" s="80">
        <f t="shared" si="334"/>
        <v>0</v>
      </c>
      <c r="JC230" s="80">
        <f t="shared" si="334"/>
        <v>0</v>
      </c>
      <c r="JD230" s="80">
        <f t="shared" si="334"/>
        <v>0</v>
      </c>
      <c r="JE230" s="80">
        <f t="shared" si="334"/>
        <v>0</v>
      </c>
      <c r="JF230" s="80">
        <f t="shared" si="334"/>
        <v>0</v>
      </c>
      <c r="JG230" s="80">
        <f t="shared" si="334"/>
        <v>0</v>
      </c>
      <c r="JH230" s="80">
        <f t="shared" si="334"/>
        <v>0</v>
      </c>
      <c r="JI230" s="80">
        <f t="shared" si="334"/>
        <v>0</v>
      </c>
      <c r="JJ230" s="80">
        <f t="shared" si="334"/>
        <v>0</v>
      </c>
      <c r="JK230" s="80">
        <f t="shared" si="334"/>
        <v>0</v>
      </c>
      <c r="JL230" s="80">
        <f t="shared" si="334"/>
        <v>0</v>
      </c>
      <c r="JM230" s="80">
        <f t="shared" si="334"/>
        <v>0</v>
      </c>
      <c r="JN230" s="80">
        <f t="shared" si="334"/>
        <v>0</v>
      </c>
      <c r="JO230" s="80">
        <f t="shared" si="334"/>
        <v>0</v>
      </c>
      <c r="JP230" s="80">
        <f t="shared" si="334"/>
        <v>0</v>
      </c>
      <c r="JQ230" s="80">
        <f t="shared" si="334"/>
        <v>0</v>
      </c>
      <c r="JR230" s="80">
        <f t="shared" si="334"/>
        <v>0</v>
      </c>
      <c r="JS230" s="80">
        <f t="shared" si="334"/>
        <v>0</v>
      </c>
      <c r="JT230" s="80">
        <f t="shared" si="334"/>
        <v>0</v>
      </c>
      <c r="JU230" s="80">
        <f t="shared" si="334"/>
        <v>0</v>
      </c>
      <c r="JV230" s="80">
        <f t="shared" si="334"/>
        <v>0</v>
      </c>
      <c r="JW230" s="80">
        <f t="shared" si="334"/>
        <v>0</v>
      </c>
      <c r="JX230" s="80">
        <f t="shared" si="334"/>
        <v>0</v>
      </c>
      <c r="JY230" s="80">
        <f t="shared" si="334"/>
        <v>0</v>
      </c>
      <c r="JZ230" s="80">
        <f t="shared" si="334"/>
        <v>0</v>
      </c>
      <c r="KA230" s="80">
        <f t="shared" si="334"/>
        <v>0</v>
      </c>
      <c r="KB230" s="80">
        <f t="shared" si="334"/>
        <v>0</v>
      </c>
      <c r="KC230" s="80">
        <f t="shared" si="334"/>
        <v>0</v>
      </c>
      <c r="KD230" s="80">
        <f t="shared" si="334"/>
        <v>0</v>
      </c>
      <c r="KE230" s="80">
        <f t="shared" si="334"/>
        <v>0</v>
      </c>
      <c r="KF230" s="1"/>
      <c r="KG230" s="1"/>
      <c r="KH230" s="80">
        <f>+Interest_Rate_for_Equipment_Financing/12*P230</f>
        <v>0</v>
      </c>
      <c r="KI230" s="80">
        <f>+Interest_Rate_for_Equipment_Financing/12*Q230</f>
        <v>0</v>
      </c>
      <c r="KJ230" s="80">
        <f>+Interest_Rate_for_Equipment_Financing/12*R230</f>
        <v>0</v>
      </c>
      <c r="KK230" s="80">
        <f>+Interest_Rate_for_Equipment_Financing/12*S230</f>
        <v>0</v>
      </c>
      <c r="KL230" s="80">
        <f>+Interest_Rate_for_Equipment_Financing/12*T230</f>
        <v>0</v>
      </c>
      <c r="KM230" s="80">
        <f>+Interest_Rate_for_Equipment_Financing/12*U230</f>
        <v>0</v>
      </c>
      <c r="KN230" s="80">
        <f>+Interest_Rate_for_Equipment_Financing/12*V230</f>
        <v>0</v>
      </c>
      <c r="KO230" s="80">
        <f>+Interest_Rate_for_Equipment_Financing/12*W230</f>
        <v>0</v>
      </c>
      <c r="KP230" s="80">
        <f>+Interest_Rate_for_Equipment_Financing/12*X230</f>
        <v>0</v>
      </c>
      <c r="KQ230" s="80">
        <f>+Interest_Rate_for_Equipment_Financing/12*Y230</f>
        <v>0</v>
      </c>
      <c r="KR230" s="80">
        <f>+Interest_Rate_for_Equipment_Financing/12*Z230</f>
        <v>0</v>
      </c>
      <c r="KS230" s="80">
        <f>+Interest_Rate_for_Equipment_Financing/12*AA230</f>
        <v>0</v>
      </c>
      <c r="KT230" s="80">
        <f>+Interest_Rate_for_Equipment_Financing/12*AB230</f>
        <v>0</v>
      </c>
      <c r="KU230" s="80">
        <f>+Interest_Rate_for_Equipment_Financing/12*AC230</f>
        <v>0</v>
      </c>
      <c r="KV230" s="80">
        <f>+Interest_Rate_for_Equipment_Financing/12*AD230</f>
        <v>0</v>
      </c>
      <c r="KW230" s="80">
        <f>+Interest_Rate_for_Equipment_Financing/12*AE230</f>
        <v>0</v>
      </c>
      <c r="KX230" s="80">
        <f>+Interest_Rate_for_Equipment_Financing/12*AF230</f>
        <v>0</v>
      </c>
      <c r="KY230" s="80">
        <f>+Interest_Rate_for_Equipment_Financing/12*AG230</f>
        <v>0</v>
      </c>
      <c r="KZ230" s="80">
        <f>+Interest_Rate_for_Equipment_Financing/12*AH230</f>
        <v>0</v>
      </c>
      <c r="LA230" s="80">
        <f>+Interest_Rate_for_Equipment_Financing/12*AI230</f>
        <v>0</v>
      </c>
      <c r="LB230" s="80">
        <f>+Interest_Rate_for_Equipment_Financing/12*AJ230</f>
        <v>0</v>
      </c>
      <c r="LC230" s="80">
        <f>+Interest_Rate_for_Equipment_Financing/12*AK230</f>
        <v>0</v>
      </c>
      <c r="LD230" s="80">
        <f>+Interest_Rate_for_Equipment_Financing/12*AL230</f>
        <v>0</v>
      </c>
      <c r="LE230" s="80">
        <f>+Interest_Rate_for_Equipment_Financing/12*AM230</f>
        <v>0</v>
      </c>
      <c r="LF230" s="80">
        <f>+Interest_Rate_for_Equipment_Financing/12*AN230</f>
        <v>0</v>
      </c>
      <c r="LG230" s="80">
        <f>+Interest_Rate_for_Equipment_Financing/12*AO230</f>
        <v>0</v>
      </c>
      <c r="LH230" s="80">
        <f>+Interest_Rate_for_Equipment_Financing/12*AP230</f>
        <v>0</v>
      </c>
      <c r="LI230" s="80">
        <f>+Interest_Rate_for_Equipment_Financing/12*AQ230</f>
        <v>0</v>
      </c>
      <c r="LJ230" s="80">
        <f>+Interest_Rate_for_Equipment_Financing/12*AR230</f>
        <v>0</v>
      </c>
      <c r="LK230" s="80">
        <f>+Interest_Rate_for_Equipment_Financing/12*AS230</f>
        <v>0</v>
      </c>
      <c r="LL230" s="80">
        <f>+Interest_Rate_for_Equipment_Financing/12*AT230</f>
        <v>0</v>
      </c>
      <c r="LM230" s="80">
        <f>+Interest_Rate_for_Equipment_Financing/12*AU230</f>
        <v>0</v>
      </c>
      <c r="LN230" s="80">
        <f>+Interest_Rate_for_Equipment_Financing/12*AV230</f>
        <v>0</v>
      </c>
      <c r="LO230" s="80">
        <f>+Interest_Rate_for_Equipment_Financing/12*AW230</f>
        <v>0</v>
      </c>
      <c r="LP230" s="80">
        <f>+Interest_Rate_for_Equipment_Financing/12*AX230</f>
        <v>0</v>
      </c>
      <c r="LQ230" s="80">
        <f>+Interest_Rate_for_Equipment_Financing/12*AY230</f>
        <v>0</v>
      </c>
      <c r="LR230" s="80">
        <f>+Interest_Rate_for_Equipment_Financing/12*AZ230</f>
        <v>0</v>
      </c>
      <c r="LS230" s="80">
        <f>+Interest_Rate_for_Equipment_Financing/12*BA230</f>
        <v>0</v>
      </c>
      <c r="LT230" s="80">
        <f>+Interest_Rate_for_Equipment_Financing/12*BB230</f>
        <v>0</v>
      </c>
      <c r="LU230" s="80">
        <f>+Interest_Rate_for_Equipment_Financing/12*BC230</f>
        <v>0</v>
      </c>
      <c r="LV230" s="80">
        <f>+Interest_Rate_for_Equipment_Financing/12*BD230</f>
        <v>0</v>
      </c>
      <c r="LW230" s="80">
        <f>+Interest_Rate_for_Equipment_Financing/12*BE230</f>
        <v>0</v>
      </c>
      <c r="LX230" s="80">
        <f>+Interest_Rate_for_Equipment_Financing/12*BF230</f>
        <v>0</v>
      </c>
      <c r="LY230" s="80">
        <f>+Interest_Rate_for_Equipment_Financing/12*BG230</f>
        <v>0</v>
      </c>
      <c r="LZ230" s="80">
        <f>+Interest_Rate_for_Equipment_Financing/12*BH230</f>
        <v>0</v>
      </c>
      <c r="MA230" s="80">
        <f>+Interest_Rate_for_Equipment_Financing/12*BI230</f>
        <v>0</v>
      </c>
      <c r="MB230" s="80">
        <f>+Interest_Rate_for_Equipment_Financing/12*BJ230</f>
        <v>0</v>
      </c>
      <c r="MC230" s="80">
        <f>+Interest_Rate_for_Equipment_Financing/12*BK230</f>
        <v>0</v>
      </c>
      <c r="MD230" s="80">
        <f>+Interest_Rate_for_Equipment_Financing/12*BL230</f>
        <v>0</v>
      </c>
      <c r="ME230" s="80">
        <f>+Interest_Rate_for_Equipment_Financing/12*BM230</f>
        <v>0</v>
      </c>
      <c r="MF230" s="80">
        <f>+Interest_Rate_for_Equipment_Financing/12*BN230</f>
        <v>0</v>
      </c>
      <c r="MG230" s="80">
        <f>+Interest_Rate_for_Equipment_Financing/12*BO230</f>
        <v>0</v>
      </c>
      <c r="MH230" s="80">
        <f>+Interest_Rate_for_Equipment_Financing/12*BP230</f>
        <v>0</v>
      </c>
      <c r="MI230" s="80">
        <f>+Interest_Rate_for_Equipment_Financing/12*BQ230</f>
        <v>0</v>
      </c>
      <c r="MJ230" s="80">
        <f>+Interest_Rate_for_Equipment_Financing/12*BR230</f>
        <v>0</v>
      </c>
      <c r="MK230" s="80">
        <f>+Interest_Rate_for_Equipment_Financing/12*BS230</f>
        <v>0</v>
      </c>
      <c r="ML230" s="80">
        <f>+Interest_Rate_for_Equipment_Financing/12*BT230</f>
        <v>0</v>
      </c>
      <c r="MM230" s="80">
        <f>+Interest_Rate_for_Equipment_Financing/12*BU230</f>
        <v>0</v>
      </c>
      <c r="MN230" s="80">
        <f>+Interest_Rate_for_Equipment_Financing/12*BV230</f>
        <v>0</v>
      </c>
      <c r="MO230" s="80">
        <f>+Interest_Rate_for_Equipment_Financing/12*BW230</f>
        <v>0</v>
      </c>
      <c r="MP230" s="80">
        <f>+Interest_Rate_for_Equipment_Financing/12*BX230</f>
        <v>0</v>
      </c>
      <c r="MQ230" s="80">
        <f>+Interest_Rate_for_Equipment_Financing/12*BY230</f>
        <v>0</v>
      </c>
      <c r="MR230" s="80">
        <f>+Interest_Rate_for_Equipment_Financing/12*BZ230</f>
        <v>0</v>
      </c>
      <c r="MS230" s="80">
        <f>+Interest_Rate_for_Equipment_Financing/12*CA230</f>
        <v>0</v>
      </c>
      <c r="MT230" s="80">
        <f>+Interest_Rate_for_Equipment_Financing/12*CB230</f>
        <v>0</v>
      </c>
      <c r="MU230" s="80">
        <f>+Interest_Rate_for_Equipment_Financing/12*CC230</f>
        <v>0</v>
      </c>
      <c r="MV230" s="80">
        <f>+Interest_Rate_for_Equipment_Financing/12*CD230</f>
        <v>0</v>
      </c>
      <c r="MW230" s="80">
        <f>+Interest_Rate_for_Equipment_Financing/12*CE230</f>
        <v>0</v>
      </c>
      <c r="MX230" s="80">
        <f>+Interest_Rate_for_Equipment_Financing/12*CF230</f>
        <v>0</v>
      </c>
      <c r="MY230" s="80">
        <f>+Interest_Rate_for_Equipment_Financing/12*CG230</f>
        <v>0</v>
      </c>
      <c r="MZ230" s="80">
        <f>+Interest_Rate_for_Equipment_Financing/12*CH230</f>
        <v>0</v>
      </c>
      <c r="NA230" s="80">
        <f>+Interest_Rate_for_Equipment_Financing/12*CI230</f>
        <v>0</v>
      </c>
      <c r="NB230" s="80">
        <f>+Interest_Rate_for_Equipment_Financing/12*CJ230</f>
        <v>0</v>
      </c>
      <c r="NC230" s="80">
        <f>+Interest_Rate_for_Equipment_Financing/12*CK230</f>
        <v>0</v>
      </c>
      <c r="ND230" s="80">
        <f>+Interest_Rate_for_Equipment_Financing/12*CL230</f>
        <v>0</v>
      </c>
      <c r="NE230" s="80">
        <f>+Interest_Rate_for_Equipment_Financing/12*CM230</f>
        <v>0</v>
      </c>
      <c r="NF230" s="80">
        <f>+Interest_Rate_for_Equipment_Financing/12*CN230</f>
        <v>0</v>
      </c>
      <c r="NG230" s="80">
        <f>+Interest_Rate_for_Equipment_Financing/12*CO230</f>
        <v>0</v>
      </c>
      <c r="NH230" s="80">
        <f>+Interest_Rate_for_Equipment_Financing/12*CP230</f>
        <v>0</v>
      </c>
      <c r="NI230" s="80">
        <f>+Interest_Rate_for_Equipment_Financing/12*CQ230</f>
        <v>0</v>
      </c>
      <c r="NJ230" s="80">
        <f>+Interest_Rate_for_Equipment_Financing/12*CR230</f>
        <v>0</v>
      </c>
      <c r="NK230" s="80">
        <f>+Interest_Rate_for_Equipment_Financing/12*CS230</f>
        <v>0</v>
      </c>
      <c r="NL230" s="80">
        <f>+Interest_Rate_for_Equipment_Financing/12*CT230</f>
        <v>0</v>
      </c>
      <c r="NM230" s="80">
        <f>+Interest_Rate_for_Equipment_Financing/12*CU230</f>
        <v>0</v>
      </c>
      <c r="NN230" s="80">
        <f>+Interest_Rate_for_Equipment_Financing/12*CV230</f>
        <v>0</v>
      </c>
      <c r="NO230" s="80">
        <f>+Interest_Rate_for_Equipment_Financing/12*CW230</f>
        <v>0</v>
      </c>
      <c r="NP230" s="80">
        <f>+Interest_Rate_for_Equipment_Financing/12*CX230</f>
        <v>0</v>
      </c>
      <c r="NQ230" s="80">
        <f>+Interest_Rate_for_Equipment_Financing/12*CY230</f>
        <v>0</v>
      </c>
      <c r="NR230" s="80">
        <f>+Interest_Rate_for_Equipment_Financing/12*CZ230</f>
        <v>0</v>
      </c>
      <c r="NS230" s="80">
        <f>+Interest_Rate_for_Equipment_Financing/12*DA230</f>
        <v>0</v>
      </c>
      <c r="NT230" s="80">
        <f>+Interest_Rate_for_Equipment_Financing/12*DB230</f>
        <v>0</v>
      </c>
      <c r="NU230" s="80">
        <f>+Interest_Rate_for_Equipment_Financing/12*DC230</f>
        <v>0</v>
      </c>
      <c r="NV230" s="80">
        <f>+Interest_Rate_for_Equipment_Financing/12*DD230</f>
        <v>0</v>
      </c>
      <c r="NW230" s="80">
        <f>+Interest_Rate_for_Equipment_Financing/12*DE230</f>
        <v>0</v>
      </c>
      <c r="NX230" s="80">
        <f>+Interest_Rate_for_Equipment_Financing/12*DF230</f>
        <v>0</v>
      </c>
      <c r="NY230" s="80">
        <f>+Interest_Rate_for_Equipment_Financing/12*DG230</f>
        <v>0</v>
      </c>
      <c r="NZ230" s="80">
        <f>+Interest_Rate_for_Equipment_Financing/12*DH230</f>
        <v>0</v>
      </c>
      <c r="OA230" s="80">
        <f>+Interest_Rate_for_Equipment_Financing/12*DI230</f>
        <v>0</v>
      </c>
      <c r="OB230" s="80">
        <f>+Interest_Rate_for_Equipment_Financing/12*DJ230</f>
        <v>0</v>
      </c>
      <c r="OC230" s="80">
        <f>+Interest_Rate_for_Equipment_Financing/12*DK230</f>
        <v>0</v>
      </c>
      <c r="OD230" s="80">
        <f>+Interest_Rate_for_Equipment_Financing/12*DL230</f>
        <v>0</v>
      </c>
      <c r="OE230" s="80">
        <f>+Interest_Rate_for_Equipment_Financing/12*DM230</f>
        <v>0</v>
      </c>
      <c r="OF230" s="80">
        <f>+Interest_Rate_for_Equipment_Financing/12*DN230</f>
        <v>0</v>
      </c>
      <c r="OG230" s="80">
        <f>+Interest_Rate_for_Equipment_Financing/12*DO230</f>
        <v>0</v>
      </c>
      <c r="OH230" s="80">
        <f>+Interest_Rate_for_Equipment_Financing/12*DP230</f>
        <v>0</v>
      </c>
      <c r="OI230" s="80">
        <f>+Interest_Rate_for_Equipment_Financing/12*DQ230</f>
        <v>0</v>
      </c>
      <c r="OJ230" s="80">
        <f>+Interest_Rate_for_Equipment_Financing/12*DR230</f>
        <v>0</v>
      </c>
      <c r="OK230" s="80">
        <f>+Interest_Rate_for_Equipment_Financing/12*DS230</f>
        <v>0</v>
      </c>
      <c r="OL230" s="80">
        <f>+Interest_Rate_for_Equipment_Financing/12*DT230</f>
        <v>0</v>
      </c>
      <c r="OM230" s="80">
        <f>+Interest_Rate_for_Equipment_Financing/12*DU230</f>
        <v>0</v>
      </c>
      <c r="ON230" s="80">
        <f>+Interest_Rate_for_Equipment_Financing/12*DV230</f>
        <v>0</v>
      </c>
      <c r="OO230" s="80">
        <f>+Interest_Rate_for_Equipment_Financing/12*DW230</f>
        <v>0</v>
      </c>
      <c r="OP230" s="80">
        <f>+Interest_Rate_for_Equipment_Financing/12*DX230</f>
        <v>0</v>
      </c>
      <c r="OQ230" s="80">
        <f>+Interest_Rate_for_Equipment_Financing/12*DY230</f>
        <v>0</v>
      </c>
      <c r="OR230" s="80">
        <f>+Interest_Rate_for_Equipment_Financing/12*DZ230</f>
        <v>0</v>
      </c>
      <c r="OS230" s="80">
        <f>+Interest_Rate_for_Equipment_Financing/12*EA230</f>
        <v>0</v>
      </c>
      <c r="OT230" s="80">
        <f>+Interest_Rate_for_Equipment_Financing/12*EB230</f>
        <v>0</v>
      </c>
      <c r="OU230" s="80">
        <f>+Interest_Rate_for_Equipment_Financing/12*EC230</f>
        <v>0</v>
      </c>
      <c r="OV230" s="80">
        <f>+Interest_Rate_for_Equipment_Financing/12*ED230</f>
        <v>0</v>
      </c>
      <c r="OW230" s="80">
        <f>+Interest_Rate_for_Equipment_Financing/12*EE230</f>
        <v>0</v>
      </c>
    </row>
    <row r="231" ht="12.75" customHeight="1">
      <c r="A231" s="79">
        <f t="shared" si="111"/>
        <v>110</v>
      </c>
      <c r="B231" s="79" t="s">
        <v>310</v>
      </c>
      <c r="C231" s="80"/>
      <c r="D231" s="80" t="str">
        <f>Term_for_Equipment_Financing</f>
        <v/>
      </c>
      <c r="E231" s="294">
        <f>+Interest_Rate_LT</f>
        <v>0.05</v>
      </c>
      <c r="F231" s="295">
        <f t="shared" si="141"/>
        <v>2</v>
      </c>
      <c r="G231" s="79">
        <f t="shared" si="142"/>
        <v>2034</v>
      </c>
      <c r="H231" s="296"/>
      <c r="I231" s="296"/>
      <c r="J231" s="297"/>
      <c r="K231" s="1"/>
      <c r="L231" s="1"/>
      <c r="M231" s="256">
        <f t="shared" si="118"/>
        <v>48976</v>
      </c>
      <c r="N231" s="256">
        <f t="shared" si="112"/>
        <v>0</v>
      </c>
      <c r="O231" s="257">
        <f t="shared" si="113"/>
        <v>0</v>
      </c>
      <c r="P231" s="258">
        <f t="shared" ref="P231:ES231" si="335">AND((O231&gt;0.1),OR(P$70&lt;$N231,$N231=0))*(O231+$O231+O231*$E231/12)+(P$70=$M231)*($C231+$O231+$C231*$E231/12)</f>
        <v>0</v>
      </c>
      <c r="Q231" s="258">
        <f t="shared" si="335"/>
        <v>0</v>
      </c>
      <c r="R231" s="258">
        <f t="shared" si="335"/>
        <v>0</v>
      </c>
      <c r="S231" s="258">
        <f t="shared" si="335"/>
        <v>0</v>
      </c>
      <c r="T231" s="258">
        <f t="shared" si="335"/>
        <v>0</v>
      </c>
      <c r="U231" s="258">
        <f t="shared" si="335"/>
        <v>0</v>
      </c>
      <c r="V231" s="258">
        <f t="shared" si="335"/>
        <v>0</v>
      </c>
      <c r="W231" s="258">
        <f t="shared" si="335"/>
        <v>0</v>
      </c>
      <c r="X231" s="258">
        <f t="shared" si="335"/>
        <v>0</v>
      </c>
      <c r="Y231" s="258">
        <f t="shared" si="335"/>
        <v>0</v>
      </c>
      <c r="Z231" s="258">
        <f t="shared" si="335"/>
        <v>0</v>
      </c>
      <c r="AA231" s="258">
        <f t="shared" si="335"/>
        <v>0</v>
      </c>
      <c r="AB231" s="258">
        <f t="shared" si="335"/>
        <v>0</v>
      </c>
      <c r="AC231" s="258">
        <f t="shared" si="335"/>
        <v>0</v>
      </c>
      <c r="AD231" s="258">
        <f t="shared" si="335"/>
        <v>0</v>
      </c>
      <c r="AE231" s="258">
        <f t="shared" si="335"/>
        <v>0</v>
      </c>
      <c r="AF231" s="258">
        <f t="shared" si="335"/>
        <v>0</v>
      </c>
      <c r="AG231" s="258">
        <f t="shared" si="335"/>
        <v>0</v>
      </c>
      <c r="AH231" s="258">
        <f t="shared" si="335"/>
        <v>0</v>
      </c>
      <c r="AI231" s="258">
        <f t="shared" si="335"/>
        <v>0</v>
      </c>
      <c r="AJ231" s="258">
        <f t="shared" si="335"/>
        <v>0</v>
      </c>
      <c r="AK231" s="258">
        <f t="shared" si="335"/>
        <v>0</v>
      </c>
      <c r="AL231" s="258">
        <f t="shared" si="335"/>
        <v>0</v>
      </c>
      <c r="AM231" s="258">
        <f t="shared" si="335"/>
        <v>0</v>
      </c>
      <c r="AN231" s="258">
        <f t="shared" si="335"/>
        <v>0</v>
      </c>
      <c r="AO231" s="258">
        <f t="shared" si="335"/>
        <v>0</v>
      </c>
      <c r="AP231" s="258">
        <f t="shared" si="335"/>
        <v>0</v>
      </c>
      <c r="AQ231" s="258">
        <f t="shared" si="335"/>
        <v>0</v>
      </c>
      <c r="AR231" s="258">
        <f t="shared" si="335"/>
        <v>0</v>
      </c>
      <c r="AS231" s="258">
        <f t="shared" si="335"/>
        <v>0</v>
      </c>
      <c r="AT231" s="258">
        <f t="shared" si="335"/>
        <v>0</v>
      </c>
      <c r="AU231" s="258">
        <f t="shared" si="335"/>
        <v>0</v>
      </c>
      <c r="AV231" s="258">
        <f t="shared" si="335"/>
        <v>0</v>
      </c>
      <c r="AW231" s="258">
        <f t="shared" si="335"/>
        <v>0</v>
      </c>
      <c r="AX231" s="258">
        <f t="shared" si="335"/>
        <v>0</v>
      </c>
      <c r="AY231" s="258">
        <f t="shared" si="335"/>
        <v>0</v>
      </c>
      <c r="AZ231" s="258">
        <f t="shared" si="335"/>
        <v>0</v>
      </c>
      <c r="BA231" s="258">
        <f t="shared" si="335"/>
        <v>0</v>
      </c>
      <c r="BB231" s="258">
        <f t="shared" si="335"/>
        <v>0</v>
      </c>
      <c r="BC231" s="258">
        <f t="shared" si="335"/>
        <v>0</v>
      </c>
      <c r="BD231" s="258">
        <f t="shared" si="335"/>
        <v>0</v>
      </c>
      <c r="BE231" s="258">
        <f t="shared" si="335"/>
        <v>0</v>
      </c>
      <c r="BF231" s="258">
        <f t="shared" si="335"/>
        <v>0</v>
      </c>
      <c r="BG231" s="258">
        <f t="shared" si="335"/>
        <v>0</v>
      </c>
      <c r="BH231" s="258">
        <f t="shared" si="335"/>
        <v>0</v>
      </c>
      <c r="BI231" s="258">
        <f t="shared" si="335"/>
        <v>0</v>
      </c>
      <c r="BJ231" s="258">
        <f t="shared" si="335"/>
        <v>0</v>
      </c>
      <c r="BK231" s="258">
        <f t="shared" si="335"/>
        <v>0</v>
      </c>
      <c r="BL231" s="258">
        <f t="shared" si="335"/>
        <v>0</v>
      </c>
      <c r="BM231" s="258">
        <f t="shared" si="335"/>
        <v>0</v>
      </c>
      <c r="BN231" s="258">
        <f t="shared" si="335"/>
        <v>0</v>
      </c>
      <c r="BO231" s="258">
        <f t="shared" si="335"/>
        <v>0</v>
      </c>
      <c r="BP231" s="258">
        <f t="shared" si="335"/>
        <v>0</v>
      </c>
      <c r="BQ231" s="258">
        <f t="shared" si="335"/>
        <v>0</v>
      </c>
      <c r="BR231" s="258">
        <f t="shared" si="335"/>
        <v>0</v>
      </c>
      <c r="BS231" s="258">
        <f t="shared" si="335"/>
        <v>0</v>
      </c>
      <c r="BT231" s="258">
        <f t="shared" si="335"/>
        <v>0</v>
      </c>
      <c r="BU231" s="258">
        <f t="shared" si="335"/>
        <v>0</v>
      </c>
      <c r="BV231" s="258">
        <f t="shared" si="335"/>
        <v>0</v>
      </c>
      <c r="BW231" s="258">
        <f t="shared" si="335"/>
        <v>0</v>
      </c>
      <c r="BX231" s="258">
        <f t="shared" si="335"/>
        <v>0</v>
      </c>
      <c r="BY231" s="258">
        <f t="shared" si="335"/>
        <v>0</v>
      </c>
      <c r="BZ231" s="258">
        <f t="shared" si="335"/>
        <v>0</v>
      </c>
      <c r="CA231" s="258">
        <f t="shared" si="335"/>
        <v>0</v>
      </c>
      <c r="CB231" s="258">
        <f t="shared" si="335"/>
        <v>0</v>
      </c>
      <c r="CC231" s="258">
        <f t="shared" si="335"/>
        <v>0</v>
      </c>
      <c r="CD231" s="258">
        <f t="shared" si="335"/>
        <v>0</v>
      </c>
      <c r="CE231" s="258">
        <f t="shared" si="335"/>
        <v>0</v>
      </c>
      <c r="CF231" s="258">
        <f t="shared" si="335"/>
        <v>0</v>
      </c>
      <c r="CG231" s="258">
        <f t="shared" si="335"/>
        <v>0</v>
      </c>
      <c r="CH231" s="258">
        <f t="shared" si="335"/>
        <v>0</v>
      </c>
      <c r="CI231" s="258">
        <f t="shared" si="335"/>
        <v>0</v>
      </c>
      <c r="CJ231" s="258">
        <f t="shared" si="335"/>
        <v>0</v>
      </c>
      <c r="CK231" s="258">
        <f t="shared" si="335"/>
        <v>0</v>
      </c>
      <c r="CL231" s="258">
        <f t="shared" si="335"/>
        <v>0</v>
      </c>
      <c r="CM231" s="258">
        <f t="shared" si="335"/>
        <v>0</v>
      </c>
      <c r="CN231" s="258">
        <f t="shared" si="335"/>
        <v>0</v>
      </c>
      <c r="CO231" s="258">
        <f t="shared" si="335"/>
        <v>0</v>
      </c>
      <c r="CP231" s="258">
        <f t="shared" si="335"/>
        <v>0</v>
      </c>
      <c r="CQ231" s="258">
        <f t="shared" si="335"/>
        <v>0</v>
      </c>
      <c r="CR231" s="258">
        <f t="shared" si="335"/>
        <v>0</v>
      </c>
      <c r="CS231" s="258">
        <f t="shared" si="335"/>
        <v>0</v>
      </c>
      <c r="CT231" s="258">
        <f t="shared" si="335"/>
        <v>0</v>
      </c>
      <c r="CU231" s="258">
        <f t="shared" si="335"/>
        <v>0</v>
      </c>
      <c r="CV231" s="258">
        <f t="shared" si="335"/>
        <v>0</v>
      </c>
      <c r="CW231" s="258">
        <f t="shared" si="335"/>
        <v>0</v>
      </c>
      <c r="CX231" s="258">
        <f t="shared" si="335"/>
        <v>0</v>
      </c>
      <c r="CY231" s="258">
        <f t="shared" si="335"/>
        <v>0</v>
      </c>
      <c r="CZ231" s="258">
        <f t="shared" si="335"/>
        <v>0</v>
      </c>
      <c r="DA231" s="258">
        <f t="shared" si="335"/>
        <v>0</v>
      </c>
      <c r="DB231" s="258">
        <f t="shared" si="335"/>
        <v>0</v>
      </c>
      <c r="DC231" s="258">
        <f t="shared" si="335"/>
        <v>0</v>
      </c>
      <c r="DD231" s="258">
        <f t="shared" si="335"/>
        <v>0</v>
      </c>
      <c r="DE231" s="258">
        <f t="shared" si="335"/>
        <v>0</v>
      </c>
      <c r="DF231" s="258">
        <f t="shared" si="335"/>
        <v>0</v>
      </c>
      <c r="DG231" s="258">
        <f t="shared" si="335"/>
        <v>0</v>
      </c>
      <c r="DH231" s="258">
        <f t="shared" si="335"/>
        <v>0</v>
      </c>
      <c r="DI231" s="258">
        <f t="shared" si="335"/>
        <v>0</v>
      </c>
      <c r="DJ231" s="258">
        <f t="shared" si="335"/>
        <v>0</v>
      </c>
      <c r="DK231" s="258">
        <f t="shared" si="335"/>
        <v>0</v>
      </c>
      <c r="DL231" s="258">
        <f t="shared" si="335"/>
        <v>0</v>
      </c>
      <c r="DM231" s="258">
        <f t="shared" si="335"/>
        <v>0</v>
      </c>
      <c r="DN231" s="258">
        <f t="shared" si="335"/>
        <v>0</v>
      </c>
      <c r="DO231" s="258">
        <f t="shared" si="335"/>
        <v>0</v>
      </c>
      <c r="DP231" s="258">
        <f t="shared" si="335"/>
        <v>0</v>
      </c>
      <c r="DQ231" s="258">
        <f t="shared" si="335"/>
        <v>0</v>
      </c>
      <c r="DR231" s="258">
        <f t="shared" si="335"/>
        <v>0</v>
      </c>
      <c r="DS231" s="258">
        <f t="shared" si="335"/>
        <v>0</v>
      </c>
      <c r="DT231" s="258">
        <f t="shared" si="335"/>
        <v>0</v>
      </c>
      <c r="DU231" s="258">
        <f t="shared" si="335"/>
        <v>0</v>
      </c>
      <c r="DV231" s="258">
        <f t="shared" si="335"/>
        <v>0</v>
      </c>
      <c r="DW231" s="258">
        <f t="shared" si="335"/>
        <v>0</v>
      </c>
      <c r="DX231" s="258">
        <f t="shared" si="335"/>
        <v>0</v>
      </c>
      <c r="DY231" s="258">
        <f t="shared" si="335"/>
        <v>0</v>
      </c>
      <c r="DZ231" s="258">
        <f t="shared" si="335"/>
        <v>0</v>
      </c>
      <c r="EA231" s="258">
        <f t="shared" si="335"/>
        <v>0</v>
      </c>
      <c r="EB231" s="258">
        <f t="shared" si="335"/>
        <v>0</v>
      </c>
      <c r="EC231" s="258">
        <f t="shared" si="335"/>
        <v>0</v>
      </c>
      <c r="ED231" s="258">
        <f t="shared" si="335"/>
        <v>0</v>
      </c>
      <c r="EE231" s="258">
        <f t="shared" si="335"/>
        <v>0</v>
      </c>
      <c r="EF231" s="258">
        <f t="shared" si="335"/>
        <v>0</v>
      </c>
      <c r="EG231" s="258">
        <f t="shared" si="335"/>
        <v>0</v>
      </c>
      <c r="EH231" s="258">
        <f t="shared" si="335"/>
        <v>0</v>
      </c>
      <c r="EI231" s="258">
        <f t="shared" si="335"/>
        <v>0</v>
      </c>
      <c r="EJ231" s="258">
        <f t="shared" si="335"/>
        <v>0</v>
      </c>
      <c r="EK231" s="258">
        <f t="shared" si="335"/>
        <v>0</v>
      </c>
      <c r="EL231" s="258">
        <f t="shared" si="335"/>
        <v>0</v>
      </c>
      <c r="EM231" s="258">
        <f t="shared" si="335"/>
        <v>0</v>
      </c>
      <c r="EN231" s="258">
        <f t="shared" si="335"/>
        <v>0</v>
      </c>
      <c r="EO231" s="258">
        <f t="shared" si="335"/>
        <v>0</v>
      </c>
      <c r="EP231" s="258">
        <f t="shared" si="335"/>
        <v>0</v>
      </c>
      <c r="EQ231" s="258">
        <f t="shared" si="335"/>
        <v>0</v>
      </c>
      <c r="ER231" s="258">
        <f t="shared" si="335"/>
        <v>0</v>
      </c>
      <c r="ES231" s="258">
        <f t="shared" si="335"/>
        <v>0</v>
      </c>
      <c r="ET231" s="1"/>
      <c r="EU231" s="1"/>
      <c r="EV231" s="1"/>
      <c r="EW231" s="1"/>
      <c r="EX231" s="80">
        <f t="shared" ref="EX231:KE231" si="336">(P231&gt;0)*(P231-AB231)</f>
        <v>0</v>
      </c>
      <c r="EY231" s="80">
        <f t="shared" si="336"/>
        <v>0</v>
      </c>
      <c r="EZ231" s="80">
        <f t="shared" si="336"/>
        <v>0</v>
      </c>
      <c r="FA231" s="80">
        <f t="shared" si="336"/>
        <v>0</v>
      </c>
      <c r="FB231" s="80">
        <f t="shared" si="336"/>
        <v>0</v>
      </c>
      <c r="FC231" s="80">
        <f t="shared" si="336"/>
        <v>0</v>
      </c>
      <c r="FD231" s="80">
        <f t="shared" si="336"/>
        <v>0</v>
      </c>
      <c r="FE231" s="80">
        <f t="shared" si="336"/>
        <v>0</v>
      </c>
      <c r="FF231" s="80">
        <f t="shared" si="336"/>
        <v>0</v>
      </c>
      <c r="FG231" s="80">
        <f t="shared" si="336"/>
        <v>0</v>
      </c>
      <c r="FH231" s="80">
        <f t="shared" si="336"/>
        <v>0</v>
      </c>
      <c r="FI231" s="80">
        <f t="shared" si="336"/>
        <v>0</v>
      </c>
      <c r="FJ231" s="80">
        <f t="shared" si="336"/>
        <v>0</v>
      </c>
      <c r="FK231" s="80">
        <f t="shared" si="336"/>
        <v>0</v>
      </c>
      <c r="FL231" s="80">
        <f t="shared" si="336"/>
        <v>0</v>
      </c>
      <c r="FM231" s="80">
        <f t="shared" si="336"/>
        <v>0</v>
      </c>
      <c r="FN231" s="80">
        <f t="shared" si="336"/>
        <v>0</v>
      </c>
      <c r="FO231" s="80">
        <f t="shared" si="336"/>
        <v>0</v>
      </c>
      <c r="FP231" s="80">
        <f t="shared" si="336"/>
        <v>0</v>
      </c>
      <c r="FQ231" s="80">
        <f t="shared" si="336"/>
        <v>0</v>
      </c>
      <c r="FR231" s="80">
        <f t="shared" si="336"/>
        <v>0</v>
      </c>
      <c r="FS231" s="80">
        <f t="shared" si="336"/>
        <v>0</v>
      </c>
      <c r="FT231" s="80">
        <f t="shared" si="336"/>
        <v>0</v>
      </c>
      <c r="FU231" s="80">
        <f t="shared" si="336"/>
        <v>0</v>
      </c>
      <c r="FV231" s="80">
        <f t="shared" si="336"/>
        <v>0</v>
      </c>
      <c r="FW231" s="80">
        <f t="shared" si="336"/>
        <v>0</v>
      </c>
      <c r="FX231" s="80">
        <f t="shared" si="336"/>
        <v>0</v>
      </c>
      <c r="FY231" s="80">
        <f t="shared" si="336"/>
        <v>0</v>
      </c>
      <c r="FZ231" s="80">
        <f t="shared" si="336"/>
        <v>0</v>
      </c>
      <c r="GA231" s="80">
        <f t="shared" si="336"/>
        <v>0</v>
      </c>
      <c r="GB231" s="80">
        <f t="shared" si="336"/>
        <v>0</v>
      </c>
      <c r="GC231" s="80">
        <f t="shared" si="336"/>
        <v>0</v>
      </c>
      <c r="GD231" s="80">
        <f t="shared" si="336"/>
        <v>0</v>
      </c>
      <c r="GE231" s="80">
        <f t="shared" si="336"/>
        <v>0</v>
      </c>
      <c r="GF231" s="80">
        <f t="shared" si="336"/>
        <v>0</v>
      </c>
      <c r="GG231" s="80">
        <f t="shared" si="336"/>
        <v>0</v>
      </c>
      <c r="GH231" s="80">
        <f t="shared" si="336"/>
        <v>0</v>
      </c>
      <c r="GI231" s="80">
        <f t="shared" si="336"/>
        <v>0</v>
      </c>
      <c r="GJ231" s="80">
        <f t="shared" si="336"/>
        <v>0</v>
      </c>
      <c r="GK231" s="80">
        <f t="shared" si="336"/>
        <v>0</v>
      </c>
      <c r="GL231" s="80">
        <f t="shared" si="336"/>
        <v>0</v>
      </c>
      <c r="GM231" s="80">
        <f t="shared" si="336"/>
        <v>0</v>
      </c>
      <c r="GN231" s="80">
        <f t="shared" si="336"/>
        <v>0</v>
      </c>
      <c r="GO231" s="80">
        <f t="shared" si="336"/>
        <v>0</v>
      </c>
      <c r="GP231" s="80">
        <f t="shared" si="336"/>
        <v>0</v>
      </c>
      <c r="GQ231" s="80">
        <f t="shared" si="336"/>
        <v>0</v>
      </c>
      <c r="GR231" s="80">
        <f t="shared" si="336"/>
        <v>0</v>
      </c>
      <c r="GS231" s="80">
        <f t="shared" si="336"/>
        <v>0</v>
      </c>
      <c r="GT231" s="80">
        <f t="shared" si="336"/>
        <v>0</v>
      </c>
      <c r="GU231" s="80">
        <f t="shared" si="336"/>
        <v>0</v>
      </c>
      <c r="GV231" s="80">
        <f t="shared" si="336"/>
        <v>0</v>
      </c>
      <c r="GW231" s="80">
        <f t="shared" si="336"/>
        <v>0</v>
      </c>
      <c r="GX231" s="80">
        <f t="shared" si="336"/>
        <v>0</v>
      </c>
      <c r="GY231" s="80">
        <f t="shared" si="336"/>
        <v>0</v>
      </c>
      <c r="GZ231" s="80">
        <f t="shared" si="336"/>
        <v>0</v>
      </c>
      <c r="HA231" s="80">
        <f t="shared" si="336"/>
        <v>0</v>
      </c>
      <c r="HB231" s="80">
        <f t="shared" si="336"/>
        <v>0</v>
      </c>
      <c r="HC231" s="80">
        <f t="shared" si="336"/>
        <v>0</v>
      </c>
      <c r="HD231" s="80">
        <f t="shared" si="336"/>
        <v>0</v>
      </c>
      <c r="HE231" s="80">
        <f t="shared" si="336"/>
        <v>0</v>
      </c>
      <c r="HF231" s="80">
        <f t="shared" si="336"/>
        <v>0</v>
      </c>
      <c r="HG231" s="80">
        <f t="shared" si="336"/>
        <v>0</v>
      </c>
      <c r="HH231" s="80">
        <f t="shared" si="336"/>
        <v>0</v>
      </c>
      <c r="HI231" s="80">
        <f t="shared" si="336"/>
        <v>0</v>
      </c>
      <c r="HJ231" s="80">
        <f t="shared" si="336"/>
        <v>0</v>
      </c>
      <c r="HK231" s="80">
        <f t="shared" si="336"/>
        <v>0</v>
      </c>
      <c r="HL231" s="80">
        <f t="shared" si="336"/>
        <v>0</v>
      </c>
      <c r="HM231" s="80">
        <f t="shared" si="336"/>
        <v>0</v>
      </c>
      <c r="HN231" s="80">
        <f t="shared" si="336"/>
        <v>0</v>
      </c>
      <c r="HO231" s="80">
        <f t="shared" si="336"/>
        <v>0</v>
      </c>
      <c r="HP231" s="80">
        <f t="shared" si="336"/>
        <v>0</v>
      </c>
      <c r="HQ231" s="80">
        <f t="shared" si="336"/>
        <v>0</v>
      </c>
      <c r="HR231" s="80">
        <f t="shared" si="336"/>
        <v>0</v>
      </c>
      <c r="HS231" s="80">
        <f t="shared" si="336"/>
        <v>0</v>
      </c>
      <c r="HT231" s="80">
        <f t="shared" si="336"/>
        <v>0</v>
      </c>
      <c r="HU231" s="80">
        <f t="shared" si="336"/>
        <v>0</v>
      </c>
      <c r="HV231" s="80">
        <f t="shared" si="336"/>
        <v>0</v>
      </c>
      <c r="HW231" s="80">
        <f t="shared" si="336"/>
        <v>0</v>
      </c>
      <c r="HX231" s="80">
        <f t="shared" si="336"/>
        <v>0</v>
      </c>
      <c r="HY231" s="80">
        <f t="shared" si="336"/>
        <v>0</v>
      </c>
      <c r="HZ231" s="80">
        <f t="shared" si="336"/>
        <v>0</v>
      </c>
      <c r="IA231" s="80">
        <f t="shared" si="336"/>
        <v>0</v>
      </c>
      <c r="IB231" s="80">
        <f t="shared" si="336"/>
        <v>0</v>
      </c>
      <c r="IC231" s="80">
        <f t="shared" si="336"/>
        <v>0</v>
      </c>
      <c r="ID231" s="80">
        <f t="shared" si="336"/>
        <v>0</v>
      </c>
      <c r="IE231" s="80">
        <f t="shared" si="336"/>
        <v>0</v>
      </c>
      <c r="IF231" s="80">
        <f t="shared" si="336"/>
        <v>0</v>
      </c>
      <c r="IG231" s="80">
        <f t="shared" si="336"/>
        <v>0</v>
      </c>
      <c r="IH231" s="80">
        <f t="shared" si="336"/>
        <v>0</v>
      </c>
      <c r="II231" s="80">
        <f t="shared" si="336"/>
        <v>0</v>
      </c>
      <c r="IJ231" s="80">
        <f t="shared" si="336"/>
        <v>0</v>
      </c>
      <c r="IK231" s="80">
        <f t="shared" si="336"/>
        <v>0</v>
      </c>
      <c r="IL231" s="80">
        <f t="shared" si="336"/>
        <v>0</v>
      </c>
      <c r="IM231" s="80">
        <f t="shared" si="336"/>
        <v>0</v>
      </c>
      <c r="IN231" s="80">
        <f t="shared" si="336"/>
        <v>0</v>
      </c>
      <c r="IO231" s="80">
        <f t="shared" si="336"/>
        <v>0</v>
      </c>
      <c r="IP231" s="80">
        <f t="shared" si="336"/>
        <v>0</v>
      </c>
      <c r="IQ231" s="80">
        <f t="shared" si="336"/>
        <v>0</v>
      </c>
      <c r="IR231" s="80">
        <f t="shared" si="336"/>
        <v>0</v>
      </c>
      <c r="IS231" s="80">
        <f t="shared" si="336"/>
        <v>0</v>
      </c>
      <c r="IT231" s="80">
        <f t="shared" si="336"/>
        <v>0</v>
      </c>
      <c r="IU231" s="80">
        <f t="shared" si="336"/>
        <v>0</v>
      </c>
      <c r="IV231" s="80">
        <f t="shared" si="336"/>
        <v>0</v>
      </c>
      <c r="IW231" s="80">
        <f t="shared" si="336"/>
        <v>0</v>
      </c>
      <c r="IX231" s="80">
        <f t="shared" si="336"/>
        <v>0</v>
      </c>
      <c r="IY231" s="80">
        <f t="shared" si="336"/>
        <v>0</v>
      </c>
      <c r="IZ231" s="80">
        <f t="shared" si="336"/>
        <v>0</v>
      </c>
      <c r="JA231" s="80">
        <f t="shared" si="336"/>
        <v>0</v>
      </c>
      <c r="JB231" s="80">
        <f t="shared" si="336"/>
        <v>0</v>
      </c>
      <c r="JC231" s="80">
        <f t="shared" si="336"/>
        <v>0</v>
      </c>
      <c r="JD231" s="80">
        <f t="shared" si="336"/>
        <v>0</v>
      </c>
      <c r="JE231" s="80">
        <f t="shared" si="336"/>
        <v>0</v>
      </c>
      <c r="JF231" s="80">
        <f t="shared" si="336"/>
        <v>0</v>
      </c>
      <c r="JG231" s="80">
        <f t="shared" si="336"/>
        <v>0</v>
      </c>
      <c r="JH231" s="80">
        <f t="shared" si="336"/>
        <v>0</v>
      </c>
      <c r="JI231" s="80">
        <f t="shared" si="336"/>
        <v>0</v>
      </c>
      <c r="JJ231" s="80">
        <f t="shared" si="336"/>
        <v>0</v>
      </c>
      <c r="JK231" s="80">
        <f t="shared" si="336"/>
        <v>0</v>
      </c>
      <c r="JL231" s="80">
        <f t="shared" si="336"/>
        <v>0</v>
      </c>
      <c r="JM231" s="80">
        <f t="shared" si="336"/>
        <v>0</v>
      </c>
      <c r="JN231" s="80">
        <f t="shared" si="336"/>
        <v>0</v>
      </c>
      <c r="JO231" s="80">
        <f t="shared" si="336"/>
        <v>0</v>
      </c>
      <c r="JP231" s="80">
        <f t="shared" si="336"/>
        <v>0</v>
      </c>
      <c r="JQ231" s="80">
        <f t="shared" si="336"/>
        <v>0</v>
      </c>
      <c r="JR231" s="80">
        <f t="shared" si="336"/>
        <v>0</v>
      </c>
      <c r="JS231" s="80">
        <f t="shared" si="336"/>
        <v>0</v>
      </c>
      <c r="JT231" s="80">
        <f t="shared" si="336"/>
        <v>0</v>
      </c>
      <c r="JU231" s="80">
        <f t="shared" si="336"/>
        <v>0</v>
      </c>
      <c r="JV231" s="80">
        <f t="shared" si="336"/>
        <v>0</v>
      </c>
      <c r="JW231" s="80">
        <f t="shared" si="336"/>
        <v>0</v>
      </c>
      <c r="JX231" s="80">
        <f t="shared" si="336"/>
        <v>0</v>
      </c>
      <c r="JY231" s="80">
        <f t="shared" si="336"/>
        <v>0</v>
      </c>
      <c r="JZ231" s="80">
        <f t="shared" si="336"/>
        <v>0</v>
      </c>
      <c r="KA231" s="80">
        <f t="shared" si="336"/>
        <v>0</v>
      </c>
      <c r="KB231" s="80">
        <f t="shared" si="336"/>
        <v>0</v>
      </c>
      <c r="KC231" s="80">
        <f t="shared" si="336"/>
        <v>0</v>
      </c>
      <c r="KD231" s="80">
        <f t="shared" si="336"/>
        <v>0</v>
      </c>
      <c r="KE231" s="80">
        <f t="shared" si="336"/>
        <v>0</v>
      </c>
      <c r="KF231" s="1"/>
      <c r="KG231" s="1"/>
      <c r="KH231" s="80">
        <f>+Interest_Rate_for_Equipment_Financing/12*P231</f>
        <v>0</v>
      </c>
      <c r="KI231" s="80">
        <f>+Interest_Rate_for_Equipment_Financing/12*Q231</f>
        <v>0</v>
      </c>
      <c r="KJ231" s="80">
        <f>+Interest_Rate_for_Equipment_Financing/12*R231</f>
        <v>0</v>
      </c>
      <c r="KK231" s="80">
        <f>+Interest_Rate_for_Equipment_Financing/12*S231</f>
        <v>0</v>
      </c>
      <c r="KL231" s="80">
        <f>+Interest_Rate_for_Equipment_Financing/12*T231</f>
        <v>0</v>
      </c>
      <c r="KM231" s="80">
        <f>+Interest_Rate_for_Equipment_Financing/12*U231</f>
        <v>0</v>
      </c>
      <c r="KN231" s="80">
        <f>+Interest_Rate_for_Equipment_Financing/12*V231</f>
        <v>0</v>
      </c>
      <c r="KO231" s="80">
        <f>+Interest_Rate_for_Equipment_Financing/12*W231</f>
        <v>0</v>
      </c>
      <c r="KP231" s="80">
        <f>+Interest_Rate_for_Equipment_Financing/12*X231</f>
        <v>0</v>
      </c>
      <c r="KQ231" s="80">
        <f>+Interest_Rate_for_Equipment_Financing/12*Y231</f>
        <v>0</v>
      </c>
      <c r="KR231" s="80">
        <f>+Interest_Rate_for_Equipment_Financing/12*Z231</f>
        <v>0</v>
      </c>
      <c r="KS231" s="80">
        <f>+Interest_Rate_for_Equipment_Financing/12*AA231</f>
        <v>0</v>
      </c>
      <c r="KT231" s="80">
        <f>+Interest_Rate_for_Equipment_Financing/12*AB231</f>
        <v>0</v>
      </c>
      <c r="KU231" s="80">
        <f>+Interest_Rate_for_Equipment_Financing/12*AC231</f>
        <v>0</v>
      </c>
      <c r="KV231" s="80">
        <f>+Interest_Rate_for_Equipment_Financing/12*AD231</f>
        <v>0</v>
      </c>
      <c r="KW231" s="80">
        <f>+Interest_Rate_for_Equipment_Financing/12*AE231</f>
        <v>0</v>
      </c>
      <c r="KX231" s="80">
        <f>+Interest_Rate_for_Equipment_Financing/12*AF231</f>
        <v>0</v>
      </c>
      <c r="KY231" s="80">
        <f>+Interest_Rate_for_Equipment_Financing/12*AG231</f>
        <v>0</v>
      </c>
      <c r="KZ231" s="80">
        <f>+Interest_Rate_for_Equipment_Financing/12*AH231</f>
        <v>0</v>
      </c>
      <c r="LA231" s="80">
        <f>+Interest_Rate_for_Equipment_Financing/12*AI231</f>
        <v>0</v>
      </c>
      <c r="LB231" s="80">
        <f>+Interest_Rate_for_Equipment_Financing/12*AJ231</f>
        <v>0</v>
      </c>
      <c r="LC231" s="80">
        <f>+Interest_Rate_for_Equipment_Financing/12*AK231</f>
        <v>0</v>
      </c>
      <c r="LD231" s="80">
        <f>+Interest_Rate_for_Equipment_Financing/12*AL231</f>
        <v>0</v>
      </c>
      <c r="LE231" s="80">
        <f>+Interest_Rate_for_Equipment_Financing/12*AM231</f>
        <v>0</v>
      </c>
      <c r="LF231" s="80">
        <f>+Interest_Rate_for_Equipment_Financing/12*AN231</f>
        <v>0</v>
      </c>
      <c r="LG231" s="80">
        <f>+Interest_Rate_for_Equipment_Financing/12*AO231</f>
        <v>0</v>
      </c>
      <c r="LH231" s="80">
        <f>+Interest_Rate_for_Equipment_Financing/12*AP231</f>
        <v>0</v>
      </c>
      <c r="LI231" s="80">
        <f>+Interest_Rate_for_Equipment_Financing/12*AQ231</f>
        <v>0</v>
      </c>
      <c r="LJ231" s="80">
        <f>+Interest_Rate_for_Equipment_Financing/12*AR231</f>
        <v>0</v>
      </c>
      <c r="LK231" s="80">
        <f>+Interest_Rate_for_Equipment_Financing/12*AS231</f>
        <v>0</v>
      </c>
      <c r="LL231" s="80">
        <f>+Interest_Rate_for_Equipment_Financing/12*AT231</f>
        <v>0</v>
      </c>
      <c r="LM231" s="80">
        <f>+Interest_Rate_for_Equipment_Financing/12*AU231</f>
        <v>0</v>
      </c>
      <c r="LN231" s="80">
        <f>+Interest_Rate_for_Equipment_Financing/12*AV231</f>
        <v>0</v>
      </c>
      <c r="LO231" s="80">
        <f>+Interest_Rate_for_Equipment_Financing/12*AW231</f>
        <v>0</v>
      </c>
      <c r="LP231" s="80">
        <f>+Interest_Rate_for_Equipment_Financing/12*AX231</f>
        <v>0</v>
      </c>
      <c r="LQ231" s="80">
        <f>+Interest_Rate_for_Equipment_Financing/12*AY231</f>
        <v>0</v>
      </c>
      <c r="LR231" s="80">
        <f>+Interest_Rate_for_Equipment_Financing/12*AZ231</f>
        <v>0</v>
      </c>
      <c r="LS231" s="80">
        <f>+Interest_Rate_for_Equipment_Financing/12*BA231</f>
        <v>0</v>
      </c>
      <c r="LT231" s="80">
        <f>+Interest_Rate_for_Equipment_Financing/12*BB231</f>
        <v>0</v>
      </c>
      <c r="LU231" s="80">
        <f>+Interest_Rate_for_Equipment_Financing/12*BC231</f>
        <v>0</v>
      </c>
      <c r="LV231" s="80">
        <f>+Interest_Rate_for_Equipment_Financing/12*BD231</f>
        <v>0</v>
      </c>
      <c r="LW231" s="80">
        <f>+Interest_Rate_for_Equipment_Financing/12*BE231</f>
        <v>0</v>
      </c>
      <c r="LX231" s="80">
        <f>+Interest_Rate_for_Equipment_Financing/12*BF231</f>
        <v>0</v>
      </c>
      <c r="LY231" s="80">
        <f>+Interest_Rate_for_Equipment_Financing/12*BG231</f>
        <v>0</v>
      </c>
      <c r="LZ231" s="80">
        <f>+Interest_Rate_for_Equipment_Financing/12*BH231</f>
        <v>0</v>
      </c>
      <c r="MA231" s="80">
        <f>+Interest_Rate_for_Equipment_Financing/12*BI231</f>
        <v>0</v>
      </c>
      <c r="MB231" s="80">
        <f>+Interest_Rate_for_Equipment_Financing/12*BJ231</f>
        <v>0</v>
      </c>
      <c r="MC231" s="80">
        <f>+Interest_Rate_for_Equipment_Financing/12*BK231</f>
        <v>0</v>
      </c>
      <c r="MD231" s="80">
        <f>+Interest_Rate_for_Equipment_Financing/12*BL231</f>
        <v>0</v>
      </c>
      <c r="ME231" s="80">
        <f>+Interest_Rate_for_Equipment_Financing/12*BM231</f>
        <v>0</v>
      </c>
      <c r="MF231" s="80">
        <f>+Interest_Rate_for_Equipment_Financing/12*BN231</f>
        <v>0</v>
      </c>
      <c r="MG231" s="80">
        <f>+Interest_Rate_for_Equipment_Financing/12*BO231</f>
        <v>0</v>
      </c>
      <c r="MH231" s="80">
        <f>+Interest_Rate_for_Equipment_Financing/12*BP231</f>
        <v>0</v>
      </c>
      <c r="MI231" s="80">
        <f>+Interest_Rate_for_Equipment_Financing/12*BQ231</f>
        <v>0</v>
      </c>
      <c r="MJ231" s="80">
        <f>+Interest_Rate_for_Equipment_Financing/12*BR231</f>
        <v>0</v>
      </c>
      <c r="MK231" s="80">
        <f>+Interest_Rate_for_Equipment_Financing/12*BS231</f>
        <v>0</v>
      </c>
      <c r="ML231" s="80">
        <f>+Interest_Rate_for_Equipment_Financing/12*BT231</f>
        <v>0</v>
      </c>
      <c r="MM231" s="80">
        <f>+Interest_Rate_for_Equipment_Financing/12*BU231</f>
        <v>0</v>
      </c>
      <c r="MN231" s="80">
        <f>+Interest_Rate_for_Equipment_Financing/12*BV231</f>
        <v>0</v>
      </c>
      <c r="MO231" s="80">
        <f>+Interest_Rate_for_Equipment_Financing/12*BW231</f>
        <v>0</v>
      </c>
      <c r="MP231" s="80">
        <f>+Interest_Rate_for_Equipment_Financing/12*BX231</f>
        <v>0</v>
      </c>
      <c r="MQ231" s="80">
        <f>+Interest_Rate_for_Equipment_Financing/12*BY231</f>
        <v>0</v>
      </c>
      <c r="MR231" s="80">
        <f>+Interest_Rate_for_Equipment_Financing/12*BZ231</f>
        <v>0</v>
      </c>
      <c r="MS231" s="80">
        <f>+Interest_Rate_for_Equipment_Financing/12*CA231</f>
        <v>0</v>
      </c>
      <c r="MT231" s="80">
        <f>+Interest_Rate_for_Equipment_Financing/12*CB231</f>
        <v>0</v>
      </c>
      <c r="MU231" s="80">
        <f>+Interest_Rate_for_Equipment_Financing/12*CC231</f>
        <v>0</v>
      </c>
      <c r="MV231" s="80">
        <f>+Interest_Rate_for_Equipment_Financing/12*CD231</f>
        <v>0</v>
      </c>
      <c r="MW231" s="80">
        <f>+Interest_Rate_for_Equipment_Financing/12*CE231</f>
        <v>0</v>
      </c>
      <c r="MX231" s="80">
        <f>+Interest_Rate_for_Equipment_Financing/12*CF231</f>
        <v>0</v>
      </c>
      <c r="MY231" s="80">
        <f>+Interest_Rate_for_Equipment_Financing/12*CG231</f>
        <v>0</v>
      </c>
      <c r="MZ231" s="80">
        <f>+Interest_Rate_for_Equipment_Financing/12*CH231</f>
        <v>0</v>
      </c>
      <c r="NA231" s="80">
        <f>+Interest_Rate_for_Equipment_Financing/12*CI231</f>
        <v>0</v>
      </c>
      <c r="NB231" s="80">
        <f>+Interest_Rate_for_Equipment_Financing/12*CJ231</f>
        <v>0</v>
      </c>
      <c r="NC231" s="80">
        <f>+Interest_Rate_for_Equipment_Financing/12*CK231</f>
        <v>0</v>
      </c>
      <c r="ND231" s="80">
        <f>+Interest_Rate_for_Equipment_Financing/12*CL231</f>
        <v>0</v>
      </c>
      <c r="NE231" s="80">
        <f>+Interest_Rate_for_Equipment_Financing/12*CM231</f>
        <v>0</v>
      </c>
      <c r="NF231" s="80">
        <f>+Interest_Rate_for_Equipment_Financing/12*CN231</f>
        <v>0</v>
      </c>
      <c r="NG231" s="80">
        <f>+Interest_Rate_for_Equipment_Financing/12*CO231</f>
        <v>0</v>
      </c>
      <c r="NH231" s="80">
        <f>+Interest_Rate_for_Equipment_Financing/12*CP231</f>
        <v>0</v>
      </c>
      <c r="NI231" s="80">
        <f>+Interest_Rate_for_Equipment_Financing/12*CQ231</f>
        <v>0</v>
      </c>
      <c r="NJ231" s="80">
        <f>+Interest_Rate_for_Equipment_Financing/12*CR231</f>
        <v>0</v>
      </c>
      <c r="NK231" s="80">
        <f>+Interest_Rate_for_Equipment_Financing/12*CS231</f>
        <v>0</v>
      </c>
      <c r="NL231" s="80">
        <f>+Interest_Rate_for_Equipment_Financing/12*CT231</f>
        <v>0</v>
      </c>
      <c r="NM231" s="80">
        <f>+Interest_Rate_for_Equipment_Financing/12*CU231</f>
        <v>0</v>
      </c>
      <c r="NN231" s="80">
        <f>+Interest_Rate_for_Equipment_Financing/12*CV231</f>
        <v>0</v>
      </c>
      <c r="NO231" s="80">
        <f>+Interest_Rate_for_Equipment_Financing/12*CW231</f>
        <v>0</v>
      </c>
      <c r="NP231" s="80">
        <f>+Interest_Rate_for_Equipment_Financing/12*CX231</f>
        <v>0</v>
      </c>
      <c r="NQ231" s="80">
        <f>+Interest_Rate_for_Equipment_Financing/12*CY231</f>
        <v>0</v>
      </c>
      <c r="NR231" s="80">
        <f>+Interest_Rate_for_Equipment_Financing/12*CZ231</f>
        <v>0</v>
      </c>
      <c r="NS231" s="80">
        <f>+Interest_Rate_for_Equipment_Financing/12*DA231</f>
        <v>0</v>
      </c>
      <c r="NT231" s="80">
        <f>+Interest_Rate_for_Equipment_Financing/12*DB231</f>
        <v>0</v>
      </c>
      <c r="NU231" s="80">
        <f>+Interest_Rate_for_Equipment_Financing/12*DC231</f>
        <v>0</v>
      </c>
      <c r="NV231" s="80">
        <f>+Interest_Rate_for_Equipment_Financing/12*DD231</f>
        <v>0</v>
      </c>
      <c r="NW231" s="80">
        <f>+Interest_Rate_for_Equipment_Financing/12*DE231</f>
        <v>0</v>
      </c>
      <c r="NX231" s="80">
        <f>+Interest_Rate_for_Equipment_Financing/12*DF231</f>
        <v>0</v>
      </c>
      <c r="NY231" s="80">
        <f>+Interest_Rate_for_Equipment_Financing/12*DG231</f>
        <v>0</v>
      </c>
      <c r="NZ231" s="80">
        <f>+Interest_Rate_for_Equipment_Financing/12*DH231</f>
        <v>0</v>
      </c>
      <c r="OA231" s="80">
        <f>+Interest_Rate_for_Equipment_Financing/12*DI231</f>
        <v>0</v>
      </c>
      <c r="OB231" s="80">
        <f>+Interest_Rate_for_Equipment_Financing/12*DJ231</f>
        <v>0</v>
      </c>
      <c r="OC231" s="80">
        <f>+Interest_Rate_for_Equipment_Financing/12*DK231</f>
        <v>0</v>
      </c>
      <c r="OD231" s="80">
        <f>+Interest_Rate_for_Equipment_Financing/12*DL231</f>
        <v>0</v>
      </c>
      <c r="OE231" s="80">
        <f>+Interest_Rate_for_Equipment_Financing/12*DM231</f>
        <v>0</v>
      </c>
      <c r="OF231" s="80">
        <f>+Interest_Rate_for_Equipment_Financing/12*DN231</f>
        <v>0</v>
      </c>
      <c r="OG231" s="80">
        <f>+Interest_Rate_for_Equipment_Financing/12*DO231</f>
        <v>0</v>
      </c>
      <c r="OH231" s="80">
        <f>+Interest_Rate_for_Equipment_Financing/12*DP231</f>
        <v>0</v>
      </c>
      <c r="OI231" s="80">
        <f>+Interest_Rate_for_Equipment_Financing/12*DQ231</f>
        <v>0</v>
      </c>
      <c r="OJ231" s="80">
        <f>+Interest_Rate_for_Equipment_Financing/12*DR231</f>
        <v>0</v>
      </c>
      <c r="OK231" s="80">
        <f>+Interest_Rate_for_Equipment_Financing/12*DS231</f>
        <v>0</v>
      </c>
      <c r="OL231" s="80">
        <f>+Interest_Rate_for_Equipment_Financing/12*DT231</f>
        <v>0</v>
      </c>
      <c r="OM231" s="80">
        <f>+Interest_Rate_for_Equipment_Financing/12*DU231</f>
        <v>0</v>
      </c>
      <c r="ON231" s="80">
        <f>+Interest_Rate_for_Equipment_Financing/12*DV231</f>
        <v>0</v>
      </c>
      <c r="OO231" s="80">
        <f>+Interest_Rate_for_Equipment_Financing/12*DW231</f>
        <v>0</v>
      </c>
      <c r="OP231" s="80">
        <f>+Interest_Rate_for_Equipment_Financing/12*DX231</f>
        <v>0</v>
      </c>
      <c r="OQ231" s="80">
        <f>+Interest_Rate_for_Equipment_Financing/12*DY231</f>
        <v>0</v>
      </c>
      <c r="OR231" s="80">
        <f>+Interest_Rate_for_Equipment_Financing/12*DZ231</f>
        <v>0</v>
      </c>
      <c r="OS231" s="80">
        <f>+Interest_Rate_for_Equipment_Financing/12*EA231</f>
        <v>0</v>
      </c>
      <c r="OT231" s="80">
        <f>+Interest_Rate_for_Equipment_Financing/12*EB231</f>
        <v>0</v>
      </c>
      <c r="OU231" s="80">
        <f>+Interest_Rate_for_Equipment_Financing/12*EC231</f>
        <v>0</v>
      </c>
      <c r="OV231" s="80">
        <f>+Interest_Rate_for_Equipment_Financing/12*ED231</f>
        <v>0</v>
      </c>
      <c r="OW231" s="80">
        <f>+Interest_Rate_for_Equipment_Financing/12*EE231</f>
        <v>0</v>
      </c>
    </row>
    <row r="232" ht="12.75" customHeight="1">
      <c r="A232" s="79">
        <f t="shared" si="111"/>
        <v>111</v>
      </c>
      <c r="B232" s="79" t="s">
        <v>311</v>
      </c>
      <c r="C232" s="80"/>
      <c r="D232" s="80" t="str">
        <f>Term_for_Equipment_Financing</f>
        <v/>
      </c>
      <c r="E232" s="294">
        <f>+Interest_Rate_LT</f>
        <v>0.05</v>
      </c>
      <c r="F232" s="295">
        <f t="shared" si="141"/>
        <v>3</v>
      </c>
      <c r="G232" s="79">
        <f t="shared" si="142"/>
        <v>2034</v>
      </c>
      <c r="H232" s="296"/>
      <c r="I232" s="296"/>
      <c r="J232" s="297"/>
      <c r="K232" s="1"/>
      <c r="L232" s="1"/>
      <c r="M232" s="256">
        <f t="shared" si="118"/>
        <v>49004</v>
      </c>
      <c r="N232" s="256">
        <f t="shared" si="112"/>
        <v>0</v>
      </c>
      <c r="O232" s="257">
        <f t="shared" si="113"/>
        <v>0</v>
      </c>
      <c r="P232" s="258">
        <f t="shared" ref="P232:ES232" si="337">AND((O232&gt;0.1),OR(P$70&lt;$N232,$N232=0))*(O232+$O232+O232*$E232/12)+(P$70=$M232)*($C232+$O232+$C232*$E232/12)</f>
        <v>0</v>
      </c>
      <c r="Q232" s="258">
        <f t="shared" si="337"/>
        <v>0</v>
      </c>
      <c r="R232" s="258">
        <f t="shared" si="337"/>
        <v>0</v>
      </c>
      <c r="S232" s="258">
        <f t="shared" si="337"/>
        <v>0</v>
      </c>
      <c r="T232" s="258">
        <f t="shared" si="337"/>
        <v>0</v>
      </c>
      <c r="U232" s="258">
        <f t="shared" si="337"/>
        <v>0</v>
      </c>
      <c r="V232" s="258">
        <f t="shared" si="337"/>
        <v>0</v>
      </c>
      <c r="W232" s="258">
        <f t="shared" si="337"/>
        <v>0</v>
      </c>
      <c r="X232" s="258">
        <f t="shared" si="337"/>
        <v>0</v>
      </c>
      <c r="Y232" s="258">
        <f t="shared" si="337"/>
        <v>0</v>
      </c>
      <c r="Z232" s="258">
        <f t="shared" si="337"/>
        <v>0</v>
      </c>
      <c r="AA232" s="258">
        <f t="shared" si="337"/>
        <v>0</v>
      </c>
      <c r="AB232" s="258">
        <f t="shared" si="337"/>
        <v>0</v>
      </c>
      <c r="AC232" s="258">
        <f t="shared" si="337"/>
        <v>0</v>
      </c>
      <c r="AD232" s="258">
        <f t="shared" si="337"/>
        <v>0</v>
      </c>
      <c r="AE232" s="258">
        <f t="shared" si="337"/>
        <v>0</v>
      </c>
      <c r="AF232" s="258">
        <f t="shared" si="337"/>
        <v>0</v>
      </c>
      <c r="AG232" s="258">
        <f t="shared" si="337"/>
        <v>0</v>
      </c>
      <c r="AH232" s="258">
        <f t="shared" si="337"/>
        <v>0</v>
      </c>
      <c r="AI232" s="258">
        <f t="shared" si="337"/>
        <v>0</v>
      </c>
      <c r="AJ232" s="258">
        <f t="shared" si="337"/>
        <v>0</v>
      </c>
      <c r="AK232" s="258">
        <f t="shared" si="337"/>
        <v>0</v>
      </c>
      <c r="AL232" s="258">
        <f t="shared" si="337"/>
        <v>0</v>
      </c>
      <c r="AM232" s="258">
        <f t="shared" si="337"/>
        <v>0</v>
      </c>
      <c r="AN232" s="258">
        <f t="shared" si="337"/>
        <v>0</v>
      </c>
      <c r="AO232" s="258">
        <f t="shared" si="337"/>
        <v>0</v>
      </c>
      <c r="AP232" s="258">
        <f t="shared" si="337"/>
        <v>0</v>
      </c>
      <c r="AQ232" s="258">
        <f t="shared" si="337"/>
        <v>0</v>
      </c>
      <c r="AR232" s="258">
        <f t="shared" si="337"/>
        <v>0</v>
      </c>
      <c r="AS232" s="258">
        <f t="shared" si="337"/>
        <v>0</v>
      </c>
      <c r="AT232" s="258">
        <f t="shared" si="337"/>
        <v>0</v>
      </c>
      <c r="AU232" s="258">
        <f t="shared" si="337"/>
        <v>0</v>
      </c>
      <c r="AV232" s="258">
        <f t="shared" si="337"/>
        <v>0</v>
      </c>
      <c r="AW232" s="258">
        <f t="shared" si="337"/>
        <v>0</v>
      </c>
      <c r="AX232" s="258">
        <f t="shared" si="337"/>
        <v>0</v>
      </c>
      <c r="AY232" s="258">
        <f t="shared" si="337"/>
        <v>0</v>
      </c>
      <c r="AZ232" s="258">
        <f t="shared" si="337"/>
        <v>0</v>
      </c>
      <c r="BA232" s="258">
        <f t="shared" si="337"/>
        <v>0</v>
      </c>
      <c r="BB232" s="258">
        <f t="shared" si="337"/>
        <v>0</v>
      </c>
      <c r="BC232" s="258">
        <f t="shared" si="337"/>
        <v>0</v>
      </c>
      <c r="BD232" s="258">
        <f t="shared" si="337"/>
        <v>0</v>
      </c>
      <c r="BE232" s="258">
        <f t="shared" si="337"/>
        <v>0</v>
      </c>
      <c r="BF232" s="258">
        <f t="shared" si="337"/>
        <v>0</v>
      </c>
      <c r="BG232" s="258">
        <f t="shared" si="337"/>
        <v>0</v>
      </c>
      <c r="BH232" s="258">
        <f t="shared" si="337"/>
        <v>0</v>
      </c>
      <c r="BI232" s="258">
        <f t="shared" si="337"/>
        <v>0</v>
      </c>
      <c r="BJ232" s="258">
        <f t="shared" si="337"/>
        <v>0</v>
      </c>
      <c r="BK232" s="258">
        <f t="shared" si="337"/>
        <v>0</v>
      </c>
      <c r="BL232" s="258">
        <f t="shared" si="337"/>
        <v>0</v>
      </c>
      <c r="BM232" s="258">
        <f t="shared" si="337"/>
        <v>0</v>
      </c>
      <c r="BN232" s="258">
        <f t="shared" si="337"/>
        <v>0</v>
      </c>
      <c r="BO232" s="258">
        <f t="shared" si="337"/>
        <v>0</v>
      </c>
      <c r="BP232" s="258">
        <f t="shared" si="337"/>
        <v>0</v>
      </c>
      <c r="BQ232" s="258">
        <f t="shared" si="337"/>
        <v>0</v>
      </c>
      <c r="BR232" s="258">
        <f t="shared" si="337"/>
        <v>0</v>
      </c>
      <c r="BS232" s="258">
        <f t="shared" si="337"/>
        <v>0</v>
      </c>
      <c r="BT232" s="258">
        <f t="shared" si="337"/>
        <v>0</v>
      </c>
      <c r="BU232" s="258">
        <f t="shared" si="337"/>
        <v>0</v>
      </c>
      <c r="BV232" s="258">
        <f t="shared" si="337"/>
        <v>0</v>
      </c>
      <c r="BW232" s="258">
        <f t="shared" si="337"/>
        <v>0</v>
      </c>
      <c r="BX232" s="258">
        <f t="shared" si="337"/>
        <v>0</v>
      </c>
      <c r="BY232" s="258">
        <f t="shared" si="337"/>
        <v>0</v>
      </c>
      <c r="BZ232" s="258">
        <f t="shared" si="337"/>
        <v>0</v>
      </c>
      <c r="CA232" s="258">
        <f t="shared" si="337"/>
        <v>0</v>
      </c>
      <c r="CB232" s="258">
        <f t="shared" si="337"/>
        <v>0</v>
      </c>
      <c r="CC232" s="258">
        <f t="shared" si="337"/>
        <v>0</v>
      </c>
      <c r="CD232" s="258">
        <f t="shared" si="337"/>
        <v>0</v>
      </c>
      <c r="CE232" s="258">
        <f t="shared" si="337"/>
        <v>0</v>
      </c>
      <c r="CF232" s="258">
        <f t="shared" si="337"/>
        <v>0</v>
      </c>
      <c r="CG232" s="258">
        <f t="shared" si="337"/>
        <v>0</v>
      </c>
      <c r="CH232" s="258">
        <f t="shared" si="337"/>
        <v>0</v>
      </c>
      <c r="CI232" s="258">
        <f t="shared" si="337"/>
        <v>0</v>
      </c>
      <c r="CJ232" s="258">
        <f t="shared" si="337"/>
        <v>0</v>
      </c>
      <c r="CK232" s="258">
        <f t="shared" si="337"/>
        <v>0</v>
      </c>
      <c r="CL232" s="258">
        <f t="shared" si="337"/>
        <v>0</v>
      </c>
      <c r="CM232" s="258">
        <f t="shared" si="337"/>
        <v>0</v>
      </c>
      <c r="CN232" s="258">
        <f t="shared" si="337"/>
        <v>0</v>
      </c>
      <c r="CO232" s="258">
        <f t="shared" si="337"/>
        <v>0</v>
      </c>
      <c r="CP232" s="258">
        <f t="shared" si="337"/>
        <v>0</v>
      </c>
      <c r="CQ232" s="258">
        <f t="shared" si="337"/>
        <v>0</v>
      </c>
      <c r="CR232" s="258">
        <f t="shared" si="337"/>
        <v>0</v>
      </c>
      <c r="CS232" s="258">
        <f t="shared" si="337"/>
        <v>0</v>
      </c>
      <c r="CT232" s="258">
        <f t="shared" si="337"/>
        <v>0</v>
      </c>
      <c r="CU232" s="258">
        <f t="shared" si="337"/>
        <v>0</v>
      </c>
      <c r="CV232" s="258">
        <f t="shared" si="337"/>
        <v>0</v>
      </c>
      <c r="CW232" s="258">
        <f t="shared" si="337"/>
        <v>0</v>
      </c>
      <c r="CX232" s="258">
        <f t="shared" si="337"/>
        <v>0</v>
      </c>
      <c r="CY232" s="258">
        <f t="shared" si="337"/>
        <v>0</v>
      </c>
      <c r="CZ232" s="258">
        <f t="shared" si="337"/>
        <v>0</v>
      </c>
      <c r="DA232" s="258">
        <f t="shared" si="337"/>
        <v>0</v>
      </c>
      <c r="DB232" s="258">
        <f t="shared" si="337"/>
        <v>0</v>
      </c>
      <c r="DC232" s="258">
        <f t="shared" si="337"/>
        <v>0</v>
      </c>
      <c r="DD232" s="258">
        <f t="shared" si="337"/>
        <v>0</v>
      </c>
      <c r="DE232" s="258">
        <f t="shared" si="337"/>
        <v>0</v>
      </c>
      <c r="DF232" s="258">
        <f t="shared" si="337"/>
        <v>0</v>
      </c>
      <c r="DG232" s="258">
        <f t="shared" si="337"/>
        <v>0</v>
      </c>
      <c r="DH232" s="258">
        <f t="shared" si="337"/>
        <v>0</v>
      </c>
      <c r="DI232" s="258">
        <f t="shared" si="337"/>
        <v>0</v>
      </c>
      <c r="DJ232" s="258">
        <f t="shared" si="337"/>
        <v>0</v>
      </c>
      <c r="DK232" s="258">
        <f t="shared" si="337"/>
        <v>0</v>
      </c>
      <c r="DL232" s="258">
        <f t="shared" si="337"/>
        <v>0</v>
      </c>
      <c r="DM232" s="258">
        <f t="shared" si="337"/>
        <v>0</v>
      </c>
      <c r="DN232" s="258">
        <f t="shared" si="337"/>
        <v>0</v>
      </c>
      <c r="DO232" s="258">
        <f t="shared" si="337"/>
        <v>0</v>
      </c>
      <c r="DP232" s="258">
        <f t="shared" si="337"/>
        <v>0</v>
      </c>
      <c r="DQ232" s="258">
        <f t="shared" si="337"/>
        <v>0</v>
      </c>
      <c r="DR232" s="258">
        <f t="shared" si="337"/>
        <v>0</v>
      </c>
      <c r="DS232" s="258">
        <f t="shared" si="337"/>
        <v>0</v>
      </c>
      <c r="DT232" s="258">
        <f t="shared" si="337"/>
        <v>0</v>
      </c>
      <c r="DU232" s="258">
        <f t="shared" si="337"/>
        <v>0</v>
      </c>
      <c r="DV232" s="258">
        <f t="shared" si="337"/>
        <v>0</v>
      </c>
      <c r="DW232" s="258">
        <f t="shared" si="337"/>
        <v>0</v>
      </c>
      <c r="DX232" s="258">
        <f t="shared" si="337"/>
        <v>0</v>
      </c>
      <c r="DY232" s="258">
        <f t="shared" si="337"/>
        <v>0</v>
      </c>
      <c r="DZ232" s="258">
        <f t="shared" si="337"/>
        <v>0</v>
      </c>
      <c r="EA232" s="258">
        <f t="shared" si="337"/>
        <v>0</v>
      </c>
      <c r="EB232" s="258">
        <f t="shared" si="337"/>
        <v>0</v>
      </c>
      <c r="EC232" s="258">
        <f t="shared" si="337"/>
        <v>0</v>
      </c>
      <c r="ED232" s="258">
        <f t="shared" si="337"/>
        <v>0</v>
      </c>
      <c r="EE232" s="258">
        <f t="shared" si="337"/>
        <v>0</v>
      </c>
      <c r="EF232" s="258">
        <f t="shared" si="337"/>
        <v>0</v>
      </c>
      <c r="EG232" s="258">
        <f t="shared" si="337"/>
        <v>0</v>
      </c>
      <c r="EH232" s="258">
        <f t="shared" si="337"/>
        <v>0</v>
      </c>
      <c r="EI232" s="258">
        <f t="shared" si="337"/>
        <v>0</v>
      </c>
      <c r="EJ232" s="258">
        <f t="shared" si="337"/>
        <v>0</v>
      </c>
      <c r="EK232" s="258">
        <f t="shared" si="337"/>
        <v>0</v>
      </c>
      <c r="EL232" s="258">
        <f t="shared" si="337"/>
        <v>0</v>
      </c>
      <c r="EM232" s="258">
        <f t="shared" si="337"/>
        <v>0</v>
      </c>
      <c r="EN232" s="258">
        <f t="shared" si="337"/>
        <v>0</v>
      </c>
      <c r="EO232" s="258">
        <f t="shared" si="337"/>
        <v>0</v>
      </c>
      <c r="EP232" s="258">
        <f t="shared" si="337"/>
        <v>0</v>
      </c>
      <c r="EQ232" s="258">
        <f t="shared" si="337"/>
        <v>0</v>
      </c>
      <c r="ER232" s="258">
        <f t="shared" si="337"/>
        <v>0</v>
      </c>
      <c r="ES232" s="258">
        <f t="shared" si="337"/>
        <v>0</v>
      </c>
      <c r="ET232" s="1"/>
      <c r="EU232" s="1"/>
      <c r="EV232" s="1"/>
      <c r="EW232" s="1"/>
      <c r="EX232" s="80">
        <f t="shared" ref="EX232:KE232" si="338">(P232&gt;0)*(P232-AB232)</f>
        <v>0</v>
      </c>
      <c r="EY232" s="80">
        <f t="shared" si="338"/>
        <v>0</v>
      </c>
      <c r="EZ232" s="80">
        <f t="shared" si="338"/>
        <v>0</v>
      </c>
      <c r="FA232" s="80">
        <f t="shared" si="338"/>
        <v>0</v>
      </c>
      <c r="FB232" s="80">
        <f t="shared" si="338"/>
        <v>0</v>
      </c>
      <c r="FC232" s="80">
        <f t="shared" si="338"/>
        <v>0</v>
      </c>
      <c r="FD232" s="80">
        <f t="shared" si="338"/>
        <v>0</v>
      </c>
      <c r="FE232" s="80">
        <f t="shared" si="338"/>
        <v>0</v>
      </c>
      <c r="FF232" s="80">
        <f t="shared" si="338"/>
        <v>0</v>
      </c>
      <c r="FG232" s="80">
        <f t="shared" si="338"/>
        <v>0</v>
      </c>
      <c r="FH232" s="80">
        <f t="shared" si="338"/>
        <v>0</v>
      </c>
      <c r="FI232" s="80">
        <f t="shared" si="338"/>
        <v>0</v>
      </c>
      <c r="FJ232" s="80">
        <f t="shared" si="338"/>
        <v>0</v>
      </c>
      <c r="FK232" s="80">
        <f t="shared" si="338"/>
        <v>0</v>
      </c>
      <c r="FL232" s="80">
        <f t="shared" si="338"/>
        <v>0</v>
      </c>
      <c r="FM232" s="80">
        <f t="shared" si="338"/>
        <v>0</v>
      </c>
      <c r="FN232" s="80">
        <f t="shared" si="338"/>
        <v>0</v>
      </c>
      <c r="FO232" s="80">
        <f t="shared" si="338"/>
        <v>0</v>
      </c>
      <c r="FP232" s="80">
        <f t="shared" si="338"/>
        <v>0</v>
      </c>
      <c r="FQ232" s="80">
        <f t="shared" si="338"/>
        <v>0</v>
      </c>
      <c r="FR232" s="80">
        <f t="shared" si="338"/>
        <v>0</v>
      </c>
      <c r="FS232" s="80">
        <f t="shared" si="338"/>
        <v>0</v>
      </c>
      <c r="FT232" s="80">
        <f t="shared" si="338"/>
        <v>0</v>
      </c>
      <c r="FU232" s="80">
        <f t="shared" si="338"/>
        <v>0</v>
      </c>
      <c r="FV232" s="80">
        <f t="shared" si="338"/>
        <v>0</v>
      </c>
      <c r="FW232" s="80">
        <f t="shared" si="338"/>
        <v>0</v>
      </c>
      <c r="FX232" s="80">
        <f t="shared" si="338"/>
        <v>0</v>
      </c>
      <c r="FY232" s="80">
        <f t="shared" si="338"/>
        <v>0</v>
      </c>
      <c r="FZ232" s="80">
        <f t="shared" si="338"/>
        <v>0</v>
      </c>
      <c r="GA232" s="80">
        <f t="shared" si="338"/>
        <v>0</v>
      </c>
      <c r="GB232" s="80">
        <f t="shared" si="338"/>
        <v>0</v>
      </c>
      <c r="GC232" s="80">
        <f t="shared" si="338"/>
        <v>0</v>
      </c>
      <c r="GD232" s="80">
        <f t="shared" si="338"/>
        <v>0</v>
      </c>
      <c r="GE232" s="80">
        <f t="shared" si="338"/>
        <v>0</v>
      </c>
      <c r="GF232" s="80">
        <f t="shared" si="338"/>
        <v>0</v>
      </c>
      <c r="GG232" s="80">
        <f t="shared" si="338"/>
        <v>0</v>
      </c>
      <c r="GH232" s="80">
        <f t="shared" si="338"/>
        <v>0</v>
      </c>
      <c r="GI232" s="80">
        <f t="shared" si="338"/>
        <v>0</v>
      </c>
      <c r="GJ232" s="80">
        <f t="shared" si="338"/>
        <v>0</v>
      </c>
      <c r="GK232" s="80">
        <f t="shared" si="338"/>
        <v>0</v>
      </c>
      <c r="GL232" s="80">
        <f t="shared" si="338"/>
        <v>0</v>
      </c>
      <c r="GM232" s="80">
        <f t="shared" si="338"/>
        <v>0</v>
      </c>
      <c r="GN232" s="80">
        <f t="shared" si="338"/>
        <v>0</v>
      </c>
      <c r="GO232" s="80">
        <f t="shared" si="338"/>
        <v>0</v>
      </c>
      <c r="GP232" s="80">
        <f t="shared" si="338"/>
        <v>0</v>
      </c>
      <c r="GQ232" s="80">
        <f t="shared" si="338"/>
        <v>0</v>
      </c>
      <c r="GR232" s="80">
        <f t="shared" si="338"/>
        <v>0</v>
      </c>
      <c r="GS232" s="80">
        <f t="shared" si="338"/>
        <v>0</v>
      </c>
      <c r="GT232" s="80">
        <f t="shared" si="338"/>
        <v>0</v>
      </c>
      <c r="GU232" s="80">
        <f t="shared" si="338"/>
        <v>0</v>
      </c>
      <c r="GV232" s="80">
        <f t="shared" si="338"/>
        <v>0</v>
      </c>
      <c r="GW232" s="80">
        <f t="shared" si="338"/>
        <v>0</v>
      </c>
      <c r="GX232" s="80">
        <f t="shared" si="338"/>
        <v>0</v>
      </c>
      <c r="GY232" s="80">
        <f t="shared" si="338"/>
        <v>0</v>
      </c>
      <c r="GZ232" s="80">
        <f t="shared" si="338"/>
        <v>0</v>
      </c>
      <c r="HA232" s="80">
        <f t="shared" si="338"/>
        <v>0</v>
      </c>
      <c r="HB232" s="80">
        <f t="shared" si="338"/>
        <v>0</v>
      </c>
      <c r="HC232" s="80">
        <f t="shared" si="338"/>
        <v>0</v>
      </c>
      <c r="HD232" s="80">
        <f t="shared" si="338"/>
        <v>0</v>
      </c>
      <c r="HE232" s="80">
        <f t="shared" si="338"/>
        <v>0</v>
      </c>
      <c r="HF232" s="80">
        <f t="shared" si="338"/>
        <v>0</v>
      </c>
      <c r="HG232" s="80">
        <f t="shared" si="338"/>
        <v>0</v>
      </c>
      <c r="HH232" s="80">
        <f t="shared" si="338"/>
        <v>0</v>
      </c>
      <c r="HI232" s="80">
        <f t="shared" si="338"/>
        <v>0</v>
      </c>
      <c r="HJ232" s="80">
        <f t="shared" si="338"/>
        <v>0</v>
      </c>
      <c r="HK232" s="80">
        <f t="shared" si="338"/>
        <v>0</v>
      </c>
      <c r="HL232" s="80">
        <f t="shared" si="338"/>
        <v>0</v>
      </c>
      <c r="HM232" s="80">
        <f t="shared" si="338"/>
        <v>0</v>
      </c>
      <c r="HN232" s="80">
        <f t="shared" si="338"/>
        <v>0</v>
      </c>
      <c r="HO232" s="80">
        <f t="shared" si="338"/>
        <v>0</v>
      </c>
      <c r="HP232" s="80">
        <f t="shared" si="338"/>
        <v>0</v>
      </c>
      <c r="HQ232" s="80">
        <f t="shared" si="338"/>
        <v>0</v>
      </c>
      <c r="HR232" s="80">
        <f t="shared" si="338"/>
        <v>0</v>
      </c>
      <c r="HS232" s="80">
        <f t="shared" si="338"/>
        <v>0</v>
      </c>
      <c r="HT232" s="80">
        <f t="shared" si="338"/>
        <v>0</v>
      </c>
      <c r="HU232" s="80">
        <f t="shared" si="338"/>
        <v>0</v>
      </c>
      <c r="HV232" s="80">
        <f t="shared" si="338"/>
        <v>0</v>
      </c>
      <c r="HW232" s="80">
        <f t="shared" si="338"/>
        <v>0</v>
      </c>
      <c r="HX232" s="80">
        <f t="shared" si="338"/>
        <v>0</v>
      </c>
      <c r="HY232" s="80">
        <f t="shared" si="338"/>
        <v>0</v>
      </c>
      <c r="HZ232" s="80">
        <f t="shared" si="338"/>
        <v>0</v>
      </c>
      <c r="IA232" s="80">
        <f t="shared" si="338"/>
        <v>0</v>
      </c>
      <c r="IB232" s="80">
        <f t="shared" si="338"/>
        <v>0</v>
      </c>
      <c r="IC232" s="80">
        <f t="shared" si="338"/>
        <v>0</v>
      </c>
      <c r="ID232" s="80">
        <f t="shared" si="338"/>
        <v>0</v>
      </c>
      <c r="IE232" s="80">
        <f t="shared" si="338"/>
        <v>0</v>
      </c>
      <c r="IF232" s="80">
        <f t="shared" si="338"/>
        <v>0</v>
      </c>
      <c r="IG232" s="80">
        <f t="shared" si="338"/>
        <v>0</v>
      </c>
      <c r="IH232" s="80">
        <f t="shared" si="338"/>
        <v>0</v>
      </c>
      <c r="II232" s="80">
        <f t="shared" si="338"/>
        <v>0</v>
      </c>
      <c r="IJ232" s="80">
        <f t="shared" si="338"/>
        <v>0</v>
      </c>
      <c r="IK232" s="80">
        <f t="shared" si="338"/>
        <v>0</v>
      </c>
      <c r="IL232" s="80">
        <f t="shared" si="338"/>
        <v>0</v>
      </c>
      <c r="IM232" s="80">
        <f t="shared" si="338"/>
        <v>0</v>
      </c>
      <c r="IN232" s="80">
        <f t="shared" si="338"/>
        <v>0</v>
      </c>
      <c r="IO232" s="80">
        <f t="shared" si="338"/>
        <v>0</v>
      </c>
      <c r="IP232" s="80">
        <f t="shared" si="338"/>
        <v>0</v>
      </c>
      <c r="IQ232" s="80">
        <f t="shared" si="338"/>
        <v>0</v>
      </c>
      <c r="IR232" s="80">
        <f t="shared" si="338"/>
        <v>0</v>
      </c>
      <c r="IS232" s="80">
        <f t="shared" si="338"/>
        <v>0</v>
      </c>
      <c r="IT232" s="80">
        <f t="shared" si="338"/>
        <v>0</v>
      </c>
      <c r="IU232" s="80">
        <f t="shared" si="338"/>
        <v>0</v>
      </c>
      <c r="IV232" s="80">
        <f t="shared" si="338"/>
        <v>0</v>
      </c>
      <c r="IW232" s="80">
        <f t="shared" si="338"/>
        <v>0</v>
      </c>
      <c r="IX232" s="80">
        <f t="shared" si="338"/>
        <v>0</v>
      </c>
      <c r="IY232" s="80">
        <f t="shared" si="338"/>
        <v>0</v>
      </c>
      <c r="IZ232" s="80">
        <f t="shared" si="338"/>
        <v>0</v>
      </c>
      <c r="JA232" s="80">
        <f t="shared" si="338"/>
        <v>0</v>
      </c>
      <c r="JB232" s="80">
        <f t="shared" si="338"/>
        <v>0</v>
      </c>
      <c r="JC232" s="80">
        <f t="shared" si="338"/>
        <v>0</v>
      </c>
      <c r="JD232" s="80">
        <f t="shared" si="338"/>
        <v>0</v>
      </c>
      <c r="JE232" s="80">
        <f t="shared" si="338"/>
        <v>0</v>
      </c>
      <c r="JF232" s="80">
        <f t="shared" si="338"/>
        <v>0</v>
      </c>
      <c r="JG232" s="80">
        <f t="shared" si="338"/>
        <v>0</v>
      </c>
      <c r="JH232" s="80">
        <f t="shared" si="338"/>
        <v>0</v>
      </c>
      <c r="JI232" s="80">
        <f t="shared" si="338"/>
        <v>0</v>
      </c>
      <c r="JJ232" s="80">
        <f t="shared" si="338"/>
        <v>0</v>
      </c>
      <c r="JK232" s="80">
        <f t="shared" si="338"/>
        <v>0</v>
      </c>
      <c r="JL232" s="80">
        <f t="shared" si="338"/>
        <v>0</v>
      </c>
      <c r="JM232" s="80">
        <f t="shared" si="338"/>
        <v>0</v>
      </c>
      <c r="JN232" s="80">
        <f t="shared" si="338"/>
        <v>0</v>
      </c>
      <c r="JO232" s="80">
        <f t="shared" si="338"/>
        <v>0</v>
      </c>
      <c r="JP232" s="80">
        <f t="shared" si="338"/>
        <v>0</v>
      </c>
      <c r="JQ232" s="80">
        <f t="shared" si="338"/>
        <v>0</v>
      </c>
      <c r="JR232" s="80">
        <f t="shared" si="338"/>
        <v>0</v>
      </c>
      <c r="JS232" s="80">
        <f t="shared" si="338"/>
        <v>0</v>
      </c>
      <c r="JT232" s="80">
        <f t="shared" si="338"/>
        <v>0</v>
      </c>
      <c r="JU232" s="80">
        <f t="shared" si="338"/>
        <v>0</v>
      </c>
      <c r="JV232" s="80">
        <f t="shared" si="338"/>
        <v>0</v>
      </c>
      <c r="JW232" s="80">
        <f t="shared" si="338"/>
        <v>0</v>
      </c>
      <c r="JX232" s="80">
        <f t="shared" si="338"/>
        <v>0</v>
      </c>
      <c r="JY232" s="80">
        <f t="shared" si="338"/>
        <v>0</v>
      </c>
      <c r="JZ232" s="80">
        <f t="shared" si="338"/>
        <v>0</v>
      </c>
      <c r="KA232" s="80">
        <f t="shared" si="338"/>
        <v>0</v>
      </c>
      <c r="KB232" s="80">
        <f t="shared" si="338"/>
        <v>0</v>
      </c>
      <c r="KC232" s="80">
        <f t="shared" si="338"/>
        <v>0</v>
      </c>
      <c r="KD232" s="80">
        <f t="shared" si="338"/>
        <v>0</v>
      </c>
      <c r="KE232" s="80">
        <f t="shared" si="338"/>
        <v>0</v>
      </c>
      <c r="KF232" s="1"/>
      <c r="KG232" s="1"/>
      <c r="KH232" s="80">
        <f>+Interest_Rate_for_Equipment_Financing/12*P232</f>
        <v>0</v>
      </c>
      <c r="KI232" s="80">
        <f>+Interest_Rate_for_Equipment_Financing/12*Q232</f>
        <v>0</v>
      </c>
      <c r="KJ232" s="80">
        <f>+Interest_Rate_for_Equipment_Financing/12*R232</f>
        <v>0</v>
      </c>
      <c r="KK232" s="80">
        <f>+Interest_Rate_for_Equipment_Financing/12*S232</f>
        <v>0</v>
      </c>
      <c r="KL232" s="80">
        <f>+Interest_Rate_for_Equipment_Financing/12*T232</f>
        <v>0</v>
      </c>
      <c r="KM232" s="80">
        <f>+Interest_Rate_for_Equipment_Financing/12*U232</f>
        <v>0</v>
      </c>
      <c r="KN232" s="80">
        <f>+Interest_Rate_for_Equipment_Financing/12*V232</f>
        <v>0</v>
      </c>
      <c r="KO232" s="80">
        <f>+Interest_Rate_for_Equipment_Financing/12*W232</f>
        <v>0</v>
      </c>
      <c r="KP232" s="80">
        <f>+Interest_Rate_for_Equipment_Financing/12*X232</f>
        <v>0</v>
      </c>
      <c r="KQ232" s="80">
        <f>+Interest_Rate_for_Equipment_Financing/12*Y232</f>
        <v>0</v>
      </c>
      <c r="KR232" s="80">
        <f>+Interest_Rate_for_Equipment_Financing/12*Z232</f>
        <v>0</v>
      </c>
      <c r="KS232" s="80">
        <f>+Interest_Rate_for_Equipment_Financing/12*AA232</f>
        <v>0</v>
      </c>
      <c r="KT232" s="80">
        <f>+Interest_Rate_for_Equipment_Financing/12*AB232</f>
        <v>0</v>
      </c>
      <c r="KU232" s="80">
        <f>+Interest_Rate_for_Equipment_Financing/12*AC232</f>
        <v>0</v>
      </c>
      <c r="KV232" s="80">
        <f>+Interest_Rate_for_Equipment_Financing/12*AD232</f>
        <v>0</v>
      </c>
      <c r="KW232" s="80">
        <f>+Interest_Rate_for_Equipment_Financing/12*AE232</f>
        <v>0</v>
      </c>
      <c r="KX232" s="80">
        <f>+Interest_Rate_for_Equipment_Financing/12*AF232</f>
        <v>0</v>
      </c>
      <c r="KY232" s="80">
        <f>+Interest_Rate_for_Equipment_Financing/12*AG232</f>
        <v>0</v>
      </c>
      <c r="KZ232" s="80">
        <f>+Interest_Rate_for_Equipment_Financing/12*AH232</f>
        <v>0</v>
      </c>
      <c r="LA232" s="80">
        <f>+Interest_Rate_for_Equipment_Financing/12*AI232</f>
        <v>0</v>
      </c>
      <c r="LB232" s="80">
        <f>+Interest_Rate_for_Equipment_Financing/12*AJ232</f>
        <v>0</v>
      </c>
      <c r="LC232" s="80">
        <f>+Interest_Rate_for_Equipment_Financing/12*AK232</f>
        <v>0</v>
      </c>
      <c r="LD232" s="80">
        <f>+Interest_Rate_for_Equipment_Financing/12*AL232</f>
        <v>0</v>
      </c>
      <c r="LE232" s="80">
        <f>+Interest_Rate_for_Equipment_Financing/12*AM232</f>
        <v>0</v>
      </c>
      <c r="LF232" s="80">
        <f>+Interest_Rate_for_Equipment_Financing/12*AN232</f>
        <v>0</v>
      </c>
      <c r="LG232" s="80">
        <f>+Interest_Rate_for_Equipment_Financing/12*AO232</f>
        <v>0</v>
      </c>
      <c r="LH232" s="80">
        <f>+Interest_Rate_for_Equipment_Financing/12*AP232</f>
        <v>0</v>
      </c>
      <c r="LI232" s="80">
        <f>+Interest_Rate_for_Equipment_Financing/12*AQ232</f>
        <v>0</v>
      </c>
      <c r="LJ232" s="80">
        <f>+Interest_Rate_for_Equipment_Financing/12*AR232</f>
        <v>0</v>
      </c>
      <c r="LK232" s="80">
        <f>+Interest_Rate_for_Equipment_Financing/12*AS232</f>
        <v>0</v>
      </c>
      <c r="LL232" s="80">
        <f>+Interest_Rate_for_Equipment_Financing/12*AT232</f>
        <v>0</v>
      </c>
      <c r="LM232" s="80">
        <f>+Interest_Rate_for_Equipment_Financing/12*AU232</f>
        <v>0</v>
      </c>
      <c r="LN232" s="80">
        <f>+Interest_Rate_for_Equipment_Financing/12*AV232</f>
        <v>0</v>
      </c>
      <c r="LO232" s="80">
        <f>+Interest_Rate_for_Equipment_Financing/12*AW232</f>
        <v>0</v>
      </c>
      <c r="LP232" s="80">
        <f>+Interest_Rate_for_Equipment_Financing/12*AX232</f>
        <v>0</v>
      </c>
      <c r="LQ232" s="80">
        <f>+Interest_Rate_for_Equipment_Financing/12*AY232</f>
        <v>0</v>
      </c>
      <c r="LR232" s="80">
        <f>+Interest_Rate_for_Equipment_Financing/12*AZ232</f>
        <v>0</v>
      </c>
      <c r="LS232" s="80">
        <f>+Interest_Rate_for_Equipment_Financing/12*BA232</f>
        <v>0</v>
      </c>
      <c r="LT232" s="80">
        <f>+Interest_Rate_for_Equipment_Financing/12*BB232</f>
        <v>0</v>
      </c>
      <c r="LU232" s="80">
        <f>+Interest_Rate_for_Equipment_Financing/12*BC232</f>
        <v>0</v>
      </c>
      <c r="LV232" s="80">
        <f>+Interest_Rate_for_Equipment_Financing/12*BD232</f>
        <v>0</v>
      </c>
      <c r="LW232" s="80">
        <f>+Interest_Rate_for_Equipment_Financing/12*BE232</f>
        <v>0</v>
      </c>
      <c r="LX232" s="80">
        <f>+Interest_Rate_for_Equipment_Financing/12*BF232</f>
        <v>0</v>
      </c>
      <c r="LY232" s="80">
        <f>+Interest_Rate_for_Equipment_Financing/12*BG232</f>
        <v>0</v>
      </c>
      <c r="LZ232" s="80">
        <f>+Interest_Rate_for_Equipment_Financing/12*BH232</f>
        <v>0</v>
      </c>
      <c r="MA232" s="80">
        <f>+Interest_Rate_for_Equipment_Financing/12*BI232</f>
        <v>0</v>
      </c>
      <c r="MB232" s="80">
        <f>+Interest_Rate_for_Equipment_Financing/12*BJ232</f>
        <v>0</v>
      </c>
      <c r="MC232" s="80">
        <f>+Interest_Rate_for_Equipment_Financing/12*BK232</f>
        <v>0</v>
      </c>
      <c r="MD232" s="80">
        <f>+Interest_Rate_for_Equipment_Financing/12*BL232</f>
        <v>0</v>
      </c>
      <c r="ME232" s="80">
        <f>+Interest_Rate_for_Equipment_Financing/12*BM232</f>
        <v>0</v>
      </c>
      <c r="MF232" s="80">
        <f>+Interest_Rate_for_Equipment_Financing/12*BN232</f>
        <v>0</v>
      </c>
      <c r="MG232" s="80">
        <f>+Interest_Rate_for_Equipment_Financing/12*BO232</f>
        <v>0</v>
      </c>
      <c r="MH232" s="80">
        <f>+Interest_Rate_for_Equipment_Financing/12*BP232</f>
        <v>0</v>
      </c>
      <c r="MI232" s="80">
        <f>+Interest_Rate_for_Equipment_Financing/12*BQ232</f>
        <v>0</v>
      </c>
      <c r="MJ232" s="80">
        <f>+Interest_Rate_for_Equipment_Financing/12*BR232</f>
        <v>0</v>
      </c>
      <c r="MK232" s="80">
        <f>+Interest_Rate_for_Equipment_Financing/12*BS232</f>
        <v>0</v>
      </c>
      <c r="ML232" s="80">
        <f>+Interest_Rate_for_Equipment_Financing/12*BT232</f>
        <v>0</v>
      </c>
      <c r="MM232" s="80">
        <f>+Interest_Rate_for_Equipment_Financing/12*BU232</f>
        <v>0</v>
      </c>
      <c r="MN232" s="80">
        <f>+Interest_Rate_for_Equipment_Financing/12*BV232</f>
        <v>0</v>
      </c>
      <c r="MO232" s="80">
        <f>+Interest_Rate_for_Equipment_Financing/12*BW232</f>
        <v>0</v>
      </c>
      <c r="MP232" s="80">
        <f>+Interest_Rate_for_Equipment_Financing/12*BX232</f>
        <v>0</v>
      </c>
      <c r="MQ232" s="80">
        <f>+Interest_Rate_for_Equipment_Financing/12*BY232</f>
        <v>0</v>
      </c>
      <c r="MR232" s="80">
        <f>+Interest_Rate_for_Equipment_Financing/12*BZ232</f>
        <v>0</v>
      </c>
      <c r="MS232" s="80">
        <f>+Interest_Rate_for_Equipment_Financing/12*CA232</f>
        <v>0</v>
      </c>
      <c r="MT232" s="80">
        <f>+Interest_Rate_for_Equipment_Financing/12*CB232</f>
        <v>0</v>
      </c>
      <c r="MU232" s="80">
        <f>+Interest_Rate_for_Equipment_Financing/12*CC232</f>
        <v>0</v>
      </c>
      <c r="MV232" s="80">
        <f>+Interest_Rate_for_Equipment_Financing/12*CD232</f>
        <v>0</v>
      </c>
      <c r="MW232" s="80">
        <f>+Interest_Rate_for_Equipment_Financing/12*CE232</f>
        <v>0</v>
      </c>
      <c r="MX232" s="80">
        <f>+Interest_Rate_for_Equipment_Financing/12*CF232</f>
        <v>0</v>
      </c>
      <c r="MY232" s="80">
        <f>+Interest_Rate_for_Equipment_Financing/12*CG232</f>
        <v>0</v>
      </c>
      <c r="MZ232" s="80">
        <f>+Interest_Rate_for_Equipment_Financing/12*CH232</f>
        <v>0</v>
      </c>
      <c r="NA232" s="80">
        <f>+Interest_Rate_for_Equipment_Financing/12*CI232</f>
        <v>0</v>
      </c>
      <c r="NB232" s="80">
        <f>+Interest_Rate_for_Equipment_Financing/12*CJ232</f>
        <v>0</v>
      </c>
      <c r="NC232" s="80">
        <f>+Interest_Rate_for_Equipment_Financing/12*CK232</f>
        <v>0</v>
      </c>
      <c r="ND232" s="80">
        <f>+Interest_Rate_for_Equipment_Financing/12*CL232</f>
        <v>0</v>
      </c>
      <c r="NE232" s="80">
        <f>+Interest_Rate_for_Equipment_Financing/12*CM232</f>
        <v>0</v>
      </c>
      <c r="NF232" s="80">
        <f>+Interest_Rate_for_Equipment_Financing/12*CN232</f>
        <v>0</v>
      </c>
      <c r="NG232" s="80">
        <f>+Interest_Rate_for_Equipment_Financing/12*CO232</f>
        <v>0</v>
      </c>
      <c r="NH232" s="80">
        <f>+Interest_Rate_for_Equipment_Financing/12*CP232</f>
        <v>0</v>
      </c>
      <c r="NI232" s="80">
        <f>+Interest_Rate_for_Equipment_Financing/12*CQ232</f>
        <v>0</v>
      </c>
      <c r="NJ232" s="80">
        <f>+Interest_Rate_for_Equipment_Financing/12*CR232</f>
        <v>0</v>
      </c>
      <c r="NK232" s="80">
        <f>+Interest_Rate_for_Equipment_Financing/12*CS232</f>
        <v>0</v>
      </c>
      <c r="NL232" s="80">
        <f>+Interest_Rate_for_Equipment_Financing/12*CT232</f>
        <v>0</v>
      </c>
      <c r="NM232" s="80">
        <f>+Interest_Rate_for_Equipment_Financing/12*CU232</f>
        <v>0</v>
      </c>
      <c r="NN232" s="80">
        <f>+Interest_Rate_for_Equipment_Financing/12*CV232</f>
        <v>0</v>
      </c>
      <c r="NO232" s="80">
        <f>+Interest_Rate_for_Equipment_Financing/12*CW232</f>
        <v>0</v>
      </c>
      <c r="NP232" s="80">
        <f>+Interest_Rate_for_Equipment_Financing/12*CX232</f>
        <v>0</v>
      </c>
      <c r="NQ232" s="80">
        <f>+Interest_Rate_for_Equipment_Financing/12*CY232</f>
        <v>0</v>
      </c>
      <c r="NR232" s="80">
        <f>+Interest_Rate_for_Equipment_Financing/12*CZ232</f>
        <v>0</v>
      </c>
      <c r="NS232" s="80">
        <f>+Interest_Rate_for_Equipment_Financing/12*DA232</f>
        <v>0</v>
      </c>
      <c r="NT232" s="80">
        <f>+Interest_Rate_for_Equipment_Financing/12*DB232</f>
        <v>0</v>
      </c>
      <c r="NU232" s="80">
        <f>+Interest_Rate_for_Equipment_Financing/12*DC232</f>
        <v>0</v>
      </c>
      <c r="NV232" s="80">
        <f>+Interest_Rate_for_Equipment_Financing/12*DD232</f>
        <v>0</v>
      </c>
      <c r="NW232" s="80">
        <f>+Interest_Rate_for_Equipment_Financing/12*DE232</f>
        <v>0</v>
      </c>
      <c r="NX232" s="80">
        <f>+Interest_Rate_for_Equipment_Financing/12*DF232</f>
        <v>0</v>
      </c>
      <c r="NY232" s="80">
        <f>+Interest_Rate_for_Equipment_Financing/12*DG232</f>
        <v>0</v>
      </c>
      <c r="NZ232" s="80">
        <f>+Interest_Rate_for_Equipment_Financing/12*DH232</f>
        <v>0</v>
      </c>
      <c r="OA232" s="80">
        <f>+Interest_Rate_for_Equipment_Financing/12*DI232</f>
        <v>0</v>
      </c>
      <c r="OB232" s="80">
        <f>+Interest_Rate_for_Equipment_Financing/12*DJ232</f>
        <v>0</v>
      </c>
      <c r="OC232" s="80">
        <f>+Interest_Rate_for_Equipment_Financing/12*DK232</f>
        <v>0</v>
      </c>
      <c r="OD232" s="80">
        <f>+Interest_Rate_for_Equipment_Financing/12*DL232</f>
        <v>0</v>
      </c>
      <c r="OE232" s="80">
        <f>+Interest_Rate_for_Equipment_Financing/12*DM232</f>
        <v>0</v>
      </c>
      <c r="OF232" s="80">
        <f>+Interest_Rate_for_Equipment_Financing/12*DN232</f>
        <v>0</v>
      </c>
      <c r="OG232" s="80">
        <f>+Interest_Rate_for_Equipment_Financing/12*DO232</f>
        <v>0</v>
      </c>
      <c r="OH232" s="80">
        <f>+Interest_Rate_for_Equipment_Financing/12*DP232</f>
        <v>0</v>
      </c>
      <c r="OI232" s="80">
        <f>+Interest_Rate_for_Equipment_Financing/12*DQ232</f>
        <v>0</v>
      </c>
      <c r="OJ232" s="80">
        <f>+Interest_Rate_for_Equipment_Financing/12*DR232</f>
        <v>0</v>
      </c>
      <c r="OK232" s="80">
        <f>+Interest_Rate_for_Equipment_Financing/12*DS232</f>
        <v>0</v>
      </c>
      <c r="OL232" s="80">
        <f>+Interest_Rate_for_Equipment_Financing/12*DT232</f>
        <v>0</v>
      </c>
      <c r="OM232" s="80">
        <f>+Interest_Rate_for_Equipment_Financing/12*DU232</f>
        <v>0</v>
      </c>
      <c r="ON232" s="80">
        <f>+Interest_Rate_for_Equipment_Financing/12*DV232</f>
        <v>0</v>
      </c>
      <c r="OO232" s="80">
        <f>+Interest_Rate_for_Equipment_Financing/12*DW232</f>
        <v>0</v>
      </c>
      <c r="OP232" s="80">
        <f>+Interest_Rate_for_Equipment_Financing/12*DX232</f>
        <v>0</v>
      </c>
      <c r="OQ232" s="80">
        <f>+Interest_Rate_for_Equipment_Financing/12*DY232</f>
        <v>0</v>
      </c>
      <c r="OR232" s="80">
        <f>+Interest_Rate_for_Equipment_Financing/12*DZ232</f>
        <v>0</v>
      </c>
      <c r="OS232" s="80">
        <f>+Interest_Rate_for_Equipment_Financing/12*EA232</f>
        <v>0</v>
      </c>
      <c r="OT232" s="80">
        <f>+Interest_Rate_for_Equipment_Financing/12*EB232</f>
        <v>0</v>
      </c>
      <c r="OU232" s="80">
        <f>+Interest_Rate_for_Equipment_Financing/12*EC232</f>
        <v>0</v>
      </c>
      <c r="OV232" s="80">
        <f>+Interest_Rate_for_Equipment_Financing/12*ED232</f>
        <v>0</v>
      </c>
      <c r="OW232" s="80">
        <f>+Interest_Rate_for_Equipment_Financing/12*EE232</f>
        <v>0</v>
      </c>
    </row>
    <row r="233" ht="12.75" customHeight="1">
      <c r="A233" s="79">
        <f t="shared" si="111"/>
        <v>112</v>
      </c>
      <c r="B233" s="79" t="s">
        <v>312</v>
      </c>
      <c r="C233" s="80"/>
      <c r="D233" s="80" t="str">
        <f>Term_for_Equipment_Financing</f>
        <v/>
      </c>
      <c r="E233" s="294">
        <f>+Interest_Rate_LT</f>
        <v>0.05</v>
      </c>
      <c r="F233" s="295">
        <f t="shared" si="141"/>
        <v>4</v>
      </c>
      <c r="G233" s="79">
        <f t="shared" si="142"/>
        <v>2034</v>
      </c>
      <c r="H233" s="296"/>
      <c r="I233" s="296"/>
      <c r="J233" s="297"/>
      <c r="K233" s="1"/>
      <c r="L233" s="1"/>
      <c r="M233" s="256">
        <f t="shared" si="118"/>
        <v>49035</v>
      </c>
      <c r="N233" s="256">
        <f t="shared" si="112"/>
        <v>0</v>
      </c>
      <c r="O233" s="257">
        <f t="shared" si="113"/>
        <v>0</v>
      </c>
      <c r="P233" s="258">
        <f t="shared" ref="P233:ES233" si="339">AND((O233&gt;0.1),OR(P$70&lt;$N233,$N233=0))*(O233+$O233+O233*$E233/12)+(P$70=$M233)*($C233+$O233+$C233*$E233/12)</f>
        <v>0</v>
      </c>
      <c r="Q233" s="258">
        <f t="shared" si="339"/>
        <v>0</v>
      </c>
      <c r="R233" s="258">
        <f t="shared" si="339"/>
        <v>0</v>
      </c>
      <c r="S233" s="258">
        <f t="shared" si="339"/>
        <v>0</v>
      </c>
      <c r="T233" s="258">
        <f t="shared" si="339"/>
        <v>0</v>
      </c>
      <c r="U233" s="258">
        <f t="shared" si="339"/>
        <v>0</v>
      </c>
      <c r="V233" s="258">
        <f t="shared" si="339"/>
        <v>0</v>
      </c>
      <c r="W233" s="258">
        <f t="shared" si="339"/>
        <v>0</v>
      </c>
      <c r="X233" s="258">
        <f t="shared" si="339"/>
        <v>0</v>
      </c>
      <c r="Y233" s="258">
        <f t="shared" si="339"/>
        <v>0</v>
      </c>
      <c r="Z233" s="258">
        <f t="shared" si="339"/>
        <v>0</v>
      </c>
      <c r="AA233" s="258">
        <f t="shared" si="339"/>
        <v>0</v>
      </c>
      <c r="AB233" s="258">
        <f t="shared" si="339"/>
        <v>0</v>
      </c>
      <c r="AC233" s="258">
        <f t="shared" si="339"/>
        <v>0</v>
      </c>
      <c r="AD233" s="258">
        <f t="shared" si="339"/>
        <v>0</v>
      </c>
      <c r="AE233" s="258">
        <f t="shared" si="339"/>
        <v>0</v>
      </c>
      <c r="AF233" s="258">
        <f t="shared" si="339"/>
        <v>0</v>
      </c>
      <c r="AG233" s="258">
        <f t="shared" si="339"/>
        <v>0</v>
      </c>
      <c r="AH233" s="258">
        <f t="shared" si="339"/>
        <v>0</v>
      </c>
      <c r="AI233" s="258">
        <f t="shared" si="339"/>
        <v>0</v>
      </c>
      <c r="AJ233" s="258">
        <f t="shared" si="339"/>
        <v>0</v>
      </c>
      <c r="AK233" s="258">
        <f t="shared" si="339"/>
        <v>0</v>
      </c>
      <c r="AL233" s="258">
        <f t="shared" si="339"/>
        <v>0</v>
      </c>
      <c r="AM233" s="258">
        <f t="shared" si="339"/>
        <v>0</v>
      </c>
      <c r="AN233" s="258">
        <f t="shared" si="339"/>
        <v>0</v>
      </c>
      <c r="AO233" s="258">
        <f t="shared" si="339"/>
        <v>0</v>
      </c>
      <c r="AP233" s="258">
        <f t="shared" si="339"/>
        <v>0</v>
      </c>
      <c r="AQ233" s="258">
        <f t="shared" si="339"/>
        <v>0</v>
      </c>
      <c r="AR233" s="258">
        <f t="shared" si="339"/>
        <v>0</v>
      </c>
      <c r="AS233" s="258">
        <f t="shared" si="339"/>
        <v>0</v>
      </c>
      <c r="AT233" s="258">
        <f t="shared" si="339"/>
        <v>0</v>
      </c>
      <c r="AU233" s="258">
        <f t="shared" si="339"/>
        <v>0</v>
      </c>
      <c r="AV233" s="258">
        <f t="shared" si="339"/>
        <v>0</v>
      </c>
      <c r="AW233" s="258">
        <f t="shared" si="339"/>
        <v>0</v>
      </c>
      <c r="AX233" s="258">
        <f t="shared" si="339"/>
        <v>0</v>
      </c>
      <c r="AY233" s="258">
        <f t="shared" si="339"/>
        <v>0</v>
      </c>
      <c r="AZ233" s="258">
        <f t="shared" si="339"/>
        <v>0</v>
      </c>
      <c r="BA233" s="258">
        <f t="shared" si="339"/>
        <v>0</v>
      </c>
      <c r="BB233" s="258">
        <f t="shared" si="339"/>
        <v>0</v>
      </c>
      <c r="BC233" s="258">
        <f t="shared" si="339"/>
        <v>0</v>
      </c>
      <c r="BD233" s="258">
        <f t="shared" si="339"/>
        <v>0</v>
      </c>
      <c r="BE233" s="258">
        <f t="shared" si="339"/>
        <v>0</v>
      </c>
      <c r="BF233" s="258">
        <f t="shared" si="339"/>
        <v>0</v>
      </c>
      <c r="BG233" s="258">
        <f t="shared" si="339"/>
        <v>0</v>
      </c>
      <c r="BH233" s="258">
        <f t="shared" si="339"/>
        <v>0</v>
      </c>
      <c r="BI233" s="258">
        <f t="shared" si="339"/>
        <v>0</v>
      </c>
      <c r="BJ233" s="258">
        <f t="shared" si="339"/>
        <v>0</v>
      </c>
      <c r="BK233" s="258">
        <f t="shared" si="339"/>
        <v>0</v>
      </c>
      <c r="BL233" s="258">
        <f t="shared" si="339"/>
        <v>0</v>
      </c>
      <c r="BM233" s="258">
        <f t="shared" si="339"/>
        <v>0</v>
      </c>
      <c r="BN233" s="258">
        <f t="shared" si="339"/>
        <v>0</v>
      </c>
      <c r="BO233" s="258">
        <f t="shared" si="339"/>
        <v>0</v>
      </c>
      <c r="BP233" s="258">
        <f t="shared" si="339"/>
        <v>0</v>
      </c>
      <c r="BQ233" s="258">
        <f t="shared" si="339"/>
        <v>0</v>
      </c>
      <c r="BR233" s="258">
        <f t="shared" si="339"/>
        <v>0</v>
      </c>
      <c r="BS233" s="258">
        <f t="shared" si="339"/>
        <v>0</v>
      </c>
      <c r="BT233" s="258">
        <f t="shared" si="339"/>
        <v>0</v>
      </c>
      <c r="BU233" s="258">
        <f t="shared" si="339"/>
        <v>0</v>
      </c>
      <c r="BV233" s="258">
        <f t="shared" si="339"/>
        <v>0</v>
      </c>
      <c r="BW233" s="258">
        <f t="shared" si="339"/>
        <v>0</v>
      </c>
      <c r="BX233" s="258">
        <f t="shared" si="339"/>
        <v>0</v>
      </c>
      <c r="BY233" s="258">
        <f t="shared" si="339"/>
        <v>0</v>
      </c>
      <c r="BZ233" s="258">
        <f t="shared" si="339"/>
        <v>0</v>
      </c>
      <c r="CA233" s="258">
        <f t="shared" si="339"/>
        <v>0</v>
      </c>
      <c r="CB233" s="258">
        <f t="shared" si="339"/>
        <v>0</v>
      </c>
      <c r="CC233" s="258">
        <f t="shared" si="339"/>
        <v>0</v>
      </c>
      <c r="CD233" s="258">
        <f t="shared" si="339"/>
        <v>0</v>
      </c>
      <c r="CE233" s="258">
        <f t="shared" si="339"/>
        <v>0</v>
      </c>
      <c r="CF233" s="258">
        <f t="shared" si="339"/>
        <v>0</v>
      </c>
      <c r="CG233" s="258">
        <f t="shared" si="339"/>
        <v>0</v>
      </c>
      <c r="CH233" s="258">
        <f t="shared" si="339"/>
        <v>0</v>
      </c>
      <c r="CI233" s="258">
        <f t="shared" si="339"/>
        <v>0</v>
      </c>
      <c r="CJ233" s="258">
        <f t="shared" si="339"/>
        <v>0</v>
      </c>
      <c r="CK233" s="258">
        <f t="shared" si="339"/>
        <v>0</v>
      </c>
      <c r="CL233" s="258">
        <f t="shared" si="339"/>
        <v>0</v>
      </c>
      <c r="CM233" s="258">
        <f t="shared" si="339"/>
        <v>0</v>
      </c>
      <c r="CN233" s="258">
        <f t="shared" si="339"/>
        <v>0</v>
      </c>
      <c r="CO233" s="258">
        <f t="shared" si="339"/>
        <v>0</v>
      </c>
      <c r="CP233" s="258">
        <f t="shared" si="339"/>
        <v>0</v>
      </c>
      <c r="CQ233" s="258">
        <f t="shared" si="339"/>
        <v>0</v>
      </c>
      <c r="CR233" s="258">
        <f t="shared" si="339"/>
        <v>0</v>
      </c>
      <c r="CS233" s="258">
        <f t="shared" si="339"/>
        <v>0</v>
      </c>
      <c r="CT233" s="258">
        <f t="shared" si="339"/>
        <v>0</v>
      </c>
      <c r="CU233" s="258">
        <f t="shared" si="339"/>
        <v>0</v>
      </c>
      <c r="CV233" s="258">
        <f t="shared" si="339"/>
        <v>0</v>
      </c>
      <c r="CW233" s="258">
        <f t="shared" si="339"/>
        <v>0</v>
      </c>
      <c r="CX233" s="258">
        <f t="shared" si="339"/>
        <v>0</v>
      </c>
      <c r="CY233" s="258">
        <f t="shared" si="339"/>
        <v>0</v>
      </c>
      <c r="CZ233" s="258">
        <f t="shared" si="339"/>
        <v>0</v>
      </c>
      <c r="DA233" s="258">
        <f t="shared" si="339"/>
        <v>0</v>
      </c>
      <c r="DB233" s="258">
        <f t="shared" si="339"/>
        <v>0</v>
      </c>
      <c r="DC233" s="258">
        <f t="shared" si="339"/>
        <v>0</v>
      </c>
      <c r="DD233" s="258">
        <f t="shared" si="339"/>
        <v>0</v>
      </c>
      <c r="DE233" s="258">
        <f t="shared" si="339"/>
        <v>0</v>
      </c>
      <c r="DF233" s="258">
        <f t="shared" si="339"/>
        <v>0</v>
      </c>
      <c r="DG233" s="258">
        <f t="shared" si="339"/>
        <v>0</v>
      </c>
      <c r="DH233" s="258">
        <f t="shared" si="339"/>
        <v>0</v>
      </c>
      <c r="DI233" s="258">
        <f t="shared" si="339"/>
        <v>0</v>
      </c>
      <c r="DJ233" s="258">
        <f t="shared" si="339"/>
        <v>0</v>
      </c>
      <c r="DK233" s="258">
        <f t="shared" si="339"/>
        <v>0</v>
      </c>
      <c r="DL233" s="258">
        <f t="shared" si="339"/>
        <v>0</v>
      </c>
      <c r="DM233" s="258">
        <f t="shared" si="339"/>
        <v>0</v>
      </c>
      <c r="DN233" s="258">
        <f t="shared" si="339"/>
        <v>0</v>
      </c>
      <c r="DO233" s="258">
        <f t="shared" si="339"/>
        <v>0</v>
      </c>
      <c r="DP233" s="258">
        <f t="shared" si="339"/>
        <v>0</v>
      </c>
      <c r="DQ233" s="258">
        <f t="shared" si="339"/>
        <v>0</v>
      </c>
      <c r="DR233" s="258">
        <f t="shared" si="339"/>
        <v>0</v>
      </c>
      <c r="DS233" s="258">
        <f t="shared" si="339"/>
        <v>0</v>
      </c>
      <c r="DT233" s="258">
        <f t="shared" si="339"/>
        <v>0</v>
      </c>
      <c r="DU233" s="258">
        <f t="shared" si="339"/>
        <v>0</v>
      </c>
      <c r="DV233" s="258">
        <f t="shared" si="339"/>
        <v>0</v>
      </c>
      <c r="DW233" s="258">
        <f t="shared" si="339"/>
        <v>0</v>
      </c>
      <c r="DX233" s="258">
        <f t="shared" si="339"/>
        <v>0</v>
      </c>
      <c r="DY233" s="258">
        <f t="shared" si="339"/>
        <v>0</v>
      </c>
      <c r="DZ233" s="258">
        <f t="shared" si="339"/>
        <v>0</v>
      </c>
      <c r="EA233" s="258">
        <f t="shared" si="339"/>
        <v>0</v>
      </c>
      <c r="EB233" s="258">
        <f t="shared" si="339"/>
        <v>0</v>
      </c>
      <c r="EC233" s="258">
        <f t="shared" si="339"/>
        <v>0</v>
      </c>
      <c r="ED233" s="258">
        <f t="shared" si="339"/>
        <v>0</v>
      </c>
      <c r="EE233" s="258">
        <f t="shared" si="339"/>
        <v>0</v>
      </c>
      <c r="EF233" s="258">
        <f t="shared" si="339"/>
        <v>0</v>
      </c>
      <c r="EG233" s="258">
        <f t="shared" si="339"/>
        <v>0</v>
      </c>
      <c r="EH233" s="258">
        <f t="shared" si="339"/>
        <v>0</v>
      </c>
      <c r="EI233" s="258">
        <f t="shared" si="339"/>
        <v>0</v>
      </c>
      <c r="EJ233" s="258">
        <f t="shared" si="339"/>
        <v>0</v>
      </c>
      <c r="EK233" s="258">
        <f t="shared" si="339"/>
        <v>0</v>
      </c>
      <c r="EL233" s="258">
        <f t="shared" si="339"/>
        <v>0</v>
      </c>
      <c r="EM233" s="258">
        <f t="shared" si="339"/>
        <v>0</v>
      </c>
      <c r="EN233" s="258">
        <f t="shared" si="339"/>
        <v>0</v>
      </c>
      <c r="EO233" s="258">
        <f t="shared" si="339"/>
        <v>0</v>
      </c>
      <c r="EP233" s="258">
        <f t="shared" si="339"/>
        <v>0</v>
      </c>
      <c r="EQ233" s="258">
        <f t="shared" si="339"/>
        <v>0</v>
      </c>
      <c r="ER233" s="258">
        <f t="shared" si="339"/>
        <v>0</v>
      </c>
      <c r="ES233" s="258">
        <f t="shared" si="339"/>
        <v>0</v>
      </c>
      <c r="ET233" s="1"/>
      <c r="EU233" s="1"/>
      <c r="EV233" s="1"/>
      <c r="EW233" s="1"/>
      <c r="EX233" s="80">
        <f t="shared" ref="EX233:KE233" si="340">(P233&gt;0)*(P233-AB233)</f>
        <v>0</v>
      </c>
      <c r="EY233" s="80">
        <f t="shared" si="340"/>
        <v>0</v>
      </c>
      <c r="EZ233" s="80">
        <f t="shared" si="340"/>
        <v>0</v>
      </c>
      <c r="FA233" s="80">
        <f t="shared" si="340"/>
        <v>0</v>
      </c>
      <c r="FB233" s="80">
        <f t="shared" si="340"/>
        <v>0</v>
      </c>
      <c r="FC233" s="80">
        <f t="shared" si="340"/>
        <v>0</v>
      </c>
      <c r="FD233" s="80">
        <f t="shared" si="340"/>
        <v>0</v>
      </c>
      <c r="FE233" s="80">
        <f t="shared" si="340"/>
        <v>0</v>
      </c>
      <c r="FF233" s="80">
        <f t="shared" si="340"/>
        <v>0</v>
      </c>
      <c r="FG233" s="80">
        <f t="shared" si="340"/>
        <v>0</v>
      </c>
      <c r="FH233" s="80">
        <f t="shared" si="340"/>
        <v>0</v>
      </c>
      <c r="FI233" s="80">
        <f t="shared" si="340"/>
        <v>0</v>
      </c>
      <c r="FJ233" s="80">
        <f t="shared" si="340"/>
        <v>0</v>
      </c>
      <c r="FK233" s="80">
        <f t="shared" si="340"/>
        <v>0</v>
      </c>
      <c r="FL233" s="80">
        <f t="shared" si="340"/>
        <v>0</v>
      </c>
      <c r="FM233" s="80">
        <f t="shared" si="340"/>
        <v>0</v>
      </c>
      <c r="FN233" s="80">
        <f t="shared" si="340"/>
        <v>0</v>
      </c>
      <c r="FO233" s="80">
        <f t="shared" si="340"/>
        <v>0</v>
      </c>
      <c r="FP233" s="80">
        <f t="shared" si="340"/>
        <v>0</v>
      </c>
      <c r="FQ233" s="80">
        <f t="shared" si="340"/>
        <v>0</v>
      </c>
      <c r="FR233" s="80">
        <f t="shared" si="340"/>
        <v>0</v>
      </c>
      <c r="FS233" s="80">
        <f t="shared" si="340"/>
        <v>0</v>
      </c>
      <c r="FT233" s="80">
        <f t="shared" si="340"/>
        <v>0</v>
      </c>
      <c r="FU233" s="80">
        <f t="shared" si="340"/>
        <v>0</v>
      </c>
      <c r="FV233" s="80">
        <f t="shared" si="340"/>
        <v>0</v>
      </c>
      <c r="FW233" s="80">
        <f t="shared" si="340"/>
        <v>0</v>
      </c>
      <c r="FX233" s="80">
        <f t="shared" si="340"/>
        <v>0</v>
      </c>
      <c r="FY233" s="80">
        <f t="shared" si="340"/>
        <v>0</v>
      </c>
      <c r="FZ233" s="80">
        <f t="shared" si="340"/>
        <v>0</v>
      </c>
      <c r="GA233" s="80">
        <f t="shared" si="340"/>
        <v>0</v>
      </c>
      <c r="GB233" s="80">
        <f t="shared" si="340"/>
        <v>0</v>
      </c>
      <c r="GC233" s="80">
        <f t="shared" si="340"/>
        <v>0</v>
      </c>
      <c r="GD233" s="80">
        <f t="shared" si="340"/>
        <v>0</v>
      </c>
      <c r="GE233" s="80">
        <f t="shared" si="340"/>
        <v>0</v>
      </c>
      <c r="GF233" s="80">
        <f t="shared" si="340"/>
        <v>0</v>
      </c>
      <c r="GG233" s="80">
        <f t="shared" si="340"/>
        <v>0</v>
      </c>
      <c r="GH233" s="80">
        <f t="shared" si="340"/>
        <v>0</v>
      </c>
      <c r="GI233" s="80">
        <f t="shared" si="340"/>
        <v>0</v>
      </c>
      <c r="GJ233" s="80">
        <f t="shared" si="340"/>
        <v>0</v>
      </c>
      <c r="GK233" s="80">
        <f t="shared" si="340"/>
        <v>0</v>
      </c>
      <c r="GL233" s="80">
        <f t="shared" si="340"/>
        <v>0</v>
      </c>
      <c r="GM233" s="80">
        <f t="shared" si="340"/>
        <v>0</v>
      </c>
      <c r="GN233" s="80">
        <f t="shared" si="340"/>
        <v>0</v>
      </c>
      <c r="GO233" s="80">
        <f t="shared" si="340"/>
        <v>0</v>
      </c>
      <c r="GP233" s="80">
        <f t="shared" si="340"/>
        <v>0</v>
      </c>
      <c r="GQ233" s="80">
        <f t="shared" si="340"/>
        <v>0</v>
      </c>
      <c r="GR233" s="80">
        <f t="shared" si="340"/>
        <v>0</v>
      </c>
      <c r="GS233" s="80">
        <f t="shared" si="340"/>
        <v>0</v>
      </c>
      <c r="GT233" s="80">
        <f t="shared" si="340"/>
        <v>0</v>
      </c>
      <c r="GU233" s="80">
        <f t="shared" si="340"/>
        <v>0</v>
      </c>
      <c r="GV233" s="80">
        <f t="shared" si="340"/>
        <v>0</v>
      </c>
      <c r="GW233" s="80">
        <f t="shared" si="340"/>
        <v>0</v>
      </c>
      <c r="GX233" s="80">
        <f t="shared" si="340"/>
        <v>0</v>
      </c>
      <c r="GY233" s="80">
        <f t="shared" si="340"/>
        <v>0</v>
      </c>
      <c r="GZ233" s="80">
        <f t="shared" si="340"/>
        <v>0</v>
      </c>
      <c r="HA233" s="80">
        <f t="shared" si="340"/>
        <v>0</v>
      </c>
      <c r="HB233" s="80">
        <f t="shared" si="340"/>
        <v>0</v>
      </c>
      <c r="HC233" s="80">
        <f t="shared" si="340"/>
        <v>0</v>
      </c>
      <c r="HD233" s="80">
        <f t="shared" si="340"/>
        <v>0</v>
      </c>
      <c r="HE233" s="80">
        <f t="shared" si="340"/>
        <v>0</v>
      </c>
      <c r="HF233" s="80">
        <f t="shared" si="340"/>
        <v>0</v>
      </c>
      <c r="HG233" s="80">
        <f t="shared" si="340"/>
        <v>0</v>
      </c>
      <c r="HH233" s="80">
        <f t="shared" si="340"/>
        <v>0</v>
      </c>
      <c r="HI233" s="80">
        <f t="shared" si="340"/>
        <v>0</v>
      </c>
      <c r="HJ233" s="80">
        <f t="shared" si="340"/>
        <v>0</v>
      </c>
      <c r="HK233" s="80">
        <f t="shared" si="340"/>
        <v>0</v>
      </c>
      <c r="HL233" s="80">
        <f t="shared" si="340"/>
        <v>0</v>
      </c>
      <c r="HM233" s="80">
        <f t="shared" si="340"/>
        <v>0</v>
      </c>
      <c r="HN233" s="80">
        <f t="shared" si="340"/>
        <v>0</v>
      </c>
      <c r="HO233" s="80">
        <f t="shared" si="340"/>
        <v>0</v>
      </c>
      <c r="HP233" s="80">
        <f t="shared" si="340"/>
        <v>0</v>
      </c>
      <c r="HQ233" s="80">
        <f t="shared" si="340"/>
        <v>0</v>
      </c>
      <c r="HR233" s="80">
        <f t="shared" si="340"/>
        <v>0</v>
      </c>
      <c r="HS233" s="80">
        <f t="shared" si="340"/>
        <v>0</v>
      </c>
      <c r="HT233" s="80">
        <f t="shared" si="340"/>
        <v>0</v>
      </c>
      <c r="HU233" s="80">
        <f t="shared" si="340"/>
        <v>0</v>
      </c>
      <c r="HV233" s="80">
        <f t="shared" si="340"/>
        <v>0</v>
      </c>
      <c r="HW233" s="80">
        <f t="shared" si="340"/>
        <v>0</v>
      </c>
      <c r="HX233" s="80">
        <f t="shared" si="340"/>
        <v>0</v>
      </c>
      <c r="HY233" s="80">
        <f t="shared" si="340"/>
        <v>0</v>
      </c>
      <c r="HZ233" s="80">
        <f t="shared" si="340"/>
        <v>0</v>
      </c>
      <c r="IA233" s="80">
        <f t="shared" si="340"/>
        <v>0</v>
      </c>
      <c r="IB233" s="80">
        <f t="shared" si="340"/>
        <v>0</v>
      </c>
      <c r="IC233" s="80">
        <f t="shared" si="340"/>
        <v>0</v>
      </c>
      <c r="ID233" s="80">
        <f t="shared" si="340"/>
        <v>0</v>
      </c>
      <c r="IE233" s="80">
        <f t="shared" si="340"/>
        <v>0</v>
      </c>
      <c r="IF233" s="80">
        <f t="shared" si="340"/>
        <v>0</v>
      </c>
      <c r="IG233" s="80">
        <f t="shared" si="340"/>
        <v>0</v>
      </c>
      <c r="IH233" s="80">
        <f t="shared" si="340"/>
        <v>0</v>
      </c>
      <c r="II233" s="80">
        <f t="shared" si="340"/>
        <v>0</v>
      </c>
      <c r="IJ233" s="80">
        <f t="shared" si="340"/>
        <v>0</v>
      </c>
      <c r="IK233" s="80">
        <f t="shared" si="340"/>
        <v>0</v>
      </c>
      <c r="IL233" s="80">
        <f t="shared" si="340"/>
        <v>0</v>
      </c>
      <c r="IM233" s="80">
        <f t="shared" si="340"/>
        <v>0</v>
      </c>
      <c r="IN233" s="80">
        <f t="shared" si="340"/>
        <v>0</v>
      </c>
      <c r="IO233" s="80">
        <f t="shared" si="340"/>
        <v>0</v>
      </c>
      <c r="IP233" s="80">
        <f t="shared" si="340"/>
        <v>0</v>
      </c>
      <c r="IQ233" s="80">
        <f t="shared" si="340"/>
        <v>0</v>
      </c>
      <c r="IR233" s="80">
        <f t="shared" si="340"/>
        <v>0</v>
      </c>
      <c r="IS233" s="80">
        <f t="shared" si="340"/>
        <v>0</v>
      </c>
      <c r="IT233" s="80">
        <f t="shared" si="340"/>
        <v>0</v>
      </c>
      <c r="IU233" s="80">
        <f t="shared" si="340"/>
        <v>0</v>
      </c>
      <c r="IV233" s="80">
        <f t="shared" si="340"/>
        <v>0</v>
      </c>
      <c r="IW233" s="80">
        <f t="shared" si="340"/>
        <v>0</v>
      </c>
      <c r="IX233" s="80">
        <f t="shared" si="340"/>
        <v>0</v>
      </c>
      <c r="IY233" s="80">
        <f t="shared" si="340"/>
        <v>0</v>
      </c>
      <c r="IZ233" s="80">
        <f t="shared" si="340"/>
        <v>0</v>
      </c>
      <c r="JA233" s="80">
        <f t="shared" si="340"/>
        <v>0</v>
      </c>
      <c r="JB233" s="80">
        <f t="shared" si="340"/>
        <v>0</v>
      </c>
      <c r="JC233" s="80">
        <f t="shared" si="340"/>
        <v>0</v>
      </c>
      <c r="JD233" s="80">
        <f t="shared" si="340"/>
        <v>0</v>
      </c>
      <c r="JE233" s="80">
        <f t="shared" si="340"/>
        <v>0</v>
      </c>
      <c r="JF233" s="80">
        <f t="shared" si="340"/>
        <v>0</v>
      </c>
      <c r="JG233" s="80">
        <f t="shared" si="340"/>
        <v>0</v>
      </c>
      <c r="JH233" s="80">
        <f t="shared" si="340"/>
        <v>0</v>
      </c>
      <c r="JI233" s="80">
        <f t="shared" si="340"/>
        <v>0</v>
      </c>
      <c r="JJ233" s="80">
        <f t="shared" si="340"/>
        <v>0</v>
      </c>
      <c r="JK233" s="80">
        <f t="shared" si="340"/>
        <v>0</v>
      </c>
      <c r="JL233" s="80">
        <f t="shared" si="340"/>
        <v>0</v>
      </c>
      <c r="JM233" s="80">
        <f t="shared" si="340"/>
        <v>0</v>
      </c>
      <c r="JN233" s="80">
        <f t="shared" si="340"/>
        <v>0</v>
      </c>
      <c r="JO233" s="80">
        <f t="shared" si="340"/>
        <v>0</v>
      </c>
      <c r="JP233" s="80">
        <f t="shared" si="340"/>
        <v>0</v>
      </c>
      <c r="JQ233" s="80">
        <f t="shared" si="340"/>
        <v>0</v>
      </c>
      <c r="JR233" s="80">
        <f t="shared" si="340"/>
        <v>0</v>
      </c>
      <c r="JS233" s="80">
        <f t="shared" si="340"/>
        <v>0</v>
      </c>
      <c r="JT233" s="80">
        <f t="shared" si="340"/>
        <v>0</v>
      </c>
      <c r="JU233" s="80">
        <f t="shared" si="340"/>
        <v>0</v>
      </c>
      <c r="JV233" s="80">
        <f t="shared" si="340"/>
        <v>0</v>
      </c>
      <c r="JW233" s="80">
        <f t="shared" si="340"/>
        <v>0</v>
      </c>
      <c r="JX233" s="80">
        <f t="shared" si="340"/>
        <v>0</v>
      </c>
      <c r="JY233" s="80">
        <f t="shared" si="340"/>
        <v>0</v>
      </c>
      <c r="JZ233" s="80">
        <f t="shared" si="340"/>
        <v>0</v>
      </c>
      <c r="KA233" s="80">
        <f t="shared" si="340"/>
        <v>0</v>
      </c>
      <c r="KB233" s="80">
        <f t="shared" si="340"/>
        <v>0</v>
      </c>
      <c r="KC233" s="80">
        <f t="shared" si="340"/>
        <v>0</v>
      </c>
      <c r="KD233" s="80">
        <f t="shared" si="340"/>
        <v>0</v>
      </c>
      <c r="KE233" s="80">
        <f t="shared" si="340"/>
        <v>0</v>
      </c>
      <c r="KF233" s="1"/>
      <c r="KG233" s="1"/>
      <c r="KH233" s="80">
        <f>+Interest_Rate_for_Equipment_Financing/12*P233</f>
        <v>0</v>
      </c>
      <c r="KI233" s="80">
        <f>+Interest_Rate_for_Equipment_Financing/12*Q233</f>
        <v>0</v>
      </c>
      <c r="KJ233" s="80">
        <f>+Interest_Rate_for_Equipment_Financing/12*R233</f>
        <v>0</v>
      </c>
      <c r="KK233" s="80">
        <f>+Interest_Rate_for_Equipment_Financing/12*S233</f>
        <v>0</v>
      </c>
      <c r="KL233" s="80">
        <f>+Interest_Rate_for_Equipment_Financing/12*T233</f>
        <v>0</v>
      </c>
      <c r="KM233" s="80">
        <f>+Interest_Rate_for_Equipment_Financing/12*U233</f>
        <v>0</v>
      </c>
      <c r="KN233" s="80">
        <f>+Interest_Rate_for_Equipment_Financing/12*V233</f>
        <v>0</v>
      </c>
      <c r="KO233" s="80">
        <f>+Interest_Rate_for_Equipment_Financing/12*W233</f>
        <v>0</v>
      </c>
      <c r="KP233" s="80">
        <f>+Interest_Rate_for_Equipment_Financing/12*X233</f>
        <v>0</v>
      </c>
      <c r="KQ233" s="80">
        <f>+Interest_Rate_for_Equipment_Financing/12*Y233</f>
        <v>0</v>
      </c>
      <c r="KR233" s="80">
        <f>+Interest_Rate_for_Equipment_Financing/12*Z233</f>
        <v>0</v>
      </c>
      <c r="KS233" s="80">
        <f>+Interest_Rate_for_Equipment_Financing/12*AA233</f>
        <v>0</v>
      </c>
      <c r="KT233" s="80">
        <f>+Interest_Rate_for_Equipment_Financing/12*AB233</f>
        <v>0</v>
      </c>
      <c r="KU233" s="80">
        <f>+Interest_Rate_for_Equipment_Financing/12*AC233</f>
        <v>0</v>
      </c>
      <c r="KV233" s="80">
        <f>+Interest_Rate_for_Equipment_Financing/12*AD233</f>
        <v>0</v>
      </c>
      <c r="KW233" s="80">
        <f>+Interest_Rate_for_Equipment_Financing/12*AE233</f>
        <v>0</v>
      </c>
      <c r="KX233" s="80">
        <f>+Interest_Rate_for_Equipment_Financing/12*AF233</f>
        <v>0</v>
      </c>
      <c r="KY233" s="80">
        <f>+Interest_Rate_for_Equipment_Financing/12*AG233</f>
        <v>0</v>
      </c>
      <c r="KZ233" s="80">
        <f>+Interest_Rate_for_Equipment_Financing/12*AH233</f>
        <v>0</v>
      </c>
      <c r="LA233" s="80">
        <f>+Interest_Rate_for_Equipment_Financing/12*AI233</f>
        <v>0</v>
      </c>
      <c r="LB233" s="80">
        <f>+Interest_Rate_for_Equipment_Financing/12*AJ233</f>
        <v>0</v>
      </c>
      <c r="LC233" s="80">
        <f>+Interest_Rate_for_Equipment_Financing/12*AK233</f>
        <v>0</v>
      </c>
      <c r="LD233" s="80">
        <f>+Interest_Rate_for_Equipment_Financing/12*AL233</f>
        <v>0</v>
      </c>
      <c r="LE233" s="80">
        <f>+Interest_Rate_for_Equipment_Financing/12*AM233</f>
        <v>0</v>
      </c>
      <c r="LF233" s="80">
        <f>+Interest_Rate_for_Equipment_Financing/12*AN233</f>
        <v>0</v>
      </c>
      <c r="LG233" s="80">
        <f>+Interest_Rate_for_Equipment_Financing/12*AO233</f>
        <v>0</v>
      </c>
      <c r="LH233" s="80">
        <f>+Interest_Rate_for_Equipment_Financing/12*AP233</f>
        <v>0</v>
      </c>
      <c r="LI233" s="80">
        <f>+Interest_Rate_for_Equipment_Financing/12*AQ233</f>
        <v>0</v>
      </c>
      <c r="LJ233" s="80">
        <f>+Interest_Rate_for_Equipment_Financing/12*AR233</f>
        <v>0</v>
      </c>
      <c r="LK233" s="80">
        <f>+Interest_Rate_for_Equipment_Financing/12*AS233</f>
        <v>0</v>
      </c>
      <c r="LL233" s="80">
        <f>+Interest_Rate_for_Equipment_Financing/12*AT233</f>
        <v>0</v>
      </c>
      <c r="LM233" s="80">
        <f>+Interest_Rate_for_Equipment_Financing/12*AU233</f>
        <v>0</v>
      </c>
      <c r="LN233" s="80">
        <f>+Interest_Rate_for_Equipment_Financing/12*AV233</f>
        <v>0</v>
      </c>
      <c r="LO233" s="80">
        <f>+Interest_Rate_for_Equipment_Financing/12*AW233</f>
        <v>0</v>
      </c>
      <c r="LP233" s="80">
        <f>+Interest_Rate_for_Equipment_Financing/12*AX233</f>
        <v>0</v>
      </c>
      <c r="LQ233" s="80">
        <f>+Interest_Rate_for_Equipment_Financing/12*AY233</f>
        <v>0</v>
      </c>
      <c r="LR233" s="80">
        <f>+Interest_Rate_for_Equipment_Financing/12*AZ233</f>
        <v>0</v>
      </c>
      <c r="LS233" s="80">
        <f>+Interest_Rate_for_Equipment_Financing/12*BA233</f>
        <v>0</v>
      </c>
      <c r="LT233" s="80">
        <f>+Interest_Rate_for_Equipment_Financing/12*BB233</f>
        <v>0</v>
      </c>
      <c r="LU233" s="80">
        <f>+Interest_Rate_for_Equipment_Financing/12*BC233</f>
        <v>0</v>
      </c>
      <c r="LV233" s="80">
        <f>+Interest_Rate_for_Equipment_Financing/12*BD233</f>
        <v>0</v>
      </c>
      <c r="LW233" s="80">
        <f>+Interest_Rate_for_Equipment_Financing/12*BE233</f>
        <v>0</v>
      </c>
      <c r="LX233" s="80">
        <f>+Interest_Rate_for_Equipment_Financing/12*BF233</f>
        <v>0</v>
      </c>
      <c r="LY233" s="80">
        <f>+Interest_Rate_for_Equipment_Financing/12*BG233</f>
        <v>0</v>
      </c>
      <c r="LZ233" s="80">
        <f>+Interest_Rate_for_Equipment_Financing/12*BH233</f>
        <v>0</v>
      </c>
      <c r="MA233" s="80">
        <f>+Interest_Rate_for_Equipment_Financing/12*BI233</f>
        <v>0</v>
      </c>
      <c r="MB233" s="80">
        <f>+Interest_Rate_for_Equipment_Financing/12*BJ233</f>
        <v>0</v>
      </c>
      <c r="MC233" s="80">
        <f>+Interest_Rate_for_Equipment_Financing/12*BK233</f>
        <v>0</v>
      </c>
      <c r="MD233" s="80">
        <f>+Interest_Rate_for_Equipment_Financing/12*BL233</f>
        <v>0</v>
      </c>
      <c r="ME233" s="80">
        <f>+Interest_Rate_for_Equipment_Financing/12*BM233</f>
        <v>0</v>
      </c>
      <c r="MF233" s="80">
        <f>+Interest_Rate_for_Equipment_Financing/12*BN233</f>
        <v>0</v>
      </c>
      <c r="MG233" s="80">
        <f>+Interest_Rate_for_Equipment_Financing/12*BO233</f>
        <v>0</v>
      </c>
      <c r="MH233" s="80">
        <f>+Interest_Rate_for_Equipment_Financing/12*BP233</f>
        <v>0</v>
      </c>
      <c r="MI233" s="80">
        <f>+Interest_Rate_for_Equipment_Financing/12*BQ233</f>
        <v>0</v>
      </c>
      <c r="MJ233" s="80">
        <f>+Interest_Rate_for_Equipment_Financing/12*BR233</f>
        <v>0</v>
      </c>
      <c r="MK233" s="80">
        <f>+Interest_Rate_for_Equipment_Financing/12*BS233</f>
        <v>0</v>
      </c>
      <c r="ML233" s="80">
        <f>+Interest_Rate_for_Equipment_Financing/12*BT233</f>
        <v>0</v>
      </c>
      <c r="MM233" s="80">
        <f>+Interest_Rate_for_Equipment_Financing/12*BU233</f>
        <v>0</v>
      </c>
      <c r="MN233" s="80">
        <f>+Interest_Rate_for_Equipment_Financing/12*BV233</f>
        <v>0</v>
      </c>
      <c r="MO233" s="80">
        <f>+Interest_Rate_for_Equipment_Financing/12*BW233</f>
        <v>0</v>
      </c>
      <c r="MP233" s="80">
        <f>+Interest_Rate_for_Equipment_Financing/12*BX233</f>
        <v>0</v>
      </c>
      <c r="MQ233" s="80">
        <f>+Interest_Rate_for_Equipment_Financing/12*BY233</f>
        <v>0</v>
      </c>
      <c r="MR233" s="80">
        <f>+Interest_Rate_for_Equipment_Financing/12*BZ233</f>
        <v>0</v>
      </c>
      <c r="MS233" s="80">
        <f>+Interest_Rate_for_Equipment_Financing/12*CA233</f>
        <v>0</v>
      </c>
      <c r="MT233" s="80">
        <f>+Interest_Rate_for_Equipment_Financing/12*CB233</f>
        <v>0</v>
      </c>
      <c r="MU233" s="80">
        <f>+Interest_Rate_for_Equipment_Financing/12*CC233</f>
        <v>0</v>
      </c>
      <c r="MV233" s="80">
        <f>+Interest_Rate_for_Equipment_Financing/12*CD233</f>
        <v>0</v>
      </c>
      <c r="MW233" s="80">
        <f>+Interest_Rate_for_Equipment_Financing/12*CE233</f>
        <v>0</v>
      </c>
      <c r="MX233" s="80">
        <f>+Interest_Rate_for_Equipment_Financing/12*CF233</f>
        <v>0</v>
      </c>
      <c r="MY233" s="80">
        <f>+Interest_Rate_for_Equipment_Financing/12*CG233</f>
        <v>0</v>
      </c>
      <c r="MZ233" s="80">
        <f>+Interest_Rate_for_Equipment_Financing/12*CH233</f>
        <v>0</v>
      </c>
      <c r="NA233" s="80">
        <f>+Interest_Rate_for_Equipment_Financing/12*CI233</f>
        <v>0</v>
      </c>
      <c r="NB233" s="80">
        <f>+Interest_Rate_for_Equipment_Financing/12*CJ233</f>
        <v>0</v>
      </c>
      <c r="NC233" s="80">
        <f>+Interest_Rate_for_Equipment_Financing/12*CK233</f>
        <v>0</v>
      </c>
      <c r="ND233" s="80">
        <f>+Interest_Rate_for_Equipment_Financing/12*CL233</f>
        <v>0</v>
      </c>
      <c r="NE233" s="80">
        <f>+Interest_Rate_for_Equipment_Financing/12*CM233</f>
        <v>0</v>
      </c>
      <c r="NF233" s="80">
        <f>+Interest_Rate_for_Equipment_Financing/12*CN233</f>
        <v>0</v>
      </c>
      <c r="NG233" s="80">
        <f>+Interest_Rate_for_Equipment_Financing/12*CO233</f>
        <v>0</v>
      </c>
      <c r="NH233" s="80">
        <f>+Interest_Rate_for_Equipment_Financing/12*CP233</f>
        <v>0</v>
      </c>
      <c r="NI233" s="80">
        <f>+Interest_Rate_for_Equipment_Financing/12*CQ233</f>
        <v>0</v>
      </c>
      <c r="NJ233" s="80">
        <f>+Interest_Rate_for_Equipment_Financing/12*CR233</f>
        <v>0</v>
      </c>
      <c r="NK233" s="80">
        <f>+Interest_Rate_for_Equipment_Financing/12*CS233</f>
        <v>0</v>
      </c>
      <c r="NL233" s="80">
        <f>+Interest_Rate_for_Equipment_Financing/12*CT233</f>
        <v>0</v>
      </c>
      <c r="NM233" s="80">
        <f>+Interest_Rate_for_Equipment_Financing/12*CU233</f>
        <v>0</v>
      </c>
      <c r="NN233" s="80">
        <f>+Interest_Rate_for_Equipment_Financing/12*CV233</f>
        <v>0</v>
      </c>
      <c r="NO233" s="80">
        <f>+Interest_Rate_for_Equipment_Financing/12*CW233</f>
        <v>0</v>
      </c>
      <c r="NP233" s="80">
        <f>+Interest_Rate_for_Equipment_Financing/12*CX233</f>
        <v>0</v>
      </c>
      <c r="NQ233" s="80">
        <f>+Interest_Rate_for_Equipment_Financing/12*CY233</f>
        <v>0</v>
      </c>
      <c r="NR233" s="80">
        <f>+Interest_Rate_for_Equipment_Financing/12*CZ233</f>
        <v>0</v>
      </c>
      <c r="NS233" s="80">
        <f>+Interest_Rate_for_Equipment_Financing/12*DA233</f>
        <v>0</v>
      </c>
      <c r="NT233" s="80">
        <f>+Interest_Rate_for_Equipment_Financing/12*DB233</f>
        <v>0</v>
      </c>
      <c r="NU233" s="80">
        <f>+Interest_Rate_for_Equipment_Financing/12*DC233</f>
        <v>0</v>
      </c>
      <c r="NV233" s="80">
        <f>+Interest_Rate_for_Equipment_Financing/12*DD233</f>
        <v>0</v>
      </c>
      <c r="NW233" s="80">
        <f>+Interest_Rate_for_Equipment_Financing/12*DE233</f>
        <v>0</v>
      </c>
      <c r="NX233" s="80">
        <f>+Interest_Rate_for_Equipment_Financing/12*DF233</f>
        <v>0</v>
      </c>
      <c r="NY233" s="80">
        <f>+Interest_Rate_for_Equipment_Financing/12*DG233</f>
        <v>0</v>
      </c>
      <c r="NZ233" s="80">
        <f>+Interest_Rate_for_Equipment_Financing/12*DH233</f>
        <v>0</v>
      </c>
      <c r="OA233" s="80">
        <f>+Interest_Rate_for_Equipment_Financing/12*DI233</f>
        <v>0</v>
      </c>
      <c r="OB233" s="80">
        <f>+Interest_Rate_for_Equipment_Financing/12*DJ233</f>
        <v>0</v>
      </c>
      <c r="OC233" s="80">
        <f>+Interest_Rate_for_Equipment_Financing/12*DK233</f>
        <v>0</v>
      </c>
      <c r="OD233" s="80">
        <f>+Interest_Rate_for_Equipment_Financing/12*DL233</f>
        <v>0</v>
      </c>
      <c r="OE233" s="80">
        <f>+Interest_Rate_for_Equipment_Financing/12*DM233</f>
        <v>0</v>
      </c>
      <c r="OF233" s="80">
        <f>+Interest_Rate_for_Equipment_Financing/12*DN233</f>
        <v>0</v>
      </c>
      <c r="OG233" s="80">
        <f>+Interest_Rate_for_Equipment_Financing/12*DO233</f>
        <v>0</v>
      </c>
      <c r="OH233" s="80">
        <f>+Interest_Rate_for_Equipment_Financing/12*DP233</f>
        <v>0</v>
      </c>
      <c r="OI233" s="80">
        <f>+Interest_Rate_for_Equipment_Financing/12*DQ233</f>
        <v>0</v>
      </c>
      <c r="OJ233" s="80">
        <f>+Interest_Rate_for_Equipment_Financing/12*DR233</f>
        <v>0</v>
      </c>
      <c r="OK233" s="80">
        <f>+Interest_Rate_for_Equipment_Financing/12*DS233</f>
        <v>0</v>
      </c>
      <c r="OL233" s="80">
        <f>+Interest_Rate_for_Equipment_Financing/12*DT233</f>
        <v>0</v>
      </c>
      <c r="OM233" s="80">
        <f>+Interest_Rate_for_Equipment_Financing/12*DU233</f>
        <v>0</v>
      </c>
      <c r="ON233" s="80">
        <f>+Interest_Rate_for_Equipment_Financing/12*DV233</f>
        <v>0</v>
      </c>
      <c r="OO233" s="80">
        <f>+Interest_Rate_for_Equipment_Financing/12*DW233</f>
        <v>0</v>
      </c>
      <c r="OP233" s="80">
        <f>+Interest_Rate_for_Equipment_Financing/12*DX233</f>
        <v>0</v>
      </c>
      <c r="OQ233" s="80">
        <f>+Interest_Rate_for_Equipment_Financing/12*DY233</f>
        <v>0</v>
      </c>
      <c r="OR233" s="80">
        <f>+Interest_Rate_for_Equipment_Financing/12*DZ233</f>
        <v>0</v>
      </c>
      <c r="OS233" s="80">
        <f>+Interest_Rate_for_Equipment_Financing/12*EA233</f>
        <v>0</v>
      </c>
      <c r="OT233" s="80">
        <f>+Interest_Rate_for_Equipment_Financing/12*EB233</f>
        <v>0</v>
      </c>
      <c r="OU233" s="80">
        <f>+Interest_Rate_for_Equipment_Financing/12*EC233</f>
        <v>0</v>
      </c>
      <c r="OV233" s="80">
        <f>+Interest_Rate_for_Equipment_Financing/12*ED233</f>
        <v>0</v>
      </c>
      <c r="OW233" s="80">
        <f>+Interest_Rate_for_Equipment_Financing/12*EE233</f>
        <v>0</v>
      </c>
    </row>
    <row r="234" ht="12.75" customHeight="1">
      <c r="A234" s="79">
        <f t="shared" si="111"/>
        <v>113</v>
      </c>
      <c r="B234" s="79" t="s">
        <v>313</v>
      </c>
      <c r="C234" s="80"/>
      <c r="D234" s="80" t="str">
        <f>Term_for_Equipment_Financing</f>
        <v/>
      </c>
      <c r="E234" s="294">
        <f>+Interest_Rate_LT</f>
        <v>0.05</v>
      </c>
      <c r="F234" s="295">
        <f t="shared" si="141"/>
        <v>5</v>
      </c>
      <c r="G234" s="79">
        <f t="shared" si="142"/>
        <v>2034</v>
      </c>
      <c r="H234" s="296"/>
      <c r="I234" s="296"/>
      <c r="J234" s="297"/>
      <c r="K234" s="1"/>
      <c r="L234" s="1"/>
      <c r="M234" s="256">
        <f t="shared" si="118"/>
        <v>49065</v>
      </c>
      <c r="N234" s="256">
        <f t="shared" si="112"/>
        <v>0</v>
      </c>
      <c r="O234" s="257">
        <f t="shared" si="113"/>
        <v>0</v>
      </c>
      <c r="P234" s="258">
        <f t="shared" ref="P234:ES234" si="341">AND((O234&gt;0.1),OR(P$70&lt;$N234,$N234=0))*(O234+$O234+O234*$E234/12)+(P$70=$M234)*($C234+$O234+$C234*$E234/12)</f>
        <v>0</v>
      </c>
      <c r="Q234" s="258">
        <f t="shared" si="341"/>
        <v>0</v>
      </c>
      <c r="R234" s="258">
        <f t="shared" si="341"/>
        <v>0</v>
      </c>
      <c r="S234" s="258">
        <f t="shared" si="341"/>
        <v>0</v>
      </c>
      <c r="T234" s="258">
        <f t="shared" si="341"/>
        <v>0</v>
      </c>
      <c r="U234" s="258">
        <f t="shared" si="341"/>
        <v>0</v>
      </c>
      <c r="V234" s="258">
        <f t="shared" si="341"/>
        <v>0</v>
      </c>
      <c r="W234" s="258">
        <f t="shared" si="341"/>
        <v>0</v>
      </c>
      <c r="X234" s="258">
        <f t="shared" si="341"/>
        <v>0</v>
      </c>
      <c r="Y234" s="258">
        <f t="shared" si="341"/>
        <v>0</v>
      </c>
      <c r="Z234" s="258">
        <f t="shared" si="341"/>
        <v>0</v>
      </c>
      <c r="AA234" s="258">
        <f t="shared" si="341"/>
        <v>0</v>
      </c>
      <c r="AB234" s="258">
        <f t="shared" si="341"/>
        <v>0</v>
      </c>
      <c r="AC234" s="258">
        <f t="shared" si="341"/>
        <v>0</v>
      </c>
      <c r="AD234" s="258">
        <f t="shared" si="341"/>
        <v>0</v>
      </c>
      <c r="AE234" s="258">
        <f t="shared" si="341"/>
        <v>0</v>
      </c>
      <c r="AF234" s="258">
        <f t="shared" si="341"/>
        <v>0</v>
      </c>
      <c r="AG234" s="258">
        <f t="shared" si="341"/>
        <v>0</v>
      </c>
      <c r="AH234" s="258">
        <f t="shared" si="341"/>
        <v>0</v>
      </c>
      <c r="AI234" s="258">
        <f t="shared" si="341"/>
        <v>0</v>
      </c>
      <c r="AJ234" s="258">
        <f t="shared" si="341"/>
        <v>0</v>
      </c>
      <c r="AK234" s="258">
        <f t="shared" si="341"/>
        <v>0</v>
      </c>
      <c r="AL234" s="258">
        <f t="shared" si="341"/>
        <v>0</v>
      </c>
      <c r="AM234" s="258">
        <f t="shared" si="341"/>
        <v>0</v>
      </c>
      <c r="AN234" s="258">
        <f t="shared" si="341"/>
        <v>0</v>
      </c>
      <c r="AO234" s="258">
        <f t="shared" si="341"/>
        <v>0</v>
      </c>
      <c r="AP234" s="258">
        <f t="shared" si="341"/>
        <v>0</v>
      </c>
      <c r="AQ234" s="258">
        <f t="shared" si="341"/>
        <v>0</v>
      </c>
      <c r="AR234" s="258">
        <f t="shared" si="341"/>
        <v>0</v>
      </c>
      <c r="AS234" s="258">
        <f t="shared" si="341"/>
        <v>0</v>
      </c>
      <c r="AT234" s="258">
        <f t="shared" si="341"/>
        <v>0</v>
      </c>
      <c r="AU234" s="258">
        <f t="shared" si="341"/>
        <v>0</v>
      </c>
      <c r="AV234" s="258">
        <f t="shared" si="341"/>
        <v>0</v>
      </c>
      <c r="AW234" s="258">
        <f t="shared" si="341"/>
        <v>0</v>
      </c>
      <c r="AX234" s="258">
        <f t="shared" si="341"/>
        <v>0</v>
      </c>
      <c r="AY234" s="258">
        <f t="shared" si="341"/>
        <v>0</v>
      </c>
      <c r="AZ234" s="258">
        <f t="shared" si="341"/>
        <v>0</v>
      </c>
      <c r="BA234" s="258">
        <f t="shared" si="341"/>
        <v>0</v>
      </c>
      <c r="BB234" s="258">
        <f t="shared" si="341"/>
        <v>0</v>
      </c>
      <c r="BC234" s="258">
        <f t="shared" si="341"/>
        <v>0</v>
      </c>
      <c r="BD234" s="258">
        <f t="shared" si="341"/>
        <v>0</v>
      </c>
      <c r="BE234" s="258">
        <f t="shared" si="341"/>
        <v>0</v>
      </c>
      <c r="BF234" s="258">
        <f t="shared" si="341"/>
        <v>0</v>
      </c>
      <c r="BG234" s="258">
        <f t="shared" si="341"/>
        <v>0</v>
      </c>
      <c r="BH234" s="258">
        <f t="shared" si="341"/>
        <v>0</v>
      </c>
      <c r="BI234" s="258">
        <f t="shared" si="341"/>
        <v>0</v>
      </c>
      <c r="BJ234" s="258">
        <f t="shared" si="341"/>
        <v>0</v>
      </c>
      <c r="BK234" s="258">
        <f t="shared" si="341"/>
        <v>0</v>
      </c>
      <c r="BL234" s="258">
        <f t="shared" si="341"/>
        <v>0</v>
      </c>
      <c r="BM234" s="258">
        <f t="shared" si="341"/>
        <v>0</v>
      </c>
      <c r="BN234" s="258">
        <f t="shared" si="341"/>
        <v>0</v>
      </c>
      <c r="BO234" s="258">
        <f t="shared" si="341"/>
        <v>0</v>
      </c>
      <c r="BP234" s="258">
        <f t="shared" si="341"/>
        <v>0</v>
      </c>
      <c r="BQ234" s="258">
        <f t="shared" si="341"/>
        <v>0</v>
      </c>
      <c r="BR234" s="258">
        <f t="shared" si="341"/>
        <v>0</v>
      </c>
      <c r="BS234" s="258">
        <f t="shared" si="341"/>
        <v>0</v>
      </c>
      <c r="BT234" s="258">
        <f t="shared" si="341"/>
        <v>0</v>
      </c>
      <c r="BU234" s="258">
        <f t="shared" si="341"/>
        <v>0</v>
      </c>
      <c r="BV234" s="258">
        <f t="shared" si="341"/>
        <v>0</v>
      </c>
      <c r="BW234" s="258">
        <f t="shared" si="341"/>
        <v>0</v>
      </c>
      <c r="BX234" s="258">
        <f t="shared" si="341"/>
        <v>0</v>
      </c>
      <c r="BY234" s="258">
        <f t="shared" si="341"/>
        <v>0</v>
      </c>
      <c r="BZ234" s="258">
        <f t="shared" si="341"/>
        <v>0</v>
      </c>
      <c r="CA234" s="258">
        <f t="shared" si="341"/>
        <v>0</v>
      </c>
      <c r="CB234" s="258">
        <f t="shared" si="341"/>
        <v>0</v>
      </c>
      <c r="CC234" s="258">
        <f t="shared" si="341"/>
        <v>0</v>
      </c>
      <c r="CD234" s="258">
        <f t="shared" si="341"/>
        <v>0</v>
      </c>
      <c r="CE234" s="258">
        <f t="shared" si="341"/>
        <v>0</v>
      </c>
      <c r="CF234" s="258">
        <f t="shared" si="341"/>
        <v>0</v>
      </c>
      <c r="CG234" s="258">
        <f t="shared" si="341"/>
        <v>0</v>
      </c>
      <c r="CH234" s="258">
        <f t="shared" si="341"/>
        <v>0</v>
      </c>
      <c r="CI234" s="258">
        <f t="shared" si="341"/>
        <v>0</v>
      </c>
      <c r="CJ234" s="258">
        <f t="shared" si="341"/>
        <v>0</v>
      </c>
      <c r="CK234" s="258">
        <f t="shared" si="341"/>
        <v>0</v>
      </c>
      <c r="CL234" s="258">
        <f t="shared" si="341"/>
        <v>0</v>
      </c>
      <c r="CM234" s="258">
        <f t="shared" si="341"/>
        <v>0</v>
      </c>
      <c r="CN234" s="258">
        <f t="shared" si="341"/>
        <v>0</v>
      </c>
      <c r="CO234" s="258">
        <f t="shared" si="341"/>
        <v>0</v>
      </c>
      <c r="CP234" s="258">
        <f t="shared" si="341"/>
        <v>0</v>
      </c>
      <c r="CQ234" s="258">
        <f t="shared" si="341"/>
        <v>0</v>
      </c>
      <c r="CR234" s="258">
        <f t="shared" si="341"/>
        <v>0</v>
      </c>
      <c r="CS234" s="258">
        <f t="shared" si="341"/>
        <v>0</v>
      </c>
      <c r="CT234" s="258">
        <f t="shared" si="341"/>
        <v>0</v>
      </c>
      <c r="CU234" s="258">
        <f t="shared" si="341"/>
        <v>0</v>
      </c>
      <c r="CV234" s="258">
        <f t="shared" si="341"/>
        <v>0</v>
      </c>
      <c r="CW234" s="258">
        <f t="shared" si="341"/>
        <v>0</v>
      </c>
      <c r="CX234" s="258">
        <f t="shared" si="341"/>
        <v>0</v>
      </c>
      <c r="CY234" s="258">
        <f t="shared" si="341"/>
        <v>0</v>
      </c>
      <c r="CZ234" s="258">
        <f t="shared" si="341"/>
        <v>0</v>
      </c>
      <c r="DA234" s="258">
        <f t="shared" si="341"/>
        <v>0</v>
      </c>
      <c r="DB234" s="258">
        <f t="shared" si="341"/>
        <v>0</v>
      </c>
      <c r="DC234" s="258">
        <f t="shared" si="341"/>
        <v>0</v>
      </c>
      <c r="DD234" s="258">
        <f t="shared" si="341"/>
        <v>0</v>
      </c>
      <c r="DE234" s="258">
        <f t="shared" si="341"/>
        <v>0</v>
      </c>
      <c r="DF234" s="258">
        <f t="shared" si="341"/>
        <v>0</v>
      </c>
      <c r="DG234" s="258">
        <f t="shared" si="341"/>
        <v>0</v>
      </c>
      <c r="DH234" s="258">
        <f t="shared" si="341"/>
        <v>0</v>
      </c>
      <c r="DI234" s="258">
        <f t="shared" si="341"/>
        <v>0</v>
      </c>
      <c r="DJ234" s="258">
        <f t="shared" si="341"/>
        <v>0</v>
      </c>
      <c r="DK234" s="258">
        <f t="shared" si="341"/>
        <v>0</v>
      </c>
      <c r="DL234" s="258">
        <f t="shared" si="341"/>
        <v>0</v>
      </c>
      <c r="DM234" s="258">
        <f t="shared" si="341"/>
        <v>0</v>
      </c>
      <c r="DN234" s="258">
        <f t="shared" si="341"/>
        <v>0</v>
      </c>
      <c r="DO234" s="258">
        <f t="shared" si="341"/>
        <v>0</v>
      </c>
      <c r="DP234" s="258">
        <f t="shared" si="341"/>
        <v>0</v>
      </c>
      <c r="DQ234" s="258">
        <f t="shared" si="341"/>
        <v>0</v>
      </c>
      <c r="DR234" s="258">
        <f t="shared" si="341"/>
        <v>0</v>
      </c>
      <c r="DS234" s="258">
        <f t="shared" si="341"/>
        <v>0</v>
      </c>
      <c r="DT234" s="258">
        <f t="shared" si="341"/>
        <v>0</v>
      </c>
      <c r="DU234" s="258">
        <f t="shared" si="341"/>
        <v>0</v>
      </c>
      <c r="DV234" s="258">
        <f t="shared" si="341"/>
        <v>0</v>
      </c>
      <c r="DW234" s="258">
        <f t="shared" si="341"/>
        <v>0</v>
      </c>
      <c r="DX234" s="258">
        <f t="shared" si="341"/>
        <v>0</v>
      </c>
      <c r="DY234" s="258">
        <f t="shared" si="341"/>
        <v>0</v>
      </c>
      <c r="DZ234" s="258">
        <f t="shared" si="341"/>
        <v>0</v>
      </c>
      <c r="EA234" s="258">
        <f t="shared" si="341"/>
        <v>0</v>
      </c>
      <c r="EB234" s="258">
        <f t="shared" si="341"/>
        <v>0</v>
      </c>
      <c r="EC234" s="258">
        <f t="shared" si="341"/>
        <v>0</v>
      </c>
      <c r="ED234" s="258">
        <f t="shared" si="341"/>
        <v>0</v>
      </c>
      <c r="EE234" s="258">
        <f t="shared" si="341"/>
        <v>0</v>
      </c>
      <c r="EF234" s="258">
        <f t="shared" si="341"/>
        <v>0</v>
      </c>
      <c r="EG234" s="258">
        <f t="shared" si="341"/>
        <v>0</v>
      </c>
      <c r="EH234" s="258">
        <f t="shared" si="341"/>
        <v>0</v>
      </c>
      <c r="EI234" s="258">
        <f t="shared" si="341"/>
        <v>0</v>
      </c>
      <c r="EJ234" s="258">
        <f t="shared" si="341"/>
        <v>0</v>
      </c>
      <c r="EK234" s="258">
        <f t="shared" si="341"/>
        <v>0</v>
      </c>
      <c r="EL234" s="258">
        <f t="shared" si="341"/>
        <v>0</v>
      </c>
      <c r="EM234" s="258">
        <f t="shared" si="341"/>
        <v>0</v>
      </c>
      <c r="EN234" s="258">
        <f t="shared" si="341"/>
        <v>0</v>
      </c>
      <c r="EO234" s="258">
        <f t="shared" si="341"/>
        <v>0</v>
      </c>
      <c r="EP234" s="258">
        <f t="shared" si="341"/>
        <v>0</v>
      </c>
      <c r="EQ234" s="258">
        <f t="shared" si="341"/>
        <v>0</v>
      </c>
      <c r="ER234" s="258">
        <f t="shared" si="341"/>
        <v>0</v>
      </c>
      <c r="ES234" s="258">
        <f t="shared" si="341"/>
        <v>0</v>
      </c>
      <c r="ET234" s="1"/>
      <c r="EU234" s="1"/>
      <c r="EV234" s="1"/>
      <c r="EW234" s="1"/>
      <c r="EX234" s="80">
        <f t="shared" ref="EX234:KE234" si="342">(P234&gt;0)*(P234-AB234)</f>
        <v>0</v>
      </c>
      <c r="EY234" s="80">
        <f t="shared" si="342"/>
        <v>0</v>
      </c>
      <c r="EZ234" s="80">
        <f t="shared" si="342"/>
        <v>0</v>
      </c>
      <c r="FA234" s="80">
        <f t="shared" si="342"/>
        <v>0</v>
      </c>
      <c r="FB234" s="80">
        <f t="shared" si="342"/>
        <v>0</v>
      </c>
      <c r="FC234" s="80">
        <f t="shared" si="342"/>
        <v>0</v>
      </c>
      <c r="FD234" s="80">
        <f t="shared" si="342"/>
        <v>0</v>
      </c>
      <c r="FE234" s="80">
        <f t="shared" si="342"/>
        <v>0</v>
      </c>
      <c r="FF234" s="80">
        <f t="shared" si="342"/>
        <v>0</v>
      </c>
      <c r="FG234" s="80">
        <f t="shared" si="342"/>
        <v>0</v>
      </c>
      <c r="FH234" s="80">
        <f t="shared" si="342"/>
        <v>0</v>
      </c>
      <c r="FI234" s="80">
        <f t="shared" si="342"/>
        <v>0</v>
      </c>
      <c r="FJ234" s="80">
        <f t="shared" si="342"/>
        <v>0</v>
      </c>
      <c r="FK234" s="80">
        <f t="shared" si="342"/>
        <v>0</v>
      </c>
      <c r="FL234" s="80">
        <f t="shared" si="342"/>
        <v>0</v>
      </c>
      <c r="FM234" s="80">
        <f t="shared" si="342"/>
        <v>0</v>
      </c>
      <c r="FN234" s="80">
        <f t="shared" si="342"/>
        <v>0</v>
      </c>
      <c r="FO234" s="80">
        <f t="shared" si="342"/>
        <v>0</v>
      </c>
      <c r="FP234" s="80">
        <f t="shared" si="342"/>
        <v>0</v>
      </c>
      <c r="FQ234" s="80">
        <f t="shared" si="342"/>
        <v>0</v>
      </c>
      <c r="FR234" s="80">
        <f t="shared" si="342"/>
        <v>0</v>
      </c>
      <c r="FS234" s="80">
        <f t="shared" si="342"/>
        <v>0</v>
      </c>
      <c r="FT234" s="80">
        <f t="shared" si="342"/>
        <v>0</v>
      </c>
      <c r="FU234" s="80">
        <f t="shared" si="342"/>
        <v>0</v>
      </c>
      <c r="FV234" s="80">
        <f t="shared" si="342"/>
        <v>0</v>
      </c>
      <c r="FW234" s="80">
        <f t="shared" si="342"/>
        <v>0</v>
      </c>
      <c r="FX234" s="80">
        <f t="shared" si="342"/>
        <v>0</v>
      </c>
      <c r="FY234" s="80">
        <f t="shared" si="342"/>
        <v>0</v>
      </c>
      <c r="FZ234" s="80">
        <f t="shared" si="342"/>
        <v>0</v>
      </c>
      <c r="GA234" s="80">
        <f t="shared" si="342"/>
        <v>0</v>
      </c>
      <c r="GB234" s="80">
        <f t="shared" si="342"/>
        <v>0</v>
      </c>
      <c r="GC234" s="80">
        <f t="shared" si="342"/>
        <v>0</v>
      </c>
      <c r="GD234" s="80">
        <f t="shared" si="342"/>
        <v>0</v>
      </c>
      <c r="GE234" s="80">
        <f t="shared" si="342"/>
        <v>0</v>
      </c>
      <c r="GF234" s="80">
        <f t="shared" si="342"/>
        <v>0</v>
      </c>
      <c r="GG234" s="80">
        <f t="shared" si="342"/>
        <v>0</v>
      </c>
      <c r="GH234" s="80">
        <f t="shared" si="342"/>
        <v>0</v>
      </c>
      <c r="GI234" s="80">
        <f t="shared" si="342"/>
        <v>0</v>
      </c>
      <c r="GJ234" s="80">
        <f t="shared" si="342"/>
        <v>0</v>
      </c>
      <c r="GK234" s="80">
        <f t="shared" si="342"/>
        <v>0</v>
      </c>
      <c r="GL234" s="80">
        <f t="shared" si="342"/>
        <v>0</v>
      </c>
      <c r="GM234" s="80">
        <f t="shared" si="342"/>
        <v>0</v>
      </c>
      <c r="GN234" s="80">
        <f t="shared" si="342"/>
        <v>0</v>
      </c>
      <c r="GO234" s="80">
        <f t="shared" si="342"/>
        <v>0</v>
      </c>
      <c r="GP234" s="80">
        <f t="shared" si="342"/>
        <v>0</v>
      </c>
      <c r="GQ234" s="80">
        <f t="shared" si="342"/>
        <v>0</v>
      </c>
      <c r="GR234" s="80">
        <f t="shared" si="342"/>
        <v>0</v>
      </c>
      <c r="GS234" s="80">
        <f t="shared" si="342"/>
        <v>0</v>
      </c>
      <c r="GT234" s="80">
        <f t="shared" si="342"/>
        <v>0</v>
      </c>
      <c r="GU234" s="80">
        <f t="shared" si="342"/>
        <v>0</v>
      </c>
      <c r="GV234" s="80">
        <f t="shared" si="342"/>
        <v>0</v>
      </c>
      <c r="GW234" s="80">
        <f t="shared" si="342"/>
        <v>0</v>
      </c>
      <c r="GX234" s="80">
        <f t="shared" si="342"/>
        <v>0</v>
      </c>
      <c r="GY234" s="80">
        <f t="shared" si="342"/>
        <v>0</v>
      </c>
      <c r="GZ234" s="80">
        <f t="shared" si="342"/>
        <v>0</v>
      </c>
      <c r="HA234" s="80">
        <f t="shared" si="342"/>
        <v>0</v>
      </c>
      <c r="HB234" s="80">
        <f t="shared" si="342"/>
        <v>0</v>
      </c>
      <c r="HC234" s="80">
        <f t="shared" si="342"/>
        <v>0</v>
      </c>
      <c r="HD234" s="80">
        <f t="shared" si="342"/>
        <v>0</v>
      </c>
      <c r="HE234" s="80">
        <f t="shared" si="342"/>
        <v>0</v>
      </c>
      <c r="HF234" s="80">
        <f t="shared" si="342"/>
        <v>0</v>
      </c>
      <c r="HG234" s="80">
        <f t="shared" si="342"/>
        <v>0</v>
      </c>
      <c r="HH234" s="80">
        <f t="shared" si="342"/>
        <v>0</v>
      </c>
      <c r="HI234" s="80">
        <f t="shared" si="342"/>
        <v>0</v>
      </c>
      <c r="HJ234" s="80">
        <f t="shared" si="342"/>
        <v>0</v>
      </c>
      <c r="HK234" s="80">
        <f t="shared" si="342"/>
        <v>0</v>
      </c>
      <c r="HL234" s="80">
        <f t="shared" si="342"/>
        <v>0</v>
      </c>
      <c r="HM234" s="80">
        <f t="shared" si="342"/>
        <v>0</v>
      </c>
      <c r="HN234" s="80">
        <f t="shared" si="342"/>
        <v>0</v>
      </c>
      <c r="HO234" s="80">
        <f t="shared" si="342"/>
        <v>0</v>
      </c>
      <c r="HP234" s="80">
        <f t="shared" si="342"/>
        <v>0</v>
      </c>
      <c r="HQ234" s="80">
        <f t="shared" si="342"/>
        <v>0</v>
      </c>
      <c r="HR234" s="80">
        <f t="shared" si="342"/>
        <v>0</v>
      </c>
      <c r="HS234" s="80">
        <f t="shared" si="342"/>
        <v>0</v>
      </c>
      <c r="HT234" s="80">
        <f t="shared" si="342"/>
        <v>0</v>
      </c>
      <c r="HU234" s="80">
        <f t="shared" si="342"/>
        <v>0</v>
      </c>
      <c r="HV234" s="80">
        <f t="shared" si="342"/>
        <v>0</v>
      </c>
      <c r="HW234" s="80">
        <f t="shared" si="342"/>
        <v>0</v>
      </c>
      <c r="HX234" s="80">
        <f t="shared" si="342"/>
        <v>0</v>
      </c>
      <c r="HY234" s="80">
        <f t="shared" si="342"/>
        <v>0</v>
      </c>
      <c r="HZ234" s="80">
        <f t="shared" si="342"/>
        <v>0</v>
      </c>
      <c r="IA234" s="80">
        <f t="shared" si="342"/>
        <v>0</v>
      </c>
      <c r="IB234" s="80">
        <f t="shared" si="342"/>
        <v>0</v>
      </c>
      <c r="IC234" s="80">
        <f t="shared" si="342"/>
        <v>0</v>
      </c>
      <c r="ID234" s="80">
        <f t="shared" si="342"/>
        <v>0</v>
      </c>
      <c r="IE234" s="80">
        <f t="shared" si="342"/>
        <v>0</v>
      </c>
      <c r="IF234" s="80">
        <f t="shared" si="342"/>
        <v>0</v>
      </c>
      <c r="IG234" s="80">
        <f t="shared" si="342"/>
        <v>0</v>
      </c>
      <c r="IH234" s="80">
        <f t="shared" si="342"/>
        <v>0</v>
      </c>
      <c r="II234" s="80">
        <f t="shared" si="342"/>
        <v>0</v>
      </c>
      <c r="IJ234" s="80">
        <f t="shared" si="342"/>
        <v>0</v>
      </c>
      <c r="IK234" s="80">
        <f t="shared" si="342"/>
        <v>0</v>
      </c>
      <c r="IL234" s="80">
        <f t="shared" si="342"/>
        <v>0</v>
      </c>
      <c r="IM234" s="80">
        <f t="shared" si="342"/>
        <v>0</v>
      </c>
      <c r="IN234" s="80">
        <f t="shared" si="342"/>
        <v>0</v>
      </c>
      <c r="IO234" s="80">
        <f t="shared" si="342"/>
        <v>0</v>
      </c>
      <c r="IP234" s="80">
        <f t="shared" si="342"/>
        <v>0</v>
      </c>
      <c r="IQ234" s="80">
        <f t="shared" si="342"/>
        <v>0</v>
      </c>
      <c r="IR234" s="80">
        <f t="shared" si="342"/>
        <v>0</v>
      </c>
      <c r="IS234" s="80">
        <f t="shared" si="342"/>
        <v>0</v>
      </c>
      <c r="IT234" s="80">
        <f t="shared" si="342"/>
        <v>0</v>
      </c>
      <c r="IU234" s="80">
        <f t="shared" si="342"/>
        <v>0</v>
      </c>
      <c r="IV234" s="80">
        <f t="shared" si="342"/>
        <v>0</v>
      </c>
      <c r="IW234" s="80">
        <f t="shared" si="342"/>
        <v>0</v>
      </c>
      <c r="IX234" s="80">
        <f t="shared" si="342"/>
        <v>0</v>
      </c>
      <c r="IY234" s="80">
        <f t="shared" si="342"/>
        <v>0</v>
      </c>
      <c r="IZ234" s="80">
        <f t="shared" si="342"/>
        <v>0</v>
      </c>
      <c r="JA234" s="80">
        <f t="shared" si="342"/>
        <v>0</v>
      </c>
      <c r="JB234" s="80">
        <f t="shared" si="342"/>
        <v>0</v>
      </c>
      <c r="JC234" s="80">
        <f t="shared" si="342"/>
        <v>0</v>
      </c>
      <c r="JD234" s="80">
        <f t="shared" si="342"/>
        <v>0</v>
      </c>
      <c r="JE234" s="80">
        <f t="shared" si="342"/>
        <v>0</v>
      </c>
      <c r="JF234" s="80">
        <f t="shared" si="342"/>
        <v>0</v>
      </c>
      <c r="JG234" s="80">
        <f t="shared" si="342"/>
        <v>0</v>
      </c>
      <c r="JH234" s="80">
        <f t="shared" si="342"/>
        <v>0</v>
      </c>
      <c r="JI234" s="80">
        <f t="shared" si="342"/>
        <v>0</v>
      </c>
      <c r="JJ234" s="80">
        <f t="shared" si="342"/>
        <v>0</v>
      </c>
      <c r="JK234" s="80">
        <f t="shared" si="342"/>
        <v>0</v>
      </c>
      <c r="JL234" s="80">
        <f t="shared" si="342"/>
        <v>0</v>
      </c>
      <c r="JM234" s="80">
        <f t="shared" si="342"/>
        <v>0</v>
      </c>
      <c r="JN234" s="80">
        <f t="shared" si="342"/>
        <v>0</v>
      </c>
      <c r="JO234" s="80">
        <f t="shared" si="342"/>
        <v>0</v>
      </c>
      <c r="JP234" s="80">
        <f t="shared" si="342"/>
        <v>0</v>
      </c>
      <c r="JQ234" s="80">
        <f t="shared" si="342"/>
        <v>0</v>
      </c>
      <c r="JR234" s="80">
        <f t="shared" si="342"/>
        <v>0</v>
      </c>
      <c r="JS234" s="80">
        <f t="shared" si="342"/>
        <v>0</v>
      </c>
      <c r="JT234" s="80">
        <f t="shared" si="342"/>
        <v>0</v>
      </c>
      <c r="JU234" s="80">
        <f t="shared" si="342"/>
        <v>0</v>
      </c>
      <c r="JV234" s="80">
        <f t="shared" si="342"/>
        <v>0</v>
      </c>
      <c r="JW234" s="80">
        <f t="shared" si="342"/>
        <v>0</v>
      </c>
      <c r="JX234" s="80">
        <f t="shared" si="342"/>
        <v>0</v>
      </c>
      <c r="JY234" s="80">
        <f t="shared" si="342"/>
        <v>0</v>
      </c>
      <c r="JZ234" s="80">
        <f t="shared" si="342"/>
        <v>0</v>
      </c>
      <c r="KA234" s="80">
        <f t="shared" si="342"/>
        <v>0</v>
      </c>
      <c r="KB234" s="80">
        <f t="shared" si="342"/>
        <v>0</v>
      </c>
      <c r="KC234" s="80">
        <f t="shared" si="342"/>
        <v>0</v>
      </c>
      <c r="KD234" s="80">
        <f t="shared" si="342"/>
        <v>0</v>
      </c>
      <c r="KE234" s="80">
        <f t="shared" si="342"/>
        <v>0</v>
      </c>
      <c r="KF234" s="1"/>
      <c r="KG234" s="1"/>
      <c r="KH234" s="80">
        <f>+Interest_Rate_for_Equipment_Financing/12*P234</f>
        <v>0</v>
      </c>
      <c r="KI234" s="80">
        <f>+Interest_Rate_for_Equipment_Financing/12*Q234</f>
        <v>0</v>
      </c>
      <c r="KJ234" s="80">
        <f>+Interest_Rate_for_Equipment_Financing/12*R234</f>
        <v>0</v>
      </c>
      <c r="KK234" s="80">
        <f>+Interest_Rate_for_Equipment_Financing/12*S234</f>
        <v>0</v>
      </c>
      <c r="KL234" s="80">
        <f>+Interest_Rate_for_Equipment_Financing/12*T234</f>
        <v>0</v>
      </c>
      <c r="KM234" s="80">
        <f>+Interest_Rate_for_Equipment_Financing/12*U234</f>
        <v>0</v>
      </c>
      <c r="KN234" s="80">
        <f>+Interest_Rate_for_Equipment_Financing/12*V234</f>
        <v>0</v>
      </c>
      <c r="KO234" s="80">
        <f>+Interest_Rate_for_Equipment_Financing/12*W234</f>
        <v>0</v>
      </c>
      <c r="KP234" s="80">
        <f>+Interest_Rate_for_Equipment_Financing/12*X234</f>
        <v>0</v>
      </c>
      <c r="KQ234" s="80">
        <f>+Interest_Rate_for_Equipment_Financing/12*Y234</f>
        <v>0</v>
      </c>
      <c r="KR234" s="80">
        <f>+Interest_Rate_for_Equipment_Financing/12*Z234</f>
        <v>0</v>
      </c>
      <c r="KS234" s="80">
        <f>+Interest_Rate_for_Equipment_Financing/12*AA234</f>
        <v>0</v>
      </c>
      <c r="KT234" s="80">
        <f>+Interest_Rate_for_Equipment_Financing/12*AB234</f>
        <v>0</v>
      </c>
      <c r="KU234" s="80">
        <f>+Interest_Rate_for_Equipment_Financing/12*AC234</f>
        <v>0</v>
      </c>
      <c r="KV234" s="80">
        <f>+Interest_Rate_for_Equipment_Financing/12*AD234</f>
        <v>0</v>
      </c>
      <c r="KW234" s="80">
        <f>+Interest_Rate_for_Equipment_Financing/12*AE234</f>
        <v>0</v>
      </c>
      <c r="KX234" s="80">
        <f>+Interest_Rate_for_Equipment_Financing/12*AF234</f>
        <v>0</v>
      </c>
      <c r="KY234" s="80">
        <f>+Interest_Rate_for_Equipment_Financing/12*AG234</f>
        <v>0</v>
      </c>
      <c r="KZ234" s="80">
        <f>+Interest_Rate_for_Equipment_Financing/12*AH234</f>
        <v>0</v>
      </c>
      <c r="LA234" s="80">
        <f>+Interest_Rate_for_Equipment_Financing/12*AI234</f>
        <v>0</v>
      </c>
      <c r="LB234" s="80">
        <f>+Interest_Rate_for_Equipment_Financing/12*AJ234</f>
        <v>0</v>
      </c>
      <c r="LC234" s="80">
        <f>+Interest_Rate_for_Equipment_Financing/12*AK234</f>
        <v>0</v>
      </c>
      <c r="LD234" s="80">
        <f>+Interest_Rate_for_Equipment_Financing/12*AL234</f>
        <v>0</v>
      </c>
      <c r="LE234" s="80">
        <f>+Interest_Rate_for_Equipment_Financing/12*AM234</f>
        <v>0</v>
      </c>
      <c r="LF234" s="80">
        <f>+Interest_Rate_for_Equipment_Financing/12*AN234</f>
        <v>0</v>
      </c>
      <c r="LG234" s="80">
        <f>+Interest_Rate_for_Equipment_Financing/12*AO234</f>
        <v>0</v>
      </c>
      <c r="LH234" s="80">
        <f>+Interest_Rate_for_Equipment_Financing/12*AP234</f>
        <v>0</v>
      </c>
      <c r="LI234" s="80">
        <f>+Interest_Rate_for_Equipment_Financing/12*AQ234</f>
        <v>0</v>
      </c>
      <c r="LJ234" s="80">
        <f>+Interest_Rate_for_Equipment_Financing/12*AR234</f>
        <v>0</v>
      </c>
      <c r="LK234" s="80">
        <f>+Interest_Rate_for_Equipment_Financing/12*AS234</f>
        <v>0</v>
      </c>
      <c r="LL234" s="80">
        <f>+Interest_Rate_for_Equipment_Financing/12*AT234</f>
        <v>0</v>
      </c>
      <c r="LM234" s="80">
        <f>+Interest_Rate_for_Equipment_Financing/12*AU234</f>
        <v>0</v>
      </c>
      <c r="LN234" s="80">
        <f>+Interest_Rate_for_Equipment_Financing/12*AV234</f>
        <v>0</v>
      </c>
      <c r="LO234" s="80">
        <f>+Interest_Rate_for_Equipment_Financing/12*AW234</f>
        <v>0</v>
      </c>
      <c r="LP234" s="80">
        <f>+Interest_Rate_for_Equipment_Financing/12*AX234</f>
        <v>0</v>
      </c>
      <c r="LQ234" s="80">
        <f>+Interest_Rate_for_Equipment_Financing/12*AY234</f>
        <v>0</v>
      </c>
      <c r="LR234" s="80">
        <f>+Interest_Rate_for_Equipment_Financing/12*AZ234</f>
        <v>0</v>
      </c>
      <c r="LS234" s="80">
        <f>+Interest_Rate_for_Equipment_Financing/12*BA234</f>
        <v>0</v>
      </c>
      <c r="LT234" s="80">
        <f>+Interest_Rate_for_Equipment_Financing/12*BB234</f>
        <v>0</v>
      </c>
      <c r="LU234" s="80">
        <f>+Interest_Rate_for_Equipment_Financing/12*BC234</f>
        <v>0</v>
      </c>
      <c r="LV234" s="80">
        <f>+Interest_Rate_for_Equipment_Financing/12*BD234</f>
        <v>0</v>
      </c>
      <c r="LW234" s="80">
        <f>+Interest_Rate_for_Equipment_Financing/12*BE234</f>
        <v>0</v>
      </c>
      <c r="LX234" s="80">
        <f>+Interest_Rate_for_Equipment_Financing/12*BF234</f>
        <v>0</v>
      </c>
      <c r="LY234" s="80">
        <f>+Interest_Rate_for_Equipment_Financing/12*BG234</f>
        <v>0</v>
      </c>
      <c r="LZ234" s="80">
        <f>+Interest_Rate_for_Equipment_Financing/12*BH234</f>
        <v>0</v>
      </c>
      <c r="MA234" s="80">
        <f>+Interest_Rate_for_Equipment_Financing/12*BI234</f>
        <v>0</v>
      </c>
      <c r="MB234" s="80">
        <f>+Interest_Rate_for_Equipment_Financing/12*BJ234</f>
        <v>0</v>
      </c>
      <c r="MC234" s="80">
        <f>+Interest_Rate_for_Equipment_Financing/12*BK234</f>
        <v>0</v>
      </c>
      <c r="MD234" s="80">
        <f>+Interest_Rate_for_Equipment_Financing/12*BL234</f>
        <v>0</v>
      </c>
      <c r="ME234" s="80">
        <f>+Interest_Rate_for_Equipment_Financing/12*BM234</f>
        <v>0</v>
      </c>
      <c r="MF234" s="80">
        <f>+Interest_Rate_for_Equipment_Financing/12*BN234</f>
        <v>0</v>
      </c>
      <c r="MG234" s="80">
        <f>+Interest_Rate_for_Equipment_Financing/12*BO234</f>
        <v>0</v>
      </c>
      <c r="MH234" s="80">
        <f>+Interest_Rate_for_Equipment_Financing/12*BP234</f>
        <v>0</v>
      </c>
      <c r="MI234" s="80">
        <f>+Interest_Rate_for_Equipment_Financing/12*BQ234</f>
        <v>0</v>
      </c>
      <c r="MJ234" s="80">
        <f>+Interest_Rate_for_Equipment_Financing/12*BR234</f>
        <v>0</v>
      </c>
      <c r="MK234" s="80">
        <f>+Interest_Rate_for_Equipment_Financing/12*BS234</f>
        <v>0</v>
      </c>
      <c r="ML234" s="80">
        <f>+Interest_Rate_for_Equipment_Financing/12*BT234</f>
        <v>0</v>
      </c>
      <c r="MM234" s="80">
        <f>+Interest_Rate_for_Equipment_Financing/12*BU234</f>
        <v>0</v>
      </c>
      <c r="MN234" s="80">
        <f>+Interest_Rate_for_Equipment_Financing/12*BV234</f>
        <v>0</v>
      </c>
      <c r="MO234" s="80">
        <f>+Interest_Rate_for_Equipment_Financing/12*BW234</f>
        <v>0</v>
      </c>
      <c r="MP234" s="80">
        <f>+Interest_Rate_for_Equipment_Financing/12*BX234</f>
        <v>0</v>
      </c>
      <c r="MQ234" s="80">
        <f>+Interest_Rate_for_Equipment_Financing/12*BY234</f>
        <v>0</v>
      </c>
      <c r="MR234" s="80">
        <f>+Interest_Rate_for_Equipment_Financing/12*BZ234</f>
        <v>0</v>
      </c>
      <c r="MS234" s="80">
        <f>+Interest_Rate_for_Equipment_Financing/12*CA234</f>
        <v>0</v>
      </c>
      <c r="MT234" s="80">
        <f>+Interest_Rate_for_Equipment_Financing/12*CB234</f>
        <v>0</v>
      </c>
      <c r="MU234" s="80">
        <f>+Interest_Rate_for_Equipment_Financing/12*CC234</f>
        <v>0</v>
      </c>
      <c r="MV234" s="80">
        <f>+Interest_Rate_for_Equipment_Financing/12*CD234</f>
        <v>0</v>
      </c>
      <c r="MW234" s="80">
        <f>+Interest_Rate_for_Equipment_Financing/12*CE234</f>
        <v>0</v>
      </c>
      <c r="MX234" s="80">
        <f>+Interest_Rate_for_Equipment_Financing/12*CF234</f>
        <v>0</v>
      </c>
      <c r="MY234" s="80">
        <f>+Interest_Rate_for_Equipment_Financing/12*CG234</f>
        <v>0</v>
      </c>
      <c r="MZ234" s="80">
        <f>+Interest_Rate_for_Equipment_Financing/12*CH234</f>
        <v>0</v>
      </c>
      <c r="NA234" s="80">
        <f>+Interest_Rate_for_Equipment_Financing/12*CI234</f>
        <v>0</v>
      </c>
      <c r="NB234" s="80">
        <f>+Interest_Rate_for_Equipment_Financing/12*CJ234</f>
        <v>0</v>
      </c>
      <c r="NC234" s="80">
        <f>+Interest_Rate_for_Equipment_Financing/12*CK234</f>
        <v>0</v>
      </c>
      <c r="ND234" s="80">
        <f>+Interest_Rate_for_Equipment_Financing/12*CL234</f>
        <v>0</v>
      </c>
      <c r="NE234" s="80">
        <f>+Interest_Rate_for_Equipment_Financing/12*CM234</f>
        <v>0</v>
      </c>
      <c r="NF234" s="80">
        <f>+Interest_Rate_for_Equipment_Financing/12*CN234</f>
        <v>0</v>
      </c>
      <c r="NG234" s="80">
        <f>+Interest_Rate_for_Equipment_Financing/12*CO234</f>
        <v>0</v>
      </c>
      <c r="NH234" s="80">
        <f>+Interest_Rate_for_Equipment_Financing/12*CP234</f>
        <v>0</v>
      </c>
      <c r="NI234" s="80">
        <f>+Interest_Rate_for_Equipment_Financing/12*CQ234</f>
        <v>0</v>
      </c>
      <c r="NJ234" s="80">
        <f>+Interest_Rate_for_Equipment_Financing/12*CR234</f>
        <v>0</v>
      </c>
      <c r="NK234" s="80">
        <f>+Interest_Rate_for_Equipment_Financing/12*CS234</f>
        <v>0</v>
      </c>
      <c r="NL234" s="80">
        <f>+Interest_Rate_for_Equipment_Financing/12*CT234</f>
        <v>0</v>
      </c>
      <c r="NM234" s="80">
        <f>+Interest_Rate_for_Equipment_Financing/12*CU234</f>
        <v>0</v>
      </c>
      <c r="NN234" s="80">
        <f>+Interest_Rate_for_Equipment_Financing/12*CV234</f>
        <v>0</v>
      </c>
      <c r="NO234" s="80">
        <f>+Interest_Rate_for_Equipment_Financing/12*CW234</f>
        <v>0</v>
      </c>
      <c r="NP234" s="80">
        <f>+Interest_Rate_for_Equipment_Financing/12*CX234</f>
        <v>0</v>
      </c>
      <c r="NQ234" s="80">
        <f>+Interest_Rate_for_Equipment_Financing/12*CY234</f>
        <v>0</v>
      </c>
      <c r="NR234" s="80">
        <f>+Interest_Rate_for_Equipment_Financing/12*CZ234</f>
        <v>0</v>
      </c>
      <c r="NS234" s="80">
        <f>+Interest_Rate_for_Equipment_Financing/12*DA234</f>
        <v>0</v>
      </c>
      <c r="NT234" s="80">
        <f>+Interest_Rate_for_Equipment_Financing/12*DB234</f>
        <v>0</v>
      </c>
      <c r="NU234" s="80">
        <f>+Interest_Rate_for_Equipment_Financing/12*DC234</f>
        <v>0</v>
      </c>
      <c r="NV234" s="80">
        <f>+Interest_Rate_for_Equipment_Financing/12*DD234</f>
        <v>0</v>
      </c>
      <c r="NW234" s="80">
        <f>+Interest_Rate_for_Equipment_Financing/12*DE234</f>
        <v>0</v>
      </c>
      <c r="NX234" s="80">
        <f>+Interest_Rate_for_Equipment_Financing/12*DF234</f>
        <v>0</v>
      </c>
      <c r="NY234" s="80">
        <f>+Interest_Rate_for_Equipment_Financing/12*DG234</f>
        <v>0</v>
      </c>
      <c r="NZ234" s="80">
        <f>+Interest_Rate_for_Equipment_Financing/12*DH234</f>
        <v>0</v>
      </c>
      <c r="OA234" s="80">
        <f>+Interest_Rate_for_Equipment_Financing/12*DI234</f>
        <v>0</v>
      </c>
      <c r="OB234" s="80">
        <f>+Interest_Rate_for_Equipment_Financing/12*DJ234</f>
        <v>0</v>
      </c>
      <c r="OC234" s="80">
        <f>+Interest_Rate_for_Equipment_Financing/12*DK234</f>
        <v>0</v>
      </c>
      <c r="OD234" s="80">
        <f>+Interest_Rate_for_Equipment_Financing/12*DL234</f>
        <v>0</v>
      </c>
      <c r="OE234" s="80">
        <f>+Interest_Rate_for_Equipment_Financing/12*DM234</f>
        <v>0</v>
      </c>
      <c r="OF234" s="80">
        <f>+Interest_Rate_for_Equipment_Financing/12*DN234</f>
        <v>0</v>
      </c>
      <c r="OG234" s="80">
        <f>+Interest_Rate_for_Equipment_Financing/12*DO234</f>
        <v>0</v>
      </c>
      <c r="OH234" s="80">
        <f>+Interest_Rate_for_Equipment_Financing/12*DP234</f>
        <v>0</v>
      </c>
      <c r="OI234" s="80">
        <f>+Interest_Rate_for_Equipment_Financing/12*DQ234</f>
        <v>0</v>
      </c>
      <c r="OJ234" s="80">
        <f>+Interest_Rate_for_Equipment_Financing/12*DR234</f>
        <v>0</v>
      </c>
      <c r="OK234" s="80">
        <f>+Interest_Rate_for_Equipment_Financing/12*DS234</f>
        <v>0</v>
      </c>
      <c r="OL234" s="80">
        <f>+Interest_Rate_for_Equipment_Financing/12*DT234</f>
        <v>0</v>
      </c>
      <c r="OM234" s="80">
        <f>+Interest_Rate_for_Equipment_Financing/12*DU234</f>
        <v>0</v>
      </c>
      <c r="ON234" s="80">
        <f>+Interest_Rate_for_Equipment_Financing/12*DV234</f>
        <v>0</v>
      </c>
      <c r="OO234" s="80">
        <f>+Interest_Rate_for_Equipment_Financing/12*DW234</f>
        <v>0</v>
      </c>
      <c r="OP234" s="80">
        <f>+Interest_Rate_for_Equipment_Financing/12*DX234</f>
        <v>0</v>
      </c>
      <c r="OQ234" s="80">
        <f>+Interest_Rate_for_Equipment_Financing/12*DY234</f>
        <v>0</v>
      </c>
      <c r="OR234" s="80">
        <f>+Interest_Rate_for_Equipment_Financing/12*DZ234</f>
        <v>0</v>
      </c>
      <c r="OS234" s="80">
        <f>+Interest_Rate_for_Equipment_Financing/12*EA234</f>
        <v>0</v>
      </c>
      <c r="OT234" s="80">
        <f>+Interest_Rate_for_Equipment_Financing/12*EB234</f>
        <v>0</v>
      </c>
      <c r="OU234" s="80">
        <f>+Interest_Rate_for_Equipment_Financing/12*EC234</f>
        <v>0</v>
      </c>
      <c r="OV234" s="80">
        <f>+Interest_Rate_for_Equipment_Financing/12*ED234</f>
        <v>0</v>
      </c>
      <c r="OW234" s="80">
        <f>+Interest_Rate_for_Equipment_Financing/12*EE234</f>
        <v>0</v>
      </c>
    </row>
    <row r="235" ht="12.75" customHeight="1">
      <c r="A235" s="79">
        <f t="shared" si="111"/>
        <v>114</v>
      </c>
      <c r="B235" s="79" t="s">
        <v>314</v>
      </c>
      <c r="C235" s="80"/>
      <c r="D235" s="80" t="str">
        <f>Term_for_Equipment_Financing</f>
        <v/>
      </c>
      <c r="E235" s="294">
        <f>+Interest_Rate_LT</f>
        <v>0.05</v>
      </c>
      <c r="F235" s="295">
        <f t="shared" si="141"/>
        <v>6</v>
      </c>
      <c r="G235" s="79">
        <f t="shared" si="142"/>
        <v>2034</v>
      </c>
      <c r="H235" s="296"/>
      <c r="I235" s="296"/>
      <c r="J235" s="297"/>
      <c r="K235" s="1"/>
      <c r="L235" s="1"/>
      <c r="M235" s="256">
        <f t="shared" si="118"/>
        <v>49096</v>
      </c>
      <c r="N235" s="256">
        <f t="shared" si="112"/>
        <v>0</v>
      </c>
      <c r="O235" s="257">
        <f t="shared" si="113"/>
        <v>0</v>
      </c>
      <c r="P235" s="258">
        <f t="shared" ref="P235:ES235" si="343">AND((O235&gt;0.1),OR(P$70&lt;$N235,$N235=0))*(O235+$O235+O235*$E235/12)+(P$70=$M235)*($C235+$O235+$C235*$E235/12)</f>
        <v>0</v>
      </c>
      <c r="Q235" s="258">
        <f t="shared" si="343"/>
        <v>0</v>
      </c>
      <c r="R235" s="258">
        <f t="shared" si="343"/>
        <v>0</v>
      </c>
      <c r="S235" s="258">
        <f t="shared" si="343"/>
        <v>0</v>
      </c>
      <c r="T235" s="258">
        <f t="shared" si="343"/>
        <v>0</v>
      </c>
      <c r="U235" s="258">
        <f t="shared" si="343"/>
        <v>0</v>
      </c>
      <c r="V235" s="258">
        <f t="shared" si="343"/>
        <v>0</v>
      </c>
      <c r="W235" s="258">
        <f t="shared" si="343"/>
        <v>0</v>
      </c>
      <c r="X235" s="258">
        <f t="shared" si="343"/>
        <v>0</v>
      </c>
      <c r="Y235" s="258">
        <f t="shared" si="343"/>
        <v>0</v>
      </c>
      <c r="Z235" s="258">
        <f t="shared" si="343"/>
        <v>0</v>
      </c>
      <c r="AA235" s="258">
        <f t="shared" si="343"/>
        <v>0</v>
      </c>
      <c r="AB235" s="258">
        <f t="shared" si="343"/>
        <v>0</v>
      </c>
      <c r="AC235" s="258">
        <f t="shared" si="343"/>
        <v>0</v>
      </c>
      <c r="AD235" s="258">
        <f t="shared" si="343"/>
        <v>0</v>
      </c>
      <c r="AE235" s="258">
        <f t="shared" si="343"/>
        <v>0</v>
      </c>
      <c r="AF235" s="258">
        <f t="shared" si="343"/>
        <v>0</v>
      </c>
      <c r="AG235" s="258">
        <f t="shared" si="343"/>
        <v>0</v>
      </c>
      <c r="AH235" s="258">
        <f t="shared" si="343"/>
        <v>0</v>
      </c>
      <c r="AI235" s="258">
        <f t="shared" si="343"/>
        <v>0</v>
      </c>
      <c r="AJ235" s="258">
        <f t="shared" si="343"/>
        <v>0</v>
      </c>
      <c r="AK235" s="258">
        <f t="shared" si="343"/>
        <v>0</v>
      </c>
      <c r="AL235" s="258">
        <f t="shared" si="343"/>
        <v>0</v>
      </c>
      <c r="AM235" s="258">
        <f t="shared" si="343"/>
        <v>0</v>
      </c>
      <c r="AN235" s="258">
        <f t="shared" si="343"/>
        <v>0</v>
      </c>
      <c r="AO235" s="258">
        <f t="shared" si="343"/>
        <v>0</v>
      </c>
      <c r="AP235" s="258">
        <f t="shared" si="343"/>
        <v>0</v>
      </c>
      <c r="AQ235" s="258">
        <f t="shared" si="343"/>
        <v>0</v>
      </c>
      <c r="AR235" s="258">
        <f t="shared" si="343"/>
        <v>0</v>
      </c>
      <c r="AS235" s="258">
        <f t="shared" si="343"/>
        <v>0</v>
      </c>
      <c r="AT235" s="258">
        <f t="shared" si="343"/>
        <v>0</v>
      </c>
      <c r="AU235" s="258">
        <f t="shared" si="343"/>
        <v>0</v>
      </c>
      <c r="AV235" s="258">
        <f t="shared" si="343"/>
        <v>0</v>
      </c>
      <c r="AW235" s="258">
        <f t="shared" si="343"/>
        <v>0</v>
      </c>
      <c r="AX235" s="258">
        <f t="shared" si="343"/>
        <v>0</v>
      </c>
      <c r="AY235" s="258">
        <f t="shared" si="343"/>
        <v>0</v>
      </c>
      <c r="AZ235" s="258">
        <f t="shared" si="343"/>
        <v>0</v>
      </c>
      <c r="BA235" s="258">
        <f t="shared" si="343"/>
        <v>0</v>
      </c>
      <c r="BB235" s="258">
        <f t="shared" si="343"/>
        <v>0</v>
      </c>
      <c r="BC235" s="258">
        <f t="shared" si="343"/>
        <v>0</v>
      </c>
      <c r="BD235" s="258">
        <f t="shared" si="343"/>
        <v>0</v>
      </c>
      <c r="BE235" s="258">
        <f t="shared" si="343"/>
        <v>0</v>
      </c>
      <c r="BF235" s="258">
        <f t="shared" si="343"/>
        <v>0</v>
      </c>
      <c r="BG235" s="258">
        <f t="shared" si="343"/>
        <v>0</v>
      </c>
      <c r="BH235" s="258">
        <f t="shared" si="343"/>
        <v>0</v>
      </c>
      <c r="BI235" s="258">
        <f t="shared" si="343"/>
        <v>0</v>
      </c>
      <c r="BJ235" s="258">
        <f t="shared" si="343"/>
        <v>0</v>
      </c>
      <c r="BK235" s="258">
        <f t="shared" si="343"/>
        <v>0</v>
      </c>
      <c r="BL235" s="258">
        <f t="shared" si="343"/>
        <v>0</v>
      </c>
      <c r="BM235" s="258">
        <f t="shared" si="343"/>
        <v>0</v>
      </c>
      <c r="BN235" s="258">
        <f t="shared" si="343"/>
        <v>0</v>
      </c>
      <c r="BO235" s="258">
        <f t="shared" si="343"/>
        <v>0</v>
      </c>
      <c r="BP235" s="258">
        <f t="shared" si="343"/>
        <v>0</v>
      </c>
      <c r="BQ235" s="258">
        <f t="shared" si="343"/>
        <v>0</v>
      </c>
      <c r="BR235" s="258">
        <f t="shared" si="343"/>
        <v>0</v>
      </c>
      <c r="BS235" s="258">
        <f t="shared" si="343"/>
        <v>0</v>
      </c>
      <c r="BT235" s="258">
        <f t="shared" si="343"/>
        <v>0</v>
      </c>
      <c r="BU235" s="258">
        <f t="shared" si="343"/>
        <v>0</v>
      </c>
      <c r="BV235" s="258">
        <f t="shared" si="343"/>
        <v>0</v>
      </c>
      <c r="BW235" s="258">
        <f t="shared" si="343"/>
        <v>0</v>
      </c>
      <c r="BX235" s="258">
        <f t="shared" si="343"/>
        <v>0</v>
      </c>
      <c r="BY235" s="258">
        <f t="shared" si="343"/>
        <v>0</v>
      </c>
      <c r="BZ235" s="258">
        <f t="shared" si="343"/>
        <v>0</v>
      </c>
      <c r="CA235" s="258">
        <f t="shared" si="343"/>
        <v>0</v>
      </c>
      <c r="CB235" s="258">
        <f t="shared" si="343"/>
        <v>0</v>
      </c>
      <c r="CC235" s="258">
        <f t="shared" si="343"/>
        <v>0</v>
      </c>
      <c r="CD235" s="258">
        <f t="shared" si="343"/>
        <v>0</v>
      </c>
      <c r="CE235" s="258">
        <f t="shared" si="343"/>
        <v>0</v>
      </c>
      <c r="CF235" s="258">
        <f t="shared" si="343"/>
        <v>0</v>
      </c>
      <c r="CG235" s="258">
        <f t="shared" si="343"/>
        <v>0</v>
      </c>
      <c r="CH235" s="258">
        <f t="shared" si="343"/>
        <v>0</v>
      </c>
      <c r="CI235" s="258">
        <f t="shared" si="343"/>
        <v>0</v>
      </c>
      <c r="CJ235" s="258">
        <f t="shared" si="343"/>
        <v>0</v>
      </c>
      <c r="CK235" s="258">
        <f t="shared" si="343"/>
        <v>0</v>
      </c>
      <c r="CL235" s="258">
        <f t="shared" si="343"/>
        <v>0</v>
      </c>
      <c r="CM235" s="258">
        <f t="shared" si="343"/>
        <v>0</v>
      </c>
      <c r="CN235" s="258">
        <f t="shared" si="343"/>
        <v>0</v>
      </c>
      <c r="CO235" s="258">
        <f t="shared" si="343"/>
        <v>0</v>
      </c>
      <c r="CP235" s="258">
        <f t="shared" si="343"/>
        <v>0</v>
      </c>
      <c r="CQ235" s="258">
        <f t="shared" si="343"/>
        <v>0</v>
      </c>
      <c r="CR235" s="258">
        <f t="shared" si="343"/>
        <v>0</v>
      </c>
      <c r="CS235" s="258">
        <f t="shared" si="343"/>
        <v>0</v>
      </c>
      <c r="CT235" s="258">
        <f t="shared" si="343"/>
        <v>0</v>
      </c>
      <c r="CU235" s="258">
        <f t="shared" si="343"/>
        <v>0</v>
      </c>
      <c r="CV235" s="258">
        <f t="shared" si="343"/>
        <v>0</v>
      </c>
      <c r="CW235" s="258">
        <f t="shared" si="343"/>
        <v>0</v>
      </c>
      <c r="CX235" s="258">
        <f t="shared" si="343"/>
        <v>0</v>
      </c>
      <c r="CY235" s="258">
        <f t="shared" si="343"/>
        <v>0</v>
      </c>
      <c r="CZ235" s="258">
        <f t="shared" si="343"/>
        <v>0</v>
      </c>
      <c r="DA235" s="258">
        <f t="shared" si="343"/>
        <v>0</v>
      </c>
      <c r="DB235" s="258">
        <f t="shared" si="343"/>
        <v>0</v>
      </c>
      <c r="DC235" s="258">
        <f t="shared" si="343"/>
        <v>0</v>
      </c>
      <c r="DD235" s="258">
        <f t="shared" si="343"/>
        <v>0</v>
      </c>
      <c r="DE235" s="258">
        <f t="shared" si="343"/>
        <v>0</v>
      </c>
      <c r="DF235" s="258">
        <f t="shared" si="343"/>
        <v>0</v>
      </c>
      <c r="DG235" s="258">
        <f t="shared" si="343"/>
        <v>0</v>
      </c>
      <c r="DH235" s="258">
        <f t="shared" si="343"/>
        <v>0</v>
      </c>
      <c r="DI235" s="258">
        <f t="shared" si="343"/>
        <v>0</v>
      </c>
      <c r="DJ235" s="258">
        <f t="shared" si="343"/>
        <v>0</v>
      </c>
      <c r="DK235" s="258">
        <f t="shared" si="343"/>
        <v>0</v>
      </c>
      <c r="DL235" s="258">
        <f t="shared" si="343"/>
        <v>0</v>
      </c>
      <c r="DM235" s="258">
        <f t="shared" si="343"/>
        <v>0</v>
      </c>
      <c r="DN235" s="258">
        <f t="shared" si="343"/>
        <v>0</v>
      </c>
      <c r="DO235" s="258">
        <f t="shared" si="343"/>
        <v>0</v>
      </c>
      <c r="DP235" s="258">
        <f t="shared" si="343"/>
        <v>0</v>
      </c>
      <c r="DQ235" s="258">
        <f t="shared" si="343"/>
        <v>0</v>
      </c>
      <c r="DR235" s="258">
        <f t="shared" si="343"/>
        <v>0</v>
      </c>
      <c r="DS235" s="258">
        <f t="shared" si="343"/>
        <v>0</v>
      </c>
      <c r="DT235" s="258">
        <f t="shared" si="343"/>
        <v>0</v>
      </c>
      <c r="DU235" s="258">
        <f t="shared" si="343"/>
        <v>0</v>
      </c>
      <c r="DV235" s="258">
        <f t="shared" si="343"/>
        <v>0</v>
      </c>
      <c r="DW235" s="258">
        <f t="shared" si="343"/>
        <v>0</v>
      </c>
      <c r="DX235" s="258">
        <f t="shared" si="343"/>
        <v>0</v>
      </c>
      <c r="DY235" s="258">
        <f t="shared" si="343"/>
        <v>0</v>
      </c>
      <c r="DZ235" s="258">
        <f t="shared" si="343"/>
        <v>0</v>
      </c>
      <c r="EA235" s="258">
        <f t="shared" si="343"/>
        <v>0</v>
      </c>
      <c r="EB235" s="258">
        <f t="shared" si="343"/>
        <v>0</v>
      </c>
      <c r="EC235" s="258">
        <f t="shared" si="343"/>
        <v>0</v>
      </c>
      <c r="ED235" s="258">
        <f t="shared" si="343"/>
        <v>0</v>
      </c>
      <c r="EE235" s="258">
        <f t="shared" si="343"/>
        <v>0</v>
      </c>
      <c r="EF235" s="258">
        <f t="shared" si="343"/>
        <v>0</v>
      </c>
      <c r="EG235" s="258">
        <f t="shared" si="343"/>
        <v>0</v>
      </c>
      <c r="EH235" s="258">
        <f t="shared" si="343"/>
        <v>0</v>
      </c>
      <c r="EI235" s="258">
        <f t="shared" si="343"/>
        <v>0</v>
      </c>
      <c r="EJ235" s="258">
        <f t="shared" si="343"/>
        <v>0</v>
      </c>
      <c r="EK235" s="258">
        <f t="shared" si="343"/>
        <v>0</v>
      </c>
      <c r="EL235" s="258">
        <f t="shared" si="343"/>
        <v>0</v>
      </c>
      <c r="EM235" s="258">
        <f t="shared" si="343"/>
        <v>0</v>
      </c>
      <c r="EN235" s="258">
        <f t="shared" si="343"/>
        <v>0</v>
      </c>
      <c r="EO235" s="258">
        <f t="shared" si="343"/>
        <v>0</v>
      </c>
      <c r="EP235" s="258">
        <f t="shared" si="343"/>
        <v>0</v>
      </c>
      <c r="EQ235" s="258">
        <f t="shared" si="343"/>
        <v>0</v>
      </c>
      <c r="ER235" s="258">
        <f t="shared" si="343"/>
        <v>0</v>
      </c>
      <c r="ES235" s="258">
        <f t="shared" si="343"/>
        <v>0</v>
      </c>
      <c r="ET235" s="1"/>
      <c r="EU235" s="1"/>
      <c r="EV235" s="1"/>
      <c r="EW235" s="1"/>
      <c r="EX235" s="80">
        <f t="shared" ref="EX235:KE235" si="344">(P235&gt;0)*(P235-AB235)</f>
        <v>0</v>
      </c>
      <c r="EY235" s="80">
        <f t="shared" si="344"/>
        <v>0</v>
      </c>
      <c r="EZ235" s="80">
        <f t="shared" si="344"/>
        <v>0</v>
      </c>
      <c r="FA235" s="80">
        <f t="shared" si="344"/>
        <v>0</v>
      </c>
      <c r="FB235" s="80">
        <f t="shared" si="344"/>
        <v>0</v>
      </c>
      <c r="FC235" s="80">
        <f t="shared" si="344"/>
        <v>0</v>
      </c>
      <c r="FD235" s="80">
        <f t="shared" si="344"/>
        <v>0</v>
      </c>
      <c r="FE235" s="80">
        <f t="shared" si="344"/>
        <v>0</v>
      </c>
      <c r="FF235" s="80">
        <f t="shared" si="344"/>
        <v>0</v>
      </c>
      <c r="FG235" s="80">
        <f t="shared" si="344"/>
        <v>0</v>
      </c>
      <c r="FH235" s="80">
        <f t="shared" si="344"/>
        <v>0</v>
      </c>
      <c r="FI235" s="80">
        <f t="shared" si="344"/>
        <v>0</v>
      </c>
      <c r="FJ235" s="80">
        <f t="shared" si="344"/>
        <v>0</v>
      </c>
      <c r="FK235" s="80">
        <f t="shared" si="344"/>
        <v>0</v>
      </c>
      <c r="FL235" s="80">
        <f t="shared" si="344"/>
        <v>0</v>
      </c>
      <c r="FM235" s="80">
        <f t="shared" si="344"/>
        <v>0</v>
      </c>
      <c r="FN235" s="80">
        <f t="shared" si="344"/>
        <v>0</v>
      </c>
      <c r="FO235" s="80">
        <f t="shared" si="344"/>
        <v>0</v>
      </c>
      <c r="FP235" s="80">
        <f t="shared" si="344"/>
        <v>0</v>
      </c>
      <c r="FQ235" s="80">
        <f t="shared" si="344"/>
        <v>0</v>
      </c>
      <c r="FR235" s="80">
        <f t="shared" si="344"/>
        <v>0</v>
      </c>
      <c r="FS235" s="80">
        <f t="shared" si="344"/>
        <v>0</v>
      </c>
      <c r="FT235" s="80">
        <f t="shared" si="344"/>
        <v>0</v>
      </c>
      <c r="FU235" s="80">
        <f t="shared" si="344"/>
        <v>0</v>
      </c>
      <c r="FV235" s="80">
        <f t="shared" si="344"/>
        <v>0</v>
      </c>
      <c r="FW235" s="80">
        <f t="shared" si="344"/>
        <v>0</v>
      </c>
      <c r="FX235" s="80">
        <f t="shared" si="344"/>
        <v>0</v>
      </c>
      <c r="FY235" s="80">
        <f t="shared" si="344"/>
        <v>0</v>
      </c>
      <c r="FZ235" s="80">
        <f t="shared" si="344"/>
        <v>0</v>
      </c>
      <c r="GA235" s="80">
        <f t="shared" si="344"/>
        <v>0</v>
      </c>
      <c r="GB235" s="80">
        <f t="shared" si="344"/>
        <v>0</v>
      </c>
      <c r="GC235" s="80">
        <f t="shared" si="344"/>
        <v>0</v>
      </c>
      <c r="GD235" s="80">
        <f t="shared" si="344"/>
        <v>0</v>
      </c>
      <c r="GE235" s="80">
        <f t="shared" si="344"/>
        <v>0</v>
      </c>
      <c r="GF235" s="80">
        <f t="shared" si="344"/>
        <v>0</v>
      </c>
      <c r="GG235" s="80">
        <f t="shared" si="344"/>
        <v>0</v>
      </c>
      <c r="GH235" s="80">
        <f t="shared" si="344"/>
        <v>0</v>
      </c>
      <c r="GI235" s="80">
        <f t="shared" si="344"/>
        <v>0</v>
      </c>
      <c r="GJ235" s="80">
        <f t="shared" si="344"/>
        <v>0</v>
      </c>
      <c r="GK235" s="80">
        <f t="shared" si="344"/>
        <v>0</v>
      </c>
      <c r="GL235" s="80">
        <f t="shared" si="344"/>
        <v>0</v>
      </c>
      <c r="GM235" s="80">
        <f t="shared" si="344"/>
        <v>0</v>
      </c>
      <c r="GN235" s="80">
        <f t="shared" si="344"/>
        <v>0</v>
      </c>
      <c r="GO235" s="80">
        <f t="shared" si="344"/>
        <v>0</v>
      </c>
      <c r="GP235" s="80">
        <f t="shared" si="344"/>
        <v>0</v>
      </c>
      <c r="GQ235" s="80">
        <f t="shared" si="344"/>
        <v>0</v>
      </c>
      <c r="GR235" s="80">
        <f t="shared" si="344"/>
        <v>0</v>
      </c>
      <c r="GS235" s="80">
        <f t="shared" si="344"/>
        <v>0</v>
      </c>
      <c r="GT235" s="80">
        <f t="shared" si="344"/>
        <v>0</v>
      </c>
      <c r="GU235" s="80">
        <f t="shared" si="344"/>
        <v>0</v>
      </c>
      <c r="GV235" s="80">
        <f t="shared" si="344"/>
        <v>0</v>
      </c>
      <c r="GW235" s="80">
        <f t="shared" si="344"/>
        <v>0</v>
      </c>
      <c r="GX235" s="80">
        <f t="shared" si="344"/>
        <v>0</v>
      </c>
      <c r="GY235" s="80">
        <f t="shared" si="344"/>
        <v>0</v>
      </c>
      <c r="GZ235" s="80">
        <f t="shared" si="344"/>
        <v>0</v>
      </c>
      <c r="HA235" s="80">
        <f t="shared" si="344"/>
        <v>0</v>
      </c>
      <c r="HB235" s="80">
        <f t="shared" si="344"/>
        <v>0</v>
      </c>
      <c r="HC235" s="80">
        <f t="shared" si="344"/>
        <v>0</v>
      </c>
      <c r="HD235" s="80">
        <f t="shared" si="344"/>
        <v>0</v>
      </c>
      <c r="HE235" s="80">
        <f t="shared" si="344"/>
        <v>0</v>
      </c>
      <c r="HF235" s="80">
        <f t="shared" si="344"/>
        <v>0</v>
      </c>
      <c r="HG235" s="80">
        <f t="shared" si="344"/>
        <v>0</v>
      </c>
      <c r="HH235" s="80">
        <f t="shared" si="344"/>
        <v>0</v>
      </c>
      <c r="HI235" s="80">
        <f t="shared" si="344"/>
        <v>0</v>
      </c>
      <c r="HJ235" s="80">
        <f t="shared" si="344"/>
        <v>0</v>
      </c>
      <c r="HK235" s="80">
        <f t="shared" si="344"/>
        <v>0</v>
      </c>
      <c r="HL235" s="80">
        <f t="shared" si="344"/>
        <v>0</v>
      </c>
      <c r="HM235" s="80">
        <f t="shared" si="344"/>
        <v>0</v>
      </c>
      <c r="HN235" s="80">
        <f t="shared" si="344"/>
        <v>0</v>
      </c>
      <c r="HO235" s="80">
        <f t="shared" si="344"/>
        <v>0</v>
      </c>
      <c r="HP235" s="80">
        <f t="shared" si="344"/>
        <v>0</v>
      </c>
      <c r="HQ235" s="80">
        <f t="shared" si="344"/>
        <v>0</v>
      </c>
      <c r="HR235" s="80">
        <f t="shared" si="344"/>
        <v>0</v>
      </c>
      <c r="HS235" s="80">
        <f t="shared" si="344"/>
        <v>0</v>
      </c>
      <c r="HT235" s="80">
        <f t="shared" si="344"/>
        <v>0</v>
      </c>
      <c r="HU235" s="80">
        <f t="shared" si="344"/>
        <v>0</v>
      </c>
      <c r="HV235" s="80">
        <f t="shared" si="344"/>
        <v>0</v>
      </c>
      <c r="HW235" s="80">
        <f t="shared" si="344"/>
        <v>0</v>
      </c>
      <c r="HX235" s="80">
        <f t="shared" si="344"/>
        <v>0</v>
      </c>
      <c r="HY235" s="80">
        <f t="shared" si="344"/>
        <v>0</v>
      </c>
      <c r="HZ235" s="80">
        <f t="shared" si="344"/>
        <v>0</v>
      </c>
      <c r="IA235" s="80">
        <f t="shared" si="344"/>
        <v>0</v>
      </c>
      <c r="IB235" s="80">
        <f t="shared" si="344"/>
        <v>0</v>
      </c>
      <c r="IC235" s="80">
        <f t="shared" si="344"/>
        <v>0</v>
      </c>
      <c r="ID235" s="80">
        <f t="shared" si="344"/>
        <v>0</v>
      </c>
      <c r="IE235" s="80">
        <f t="shared" si="344"/>
        <v>0</v>
      </c>
      <c r="IF235" s="80">
        <f t="shared" si="344"/>
        <v>0</v>
      </c>
      <c r="IG235" s="80">
        <f t="shared" si="344"/>
        <v>0</v>
      </c>
      <c r="IH235" s="80">
        <f t="shared" si="344"/>
        <v>0</v>
      </c>
      <c r="II235" s="80">
        <f t="shared" si="344"/>
        <v>0</v>
      </c>
      <c r="IJ235" s="80">
        <f t="shared" si="344"/>
        <v>0</v>
      </c>
      <c r="IK235" s="80">
        <f t="shared" si="344"/>
        <v>0</v>
      </c>
      <c r="IL235" s="80">
        <f t="shared" si="344"/>
        <v>0</v>
      </c>
      <c r="IM235" s="80">
        <f t="shared" si="344"/>
        <v>0</v>
      </c>
      <c r="IN235" s="80">
        <f t="shared" si="344"/>
        <v>0</v>
      </c>
      <c r="IO235" s="80">
        <f t="shared" si="344"/>
        <v>0</v>
      </c>
      <c r="IP235" s="80">
        <f t="shared" si="344"/>
        <v>0</v>
      </c>
      <c r="IQ235" s="80">
        <f t="shared" si="344"/>
        <v>0</v>
      </c>
      <c r="IR235" s="80">
        <f t="shared" si="344"/>
        <v>0</v>
      </c>
      <c r="IS235" s="80">
        <f t="shared" si="344"/>
        <v>0</v>
      </c>
      <c r="IT235" s="80">
        <f t="shared" si="344"/>
        <v>0</v>
      </c>
      <c r="IU235" s="80">
        <f t="shared" si="344"/>
        <v>0</v>
      </c>
      <c r="IV235" s="80">
        <f t="shared" si="344"/>
        <v>0</v>
      </c>
      <c r="IW235" s="80">
        <f t="shared" si="344"/>
        <v>0</v>
      </c>
      <c r="IX235" s="80">
        <f t="shared" si="344"/>
        <v>0</v>
      </c>
      <c r="IY235" s="80">
        <f t="shared" si="344"/>
        <v>0</v>
      </c>
      <c r="IZ235" s="80">
        <f t="shared" si="344"/>
        <v>0</v>
      </c>
      <c r="JA235" s="80">
        <f t="shared" si="344"/>
        <v>0</v>
      </c>
      <c r="JB235" s="80">
        <f t="shared" si="344"/>
        <v>0</v>
      </c>
      <c r="JC235" s="80">
        <f t="shared" si="344"/>
        <v>0</v>
      </c>
      <c r="JD235" s="80">
        <f t="shared" si="344"/>
        <v>0</v>
      </c>
      <c r="JE235" s="80">
        <f t="shared" si="344"/>
        <v>0</v>
      </c>
      <c r="JF235" s="80">
        <f t="shared" si="344"/>
        <v>0</v>
      </c>
      <c r="JG235" s="80">
        <f t="shared" si="344"/>
        <v>0</v>
      </c>
      <c r="JH235" s="80">
        <f t="shared" si="344"/>
        <v>0</v>
      </c>
      <c r="JI235" s="80">
        <f t="shared" si="344"/>
        <v>0</v>
      </c>
      <c r="JJ235" s="80">
        <f t="shared" si="344"/>
        <v>0</v>
      </c>
      <c r="JK235" s="80">
        <f t="shared" si="344"/>
        <v>0</v>
      </c>
      <c r="JL235" s="80">
        <f t="shared" si="344"/>
        <v>0</v>
      </c>
      <c r="JM235" s="80">
        <f t="shared" si="344"/>
        <v>0</v>
      </c>
      <c r="JN235" s="80">
        <f t="shared" si="344"/>
        <v>0</v>
      </c>
      <c r="JO235" s="80">
        <f t="shared" si="344"/>
        <v>0</v>
      </c>
      <c r="JP235" s="80">
        <f t="shared" si="344"/>
        <v>0</v>
      </c>
      <c r="JQ235" s="80">
        <f t="shared" si="344"/>
        <v>0</v>
      </c>
      <c r="JR235" s="80">
        <f t="shared" si="344"/>
        <v>0</v>
      </c>
      <c r="JS235" s="80">
        <f t="shared" si="344"/>
        <v>0</v>
      </c>
      <c r="JT235" s="80">
        <f t="shared" si="344"/>
        <v>0</v>
      </c>
      <c r="JU235" s="80">
        <f t="shared" si="344"/>
        <v>0</v>
      </c>
      <c r="JV235" s="80">
        <f t="shared" si="344"/>
        <v>0</v>
      </c>
      <c r="JW235" s="80">
        <f t="shared" si="344"/>
        <v>0</v>
      </c>
      <c r="JX235" s="80">
        <f t="shared" si="344"/>
        <v>0</v>
      </c>
      <c r="JY235" s="80">
        <f t="shared" si="344"/>
        <v>0</v>
      </c>
      <c r="JZ235" s="80">
        <f t="shared" si="344"/>
        <v>0</v>
      </c>
      <c r="KA235" s="80">
        <f t="shared" si="344"/>
        <v>0</v>
      </c>
      <c r="KB235" s="80">
        <f t="shared" si="344"/>
        <v>0</v>
      </c>
      <c r="KC235" s="80">
        <f t="shared" si="344"/>
        <v>0</v>
      </c>
      <c r="KD235" s="80">
        <f t="shared" si="344"/>
        <v>0</v>
      </c>
      <c r="KE235" s="80">
        <f t="shared" si="344"/>
        <v>0</v>
      </c>
      <c r="KF235" s="1"/>
      <c r="KG235" s="1"/>
      <c r="KH235" s="80">
        <f>+Interest_Rate_for_Equipment_Financing/12*P235</f>
        <v>0</v>
      </c>
      <c r="KI235" s="80">
        <f>+Interest_Rate_for_Equipment_Financing/12*Q235</f>
        <v>0</v>
      </c>
      <c r="KJ235" s="80">
        <f>+Interest_Rate_for_Equipment_Financing/12*R235</f>
        <v>0</v>
      </c>
      <c r="KK235" s="80">
        <f>+Interest_Rate_for_Equipment_Financing/12*S235</f>
        <v>0</v>
      </c>
      <c r="KL235" s="80">
        <f>+Interest_Rate_for_Equipment_Financing/12*T235</f>
        <v>0</v>
      </c>
      <c r="KM235" s="80">
        <f>+Interest_Rate_for_Equipment_Financing/12*U235</f>
        <v>0</v>
      </c>
      <c r="KN235" s="80">
        <f>+Interest_Rate_for_Equipment_Financing/12*V235</f>
        <v>0</v>
      </c>
      <c r="KO235" s="80">
        <f>+Interest_Rate_for_Equipment_Financing/12*W235</f>
        <v>0</v>
      </c>
      <c r="KP235" s="80">
        <f>+Interest_Rate_for_Equipment_Financing/12*X235</f>
        <v>0</v>
      </c>
      <c r="KQ235" s="80">
        <f>+Interest_Rate_for_Equipment_Financing/12*Y235</f>
        <v>0</v>
      </c>
      <c r="KR235" s="80">
        <f>+Interest_Rate_for_Equipment_Financing/12*Z235</f>
        <v>0</v>
      </c>
      <c r="KS235" s="80">
        <f>+Interest_Rate_for_Equipment_Financing/12*AA235</f>
        <v>0</v>
      </c>
      <c r="KT235" s="80">
        <f>+Interest_Rate_for_Equipment_Financing/12*AB235</f>
        <v>0</v>
      </c>
      <c r="KU235" s="80">
        <f>+Interest_Rate_for_Equipment_Financing/12*AC235</f>
        <v>0</v>
      </c>
      <c r="KV235" s="80">
        <f>+Interest_Rate_for_Equipment_Financing/12*AD235</f>
        <v>0</v>
      </c>
      <c r="KW235" s="80">
        <f>+Interest_Rate_for_Equipment_Financing/12*AE235</f>
        <v>0</v>
      </c>
      <c r="KX235" s="80">
        <f>+Interest_Rate_for_Equipment_Financing/12*AF235</f>
        <v>0</v>
      </c>
      <c r="KY235" s="80">
        <f>+Interest_Rate_for_Equipment_Financing/12*AG235</f>
        <v>0</v>
      </c>
      <c r="KZ235" s="80">
        <f>+Interest_Rate_for_Equipment_Financing/12*AH235</f>
        <v>0</v>
      </c>
      <c r="LA235" s="80">
        <f>+Interest_Rate_for_Equipment_Financing/12*AI235</f>
        <v>0</v>
      </c>
      <c r="LB235" s="80">
        <f>+Interest_Rate_for_Equipment_Financing/12*AJ235</f>
        <v>0</v>
      </c>
      <c r="LC235" s="80">
        <f>+Interest_Rate_for_Equipment_Financing/12*AK235</f>
        <v>0</v>
      </c>
      <c r="LD235" s="80">
        <f>+Interest_Rate_for_Equipment_Financing/12*AL235</f>
        <v>0</v>
      </c>
      <c r="LE235" s="80">
        <f>+Interest_Rate_for_Equipment_Financing/12*AM235</f>
        <v>0</v>
      </c>
      <c r="LF235" s="80">
        <f>+Interest_Rate_for_Equipment_Financing/12*AN235</f>
        <v>0</v>
      </c>
      <c r="LG235" s="80">
        <f>+Interest_Rate_for_Equipment_Financing/12*AO235</f>
        <v>0</v>
      </c>
      <c r="LH235" s="80">
        <f>+Interest_Rate_for_Equipment_Financing/12*AP235</f>
        <v>0</v>
      </c>
      <c r="LI235" s="80">
        <f>+Interest_Rate_for_Equipment_Financing/12*AQ235</f>
        <v>0</v>
      </c>
      <c r="LJ235" s="80">
        <f>+Interest_Rate_for_Equipment_Financing/12*AR235</f>
        <v>0</v>
      </c>
      <c r="LK235" s="80">
        <f>+Interest_Rate_for_Equipment_Financing/12*AS235</f>
        <v>0</v>
      </c>
      <c r="LL235" s="80">
        <f>+Interest_Rate_for_Equipment_Financing/12*AT235</f>
        <v>0</v>
      </c>
      <c r="LM235" s="80">
        <f>+Interest_Rate_for_Equipment_Financing/12*AU235</f>
        <v>0</v>
      </c>
      <c r="LN235" s="80">
        <f>+Interest_Rate_for_Equipment_Financing/12*AV235</f>
        <v>0</v>
      </c>
      <c r="LO235" s="80">
        <f>+Interest_Rate_for_Equipment_Financing/12*AW235</f>
        <v>0</v>
      </c>
      <c r="LP235" s="80">
        <f>+Interest_Rate_for_Equipment_Financing/12*AX235</f>
        <v>0</v>
      </c>
      <c r="LQ235" s="80">
        <f>+Interest_Rate_for_Equipment_Financing/12*AY235</f>
        <v>0</v>
      </c>
      <c r="LR235" s="80">
        <f>+Interest_Rate_for_Equipment_Financing/12*AZ235</f>
        <v>0</v>
      </c>
      <c r="LS235" s="80">
        <f>+Interest_Rate_for_Equipment_Financing/12*BA235</f>
        <v>0</v>
      </c>
      <c r="LT235" s="80">
        <f>+Interest_Rate_for_Equipment_Financing/12*BB235</f>
        <v>0</v>
      </c>
      <c r="LU235" s="80">
        <f>+Interest_Rate_for_Equipment_Financing/12*BC235</f>
        <v>0</v>
      </c>
      <c r="LV235" s="80">
        <f>+Interest_Rate_for_Equipment_Financing/12*BD235</f>
        <v>0</v>
      </c>
      <c r="LW235" s="80">
        <f>+Interest_Rate_for_Equipment_Financing/12*BE235</f>
        <v>0</v>
      </c>
      <c r="LX235" s="80">
        <f>+Interest_Rate_for_Equipment_Financing/12*BF235</f>
        <v>0</v>
      </c>
      <c r="LY235" s="80">
        <f>+Interest_Rate_for_Equipment_Financing/12*BG235</f>
        <v>0</v>
      </c>
      <c r="LZ235" s="80">
        <f>+Interest_Rate_for_Equipment_Financing/12*BH235</f>
        <v>0</v>
      </c>
      <c r="MA235" s="80">
        <f>+Interest_Rate_for_Equipment_Financing/12*BI235</f>
        <v>0</v>
      </c>
      <c r="MB235" s="80">
        <f>+Interest_Rate_for_Equipment_Financing/12*BJ235</f>
        <v>0</v>
      </c>
      <c r="MC235" s="80">
        <f>+Interest_Rate_for_Equipment_Financing/12*BK235</f>
        <v>0</v>
      </c>
      <c r="MD235" s="80">
        <f>+Interest_Rate_for_Equipment_Financing/12*BL235</f>
        <v>0</v>
      </c>
      <c r="ME235" s="80">
        <f>+Interest_Rate_for_Equipment_Financing/12*BM235</f>
        <v>0</v>
      </c>
      <c r="MF235" s="80">
        <f>+Interest_Rate_for_Equipment_Financing/12*BN235</f>
        <v>0</v>
      </c>
      <c r="MG235" s="80">
        <f>+Interest_Rate_for_Equipment_Financing/12*BO235</f>
        <v>0</v>
      </c>
      <c r="MH235" s="80">
        <f>+Interest_Rate_for_Equipment_Financing/12*BP235</f>
        <v>0</v>
      </c>
      <c r="MI235" s="80">
        <f>+Interest_Rate_for_Equipment_Financing/12*BQ235</f>
        <v>0</v>
      </c>
      <c r="MJ235" s="80">
        <f>+Interest_Rate_for_Equipment_Financing/12*BR235</f>
        <v>0</v>
      </c>
      <c r="MK235" s="80">
        <f>+Interest_Rate_for_Equipment_Financing/12*BS235</f>
        <v>0</v>
      </c>
      <c r="ML235" s="80">
        <f>+Interest_Rate_for_Equipment_Financing/12*BT235</f>
        <v>0</v>
      </c>
      <c r="MM235" s="80">
        <f>+Interest_Rate_for_Equipment_Financing/12*BU235</f>
        <v>0</v>
      </c>
      <c r="MN235" s="80">
        <f>+Interest_Rate_for_Equipment_Financing/12*BV235</f>
        <v>0</v>
      </c>
      <c r="MO235" s="80">
        <f>+Interest_Rate_for_Equipment_Financing/12*BW235</f>
        <v>0</v>
      </c>
      <c r="MP235" s="80">
        <f>+Interest_Rate_for_Equipment_Financing/12*BX235</f>
        <v>0</v>
      </c>
      <c r="MQ235" s="80">
        <f>+Interest_Rate_for_Equipment_Financing/12*BY235</f>
        <v>0</v>
      </c>
      <c r="MR235" s="80">
        <f>+Interest_Rate_for_Equipment_Financing/12*BZ235</f>
        <v>0</v>
      </c>
      <c r="MS235" s="80">
        <f>+Interest_Rate_for_Equipment_Financing/12*CA235</f>
        <v>0</v>
      </c>
      <c r="MT235" s="80">
        <f>+Interest_Rate_for_Equipment_Financing/12*CB235</f>
        <v>0</v>
      </c>
      <c r="MU235" s="80">
        <f>+Interest_Rate_for_Equipment_Financing/12*CC235</f>
        <v>0</v>
      </c>
      <c r="MV235" s="80">
        <f>+Interest_Rate_for_Equipment_Financing/12*CD235</f>
        <v>0</v>
      </c>
      <c r="MW235" s="80">
        <f>+Interest_Rate_for_Equipment_Financing/12*CE235</f>
        <v>0</v>
      </c>
      <c r="MX235" s="80">
        <f>+Interest_Rate_for_Equipment_Financing/12*CF235</f>
        <v>0</v>
      </c>
      <c r="MY235" s="80">
        <f>+Interest_Rate_for_Equipment_Financing/12*CG235</f>
        <v>0</v>
      </c>
      <c r="MZ235" s="80">
        <f>+Interest_Rate_for_Equipment_Financing/12*CH235</f>
        <v>0</v>
      </c>
      <c r="NA235" s="80">
        <f>+Interest_Rate_for_Equipment_Financing/12*CI235</f>
        <v>0</v>
      </c>
      <c r="NB235" s="80">
        <f>+Interest_Rate_for_Equipment_Financing/12*CJ235</f>
        <v>0</v>
      </c>
      <c r="NC235" s="80">
        <f>+Interest_Rate_for_Equipment_Financing/12*CK235</f>
        <v>0</v>
      </c>
      <c r="ND235" s="80">
        <f>+Interest_Rate_for_Equipment_Financing/12*CL235</f>
        <v>0</v>
      </c>
      <c r="NE235" s="80">
        <f>+Interest_Rate_for_Equipment_Financing/12*CM235</f>
        <v>0</v>
      </c>
      <c r="NF235" s="80">
        <f>+Interest_Rate_for_Equipment_Financing/12*CN235</f>
        <v>0</v>
      </c>
      <c r="NG235" s="80">
        <f>+Interest_Rate_for_Equipment_Financing/12*CO235</f>
        <v>0</v>
      </c>
      <c r="NH235" s="80">
        <f>+Interest_Rate_for_Equipment_Financing/12*CP235</f>
        <v>0</v>
      </c>
      <c r="NI235" s="80">
        <f>+Interest_Rate_for_Equipment_Financing/12*CQ235</f>
        <v>0</v>
      </c>
      <c r="NJ235" s="80">
        <f>+Interest_Rate_for_Equipment_Financing/12*CR235</f>
        <v>0</v>
      </c>
      <c r="NK235" s="80">
        <f>+Interest_Rate_for_Equipment_Financing/12*CS235</f>
        <v>0</v>
      </c>
      <c r="NL235" s="80">
        <f>+Interest_Rate_for_Equipment_Financing/12*CT235</f>
        <v>0</v>
      </c>
      <c r="NM235" s="80">
        <f>+Interest_Rate_for_Equipment_Financing/12*CU235</f>
        <v>0</v>
      </c>
      <c r="NN235" s="80">
        <f>+Interest_Rate_for_Equipment_Financing/12*CV235</f>
        <v>0</v>
      </c>
      <c r="NO235" s="80">
        <f>+Interest_Rate_for_Equipment_Financing/12*CW235</f>
        <v>0</v>
      </c>
      <c r="NP235" s="80">
        <f>+Interest_Rate_for_Equipment_Financing/12*CX235</f>
        <v>0</v>
      </c>
      <c r="NQ235" s="80">
        <f>+Interest_Rate_for_Equipment_Financing/12*CY235</f>
        <v>0</v>
      </c>
      <c r="NR235" s="80">
        <f>+Interest_Rate_for_Equipment_Financing/12*CZ235</f>
        <v>0</v>
      </c>
      <c r="NS235" s="80">
        <f>+Interest_Rate_for_Equipment_Financing/12*DA235</f>
        <v>0</v>
      </c>
      <c r="NT235" s="80">
        <f>+Interest_Rate_for_Equipment_Financing/12*DB235</f>
        <v>0</v>
      </c>
      <c r="NU235" s="80">
        <f>+Interest_Rate_for_Equipment_Financing/12*DC235</f>
        <v>0</v>
      </c>
      <c r="NV235" s="80">
        <f>+Interest_Rate_for_Equipment_Financing/12*DD235</f>
        <v>0</v>
      </c>
      <c r="NW235" s="80">
        <f>+Interest_Rate_for_Equipment_Financing/12*DE235</f>
        <v>0</v>
      </c>
      <c r="NX235" s="80">
        <f>+Interest_Rate_for_Equipment_Financing/12*DF235</f>
        <v>0</v>
      </c>
      <c r="NY235" s="80">
        <f>+Interest_Rate_for_Equipment_Financing/12*DG235</f>
        <v>0</v>
      </c>
      <c r="NZ235" s="80">
        <f>+Interest_Rate_for_Equipment_Financing/12*DH235</f>
        <v>0</v>
      </c>
      <c r="OA235" s="80">
        <f>+Interest_Rate_for_Equipment_Financing/12*DI235</f>
        <v>0</v>
      </c>
      <c r="OB235" s="80">
        <f>+Interest_Rate_for_Equipment_Financing/12*DJ235</f>
        <v>0</v>
      </c>
      <c r="OC235" s="80">
        <f>+Interest_Rate_for_Equipment_Financing/12*DK235</f>
        <v>0</v>
      </c>
      <c r="OD235" s="80">
        <f>+Interest_Rate_for_Equipment_Financing/12*DL235</f>
        <v>0</v>
      </c>
      <c r="OE235" s="80">
        <f>+Interest_Rate_for_Equipment_Financing/12*DM235</f>
        <v>0</v>
      </c>
      <c r="OF235" s="80">
        <f>+Interest_Rate_for_Equipment_Financing/12*DN235</f>
        <v>0</v>
      </c>
      <c r="OG235" s="80">
        <f>+Interest_Rate_for_Equipment_Financing/12*DO235</f>
        <v>0</v>
      </c>
      <c r="OH235" s="80">
        <f>+Interest_Rate_for_Equipment_Financing/12*DP235</f>
        <v>0</v>
      </c>
      <c r="OI235" s="80">
        <f>+Interest_Rate_for_Equipment_Financing/12*DQ235</f>
        <v>0</v>
      </c>
      <c r="OJ235" s="80">
        <f>+Interest_Rate_for_Equipment_Financing/12*DR235</f>
        <v>0</v>
      </c>
      <c r="OK235" s="80">
        <f>+Interest_Rate_for_Equipment_Financing/12*DS235</f>
        <v>0</v>
      </c>
      <c r="OL235" s="80">
        <f>+Interest_Rate_for_Equipment_Financing/12*DT235</f>
        <v>0</v>
      </c>
      <c r="OM235" s="80">
        <f>+Interest_Rate_for_Equipment_Financing/12*DU235</f>
        <v>0</v>
      </c>
      <c r="ON235" s="80">
        <f>+Interest_Rate_for_Equipment_Financing/12*DV235</f>
        <v>0</v>
      </c>
      <c r="OO235" s="80">
        <f>+Interest_Rate_for_Equipment_Financing/12*DW235</f>
        <v>0</v>
      </c>
      <c r="OP235" s="80">
        <f>+Interest_Rate_for_Equipment_Financing/12*DX235</f>
        <v>0</v>
      </c>
      <c r="OQ235" s="80">
        <f>+Interest_Rate_for_Equipment_Financing/12*DY235</f>
        <v>0</v>
      </c>
      <c r="OR235" s="80">
        <f>+Interest_Rate_for_Equipment_Financing/12*DZ235</f>
        <v>0</v>
      </c>
      <c r="OS235" s="80">
        <f>+Interest_Rate_for_Equipment_Financing/12*EA235</f>
        <v>0</v>
      </c>
      <c r="OT235" s="80">
        <f>+Interest_Rate_for_Equipment_Financing/12*EB235</f>
        <v>0</v>
      </c>
      <c r="OU235" s="80">
        <f>+Interest_Rate_for_Equipment_Financing/12*EC235</f>
        <v>0</v>
      </c>
      <c r="OV235" s="80">
        <f>+Interest_Rate_for_Equipment_Financing/12*ED235</f>
        <v>0</v>
      </c>
      <c r="OW235" s="80">
        <f>+Interest_Rate_for_Equipment_Financing/12*EE235</f>
        <v>0</v>
      </c>
    </row>
    <row r="236" ht="12.75" customHeight="1">
      <c r="A236" s="79">
        <f t="shared" si="111"/>
        <v>115</v>
      </c>
      <c r="B236" s="79" t="s">
        <v>315</v>
      </c>
      <c r="C236" s="80"/>
      <c r="D236" s="80" t="str">
        <f>Term_for_Equipment_Financing</f>
        <v/>
      </c>
      <c r="E236" s="294">
        <f>+Interest_Rate_LT</f>
        <v>0.05</v>
      </c>
      <c r="F236" s="295">
        <f t="shared" si="141"/>
        <v>7</v>
      </c>
      <c r="G236" s="79">
        <f t="shared" si="142"/>
        <v>2034</v>
      </c>
      <c r="H236" s="296"/>
      <c r="I236" s="296"/>
      <c r="J236" s="297"/>
      <c r="K236" s="1"/>
      <c r="L236" s="1"/>
      <c r="M236" s="256">
        <f t="shared" si="118"/>
        <v>49126</v>
      </c>
      <c r="N236" s="256">
        <f t="shared" si="112"/>
        <v>0</v>
      </c>
      <c r="O236" s="257">
        <f t="shared" si="113"/>
        <v>0</v>
      </c>
      <c r="P236" s="258">
        <f t="shared" ref="P236:ES236" si="345">AND((O236&gt;0.1),OR(P$70&lt;$N236,$N236=0))*(O236+$O236+O236*$E236/12)+(P$70=$M236)*($C236+$O236+$C236*$E236/12)</f>
        <v>0</v>
      </c>
      <c r="Q236" s="258">
        <f t="shared" si="345"/>
        <v>0</v>
      </c>
      <c r="R236" s="258">
        <f t="shared" si="345"/>
        <v>0</v>
      </c>
      <c r="S236" s="258">
        <f t="shared" si="345"/>
        <v>0</v>
      </c>
      <c r="T236" s="258">
        <f t="shared" si="345"/>
        <v>0</v>
      </c>
      <c r="U236" s="258">
        <f t="shared" si="345"/>
        <v>0</v>
      </c>
      <c r="V236" s="258">
        <f t="shared" si="345"/>
        <v>0</v>
      </c>
      <c r="W236" s="258">
        <f t="shared" si="345"/>
        <v>0</v>
      </c>
      <c r="X236" s="258">
        <f t="shared" si="345"/>
        <v>0</v>
      </c>
      <c r="Y236" s="258">
        <f t="shared" si="345"/>
        <v>0</v>
      </c>
      <c r="Z236" s="258">
        <f t="shared" si="345"/>
        <v>0</v>
      </c>
      <c r="AA236" s="258">
        <f t="shared" si="345"/>
        <v>0</v>
      </c>
      <c r="AB236" s="258">
        <f t="shared" si="345"/>
        <v>0</v>
      </c>
      <c r="AC236" s="258">
        <f t="shared" si="345"/>
        <v>0</v>
      </c>
      <c r="AD236" s="258">
        <f t="shared" si="345"/>
        <v>0</v>
      </c>
      <c r="AE236" s="258">
        <f t="shared" si="345"/>
        <v>0</v>
      </c>
      <c r="AF236" s="258">
        <f t="shared" si="345"/>
        <v>0</v>
      </c>
      <c r="AG236" s="258">
        <f t="shared" si="345"/>
        <v>0</v>
      </c>
      <c r="AH236" s="258">
        <f t="shared" si="345"/>
        <v>0</v>
      </c>
      <c r="AI236" s="258">
        <f t="shared" si="345"/>
        <v>0</v>
      </c>
      <c r="AJ236" s="258">
        <f t="shared" si="345"/>
        <v>0</v>
      </c>
      <c r="AK236" s="258">
        <f t="shared" si="345"/>
        <v>0</v>
      </c>
      <c r="AL236" s="258">
        <f t="shared" si="345"/>
        <v>0</v>
      </c>
      <c r="AM236" s="258">
        <f t="shared" si="345"/>
        <v>0</v>
      </c>
      <c r="AN236" s="258">
        <f t="shared" si="345"/>
        <v>0</v>
      </c>
      <c r="AO236" s="258">
        <f t="shared" si="345"/>
        <v>0</v>
      </c>
      <c r="AP236" s="258">
        <f t="shared" si="345"/>
        <v>0</v>
      </c>
      <c r="AQ236" s="258">
        <f t="shared" si="345"/>
        <v>0</v>
      </c>
      <c r="AR236" s="258">
        <f t="shared" si="345"/>
        <v>0</v>
      </c>
      <c r="AS236" s="258">
        <f t="shared" si="345"/>
        <v>0</v>
      </c>
      <c r="AT236" s="258">
        <f t="shared" si="345"/>
        <v>0</v>
      </c>
      <c r="AU236" s="258">
        <f t="shared" si="345"/>
        <v>0</v>
      </c>
      <c r="AV236" s="258">
        <f t="shared" si="345"/>
        <v>0</v>
      </c>
      <c r="AW236" s="258">
        <f t="shared" si="345"/>
        <v>0</v>
      </c>
      <c r="AX236" s="258">
        <f t="shared" si="345"/>
        <v>0</v>
      </c>
      <c r="AY236" s="258">
        <f t="shared" si="345"/>
        <v>0</v>
      </c>
      <c r="AZ236" s="258">
        <f t="shared" si="345"/>
        <v>0</v>
      </c>
      <c r="BA236" s="258">
        <f t="shared" si="345"/>
        <v>0</v>
      </c>
      <c r="BB236" s="258">
        <f t="shared" si="345"/>
        <v>0</v>
      </c>
      <c r="BC236" s="258">
        <f t="shared" si="345"/>
        <v>0</v>
      </c>
      <c r="BD236" s="258">
        <f t="shared" si="345"/>
        <v>0</v>
      </c>
      <c r="BE236" s="258">
        <f t="shared" si="345"/>
        <v>0</v>
      </c>
      <c r="BF236" s="258">
        <f t="shared" si="345"/>
        <v>0</v>
      </c>
      <c r="BG236" s="258">
        <f t="shared" si="345"/>
        <v>0</v>
      </c>
      <c r="BH236" s="258">
        <f t="shared" si="345"/>
        <v>0</v>
      </c>
      <c r="BI236" s="258">
        <f t="shared" si="345"/>
        <v>0</v>
      </c>
      <c r="BJ236" s="258">
        <f t="shared" si="345"/>
        <v>0</v>
      </c>
      <c r="BK236" s="258">
        <f t="shared" si="345"/>
        <v>0</v>
      </c>
      <c r="BL236" s="258">
        <f t="shared" si="345"/>
        <v>0</v>
      </c>
      <c r="BM236" s="258">
        <f t="shared" si="345"/>
        <v>0</v>
      </c>
      <c r="BN236" s="258">
        <f t="shared" si="345"/>
        <v>0</v>
      </c>
      <c r="BO236" s="258">
        <f t="shared" si="345"/>
        <v>0</v>
      </c>
      <c r="BP236" s="258">
        <f t="shared" si="345"/>
        <v>0</v>
      </c>
      <c r="BQ236" s="258">
        <f t="shared" si="345"/>
        <v>0</v>
      </c>
      <c r="BR236" s="258">
        <f t="shared" si="345"/>
        <v>0</v>
      </c>
      <c r="BS236" s="258">
        <f t="shared" si="345"/>
        <v>0</v>
      </c>
      <c r="BT236" s="258">
        <f t="shared" si="345"/>
        <v>0</v>
      </c>
      <c r="BU236" s="258">
        <f t="shared" si="345"/>
        <v>0</v>
      </c>
      <c r="BV236" s="258">
        <f t="shared" si="345"/>
        <v>0</v>
      </c>
      <c r="BW236" s="258">
        <f t="shared" si="345"/>
        <v>0</v>
      </c>
      <c r="BX236" s="258">
        <f t="shared" si="345"/>
        <v>0</v>
      </c>
      <c r="BY236" s="258">
        <f t="shared" si="345"/>
        <v>0</v>
      </c>
      <c r="BZ236" s="258">
        <f t="shared" si="345"/>
        <v>0</v>
      </c>
      <c r="CA236" s="258">
        <f t="shared" si="345"/>
        <v>0</v>
      </c>
      <c r="CB236" s="258">
        <f t="shared" si="345"/>
        <v>0</v>
      </c>
      <c r="CC236" s="258">
        <f t="shared" si="345"/>
        <v>0</v>
      </c>
      <c r="CD236" s="258">
        <f t="shared" si="345"/>
        <v>0</v>
      </c>
      <c r="CE236" s="258">
        <f t="shared" si="345"/>
        <v>0</v>
      </c>
      <c r="CF236" s="258">
        <f t="shared" si="345"/>
        <v>0</v>
      </c>
      <c r="CG236" s="258">
        <f t="shared" si="345"/>
        <v>0</v>
      </c>
      <c r="CH236" s="258">
        <f t="shared" si="345"/>
        <v>0</v>
      </c>
      <c r="CI236" s="258">
        <f t="shared" si="345"/>
        <v>0</v>
      </c>
      <c r="CJ236" s="258">
        <f t="shared" si="345"/>
        <v>0</v>
      </c>
      <c r="CK236" s="258">
        <f t="shared" si="345"/>
        <v>0</v>
      </c>
      <c r="CL236" s="258">
        <f t="shared" si="345"/>
        <v>0</v>
      </c>
      <c r="CM236" s="258">
        <f t="shared" si="345"/>
        <v>0</v>
      </c>
      <c r="CN236" s="258">
        <f t="shared" si="345"/>
        <v>0</v>
      </c>
      <c r="CO236" s="258">
        <f t="shared" si="345"/>
        <v>0</v>
      </c>
      <c r="CP236" s="258">
        <f t="shared" si="345"/>
        <v>0</v>
      </c>
      <c r="CQ236" s="258">
        <f t="shared" si="345"/>
        <v>0</v>
      </c>
      <c r="CR236" s="258">
        <f t="shared" si="345"/>
        <v>0</v>
      </c>
      <c r="CS236" s="258">
        <f t="shared" si="345"/>
        <v>0</v>
      </c>
      <c r="CT236" s="258">
        <f t="shared" si="345"/>
        <v>0</v>
      </c>
      <c r="CU236" s="258">
        <f t="shared" si="345"/>
        <v>0</v>
      </c>
      <c r="CV236" s="258">
        <f t="shared" si="345"/>
        <v>0</v>
      </c>
      <c r="CW236" s="258">
        <f t="shared" si="345"/>
        <v>0</v>
      </c>
      <c r="CX236" s="258">
        <f t="shared" si="345"/>
        <v>0</v>
      </c>
      <c r="CY236" s="258">
        <f t="shared" si="345"/>
        <v>0</v>
      </c>
      <c r="CZ236" s="258">
        <f t="shared" si="345"/>
        <v>0</v>
      </c>
      <c r="DA236" s="258">
        <f t="shared" si="345"/>
        <v>0</v>
      </c>
      <c r="DB236" s="258">
        <f t="shared" si="345"/>
        <v>0</v>
      </c>
      <c r="DC236" s="258">
        <f t="shared" si="345"/>
        <v>0</v>
      </c>
      <c r="DD236" s="258">
        <f t="shared" si="345"/>
        <v>0</v>
      </c>
      <c r="DE236" s="258">
        <f t="shared" si="345"/>
        <v>0</v>
      </c>
      <c r="DF236" s="258">
        <f t="shared" si="345"/>
        <v>0</v>
      </c>
      <c r="DG236" s="258">
        <f t="shared" si="345"/>
        <v>0</v>
      </c>
      <c r="DH236" s="258">
        <f t="shared" si="345"/>
        <v>0</v>
      </c>
      <c r="DI236" s="258">
        <f t="shared" si="345"/>
        <v>0</v>
      </c>
      <c r="DJ236" s="258">
        <f t="shared" si="345"/>
        <v>0</v>
      </c>
      <c r="DK236" s="258">
        <f t="shared" si="345"/>
        <v>0</v>
      </c>
      <c r="DL236" s="258">
        <f t="shared" si="345"/>
        <v>0</v>
      </c>
      <c r="DM236" s="258">
        <f t="shared" si="345"/>
        <v>0</v>
      </c>
      <c r="DN236" s="258">
        <f t="shared" si="345"/>
        <v>0</v>
      </c>
      <c r="DO236" s="258">
        <f t="shared" si="345"/>
        <v>0</v>
      </c>
      <c r="DP236" s="258">
        <f t="shared" si="345"/>
        <v>0</v>
      </c>
      <c r="DQ236" s="258">
        <f t="shared" si="345"/>
        <v>0</v>
      </c>
      <c r="DR236" s="258">
        <f t="shared" si="345"/>
        <v>0</v>
      </c>
      <c r="DS236" s="258">
        <f t="shared" si="345"/>
        <v>0</v>
      </c>
      <c r="DT236" s="258">
        <f t="shared" si="345"/>
        <v>0</v>
      </c>
      <c r="DU236" s="258">
        <f t="shared" si="345"/>
        <v>0</v>
      </c>
      <c r="DV236" s="258">
        <f t="shared" si="345"/>
        <v>0</v>
      </c>
      <c r="DW236" s="258">
        <f t="shared" si="345"/>
        <v>0</v>
      </c>
      <c r="DX236" s="258">
        <f t="shared" si="345"/>
        <v>0</v>
      </c>
      <c r="DY236" s="258">
        <f t="shared" si="345"/>
        <v>0</v>
      </c>
      <c r="DZ236" s="258">
        <f t="shared" si="345"/>
        <v>0</v>
      </c>
      <c r="EA236" s="258">
        <f t="shared" si="345"/>
        <v>0</v>
      </c>
      <c r="EB236" s="258">
        <f t="shared" si="345"/>
        <v>0</v>
      </c>
      <c r="EC236" s="258">
        <f t="shared" si="345"/>
        <v>0</v>
      </c>
      <c r="ED236" s="258">
        <f t="shared" si="345"/>
        <v>0</v>
      </c>
      <c r="EE236" s="258">
        <f t="shared" si="345"/>
        <v>0</v>
      </c>
      <c r="EF236" s="258">
        <f t="shared" si="345"/>
        <v>0</v>
      </c>
      <c r="EG236" s="258">
        <f t="shared" si="345"/>
        <v>0</v>
      </c>
      <c r="EH236" s="258">
        <f t="shared" si="345"/>
        <v>0</v>
      </c>
      <c r="EI236" s="258">
        <f t="shared" si="345"/>
        <v>0</v>
      </c>
      <c r="EJ236" s="258">
        <f t="shared" si="345"/>
        <v>0</v>
      </c>
      <c r="EK236" s="258">
        <f t="shared" si="345"/>
        <v>0</v>
      </c>
      <c r="EL236" s="258">
        <f t="shared" si="345"/>
        <v>0</v>
      </c>
      <c r="EM236" s="258">
        <f t="shared" si="345"/>
        <v>0</v>
      </c>
      <c r="EN236" s="258">
        <f t="shared" si="345"/>
        <v>0</v>
      </c>
      <c r="EO236" s="258">
        <f t="shared" si="345"/>
        <v>0</v>
      </c>
      <c r="EP236" s="258">
        <f t="shared" si="345"/>
        <v>0</v>
      </c>
      <c r="EQ236" s="258">
        <f t="shared" si="345"/>
        <v>0</v>
      </c>
      <c r="ER236" s="258">
        <f t="shared" si="345"/>
        <v>0</v>
      </c>
      <c r="ES236" s="258">
        <f t="shared" si="345"/>
        <v>0</v>
      </c>
      <c r="ET236" s="1"/>
      <c r="EU236" s="1"/>
      <c r="EV236" s="1"/>
      <c r="EW236" s="1"/>
      <c r="EX236" s="80">
        <f t="shared" ref="EX236:KE236" si="346">(P236&gt;0)*(P236-AB236)</f>
        <v>0</v>
      </c>
      <c r="EY236" s="80">
        <f t="shared" si="346"/>
        <v>0</v>
      </c>
      <c r="EZ236" s="80">
        <f t="shared" si="346"/>
        <v>0</v>
      </c>
      <c r="FA236" s="80">
        <f t="shared" si="346"/>
        <v>0</v>
      </c>
      <c r="FB236" s="80">
        <f t="shared" si="346"/>
        <v>0</v>
      </c>
      <c r="FC236" s="80">
        <f t="shared" si="346"/>
        <v>0</v>
      </c>
      <c r="FD236" s="80">
        <f t="shared" si="346"/>
        <v>0</v>
      </c>
      <c r="FE236" s="80">
        <f t="shared" si="346"/>
        <v>0</v>
      </c>
      <c r="FF236" s="80">
        <f t="shared" si="346"/>
        <v>0</v>
      </c>
      <c r="FG236" s="80">
        <f t="shared" si="346"/>
        <v>0</v>
      </c>
      <c r="FH236" s="80">
        <f t="shared" si="346"/>
        <v>0</v>
      </c>
      <c r="FI236" s="80">
        <f t="shared" si="346"/>
        <v>0</v>
      </c>
      <c r="FJ236" s="80">
        <f t="shared" si="346"/>
        <v>0</v>
      </c>
      <c r="FK236" s="80">
        <f t="shared" si="346"/>
        <v>0</v>
      </c>
      <c r="FL236" s="80">
        <f t="shared" si="346"/>
        <v>0</v>
      </c>
      <c r="FM236" s="80">
        <f t="shared" si="346"/>
        <v>0</v>
      </c>
      <c r="FN236" s="80">
        <f t="shared" si="346"/>
        <v>0</v>
      </c>
      <c r="FO236" s="80">
        <f t="shared" si="346"/>
        <v>0</v>
      </c>
      <c r="FP236" s="80">
        <f t="shared" si="346"/>
        <v>0</v>
      </c>
      <c r="FQ236" s="80">
        <f t="shared" si="346"/>
        <v>0</v>
      </c>
      <c r="FR236" s="80">
        <f t="shared" si="346"/>
        <v>0</v>
      </c>
      <c r="FS236" s="80">
        <f t="shared" si="346"/>
        <v>0</v>
      </c>
      <c r="FT236" s="80">
        <f t="shared" si="346"/>
        <v>0</v>
      </c>
      <c r="FU236" s="80">
        <f t="shared" si="346"/>
        <v>0</v>
      </c>
      <c r="FV236" s="80">
        <f t="shared" si="346"/>
        <v>0</v>
      </c>
      <c r="FW236" s="80">
        <f t="shared" si="346"/>
        <v>0</v>
      </c>
      <c r="FX236" s="80">
        <f t="shared" si="346"/>
        <v>0</v>
      </c>
      <c r="FY236" s="80">
        <f t="shared" si="346"/>
        <v>0</v>
      </c>
      <c r="FZ236" s="80">
        <f t="shared" si="346"/>
        <v>0</v>
      </c>
      <c r="GA236" s="80">
        <f t="shared" si="346"/>
        <v>0</v>
      </c>
      <c r="GB236" s="80">
        <f t="shared" si="346"/>
        <v>0</v>
      </c>
      <c r="GC236" s="80">
        <f t="shared" si="346"/>
        <v>0</v>
      </c>
      <c r="GD236" s="80">
        <f t="shared" si="346"/>
        <v>0</v>
      </c>
      <c r="GE236" s="80">
        <f t="shared" si="346"/>
        <v>0</v>
      </c>
      <c r="GF236" s="80">
        <f t="shared" si="346"/>
        <v>0</v>
      </c>
      <c r="GG236" s="80">
        <f t="shared" si="346"/>
        <v>0</v>
      </c>
      <c r="GH236" s="80">
        <f t="shared" si="346"/>
        <v>0</v>
      </c>
      <c r="GI236" s="80">
        <f t="shared" si="346"/>
        <v>0</v>
      </c>
      <c r="GJ236" s="80">
        <f t="shared" si="346"/>
        <v>0</v>
      </c>
      <c r="GK236" s="80">
        <f t="shared" si="346"/>
        <v>0</v>
      </c>
      <c r="GL236" s="80">
        <f t="shared" si="346"/>
        <v>0</v>
      </c>
      <c r="GM236" s="80">
        <f t="shared" si="346"/>
        <v>0</v>
      </c>
      <c r="GN236" s="80">
        <f t="shared" si="346"/>
        <v>0</v>
      </c>
      <c r="GO236" s="80">
        <f t="shared" si="346"/>
        <v>0</v>
      </c>
      <c r="GP236" s="80">
        <f t="shared" si="346"/>
        <v>0</v>
      </c>
      <c r="GQ236" s="80">
        <f t="shared" si="346"/>
        <v>0</v>
      </c>
      <c r="GR236" s="80">
        <f t="shared" si="346"/>
        <v>0</v>
      </c>
      <c r="GS236" s="80">
        <f t="shared" si="346"/>
        <v>0</v>
      </c>
      <c r="GT236" s="80">
        <f t="shared" si="346"/>
        <v>0</v>
      </c>
      <c r="GU236" s="80">
        <f t="shared" si="346"/>
        <v>0</v>
      </c>
      <c r="GV236" s="80">
        <f t="shared" si="346"/>
        <v>0</v>
      </c>
      <c r="GW236" s="80">
        <f t="shared" si="346"/>
        <v>0</v>
      </c>
      <c r="GX236" s="80">
        <f t="shared" si="346"/>
        <v>0</v>
      </c>
      <c r="GY236" s="80">
        <f t="shared" si="346"/>
        <v>0</v>
      </c>
      <c r="GZ236" s="80">
        <f t="shared" si="346"/>
        <v>0</v>
      </c>
      <c r="HA236" s="80">
        <f t="shared" si="346"/>
        <v>0</v>
      </c>
      <c r="HB236" s="80">
        <f t="shared" si="346"/>
        <v>0</v>
      </c>
      <c r="HC236" s="80">
        <f t="shared" si="346"/>
        <v>0</v>
      </c>
      <c r="HD236" s="80">
        <f t="shared" si="346"/>
        <v>0</v>
      </c>
      <c r="HE236" s="80">
        <f t="shared" si="346"/>
        <v>0</v>
      </c>
      <c r="HF236" s="80">
        <f t="shared" si="346"/>
        <v>0</v>
      </c>
      <c r="HG236" s="80">
        <f t="shared" si="346"/>
        <v>0</v>
      </c>
      <c r="HH236" s="80">
        <f t="shared" si="346"/>
        <v>0</v>
      </c>
      <c r="HI236" s="80">
        <f t="shared" si="346"/>
        <v>0</v>
      </c>
      <c r="HJ236" s="80">
        <f t="shared" si="346"/>
        <v>0</v>
      </c>
      <c r="HK236" s="80">
        <f t="shared" si="346"/>
        <v>0</v>
      </c>
      <c r="HL236" s="80">
        <f t="shared" si="346"/>
        <v>0</v>
      </c>
      <c r="HM236" s="80">
        <f t="shared" si="346"/>
        <v>0</v>
      </c>
      <c r="HN236" s="80">
        <f t="shared" si="346"/>
        <v>0</v>
      </c>
      <c r="HO236" s="80">
        <f t="shared" si="346"/>
        <v>0</v>
      </c>
      <c r="HP236" s="80">
        <f t="shared" si="346"/>
        <v>0</v>
      </c>
      <c r="HQ236" s="80">
        <f t="shared" si="346"/>
        <v>0</v>
      </c>
      <c r="HR236" s="80">
        <f t="shared" si="346"/>
        <v>0</v>
      </c>
      <c r="HS236" s="80">
        <f t="shared" si="346"/>
        <v>0</v>
      </c>
      <c r="HT236" s="80">
        <f t="shared" si="346"/>
        <v>0</v>
      </c>
      <c r="HU236" s="80">
        <f t="shared" si="346"/>
        <v>0</v>
      </c>
      <c r="HV236" s="80">
        <f t="shared" si="346"/>
        <v>0</v>
      </c>
      <c r="HW236" s="80">
        <f t="shared" si="346"/>
        <v>0</v>
      </c>
      <c r="HX236" s="80">
        <f t="shared" si="346"/>
        <v>0</v>
      </c>
      <c r="HY236" s="80">
        <f t="shared" si="346"/>
        <v>0</v>
      </c>
      <c r="HZ236" s="80">
        <f t="shared" si="346"/>
        <v>0</v>
      </c>
      <c r="IA236" s="80">
        <f t="shared" si="346"/>
        <v>0</v>
      </c>
      <c r="IB236" s="80">
        <f t="shared" si="346"/>
        <v>0</v>
      </c>
      <c r="IC236" s="80">
        <f t="shared" si="346"/>
        <v>0</v>
      </c>
      <c r="ID236" s="80">
        <f t="shared" si="346"/>
        <v>0</v>
      </c>
      <c r="IE236" s="80">
        <f t="shared" si="346"/>
        <v>0</v>
      </c>
      <c r="IF236" s="80">
        <f t="shared" si="346"/>
        <v>0</v>
      </c>
      <c r="IG236" s="80">
        <f t="shared" si="346"/>
        <v>0</v>
      </c>
      <c r="IH236" s="80">
        <f t="shared" si="346"/>
        <v>0</v>
      </c>
      <c r="II236" s="80">
        <f t="shared" si="346"/>
        <v>0</v>
      </c>
      <c r="IJ236" s="80">
        <f t="shared" si="346"/>
        <v>0</v>
      </c>
      <c r="IK236" s="80">
        <f t="shared" si="346"/>
        <v>0</v>
      </c>
      <c r="IL236" s="80">
        <f t="shared" si="346"/>
        <v>0</v>
      </c>
      <c r="IM236" s="80">
        <f t="shared" si="346"/>
        <v>0</v>
      </c>
      <c r="IN236" s="80">
        <f t="shared" si="346"/>
        <v>0</v>
      </c>
      <c r="IO236" s="80">
        <f t="shared" si="346"/>
        <v>0</v>
      </c>
      <c r="IP236" s="80">
        <f t="shared" si="346"/>
        <v>0</v>
      </c>
      <c r="IQ236" s="80">
        <f t="shared" si="346"/>
        <v>0</v>
      </c>
      <c r="IR236" s="80">
        <f t="shared" si="346"/>
        <v>0</v>
      </c>
      <c r="IS236" s="80">
        <f t="shared" si="346"/>
        <v>0</v>
      </c>
      <c r="IT236" s="80">
        <f t="shared" si="346"/>
        <v>0</v>
      </c>
      <c r="IU236" s="80">
        <f t="shared" si="346"/>
        <v>0</v>
      </c>
      <c r="IV236" s="80">
        <f t="shared" si="346"/>
        <v>0</v>
      </c>
      <c r="IW236" s="80">
        <f t="shared" si="346"/>
        <v>0</v>
      </c>
      <c r="IX236" s="80">
        <f t="shared" si="346"/>
        <v>0</v>
      </c>
      <c r="IY236" s="80">
        <f t="shared" si="346"/>
        <v>0</v>
      </c>
      <c r="IZ236" s="80">
        <f t="shared" si="346"/>
        <v>0</v>
      </c>
      <c r="JA236" s="80">
        <f t="shared" si="346"/>
        <v>0</v>
      </c>
      <c r="JB236" s="80">
        <f t="shared" si="346"/>
        <v>0</v>
      </c>
      <c r="JC236" s="80">
        <f t="shared" si="346"/>
        <v>0</v>
      </c>
      <c r="JD236" s="80">
        <f t="shared" si="346"/>
        <v>0</v>
      </c>
      <c r="JE236" s="80">
        <f t="shared" si="346"/>
        <v>0</v>
      </c>
      <c r="JF236" s="80">
        <f t="shared" si="346"/>
        <v>0</v>
      </c>
      <c r="JG236" s="80">
        <f t="shared" si="346"/>
        <v>0</v>
      </c>
      <c r="JH236" s="80">
        <f t="shared" si="346"/>
        <v>0</v>
      </c>
      <c r="JI236" s="80">
        <f t="shared" si="346"/>
        <v>0</v>
      </c>
      <c r="JJ236" s="80">
        <f t="shared" si="346"/>
        <v>0</v>
      </c>
      <c r="JK236" s="80">
        <f t="shared" si="346"/>
        <v>0</v>
      </c>
      <c r="JL236" s="80">
        <f t="shared" si="346"/>
        <v>0</v>
      </c>
      <c r="JM236" s="80">
        <f t="shared" si="346"/>
        <v>0</v>
      </c>
      <c r="JN236" s="80">
        <f t="shared" si="346"/>
        <v>0</v>
      </c>
      <c r="JO236" s="80">
        <f t="shared" si="346"/>
        <v>0</v>
      </c>
      <c r="JP236" s="80">
        <f t="shared" si="346"/>
        <v>0</v>
      </c>
      <c r="JQ236" s="80">
        <f t="shared" si="346"/>
        <v>0</v>
      </c>
      <c r="JR236" s="80">
        <f t="shared" si="346"/>
        <v>0</v>
      </c>
      <c r="JS236" s="80">
        <f t="shared" si="346"/>
        <v>0</v>
      </c>
      <c r="JT236" s="80">
        <f t="shared" si="346"/>
        <v>0</v>
      </c>
      <c r="JU236" s="80">
        <f t="shared" si="346"/>
        <v>0</v>
      </c>
      <c r="JV236" s="80">
        <f t="shared" si="346"/>
        <v>0</v>
      </c>
      <c r="JW236" s="80">
        <f t="shared" si="346"/>
        <v>0</v>
      </c>
      <c r="JX236" s="80">
        <f t="shared" si="346"/>
        <v>0</v>
      </c>
      <c r="JY236" s="80">
        <f t="shared" si="346"/>
        <v>0</v>
      </c>
      <c r="JZ236" s="80">
        <f t="shared" si="346"/>
        <v>0</v>
      </c>
      <c r="KA236" s="80">
        <f t="shared" si="346"/>
        <v>0</v>
      </c>
      <c r="KB236" s="80">
        <f t="shared" si="346"/>
        <v>0</v>
      </c>
      <c r="KC236" s="80">
        <f t="shared" si="346"/>
        <v>0</v>
      </c>
      <c r="KD236" s="80">
        <f t="shared" si="346"/>
        <v>0</v>
      </c>
      <c r="KE236" s="80">
        <f t="shared" si="346"/>
        <v>0</v>
      </c>
      <c r="KF236" s="1"/>
      <c r="KG236" s="1"/>
      <c r="KH236" s="80">
        <f>+Interest_Rate_for_Equipment_Financing/12*P236</f>
        <v>0</v>
      </c>
      <c r="KI236" s="80">
        <f>+Interest_Rate_for_Equipment_Financing/12*Q236</f>
        <v>0</v>
      </c>
      <c r="KJ236" s="80">
        <f>+Interest_Rate_for_Equipment_Financing/12*R236</f>
        <v>0</v>
      </c>
      <c r="KK236" s="80">
        <f>+Interest_Rate_for_Equipment_Financing/12*S236</f>
        <v>0</v>
      </c>
      <c r="KL236" s="80">
        <f>+Interest_Rate_for_Equipment_Financing/12*T236</f>
        <v>0</v>
      </c>
      <c r="KM236" s="80">
        <f>+Interest_Rate_for_Equipment_Financing/12*U236</f>
        <v>0</v>
      </c>
      <c r="KN236" s="80">
        <f>+Interest_Rate_for_Equipment_Financing/12*V236</f>
        <v>0</v>
      </c>
      <c r="KO236" s="80">
        <f>+Interest_Rate_for_Equipment_Financing/12*W236</f>
        <v>0</v>
      </c>
      <c r="KP236" s="80">
        <f>+Interest_Rate_for_Equipment_Financing/12*X236</f>
        <v>0</v>
      </c>
      <c r="KQ236" s="80">
        <f>+Interest_Rate_for_Equipment_Financing/12*Y236</f>
        <v>0</v>
      </c>
      <c r="KR236" s="80">
        <f>+Interest_Rate_for_Equipment_Financing/12*Z236</f>
        <v>0</v>
      </c>
      <c r="KS236" s="80">
        <f>+Interest_Rate_for_Equipment_Financing/12*AA236</f>
        <v>0</v>
      </c>
      <c r="KT236" s="80">
        <f>+Interest_Rate_for_Equipment_Financing/12*AB236</f>
        <v>0</v>
      </c>
      <c r="KU236" s="80">
        <f>+Interest_Rate_for_Equipment_Financing/12*AC236</f>
        <v>0</v>
      </c>
      <c r="KV236" s="80">
        <f>+Interest_Rate_for_Equipment_Financing/12*AD236</f>
        <v>0</v>
      </c>
      <c r="KW236" s="80">
        <f>+Interest_Rate_for_Equipment_Financing/12*AE236</f>
        <v>0</v>
      </c>
      <c r="KX236" s="80">
        <f>+Interest_Rate_for_Equipment_Financing/12*AF236</f>
        <v>0</v>
      </c>
      <c r="KY236" s="80">
        <f>+Interest_Rate_for_Equipment_Financing/12*AG236</f>
        <v>0</v>
      </c>
      <c r="KZ236" s="80">
        <f>+Interest_Rate_for_Equipment_Financing/12*AH236</f>
        <v>0</v>
      </c>
      <c r="LA236" s="80">
        <f>+Interest_Rate_for_Equipment_Financing/12*AI236</f>
        <v>0</v>
      </c>
      <c r="LB236" s="80">
        <f>+Interest_Rate_for_Equipment_Financing/12*AJ236</f>
        <v>0</v>
      </c>
      <c r="LC236" s="80">
        <f>+Interest_Rate_for_Equipment_Financing/12*AK236</f>
        <v>0</v>
      </c>
      <c r="LD236" s="80">
        <f>+Interest_Rate_for_Equipment_Financing/12*AL236</f>
        <v>0</v>
      </c>
      <c r="LE236" s="80">
        <f>+Interest_Rate_for_Equipment_Financing/12*AM236</f>
        <v>0</v>
      </c>
      <c r="LF236" s="80">
        <f>+Interest_Rate_for_Equipment_Financing/12*AN236</f>
        <v>0</v>
      </c>
      <c r="LG236" s="80">
        <f>+Interest_Rate_for_Equipment_Financing/12*AO236</f>
        <v>0</v>
      </c>
      <c r="LH236" s="80">
        <f>+Interest_Rate_for_Equipment_Financing/12*AP236</f>
        <v>0</v>
      </c>
      <c r="LI236" s="80">
        <f>+Interest_Rate_for_Equipment_Financing/12*AQ236</f>
        <v>0</v>
      </c>
      <c r="LJ236" s="80">
        <f>+Interest_Rate_for_Equipment_Financing/12*AR236</f>
        <v>0</v>
      </c>
      <c r="LK236" s="80">
        <f>+Interest_Rate_for_Equipment_Financing/12*AS236</f>
        <v>0</v>
      </c>
      <c r="LL236" s="80">
        <f>+Interest_Rate_for_Equipment_Financing/12*AT236</f>
        <v>0</v>
      </c>
      <c r="LM236" s="80">
        <f>+Interest_Rate_for_Equipment_Financing/12*AU236</f>
        <v>0</v>
      </c>
      <c r="LN236" s="80">
        <f>+Interest_Rate_for_Equipment_Financing/12*AV236</f>
        <v>0</v>
      </c>
      <c r="LO236" s="80">
        <f>+Interest_Rate_for_Equipment_Financing/12*AW236</f>
        <v>0</v>
      </c>
      <c r="LP236" s="80">
        <f>+Interest_Rate_for_Equipment_Financing/12*AX236</f>
        <v>0</v>
      </c>
      <c r="LQ236" s="80">
        <f>+Interest_Rate_for_Equipment_Financing/12*AY236</f>
        <v>0</v>
      </c>
      <c r="LR236" s="80">
        <f>+Interest_Rate_for_Equipment_Financing/12*AZ236</f>
        <v>0</v>
      </c>
      <c r="LS236" s="80">
        <f>+Interest_Rate_for_Equipment_Financing/12*BA236</f>
        <v>0</v>
      </c>
      <c r="LT236" s="80">
        <f>+Interest_Rate_for_Equipment_Financing/12*BB236</f>
        <v>0</v>
      </c>
      <c r="LU236" s="80">
        <f>+Interest_Rate_for_Equipment_Financing/12*BC236</f>
        <v>0</v>
      </c>
      <c r="LV236" s="80">
        <f>+Interest_Rate_for_Equipment_Financing/12*BD236</f>
        <v>0</v>
      </c>
      <c r="LW236" s="80">
        <f>+Interest_Rate_for_Equipment_Financing/12*BE236</f>
        <v>0</v>
      </c>
      <c r="LX236" s="80">
        <f>+Interest_Rate_for_Equipment_Financing/12*BF236</f>
        <v>0</v>
      </c>
      <c r="LY236" s="80">
        <f>+Interest_Rate_for_Equipment_Financing/12*BG236</f>
        <v>0</v>
      </c>
      <c r="LZ236" s="80">
        <f>+Interest_Rate_for_Equipment_Financing/12*BH236</f>
        <v>0</v>
      </c>
      <c r="MA236" s="80">
        <f>+Interest_Rate_for_Equipment_Financing/12*BI236</f>
        <v>0</v>
      </c>
      <c r="MB236" s="80">
        <f>+Interest_Rate_for_Equipment_Financing/12*BJ236</f>
        <v>0</v>
      </c>
      <c r="MC236" s="80">
        <f>+Interest_Rate_for_Equipment_Financing/12*BK236</f>
        <v>0</v>
      </c>
      <c r="MD236" s="80">
        <f>+Interest_Rate_for_Equipment_Financing/12*BL236</f>
        <v>0</v>
      </c>
      <c r="ME236" s="80">
        <f>+Interest_Rate_for_Equipment_Financing/12*BM236</f>
        <v>0</v>
      </c>
      <c r="MF236" s="80">
        <f>+Interest_Rate_for_Equipment_Financing/12*BN236</f>
        <v>0</v>
      </c>
      <c r="MG236" s="80">
        <f>+Interest_Rate_for_Equipment_Financing/12*BO236</f>
        <v>0</v>
      </c>
      <c r="MH236" s="80">
        <f>+Interest_Rate_for_Equipment_Financing/12*BP236</f>
        <v>0</v>
      </c>
      <c r="MI236" s="80">
        <f>+Interest_Rate_for_Equipment_Financing/12*BQ236</f>
        <v>0</v>
      </c>
      <c r="MJ236" s="80">
        <f>+Interest_Rate_for_Equipment_Financing/12*BR236</f>
        <v>0</v>
      </c>
      <c r="MK236" s="80">
        <f>+Interest_Rate_for_Equipment_Financing/12*BS236</f>
        <v>0</v>
      </c>
      <c r="ML236" s="80">
        <f>+Interest_Rate_for_Equipment_Financing/12*BT236</f>
        <v>0</v>
      </c>
      <c r="MM236" s="80">
        <f>+Interest_Rate_for_Equipment_Financing/12*BU236</f>
        <v>0</v>
      </c>
      <c r="MN236" s="80">
        <f>+Interest_Rate_for_Equipment_Financing/12*BV236</f>
        <v>0</v>
      </c>
      <c r="MO236" s="80">
        <f>+Interest_Rate_for_Equipment_Financing/12*BW236</f>
        <v>0</v>
      </c>
      <c r="MP236" s="80">
        <f>+Interest_Rate_for_Equipment_Financing/12*BX236</f>
        <v>0</v>
      </c>
      <c r="MQ236" s="80">
        <f>+Interest_Rate_for_Equipment_Financing/12*BY236</f>
        <v>0</v>
      </c>
      <c r="MR236" s="80">
        <f>+Interest_Rate_for_Equipment_Financing/12*BZ236</f>
        <v>0</v>
      </c>
      <c r="MS236" s="80">
        <f>+Interest_Rate_for_Equipment_Financing/12*CA236</f>
        <v>0</v>
      </c>
      <c r="MT236" s="80">
        <f>+Interest_Rate_for_Equipment_Financing/12*CB236</f>
        <v>0</v>
      </c>
      <c r="MU236" s="80">
        <f>+Interest_Rate_for_Equipment_Financing/12*CC236</f>
        <v>0</v>
      </c>
      <c r="MV236" s="80">
        <f>+Interest_Rate_for_Equipment_Financing/12*CD236</f>
        <v>0</v>
      </c>
      <c r="MW236" s="80">
        <f>+Interest_Rate_for_Equipment_Financing/12*CE236</f>
        <v>0</v>
      </c>
      <c r="MX236" s="80">
        <f>+Interest_Rate_for_Equipment_Financing/12*CF236</f>
        <v>0</v>
      </c>
      <c r="MY236" s="80">
        <f>+Interest_Rate_for_Equipment_Financing/12*CG236</f>
        <v>0</v>
      </c>
      <c r="MZ236" s="80">
        <f>+Interest_Rate_for_Equipment_Financing/12*CH236</f>
        <v>0</v>
      </c>
      <c r="NA236" s="80">
        <f>+Interest_Rate_for_Equipment_Financing/12*CI236</f>
        <v>0</v>
      </c>
      <c r="NB236" s="80">
        <f>+Interest_Rate_for_Equipment_Financing/12*CJ236</f>
        <v>0</v>
      </c>
      <c r="NC236" s="80">
        <f>+Interest_Rate_for_Equipment_Financing/12*CK236</f>
        <v>0</v>
      </c>
      <c r="ND236" s="80">
        <f>+Interest_Rate_for_Equipment_Financing/12*CL236</f>
        <v>0</v>
      </c>
      <c r="NE236" s="80">
        <f>+Interest_Rate_for_Equipment_Financing/12*CM236</f>
        <v>0</v>
      </c>
      <c r="NF236" s="80">
        <f>+Interest_Rate_for_Equipment_Financing/12*CN236</f>
        <v>0</v>
      </c>
      <c r="NG236" s="80">
        <f>+Interest_Rate_for_Equipment_Financing/12*CO236</f>
        <v>0</v>
      </c>
      <c r="NH236" s="80">
        <f>+Interest_Rate_for_Equipment_Financing/12*CP236</f>
        <v>0</v>
      </c>
      <c r="NI236" s="80">
        <f>+Interest_Rate_for_Equipment_Financing/12*CQ236</f>
        <v>0</v>
      </c>
      <c r="NJ236" s="80">
        <f>+Interest_Rate_for_Equipment_Financing/12*CR236</f>
        <v>0</v>
      </c>
      <c r="NK236" s="80">
        <f>+Interest_Rate_for_Equipment_Financing/12*CS236</f>
        <v>0</v>
      </c>
      <c r="NL236" s="80">
        <f>+Interest_Rate_for_Equipment_Financing/12*CT236</f>
        <v>0</v>
      </c>
      <c r="NM236" s="80">
        <f>+Interest_Rate_for_Equipment_Financing/12*CU236</f>
        <v>0</v>
      </c>
      <c r="NN236" s="80">
        <f>+Interest_Rate_for_Equipment_Financing/12*CV236</f>
        <v>0</v>
      </c>
      <c r="NO236" s="80">
        <f>+Interest_Rate_for_Equipment_Financing/12*CW236</f>
        <v>0</v>
      </c>
      <c r="NP236" s="80">
        <f>+Interest_Rate_for_Equipment_Financing/12*CX236</f>
        <v>0</v>
      </c>
      <c r="NQ236" s="80">
        <f>+Interest_Rate_for_Equipment_Financing/12*CY236</f>
        <v>0</v>
      </c>
      <c r="NR236" s="80">
        <f>+Interest_Rate_for_Equipment_Financing/12*CZ236</f>
        <v>0</v>
      </c>
      <c r="NS236" s="80">
        <f>+Interest_Rate_for_Equipment_Financing/12*DA236</f>
        <v>0</v>
      </c>
      <c r="NT236" s="80">
        <f>+Interest_Rate_for_Equipment_Financing/12*DB236</f>
        <v>0</v>
      </c>
      <c r="NU236" s="80">
        <f>+Interest_Rate_for_Equipment_Financing/12*DC236</f>
        <v>0</v>
      </c>
      <c r="NV236" s="80">
        <f>+Interest_Rate_for_Equipment_Financing/12*DD236</f>
        <v>0</v>
      </c>
      <c r="NW236" s="80">
        <f>+Interest_Rate_for_Equipment_Financing/12*DE236</f>
        <v>0</v>
      </c>
      <c r="NX236" s="80">
        <f>+Interest_Rate_for_Equipment_Financing/12*DF236</f>
        <v>0</v>
      </c>
      <c r="NY236" s="80">
        <f>+Interest_Rate_for_Equipment_Financing/12*DG236</f>
        <v>0</v>
      </c>
      <c r="NZ236" s="80">
        <f>+Interest_Rate_for_Equipment_Financing/12*DH236</f>
        <v>0</v>
      </c>
      <c r="OA236" s="80">
        <f>+Interest_Rate_for_Equipment_Financing/12*DI236</f>
        <v>0</v>
      </c>
      <c r="OB236" s="80">
        <f>+Interest_Rate_for_Equipment_Financing/12*DJ236</f>
        <v>0</v>
      </c>
      <c r="OC236" s="80">
        <f>+Interest_Rate_for_Equipment_Financing/12*DK236</f>
        <v>0</v>
      </c>
      <c r="OD236" s="80">
        <f>+Interest_Rate_for_Equipment_Financing/12*DL236</f>
        <v>0</v>
      </c>
      <c r="OE236" s="80">
        <f>+Interest_Rate_for_Equipment_Financing/12*DM236</f>
        <v>0</v>
      </c>
      <c r="OF236" s="80">
        <f>+Interest_Rate_for_Equipment_Financing/12*DN236</f>
        <v>0</v>
      </c>
      <c r="OG236" s="80">
        <f>+Interest_Rate_for_Equipment_Financing/12*DO236</f>
        <v>0</v>
      </c>
      <c r="OH236" s="80">
        <f>+Interest_Rate_for_Equipment_Financing/12*DP236</f>
        <v>0</v>
      </c>
      <c r="OI236" s="80">
        <f>+Interest_Rate_for_Equipment_Financing/12*DQ236</f>
        <v>0</v>
      </c>
      <c r="OJ236" s="80">
        <f>+Interest_Rate_for_Equipment_Financing/12*DR236</f>
        <v>0</v>
      </c>
      <c r="OK236" s="80">
        <f>+Interest_Rate_for_Equipment_Financing/12*DS236</f>
        <v>0</v>
      </c>
      <c r="OL236" s="80">
        <f>+Interest_Rate_for_Equipment_Financing/12*DT236</f>
        <v>0</v>
      </c>
      <c r="OM236" s="80">
        <f>+Interest_Rate_for_Equipment_Financing/12*DU236</f>
        <v>0</v>
      </c>
      <c r="ON236" s="80">
        <f>+Interest_Rate_for_Equipment_Financing/12*DV236</f>
        <v>0</v>
      </c>
      <c r="OO236" s="80">
        <f>+Interest_Rate_for_Equipment_Financing/12*DW236</f>
        <v>0</v>
      </c>
      <c r="OP236" s="80">
        <f>+Interest_Rate_for_Equipment_Financing/12*DX236</f>
        <v>0</v>
      </c>
      <c r="OQ236" s="80">
        <f>+Interest_Rate_for_Equipment_Financing/12*DY236</f>
        <v>0</v>
      </c>
      <c r="OR236" s="80">
        <f>+Interest_Rate_for_Equipment_Financing/12*DZ236</f>
        <v>0</v>
      </c>
      <c r="OS236" s="80">
        <f>+Interest_Rate_for_Equipment_Financing/12*EA236</f>
        <v>0</v>
      </c>
      <c r="OT236" s="80">
        <f>+Interest_Rate_for_Equipment_Financing/12*EB236</f>
        <v>0</v>
      </c>
      <c r="OU236" s="80">
        <f>+Interest_Rate_for_Equipment_Financing/12*EC236</f>
        <v>0</v>
      </c>
      <c r="OV236" s="80">
        <f>+Interest_Rate_for_Equipment_Financing/12*ED236</f>
        <v>0</v>
      </c>
      <c r="OW236" s="80">
        <f>+Interest_Rate_for_Equipment_Financing/12*EE236</f>
        <v>0</v>
      </c>
    </row>
    <row r="237" ht="12.75" customHeight="1">
      <c r="A237" s="79">
        <f t="shared" si="111"/>
        <v>116</v>
      </c>
      <c r="B237" s="79" t="s">
        <v>316</v>
      </c>
      <c r="C237" s="80"/>
      <c r="D237" s="80" t="str">
        <f>Term_for_Equipment_Financing</f>
        <v/>
      </c>
      <c r="E237" s="294">
        <f>+Interest_Rate_LT</f>
        <v>0.05</v>
      </c>
      <c r="F237" s="295">
        <f t="shared" si="141"/>
        <v>8</v>
      </c>
      <c r="G237" s="79">
        <f t="shared" si="142"/>
        <v>2034</v>
      </c>
      <c r="H237" s="296"/>
      <c r="I237" s="296"/>
      <c r="J237" s="297"/>
      <c r="K237" s="1"/>
      <c r="L237" s="1"/>
      <c r="M237" s="256">
        <f t="shared" si="118"/>
        <v>49157</v>
      </c>
      <c r="N237" s="256">
        <f t="shared" si="112"/>
        <v>0</v>
      </c>
      <c r="O237" s="257">
        <f t="shared" si="113"/>
        <v>0</v>
      </c>
      <c r="P237" s="258">
        <f t="shared" ref="P237:ES237" si="347">AND((O237&gt;0.1),OR(P$70&lt;$N237,$N237=0))*(O237+$O237+O237*$E237/12)+(P$70=$M237)*($C237+$O237+$C237*$E237/12)</f>
        <v>0</v>
      </c>
      <c r="Q237" s="258">
        <f t="shared" si="347"/>
        <v>0</v>
      </c>
      <c r="R237" s="258">
        <f t="shared" si="347"/>
        <v>0</v>
      </c>
      <c r="S237" s="258">
        <f t="shared" si="347"/>
        <v>0</v>
      </c>
      <c r="T237" s="258">
        <f t="shared" si="347"/>
        <v>0</v>
      </c>
      <c r="U237" s="258">
        <f t="shared" si="347"/>
        <v>0</v>
      </c>
      <c r="V237" s="258">
        <f t="shared" si="347"/>
        <v>0</v>
      </c>
      <c r="W237" s="258">
        <f t="shared" si="347"/>
        <v>0</v>
      </c>
      <c r="X237" s="258">
        <f t="shared" si="347"/>
        <v>0</v>
      </c>
      <c r="Y237" s="258">
        <f t="shared" si="347"/>
        <v>0</v>
      </c>
      <c r="Z237" s="258">
        <f t="shared" si="347"/>
        <v>0</v>
      </c>
      <c r="AA237" s="258">
        <f t="shared" si="347"/>
        <v>0</v>
      </c>
      <c r="AB237" s="258">
        <f t="shared" si="347"/>
        <v>0</v>
      </c>
      <c r="AC237" s="258">
        <f t="shared" si="347"/>
        <v>0</v>
      </c>
      <c r="AD237" s="258">
        <f t="shared" si="347"/>
        <v>0</v>
      </c>
      <c r="AE237" s="258">
        <f t="shared" si="347"/>
        <v>0</v>
      </c>
      <c r="AF237" s="258">
        <f t="shared" si="347"/>
        <v>0</v>
      </c>
      <c r="AG237" s="258">
        <f t="shared" si="347"/>
        <v>0</v>
      </c>
      <c r="AH237" s="258">
        <f t="shared" si="347"/>
        <v>0</v>
      </c>
      <c r="AI237" s="258">
        <f t="shared" si="347"/>
        <v>0</v>
      </c>
      <c r="AJ237" s="258">
        <f t="shared" si="347"/>
        <v>0</v>
      </c>
      <c r="AK237" s="258">
        <f t="shared" si="347"/>
        <v>0</v>
      </c>
      <c r="AL237" s="258">
        <f t="shared" si="347"/>
        <v>0</v>
      </c>
      <c r="AM237" s="258">
        <f t="shared" si="347"/>
        <v>0</v>
      </c>
      <c r="AN237" s="258">
        <f t="shared" si="347"/>
        <v>0</v>
      </c>
      <c r="AO237" s="258">
        <f t="shared" si="347"/>
        <v>0</v>
      </c>
      <c r="AP237" s="258">
        <f t="shared" si="347"/>
        <v>0</v>
      </c>
      <c r="AQ237" s="258">
        <f t="shared" si="347"/>
        <v>0</v>
      </c>
      <c r="AR237" s="258">
        <f t="shared" si="347"/>
        <v>0</v>
      </c>
      <c r="AS237" s="258">
        <f t="shared" si="347"/>
        <v>0</v>
      </c>
      <c r="AT237" s="258">
        <f t="shared" si="347"/>
        <v>0</v>
      </c>
      <c r="AU237" s="258">
        <f t="shared" si="347"/>
        <v>0</v>
      </c>
      <c r="AV237" s="258">
        <f t="shared" si="347"/>
        <v>0</v>
      </c>
      <c r="AW237" s="258">
        <f t="shared" si="347"/>
        <v>0</v>
      </c>
      <c r="AX237" s="258">
        <f t="shared" si="347"/>
        <v>0</v>
      </c>
      <c r="AY237" s="258">
        <f t="shared" si="347"/>
        <v>0</v>
      </c>
      <c r="AZ237" s="258">
        <f t="shared" si="347"/>
        <v>0</v>
      </c>
      <c r="BA237" s="258">
        <f t="shared" si="347"/>
        <v>0</v>
      </c>
      <c r="BB237" s="258">
        <f t="shared" si="347"/>
        <v>0</v>
      </c>
      <c r="BC237" s="258">
        <f t="shared" si="347"/>
        <v>0</v>
      </c>
      <c r="BD237" s="258">
        <f t="shared" si="347"/>
        <v>0</v>
      </c>
      <c r="BE237" s="258">
        <f t="shared" si="347"/>
        <v>0</v>
      </c>
      <c r="BF237" s="258">
        <f t="shared" si="347"/>
        <v>0</v>
      </c>
      <c r="BG237" s="258">
        <f t="shared" si="347"/>
        <v>0</v>
      </c>
      <c r="BH237" s="258">
        <f t="shared" si="347"/>
        <v>0</v>
      </c>
      <c r="BI237" s="258">
        <f t="shared" si="347"/>
        <v>0</v>
      </c>
      <c r="BJ237" s="258">
        <f t="shared" si="347"/>
        <v>0</v>
      </c>
      <c r="BK237" s="258">
        <f t="shared" si="347"/>
        <v>0</v>
      </c>
      <c r="BL237" s="258">
        <f t="shared" si="347"/>
        <v>0</v>
      </c>
      <c r="BM237" s="258">
        <f t="shared" si="347"/>
        <v>0</v>
      </c>
      <c r="BN237" s="258">
        <f t="shared" si="347"/>
        <v>0</v>
      </c>
      <c r="BO237" s="258">
        <f t="shared" si="347"/>
        <v>0</v>
      </c>
      <c r="BP237" s="258">
        <f t="shared" si="347"/>
        <v>0</v>
      </c>
      <c r="BQ237" s="258">
        <f t="shared" si="347"/>
        <v>0</v>
      </c>
      <c r="BR237" s="258">
        <f t="shared" si="347"/>
        <v>0</v>
      </c>
      <c r="BS237" s="258">
        <f t="shared" si="347"/>
        <v>0</v>
      </c>
      <c r="BT237" s="258">
        <f t="shared" si="347"/>
        <v>0</v>
      </c>
      <c r="BU237" s="258">
        <f t="shared" si="347"/>
        <v>0</v>
      </c>
      <c r="BV237" s="258">
        <f t="shared" si="347"/>
        <v>0</v>
      </c>
      <c r="BW237" s="258">
        <f t="shared" si="347"/>
        <v>0</v>
      </c>
      <c r="BX237" s="258">
        <f t="shared" si="347"/>
        <v>0</v>
      </c>
      <c r="BY237" s="258">
        <f t="shared" si="347"/>
        <v>0</v>
      </c>
      <c r="BZ237" s="258">
        <f t="shared" si="347"/>
        <v>0</v>
      </c>
      <c r="CA237" s="258">
        <f t="shared" si="347"/>
        <v>0</v>
      </c>
      <c r="CB237" s="258">
        <f t="shared" si="347"/>
        <v>0</v>
      </c>
      <c r="CC237" s="258">
        <f t="shared" si="347"/>
        <v>0</v>
      </c>
      <c r="CD237" s="258">
        <f t="shared" si="347"/>
        <v>0</v>
      </c>
      <c r="CE237" s="258">
        <f t="shared" si="347"/>
        <v>0</v>
      </c>
      <c r="CF237" s="258">
        <f t="shared" si="347"/>
        <v>0</v>
      </c>
      <c r="CG237" s="258">
        <f t="shared" si="347"/>
        <v>0</v>
      </c>
      <c r="CH237" s="258">
        <f t="shared" si="347"/>
        <v>0</v>
      </c>
      <c r="CI237" s="258">
        <f t="shared" si="347"/>
        <v>0</v>
      </c>
      <c r="CJ237" s="258">
        <f t="shared" si="347"/>
        <v>0</v>
      </c>
      <c r="CK237" s="258">
        <f t="shared" si="347"/>
        <v>0</v>
      </c>
      <c r="CL237" s="258">
        <f t="shared" si="347"/>
        <v>0</v>
      </c>
      <c r="CM237" s="258">
        <f t="shared" si="347"/>
        <v>0</v>
      </c>
      <c r="CN237" s="258">
        <f t="shared" si="347"/>
        <v>0</v>
      </c>
      <c r="CO237" s="258">
        <f t="shared" si="347"/>
        <v>0</v>
      </c>
      <c r="CP237" s="258">
        <f t="shared" si="347"/>
        <v>0</v>
      </c>
      <c r="CQ237" s="258">
        <f t="shared" si="347"/>
        <v>0</v>
      </c>
      <c r="CR237" s="258">
        <f t="shared" si="347"/>
        <v>0</v>
      </c>
      <c r="CS237" s="258">
        <f t="shared" si="347"/>
        <v>0</v>
      </c>
      <c r="CT237" s="258">
        <f t="shared" si="347"/>
        <v>0</v>
      </c>
      <c r="CU237" s="258">
        <f t="shared" si="347"/>
        <v>0</v>
      </c>
      <c r="CV237" s="258">
        <f t="shared" si="347"/>
        <v>0</v>
      </c>
      <c r="CW237" s="258">
        <f t="shared" si="347"/>
        <v>0</v>
      </c>
      <c r="CX237" s="258">
        <f t="shared" si="347"/>
        <v>0</v>
      </c>
      <c r="CY237" s="258">
        <f t="shared" si="347"/>
        <v>0</v>
      </c>
      <c r="CZ237" s="258">
        <f t="shared" si="347"/>
        <v>0</v>
      </c>
      <c r="DA237" s="258">
        <f t="shared" si="347"/>
        <v>0</v>
      </c>
      <c r="DB237" s="258">
        <f t="shared" si="347"/>
        <v>0</v>
      </c>
      <c r="DC237" s="258">
        <f t="shared" si="347"/>
        <v>0</v>
      </c>
      <c r="DD237" s="258">
        <f t="shared" si="347"/>
        <v>0</v>
      </c>
      <c r="DE237" s="258">
        <f t="shared" si="347"/>
        <v>0</v>
      </c>
      <c r="DF237" s="258">
        <f t="shared" si="347"/>
        <v>0</v>
      </c>
      <c r="DG237" s="258">
        <f t="shared" si="347"/>
        <v>0</v>
      </c>
      <c r="DH237" s="258">
        <f t="shared" si="347"/>
        <v>0</v>
      </c>
      <c r="DI237" s="258">
        <f t="shared" si="347"/>
        <v>0</v>
      </c>
      <c r="DJ237" s="258">
        <f t="shared" si="347"/>
        <v>0</v>
      </c>
      <c r="DK237" s="258">
        <f t="shared" si="347"/>
        <v>0</v>
      </c>
      <c r="DL237" s="258">
        <f t="shared" si="347"/>
        <v>0</v>
      </c>
      <c r="DM237" s="258">
        <f t="shared" si="347"/>
        <v>0</v>
      </c>
      <c r="DN237" s="258">
        <f t="shared" si="347"/>
        <v>0</v>
      </c>
      <c r="DO237" s="258">
        <f t="shared" si="347"/>
        <v>0</v>
      </c>
      <c r="DP237" s="258">
        <f t="shared" si="347"/>
        <v>0</v>
      </c>
      <c r="DQ237" s="258">
        <f t="shared" si="347"/>
        <v>0</v>
      </c>
      <c r="DR237" s="258">
        <f t="shared" si="347"/>
        <v>0</v>
      </c>
      <c r="DS237" s="258">
        <f t="shared" si="347"/>
        <v>0</v>
      </c>
      <c r="DT237" s="258">
        <f t="shared" si="347"/>
        <v>0</v>
      </c>
      <c r="DU237" s="258">
        <f t="shared" si="347"/>
        <v>0</v>
      </c>
      <c r="DV237" s="258">
        <f t="shared" si="347"/>
        <v>0</v>
      </c>
      <c r="DW237" s="258">
        <f t="shared" si="347"/>
        <v>0</v>
      </c>
      <c r="DX237" s="258">
        <f t="shared" si="347"/>
        <v>0</v>
      </c>
      <c r="DY237" s="258">
        <f t="shared" si="347"/>
        <v>0</v>
      </c>
      <c r="DZ237" s="258">
        <f t="shared" si="347"/>
        <v>0</v>
      </c>
      <c r="EA237" s="258">
        <f t="shared" si="347"/>
        <v>0</v>
      </c>
      <c r="EB237" s="258">
        <f t="shared" si="347"/>
        <v>0</v>
      </c>
      <c r="EC237" s="258">
        <f t="shared" si="347"/>
        <v>0</v>
      </c>
      <c r="ED237" s="258">
        <f t="shared" si="347"/>
        <v>0</v>
      </c>
      <c r="EE237" s="258">
        <f t="shared" si="347"/>
        <v>0</v>
      </c>
      <c r="EF237" s="258">
        <f t="shared" si="347"/>
        <v>0</v>
      </c>
      <c r="EG237" s="258">
        <f t="shared" si="347"/>
        <v>0</v>
      </c>
      <c r="EH237" s="258">
        <f t="shared" si="347"/>
        <v>0</v>
      </c>
      <c r="EI237" s="258">
        <f t="shared" si="347"/>
        <v>0</v>
      </c>
      <c r="EJ237" s="258">
        <f t="shared" si="347"/>
        <v>0</v>
      </c>
      <c r="EK237" s="258">
        <f t="shared" si="347"/>
        <v>0</v>
      </c>
      <c r="EL237" s="258">
        <f t="shared" si="347"/>
        <v>0</v>
      </c>
      <c r="EM237" s="258">
        <f t="shared" si="347"/>
        <v>0</v>
      </c>
      <c r="EN237" s="258">
        <f t="shared" si="347"/>
        <v>0</v>
      </c>
      <c r="EO237" s="258">
        <f t="shared" si="347"/>
        <v>0</v>
      </c>
      <c r="EP237" s="258">
        <f t="shared" si="347"/>
        <v>0</v>
      </c>
      <c r="EQ237" s="258">
        <f t="shared" si="347"/>
        <v>0</v>
      </c>
      <c r="ER237" s="258">
        <f t="shared" si="347"/>
        <v>0</v>
      </c>
      <c r="ES237" s="258">
        <f t="shared" si="347"/>
        <v>0</v>
      </c>
      <c r="ET237" s="1"/>
      <c r="EU237" s="1"/>
      <c r="EV237" s="1"/>
      <c r="EW237" s="1"/>
      <c r="EX237" s="80">
        <f t="shared" ref="EX237:KE237" si="348">(P237&gt;0)*(P237-AB237)</f>
        <v>0</v>
      </c>
      <c r="EY237" s="80">
        <f t="shared" si="348"/>
        <v>0</v>
      </c>
      <c r="EZ237" s="80">
        <f t="shared" si="348"/>
        <v>0</v>
      </c>
      <c r="FA237" s="80">
        <f t="shared" si="348"/>
        <v>0</v>
      </c>
      <c r="FB237" s="80">
        <f t="shared" si="348"/>
        <v>0</v>
      </c>
      <c r="FC237" s="80">
        <f t="shared" si="348"/>
        <v>0</v>
      </c>
      <c r="FD237" s="80">
        <f t="shared" si="348"/>
        <v>0</v>
      </c>
      <c r="FE237" s="80">
        <f t="shared" si="348"/>
        <v>0</v>
      </c>
      <c r="FF237" s="80">
        <f t="shared" si="348"/>
        <v>0</v>
      </c>
      <c r="FG237" s="80">
        <f t="shared" si="348"/>
        <v>0</v>
      </c>
      <c r="FH237" s="80">
        <f t="shared" si="348"/>
        <v>0</v>
      </c>
      <c r="FI237" s="80">
        <f t="shared" si="348"/>
        <v>0</v>
      </c>
      <c r="FJ237" s="80">
        <f t="shared" si="348"/>
        <v>0</v>
      </c>
      <c r="FK237" s="80">
        <f t="shared" si="348"/>
        <v>0</v>
      </c>
      <c r="FL237" s="80">
        <f t="shared" si="348"/>
        <v>0</v>
      </c>
      <c r="FM237" s="80">
        <f t="shared" si="348"/>
        <v>0</v>
      </c>
      <c r="FN237" s="80">
        <f t="shared" si="348"/>
        <v>0</v>
      </c>
      <c r="FO237" s="80">
        <f t="shared" si="348"/>
        <v>0</v>
      </c>
      <c r="FP237" s="80">
        <f t="shared" si="348"/>
        <v>0</v>
      </c>
      <c r="FQ237" s="80">
        <f t="shared" si="348"/>
        <v>0</v>
      </c>
      <c r="FR237" s="80">
        <f t="shared" si="348"/>
        <v>0</v>
      </c>
      <c r="FS237" s="80">
        <f t="shared" si="348"/>
        <v>0</v>
      </c>
      <c r="FT237" s="80">
        <f t="shared" si="348"/>
        <v>0</v>
      </c>
      <c r="FU237" s="80">
        <f t="shared" si="348"/>
        <v>0</v>
      </c>
      <c r="FV237" s="80">
        <f t="shared" si="348"/>
        <v>0</v>
      </c>
      <c r="FW237" s="80">
        <f t="shared" si="348"/>
        <v>0</v>
      </c>
      <c r="FX237" s="80">
        <f t="shared" si="348"/>
        <v>0</v>
      </c>
      <c r="FY237" s="80">
        <f t="shared" si="348"/>
        <v>0</v>
      </c>
      <c r="FZ237" s="80">
        <f t="shared" si="348"/>
        <v>0</v>
      </c>
      <c r="GA237" s="80">
        <f t="shared" si="348"/>
        <v>0</v>
      </c>
      <c r="GB237" s="80">
        <f t="shared" si="348"/>
        <v>0</v>
      </c>
      <c r="GC237" s="80">
        <f t="shared" si="348"/>
        <v>0</v>
      </c>
      <c r="GD237" s="80">
        <f t="shared" si="348"/>
        <v>0</v>
      </c>
      <c r="GE237" s="80">
        <f t="shared" si="348"/>
        <v>0</v>
      </c>
      <c r="GF237" s="80">
        <f t="shared" si="348"/>
        <v>0</v>
      </c>
      <c r="GG237" s="80">
        <f t="shared" si="348"/>
        <v>0</v>
      </c>
      <c r="GH237" s="80">
        <f t="shared" si="348"/>
        <v>0</v>
      </c>
      <c r="GI237" s="80">
        <f t="shared" si="348"/>
        <v>0</v>
      </c>
      <c r="GJ237" s="80">
        <f t="shared" si="348"/>
        <v>0</v>
      </c>
      <c r="GK237" s="80">
        <f t="shared" si="348"/>
        <v>0</v>
      </c>
      <c r="GL237" s="80">
        <f t="shared" si="348"/>
        <v>0</v>
      </c>
      <c r="GM237" s="80">
        <f t="shared" si="348"/>
        <v>0</v>
      </c>
      <c r="GN237" s="80">
        <f t="shared" si="348"/>
        <v>0</v>
      </c>
      <c r="GO237" s="80">
        <f t="shared" si="348"/>
        <v>0</v>
      </c>
      <c r="GP237" s="80">
        <f t="shared" si="348"/>
        <v>0</v>
      </c>
      <c r="GQ237" s="80">
        <f t="shared" si="348"/>
        <v>0</v>
      </c>
      <c r="GR237" s="80">
        <f t="shared" si="348"/>
        <v>0</v>
      </c>
      <c r="GS237" s="80">
        <f t="shared" si="348"/>
        <v>0</v>
      </c>
      <c r="GT237" s="80">
        <f t="shared" si="348"/>
        <v>0</v>
      </c>
      <c r="GU237" s="80">
        <f t="shared" si="348"/>
        <v>0</v>
      </c>
      <c r="GV237" s="80">
        <f t="shared" si="348"/>
        <v>0</v>
      </c>
      <c r="GW237" s="80">
        <f t="shared" si="348"/>
        <v>0</v>
      </c>
      <c r="GX237" s="80">
        <f t="shared" si="348"/>
        <v>0</v>
      </c>
      <c r="GY237" s="80">
        <f t="shared" si="348"/>
        <v>0</v>
      </c>
      <c r="GZ237" s="80">
        <f t="shared" si="348"/>
        <v>0</v>
      </c>
      <c r="HA237" s="80">
        <f t="shared" si="348"/>
        <v>0</v>
      </c>
      <c r="HB237" s="80">
        <f t="shared" si="348"/>
        <v>0</v>
      </c>
      <c r="HC237" s="80">
        <f t="shared" si="348"/>
        <v>0</v>
      </c>
      <c r="HD237" s="80">
        <f t="shared" si="348"/>
        <v>0</v>
      </c>
      <c r="HE237" s="80">
        <f t="shared" si="348"/>
        <v>0</v>
      </c>
      <c r="HF237" s="80">
        <f t="shared" si="348"/>
        <v>0</v>
      </c>
      <c r="HG237" s="80">
        <f t="shared" si="348"/>
        <v>0</v>
      </c>
      <c r="HH237" s="80">
        <f t="shared" si="348"/>
        <v>0</v>
      </c>
      <c r="HI237" s="80">
        <f t="shared" si="348"/>
        <v>0</v>
      </c>
      <c r="HJ237" s="80">
        <f t="shared" si="348"/>
        <v>0</v>
      </c>
      <c r="HK237" s="80">
        <f t="shared" si="348"/>
        <v>0</v>
      </c>
      <c r="HL237" s="80">
        <f t="shared" si="348"/>
        <v>0</v>
      </c>
      <c r="HM237" s="80">
        <f t="shared" si="348"/>
        <v>0</v>
      </c>
      <c r="HN237" s="80">
        <f t="shared" si="348"/>
        <v>0</v>
      </c>
      <c r="HO237" s="80">
        <f t="shared" si="348"/>
        <v>0</v>
      </c>
      <c r="HP237" s="80">
        <f t="shared" si="348"/>
        <v>0</v>
      </c>
      <c r="HQ237" s="80">
        <f t="shared" si="348"/>
        <v>0</v>
      </c>
      <c r="HR237" s="80">
        <f t="shared" si="348"/>
        <v>0</v>
      </c>
      <c r="HS237" s="80">
        <f t="shared" si="348"/>
        <v>0</v>
      </c>
      <c r="HT237" s="80">
        <f t="shared" si="348"/>
        <v>0</v>
      </c>
      <c r="HU237" s="80">
        <f t="shared" si="348"/>
        <v>0</v>
      </c>
      <c r="HV237" s="80">
        <f t="shared" si="348"/>
        <v>0</v>
      </c>
      <c r="HW237" s="80">
        <f t="shared" si="348"/>
        <v>0</v>
      </c>
      <c r="HX237" s="80">
        <f t="shared" si="348"/>
        <v>0</v>
      </c>
      <c r="HY237" s="80">
        <f t="shared" si="348"/>
        <v>0</v>
      </c>
      <c r="HZ237" s="80">
        <f t="shared" si="348"/>
        <v>0</v>
      </c>
      <c r="IA237" s="80">
        <f t="shared" si="348"/>
        <v>0</v>
      </c>
      <c r="IB237" s="80">
        <f t="shared" si="348"/>
        <v>0</v>
      </c>
      <c r="IC237" s="80">
        <f t="shared" si="348"/>
        <v>0</v>
      </c>
      <c r="ID237" s="80">
        <f t="shared" si="348"/>
        <v>0</v>
      </c>
      <c r="IE237" s="80">
        <f t="shared" si="348"/>
        <v>0</v>
      </c>
      <c r="IF237" s="80">
        <f t="shared" si="348"/>
        <v>0</v>
      </c>
      <c r="IG237" s="80">
        <f t="shared" si="348"/>
        <v>0</v>
      </c>
      <c r="IH237" s="80">
        <f t="shared" si="348"/>
        <v>0</v>
      </c>
      <c r="II237" s="80">
        <f t="shared" si="348"/>
        <v>0</v>
      </c>
      <c r="IJ237" s="80">
        <f t="shared" si="348"/>
        <v>0</v>
      </c>
      <c r="IK237" s="80">
        <f t="shared" si="348"/>
        <v>0</v>
      </c>
      <c r="IL237" s="80">
        <f t="shared" si="348"/>
        <v>0</v>
      </c>
      <c r="IM237" s="80">
        <f t="shared" si="348"/>
        <v>0</v>
      </c>
      <c r="IN237" s="80">
        <f t="shared" si="348"/>
        <v>0</v>
      </c>
      <c r="IO237" s="80">
        <f t="shared" si="348"/>
        <v>0</v>
      </c>
      <c r="IP237" s="80">
        <f t="shared" si="348"/>
        <v>0</v>
      </c>
      <c r="IQ237" s="80">
        <f t="shared" si="348"/>
        <v>0</v>
      </c>
      <c r="IR237" s="80">
        <f t="shared" si="348"/>
        <v>0</v>
      </c>
      <c r="IS237" s="80">
        <f t="shared" si="348"/>
        <v>0</v>
      </c>
      <c r="IT237" s="80">
        <f t="shared" si="348"/>
        <v>0</v>
      </c>
      <c r="IU237" s="80">
        <f t="shared" si="348"/>
        <v>0</v>
      </c>
      <c r="IV237" s="80">
        <f t="shared" si="348"/>
        <v>0</v>
      </c>
      <c r="IW237" s="80">
        <f t="shared" si="348"/>
        <v>0</v>
      </c>
      <c r="IX237" s="80">
        <f t="shared" si="348"/>
        <v>0</v>
      </c>
      <c r="IY237" s="80">
        <f t="shared" si="348"/>
        <v>0</v>
      </c>
      <c r="IZ237" s="80">
        <f t="shared" si="348"/>
        <v>0</v>
      </c>
      <c r="JA237" s="80">
        <f t="shared" si="348"/>
        <v>0</v>
      </c>
      <c r="JB237" s="80">
        <f t="shared" si="348"/>
        <v>0</v>
      </c>
      <c r="JC237" s="80">
        <f t="shared" si="348"/>
        <v>0</v>
      </c>
      <c r="JD237" s="80">
        <f t="shared" si="348"/>
        <v>0</v>
      </c>
      <c r="JE237" s="80">
        <f t="shared" si="348"/>
        <v>0</v>
      </c>
      <c r="JF237" s="80">
        <f t="shared" si="348"/>
        <v>0</v>
      </c>
      <c r="JG237" s="80">
        <f t="shared" si="348"/>
        <v>0</v>
      </c>
      <c r="JH237" s="80">
        <f t="shared" si="348"/>
        <v>0</v>
      </c>
      <c r="JI237" s="80">
        <f t="shared" si="348"/>
        <v>0</v>
      </c>
      <c r="JJ237" s="80">
        <f t="shared" si="348"/>
        <v>0</v>
      </c>
      <c r="JK237" s="80">
        <f t="shared" si="348"/>
        <v>0</v>
      </c>
      <c r="JL237" s="80">
        <f t="shared" si="348"/>
        <v>0</v>
      </c>
      <c r="JM237" s="80">
        <f t="shared" si="348"/>
        <v>0</v>
      </c>
      <c r="JN237" s="80">
        <f t="shared" si="348"/>
        <v>0</v>
      </c>
      <c r="JO237" s="80">
        <f t="shared" si="348"/>
        <v>0</v>
      </c>
      <c r="JP237" s="80">
        <f t="shared" si="348"/>
        <v>0</v>
      </c>
      <c r="JQ237" s="80">
        <f t="shared" si="348"/>
        <v>0</v>
      </c>
      <c r="JR237" s="80">
        <f t="shared" si="348"/>
        <v>0</v>
      </c>
      <c r="JS237" s="80">
        <f t="shared" si="348"/>
        <v>0</v>
      </c>
      <c r="JT237" s="80">
        <f t="shared" si="348"/>
        <v>0</v>
      </c>
      <c r="JU237" s="80">
        <f t="shared" si="348"/>
        <v>0</v>
      </c>
      <c r="JV237" s="80">
        <f t="shared" si="348"/>
        <v>0</v>
      </c>
      <c r="JW237" s="80">
        <f t="shared" si="348"/>
        <v>0</v>
      </c>
      <c r="JX237" s="80">
        <f t="shared" si="348"/>
        <v>0</v>
      </c>
      <c r="JY237" s="80">
        <f t="shared" si="348"/>
        <v>0</v>
      </c>
      <c r="JZ237" s="80">
        <f t="shared" si="348"/>
        <v>0</v>
      </c>
      <c r="KA237" s="80">
        <f t="shared" si="348"/>
        <v>0</v>
      </c>
      <c r="KB237" s="80">
        <f t="shared" si="348"/>
        <v>0</v>
      </c>
      <c r="KC237" s="80">
        <f t="shared" si="348"/>
        <v>0</v>
      </c>
      <c r="KD237" s="80">
        <f t="shared" si="348"/>
        <v>0</v>
      </c>
      <c r="KE237" s="80">
        <f t="shared" si="348"/>
        <v>0</v>
      </c>
      <c r="KF237" s="1"/>
      <c r="KG237" s="1"/>
      <c r="KH237" s="80">
        <f>+Interest_Rate_for_Equipment_Financing/12*P237</f>
        <v>0</v>
      </c>
      <c r="KI237" s="80">
        <f>+Interest_Rate_for_Equipment_Financing/12*Q237</f>
        <v>0</v>
      </c>
      <c r="KJ237" s="80">
        <f>+Interest_Rate_for_Equipment_Financing/12*R237</f>
        <v>0</v>
      </c>
      <c r="KK237" s="80">
        <f>+Interest_Rate_for_Equipment_Financing/12*S237</f>
        <v>0</v>
      </c>
      <c r="KL237" s="80">
        <f>+Interest_Rate_for_Equipment_Financing/12*T237</f>
        <v>0</v>
      </c>
      <c r="KM237" s="80">
        <f>+Interest_Rate_for_Equipment_Financing/12*U237</f>
        <v>0</v>
      </c>
      <c r="KN237" s="80">
        <f>+Interest_Rate_for_Equipment_Financing/12*V237</f>
        <v>0</v>
      </c>
      <c r="KO237" s="80">
        <f>+Interest_Rate_for_Equipment_Financing/12*W237</f>
        <v>0</v>
      </c>
      <c r="KP237" s="80">
        <f>+Interest_Rate_for_Equipment_Financing/12*X237</f>
        <v>0</v>
      </c>
      <c r="KQ237" s="80">
        <f>+Interest_Rate_for_Equipment_Financing/12*Y237</f>
        <v>0</v>
      </c>
      <c r="KR237" s="80">
        <f>+Interest_Rate_for_Equipment_Financing/12*Z237</f>
        <v>0</v>
      </c>
      <c r="KS237" s="80">
        <f>+Interest_Rate_for_Equipment_Financing/12*AA237</f>
        <v>0</v>
      </c>
      <c r="KT237" s="80">
        <f>+Interest_Rate_for_Equipment_Financing/12*AB237</f>
        <v>0</v>
      </c>
      <c r="KU237" s="80">
        <f>+Interest_Rate_for_Equipment_Financing/12*AC237</f>
        <v>0</v>
      </c>
      <c r="KV237" s="80">
        <f>+Interest_Rate_for_Equipment_Financing/12*AD237</f>
        <v>0</v>
      </c>
      <c r="KW237" s="80">
        <f>+Interest_Rate_for_Equipment_Financing/12*AE237</f>
        <v>0</v>
      </c>
      <c r="KX237" s="80">
        <f>+Interest_Rate_for_Equipment_Financing/12*AF237</f>
        <v>0</v>
      </c>
      <c r="KY237" s="80">
        <f>+Interest_Rate_for_Equipment_Financing/12*AG237</f>
        <v>0</v>
      </c>
      <c r="KZ237" s="80">
        <f>+Interest_Rate_for_Equipment_Financing/12*AH237</f>
        <v>0</v>
      </c>
      <c r="LA237" s="80">
        <f>+Interest_Rate_for_Equipment_Financing/12*AI237</f>
        <v>0</v>
      </c>
      <c r="LB237" s="80">
        <f>+Interest_Rate_for_Equipment_Financing/12*AJ237</f>
        <v>0</v>
      </c>
      <c r="LC237" s="80">
        <f>+Interest_Rate_for_Equipment_Financing/12*AK237</f>
        <v>0</v>
      </c>
      <c r="LD237" s="80">
        <f>+Interest_Rate_for_Equipment_Financing/12*AL237</f>
        <v>0</v>
      </c>
      <c r="LE237" s="80">
        <f>+Interest_Rate_for_Equipment_Financing/12*AM237</f>
        <v>0</v>
      </c>
      <c r="LF237" s="80">
        <f>+Interest_Rate_for_Equipment_Financing/12*AN237</f>
        <v>0</v>
      </c>
      <c r="LG237" s="80">
        <f>+Interest_Rate_for_Equipment_Financing/12*AO237</f>
        <v>0</v>
      </c>
      <c r="LH237" s="80">
        <f>+Interest_Rate_for_Equipment_Financing/12*AP237</f>
        <v>0</v>
      </c>
      <c r="LI237" s="80">
        <f>+Interest_Rate_for_Equipment_Financing/12*AQ237</f>
        <v>0</v>
      </c>
      <c r="LJ237" s="80">
        <f>+Interest_Rate_for_Equipment_Financing/12*AR237</f>
        <v>0</v>
      </c>
      <c r="LK237" s="80">
        <f>+Interest_Rate_for_Equipment_Financing/12*AS237</f>
        <v>0</v>
      </c>
      <c r="LL237" s="80">
        <f>+Interest_Rate_for_Equipment_Financing/12*AT237</f>
        <v>0</v>
      </c>
      <c r="LM237" s="80">
        <f>+Interest_Rate_for_Equipment_Financing/12*AU237</f>
        <v>0</v>
      </c>
      <c r="LN237" s="80">
        <f>+Interest_Rate_for_Equipment_Financing/12*AV237</f>
        <v>0</v>
      </c>
      <c r="LO237" s="80">
        <f>+Interest_Rate_for_Equipment_Financing/12*AW237</f>
        <v>0</v>
      </c>
      <c r="LP237" s="80">
        <f>+Interest_Rate_for_Equipment_Financing/12*AX237</f>
        <v>0</v>
      </c>
      <c r="LQ237" s="80">
        <f>+Interest_Rate_for_Equipment_Financing/12*AY237</f>
        <v>0</v>
      </c>
      <c r="LR237" s="80">
        <f>+Interest_Rate_for_Equipment_Financing/12*AZ237</f>
        <v>0</v>
      </c>
      <c r="LS237" s="80">
        <f>+Interest_Rate_for_Equipment_Financing/12*BA237</f>
        <v>0</v>
      </c>
      <c r="LT237" s="80">
        <f>+Interest_Rate_for_Equipment_Financing/12*BB237</f>
        <v>0</v>
      </c>
      <c r="LU237" s="80">
        <f>+Interest_Rate_for_Equipment_Financing/12*BC237</f>
        <v>0</v>
      </c>
      <c r="LV237" s="80">
        <f>+Interest_Rate_for_Equipment_Financing/12*BD237</f>
        <v>0</v>
      </c>
      <c r="LW237" s="80">
        <f>+Interest_Rate_for_Equipment_Financing/12*BE237</f>
        <v>0</v>
      </c>
      <c r="LX237" s="80">
        <f>+Interest_Rate_for_Equipment_Financing/12*BF237</f>
        <v>0</v>
      </c>
      <c r="LY237" s="80">
        <f>+Interest_Rate_for_Equipment_Financing/12*BG237</f>
        <v>0</v>
      </c>
      <c r="LZ237" s="80">
        <f>+Interest_Rate_for_Equipment_Financing/12*BH237</f>
        <v>0</v>
      </c>
      <c r="MA237" s="80">
        <f>+Interest_Rate_for_Equipment_Financing/12*BI237</f>
        <v>0</v>
      </c>
      <c r="MB237" s="80">
        <f>+Interest_Rate_for_Equipment_Financing/12*BJ237</f>
        <v>0</v>
      </c>
      <c r="MC237" s="80">
        <f>+Interest_Rate_for_Equipment_Financing/12*BK237</f>
        <v>0</v>
      </c>
      <c r="MD237" s="80">
        <f>+Interest_Rate_for_Equipment_Financing/12*BL237</f>
        <v>0</v>
      </c>
      <c r="ME237" s="80">
        <f>+Interest_Rate_for_Equipment_Financing/12*BM237</f>
        <v>0</v>
      </c>
      <c r="MF237" s="80">
        <f>+Interest_Rate_for_Equipment_Financing/12*BN237</f>
        <v>0</v>
      </c>
      <c r="MG237" s="80">
        <f>+Interest_Rate_for_Equipment_Financing/12*BO237</f>
        <v>0</v>
      </c>
      <c r="MH237" s="80">
        <f>+Interest_Rate_for_Equipment_Financing/12*BP237</f>
        <v>0</v>
      </c>
      <c r="MI237" s="80">
        <f>+Interest_Rate_for_Equipment_Financing/12*BQ237</f>
        <v>0</v>
      </c>
      <c r="MJ237" s="80">
        <f>+Interest_Rate_for_Equipment_Financing/12*BR237</f>
        <v>0</v>
      </c>
      <c r="MK237" s="80">
        <f>+Interest_Rate_for_Equipment_Financing/12*BS237</f>
        <v>0</v>
      </c>
      <c r="ML237" s="80">
        <f>+Interest_Rate_for_Equipment_Financing/12*BT237</f>
        <v>0</v>
      </c>
      <c r="MM237" s="80">
        <f>+Interest_Rate_for_Equipment_Financing/12*BU237</f>
        <v>0</v>
      </c>
      <c r="MN237" s="80">
        <f>+Interest_Rate_for_Equipment_Financing/12*BV237</f>
        <v>0</v>
      </c>
      <c r="MO237" s="80">
        <f>+Interest_Rate_for_Equipment_Financing/12*BW237</f>
        <v>0</v>
      </c>
      <c r="MP237" s="80">
        <f>+Interest_Rate_for_Equipment_Financing/12*BX237</f>
        <v>0</v>
      </c>
      <c r="MQ237" s="80">
        <f>+Interest_Rate_for_Equipment_Financing/12*BY237</f>
        <v>0</v>
      </c>
      <c r="MR237" s="80">
        <f>+Interest_Rate_for_Equipment_Financing/12*BZ237</f>
        <v>0</v>
      </c>
      <c r="MS237" s="80">
        <f>+Interest_Rate_for_Equipment_Financing/12*CA237</f>
        <v>0</v>
      </c>
      <c r="MT237" s="80">
        <f>+Interest_Rate_for_Equipment_Financing/12*CB237</f>
        <v>0</v>
      </c>
      <c r="MU237" s="80">
        <f>+Interest_Rate_for_Equipment_Financing/12*CC237</f>
        <v>0</v>
      </c>
      <c r="MV237" s="80">
        <f>+Interest_Rate_for_Equipment_Financing/12*CD237</f>
        <v>0</v>
      </c>
      <c r="MW237" s="80">
        <f>+Interest_Rate_for_Equipment_Financing/12*CE237</f>
        <v>0</v>
      </c>
      <c r="MX237" s="80">
        <f>+Interest_Rate_for_Equipment_Financing/12*CF237</f>
        <v>0</v>
      </c>
      <c r="MY237" s="80">
        <f>+Interest_Rate_for_Equipment_Financing/12*CG237</f>
        <v>0</v>
      </c>
      <c r="MZ237" s="80">
        <f>+Interest_Rate_for_Equipment_Financing/12*CH237</f>
        <v>0</v>
      </c>
      <c r="NA237" s="80">
        <f>+Interest_Rate_for_Equipment_Financing/12*CI237</f>
        <v>0</v>
      </c>
      <c r="NB237" s="80">
        <f>+Interest_Rate_for_Equipment_Financing/12*CJ237</f>
        <v>0</v>
      </c>
      <c r="NC237" s="80">
        <f>+Interest_Rate_for_Equipment_Financing/12*CK237</f>
        <v>0</v>
      </c>
      <c r="ND237" s="80">
        <f>+Interest_Rate_for_Equipment_Financing/12*CL237</f>
        <v>0</v>
      </c>
      <c r="NE237" s="80">
        <f>+Interest_Rate_for_Equipment_Financing/12*CM237</f>
        <v>0</v>
      </c>
      <c r="NF237" s="80">
        <f>+Interest_Rate_for_Equipment_Financing/12*CN237</f>
        <v>0</v>
      </c>
      <c r="NG237" s="80">
        <f>+Interest_Rate_for_Equipment_Financing/12*CO237</f>
        <v>0</v>
      </c>
      <c r="NH237" s="80">
        <f>+Interest_Rate_for_Equipment_Financing/12*CP237</f>
        <v>0</v>
      </c>
      <c r="NI237" s="80">
        <f>+Interest_Rate_for_Equipment_Financing/12*CQ237</f>
        <v>0</v>
      </c>
      <c r="NJ237" s="80">
        <f>+Interest_Rate_for_Equipment_Financing/12*CR237</f>
        <v>0</v>
      </c>
      <c r="NK237" s="80">
        <f>+Interest_Rate_for_Equipment_Financing/12*CS237</f>
        <v>0</v>
      </c>
      <c r="NL237" s="80">
        <f>+Interest_Rate_for_Equipment_Financing/12*CT237</f>
        <v>0</v>
      </c>
      <c r="NM237" s="80">
        <f>+Interest_Rate_for_Equipment_Financing/12*CU237</f>
        <v>0</v>
      </c>
      <c r="NN237" s="80">
        <f>+Interest_Rate_for_Equipment_Financing/12*CV237</f>
        <v>0</v>
      </c>
      <c r="NO237" s="80">
        <f>+Interest_Rate_for_Equipment_Financing/12*CW237</f>
        <v>0</v>
      </c>
      <c r="NP237" s="80">
        <f>+Interest_Rate_for_Equipment_Financing/12*CX237</f>
        <v>0</v>
      </c>
      <c r="NQ237" s="80">
        <f>+Interest_Rate_for_Equipment_Financing/12*CY237</f>
        <v>0</v>
      </c>
      <c r="NR237" s="80">
        <f>+Interest_Rate_for_Equipment_Financing/12*CZ237</f>
        <v>0</v>
      </c>
      <c r="NS237" s="80">
        <f>+Interest_Rate_for_Equipment_Financing/12*DA237</f>
        <v>0</v>
      </c>
      <c r="NT237" s="80">
        <f>+Interest_Rate_for_Equipment_Financing/12*DB237</f>
        <v>0</v>
      </c>
      <c r="NU237" s="80">
        <f>+Interest_Rate_for_Equipment_Financing/12*DC237</f>
        <v>0</v>
      </c>
      <c r="NV237" s="80">
        <f>+Interest_Rate_for_Equipment_Financing/12*DD237</f>
        <v>0</v>
      </c>
      <c r="NW237" s="80">
        <f>+Interest_Rate_for_Equipment_Financing/12*DE237</f>
        <v>0</v>
      </c>
      <c r="NX237" s="80">
        <f>+Interest_Rate_for_Equipment_Financing/12*DF237</f>
        <v>0</v>
      </c>
      <c r="NY237" s="80">
        <f>+Interest_Rate_for_Equipment_Financing/12*DG237</f>
        <v>0</v>
      </c>
      <c r="NZ237" s="80">
        <f>+Interest_Rate_for_Equipment_Financing/12*DH237</f>
        <v>0</v>
      </c>
      <c r="OA237" s="80">
        <f>+Interest_Rate_for_Equipment_Financing/12*DI237</f>
        <v>0</v>
      </c>
      <c r="OB237" s="80">
        <f>+Interest_Rate_for_Equipment_Financing/12*DJ237</f>
        <v>0</v>
      </c>
      <c r="OC237" s="80">
        <f>+Interest_Rate_for_Equipment_Financing/12*DK237</f>
        <v>0</v>
      </c>
      <c r="OD237" s="80">
        <f>+Interest_Rate_for_Equipment_Financing/12*DL237</f>
        <v>0</v>
      </c>
      <c r="OE237" s="80">
        <f>+Interest_Rate_for_Equipment_Financing/12*DM237</f>
        <v>0</v>
      </c>
      <c r="OF237" s="80">
        <f>+Interest_Rate_for_Equipment_Financing/12*DN237</f>
        <v>0</v>
      </c>
      <c r="OG237" s="80">
        <f>+Interest_Rate_for_Equipment_Financing/12*DO237</f>
        <v>0</v>
      </c>
      <c r="OH237" s="80">
        <f>+Interest_Rate_for_Equipment_Financing/12*DP237</f>
        <v>0</v>
      </c>
      <c r="OI237" s="80">
        <f>+Interest_Rate_for_Equipment_Financing/12*DQ237</f>
        <v>0</v>
      </c>
      <c r="OJ237" s="80">
        <f>+Interest_Rate_for_Equipment_Financing/12*DR237</f>
        <v>0</v>
      </c>
      <c r="OK237" s="80">
        <f>+Interest_Rate_for_Equipment_Financing/12*DS237</f>
        <v>0</v>
      </c>
      <c r="OL237" s="80">
        <f>+Interest_Rate_for_Equipment_Financing/12*DT237</f>
        <v>0</v>
      </c>
      <c r="OM237" s="80">
        <f>+Interest_Rate_for_Equipment_Financing/12*DU237</f>
        <v>0</v>
      </c>
      <c r="ON237" s="80">
        <f>+Interest_Rate_for_Equipment_Financing/12*DV237</f>
        <v>0</v>
      </c>
      <c r="OO237" s="80">
        <f>+Interest_Rate_for_Equipment_Financing/12*DW237</f>
        <v>0</v>
      </c>
      <c r="OP237" s="80">
        <f>+Interest_Rate_for_Equipment_Financing/12*DX237</f>
        <v>0</v>
      </c>
      <c r="OQ237" s="80">
        <f>+Interest_Rate_for_Equipment_Financing/12*DY237</f>
        <v>0</v>
      </c>
      <c r="OR237" s="80">
        <f>+Interest_Rate_for_Equipment_Financing/12*DZ237</f>
        <v>0</v>
      </c>
      <c r="OS237" s="80">
        <f>+Interest_Rate_for_Equipment_Financing/12*EA237</f>
        <v>0</v>
      </c>
      <c r="OT237" s="80">
        <f>+Interest_Rate_for_Equipment_Financing/12*EB237</f>
        <v>0</v>
      </c>
      <c r="OU237" s="80">
        <f>+Interest_Rate_for_Equipment_Financing/12*EC237</f>
        <v>0</v>
      </c>
      <c r="OV237" s="80">
        <f>+Interest_Rate_for_Equipment_Financing/12*ED237</f>
        <v>0</v>
      </c>
      <c r="OW237" s="80">
        <f>+Interest_Rate_for_Equipment_Financing/12*EE237</f>
        <v>0</v>
      </c>
    </row>
    <row r="238" ht="12.75" customHeight="1">
      <c r="A238" s="79">
        <f t="shared" si="111"/>
        <v>117</v>
      </c>
      <c r="B238" s="79" t="s">
        <v>317</v>
      </c>
      <c r="C238" s="80"/>
      <c r="D238" s="80" t="str">
        <f>Term_for_Equipment_Financing</f>
        <v/>
      </c>
      <c r="E238" s="294">
        <f>+Interest_Rate_LT</f>
        <v>0.05</v>
      </c>
      <c r="F238" s="295">
        <f t="shared" si="141"/>
        <v>9</v>
      </c>
      <c r="G238" s="79">
        <f t="shared" si="142"/>
        <v>2034</v>
      </c>
      <c r="H238" s="296"/>
      <c r="I238" s="296"/>
      <c r="J238" s="297"/>
      <c r="K238" s="1"/>
      <c r="L238" s="1"/>
      <c r="M238" s="256">
        <f t="shared" si="118"/>
        <v>49188</v>
      </c>
      <c r="N238" s="256">
        <f t="shared" si="112"/>
        <v>0</v>
      </c>
      <c r="O238" s="257">
        <f t="shared" si="113"/>
        <v>0</v>
      </c>
      <c r="P238" s="258">
        <f t="shared" ref="P238:ES238" si="349">AND((O238&gt;0.1),OR(P$70&lt;$N238,$N238=0))*(O238+$O238+O238*$E238/12)+(P$70=$M238)*($C238+$O238+$C238*$E238/12)</f>
        <v>0</v>
      </c>
      <c r="Q238" s="258">
        <f t="shared" si="349"/>
        <v>0</v>
      </c>
      <c r="R238" s="258">
        <f t="shared" si="349"/>
        <v>0</v>
      </c>
      <c r="S238" s="258">
        <f t="shared" si="349"/>
        <v>0</v>
      </c>
      <c r="T238" s="258">
        <f t="shared" si="349"/>
        <v>0</v>
      </c>
      <c r="U238" s="258">
        <f t="shared" si="349"/>
        <v>0</v>
      </c>
      <c r="V238" s="258">
        <f t="shared" si="349"/>
        <v>0</v>
      </c>
      <c r="W238" s="258">
        <f t="shared" si="349"/>
        <v>0</v>
      </c>
      <c r="X238" s="258">
        <f t="shared" si="349"/>
        <v>0</v>
      </c>
      <c r="Y238" s="258">
        <f t="shared" si="349"/>
        <v>0</v>
      </c>
      <c r="Z238" s="258">
        <f t="shared" si="349"/>
        <v>0</v>
      </c>
      <c r="AA238" s="258">
        <f t="shared" si="349"/>
        <v>0</v>
      </c>
      <c r="AB238" s="258">
        <f t="shared" si="349"/>
        <v>0</v>
      </c>
      <c r="AC238" s="258">
        <f t="shared" si="349"/>
        <v>0</v>
      </c>
      <c r="AD238" s="258">
        <f t="shared" si="349"/>
        <v>0</v>
      </c>
      <c r="AE238" s="258">
        <f t="shared" si="349"/>
        <v>0</v>
      </c>
      <c r="AF238" s="258">
        <f t="shared" si="349"/>
        <v>0</v>
      </c>
      <c r="AG238" s="258">
        <f t="shared" si="349"/>
        <v>0</v>
      </c>
      <c r="AH238" s="258">
        <f t="shared" si="349"/>
        <v>0</v>
      </c>
      <c r="AI238" s="258">
        <f t="shared" si="349"/>
        <v>0</v>
      </c>
      <c r="AJ238" s="258">
        <f t="shared" si="349"/>
        <v>0</v>
      </c>
      <c r="AK238" s="258">
        <f t="shared" si="349"/>
        <v>0</v>
      </c>
      <c r="AL238" s="258">
        <f t="shared" si="349"/>
        <v>0</v>
      </c>
      <c r="AM238" s="258">
        <f t="shared" si="349"/>
        <v>0</v>
      </c>
      <c r="AN238" s="258">
        <f t="shared" si="349"/>
        <v>0</v>
      </c>
      <c r="AO238" s="258">
        <f t="shared" si="349"/>
        <v>0</v>
      </c>
      <c r="AP238" s="258">
        <f t="shared" si="349"/>
        <v>0</v>
      </c>
      <c r="AQ238" s="258">
        <f t="shared" si="349"/>
        <v>0</v>
      </c>
      <c r="AR238" s="258">
        <f t="shared" si="349"/>
        <v>0</v>
      </c>
      <c r="AS238" s="258">
        <f t="shared" si="349"/>
        <v>0</v>
      </c>
      <c r="AT238" s="258">
        <f t="shared" si="349"/>
        <v>0</v>
      </c>
      <c r="AU238" s="258">
        <f t="shared" si="349"/>
        <v>0</v>
      </c>
      <c r="AV238" s="258">
        <f t="shared" si="349"/>
        <v>0</v>
      </c>
      <c r="AW238" s="258">
        <f t="shared" si="349"/>
        <v>0</v>
      </c>
      <c r="AX238" s="258">
        <f t="shared" si="349"/>
        <v>0</v>
      </c>
      <c r="AY238" s="258">
        <f t="shared" si="349"/>
        <v>0</v>
      </c>
      <c r="AZ238" s="258">
        <f t="shared" si="349"/>
        <v>0</v>
      </c>
      <c r="BA238" s="258">
        <f t="shared" si="349"/>
        <v>0</v>
      </c>
      <c r="BB238" s="258">
        <f t="shared" si="349"/>
        <v>0</v>
      </c>
      <c r="BC238" s="258">
        <f t="shared" si="349"/>
        <v>0</v>
      </c>
      <c r="BD238" s="258">
        <f t="shared" si="349"/>
        <v>0</v>
      </c>
      <c r="BE238" s="258">
        <f t="shared" si="349"/>
        <v>0</v>
      </c>
      <c r="BF238" s="258">
        <f t="shared" si="349"/>
        <v>0</v>
      </c>
      <c r="BG238" s="258">
        <f t="shared" si="349"/>
        <v>0</v>
      </c>
      <c r="BH238" s="258">
        <f t="shared" si="349"/>
        <v>0</v>
      </c>
      <c r="BI238" s="258">
        <f t="shared" si="349"/>
        <v>0</v>
      </c>
      <c r="BJ238" s="258">
        <f t="shared" si="349"/>
        <v>0</v>
      </c>
      <c r="BK238" s="258">
        <f t="shared" si="349"/>
        <v>0</v>
      </c>
      <c r="BL238" s="258">
        <f t="shared" si="349"/>
        <v>0</v>
      </c>
      <c r="BM238" s="258">
        <f t="shared" si="349"/>
        <v>0</v>
      </c>
      <c r="BN238" s="258">
        <f t="shared" si="349"/>
        <v>0</v>
      </c>
      <c r="BO238" s="258">
        <f t="shared" si="349"/>
        <v>0</v>
      </c>
      <c r="BP238" s="258">
        <f t="shared" si="349"/>
        <v>0</v>
      </c>
      <c r="BQ238" s="258">
        <f t="shared" si="349"/>
        <v>0</v>
      </c>
      <c r="BR238" s="258">
        <f t="shared" si="349"/>
        <v>0</v>
      </c>
      <c r="BS238" s="258">
        <f t="shared" si="349"/>
        <v>0</v>
      </c>
      <c r="BT238" s="258">
        <f t="shared" si="349"/>
        <v>0</v>
      </c>
      <c r="BU238" s="258">
        <f t="shared" si="349"/>
        <v>0</v>
      </c>
      <c r="BV238" s="258">
        <f t="shared" si="349"/>
        <v>0</v>
      </c>
      <c r="BW238" s="258">
        <f t="shared" si="349"/>
        <v>0</v>
      </c>
      <c r="BX238" s="258">
        <f t="shared" si="349"/>
        <v>0</v>
      </c>
      <c r="BY238" s="258">
        <f t="shared" si="349"/>
        <v>0</v>
      </c>
      <c r="BZ238" s="258">
        <f t="shared" si="349"/>
        <v>0</v>
      </c>
      <c r="CA238" s="258">
        <f t="shared" si="349"/>
        <v>0</v>
      </c>
      <c r="CB238" s="258">
        <f t="shared" si="349"/>
        <v>0</v>
      </c>
      <c r="CC238" s="258">
        <f t="shared" si="349"/>
        <v>0</v>
      </c>
      <c r="CD238" s="258">
        <f t="shared" si="349"/>
        <v>0</v>
      </c>
      <c r="CE238" s="258">
        <f t="shared" si="349"/>
        <v>0</v>
      </c>
      <c r="CF238" s="258">
        <f t="shared" si="349"/>
        <v>0</v>
      </c>
      <c r="CG238" s="258">
        <f t="shared" si="349"/>
        <v>0</v>
      </c>
      <c r="CH238" s="258">
        <f t="shared" si="349"/>
        <v>0</v>
      </c>
      <c r="CI238" s="258">
        <f t="shared" si="349"/>
        <v>0</v>
      </c>
      <c r="CJ238" s="258">
        <f t="shared" si="349"/>
        <v>0</v>
      </c>
      <c r="CK238" s="258">
        <f t="shared" si="349"/>
        <v>0</v>
      </c>
      <c r="CL238" s="258">
        <f t="shared" si="349"/>
        <v>0</v>
      </c>
      <c r="CM238" s="258">
        <f t="shared" si="349"/>
        <v>0</v>
      </c>
      <c r="CN238" s="258">
        <f t="shared" si="349"/>
        <v>0</v>
      </c>
      <c r="CO238" s="258">
        <f t="shared" si="349"/>
        <v>0</v>
      </c>
      <c r="CP238" s="258">
        <f t="shared" si="349"/>
        <v>0</v>
      </c>
      <c r="CQ238" s="258">
        <f t="shared" si="349"/>
        <v>0</v>
      </c>
      <c r="CR238" s="258">
        <f t="shared" si="349"/>
        <v>0</v>
      </c>
      <c r="CS238" s="258">
        <f t="shared" si="349"/>
        <v>0</v>
      </c>
      <c r="CT238" s="258">
        <f t="shared" si="349"/>
        <v>0</v>
      </c>
      <c r="CU238" s="258">
        <f t="shared" si="349"/>
        <v>0</v>
      </c>
      <c r="CV238" s="258">
        <f t="shared" si="349"/>
        <v>0</v>
      </c>
      <c r="CW238" s="258">
        <f t="shared" si="349"/>
        <v>0</v>
      </c>
      <c r="CX238" s="258">
        <f t="shared" si="349"/>
        <v>0</v>
      </c>
      <c r="CY238" s="258">
        <f t="shared" si="349"/>
        <v>0</v>
      </c>
      <c r="CZ238" s="258">
        <f t="shared" si="349"/>
        <v>0</v>
      </c>
      <c r="DA238" s="258">
        <f t="shared" si="349"/>
        <v>0</v>
      </c>
      <c r="DB238" s="258">
        <f t="shared" si="349"/>
        <v>0</v>
      </c>
      <c r="DC238" s="258">
        <f t="shared" si="349"/>
        <v>0</v>
      </c>
      <c r="DD238" s="258">
        <f t="shared" si="349"/>
        <v>0</v>
      </c>
      <c r="DE238" s="258">
        <f t="shared" si="349"/>
        <v>0</v>
      </c>
      <c r="DF238" s="258">
        <f t="shared" si="349"/>
        <v>0</v>
      </c>
      <c r="DG238" s="258">
        <f t="shared" si="349"/>
        <v>0</v>
      </c>
      <c r="DH238" s="258">
        <f t="shared" si="349"/>
        <v>0</v>
      </c>
      <c r="DI238" s="258">
        <f t="shared" si="349"/>
        <v>0</v>
      </c>
      <c r="DJ238" s="258">
        <f t="shared" si="349"/>
        <v>0</v>
      </c>
      <c r="DK238" s="258">
        <f t="shared" si="349"/>
        <v>0</v>
      </c>
      <c r="DL238" s="258">
        <f t="shared" si="349"/>
        <v>0</v>
      </c>
      <c r="DM238" s="258">
        <f t="shared" si="349"/>
        <v>0</v>
      </c>
      <c r="DN238" s="258">
        <f t="shared" si="349"/>
        <v>0</v>
      </c>
      <c r="DO238" s="258">
        <f t="shared" si="349"/>
        <v>0</v>
      </c>
      <c r="DP238" s="258">
        <f t="shared" si="349"/>
        <v>0</v>
      </c>
      <c r="DQ238" s="258">
        <f t="shared" si="349"/>
        <v>0</v>
      </c>
      <c r="DR238" s="258">
        <f t="shared" si="349"/>
        <v>0</v>
      </c>
      <c r="DS238" s="258">
        <f t="shared" si="349"/>
        <v>0</v>
      </c>
      <c r="DT238" s="258">
        <f t="shared" si="349"/>
        <v>0</v>
      </c>
      <c r="DU238" s="258">
        <f t="shared" si="349"/>
        <v>0</v>
      </c>
      <c r="DV238" s="258">
        <f t="shared" si="349"/>
        <v>0</v>
      </c>
      <c r="DW238" s="258">
        <f t="shared" si="349"/>
        <v>0</v>
      </c>
      <c r="DX238" s="258">
        <f t="shared" si="349"/>
        <v>0</v>
      </c>
      <c r="DY238" s="258">
        <f t="shared" si="349"/>
        <v>0</v>
      </c>
      <c r="DZ238" s="258">
        <f t="shared" si="349"/>
        <v>0</v>
      </c>
      <c r="EA238" s="258">
        <f t="shared" si="349"/>
        <v>0</v>
      </c>
      <c r="EB238" s="258">
        <f t="shared" si="349"/>
        <v>0</v>
      </c>
      <c r="EC238" s="258">
        <f t="shared" si="349"/>
        <v>0</v>
      </c>
      <c r="ED238" s="258">
        <f t="shared" si="349"/>
        <v>0</v>
      </c>
      <c r="EE238" s="258">
        <f t="shared" si="349"/>
        <v>0</v>
      </c>
      <c r="EF238" s="258">
        <f t="shared" si="349"/>
        <v>0</v>
      </c>
      <c r="EG238" s="258">
        <f t="shared" si="349"/>
        <v>0</v>
      </c>
      <c r="EH238" s="258">
        <f t="shared" si="349"/>
        <v>0</v>
      </c>
      <c r="EI238" s="258">
        <f t="shared" si="349"/>
        <v>0</v>
      </c>
      <c r="EJ238" s="258">
        <f t="shared" si="349"/>
        <v>0</v>
      </c>
      <c r="EK238" s="258">
        <f t="shared" si="349"/>
        <v>0</v>
      </c>
      <c r="EL238" s="258">
        <f t="shared" si="349"/>
        <v>0</v>
      </c>
      <c r="EM238" s="258">
        <f t="shared" si="349"/>
        <v>0</v>
      </c>
      <c r="EN238" s="258">
        <f t="shared" si="349"/>
        <v>0</v>
      </c>
      <c r="EO238" s="258">
        <f t="shared" si="349"/>
        <v>0</v>
      </c>
      <c r="EP238" s="258">
        <f t="shared" si="349"/>
        <v>0</v>
      </c>
      <c r="EQ238" s="258">
        <f t="shared" si="349"/>
        <v>0</v>
      </c>
      <c r="ER238" s="258">
        <f t="shared" si="349"/>
        <v>0</v>
      </c>
      <c r="ES238" s="258">
        <f t="shared" si="349"/>
        <v>0</v>
      </c>
      <c r="ET238" s="1"/>
      <c r="EU238" s="1"/>
      <c r="EV238" s="1"/>
      <c r="EW238" s="1"/>
      <c r="EX238" s="80">
        <f t="shared" ref="EX238:KE238" si="350">(P238&gt;0)*(P238-AB238)</f>
        <v>0</v>
      </c>
      <c r="EY238" s="80">
        <f t="shared" si="350"/>
        <v>0</v>
      </c>
      <c r="EZ238" s="80">
        <f t="shared" si="350"/>
        <v>0</v>
      </c>
      <c r="FA238" s="80">
        <f t="shared" si="350"/>
        <v>0</v>
      </c>
      <c r="FB238" s="80">
        <f t="shared" si="350"/>
        <v>0</v>
      </c>
      <c r="FC238" s="80">
        <f t="shared" si="350"/>
        <v>0</v>
      </c>
      <c r="FD238" s="80">
        <f t="shared" si="350"/>
        <v>0</v>
      </c>
      <c r="FE238" s="80">
        <f t="shared" si="350"/>
        <v>0</v>
      </c>
      <c r="FF238" s="80">
        <f t="shared" si="350"/>
        <v>0</v>
      </c>
      <c r="FG238" s="80">
        <f t="shared" si="350"/>
        <v>0</v>
      </c>
      <c r="FH238" s="80">
        <f t="shared" si="350"/>
        <v>0</v>
      </c>
      <c r="FI238" s="80">
        <f t="shared" si="350"/>
        <v>0</v>
      </c>
      <c r="FJ238" s="80">
        <f t="shared" si="350"/>
        <v>0</v>
      </c>
      <c r="FK238" s="80">
        <f t="shared" si="350"/>
        <v>0</v>
      </c>
      <c r="FL238" s="80">
        <f t="shared" si="350"/>
        <v>0</v>
      </c>
      <c r="FM238" s="80">
        <f t="shared" si="350"/>
        <v>0</v>
      </c>
      <c r="FN238" s="80">
        <f t="shared" si="350"/>
        <v>0</v>
      </c>
      <c r="FO238" s="80">
        <f t="shared" si="350"/>
        <v>0</v>
      </c>
      <c r="FP238" s="80">
        <f t="shared" si="350"/>
        <v>0</v>
      </c>
      <c r="FQ238" s="80">
        <f t="shared" si="350"/>
        <v>0</v>
      </c>
      <c r="FR238" s="80">
        <f t="shared" si="350"/>
        <v>0</v>
      </c>
      <c r="FS238" s="80">
        <f t="shared" si="350"/>
        <v>0</v>
      </c>
      <c r="FT238" s="80">
        <f t="shared" si="350"/>
        <v>0</v>
      </c>
      <c r="FU238" s="80">
        <f t="shared" si="350"/>
        <v>0</v>
      </c>
      <c r="FV238" s="80">
        <f t="shared" si="350"/>
        <v>0</v>
      </c>
      <c r="FW238" s="80">
        <f t="shared" si="350"/>
        <v>0</v>
      </c>
      <c r="FX238" s="80">
        <f t="shared" si="350"/>
        <v>0</v>
      </c>
      <c r="FY238" s="80">
        <f t="shared" si="350"/>
        <v>0</v>
      </c>
      <c r="FZ238" s="80">
        <f t="shared" si="350"/>
        <v>0</v>
      </c>
      <c r="GA238" s="80">
        <f t="shared" si="350"/>
        <v>0</v>
      </c>
      <c r="GB238" s="80">
        <f t="shared" si="350"/>
        <v>0</v>
      </c>
      <c r="GC238" s="80">
        <f t="shared" si="350"/>
        <v>0</v>
      </c>
      <c r="GD238" s="80">
        <f t="shared" si="350"/>
        <v>0</v>
      </c>
      <c r="GE238" s="80">
        <f t="shared" si="350"/>
        <v>0</v>
      </c>
      <c r="GF238" s="80">
        <f t="shared" si="350"/>
        <v>0</v>
      </c>
      <c r="GG238" s="80">
        <f t="shared" si="350"/>
        <v>0</v>
      </c>
      <c r="GH238" s="80">
        <f t="shared" si="350"/>
        <v>0</v>
      </c>
      <c r="GI238" s="80">
        <f t="shared" si="350"/>
        <v>0</v>
      </c>
      <c r="GJ238" s="80">
        <f t="shared" si="350"/>
        <v>0</v>
      </c>
      <c r="GK238" s="80">
        <f t="shared" si="350"/>
        <v>0</v>
      </c>
      <c r="GL238" s="80">
        <f t="shared" si="350"/>
        <v>0</v>
      </c>
      <c r="GM238" s="80">
        <f t="shared" si="350"/>
        <v>0</v>
      </c>
      <c r="GN238" s="80">
        <f t="shared" si="350"/>
        <v>0</v>
      </c>
      <c r="GO238" s="80">
        <f t="shared" si="350"/>
        <v>0</v>
      </c>
      <c r="GP238" s="80">
        <f t="shared" si="350"/>
        <v>0</v>
      </c>
      <c r="GQ238" s="80">
        <f t="shared" si="350"/>
        <v>0</v>
      </c>
      <c r="GR238" s="80">
        <f t="shared" si="350"/>
        <v>0</v>
      </c>
      <c r="GS238" s="80">
        <f t="shared" si="350"/>
        <v>0</v>
      </c>
      <c r="GT238" s="80">
        <f t="shared" si="350"/>
        <v>0</v>
      </c>
      <c r="GU238" s="80">
        <f t="shared" si="350"/>
        <v>0</v>
      </c>
      <c r="GV238" s="80">
        <f t="shared" si="350"/>
        <v>0</v>
      </c>
      <c r="GW238" s="80">
        <f t="shared" si="350"/>
        <v>0</v>
      </c>
      <c r="GX238" s="80">
        <f t="shared" si="350"/>
        <v>0</v>
      </c>
      <c r="GY238" s="80">
        <f t="shared" si="350"/>
        <v>0</v>
      </c>
      <c r="GZ238" s="80">
        <f t="shared" si="350"/>
        <v>0</v>
      </c>
      <c r="HA238" s="80">
        <f t="shared" si="350"/>
        <v>0</v>
      </c>
      <c r="HB238" s="80">
        <f t="shared" si="350"/>
        <v>0</v>
      </c>
      <c r="HC238" s="80">
        <f t="shared" si="350"/>
        <v>0</v>
      </c>
      <c r="HD238" s="80">
        <f t="shared" si="350"/>
        <v>0</v>
      </c>
      <c r="HE238" s="80">
        <f t="shared" si="350"/>
        <v>0</v>
      </c>
      <c r="HF238" s="80">
        <f t="shared" si="350"/>
        <v>0</v>
      </c>
      <c r="HG238" s="80">
        <f t="shared" si="350"/>
        <v>0</v>
      </c>
      <c r="HH238" s="80">
        <f t="shared" si="350"/>
        <v>0</v>
      </c>
      <c r="HI238" s="80">
        <f t="shared" si="350"/>
        <v>0</v>
      </c>
      <c r="HJ238" s="80">
        <f t="shared" si="350"/>
        <v>0</v>
      </c>
      <c r="HK238" s="80">
        <f t="shared" si="350"/>
        <v>0</v>
      </c>
      <c r="HL238" s="80">
        <f t="shared" si="350"/>
        <v>0</v>
      </c>
      <c r="HM238" s="80">
        <f t="shared" si="350"/>
        <v>0</v>
      </c>
      <c r="HN238" s="80">
        <f t="shared" si="350"/>
        <v>0</v>
      </c>
      <c r="HO238" s="80">
        <f t="shared" si="350"/>
        <v>0</v>
      </c>
      <c r="HP238" s="80">
        <f t="shared" si="350"/>
        <v>0</v>
      </c>
      <c r="HQ238" s="80">
        <f t="shared" si="350"/>
        <v>0</v>
      </c>
      <c r="HR238" s="80">
        <f t="shared" si="350"/>
        <v>0</v>
      </c>
      <c r="HS238" s="80">
        <f t="shared" si="350"/>
        <v>0</v>
      </c>
      <c r="HT238" s="80">
        <f t="shared" si="350"/>
        <v>0</v>
      </c>
      <c r="HU238" s="80">
        <f t="shared" si="350"/>
        <v>0</v>
      </c>
      <c r="HV238" s="80">
        <f t="shared" si="350"/>
        <v>0</v>
      </c>
      <c r="HW238" s="80">
        <f t="shared" si="350"/>
        <v>0</v>
      </c>
      <c r="HX238" s="80">
        <f t="shared" si="350"/>
        <v>0</v>
      </c>
      <c r="HY238" s="80">
        <f t="shared" si="350"/>
        <v>0</v>
      </c>
      <c r="HZ238" s="80">
        <f t="shared" si="350"/>
        <v>0</v>
      </c>
      <c r="IA238" s="80">
        <f t="shared" si="350"/>
        <v>0</v>
      </c>
      <c r="IB238" s="80">
        <f t="shared" si="350"/>
        <v>0</v>
      </c>
      <c r="IC238" s="80">
        <f t="shared" si="350"/>
        <v>0</v>
      </c>
      <c r="ID238" s="80">
        <f t="shared" si="350"/>
        <v>0</v>
      </c>
      <c r="IE238" s="80">
        <f t="shared" si="350"/>
        <v>0</v>
      </c>
      <c r="IF238" s="80">
        <f t="shared" si="350"/>
        <v>0</v>
      </c>
      <c r="IG238" s="80">
        <f t="shared" si="350"/>
        <v>0</v>
      </c>
      <c r="IH238" s="80">
        <f t="shared" si="350"/>
        <v>0</v>
      </c>
      <c r="II238" s="80">
        <f t="shared" si="350"/>
        <v>0</v>
      </c>
      <c r="IJ238" s="80">
        <f t="shared" si="350"/>
        <v>0</v>
      </c>
      <c r="IK238" s="80">
        <f t="shared" si="350"/>
        <v>0</v>
      </c>
      <c r="IL238" s="80">
        <f t="shared" si="350"/>
        <v>0</v>
      </c>
      <c r="IM238" s="80">
        <f t="shared" si="350"/>
        <v>0</v>
      </c>
      <c r="IN238" s="80">
        <f t="shared" si="350"/>
        <v>0</v>
      </c>
      <c r="IO238" s="80">
        <f t="shared" si="350"/>
        <v>0</v>
      </c>
      <c r="IP238" s="80">
        <f t="shared" si="350"/>
        <v>0</v>
      </c>
      <c r="IQ238" s="80">
        <f t="shared" si="350"/>
        <v>0</v>
      </c>
      <c r="IR238" s="80">
        <f t="shared" si="350"/>
        <v>0</v>
      </c>
      <c r="IS238" s="80">
        <f t="shared" si="350"/>
        <v>0</v>
      </c>
      <c r="IT238" s="80">
        <f t="shared" si="350"/>
        <v>0</v>
      </c>
      <c r="IU238" s="80">
        <f t="shared" si="350"/>
        <v>0</v>
      </c>
      <c r="IV238" s="80">
        <f t="shared" si="350"/>
        <v>0</v>
      </c>
      <c r="IW238" s="80">
        <f t="shared" si="350"/>
        <v>0</v>
      </c>
      <c r="IX238" s="80">
        <f t="shared" si="350"/>
        <v>0</v>
      </c>
      <c r="IY238" s="80">
        <f t="shared" si="350"/>
        <v>0</v>
      </c>
      <c r="IZ238" s="80">
        <f t="shared" si="350"/>
        <v>0</v>
      </c>
      <c r="JA238" s="80">
        <f t="shared" si="350"/>
        <v>0</v>
      </c>
      <c r="JB238" s="80">
        <f t="shared" si="350"/>
        <v>0</v>
      </c>
      <c r="JC238" s="80">
        <f t="shared" si="350"/>
        <v>0</v>
      </c>
      <c r="JD238" s="80">
        <f t="shared" si="350"/>
        <v>0</v>
      </c>
      <c r="JE238" s="80">
        <f t="shared" si="350"/>
        <v>0</v>
      </c>
      <c r="JF238" s="80">
        <f t="shared" si="350"/>
        <v>0</v>
      </c>
      <c r="JG238" s="80">
        <f t="shared" si="350"/>
        <v>0</v>
      </c>
      <c r="JH238" s="80">
        <f t="shared" si="350"/>
        <v>0</v>
      </c>
      <c r="JI238" s="80">
        <f t="shared" si="350"/>
        <v>0</v>
      </c>
      <c r="JJ238" s="80">
        <f t="shared" si="350"/>
        <v>0</v>
      </c>
      <c r="JK238" s="80">
        <f t="shared" si="350"/>
        <v>0</v>
      </c>
      <c r="JL238" s="80">
        <f t="shared" si="350"/>
        <v>0</v>
      </c>
      <c r="JM238" s="80">
        <f t="shared" si="350"/>
        <v>0</v>
      </c>
      <c r="JN238" s="80">
        <f t="shared" si="350"/>
        <v>0</v>
      </c>
      <c r="JO238" s="80">
        <f t="shared" si="350"/>
        <v>0</v>
      </c>
      <c r="JP238" s="80">
        <f t="shared" si="350"/>
        <v>0</v>
      </c>
      <c r="JQ238" s="80">
        <f t="shared" si="350"/>
        <v>0</v>
      </c>
      <c r="JR238" s="80">
        <f t="shared" si="350"/>
        <v>0</v>
      </c>
      <c r="JS238" s="80">
        <f t="shared" si="350"/>
        <v>0</v>
      </c>
      <c r="JT238" s="80">
        <f t="shared" si="350"/>
        <v>0</v>
      </c>
      <c r="JU238" s="80">
        <f t="shared" si="350"/>
        <v>0</v>
      </c>
      <c r="JV238" s="80">
        <f t="shared" si="350"/>
        <v>0</v>
      </c>
      <c r="JW238" s="80">
        <f t="shared" si="350"/>
        <v>0</v>
      </c>
      <c r="JX238" s="80">
        <f t="shared" si="350"/>
        <v>0</v>
      </c>
      <c r="JY238" s="80">
        <f t="shared" si="350"/>
        <v>0</v>
      </c>
      <c r="JZ238" s="80">
        <f t="shared" si="350"/>
        <v>0</v>
      </c>
      <c r="KA238" s="80">
        <f t="shared" si="350"/>
        <v>0</v>
      </c>
      <c r="KB238" s="80">
        <f t="shared" si="350"/>
        <v>0</v>
      </c>
      <c r="KC238" s="80">
        <f t="shared" si="350"/>
        <v>0</v>
      </c>
      <c r="KD238" s="80">
        <f t="shared" si="350"/>
        <v>0</v>
      </c>
      <c r="KE238" s="80">
        <f t="shared" si="350"/>
        <v>0</v>
      </c>
      <c r="KF238" s="1"/>
      <c r="KG238" s="1"/>
      <c r="KH238" s="80">
        <f>+Interest_Rate_for_Equipment_Financing/12*P238</f>
        <v>0</v>
      </c>
      <c r="KI238" s="80">
        <f>+Interest_Rate_for_Equipment_Financing/12*Q238</f>
        <v>0</v>
      </c>
      <c r="KJ238" s="80">
        <f>+Interest_Rate_for_Equipment_Financing/12*R238</f>
        <v>0</v>
      </c>
      <c r="KK238" s="80">
        <f>+Interest_Rate_for_Equipment_Financing/12*S238</f>
        <v>0</v>
      </c>
      <c r="KL238" s="80">
        <f>+Interest_Rate_for_Equipment_Financing/12*T238</f>
        <v>0</v>
      </c>
      <c r="KM238" s="80">
        <f>+Interest_Rate_for_Equipment_Financing/12*U238</f>
        <v>0</v>
      </c>
      <c r="KN238" s="80">
        <f>+Interest_Rate_for_Equipment_Financing/12*V238</f>
        <v>0</v>
      </c>
      <c r="KO238" s="80">
        <f>+Interest_Rate_for_Equipment_Financing/12*W238</f>
        <v>0</v>
      </c>
      <c r="KP238" s="80">
        <f>+Interest_Rate_for_Equipment_Financing/12*X238</f>
        <v>0</v>
      </c>
      <c r="KQ238" s="80">
        <f>+Interest_Rate_for_Equipment_Financing/12*Y238</f>
        <v>0</v>
      </c>
      <c r="KR238" s="80">
        <f>+Interest_Rate_for_Equipment_Financing/12*Z238</f>
        <v>0</v>
      </c>
      <c r="KS238" s="80">
        <f>+Interest_Rate_for_Equipment_Financing/12*AA238</f>
        <v>0</v>
      </c>
      <c r="KT238" s="80">
        <f>+Interest_Rate_for_Equipment_Financing/12*AB238</f>
        <v>0</v>
      </c>
      <c r="KU238" s="80">
        <f>+Interest_Rate_for_Equipment_Financing/12*AC238</f>
        <v>0</v>
      </c>
      <c r="KV238" s="80">
        <f>+Interest_Rate_for_Equipment_Financing/12*AD238</f>
        <v>0</v>
      </c>
      <c r="KW238" s="80">
        <f>+Interest_Rate_for_Equipment_Financing/12*AE238</f>
        <v>0</v>
      </c>
      <c r="KX238" s="80">
        <f>+Interest_Rate_for_Equipment_Financing/12*AF238</f>
        <v>0</v>
      </c>
      <c r="KY238" s="80">
        <f>+Interest_Rate_for_Equipment_Financing/12*AG238</f>
        <v>0</v>
      </c>
      <c r="KZ238" s="80">
        <f>+Interest_Rate_for_Equipment_Financing/12*AH238</f>
        <v>0</v>
      </c>
      <c r="LA238" s="80">
        <f>+Interest_Rate_for_Equipment_Financing/12*AI238</f>
        <v>0</v>
      </c>
      <c r="LB238" s="80">
        <f>+Interest_Rate_for_Equipment_Financing/12*AJ238</f>
        <v>0</v>
      </c>
      <c r="LC238" s="80">
        <f>+Interest_Rate_for_Equipment_Financing/12*AK238</f>
        <v>0</v>
      </c>
      <c r="LD238" s="80">
        <f>+Interest_Rate_for_Equipment_Financing/12*AL238</f>
        <v>0</v>
      </c>
      <c r="LE238" s="80">
        <f>+Interest_Rate_for_Equipment_Financing/12*AM238</f>
        <v>0</v>
      </c>
      <c r="LF238" s="80">
        <f>+Interest_Rate_for_Equipment_Financing/12*AN238</f>
        <v>0</v>
      </c>
      <c r="LG238" s="80">
        <f>+Interest_Rate_for_Equipment_Financing/12*AO238</f>
        <v>0</v>
      </c>
      <c r="LH238" s="80">
        <f>+Interest_Rate_for_Equipment_Financing/12*AP238</f>
        <v>0</v>
      </c>
      <c r="LI238" s="80">
        <f>+Interest_Rate_for_Equipment_Financing/12*AQ238</f>
        <v>0</v>
      </c>
      <c r="LJ238" s="80">
        <f>+Interest_Rate_for_Equipment_Financing/12*AR238</f>
        <v>0</v>
      </c>
      <c r="LK238" s="80">
        <f>+Interest_Rate_for_Equipment_Financing/12*AS238</f>
        <v>0</v>
      </c>
      <c r="LL238" s="80">
        <f>+Interest_Rate_for_Equipment_Financing/12*AT238</f>
        <v>0</v>
      </c>
      <c r="LM238" s="80">
        <f>+Interest_Rate_for_Equipment_Financing/12*AU238</f>
        <v>0</v>
      </c>
      <c r="LN238" s="80">
        <f>+Interest_Rate_for_Equipment_Financing/12*AV238</f>
        <v>0</v>
      </c>
      <c r="LO238" s="80">
        <f>+Interest_Rate_for_Equipment_Financing/12*AW238</f>
        <v>0</v>
      </c>
      <c r="LP238" s="80">
        <f>+Interest_Rate_for_Equipment_Financing/12*AX238</f>
        <v>0</v>
      </c>
      <c r="LQ238" s="80">
        <f>+Interest_Rate_for_Equipment_Financing/12*AY238</f>
        <v>0</v>
      </c>
      <c r="LR238" s="80">
        <f>+Interest_Rate_for_Equipment_Financing/12*AZ238</f>
        <v>0</v>
      </c>
      <c r="LS238" s="80">
        <f>+Interest_Rate_for_Equipment_Financing/12*BA238</f>
        <v>0</v>
      </c>
      <c r="LT238" s="80">
        <f>+Interest_Rate_for_Equipment_Financing/12*BB238</f>
        <v>0</v>
      </c>
      <c r="LU238" s="80">
        <f>+Interest_Rate_for_Equipment_Financing/12*BC238</f>
        <v>0</v>
      </c>
      <c r="LV238" s="80">
        <f>+Interest_Rate_for_Equipment_Financing/12*BD238</f>
        <v>0</v>
      </c>
      <c r="LW238" s="80">
        <f>+Interest_Rate_for_Equipment_Financing/12*BE238</f>
        <v>0</v>
      </c>
      <c r="LX238" s="80">
        <f>+Interest_Rate_for_Equipment_Financing/12*BF238</f>
        <v>0</v>
      </c>
      <c r="LY238" s="80">
        <f>+Interest_Rate_for_Equipment_Financing/12*BG238</f>
        <v>0</v>
      </c>
      <c r="LZ238" s="80">
        <f>+Interest_Rate_for_Equipment_Financing/12*BH238</f>
        <v>0</v>
      </c>
      <c r="MA238" s="80">
        <f>+Interest_Rate_for_Equipment_Financing/12*BI238</f>
        <v>0</v>
      </c>
      <c r="MB238" s="80">
        <f>+Interest_Rate_for_Equipment_Financing/12*BJ238</f>
        <v>0</v>
      </c>
      <c r="MC238" s="80">
        <f>+Interest_Rate_for_Equipment_Financing/12*BK238</f>
        <v>0</v>
      </c>
      <c r="MD238" s="80">
        <f>+Interest_Rate_for_Equipment_Financing/12*BL238</f>
        <v>0</v>
      </c>
      <c r="ME238" s="80">
        <f>+Interest_Rate_for_Equipment_Financing/12*BM238</f>
        <v>0</v>
      </c>
      <c r="MF238" s="80">
        <f>+Interest_Rate_for_Equipment_Financing/12*BN238</f>
        <v>0</v>
      </c>
      <c r="MG238" s="80">
        <f>+Interest_Rate_for_Equipment_Financing/12*BO238</f>
        <v>0</v>
      </c>
      <c r="MH238" s="80">
        <f>+Interest_Rate_for_Equipment_Financing/12*BP238</f>
        <v>0</v>
      </c>
      <c r="MI238" s="80">
        <f>+Interest_Rate_for_Equipment_Financing/12*BQ238</f>
        <v>0</v>
      </c>
      <c r="MJ238" s="80">
        <f>+Interest_Rate_for_Equipment_Financing/12*BR238</f>
        <v>0</v>
      </c>
      <c r="MK238" s="80">
        <f>+Interest_Rate_for_Equipment_Financing/12*BS238</f>
        <v>0</v>
      </c>
      <c r="ML238" s="80">
        <f>+Interest_Rate_for_Equipment_Financing/12*BT238</f>
        <v>0</v>
      </c>
      <c r="MM238" s="80">
        <f>+Interest_Rate_for_Equipment_Financing/12*BU238</f>
        <v>0</v>
      </c>
      <c r="MN238" s="80">
        <f>+Interest_Rate_for_Equipment_Financing/12*BV238</f>
        <v>0</v>
      </c>
      <c r="MO238" s="80">
        <f>+Interest_Rate_for_Equipment_Financing/12*BW238</f>
        <v>0</v>
      </c>
      <c r="MP238" s="80">
        <f>+Interest_Rate_for_Equipment_Financing/12*BX238</f>
        <v>0</v>
      </c>
      <c r="MQ238" s="80">
        <f>+Interest_Rate_for_Equipment_Financing/12*BY238</f>
        <v>0</v>
      </c>
      <c r="MR238" s="80">
        <f>+Interest_Rate_for_Equipment_Financing/12*BZ238</f>
        <v>0</v>
      </c>
      <c r="MS238" s="80">
        <f>+Interest_Rate_for_Equipment_Financing/12*CA238</f>
        <v>0</v>
      </c>
      <c r="MT238" s="80">
        <f>+Interest_Rate_for_Equipment_Financing/12*CB238</f>
        <v>0</v>
      </c>
      <c r="MU238" s="80">
        <f>+Interest_Rate_for_Equipment_Financing/12*CC238</f>
        <v>0</v>
      </c>
      <c r="MV238" s="80">
        <f>+Interest_Rate_for_Equipment_Financing/12*CD238</f>
        <v>0</v>
      </c>
      <c r="MW238" s="80">
        <f>+Interest_Rate_for_Equipment_Financing/12*CE238</f>
        <v>0</v>
      </c>
      <c r="MX238" s="80">
        <f>+Interest_Rate_for_Equipment_Financing/12*CF238</f>
        <v>0</v>
      </c>
      <c r="MY238" s="80">
        <f>+Interest_Rate_for_Equipment_Financing/12*CG238</f>
        <v>0</v>
      </c>
      <c r="MZ238" s="80">
        <f>+Interest_Rate_for_Equipment_Financing/12*CH238</f>
        <v>0</v>
      </c>
      <c r="NA238" s="80">
        <f>+Interest_Rate_for_Equipment_Financing/12*CI238</f>
        <v>0</v>
      </c>
      <c r="NB238" s="80">
        <f>+Interest_Rate_for_Equipment_Financing/12*CJ238</f>
        <v>0</v>
      </c>
      <c r="NC238" s="80">
        <f>+Interest_Rate_for_Equipment_Financing/12*CK238</f>
        <v>0</v>
      </c>
      <c r="ND238" s="80">
        <f>+Interest_Rate_for_Equipment_Financing/12*CL238</f>
        <v>0</v>
      </c>
      <c r="NE238" s="80">
        <f>+Interest_Rate_for_Equipment_Financing/12*CM238</f>
        <v>0</v>
      </c>
      <c r="NF238" s="80">
        <f>+Interest_Rate_for_Equipment_Financing/12*CN238</f>
        <v>0</v>
      </c>
      <c r="NG238" s="80">
        <f>+Interest_Rate_for_Equipment_Financing/12*CO238</f>
        <v>0</v>
      </c>
      <c r="NH238" s="80">
        <f>+Interest_Rate_for_Equipment_Financing/12*CP238</f>
        <v>0</v>
      </c>
      <c r="NI238" s="80">
        <f>+Interest_Rate_for_Equipment_Financing/12*CQ238</f>
        <v>0</v>
      </c>
      <c r="NJ238" s="80">
        <f>+Interest_Rate_for_Equipment_Financing/12*CR238</f>
        <v>0</v>
      </c>
      <c r="NK238" s="80">
        <f>+Interest_Rate_for_Equipment_Financing/12*CS238</f>
        <v>0</v>
      </c>
      <c r="NL238" s="80">
        <f>+Interest_Rate_for_Equipment_Financing/12*CT238</f>
        <v>0</v>
      </c>
      <c r="NM238" s="80">
        <f>+Interest_Rate_for_Equipment_Financing/12*CU238</f>
        <v>0</v>
      </c>
      <c r="NN238" s="80">
        <f>+Interest_Rate_for_Equipment_Financing/12*CV238</f>
        <v>0</v>
      </c>
      <c r="NO238" s="80">
        <f>+Interest_Rate_for_Equipment_Financing/12*CW238</f>
        <v>0</v>
      </c>
      <c r="NP238" s="80">
        <f>+Interest_Rate_for_Equipment_Financing/12*CX238</f>
        <v>0</v>
      </c>
      <c r="NQ238" s="80">
        <f>+Interest_Rate_for_Equipment_Financing/12*CY238</f>
        <v>0</v>
      </c>
      <c r="NR238" s="80">
        <f>+Interest_Rate_for_Equipment_Financing/12*CZ238</f>
        <v>0</v>
      </c>
      <c r="NS238" s="80">
        <f>+Interest_Rate_for_Equipment_Financing/12*DA238</f>
        <v>0</v>
      </c>
      <c r="NT238" s="80">
        <f>+Interest_Rate_for_Equipment_Financing/12*DB238</f>
        <v>0</v>
      </c>
      <c r="NU238" s="80">
        <f>+Interest_Rate_for_Equipment_Financing/12*DC238</f>
        <v>0</v>
      </c>
      <c r="NV238" s="80">
        <f>+Interest_Rate_for_Equipment_Financing/12*DD238</f>
        <v>0</v>
      </c>
      <c r="NW238" s="80">
        <f>+Interest_Rate_for_Equipment_Financing/12*DE238</f>
        <v>0</v>
      </c>
      <c r="NX238" s="80">
        <f>+Interest_Rate_for_Equipment_Financing/12*DF238</f>
        <v>0</v>
      </c>
      <c r="NY238" s="80">
        <f>+Interest_Rate_for_Equipment_Financing/12*DG238</f>
        <v>0</v>
      </c>
      <c r="NZ238" s="80">
        <f>+Interest_Rate_for_Equipment_Financing/12*DH238</f>
        <v>0</v>
      </c>
      <c r="OA238" s="80">
        <f>+Interest_Rate_for_Equipment_Financing/12*DI238</f>
        <v>0</v>
      </c>
      <c r="OB238" s="80">
        <f>+Interest_Rate_for_Equipment_Financing/12*DJ238</f>
        <v>0</v>
      </c>
      <c r="OC238" s="80">
        <f>+Interest_Rate_for_Equipment_Financing/12*DK238</f>
        <v>0</v>
      </c>
      <c r="OD238" s="80">
        <f>+Interest_Rate_for_Equipment_Financing/12*DL238</f>
        <v>0</v>
      </c>
      <c r="OE238" s="80">
        <f>+Interest_Rate_for_Equipment_Financing/12*DM238</f>
        <v>0</v>
      </c>
      <c r="OF238" s="80">
        <f>+Interest_Rate_for_Equipment_Financing/12*DN238</f>
        <v>0</v>
      </c>
      <c r="OG238" s="80">
        <f>+Interest_Rate_for_Equipment_Financing/12*DO238</f>
        <v>0</v>
      </c>
      <c r="OH238" s="80">
        <f>+Interest_Rate_for_Equipment_Financing/12*DP238</f>
        <v>0</v>
      </c>
      <c r="OI238" s="80">
        <f>+Interest_Rate_for_Equipment_Financing/12*DQ238</f>
        <v>0</v>
      </c>
      <c r="OJ238" s="80">
        <f>+Interest_Rate_for_Equipment_Financing/12*DR238</f>
        <v>0</v>
      </c>
      <c r="OK238" s="80">
        <f>+Interest_Rate_for_Equipment_Financing/12*DS238</f>
        <v>0</v>
      </c>
      <c r="OL238" s="80">
        <f>+Interest_Rate_for_Equipment_Financing/12*DT238</f>
        <v>0</v>
      </c>
      <c r="OM238" s="80">
        <f>+Interest_Rate_for_Equipment_Financing/12*DU238</f>
        <v>0</v>
      </c>
      <c r="ON238" s="80">
        <f>+Interest_Rate_for_Equipment_Financing/12*DV238</f>
        <v>0</v>
      </c>
      <c r="OO238" s="80">
        <f>+Interest_Rate_for_Equipment_Financing/12*DW238</f>
        <v>0</v>
      </c>
      <c r="OP238" s="80">
        <f>+Interest_Rate_for_Equipment_Financing/12*DX238</f>
        <v>0</v>
      </c>
      <c r="OQ238" s="80">
        <f>+Interest_Rate_for_Equipment_Financing/12*DY238</f>
        <v>0</v>
      </c>
      <c r="OR238" s="80">
        <f>+Interest_Rate_for_Equipment_Financing/12*DZ238</f>
        <v>0</v>
      </c>
      <c r="OS238" s="80">
        <f>+Interest_Rate_for_Equipment_Financing/12*EA238</f>
        <v>0</v>
      </c>
      <c r="OT238" s="80">
        <f>+Interest_Rate_for_Equipment_Financing/12*EB238</f>
        <v>0</v>
      </c>
      <c r="OU238" s="80">
        <f>+Interest_Rate_for_Equipment_Financing/12*EC238</f>
        <v>0</v>
      </c>
      <c r="OV238" s="80">
        <f>+Interest_Rate_for_Equipment_Financing/12*ED238</f>
        <v>0</v>
      </c>
      <c r="OW238" s="80">
        <f>+Interest_Rate_for_Equipment_Financing/12*EE238</f>
        <v>0</v>
      </c>
    </row>
    <row r="239" ht="12.75" customHeight="1">
      <c r="A239" s="79">
        <f t="shared" si="111"/>
        <v>118</v>
      </c>
      <c r="B239" s="79" t="s">
        <v>318</v>
      </c>
      <c r="C239" s="80"/>
      <c r="D239" s="80" t="str">
        <f>Term_for_Equipment_Financing</f>
        <v/>
      </c>
      <c r="E239" s="294">
        <f>+Interest_Rate_LT</f>
        <v>0.05</v>
      </c>
      <c r="F239" s="295">
        <f t="shared" si="141"/>
        <v>10</v>
      </c>
      <c r="G239" s="79">
        <f t="shared" si="142"/>
        <v>2034</v>
      </c>
      <c r="H239" s="296"/>
      <c r="I239" s="296"/>
      <c r="J239" s="297"/>
      <c r="K239" s="1"/>
      <c r="L239" s="1"/>
      <c r="M239" s="256">
        <f t="shared" si="118"/>
        <v>49218</v>
      </c>
      <c r="N239" s="256">
        <f t="shared" si="112"/>
        <v>0</v>
      </c>
      <c r="O239" s="257">
        <f t="shared" si="113"/>
        <v>0</v>
      </c>
      <c r="P239" s="258">
        <f t="shared" ref="P239:ES239" si="351">AND((O239&gt;0.1),OR(P$70&lt;$N239,$N239=0))*(O239+$O239+O239*$E239/12)+(P$70=$M239)*($C239+$O239+$C239*$E239/12)</f>
        <v>0</v>
      </c>
      <c r="Q239" s="258">
        <f t="shared" si="351"/>
        <v>0</v>
      </c>
      <c r="R239" s="258">
        <f t="shared" si="351"/>
        <v>0</v>
      </c>
      <c r="S239" s="258">
        <f t="shared" si="351"/>
        <v>0</v>
      </c>
      <c r="T239" s="258">
        <f t="shared" si="351"/>
        <v>0</v>
      </c>
      <c r="U239" s="258">
        <f t="shared" si="351"/>
        <v>0</v>
      </c>
      <c r="V239" s="258">
        <f t="shared" si="351"/>
        <v>0</v>
      </c>
      <c r="W239" s="258">
        <f t="shared" si="351"/>
        <v>0</v>
      </c>
      <c r="X239" s="258">
        <f t="shared" si="351"/>
        <v>0</v>
      </c>
      <c r="Y239" s="258">
        <f t="shared" si="351"/>
        <v>0</v>
      </c>
      <c r="Z239" s="258">
        <f t="shared" si="351"/>
        <v>0</v>
      </c>
      <c r="AA239" s="258">
        <f t="shared" si="351"/>
        <v>0</v>
      </c>
      <c r="AB239" s="258">
        <f t="shared" si="351"/>
        <v>0</v>
      </c>
      <c r="AC239" s="258">
        <f t="shared" si="351"/>
        <v>0</v>
      </c>
      <c r="AD239" s="258">
        <f t="shared" si="351"/>
        <v>0</v>
      </c>
      <c r="AE239" s="258">
        <f t="shared" si="351"/>
        <v>0</v>
      </c>
      <c r="AF239" s="258">
        <f t="shared" si="351"/>
        <v>0</v>
      </c>
      <c r="AG239" s="258">
        <f t="shared" si="351"/>
        <v>0</v>
      </c>
      <c r="AH239" s="258">
        <f t="shared" si="351"/>
        <v>0</v>
      </c>
      <c r="AI239" s="258">
        <f t="shared" si="351"/>
        <v>0</v>
      </c>
      <c r="AJ239" s="258">
        <f t="shared" si="351"/>
        <v>0</v>
      </c>
      <c r="AK239" s="258">
        <f t="shared" si="351"/>
        <v>0</v>
      </c>
      <c r="AL239" s="258">
        <f t="shared" si="351"/>
        <v>0</v>
      </c>
      <c r="AM239" s="258">
        <f t="shared" si="351"/>
        <v>0</v>
      </c>
      <c r="AN239" s="258">
        <f t="shared" si="351"/>
        <v>0</v>
      </c>
      <c r="AO239" s="258">
        <f t="shared" si="351"/>
        <v>0</v>
      </c>
      <c r="AP239" s="258">
        <f t="shared" si="351"/>
        <v>0</v>
      </c>
      <c r="AQ239" s="258">
        <f t="shared" si="351"/>
        <v>0</v>
      </c>
      <c r="AR239" s="258">
        <f t="shared" si="351"/>
        <v>0</v>
      </c>
      <c r="AS239" s="258">
        <f t="shared" si="351"/>
        <v>0</v>
      </c>
      <c r="AT239" s="258">
        <f t="shared" si="351"/>
        <v>0</v>
      </c>
      <c r="AU239" s="258">
        <f t="shared" si="351"/>
        <v>0</v>
      </c>
      <c r="AV239" s="258">
        <f t="shared" si="351"/>
        <v>0</v>
      </c>
      <c r="AW239" s="258">
        <f t="shared" si="351"/>
        <v>0</v>
      </c>
      <c r="AX239" s="258">
        <f t="shared" si="351"/>
        <v>0</v>
      </c>
      <c r="AY239" s="258">
        <f t="shared" si="351"/>
        <v>0</v>
      </c>
      <c r="AZ239" s="258">
        <f t="shared" si="351"/>
        <v>0</v>
      </c>
      <c r="BA239" s="258">
        <f t="shared" si="351"/>
        <v>0</v>
      </c>
      <c r="BB239" s="258">
        <f t="shared" si="351"/>
        <v>0</v>
      </c>
      <c r="BC239" s="258">
        <f t="shared" si="351"/>
        <v>0</v>
      </c>
      <c r="BD239" s="258">
        <f t="shared" si="351"/>
        <v>0</v>
      </c>
      <c r="BE239" s="258">
        <f t="shared" si="351"/>
        <v>0</v>
      </c>
      <c r="BF239" s="258">
        <f t="shared" si="351"/>
        <v>0</v>
      </c>
      <c r="BG239" s="258">
        <f t="shared" si="351"/>
        <v>0</v>
      </c>
      <c r="BH239" s="258">
        <f t="shared" si="351"/>
        <v>0</v>
      </c>
      <c r="BI239" s="258">
        <f t="shared" si="351"/>
        <v>0</v>
      </c>
      <c r="BJ239" s="258">
        <f t="shared" si="351"/>
        <v>0</v>
      </c>
      <c r="BK239" s="258">
        <f t="shared" si="351"/>
        <v>0</v>
      </c>
      <c r="BL239" s="258">
        <f t="shared" si="351"/>
        <v>0</v>
      </c>
      <c r="BM239" s="258">
        <f t="shared" si="351"/>
        <v>0</v>
      </c>
      <c r="BN239" s="258">
        <f t="shared" si="351"/>
        <v>0</v>
      </c>
      <c r="BO239" s="258">
        <f t="shared" si="351"/>
        <v>0</v>
      </c>
      <c r="BP239" s="258">
        <f t="shared" si="351"/>
        <v>0</v>
      </c>
      <c r="BQ239" s="258">
        <f t="shared" si="351"/>
        <v>0</v>
      </c>
      <c r="BR239" s="258">
        <f t="shared" si="351"/>
        <v>0</v>
      </c>
      <c r="BS239" s="258">
        <f t="shared" si="351"/>
        <v>0</v>
      </c>
      <c r="BT239" s="258">
        <f t="shared" si="351"/>
        <v>0</v>
      </c>
      <c r="BU239" s="258">
        <f t="shared" si="351"/>
        <v>0</v>
      </c>
      <c r="BV239" s="258">
        <f t="shared" si="351"/>
        <v>0</v>
      </c>
      <c r="BW239" s="258">
        <f t="shared" si="351"/>
        <v>0</v>
      </c>
      <c r="BX239" s="258">
        <f t="shared" si="351"/>
        <v>0</v>
      </c>
      <c r="BY239" s="258">
        <f t="shared" si="351"/>
        <v>0</v>
      </c>
      <c r="BZ239" s="258">
        <f t="shared" si="351"/>
        <v>0</v>
      </c>
      <c r="CA239" s="258">
        <f t="shared" si="351"/>
        <v>0</v>
      </c>
      <c r="CB239" s="258">
        <f t="shared" si="351"/>
        <v>0</v>
      </c>
      <c r="CC239" s="258">
        <f t="shared" si="351"/>
        <v>0</v>
      </c>
      <c r="CD239" s="258">
        <f t="shared" si="351"/>
        <v>0</v>
      </c>
      <c r="CE239" s="258">
        <f t="shared" si="351"/>
        <v>0</v>
      </c>
      <c r="CF239" s="258">
        <f t="shared" si="351"/>
        <v>0</v>
      </c>
      <c r="CG239" s="258">
        <f t="shared" si="351"/>
        <v>0</v>
      </c>
      <c r="CH239" s="258">
        <f t="shared" si="351"/>
        <v>0</v>
      </c>
      <c r="CI239" s="258">
        <f t="shared" si="351"/>
        <v>0</v>
      </c>
      <c r="CJ239" s="258">
        <f t="shared" si="351"/>
        <v>0</v>
      </c>
      <c r="CK239" s="258">
        <f t="shared" si="351"/>
        <v>0</v>
      </c>
      <c r="CL239" s="258">
        <f t="shared" si="351"/>
        <v>0</v>
      </c>
      <c r="CM239" s="258">
        <f t="shared" si="351"/>
        <v>0</v>
      </c>
      <c r="CN239" s="258">
        <f t="shared" si="351"/>
        <v>0</v>
      </c>
      <c r="CO239" s="258">
        <f t="shared" si="351"/>
        <v>0</v>
      </c>
      <c r="CP239" s="258">
        <f t="shared" si="351"/>
        <v>0</v>
      </c>
      <c r="CQ239" s="258">
        <f t="shared" si="351"/>
        <v>0</v>
      </c>
      <c r="CR239" s="258">
        <f t="shared" si="351"/>
        <v>0</v>
      </c>
      <c r="CS239" s="258">
        <f t="shared" si="351"/>
        <v>0</v>
      </c>
      <c r="CT239" s="258">
        <f t="shared" si="351"/>
        <v>0</v>
      </c>
      <c r="CU239" s="258">
        <f t="shared" si="351"/>
        <v>0</v>
      </c>
      <c r="CV239" s="258">
        <f t="shared" si="351"/>
        <v>0</v>
      </c>
      <c r="CW239" s="258">
        <f t="shared" si="351"/>
        <v>0</v>
      </c>
      <c r="CX239" s="258">
        <f t="shared" si="351"/>
        <v>0</v>
      </c>
      <c r="CY239" s="258">
        <f t="shared" si="351"/>
        <v>0</v>
      </c>
      <c r="CZ239" s="258">
        <f t="shared" si="351"/>
        <v>0</v>
      </c>
      <c r="DA239" s="258">
        <f t="shared" si="351"/>
        <v>0</v>
      </c>
      <c r="DB239" s="258">
        <f t="shared" si="351"/>
        <v>0</v>
      </c>
      <c r="DC239" s="258">
        <f t="shared" si="351"/>
        <v>0</v>
      </c>
      <c r="DD239" s="258">
        <f t="shared" si="351"/>
        <v>0</v>
      </c>
      <c r="DE239" s="258">
        <f t="shared" si="351"/>
        <v>0</v>
      </c>
      <c r="DF239" s="258">
        <f t="shared" si="351"/>
        <v>0</v>
      </c>
      <c r="DG239" s="258">
        <f t="shared" si="351"/>
        <v>0</v>
      </c>
      <c r="DH239" s="258">
        <f t="shared" si="351"/>
        <v>0</v>
      </c>
      <c r="DI239" s="258">
        <f t="shared" si="351"/>
        <v>0</v>
      </c>
      <c r="DJ239" s="258">
        <f t="shared" si="351"/>
        <v>0</v>
      </c>
      <c r="DK239" s="258">
        <f t="shared" si="351"/>
        <v>0</v>
      </c>
      <c r="DL239" s="258">
        <f t="shared" si="351"/>
        <v>0</v>
      </c>
      <c r="DM239" s="258">
        <f t="shared" si="351"/>
        <v>0</v>
      </c>
      <c r="DN239" s="258">
        <f t="shared" si="351"/>
        <v>0</v>
      </c>
      <c r="DO239" s="258">
        <f t="shared" si="351"/>
        <v>0</v>
      </c>
      <c r="DP239" s="258">
        <f t="shared" si="351"/>
        <v>0</v>
      </c>
      <c r="DQ239" s="258">
        <f t="shared" si="351"/>
        <v>0</v>
      </c>
      <c r="DR239" s="258">
        <f t="shared" si="351"/>
        <v>0</v>
      </c>
      <c r="DS239" s="258">
        <f t="shared" si="351"/>
        <v>0</v>
      </c>
      <c r="DT239" s="258">
        <f t="shared" si="351"/>
        <v>0</v>
      </c>
      <c r="DU239" s="258">
        <f t="shared" si="351"/>
        <v>0</v>
      </c>
      <c r="DV239" s="258">
        <f t="shared" si="351"/>
        <v>0</v>
      </c>
      <c r="DW239" s="258">
        <f t="shared" si="351"/>
        <v>0</v>
      </c>
      <c r="DX239" s="258">
        <f t="shared" si="351"/>
        <v>0</v>
      </c>
      <c r="DY239" s="258">
        <f t="shared" si="351"/>
        <v>0</v>
      </c>
      <c r="DZ239" s="258">
        <f t="shared" si="351"/>
        <v>0</v>
      </c>
      <c r="EA239" s="258">
        <f t="shared" si="351"/>
        <v>0</v>
      </c>
      <c r="EB239" s="258">
        <f t="shared" si="351"/>
        <v>0</v>
      </c>
      <c r="EC239" s="258">
        <f t="shared" si="351"/>
        <v>0</v>
      </c>
      <c r="ED239" s="258">
        <f t="shared" si="351"/>
        <v>0</v>
      </c>
      <c r="EE239" s="258">
        <f t="shared" si="351"/>
        <v>0</v>
      </c>
      <c r="EF239" s="258">
        <f t="shared" si="351"/>
        <v>0</v>
      </c>
      <c r="EG239" s="258">
        <f t="shared" si="351"/>
        <v>0</v>
      </c>
      <c r="EH239" s="258">
        <f t="shared" si="351"/>
        <v>0</v>
      </c>
      <c r="EI239" s="258">
        <f t="shared" si="351"/>
        <v>0</v>
      </c>
      <c r="EJ239" s="258">
        <f t="shared" si="351"/>
        <v>0</v>
      </c>
      <c r="EK239" s="258">
        <f t="shared" si="351"/>
        <v>0</v>
      </c>
      <c r="EL239" s="258">
        <f t="shared" si="351"/>
        <v>0</v>
      </c>
      <c r="EM239" s="258">
        <f t="shared" si="351"/>
        <v>0</v>
      </c>
      <c r="EN239" s="258">
        <f t="shared" si="351"/>
        <v>0</v>
      </c>
      <c r="EO239" s="258">
        <f t="shared" si="351"/>
        <v>0</v>
      </c>
      <c r="EP239" s="258">
        <f t="shared" si="351"/>
        <v>0</v>
      </c>
      <c r="EQ239" s="258">
        <f t="shared" si="351"/>
        <v>0</v>
      </c>
      <c r="ER239" s="258">
        <f t="shared" si="351"/>
        <v>0</v>
      </c>
      <c r="ES239" s="258">
        <f t="shared" si="351"/>
        <v>0</v>
      </c>
      <c r="ET239" s="1"/>
      <c r="EU239" s="1"/>
      <c r="EV239" s="1"/>
      <c r="EW239" s="1"/>
      <c r="EX239" s="80">
        <f t="shared" ref="EX239:KE239" si="352">(P239&gt;0)*(P239-AB239)</f>
        <v>0</v>
      </c>
      <c r="EY239" s="80">
        <f t="shared" si="352"/>
        <v>0</v>
      </c>
      <c r="EZ239" s="80">
        <f t="shared" si="352"/>
        <v>0</v>
      </c>
      <c r="FA239" s="80">
        <f t="shared" si="352"/>
        <v>0</v>
      </c>
      <c r="FB239" s="80">
        <f t="shared" si="352"/>
        <v>0</v>
      </c>
      <c r="FC239" s="80">
        <f t="shared" si="352"/>
        <v>0</v>
      </c>
      <c r="FD239" s="80">
        <f t="shared" si="352"/>
        <v>0</v>
      </c>
      <c r="FE239" s="80">
        <f t="shared" si="352"/>
        <v>0</v>
      </c>
      <c r="FF239" s="80">
        <f t="shared" si="352"/>
        <v>0</v>
      </c>
      <c r="FG239" s="80">
        <f t="shared" si="352"/>
        <v>0</v>
      </c>
      <c r="FH239" s="80">
        <f t="shared" si="352"/>
        <v>0</v>
      </c>
      <c r="FI239" s="80">
        <f t="shared" si="352"/>
        <v>0</v>
      </c>
      <c r="FJ239" s="80">
        <f t="shared" si="352"/>
        <v>0</v>
      </c>
      <c r="FK239" s="80">
        <f t="shared" si="352"/>
        <v>0</v>
      </c>
      <c r="FL239" s="80">
        <f t="shared" si="352"/>
        <v>0</v>
      </c>
      <c r="FM239" s="80">
        <f t="shared" si="352"/>
        <v>0</v>
      </c>
      <c r="FN239" s="80">
        <f t="shared" si="352"/>
        <v>0</v>
      </c>
      <c r="FO239" s="80">
        <f t="shared" si="352"/>
        <v>0</v>
      </c>
      <c r="FP239" s="80">
        <f t="shared" si="352"/>
        <v>0</v>
      </c>
      <c r="FQ239" s="80">
        <f t="shared" si="352"/>
        <v>0</v>
      </c>
      <c r="FR239" s="80">
        <f t="shared" si="352"/>
        <v>0</v>
      </c>
      <c r="FS239" s="80">
        <f t="shared" si="352"/>
        <v>0</v>
      </c>
      <c r="FT239" s="80">
        <f t="shared" si="352"/>
        <v>0</v>
      </c>
      <c r="FU239" s="80">
        <f t="shared" si="352"/>
        <v>0</v>
      </c>
      <c r="FV239" s="80">
        <f t="shared" si="352"/>
        <v>0</v>
      </c>
      <c r="FW239" s="80">
        <f t="shared" si="352"/>
        <v>0</v>
      </c>
      <c r="FX239" s="80">
        <f t="shared" si="352"/>
        <v>0</v>
      </c>
      <c r="FY239" s="80">
        <f t="shared" si="352"/>
        <v>0</v>
      </c>
      <c r="FZ239" s="80">
        <f t="shared" si="352"/>
        <v>0</v>
      </c>
      <c r="GA239" s="80">
        <f t="shared" si="352"/>
        <v>0</v>
      </c>
      <c r="GB239" s="80">
        <f t="shared" si="352"/>
        <v>0</v>
      </c>
      <c r="GC239" s="80">
        <f t="shared" si="352"/>
        <v>0</v>
      </c>
      <c r="GD239" s="80">
        <f t="shared" si="352"/>
        <v>0</v>
      </c>
      <c r="GE239" s="80">
        <f t="shared" si="352"/>
        <v>0</v>
      </c>
      <c r="GF239" s="80">
        <f t="shared" si="352"/>
        <v>0</v>
      </c>
      <c r="GG239" s="80">
        <f t="shared" si="352"/>
        <v>0</v>
      </c>
      <c r="GH239" s="80">
        <f t="shared" si="352"/>
        <v>0</v>
      </c>
      <c r="GI239" s="80">
        <f t="shared" si="352"/>
        <v>0</v>
      </c>
      <c r="GJ239" s="80">
        <f t="shared" si="352"/>
        <v>0</v>
      </c>
      <c r="GK239" s="80">
        <f t="shared" si="352"/>
        <v>0</v>
      </c>
      <c r="GL239" s="80">
        <f t="shared" si="352"/>
        <v>0</v>
      </c>
      <c r="GM239" s="80">
        <f t="shared" si="352"/>
        <v>0</v>
      </c>
      <c r="GN239" s="80">
        <f t="shared" si="352"/>
        <v>0</v>
      </c>
      <c r="GO239" s="80">
        <f t="shared" si="352"/>
        <v>0</v>
      </c>
      <c r="GP239" s="80">
        <f t="shared" si="352"/>
        <v>0</v>
      </c>
      <c r="GQ239" s="80">
        <f t="shared" si="352"/>
        <v>0</v>
      </c>
      <c r="GR239" s="80">
        <f t="shared" si="352"/>
        <v>0</v>
      </c>
      <c r="GS239" s="80">
        <f t="shared" si="352"/>
        <v>0</v>
      </c>
      <c r="GT239" s="80">
        <f t="shared" si="352"/>
        <v>0</v>
      </c>
      <c r="GU239" s="80">
        <f t="shared" si="352"/>
        <v>0</v>
      </c>
      <c r="GV239" s="80">
        <f t="shared" si="352"/>
        <v>0</v>
      </c>
      <c r="GW239" s="80">
        <f t="shared" si="352"/>
        <v>0</v>
      </c>
      <c r="GX239" s="80">
        <f t="shared" si="352"/>
        <v>0</v>
      </c>
      <c r="GY239" s="80">
        <f t="shared" si="352"/>
        <v>0</v>
      </c>
      <c r="GZ239" s="80">
        <f t="shared" si="352"/>
        <v>0</v>
      </c>
      <c r="HA239" s="80">
        <f t="shared" si="352"/>
        <v>0</v>
      </c>
      <c r="HB239" s="80">
        <f t="shared" si="352"/>
        <v>0</v>
      </c>
      <c r="HC239" s="80">
        <f t="shared" si="352"/>
        <v>0</v>
      </c>
      <c r="HD239" s="80">
        <f t="shared" si="352"/>
        <v>0</v>
      </c>
      <c r="HE239" s="80">
        <f t="shared" si="352"/>
        <v>0</v>
      </c>
      <c r="HF239" s="80">
        <f t="shared" si="352"/>
        <v>0</v>
      </c>
      <c r="HG239" s="80">
        <f t="shared" si="352"/>
        <v>0</v>
      </c>
      <c r="HH239" s="80">
        <f t="shared" si="352"/>
        <v>0</v>
      </c>
      <c r="HI239" s="80">
        <f t="shared" si="352"/>
        <v>0</v>
      </c>
      <c r="HJ239" s="80">
        <f t="shared" si="352"/>
        <v>0</v>
      </c>
      <c r="HK239" s="80">
        <f t="shared" si="352"/>
        <v>0</v>
      </c>
      <c r="HL239" s="80">
        <f t="shared" si="352"/>
        <v>0</v>
      </c>
      <c r="HM239" s="80">
        <f t="shared" si="352"/>
        <v>0</v>
      </c>
      <c r="HN239" s="80">
        <f t="shared" si="352"/>
        <v>0</v>
      </c>
      <c r="HO239" s="80">
        <f t="shared" si="352"/>
        <v>0</v>
      </c>
      <c r="HP239" s="80">
        <f t="shared" si="352"/>
        <v>0</v>
      </c>
      <c r="HQ239" s="80">
        <f t="shared" si="352"/>
        <v>0</v>
      </c>
      <c r="HR239" s="80">
        <f t="shared" si="352"/>
        <v>0</v>
      </c>
      <c r="HS239" s="80">
        <f t="shared" si="352"/>
        <v>0</v>
      </c>
      <c r="HT239" s="80">
        <f t="shared" si="352"/>
        <v>0</v>
      </c>
      <c r="HU239" s="80">
        <f t="shared" si="352"/>
        <v>0</v>
      </c>
      <c r="HV239" s="80">
        <f t="shared" si="352"/>
        <v>0</v>
      </c>
      <c r="HW239" s="80">
        <f t="shared" si="352"/>
        <v>0</v>
      </c>
      <c r="HX239" s="80">
        <f t="shared" si="352"/>
        <v>0</v>
      </c>
      <c r="HY239" s="80">
        <f t="shared" si="352"/>
        <v>0</v>
      </c>
      <c r="HZ239" s="80">
        <f t="shared" si="352"/>
        <v>0</v>
      </c>
      <c r="IA239" s="80">
        <f t="shared" si="352"/>
        <v>0</v>
      </c>
      <c r="IB239" s="80">
        <f t="shared" si="352"/>
        <v>0</v>
      </c>
      <c r="IC239" s="80">
        <f t="shared" si="352"/>
        <v>0</v>
      </c>
      <c r="ID239" s="80">
        <f t="shared" si="352"/>
        <v>0</v>
      </c>
      <c r="IE239" s="80">
        <f t="shared" si="352"/>
        <v>0</v>
      </c>
      <c r="IF239" s="80">
        <f t="shared" si="352"/>
        <v>0</v>
      </c>
      <c r="IG239" s="80">
        <f t="shared" si="352"/>
        <v>0</v>
      </c>
      <c r="IH239" s="80">
        <f t="shared" si="352"/>
        <v>0</v>
      </c>
      <c r="II239" s="80">
        <f t="shared" si="352"/>
        <v>0</v>
      </c>
      <c r="IJ239" s="80">
        <f t="shared" si="352"/>
        <v>0</v>
      </c>
      <c r="IK239" s="80">
        <f t="shared" si="352"/>
        <v>0</v>
      </c>
      <c r="IL239" s="80">
        <f t="shared" si="352"/>
        <v>0</v>
      </c>
      <c r="IM239" s="80">
        <f t="shared" si="352"/>
        <v>0</v>
      </c>
      <c r="IN239" s="80">
        <f t="shared" si="352"/>
        <v>0</v>
      </c>
      <c r="IO239" s="80">
        <f t="shared" si="352"/>
        <v>0</v>
      </c>
      <c r="IP239" s="80">
        <f t="shared" si="352"/>
        <v>0</v>
      </c>
      <c r="IQ239" s="80">
        <f t="shared" si="352"/>
        <v>0</v>
      </c>
      <c r="IR239" s="80">
        <f t="shared" si="352"/>
        <v>0</v>
      </c>
      <c r="IS239" s="80">
        <f t="shared" si="352"/>
        <v>0</v>
      </c>
      <c r="IT239" s="80">
        <f t="shared" si="352"/>
        <v>0</v>
      </c>
      <c r="IU239" s="80">
        <f t="shared" si="352"/>
        <v>0</v>
      </c>
      <c r="IV239" s="80">
        <f t="shared" si="352"/>
        <v>0</v>
      </c>
      <c r="IW239" s="80">
        <f t="shared" si="352"/>
        <v>0</v>
      </c>
      <c r="IX239" s="80">
        <f t="shared" si="352"/>
        <v>0</v>
      </c>
      <c r="IY239" s="80">
        <f t="shared" si="352"/>
        <v>0</v>
      </c>
      <c r="IZ239" s="80">
        <f t="shared" si="352"/>
        <v>0</v>
      </c>
      <c r="JA239" s="80">
        <f t="shared" si="352"/>
        <v>0</v>
      </c>
      <c r="JB239" s="80">
        <f t="shared" si="352"/>
        <v>0</v>
      </c>
      <c r="JC239" s="80">
        <f t="shared" si="352"/>
        <v>0</v>
      </c>
      <c r="JD239" s="80">
        <f t="shared" si="352"/>
        <v>0</v>
      </c>
      <c r="JE239" s="80">
        <f t="shared" si="352"/>
        <v>0</v>
      </c>
      <c r="JF239" s="80">
        <f t="shared" si="352"/>
        <v>0</v>
      </c>
      <c r="JG239" s="80">
        <f t="shared" si="352"/>
        <v>0</v>
      </c>
      <c r="JH239" s="80">
        <f t="shared" si="352"/>
        <v>0</v>
      </c>
      <c r="JI239" s="80">
        <f t="shared" si="352"/>
        <v>0</v>
      </c>
      <c r="JJ239" s="80">
        <f t="shared" si="352"/>
        <v>0</v>
      </c>
      <c r="JK239" s="80">
        <f t="shared" si="352"/>
        <v>0</v>
      </c>
      <c r="JL239" s="80">
        <f t="shared" si="352"/>
        <v>0</v>
      </c>
      <c r="JM239" s="80">
        <f t="shared" si="352"/>
        <v>0</v>
      </c>
      <c r="JN239" s="80">
        <f t="shared" si="352"/>
        <v>0</v>
      </c>
      <c r="JO239" s="80">
        <f t="shared" si="352"/>
        <v>0</v>
      </c>
      <c r="JP239" s="80">
        <f t="shared" si="352"/>
        <v>0</v>
      </c>
      <c r="JQ239" s="80">
        <f t="shared" si="352"/>
        <v>0</v>
      </c>
      <c r="JR239" s="80">
        <f t="shared" si="352"/>
        <v>0</v>
      </c>
      <c r="JS239" s="80">
        <f t="shared" si="352"/>
        <v>0</v>
      </c>
      <c r="JT239" s="80">
        <f t="shared" si="352"/>
        <v>0</v>
      </c>
      <c r="JU239" s="80">
        <f t="shared" si="352"/>
        <v>0</v>
      </c>
      <c r="JV239" s="80">
        <f t="shared" si="352"/>
        <v>0</v>
      </c>
      <c r="JW239" s="80">
        <f t="shared" si="352"/>
        <v>0</v>
      </c>
      <c r="JX239" s="80">
        <f t="shared" si="352"/>
        <v>0</v>
      </c>
      <c r="JY239" s="80">
        <f t="shared" si="352"/>
        <v>0</v>
      </c>
      <c r="JZ239" s="80">
        <f t="shared" si="352"/>
        <v>0</v>
      </c>
      <c r="KA239" s="80">
        <f t="shared" si="352"/>
        <v>0</v>
      </c>
      <c r="KB239" s="80">
        <f t="shared" si="352"/>
        <v>0</v>
      </c>
      <c r="KC239" s="80">
        <f t="shared" si="352"/>
        <v>0</v>
      </c>
      <c r="KD239" s="80">
        <f t="shared" si="352"/>
        <v>0</v>
      </c>
      <c r="KE239" s="80">
        <f t="shared" si="352"/>
        <v>0</v>
      </c>
      <c r="KF239" s="1"/>
      <c r="KG239" s="1"/>
      <c r="KH239" s="80">
        <f>+Interest_Rate_for_Equipment_Financing/12*P239</f>
        <v>0</v>
      </c>
      <c r="KI239" s="80">
        <f>+Interest_Rate_for_Equipment_Financing/12*Q239</f>
        <v>0</v>
      </c>
      <c r="KJ239" s="80">
        <f>+Interest_Rate_for_Equipment_Financing/12*R239</f>
        <v>0</v>
      </c>
      <c r="KK239" s="80">
        <f>+Interest_Rate_for_Equipment_Financing/12*S239</f>
        <v>0</v>
      </c>
      <c r="KL239" s="80">
        <f>+Interest_Rate_for_Equipment_Financing/12*T239</f>
        <v>0</v>
      </c>
      <c r="KM239" s="80">
        <f>+Interest_Rate_for_Equipment_Financing/12*U239</f>
        <v>0</v>
      </c>
      <c r="KN239" s="80">
        <f>+Interest_Rate_for_Equipment_Financing/12*V239</f>
        <v>0</v>
      </c>
      <c r="KO239" s="80">
        <f>+Interest_Rate_for_Equipment_Financing/12*W239</f>
        <v>0</v>
      </c>
      <c r="KP239" s="80">
        <f>+Interest_Rate_for_Equipment_Financing/12*X239</f>
        <v>0</v>
      </c>
      <c r="KQ239" s="80">
        <f>+Interest_Rate_for_Equipment_Financing/12*Y239</f>
        <v>0</v>
      </c>
      <c r="KR239" s="80">
        <f>+Interest_Rate_for_Equipment_Financing/12*Z239</f>
        <v>0</v>
      </c>
      <c r="KS239" s="80">
        <f>+Interest_Rate_for_Equipment_Financing/12*AA239</f>
        <v>0</v>
      </c>
      <c r="KT239" s="80">
        <f>+Interest_Rate_for_Equipment_Financing/12*AB239</f>
        <v>0</v>
      </c>
      <c r="KU239" s="80">
        <f>+Interest_Rate_for_Equipment_Financing/12*AC239</f>
        <v>0</v>
      </c>
      <c r="KV239" s="80">
        <f>+Interest_Rate_for_Equipment_Financing/12*AD239</f>
        <v>0</v>
      </c>
      <c r="KW239" s="80">
        <f>+Interest_Rate_for_Equipment_Financing/12*AE239</f>
        <v>0</v>
      </c>
      <c r="KX239" s="80">
        <f>+Interest_Rate_for_Equipment_Financing/12*AF239</f>
        <v>0</v>
      </c>
      <c r="KY239" s="80">
        <f>+Interest_Rate_for_Equipment_Financing/12*AG239</f>
        <v>0</v>
      </c>
      <c r="KZ239" s="80">
        <f>+Interest_Rate_for_Equipment_Financing/12*AH239</f>
        <v>0</v>
      </c>
      <c r="LA239" s="80">
        <f>+Interest_Rate_for_Equipment_Financing/12*AI239</f>
        <v>0</v>
      </c>
      <c r="LB239" s="80">
        <f>+Interest_Rate_for_Equipment_Financing/12*AJ239</f>
        <v>0</v>
      </c>
      <c r="LC239" s="80">
        <f>+Interest_Rate_for_Equipment_Financing/12*AK239</f>
        <v>0</v>
      </c>
      <c r="LD239" s="80">
        <f>+Interest_Rate_for_Equipment_Financing/12*AL239</f>
        <v>0</v>
      </c>
      <c r="LE239" s="80">
        <f>+Interest_Rate_for_Equipment_Financing/12*AM239</f>
        <v>0</v>
      </c>
      <c r="LF239" s="80">
        <f>+Interest_Rate_for_Equipment_Financing/12*AN239</f>
        <v>0</v>
      </c>
      <c r="LG239" s="80">
        <f>+Interest_Rate_for_Equipment_Financing/12*AO239</f>
        <v>0</v>
      </c>
      <c r="LH239" s="80">
        <f>+Interest_Rate_for_Equipment_Financing/12*AP239</f>
        <v>0</v>
      </c>
      <c r="LI239" s="80">
        <f>+Interest_Rate_for_Equipment_Financing/12*AQ239</f>
        <v>0</v>
      </c>
      <c r="LJ239" s="80">
        <f>+Interest_Rate_for_Equipment_Financing/12*AR239</f>
        <v>0</v>
      </c>
      <c r="LK239" s="80">
        <f>+Interest_Rate_for_Equipment_Financing/12*AS239</f>
        <v>0</v>
      </c>
      <c r="LL239" s="80">
        <f>+Interest_Rate_for_Equipment_Financing/12*AT239</f>
        <v>0</v>
      </c>
      <c r="LM239" s="80">
        <f>+Interest_Rate_for_Equipment_Financing/12*AU239</f>
        <v>0</v>
      </c>
      <c r="LN239" s="80">
        <f>+Interest_Rate_for_Equipment_Financing/12*AV239</f>
        <v>0</v>
      </c>
      <c r="LO239" s="80">
        <f>+Interest_Rate_for_Equipment_Financing/12*AW239</f>
        <v>0</v>
      </c>
      <c r="LP239" s="80">
        <f>+Interest_Rate_for_Equipment_Financing/12*AX239</f>
        <v>0</v>
      </c>
      <c r="LQ239" s="80">
        <f>+Interest_Rate_for_Equipment_Financing/12*AY239</f>
        <v>0</v>
      </c>
      <c r="LR239" s="80">
        <f>+Interest_Rate_for_Equipment_Financing/12*AZ239</f>
        <v>0</v>
      </c>
      <c r="LS239" s="80">
        <f>+Interest_Rate_for_Equipment_Financing/12*BA239</f>
        <v>0</v>
      </c>
      <c r="LT239" s="80">
        <f>+Interest_Rate_for_Equipment_Financing/12*BB239</f>
        <v>0</v>
      </c>
      <c r="LU239" s="80">
        <f>+Interest_Rate_for_Equipment_Financing/12*BC239</f>
        <v>0</v>
      </c>
      <c r="LV239" s="80">
        <f>+Interest_Rate_for_Equipment_Financing/12*BD239</f>
        <v>0</v>
      </c>
      <c r="LW239" s="80">
        <f>+Interest_Rate_for_Equipment_Financing/12*BE239</f>
        <v>0</v>
      </c>
      <c r="LX239" s="80">
        <f>+Interest_Rate_for_Equipment_Financing/12*BF239</f>
        <v>0</v>
      </c>
      <c r="LY239" s="80">
        <f>+Interest_Rate_for_Equipment_Financing/12*BG239</f>
        <v>0</v>
      </c>
      <c r="LZ239" s="80">
        <f>+Interest_Rate_for_Equipment_Financing/12*BH239</f>
        <v>0</v>
      </c>
      <c r="MA239" s="80">
        <f>+Interest_Rate_for_Equipment_Financing/12*BI239</f>
        <v>0</v>
      </c>
      <c r="MB239" s="80">
        <f>+Interest_Rate_for_Equipment_Financing/12*BJ239</f>
        <v>0</v>
      </c>
      <c r="MC239" s="80">
        <f>+Interest_Rate_for_Equipment_Financing/12*BK239</f>
        <v>0</v>
      </c>
      <c r="MD239" s="80">
        <f>+Interest_Rate_for_Equipment_Financing/12*BL239</f>
        <v>0</v>
      </c>
      <c r="ME239" s="80">
        <f>+Interest_Rate_for_Equipment_Financing/12*BM239</f>
        <v>0</v>
      </c>
      <c r="MF239" s="80">
        <f>+Interest_Rate_for_Equipment_Financing/12*BN239</f>
        <v>0</v>
      </c>
      <c r="MG239" s="80">
        <f>+Interest_Rate_for_Equipment_Financing/12*BO239</f>
        <v>0</v>
      </c>
      <c r="MH239" s="80">
        <f>+Interest_Rate_for_Equipment_Financing/12*BP239</f>
        <v>0</v>
      </c>
      <c r="MI239" s="80">
        <f>+Interest_Rate_for_Equipment_Financing/12*BQ239</f>
        <v>0</v>
      </c>
      <c r="MJ239" s="80">
        <f>+Interest_Rate_for_Equipment_Financing/12*BR239</f>
        <v>0</v>
      </c>
      <c r="MK239" s="80">
        <f>+Interest_Rate_for_Equipment_Financing/12*BS239</f>
        <v>0</v>
      </c>
      <c r="ML239" s="80">
        <f>+Interest_Rate_for_Equipment_Financing/12*BT239</f>
        <v>0</v>
      </c>
      <c r="MM239" s="80">
        <f>+Interest_Rate_for_Equipment_Financing/12*BU239</f>
        <v>0</v>
      </c>
      <c r="MN239" s="80">
        <f>+Interest_Rate_for_Equipment_Financing/12*BV239</f>
        <v>0</v>
      </c>
      <c r="MO239" s="80">
        <f>+Interest_Rate_for_Equipment_Financing/12*BW239</f>
        <v>0</v>
      </c>
      <c r="MP239" s="80">
        <f>+Interest_Rate_for_Equipment_Financing/12*BX239</f>
        <v>0</v>
      </c>
      <c r="MQ239" s="80">
        <f>+Interest_Rate_for_Equipment_Financing/12*BY239</f>
        <v>0</v>
      </c>
      <c r="MR239" s="80">
        <f>+Interest_Rate_for_Equipment_Financing/12*BZ239</f>
        <v>0</v>
      </c>
      <c r="MS239" s="80">
        <f>+Interest_Rate_for_Equipment_Financing/12*CA239</f>
        <v>0</v>
      </c>
      <c r="MT239" s="80">
        <f>+Interest_Rate_for_Equipment_Financing/12*CB239</f>
        <v>0</v>
      </c>
      <c r="MU239" s="80">
        <f>+Interest_Rate_for_Equipment_Financing/12*CC239</f>
        <v>0</v>
      </c>
      <c r="MV239" s="80">
        <f>+Interest_Rate_for_Equipment_Financing/12*CD239</f>
        <v>0</v>
      </c>
      <c r="MW239" s="80">
        <f>+Interest_Rate_for_Equipment_Financing/12*CE239</f>
        <v>0</v>
      </c>
      <c r="MX239" s="80">
        <f>+Interest_Rate_for_Equipment_Financing/12*CF239</f>
        <v>0</v>
      </c>
      <c r="MY239" s="80">
        <f>+Interest_Rate_for_Equipment_Financing/12*CG239</f>
        <v>0</v>
      </c>
      <c r="MZ239" s="80">
        <f>+Interest_Rate_for_Equipment_Financing/12*CH239</f>
        <v>0</v>
      </c>
      <c r="NA239" s="80">
        <f>+Interest_Rate_for_Equipment_Financing/12*CI239</f>
        <v>0</v>
      </c>
      <c r="NB239" s="80">
        <f>+Interest_Rate_for_Equipment_Financing/12*CJ239</f>
        <v>0</v>
      </c>
      <c r="NC239" s="80">
        <f>+Interest_Rate_for_Equipment_Financing/12*CK239</f>
        <v>0</v>
      </c>
      <c r="ND239" s="80">
        <f>+Interest_Rate_for_Equipment_Financing/12*CL239</f>
        <v>0</v>
      </c>
      <c r="NE239" s="80">
        <f>+Interest_Rate_for_Equipment_Financing/12*CM239</f>
        <v>0</v>
      </c>
      <c r="NF239" s="80">
        <f>+Interest_Rate_for_Equipment_Financing/12*CN239</f>
        <v>0</v>
      </c>
      <c r="NG239" s="80">
        <f>+Interest_Rate_for_Equipment_Financing/12*CO239</f>
        <v>0</v>
      </c>
      <c r="NH239" s="80">
        <f>+Interest_Rate_for_Equipment_Financing/12*CP239</f>
        <v>0</v>
      </c>
      <c r="NI239" s="80">
        <f>+Interest_Rate_for_Equipment_Financing/12*CQ239</f>
        <v>0</v>
      </c>
      <c r="NJ239" s="80">
        <f>+Interest_Rate_for_Equipment_Financing/12*CR239</f>
        <v>0</v>
      </c>
      <c r="NK239" s="80">
        <f>+Interest_Rate_for_Equipment_Financing/12*CS239</f>
        <v>0</v>
      </c>
      <c r="NL239" s="80">
        <f>+Interest_Rate_for_Equipment_Financing/12*CT239</f>
        <v>0</v>
      </c>
      <c r="NM239" s="80">
        <f>+Interest_Rate_for_Equipment_Financing/12*CU239</f>
        <v>0</v>
      </c>
      <c r="NN239" s="80">
        <f>+Interest_Rate_for_Equipment_Financing/12*CV239</f>
        <v>0</v>
      </c>
      <c r="NO239" s="80">
        <f>+Interest_Rate_for_Equipment_Financing/12*CW239</f>
        <v>0</v>
      </c>
      <c r="NP239" s="80">
        <f>+Interest_Rate_for_Equipment_Financing/12*CX239</f>
        <v>0</v>
      </c>
      <c r="NQ239" s="80">
        <f>+Interest_Rate_for_Equipment_Financing/12*CY239</f>
        <v>0</v>
      </c>
      <c r="NR239" s="80">
        <f>+Interest_Rate_for_Equipment_Financing/12*CZ239</f>
        <v>0</v>
      </c>
      <c r="NS239" s="80">
        <f>+Interest_Rate_for_Equipment_Financing/12*DA239</f>
        <v>0</v>
      </c>
      <c r="NT239" s="80">
        <f>+Interest_Rate_for_Equipment_Financing/12*DB239</f>
        <v>0</v>
      </c>
      <c r="NU239" s="80">
        <f>+Interest_Rate_for_Equipment_Financing/12*DC239</f>
        <v>0</v>
      </c>
      <c r="NV239" s="80">
        <f>+Interest_Rate_for_Equipment_Financing/12*DD239</f>
        <v>0</v>
      </c>
      <c r="NW239" s="80">
        <f>+Interest_Rate_for_Equipment_Financing/12*DE239</f>
        <v>0</v>
      </c>
      <c r="NX239" s="80">
        <f>+Interest_Rate_for_Equipment_Financing/12*DF239</f>
        <v>0</v>
      </c>
      <c r="NY239" s="80">
        <f>+Interest_Rate_for_Equipment_Financing/12*DG239</f>
        <v>0</v>
      </c>
      <c r="NZ239" s="80">
        <f>+Interest_Rate_for_Equipment_Financing/12*DH239</f>
        <v>0</v>
      </c>
      <c r="OA239" s="80">
        <f>+Interest_Rate_for_Equipment_Financing/12*DI239</f>
        <v>0</v>
      </c>
      <c r="OB239" s="80">
        <f>+Interest_Rate_for_Equipment_Financing/12*DJ239</f>
        <v>0</v>
      </c>
      <c r="OC239" s="80">
        <f>+Interest_Rate_for_Equipment_Financing/12*DK239</f>
        <v>0</v>
      </c>
      <c r="OD239" s="80">
        <f>+Interest_Rate_for_Equipment_Financing/12*DL239</f>
        <v>0</v>
      </c>
      <c r="OE239" s="80">
        <f>+Interest_Rate_for_Equipment_Financing/12*DM239</f>
        <v>0</v>
      </c>
      <c r="OF239" s="80">
        <f>+Interest_Rate_for_Equipment_Financing/12*DN239</f>
        <v>0</v>
      </c>
      <c r="OG239" s="80">
        <f>+Interest_Rate_for_Equipment_Financing/12*DO239</f>
        <v>0</v>
      </c>
      <c r="OH239" s="80">
        <f>+Interest_Rate_for_Equipment_Financing/12*DP239</f>
        <v>0</v>
      </c>
      <c r="OI239" s="80">
        <f>+Interest_Rate_for_Equipment_Financing/12*DQ239</f>
        <v>0</v>
      </c>
      <c r="OJ239" s="80">
        <f>+Interest_Rate_for_Equipment_Financing/12*DR239</f>
        <v>0</v>
      </c>
      <c r="OK239" s="80">
        <f>+Interest_Rate_for_Equipment_Financing/12*DS239</f>
        <v>0</v>
      </c>
      <c r="OL239" s="80">
        <f>+Interest_Rate_for_Equipment_Financing/12*DT239</f>
        <v>0</v>
      </c>
      <c r="OM239" s="80">
        <f>+Interest_Rate_for_Equipment_Financing/12*DU239</f>
        <v>0</v>
      </c>
      <c r="ON239" s="80">
        <f>+Interest_Rate_for_Equipment_Financing/12*DV239</f>
        <v>0</v>
      </c>
      <c r="OO239" s="80">
        <f>+Interest_Rate_for_Equipment_Financing/12*DW239</f>
        <v>0</v>
      </c>
      <c r="OP239" s="80">
        <f>+Interest_Rate_for_Equipment_Financing/12*DX239</f>
        <v>0</v>
      </c>
      <c r="OQ239" s="80">
        <f>+Interest_Rate_for_Equipment_Financing/12*DY239</f>
        <v>0</v>
      </c>
      <c r="OR239" s="80">
        <f>+Interest_Rate_for_Equipment_Financing/12*DZ239</f>
        <v>0</v>
      </c>
      <c r="OS239" s="80">
        <f>+Interest_Rate_for_Equipment_Financing/12*EA239</f>
        <v>0</v>
      </c>
      <c r="OT239" s="80">
        <f>+Interest_Rate_for_Equipment_Financing/12*EB239</f>
        <v>0</v>
      </c>
      <c r="OU239" s="80">
        <f>+Interest_Rate_for_Equipment_Financing/12*EC239</f>
        <v>0</v>
      </c>
      <c r="OV239" s="80">
        <f>+Interest_Rate_for_Equipment_Financing/12*ED239</f>
        <v>0</v>
      </c>
      <c r="OW239" s="80">
        <f>+Interest_Rate_for_Equipment_Financing/12*EE239</f>
        <v>0</v>
      </c>
    </row>
    <row r="240" ht="12.75" customHeight="1">
      <c r="A240" s="79">
        <f t="shared" si="111"/>
        <v>119</v>
      </c>
      <c r="B240" s="79" t="s">
        <v>319</v>
      </c>
      <c r="C240" s="80"/>
      <c r="D240" s="80" t="str">
        <f>Term_for_Equipment_Financing</f>
        <v/>
      </c>
      <c r="E240" s="294">
        <f>+Interest_Rate_LT</f>
        <v>0.05</v>
      </c>
      <c r="F240" s="295">
        <f t="shared" si="141"/>
        <v>11</v>
      </c>
      <c r="G240" s="79">
        <f t="shared" si="142"/>
        <v>2034</v>
      </c>
      <c r="H240" s="296"/>
      <c r="I240" s="296"/>
      <c r="J240" s="297"/>
      <c r="K240" s="1"/>
      <c r="L240" s="1"/>
      <c r="M240" s="256">
        <f t="shared" si="118"/>
        <v>49249</v>
      </c>
      <c r="N240" s="256">
        <f t="shared" si="112"/>
        <v>0</v>
      </c>
      <c r="O240" s="257">
        <f t="shared" si="113"/>
        <v>0</v>
      </c>
      <c r="P240" s="258">
        <f t="shared" ref="P240:ES240" si="353">AND((O240&gt;0.1),OR(P$70&lt;$N240,$N240=0))*(O240+$O240+O240*$E240/12)+(P$70=$M240)*($C240+$O240+$C240*$E240/12)</f>
        <v>0</v>
      </c>
      <c r="Q240" s="258">
        <f t="shared" si="353"/>
        <v>0</v>
      </c>
      <c r="R240" s="258">
        <f t="shared" si="353"/>
        <v>0</v>
      </c>
      <c r="S240" s="258">
        <f t="shared" si="353"/>
        <v>0</v>
      </c>
      <c r="T240" s="258">
        <f t="shared" si="353"/>
        <v>0</v>
      </c>
      <c r="U240" s="258">
        <f t="shared" si="353"/>
        <v>0</v>
      </c>
      <c r="V240" s="258">
        <f t="shared" si="353"/>
        <v>0</v>
      </c>
      <c r="W240" s="258">
        <f t="shared" si="353"/>
        <v>0</v>
      </c>
      <c r="X240" s="258">
        <f t="shared" si="353"/>
        <v>0</v>
      </c>
      <c r="Y240" s="258">
        <f t="shared" si="353"/>
        <v>0</v>
      </c>
      <c r="Z240" s="258">
        <f t="shared" si="353"/>
        <v>0</v>
      </c>
      <c r="AA240" s="258">
        <f t="shared" si="353"/>
        <v>0</v>
      </c>
      <c r="AB240" s="258">
        <f t="shared" si="353"/>
        <v>0</v>
      </c>
      <c r="AC240" s="258">
        <f t="shared" si="353"/>
        <v>0</v>
      </c>
      <c r="AD240" s="258">
        <f t="shared" si="353"/>
        <v>0</v>
      </c>
      <c r="AE240" s="258">
        <f t="shared" si="353"/>
        <v>0</v>
      </c>
      <c r="AF240" s="258">
        <f t="shared" si="353"/>
        <v>0</v>
      </c>
      <c r="AG240" s="258">
        <f t="shared" si="353"/>
        <v>0</v>
      </c>
      <c r="AH240" s="258">
        <f t="shared" si="353"/>
        <v>0</v>
      </c>
      <c r="AI240" s="258">
        <f t="shared" si="353"/>
        <v>0</v>
      </c>
      <c r="AJ240" s="258">
        <f t="shared" si="353"/>
        <v>0</v>
      </c>
      <c r="AK240" s="258">
        <f t="shared" si="353"/>
        <v>0</v>
      </c>
      <c r="AL240" s="258">
        <f t="shared" si="353"/>
        <v>0</v>
      </c>
      <c r="AM240" s="258">
        <f t="shared" si="353"/>
        <v>0</v>
      </c>
      <c r="AN240" s="258">
        <f t="shared" si="353"/>
        <v>0</v>
      </c>
      <c r="AO240" s="258">
        <f t="shared" si="353"/>
        <v>0</v>
      </c>
      <c r="AP240" s="258">
        <f t="shared" si="353"/>
        <v>0</v>
      </c>
      <c r="AQ240" s="258">
        <f t="shared" si="353"/>
        <v>0</v>
      </c>
      <c r="AR240" s="258">
        <f t="shared" si="353"/>
        <v>0</v>
      </c>
      <c r="AS240" s="258">
        <f t="shared" si="353"/>
        <v>0</v>
      </c>
      <c r="AT240" s="258">
        <f t="shared" si="353"/>
        <v>0</v>
      </c>
      <c r="AU240" s="258">
        <f t="shared" si="353"/>
        <v>0</v>
      </c>
      <c r="AV240" s="258">
        <f t="shared" si="353"/>
        <v>0</v>
      </c>
      <c r="AW240" s="258">
        <f t="shared" si="353"/>
        <v>0</v>
      </c>
      <c r="AX240" s="258">
        <f t="shared" si="353"/>
        <v>0</v>
      </c>
      <c r="AY240" s="258">
        <f t="shared" si="353"/>
        <v>0</v>
      </c>
      <c r="AZ240" s="258">
        <f t="shared" si="353"/>
        <v>0</v>
      </c>
      <c r="BA240" s="258">
        <f t="shared" si="353"/>
        <v>0</v>
      </c>
      <c r="BB240" s="258">
        <f t="shared" si="353"/>
        <v>0</v>
      </c>
      <c r="BC240" s="258">
        <f t="shared" si="353"/>
        <v>0</v>
      </c>
      <c r="BD240" s="258">
        <f t="shared" si="353"/>
        <v>0</v>
      </c>
      <c r="BE240" s="258">
        <f t="shared" si="353"/>
        <v>0</v>
      </c>
      <c r="BF240" s="258">
        <f t="shared" si="353"/>
        <v>0</v>
      </c>
      <c r="BG240" s="258">
        <f t="shared" si="353"/>
        <v>0</v>
      </c>
      <c r="BH240" s="258">
        <f t="shared" si="353"/>
        <v>0</v>
      </c>
      <c r="BI240" s="258">
        <f t="shared" si="353"/>
        <v>0</v>
      </c>
      <c r="BJ240" s="258">
        <f t="shared" si="353"/>
        <v>0</v>
      </c>
      <c r="BK240" s="258">
        <f t="shared" si="353"/>
        <v>0</v>
      </c>
      <c r="BL240" s="258">
        <f t="shared" si="353"/>
        <v>0</v>
      </c>
      <c r="BM240" s="258">
        <f t="shared" si="353"/>
        <v>0</v>
      </c>
      <c r="BN240" s="258">
        <f t="shared" si="353"/>
        <v>0</v>
      </c>
      <c r="BO240" s="258">
        <f t="shared" si="353"/>
        <v>0</v>
      </c>
      <c r="BP240" s="258">
        <f t="shared" si="353"/>
        <v>0</v>
      </c>
      <c r="BQ240" s="258">
        <f t="shared" si="353"/>
        <v>0</v>
      </c>
      <c r="BR240" s="258">
        <f t="shared" si="353"/>
        <v>0</v>
      </c>
      <c r="BS240" s="258">
        <f t="shared" si="353"/>
        <v>0</v>
      </c>
      <c r="BT240" s="258">
        <f t="shared" si="353"/>
        <v>0</v>
      </c>
      <c r="BU240" s="258">
        <f t="shared" si="353"/>
        <v>0</v>
      </c>
      <c r="BV240" s="258">
        <f t="shared" si="353"/>
        <v>0</v>
      </c>
      <c r="BW240" s="258">
        <f t="shared" si="353"/>
        <v>0</v>
      </c>
      <c r="BX240" s="258">
        <f t="shared" si="353"/>
        <v>0</v>
      </c>
      <c r="BY240" s="258">
        <f t="shared" si="353"/>
        <v>0</v>
      </c>
      <c r="BZ240" s="258">
        <f t="shared" si="353"/>
        <v>0</v>
      </c>
      <c r="CA240" s="258">
        <f t="shared" si="353"/>
        <v>0</v>
      </c>
      <c r="CB240" s="258">
        <f t="shared" si="353"/>
        <v>0</v>
      </c>
      <c r="CC240" s="258">
        <f t="shared" si="353"/>
        <v>0</v>
      </c>
      <c r="CD240" s="258">
        <f t="shared" si="353"/>
        <v>0</v>
      </c>
      <c r="CE240" s="258">
        <f t="shared" si="353"/>
        <v>0</v>
      </c>
      <c r="CF240" s="258">
        <f t="shared" si="353"/>
        <v>0</v>
      </c>
      <c r="CG240" s="258">
        <f t="shared" si="353"/>
        <v>0</v>
      </c>
      <c r="CH240" s="258">
        <f t="shared" si="353"/>
        <v>0</v>
      </c>
      <c r="CI240" s="258">
        <f t="shared" si="353"/>
        <v>0</v>
      </c>
      <c r="CJ240" s="258">
        <f t="shared" si="353"/>
        <v>0</v>
      </c>
      <c r="CK240" s="258">
        <f t="shared" si="353"/>
        <v>0</v>
      </c>
      <c r="CL240" s="258">
        <f t="shared" si="353"/>
        <v>0</v>
      </c>
      <c r="CM240" s="258">
        <f t="shared" si="353"/>
        <v>0</v>
      </c>
      <c r="CN240" s="258">
        <f t="shared" si="353"/>
        <v>0</v>
      </c>
      <c r="CO240" s="258">
        <f t="shared" si="353"/>
        <v>0</v>
      </c>
      <c r="CP240" s="258">
        <f t="shared" si="353"/>
        <v>0</v>
      </c>
      <c r="CQ240" s="258">
        <f t="shared" si="353"/>
        <v>0</v>
      </c>
      <c r="CR240" s="258">
        <f t="shared" si="353"/>
        <v>0</v>
      </c>
      <c r="CS240" s="258">
        <f t="shared" si="353"/>
        <v>0</v>
      </c>
      <c r="CT240" s="258">
        <f t="shared" si="353"/>
        <v>0</v>
      </c>
      <c r="CU240" s="258">
        <f t="shared" si="353"/>
        <v>0</v>
      </c>
      <c r="CV240" s="258">
        <f t="shared" si="353"/>
        <v>0</v>
      </c>
      <c r="CW240" s="258">
        <f t="shared" si="353"/>
        <v>0</v>
      </c>
      <c r="CX240" s="258">
        <f t="shared" si="353"/>
        <v>0</v>
      </c>
      <c r="CY240" s="258">
        <f t="shared" si="353"/>
        <v>0</v>
      </c>
      <c r="CZ240" s="258">
        <f t="shared" si="353"/>
        <v>0</v>
      </c>
      <c r="DA240" s="258">
        <f t="shared" si="353"/>
        <v>0</v>
      </c>
      <c r="DB240" s="258">
        <f t="shared" si="353"/>
        <v>0</v>
      </c>
      <c r="DC240" s="258">
        <f t="shared" si="353"/>
        <v>0</v>
      </c>
      <c r="DD240" s="258">
        <f t="shared" si="353"/>
        <v>0</v>
      </c>
      <c r="DE240" s="258">
        <f t="shared" si="353"/>
        <v>0</v>
      </c>
      <c r="DF240" s="258">
        <f t="shared" si="353"/>
        <v>0</v>
      </c>
      <c r="DG240" s="258">
        <f t="shared" si="353"/>
        <v>0</v>
      </c>
      <c r="DH240" s="258">
        <f t="shared" si="353"/>
        <v>0</v>
      </c>
      <c r="DI240" s="258">
        <f t="shared" si="353"/>
        <v>0</v>
      </c>
      <c r="DJ240" s="258">
        <f t="shared" si="353"/>
        <v>0</v>
      </c>
      <c r="DK240" s="258">
        <f t="shared" si="353"/>
        <v>0</v>
      </c>
      <c r="DL240" s="258">
        <f t="shared" si="353"/>
        <v>0</v>
      </c>
      <c r="DM240" s="258">
        <f t="shared" si="353"/>
        <v>0</v>
      </c>
      <c r="DN240" s="258">
        <f t="shared" si="353"/>
        <v>0</v>
      </c>
      <c r="DO240" s="258">
        <f t="shared" si="353"/>
        <v>0</v>
      </c>
      <c r="DP240" s="258">
        <f t="shared" si="353"/>
        <v>0</v>
      </c>
      <c r="DQ240" s="258">
        <f t="shared" si="353"/>
        <v>0</v>
      </c>
      <c r="DR240" s="258">
        <f t="shared" si="353"/>
        <v>0</v>
      </c>
      <c r="DS240" s="258">
        <f t="shared" si="353"/>
        <v>0</v>
      </c>
      <c r="DT240" s="258">
        <f t="shared" si="353"/>
        <v>0</v>
      </c>
      <c r="DU240" s="258">
        <f t="shared" si="353"/>
        <v>0</v>
      </c>
      <c r="DV240" s="258">
        <f t="shared" si="353"/>
        <v>0</v>
      </c>
      <c r="DW240" s="258">
        <f t="shared" si="353"/>
        <v>0</v>
      </c>
      <c r="DX240" s="258">
        <f t="shared" si="353"/>
        <v>0</v>
      </c>
      <c r="DY240" s="258">
        <f t="shared" si="353"/>
        <v>0</v>
      </c>
      <c r="DZ240" s="258">
        <f t="shared" si="353"/>
        <v>0</v>
      </c>
      <c r="EA240" s="258">
        <f t="shared" si="353"/>
        <v>0</v>
      </c>
      <c r="EB240" s="258">
        <f t="shared" si="353"/>
        <v>0</v>
      </c>
      <c r="EC240" s="258">
        <f t="shared" si="353"/>
        <v>0</v>
      </c>
      <c r="ED240" s="258">
        <f t="shared" si="353"/>
        <v>0</v>
      </c>
      <c r="EE240" s="258">
        <f t="shared" si="353"/>
        <v>0</v>
      </c>
      <c r="EF240" s="258">
        <f t="shared" si="353"/>
        <v>0</v>
      </c>
      <c r="EG240" s="258">
        <f t="shared" si="353"/>
        <v>0</v>
      </c>
      <c r="EH240" s="258">
        <f t="shared" si="353"/>
        <v>0</v>
      </c>
      <c r="EI240" s="258">
        <f t="shared" si="353"/>
        <v>0</v>
      </c>
      <c r="EJ240" s="258">
        <f t="shared" si="353"/>
        <v>0</v>
      </c>
      <c r="EK240" s="258">
        <f t="shared" si="353"/>
        <v>0</v>
      </c>
      <c r="EL240" s="258">
        <f t="shared" si="353"/>
        <v>0</v>
      </c>
      <c r="EM240" s="258">
        <f t="shared" si="353"/>
        <v>0</v>
      </c>
      <c r="EN240" s="258">
        <f t="shared" si="353"/>
        <v>0</v>
      </c>
      <c r="EO240" s="258">
        <f t="shared" si="353"/>
        <v>0</v>
      </c>
      <c r="EP240" s="258">
        <f t="shared" si="353"/>
        <v>0</v>
      </c>
      <c r="EQ240" s="258">
        <f t="shared" si="353"/>
        <v>0</v>
      </c>
      <c r="ER240" s="258">
        <f t="shared" si="353"/>
        <v>0</v>
      </c>
      <c r="ES240" s="258">
        <f t="shared" si="353"/>
        <v>0</v>
      </c>
      <c r="ET240" s="1"/>
      <c r="EU240" s="1"/>
      <c r="EV240" s="1"/>
      <c r="EW240" s="1"/>
      <c r="EX240" s="80">
        <f t="shared" ref="EX240:KE240" si="354">(P240&gt;0)*(P240-AB240)</f>
        <v>0</v>
      </c>
      <c r="EY240" s="80">
        <f t="shared" si="354"/>
        <v>0</v>
      </c>
      <c r="EZ240" s="80">
        <f t="shared" si="354"/>
        <v>0</v>
      </c>
      <c r="FA240" s="80">
        <f t="shared" si="354"/>
        <v>0</v>
      </c>
      <c r="FB240" s="80">
        <f t="shared" si="354"/>
        <v>0</v>
      </c>
      <c r="FC240" s="80">
        <f t="shared" si="354"/>
        <v>0</v>
      </c>
      <c r="FD240" s="80">
        <f t="shared" si="354"/>
        <v>0</v>
      </c>
      <c r="FE240" s="80">
        <f t="shared" si="354"/>
        <v>0</v>
      </c>
      <c r="FF240" s="80">
        <f t="shared" si="354"/>
        <v>0</v>
      </c>
      <c r="FG240" s="80">
        <f t="shared" si="354"/>
        <v>0</v>
      </c>
      <c r="FH240" s="80">
        <f t="shared" si="354"/>
        <v>0</v>
      </c>
      <c r="FI240" s="80">
        <f t="shared" si="354"/>
        <v>0</v>
      </c>
      <c r="FJ240" s="80">
        <f t="shared" si="354"/>
        <v>0</v>
      </c>
      <c r="FK240" s="80">
        <f t="shared" si="354"/>
        <v>0</v>
      </c>
      <c r="FL240" s="80">
        <f t="shared" si="354"/>
        <v>0</v>
      </c>
      <c r="FM240" s="80">
        <f t="shared" si="354"/>
        <v>0</v>
      </c>
      <c r="FN240" s="80">
        <f t="shared" si="354"/>
        <v>0</v>
      </c>
      <c r="FO240" s="80">
        <f t="shared" si="354"/>
        <v>0</v>
      </c>
      <c r="FP240" s="80">
        <f t="shared" si="354"/>
        <v>0</v>
      </c>
      <c r="FQ240" s="80">
        <f t="shared" si="354"/>
        <v>0</v>
      </c>
      <c r="FR240" s="80">
        <f t="shared" si="354"/>
        <v>0</v>
      </c>
      <c r="FS240" s="80">
        <f t="shared" si="354"/>
        <v>0</v>
      </c>
      <c r="FT240" s="80">
        <f t="shared" si="354"/>
        <v>0</v>
      </c>
      <c r="FU240" s="80">
        <f t="shared" si="354"/>
        <v>0</v>
      </c>
      <c r="FV240" s="80">
        <f t="shared" si="354"/>
        <v>0</v>
      </c>
      <c r="FW240" s="80">
        <f t="shared" si="354"/>
        <v>0</v>
      </c>
      <c r="FX240" s="80">
        <f t="shared" si="354"/>
        <v>0</v>
      </c>
      <c r="FY240" s="80">
        <f t="shared" si="354"/>
        <v>0</v>
      </c>
      <c r="FZ240" s="80">
        <f t="shared" si="354"/>
        <v>0</v>
      </c>
      <c r="GA240" s="80">
        <f t="shared" si="354"/>
        <v>0</v>
      </c>
      <c r="GB240" s="80">
        <f t="shared" si="354"/>
        <v>0</v>
      </c>
      <c r="GC240" s="80">
        <f t="shared" si="354"/>
        <v>0</v>
      </c>
      <c r="GD240" s="80">
        <f t="shared" si="354"/>
        <v>0</v>
      </c>
      <c r="GE240" s="80">
        <f t="shared" si="354"/>
        <v>0</v>
      </c>
      <c r="GF240" s="80">
        <f t="shared" si="354"/>
        <v>0</v>
      </c>
      <c r="GG240" s="80">
        <f t="shared" si="354"/>
        <v>0</v>
      </c>
      <c r="GH240" s="80">
        <f t="shared" si="354"/>
        <v>0</v>
      </c>
      <c r="GI240" s="80">
        <f t="shared" si="354"/>
        <v>0</v>
      </c>
      <c r="GJ240" s="80">
        <f t="shared" si="354"/>
        <v>0</v>
      </c>
      <c r="GK240" s="80">
        <f t="shared" si="354"/>
        <v>0</v>
      </c>
      <c r="GL240" s="80">
        <f t="shared" si="354"/>
        <v>0</v>
      </c>
      <c r="GM240" s="80">
        <f t="shared" si="354"/>
        <v>0</v>
      </c>
      <c r="GN240" s="80">
        <f t="shared" si="354"/>
        <v>0</v>
      </c>
      <c r="GO240" s="80">
        <f t="shared" si="354"/>
        <v>0</v>
      </c>
      <c r="GP240" s="80">
        <f t="shared" si="354"/>
        <v>0</v>
      </c>
      <c r="GQ240" s="80">
        <f t="shared" si="354"/>
        <v>0</v>
      </c>
      <c r="GR240" s="80">
        <f t="shared" si="354"/>
        <v>0</v>
      </c>
      <c r="GS240" s="80">
        <f t="shared" si="354"/>
        <v>0</v>
      </c>
      <c r="GT240" s="80">
        <f t="shared" si="354"/>
        <v>0</v>
      </c>
      <c r="GU240" s="80">
        <f t="shared" si="354"/>
        <v>0</v>
      </c>
      <c r="GV240" s="80">
        <f t="shared" si="354"/>
        <v>0</v>
      </c>
      <c r="GW240" s="80">
        <f t="shared" si="354"/>
        <v>0</v>
      </c>
      <c r="GX240" s="80">
        <f t="shared" si="354"/>
        <v>0</v>
      </c>
      <c r="GY240" s="80">
        <f t="shared" si="354"/>
        <v>0</v>
      </c>
      <c r="GZ240" s="80">
        <f t="shared" si="354"/>
        <v>0</v>
      </c>
      <c r="HA240" s="80">
        <f t="shared" si="354"/>
        <v>0</v>
      </c>
      <c r="HB240" s="80">
        <f t="shared" si="354"/>
        <v>0</v>
      </c>
      <c r="HC240" s="80">
        <f t="shared" si="354"/>
        <v>0</v>
      </c>
      <c r="HD240" s="80">
        <f t="shared" si="354"/>
        <v>0</v>
      </c>
      <c r="HE240" s="80">
        <f t="shared" si="354"/>
        <v>0</v>
      </c>
      <c r="HF240" s="80">
        <f t="shared" si="354"/>
        <v>0</v>
      </c>
      <c r="HG240" s="80">
        <f t="shared" si="354"/>
        <v>0</v>
      </c>
      <c r="HH240" s="80">
        <f t="shared" si="354"/>
        <v>0</v>
      </c>
      <c r="HI240" s="80">
        <f t="shared" si="354"/>
        <v>0</v>
      </c>
      <c r="HJ240" s="80">
        <f t="shared" si="354"/>
        <v>0</v>
      </c>
      <c r="HK240" s="80">
        <f t="shared" si="354"/>
        <v>0</v>
      </c>
      <c r="HL240" s="80">
        <f t="shared" si="354"/>
        <v>0</v>
      </c>
      <c r="HM240" s="80">
        <f t="shared" si="354"/>
        <v>0</v>
      </c>
      <c r="HN240" s="80">
        <f t="shared" si="354"/>
        <v>0</v>
      </c>
      <c r="HO240" s="80">
        <f t="shared" si="354"/>
        <v>0</v>
      </c>
      <c r="HP240" s="80">
        <f t="shared" si="354"/>
        <v>0</v>
      </c>
      <c r="HQ240" s="80">
        <f t="shared" si="354"/>
        <v>0</v>
      </c>
      <c r="HR240" s="80">
        <f t="shared" si="354"/>
        <v>0</v>
      </c>
      <c r="HS240" s="80">
        <f t="shared" si="354"/>
        <v>0</v>
      </c>
      <c r="HT240" s="80">
        <f t="shared" si="354"/>
        <v>0</v>
      </c>
      <c r="HU240" s="80">
        <f t="shared" si="354"/>
        <v>0</v>
      </c>
      <c r="HV240" s="80">
        <f t="shared" si="354"/>
        <v>0</v>
      </c>
      <c r="HW240" s="80">
        <f t="shared" si="354"/>
        <v>0</v>
      </c>
      <c r="HX240" s="80">
        <f t="shared" si="354"/>
        <v>0</v>
      </c>
      <c r="HY240" s="80">
        <f t="shared" si="354"/>
        <v>0</v>
      </c>
      <c r="HZ240" s="80">
        <f t="shared" si="354"/>
        <v>0</v>
      </c>
      <c r="IA240" s="80">
        <f t="shared" si="354"/>
        <v>0</v>
      </c>
      <c r="IB240" s="80">
        <f t="shared" si="354"/>
        <v>0</v>
      </c>
      <c r="IC240" s="80">
        <f t="shared" si="354"/>
        <v>0</v>
      </c>
      <c r="ID240" s="80">
        <f t="shared" si="354"/>
        <v>0</v>
      </c>
      <c r="IE240" s="80">
        <f t="shared" si="354"/>
        <v>0</v>
      </c>
      <c r="IF240" s="80">
        <f t="shared" si="354"/>
        <v>0</v>
      </c>
      <c r="IG240" s="80">
        <f t="shared" si="354"/>
        <v>0</v>
      </c>
      <c r="IH240" s="80">
        <f t="shared" si="354"/>
        <v>0</v>
      </c>
      <c r="II240" s="80">
        <f t="shared" si="354"/>
        <v>0</v>
      </c>
      <c r="IJ240" s="80">
        <f t="shared" si="354"/>
        <v>0</v>
      </c>
      <c r="IK240" s="80">
        <f t="shared" si="354"/>
        <v>0</v>
      </c>
      <c r="IL240" s="80">
        <f t="shared" si="354"/>
        <v>0</v>
      </c>
      <c r="IM240" s="80">
        <f t="shared" si="354"/>
        <v>0</v>
      </c>
      <c r="IN240" s="80">
        <f t="shared" si="354"/>
        <v>0</v>
      </c>
      <c r="IO240" s="80">
        <f t="shared" si="354"/>
        <v>0</v>
      </c>
      <c r="IP240" s="80">
        <f t="shared" si="354"/>
        <v>0</v>
      </c>
      <c r="IQ240" s="80">
        <f t="shared" si="354"/>
        <v>0</v>
      </c>
      <c r="IR240" s="80">
        <f t="shared" si="354"/>
        <v>0</v>
      </c>
      <c r="IS240" s="80">
        <f t="shared" si="354"/>
        <v>0</v>
      </c>
      <c r="IT240" s="80">
        <f t="shared" si="354"/>
        <v>0</v>
      </c>
      <c r="IU240" s="80">
        <f t="shared" si="354"/>
        <v>0</v>
      </c>
      <c r="IV240" s="80">
        <f t="shared" si="354"/>
        <v>0</v>
      </c>
      <c r="IW240" s="80">
        <f t="shared" si="354"/>
        <v>0</v>
      </c>
      <c r="IX240" s="80">
        <f t="shared" si="354"/>
        <v>0</v>
      </c>
      <c r="IY240" s="80">
        <f t="shared" si="354"/>
        <v>0</v>
      </c>
      <c r="IZ240" s="80">
        <f t="shared" si="354"/>
        <v>0</v>
      </c>
      <c r="JA240" s="80">
        <f t="shared" si="354"/>
        <v>0</v>
      </c>
      <c r="JB240" s="80">
        <f t="shared" si="354"/>
        <v>0</v>
      </c>
      <c r="JC240" s="80">
        <f t="shared" si="354"/>
        <v>0</v>
      </c>
      <c r="JD240" s="80">
        <f t="shared" si="354"/>
        <v>0</v>
      </c>
      <c r="JE240" s="80">
        <f t="shared" si="354"/>
        <v>0</v>
      </c>
      <c r="JF240" s="80">
        <f t="shared" si="354"/>
        <v>0</v>
      </c>
      <c r="JG240" s="80">
        <f t="shared" si="354"/>
        <v>0</v>
      </c>
      <c r="JH240" s="80">
        <f t="shared" si="354"/>
        <v>0</v>
      </c>
      <c r="JI240" s="80">
        <f t="shared" si="354"/>
        <v>0</v>
      </c>
      <c r="JJ240" s="80">
        <f t="shared" si="354"/>
        <v>0</v>
      </c>
      <c r="JK240" s="80">
        <f t="shared" si="354"/>
        <v>0</v>
      </c>
      <c r="JL240" s="80">
        <f t="shared" si="354"/>
        <v>0</v>
      </c>
      <c r="JM240" s="80">
        <f t="shared" si="354"/>
        <v>0</v>
      </c>
      <c r="JN240" s="80">
        <f t="shared" si="354"/>
        <v>0</v>
      </c>
      <c r="JO240" s="80">
        <f t="shared" si="354"/>
        <v>0</v>
      </c>
      <c r="JP240" s="80">
        <f t="shared" si="354"/>
        <v>0</v>
      </c>
      <c r="JQ240" s="80">
        <f t="shared" si="354"/>
        <v>0</v>
      </c>
      <c r="JR240" s="80">
        <f t="shared" si="354"/>
        <v>0</v>
      </c>
      <c r="JS240" s="80">
        <f t="shared" si="354"/>
        <v>0</v>
      </c>
      <c r="JT240" s="80">
        <f t="shared" si="354"/>
        <v>0</v>
      </c>
      <c r="JU240" s="80">
        <f t="shared" si="354"/>
        <v>0</v>
      </c>
      <c r="JV240" s="80">
        <f t="shared" si="354"/>
        <v>0</v>
      </c>
      <c r="JW240" s="80">
        <f t="shared" si="354"/>
        <v>0</v>
      </c>
      <c r="JX240" s="80">
        <f t="shared" si="354"/>
        <v>0</v>
      </c>
      <c r="JY240" s="80">
        <f t="shared" si="354"/>
        <v>0</v>
      </c>
      <c r="JZ240" s="80">
        <f t="shared" si="354"/>
        <v>0</v>
      </c>
      <c r="KA240" s="80">
        <f t="shared" si="354"/>
        <v>0</v>
      </c>
      <c r="KB240" s="80">
        <f t="shared" si="354"/>
        <v>0</v>
      </c>
      <c r="KC240" s="80">
        <f t="shared" si="354"/>
        <v>0</v>
      </c>
      <c r="KD240" s="80">
        <f t="shared" si="354"/>
        <v>0</v>
      </c>
      <c r="KE240" s="80">
        <f t="shared" si="354"/>
        <v>0</v>
      </c>
      <c r="KF240" s="1"/>
      <c r="KG240" s="1"/>
      <c r="KH240" s="80">
        <f>+Interest_Rate_for_Equipment_Financing/12*P240</f>
        <v>0</v>
      </c>
      <c r="KI240" s="80">
        <f>+Interest_Rate_for_Equipment_Financing/12*Q240</f>
        <v>0</v>
      </c>
      <c r="KJ240" s="80">
        <f>+Interest_Rate_for_Equipment_Financing/12*R240</f>
        <v>0</v>
      </c>
      <c r="KK240" s="80">
        <f>+Interest_Rate_for_Equipment_Financing/12*S240</f>
        <v>0</v>
      </c>
      <c r="KL240" s="80">
        <f>+Interest_Rate_for_Equipment_Financing/12*T240</f>
        <v>0</v>
      </c>
      <c r="KM240" s="80">
        <f>+Interest_Rate_for_Equipment_Financing/12*U240</f>
        <v>0</v>
      </c>
      <c r="KN240" s="80">
        <f>+Interest_Rate_for_Equipment_Financing/12*V240</f>
        <v>0</v>
      </c>
      <c r="KO240" s="80">
        <f>+Interest_Rate_for_Equipment_Financing/12*W240</f>
        <v>0</v>
      </c>
      <c r="KP240" s="80">
        <f>+Interest_Rate_for_Equipment_Financing/12*X240</f>
        <v>0</v>
      </c>
      <c r="KQ240" s="80">
        <f>+Interest_Rate_for_Equipment_Financing/12*Y240</f>
        <v>0</v>
      </c>
      <c r="KR240" s="80">
        <f>+Interest_Rate_for_Equipment_Financing/12*Z240</f>
        <v>0</v>
      </c>
      <c r="KS240" s="80">
        <f>+Interest_Rate_for_Equipment_Financing/12*AA240</f>
        <v>0</v>
      </c>
      <c r="KT240" s="80">
        <f>+Interest_Rate_for_Equipment_Financing/12*AB240</f>
        <v>0</v>
      </c>
      <c r="KU240" s="80">
        <f>+Interest_Rate_for_Equipment_Financing/12*AC240</f>
        <v>0</v>
      </c>
      <c r="KV240" s="80">
        <f>+Interest_Rate_for_Equipment_Financing/12*AD240</f>
        <v>0</v>
      </c>
      <c r="KW240" s="80">
        <f>+Interest_Rate_for_Equipment_Financing/12*AE240</f>
        <v>0</v>
      </c>
      <c r="KX240" s="80">
        <f>+Interest_Rate_for_Equipment_Financing/12*AF240</f>
        <v>0</v>
      </c>
      <c r="KY240" s="80">
        <f>+Interest_Rate_for_Equipment_Financing/12*AG240</f>
        <v>0</v>
      </c>
      <c r="KZ240" s="80">
        <f>+Interest_Rate_for_Equipment_Financing/12*AH240</f>
        <v>0</v>
      </c>
      <c r="LA240" s="80">
        <f>+Interest_Rate_for_Equipment_Financing/12*AI240</f>
        <v>0</v>
      </c>
      <c r="LB240" s="80">
        <f>+Interest_Rate_for_Equipment_Financing/12*AJ240</f>
        <v>0</v>
      </c>
      <c r="LC240" s="80">
        <f>+Interest_Rate_for_Equipment_Financing/12*AK240</f>
        <v>0</v>
      </c>
      <c r="LD240" s="80">
        <f>+Interest_Rate_for_Equipment_Financing/12*AL240</f>
        <v>0</v>
      </c>
      <c r="LE240" s="80">
        <f>+Interest_Rate_for_Equipment_Financing/12*AM240</f>
        <v>0</v>
      </c>
      <c r="LF240" s="80">
        <f>+Interest_Rate_for_Equipment_Financing/12*AN240</f>
        <v>0</v>
      </c>
      <c r="LG240" s="80">
        <f>+Interest_Rate_for_Equipment_Financing/12*AO240</f>
        <v>0</v>
      </c>
      <c r="LH240" s="80">
        <f>+Interest_Rate_for_Equipment_Financing/12*AP240</f>
        <v>0</v>
      </c>
      <c r="LI240" s="80">
        <f>+Interest_Rate_for_Equipment_Financing/12*AQ240</f>
        <v>0</v>
      </c>
      <c r="LJ240" s="80">
        <f>+Interest_Rate_for_Equipment_Financing/12*AR240</f>
        <v>0</v>
      </c>
      <c r="LK240" s="80">
        <f>+Interest_Rate_for_Equipment_Financing/12*AS240</f>
        <v>0</v>
      </c>
      <c r="LL240" s="80">
        <f>+Interest_Rate_for_Equipment_Financing/12*AT240</f>
        <v>0</v>
      </c>
      <c r="LM240" s="80">
        <f>+Interest_Rate_for_Equipment_Financing/12*AU240</f>
        <v>0</v>
      </c>
      <c r="LN240" s="80">
        <f>+Interest_Rate_for_Equipment_Financing/12*AV240</f>
        <v>0</v>
      </c>
      <c r="LO240" s="80">
        <f>+Interest_Rate_for_Equipment_Financing/12*AW240</f>
        <v>0</v>
      </c>
      <c r="LP240" s="80">
        <f>+Interest_Rate_for_Equipment_Financing/12*AX240</f>
        <v>0</v>
      </c>
      <c r="LQ240" s="80">
        <f>+Interest_Rate_for_Equipment_Financing/12*AY240</f>
        <v>0</v>
      </c>
      <c r="LR240" s="80">
        <f>+Interest_Rate_for_Equipment_Financing/12*AZ240</f>
        <v>0</v>
      </c>
      <c r="LS240" s="80">
        <f>+Interest_Rate_for_Equipment_Financing/12*BA240</f>
        <v>0</v>
      </c>
      <c r="LT240" s="80">
        <f>+Interest_Rate_for_Equipment_Financing/12*BB240</f>
        <v>0</v>
      </c>
      <c r="LU240" s="80">
        <f>+Interest_Rate_for_Equipment_Financing/12*BC240</f>
        <v>0</v>
      </c>
      <c r="LV240" s="80">
        <f>+Interest_Rate_for_Equipment_Financing/12*BD240</f>
        <v>0</v>
      </c>
      <c r="LW240" s="80">
        <f>+Interest_Rate_for_Equipment_Financing/12*BE240</f>
        <v>0</v>
      </c>
      <c r="LX240" s="80">
        <f>+Interest_Rate_for_Equipment_Financing/12*BF240</f>
        <v>0</v>
      </c>
      <c r="LY240" s="80">
        <f>+Interest_Rate_for_Equipment_Financing/12*BG240</f>
        <v>0</v>
      </c>
      <c r="LZ240" s="80">
        <f>+Interest_Rate_for_Equipment_Financing/12*BH240</f>
        <v>0</v>
      </c>
      <c r="MA240" s="80">
        <f>+Interest_Rate_for_Equipment_Financing/12*BI240</f>
        <v>0</v>
      </c>
      <c r="MB240" s="80">
        <f>+Interest_Rate_for_Equipment_Financing/12*BJ240</f>
        <v>0</v>
      </c>
      <c r="MC240" s="80">
        <f>+Interest_Rate_for_Equipment_Financing/12*BK240</f>
        <v>0</v>
      </c>
      <c r="MD240" s="80">
        <f>+Interest_Rate_for_Equipment_Financing/12*BL240</f>
        <v>0</v>
      </c>
      <c r="ME240" s="80">
        <f>+Interest_Rate_for_Equipment_Financing/12*BM240</f>
        <v>0</v>
      </c>
      <c r="MF240" s="80">
        <f>+Interest_Rate_for_Equipment_Financing/12*BN240</f>
        <v>0</v>
      </c>
      <c r="MG240" s="80">
        <f>+Interest_Rate_for_Equipment_Financing/12*BO240</f>
        <v>0</v>
      </c>
      <c r="MH240" s="80">
        <f>+Interest_Rate_for_Equipment_Financing/12*BP240</f>
        <v>0</v>
      </c>
      <c r="MI240" s="80">
        <f>+Interest_Rate_for_Equipment_Financing/12*BQ240</f>
        <v>0</v>
      </c>
      <c r="MJ240" s="80">
        <f>+Interest_Rate_for_Equipment_Financing/12*BR240</f>
        <v>0</v>
      </c>
      <c r="MK240" s="80">
        <f>+Interest_Rate_for_Equipment_Financing/12*BS240</f>
        <v>0</v>
      </c>
      <c r="ML240" s="80">
        <f>+Interest_Rate_for_Equipment_Financing/12*BT240</f>
        <v>0</v>
      </c>
      <c r="MM240" s="80">
        <f>+Interest_Rate_for_Equipment_Financing/12*BU240</f>
        <v>0</v>
      </c>
      <c r="MN240" s="80">
        <f>+Interest_Rate_for_Equipment_Financing/12*BV240</f>
        <v>0</v>
      </c>
      <c r="MO240" s="80">
        <f>+Interest_Rate_for_Equipment_Financing/12*BW240</f>
        <v>0</v>
      </c>
      <c r="MP240" s="80">
        <f>+Interest_Rate_for_Equipment_Financing/12*BX240</f>
        <v>0</v>
      </c>
      <c r="MQ240" s="80">
        <f>+Interest_Rate_for_Equipment_Financing/12*BY240</f>
        <v>0</v>
      </c>
      <c r="MR240" s="80">
        <f>+Interest_Rate_for_Equipment_Financing/12*BZ240</f>
        <v>0</v>
      </c>
      <c r="MS240" s="80">
        <f>+Interest_Rate_for_Equipment_Financing/12*CA240</f>
        <v>0</v>
      </c>
      <c r="MT240" s="80">
        <f>+Interest_Rate_for_Equipment_Financing/12*CB240</f>
        <v>0</v>
      </c>
      <c r="MU240" s="80">
        <f>+Interest_Rate_for_Equipment_Financing/12*CC240</f>
        <v>0</v>
      </c>
      <c r="MV240" s="80">
        <f>+Interest_Rate_for_Equipment_Financing/12*CD240</f>
        <v>0</v>
      </c>
      <c r="MW240" s="80">
        <f>+Interest_Rate_for_Equipment_Financing/12*CE240</f>
        <v>0</v>
      </c>
      <c r="MX240" s="80">
        <f>+Interest_Rate_for_Equipment_Financing/12*CF240</f>
        <v>0</v>
      </c>
      <c r="MY240" s="80">
        <f>+Interest_Rate_for_Equipment_Financing/12*CG240</f>
        <v>0</v>
      </c>
      <c r="MZ240" s="80">
        <f>+Interest_Rate_for_Equipment_Financing/12*CH240</f>
        <v>0</v>
      </c>
      <c r="NA240" s="80">
        <f>+Interest_Rate_for_Equipment_Financing/12*CI240</f>
        <v>0</v>
      </c>
      <c r="NB240" s="80">
        <f>+Interest_Rate_for_Equipment_Financing/12*CJ240</f>
        <v>0</v>
      </c>
      <c r="NC240" s="80">
        <f>+Interest_Rate_for_Equipment_Financing/12*CK240</f>
        <v>0</v>
      </c>
      <c r="ND240" s="80">
        <f>+Interest_Rate_for_Equipment_Financing/12*CL240</f>
        <v>0</v>
      </c>
      <c r="NE240" s="80">
        <f>+Interest_Rate_for_Equipment_Financing/12*CM240</f>
        <v>0</v>
      </c>
      <c r="NF240" s="80">
        <f>+Interest_Rate_for_Equipment_Financing/12*CN240</f>
        <v>0</v>
      </c>
      <c r="NG240" s="80">
        <f>+Interest_Rate_for_Equipment_Financing/12*CO240</f>
        <v>0</v>
      </c>
      <c r="NH240" s="80">
        <f>+Interest_Rate_for_Equipment_Financing/12*CP240</f>
        <v>0</v>
      </c>
      <c r="NI240" s="80">
        <f>+Interest_Rate_for_Equipment_Financing/12*CQ240</f>
        <v>0</v>
      </c>
      <c r="NJ240" s="80">
        <f>+Interest_Rate_for_Equipment_Financing/12*CR240</f>
        <v>0</v>
      </c>
      <c r="NK240" s="80">
        <f>+Interest_Rate_for_Equipment_Financing/12*CS240</f>
        <v>0</v>
      </c>
      <c r="NL240" s="80">
        <f>+Interest_Rate_for_Equipment_Financing/12*CT240</f>
        <v>0</v>
      </c>
      <c r="NM240" s="80">
        <f>+Interest_Rate_for_Equipment_Financing/12*CU240</f>
        <v>0</v>
      </c>
      <c r="NN240" s="80">
        <f>+Interest_Rate_for_Equipment_Financing/12*CV240</f>
        <v>0</v>
      </c>
      <c r="NO240" s="80">
        <f>+Interest_Rate_for_Equipment_Financing/12*CW240</f>
        <v>0</v>
      </c>
      <c r="NP240" s="80">
        <f>+Interest_Rate_for_Equipment_Financing/12*CX240</f>
        <v>0</v>
      </c>
      <c r="NQ240" s="80">
        <f>+Interest_Rate_for_Equipment_Financing/12*CY240</f>
        <v>0</v>
      </c>
      <c r="NR240" s="80">
        <f>+Interest_Rate_for_Equipment_Financing/12*CZ240</f>
        <v>0</v>
      </c>
      <c r="NS240" s="80">
        <f>+Interest_Rate_for_Equipment_Financing/12*DA240</f>
        <v>0</v>
      </c>
      <c r="NT240" s="80">
        <f>+Interest_Rate_for_Equipment_Financing/12*DB240</f>
        <v>0</v>
      </c>
      <c r="NU240" s="80">
        <f>+Interest_Rate_for_Equipment_Financing/12*DC240</f>
        <v>0</v>
      </c>
      <c r="NV240" s="80">
        <f>+Interest_Rate_for_Equipment_Financing/12*DD240</f>
        <v>0</v>
      </c>
      <c r="NW240" s="80">
        <f>+Interest_Rate_for_Equipment_Financing/12*DE240</f>
        <v>0</v>
      </c>
      <c r="NX240" s="80">
        <f>+Interest_Rate_for_Equipment_Financing/12*DF240</f>
        <v>0</v>
      </c>
      <c r="NY240" s="80">
        <f>+Interest_Rate_for_Equipment_Financing/12*DG240</f>
        <v>0</v>
      </c>
      <c r="NZ240" s="80">
        <f>+Interest_Rate_for_Equipment_Financing/12*DH240</f>
        <v>0</v>
      </c>
      <c r="OA240" s="80">
        <f>+Interest_Rate_for_Equipment_Financing/12*DI240</f>
        <v>0</v>
      </c>
      <c r="OB240" s="80">
        <f>+Interest_Rate_for_Equipment_Financing/12*DJ240</f>
        <v>0</v>
      </c>
      <c r="OC240" s="80">
        <f>+Interest_Rate_for_Equipment_Financing/12*DK240</f>
        <v>0</v>
      </c>
      <c r="OD240" s="80">
        <f>+Interest_Rate_for_Equipment_Financing/12*DL240</f>
        <v>0</v>
      </c>
      <c r="OE240" s="80">
        <f>+Interest_Rate_for_Equipment_Financing/12*DM240</f>
        <v>0</v>
      </c>
      <c r="OF240" s="80">
        <f>+Interest_Rate_for_Equipment_Financing/12*DN240</f>
        <v>0</v>
      </c>
      <c r="OG240" s="80">
        <f>+Interest_Rate_for_Equipment_Financing/12*DO240</f>
        <v>0</v>
      </c>
      <c r="OH240" s="80">
        <f>+Interest_Rate_for_Equipment_Financing/12*DP240</f>
        <v>0</v>
      </c>
      <c r="OI240" s="80">
        <f>+Interest_Rate_for_Equipment_Financing/12*DQ240</f>
        <v>0</v>
      </c>
      <c r="OJ240" s="80">
        <f>+Interest_Rate_for_Equipment_Financing/12*DR240</f>
        <v>0</v>
      </c>
      <c r="OK240" s="80">
        <f>+Interest_Rate_for_Equipment_Financing/12*DS240</f>
        <v>0</v>
      </c>
      <c r="OL240" s="80">
        <f>+Interest_Rate_for_Equipment_Financing/12*DT240</f>
        <v>0</v>
      </c>
      <c r="OM240" s="80">
        <f>+Interest_Rate_for_Equipment_Financing/12*DU240</f>
        <v>0</v>
      </c>
      <c r="ON240" s="80">
        <f>+Interest_Rate_for_Equipment_Financing/12*DV240</f>
        <v>0</v>
      </c>
      <c r="OO240" s="80">
        <f>+Interest_Rate_for_Equipment_Financing/12*DW240</f>
        <v>0</v>
      </c>
      <c r="OP240" s="80">
        <f>+Interest_Rate_for_Equipment_Financing/12*DX240</f>
        <v>0</v>
      </c>
      <c r="OQ240" s="80">
        <f>+Interest_Rate_for_Equipment_Financing/12*DY240</f>
        <v>0</v>
      </c>
      <c r="OR240" s="80">
        <f>+Interest_Rate_for_Equipment_Financing/12*DZ240</f>
        <v>0</v>
      </c>
      <c r="OS240" s="80">
        <f>+Interest_Rate_for_Equipment_Financing/12*EA240</f>
        <v>0</v>
      </c>
      <c r="OT240" s="80">
        <f>+Interest_Rate_for_Equipment_Financing/12*EB240</f>
        <v>0</v>
      </c>
      <c r="OU240" s="80">
        <f>+Interest_Rate_for_Equipment_Financing/12*EC240</f>
        <v>0</v>
      </c>
      <c r="OV240" s="80">
        <f>+Interest_Rate_for_Equipment_Financing/12*ED240</f>
        <v>0</v>
      </c>
      <c r="OW240" s="80">
        <f>+Interest_Rate_for_Equipment_Financing/12*EE240</f>
        <v>0</v>
      </c>
    </row>
    <row r="241" ht="12.75" customHeight="1">
      <c r="A241" s="79">
        <f t="shared" si="111"/>
        <v>120</v>
      </c>
      <c r="B241" s="79" t="s">
        <v>320</v>
      </c>
      <c r="C241" s="80"/>
      <c r="D241" s="80" t="str">
        <f>Term_for_Equipment_Financing</f>
        <v/>
      </c>
      <c r="E241" s="294">
        <f>+Interest_Rate_LT</f>
        <v>0.05</v>
      </c>
      <c r="F241" s="295">
        <f t="shared" si="141"/>
        <v>12</v>
      </c>
      <c r="G241" s="79">
        <f t="shared" si="142"/>
        <v>2034</v>
      </c>
      <c r="H241" s="296"/>
      <c r="I241" s="296"/>
      <c r="J241" s="297"/>
      <c r="K241" s="1"/>
      <c r="L241" s="1"/>
      <c r="M241" s="256">
        <f t="shared" si="118"/>
        <v>49279</v>
      </c>
      <c r="N241" s="256">
        <f t="shared" si="112"/>
        <v>0</v>
      </c>
      <c r="O241" s="257">
        <f t="shared" si="113"/>
        <v>0</v>
      </c>
      <c r="P241" s="258">
        <f t="shared" ref="P241:ES241" si="355">AND((O241&gt;0.1),OR(P$70&lt;$N241,$N241=0))*(O241+$O241+O241*$E241/12)+(P$70=$M241)*($C241+$O241+$C241*$E241/12)</f>
        <v>0</v>
      </c>
      <c r="Q241" s="258">
        <f t="shared" si="355"/>
        <v>0</v>
      </c>
      <c r="R241" s="258">
        <f t="shared" si="355"/>
        <v>0</v>
      </c>
      <c r="S241" s="258">
        <f t="shared" si="355"/>
        <v>0</v>
      </c>
      <c r="T241" s="258">
        <f t="shared" si="355"/>
        <v>0</v>
      </c>
      <c r="U241" s="258">
        <f t="shared" si="355"/>
        <v>0</v>
      </c>
      <c r="V241" s="258">
        <f t="shared" si="355"/>
        <v>0</v>
      </c>
      <c r="W241" s="258">
        <f t="shared" si="355"/>
        <v>0</v>
      </c>
      <c r="X241" s="258">
        <f t="shared" si="355"/>
        <v>0</v>
      </c>
      <c r="Y241" s="258">
        <f t="shared" si="355"/>
        <v>0</v>
      </c>
      <c r="Z241" s="258">
        <f t="shared" si="355"/>
        <v>0</v>
      </c>
      <c r="AA241" s="258">
        <f t="shared" si="355"/>
        <v>0</v>
      </c>
      <c r="AB241" s="258">
        <f t="shared" si="355"/>
        <v>0</v>
      </c>
      <c r="AC241" s="258">
        <f t="shared" si="355"/>
        <v>0</v>
      </c>
      <c r="AD241" s="258">
        <f t="shared" si="355"/>
        <v>0</v>
      </c>
      <c r="AE241" s="258">
        <f t="shared" si="355"/>
        <v>0</v>
      </c>
      <c r="AF241" s="258">
        <f t="shared" si="355"/>
        <v>0</v>
      </c>
      <c r="AG241" s="258">
        <f t="shared" si="355"/>
        <v>0</v>
      </c>
      <c r="AH241" s="258">
        <f t="shared" si="355"/>
        <v>0</v>
      </c>
      <c r="AI241" s="258">
        <f t="shared" si="355"/>
        <v>0</v>
      </c>
      <c r="AJ241" s="258">
        <f t="shared" si="355"/>
        <v>0</v>
      </c>
      <c r="AK241" s="258">
        <f t="shared" si="355"/>
        <v>0</v>
      </c>
      <c r="AL241" s="258">
        <f t="shared" si="355"/>
        <v>0</v>
      </c>
      <c r="AM241" s="258">
        <f t="shared" si="355"/>
        <v>0</v>
      </c>
      <c r="AN241" s="258">
        <f t="shared" si="355"/>
        <v>0</v>
      </c>
      <c r="AO241" s="258">
        <f t="shared" si="355"/>
        <v>0</v>
      </c>
      <c r="AP241" s="258">
        <f t="shared" si="355"/>
        <v>0</v>
      </c>
      <c r="AQ241" s="258">
        <f t="shared" si="355"/>
        <v>0</v>
      </c>
      <c r="AR241" s="258">
        <f t="shared" si="355"/>
        <v>0</v>
      </c>
      <c r="AS241" s="258">
        <f t="shared" si="355"/>
        <v>0</v>
      </c>
      <c r="AT241" s="258">
        <f t="shared" si="355"/>
        <v>0</v>
      </c>
      <c r="AU241" s="258">
        <f t="shared" si="355"/>
        <v>0</v>
      </c>
      <c r="AV241" s="258">
        <f t="shared" si="355"/>
        <v>0</v>
      </c>
      <c r="AW241" s="258">
        <f t="shared" si="355"/>
        <v>0</v>
      </c>
      <c r="AX241" s="258">
        <f t="shared" si="355"/>
        <v>0</v>
      </c>
      <c r="AY241" s="258">
        <f t="shared" si="355"/>
        <v>0</v>
      </c>
      <c r="AZ241" s="258">
        <f t="shared" si="355"/>
        <v>0</v>
      </c>
      <c r="BA241" s="258">
        <f t="shared" si="355"/>
        <v>0</v>
      </c>
      <c r="BB241" s="258">
        <f t="shared" si="355"/>
        <v>0</v>
      </c>
      <c r="BC241" s="258">
        <f t="shared" si="355"/>
        <v>0</v>
      </c>
      <c r="BD241" s="258">
        <f t="shared" si="355"/>
        <v>0</v>
      </c>
      <c r="BE241" s="258">
        <f t="shared" si="355"/>
        <v>0</v>
      </c>
      <c r="BF241" s="258">
        <f t="shared" si="355"/>
        <v>0</v>
      </c>
      <c r="BG241" s="258">
        <f t="shared" si="355"/>
        <v>0</v>
      </c>
      <c r="BH241" s="258">
        <f t="shared" si="355"/>
        <v>0</v>
      </c>
      <c r="BI241" s="258">
        <f t="shared" si="355"/>
        <v>0</v>
      </c>
      <c r="BJ241" s="258">
        <f t="shared" si="355"/>
        <v>0</v>
      </c>
      <c r="BK241" s="258">
        <f t="shared" si="355"/>
        <v>0</v>
      </c>
      <c r="BL241" s="258">
        <f t="shared" si="355"/>
        <v>0</v>
      </c>
      <c r="BM241" s="258">
        <f t="shared" si="355"/>
        <v>0</v>
      </c>
      <c r="BN241" s="258">
        <f t="shared" si="355"/>
        <v>0</v>
      </c>
      <c r="BO241" s="258">
        <f t="shared" si="355"/>
        <v>0</v>
      </c>
      <c r="BP241" s="258">
        <f t="shared" si="355"/>
        <v>0</v>
      </c>
      <c r="BQ241" s="258">
        <f t="shared" si="355"/>
        <v>0</v>
      </c>
      <c r="BR241" s="258">
        <f t="shared" si="355"/>
        <v>0</v>
      </c>
      <c r="BS241" s="258">
        <f t="shared" si="355"/>
        <v>0</v>
      </c>
      <c r="BT241" s="258">
        <f t="shared" si="355"/>
        <v>0</v>
      </c>
      <c r="BU241" s="258">
        <f t="shared" si="355"/>
        <v>0</v>
      </c>
      <c r="BV241" s="258">
        <f t="shared" si="355"/>
        <v>0</v>
      </c>
      <c r="BW241" s="258">
        <f t="shared" si="355"/>
        <v>0</v>
      </c>
      <c r="BX241" s="258">
        <f t="shared" si="355"/>
        <v>0</v>
      </c>
      <c r="BY241" s="258">
        <f t="shared" si="355"/>
        <v>0</v>
      </c>
      <c r="BZ241" s="258">
        <f t="shared" si="355"/>
        <v>0</v>
      </c>
      <c r="CA241" s="258">
        <f t="shared" si="355"/>
        <v>0</v>
      </c>
      <c r="CB241" s="258">
        <f t="shared" si="355"/>
        <v>0</v>
      </c>
      <c r="CC241" s="258">
        <f t="shared" si="355"/>
        <v>0</v>
      </c>
      <c r="CD241" s="258">
        <f t="shared" si="355"/>
        <v>0</v>
      </c>
      <c r="CE241" s="258">
        <f t="shared" si="355"/>
        <v>0</v>
      </c>
      <c r="CF241" s="258">
        <f t="shared" si="355"/>
        <v>0</v>
      </c>
      <c r="CG241" s="258">
        <f t="shared" si="355"/>
        <v>0</v>
      </c>
      <c r="CH241" s="258">
        <f t="shared" si="355"/>
        <v>0</v>
      </c>
      <c r="CI241" s="258">
        <f t="shared" si="355"/>
        <v>0</v>
      </c>
      <c r="CJ241" s="258">
        <f t="shared" si="355"/>
        <v>0</v>
      </c>
      <c r="CK241" s="258">
        <f t="shared" si="355"/>
        <v>0</v>
      </c>
      <c r="CL241" s="258">
        <f t="shared" si="355"/>
        <v>0</v>
      </c>
      <c r="CM241" s="258">
        <f t="shared" si="355"/>
        <v>0</v>
      </c>
      <c r="CN241" s="258">
        <f t="shared" si="355"/>
        <v>0</v>
      </c>
      <c r="CO241" s="258">
        <f t="shared" si="355"/>
        <v>0</v>
      </c>
      <c r="CP241" s="258">
        <f t="shared" si="355"/>
        <v>0</v>
      </c>
      <c r="CQ241" s="258">
        <f t="shared" si="355"/>
        <v>0</v>
      </c>
      <c r="CR241" s="258">
        <f t="shared" si="355"/>
        <v>0</v>
      </c>
      <c r="CS241" s="258">
        <f t="shared" si="355"/>
        <v>0</v>
      </c>
      <c r="CT241" s="258">
        <f t="shared" si="355"/>
        <v>0</v>
      </c>
      <c r="CU241" s="258">
        <f t="shared" si="355"/>
        <v>0</v>
      </c>
      <c r="CV241" s="258">
        <f t="shared" si="355"/>
        <v>0</v>
      </c>
      <c r="CW241" s="258">
        <f t="shared" si="355"/>
        <v>0</v>
      </c>
      <c r="CX241" s="258">
        <f t="shared" si="355"/>
        <v>0</v>
      </c>
      <c r="CY241" s="258">
        <f t="shared" si="355"/>
        <v>0</v>
      </c>
      <c r="CZ241" s="258">
        <f t="shared" si="355"/>
        <v>0</v>
      </c>
      <c r="DA241" s="258">
        <f t="shared" si="355"/>
        <v>0</v>
      </c>
      <c r="DB241" s="258">
        <f t="shared" si="355"/>
        <v>0</v>
      </c>
      <c r="DC241" s="258">
        <f t="shared" si="355"/>
        <v>0</v>
      </c>
      <c r="DD241" s="258">
        <f t="shared" si="355"/>
        <v>0</v>
      </c>
      <c r="DE241" s="258">
        <f t="shared" si="355"/>
        <v>0</v>
      </c>
      <c r="DF241" s="258">
        <f t="shared" si="355"/>
        <v>0</v>
      </c>
      <c r="DG241" s="258">
        <f t="shared" si="355"/>
        <v>0</v>
      </c>
      <c r="DH241" s="258">
        <f t="shared" si="355"/>
        <v>0</v>
      </c>
      <c r="DI241" s="258">
        <f t="shared" si="355"/>
        <v>0</v>
      </c>
      <c r="DJ241" s="258">
        <f t="shared" si="355"/>
        <v>0</v>
      </c>
      <c r="DK241" s="258">
        <f t="shared" si="355"/>
        <v>0</v>
      </c>
      <c r="DL241" s="258">
        <f t="shared" si="355"/>
        <v>0</v>
      </c>
      <c r="DM241" s="258">
        <f t="shared" si="355"/>
        <v>0</v>
      </c>
      <c r="DN241" s="258">
        <f t="shared" si="355"/>
        <v>0</v>
      </c>
      <c r="DO241" s="258">
        <f t="shared" si="355"/>
        <v>0</v>
      </c>
      <c r="DP241" s="258">
        <f t="shared" si="355"/>
        <v>0</v>
      </c>
      <c r="DQ241" s="258">
        <f t="shared" si="355"/>
        <v>0</v>
      </c>
      <c r="DR241" s="258">
        <f t="shared" si="355"/>
        <v>0</v>
      </c>
      <c r="DS241" s="258">
        <f t="shared" si="355"/>
        <v>0</v>
      </c>
      <c r="DT241" s="258">
        <f t="shared" si="355"/>
        <v>0</v>
      </c>
      <c r="DU241" s="258">
        <f t="shared" si="355"/>
        <v>0</v>
      </c>
      <c r="DV241" s="258">
        <f t="shared" si="355"/>
        <v>0</v>
      </c>
      <c r="DW241" s="258">
        <f t="shared" si="355"/>
        <v>0</v>
      </c>
      <c r="DX241" s="258">
        <f t="shared" si="355"/>
        <v>0</v>
      </c>
      <c r="DY241" s="258">
        <f t="shared" si="355"/>
        <v>0</v>
      </c>
      <c r="DZ241" s="258">
        <f t="shared" si="355"/>
        <v>0</v>
      </c>
      <c r="EA241" s="258">
        <f t="shared" si="355"/>
        <v>0</v>
      </c>
      <c r="EB241" s="258">
        <f t="shared" si="355"/>
        <v>0</v>
      </c>
      <c r="EC241" s="258">
        <f t="shared" si="355"/>
        <v>0</v>
      </c>
      <c r="ED241" s="258">
        <f t="shared" si="355"/>
        <v>0</v>
      </c>
      <c r="EE241" s="258">
        <f t="shared" si="355"/>
        <v>0</v>
      </c>
      <c r="EF241" s="258">
        <f t="shared" si="355"/>
        <v>0</v>
      </c>
      <c r="EG241" s="258">
        <f t="shared" si="355"/>
        <v>0</v>
      </c>
      <c r="EH241" s="258">
        <f t="shared" si="355"/>
        <v>0</v>
      </c>
      <c r="EI241" s="258">
        <f t="shared" si="355"/>
        <v>0</v>
      </c>
      <c r="EJ241" s="258">
        <f t="shared" si="355"/>
        <v>0</v>
      </c>
      <c r="EK241" s="258">
        <f t="shared" si="355"/>
        <v>0</v>
      </c>
      <c r="EL241" s="258">
        <f t="shared" si="355"/>
        <v>0</v>
      </c>
      <c r="EM241" s="258">
        <f t="shared" si="355"/>
        <v>0</v>
      </c>
      <c r="EN241" s="258">
        <f t="shared" si="355"/>
        <v>0</v>
      </c>
      <c r="EO241" s="258">
        <f t="shared" si="355"/>
        <v>0</v>
      </c>
      <c r="EP241" s="258">
        <f t="shared" si="355"/>
        <v>0</v>
      </c>
      <c r="EQ241" s="258">
        <f t="shared" si="355"/>
        <v>0</v>
      </c>
      <c r="ER241" s="258">
        <f t="shared" si="355"/>
        <v>0</v>
      </c>
      <c r="ES241" s="258">
        <f t="shared" si="355"/>
        <v>0</v>
      </c>
      <c r="ET241" s="1"/>
      <c r="EU241" s="1"/>
      <c r="EV241" s="1"/>
      <c r="EW241" s="1"/>
      <c r="EX241" s="80">
        <f t="shared" ref="EX241:KE241" si="356">(P241&gt;0)*(P241-AB241)</f>
        <v>0</v>
      </c>
      <c r="EY241" s="80">
        <f t="shared" si="356"/>
        <v>0</v>
      </c>
      <c r="EZ241" s="80">
        <f t="shared" si="356"/>
        <v>0</v>
      </c>
      <c r="FA241" s="80">
        <f t="shared" si="356"/>
        <v>0</v>
      </c>
      <c r="FB241" s="80">
        <f t="shared" si="356"/>
        <v>0</v>
      </c>
      <c r="FC241" s="80">
        <f t="shared" si="356"/>
        <v>0</v>
      </c>
      <c r="FD241" s="80">
        <f t="shared" si="356"/>
        <v>0</v>
      </c>
      <c r="FE241" s="80">
        <f t="shared" si="356"/>
        <v>0</v>
      </c>
      <c r="FF241" s="80">
        <f t="shared" si="356"/>
        <v>0</v>
      </c>
      <c r="FG241" s="80">
        <f t="shared" si="356"/>
        <v>0</v>
      </c>
      <c r="FH241" s="80">
        <f t="shared" si="356"/>
        <v>0</v>
      </c>
      <c r="FI241" s="80">
        <f t="shared" si="356"/>
        <v>0</v>
      </c>
      <c r="FJ241" s="80">
        <f t="shared" si="356"/>
        <v>0</v>
      </c>
      <c r="FK241" s="80">
        <f t="shared" si="356"/>
        <v>0</v>
      </c>
      <c r="FL241" s="80">
        <f t="shared" si="356"/>
        <v>0</v>
      </c>
      <c r="FM241" s="80">
        <f t="shared" si="356"/>
        <v>0</v>
      </c>
      <c r="FN241" s="80">
        <f t="shared" si="356"/>
        <v>0</v>
      </c>
      <c r="FO241" s="80">
        <f t="shared" si="356"/>
        <v>0</v>
      </c>
      <c r="FP241" s="80">
        <f t="shared" si="356"/>
        <v>0</v>
      </c>
      <c r="FQ241" s="80">
        <f t="shared" si="356"/>
        <v>0</v>
      </c>
      <c r="FR241" s="80">
        <f t="shared" si="356"/>
        <v>0</v>
      </c>
      <c r="FS241" s="80">
        <f t="shared" si="356"/>
        <v>0</v>
      </c>
      <c r="FT241" s="80">
        <f t="shared" si="356"/>
        <v>0</v>
      </c>
      <c r="FU241" s="80">
        <f t="shared" si="356"/>
        <v>0</v>
      </c>
      <c r="FV241" s="80">
        <f t="shared" si="356"/>
        <v>0</v>
      </c>
      <c r="FW241" s="80">
        <f t="shared" si="356"/>
        <v>0</v>
      </c>
      <c r="FX241" s="80">
        <f t="shared" si="356"/>
        <v>0</v>
      </c>
      <c r="FY241" s="80">
        <f t="shared" si="356"/>
        <v>0</v>
      </c>
      <c r="FZ241" s="80">
        <f t="shared" si="356"/>
        <v>0</v>
      </c>
      <c r="GA241" s="80">
        <f t="shared" si="356"/>
        <v>0</v>
      </c>
      <c r="GB241" s="80">
        <f t="shared" si="356"/>
        <v>0</v>
      </c>
      <c r="GC241" s="80">
        <f t="shared" si="356"/>
        <v>0</v>
      </c>
      <c r="GD241" s="80">
        <f t="shared" si="356"/>
        <v>0</v>
      </c>
      <c r="GE241" s="80">
        <f t="shared" si="356"/>
        <v>0</v>
      </c>
      <c r="GF241" s="80">
        <f t="shared" si="356"/>
        <v>0</v>
      </c>
      <c r="GG241" s="80">
        <f t="shared" si="356"/>
        <v>0</v>
      </c>
      <c r="GH241" s="80">
        <f t="shared" si="356"/>
        <v>0</v>
      </c>
      <c r="GI241" s="80">
        <f t="shared" si="356"/>
        <v>0</v>
      </c>
      <c r="GJ241" s="80">
        <f t="shared" si="356"/>
        <v>0</v>
      </c>
      <c r="GK241" s="80">
        <f t="shared" si="356"/>
        <v>0</v>
      </c>
      <c r="GL241" s="80">
        <f t="shared" si="356"/>
        <v>0</v>
      </c>
      <c r="GM241" s="80">
        <f t="shared" si="356"/>
        <v>0</v>
      </c>
      <c r="GN241" s="80">
        <f t="shared" si="356"/>
        <v>0</v>
      </c>
      <c r="GO241" s="80">
        <f t="shared" si="356"/>
        <v>0</v>
      </c>
      <c r="GP241" s="80">
        <f t="shared" si="356"/>
        <v>0</v>
      </c>
      <c r="GQ241" s="80">
        <f t="shared" si="356"/>
        <v>0</v>
      </c>
      <c r="GR241" s="80">
        <f t="shared" si="356"/>
        <v>0</v>
      </c>
      <c r="GS241" s="80">
        <f t="shared" si="356"/>
        <v>0</v>
      </c>
      <c r="GT241" s="80">
        <f t="shared" si="356"/>
        <v>0</v>
      </c>
      <c r="GU241" s="80">
        <f t="shared" si="356"/>
        <v>0</v>
      </c>
      <c r="GV241" s="80">
        <f t="shared" si="356"/>
        <v>0</v>
      </c>
      <c r="GW241" s="80">
        <f t="shared" si="356"/>
        <v>0</v>
      </c>
      <c r="GX241" s="80">
        <f t="shared" si="356"/>
        <v>0</v>
      </c>
      <c r="GY241" s="80">
        <f t="shared" si="356"/>
        <v>0</v>
      </c>
      <c r="GZ241" s="80">
        <f t="shared" si="356"/>
        <v>0</v>
      </c>
      <c r="HA241" s="80">
        <f t="shared" si="356"/>
        <v>0</v>
      </c>
      <c r="HB241" s="80">
        <f t="shared" si="356"/>
        <v>0</v>
      </c>
      <c r="HC241" s="80">
        <f t="shared" si="356"/>
        <v>0</v>
      </c>
      <c r="HD241" s="80">
        <f t="shared" si="356"/>
        <v>0</v>
      </c>
      <c r="HE241" s="80">
        <f t="shared" si="356"/>
        <v>0</v>
      </c>
      <c r="HF241" s="80">
        <f t="shared" si="356"/>
        <v>0</v>
      </c>
      <c r="HG241" s="80">
        <f t="shared" si="356"/>
        <v>0</v>
      </c>
      <c r="HH241" s="80">
        <f t="shared" si="356"/>
        <v>0</v>
      </c>
      <c r="HI241" s="80">
        <f t="shared" si="356"/>
        <v>0</v>
      </c>
      <c r="HJ241" s="80">
        <f t="shared" si="356"/>
        <v>0</v>
      </c>
      <c r="HK241" s="80">
        <f t="shared" si="356"/>
        <v>0</v>
      </c>
      <c r="HL241" s="80">
        <f t="shared" si="356"/>
        <v>0</v>
      </c>
      <c r="HM241" s="80">
        <f t="shared" si="356"/>
        <v>0</v>
      </c>
      <c r="HN241" s="80">
        <f t="shared" si="356"/>
        <v>0</v>
      </c>
      <c r="HO241" s="80">
        <f t="shared" si="356"/>
        <v>0</v>
      </c>
      <c r="HP241" s="80">
        <f t="shared" si="356"/>
        <v>0</v>
      </c>
      <c r="HQ241" s="80">
        <f t="shared" si="356"/>
        <v>0</v>
      </c>
      <c r="HR241" s="80">
        <f t="shared" si="356"/>
        <v>0</v>
      </c>
      <c r="HS241" s="80">
        <f t="shared" si="356"/>
        <v>0</v>
      </c>
      <c r="HT241" s="80">
        <f t="shared" si="356"/>
        <v>0</v>
      </c>
      <c r="HU241" s="80">
        <f t="shared" si="356"/>
        <v>0</v>
      </c>
      <c r="HV241" s="80">
        <f t="shared" si="356"/>
        <v>0</v>
      </c>
      <c r="HW241" s="80">
        <f t="shared" si="356"/>
        <v>0</v>
      </c>
      <c r="HX241" s="80">
        <f t="shared" si="356"/>
        <v>0</v>
      </c>
      <c r="HY241" s="80">
        <f t="shared" si="356"/>
        <v>0</v>
      </c>
      <c r="HZ241" s="80">
        <f t="shared" si="356"/>
        <v>0</v>
      </c>
      <c r="IA241" s="80">
        <f t="shared" si="356"/>
        <v>0</v>
      </c>
      <c r="IB241" s="80">
        <f t="shared" si="356"/>
        <v>0</v>
      </c>
      <c r="IC241" s="80">
        <f t="shared" si="356"/>
        <v>0</v>
      </c>
      <c r="ID241" s="80">
        <f t="shared" si="356"/>
        <v>0</v>
      </c>
      <c r="IE241" s="80">
        <f t="shared" si="356"/>
        <v>0</v>
      </c>
      <c r="IF241" s="80">
        <f t="shared" si="356"/>
        <v>0</v>
      </c>
      <c r="IG241" s="80">
        <f t="shared" si="356"/>
        <v>0</v>
      </c>
      <c r="IH241" s="80">
        <f t="shared" si="356"/>
        <v>0</v>
      </c>
      <c r="II241" s="80">
        <f t="shared" si="356"/>
        <v>0</v>
      </c>
      <c r="IJ241" s="80">
        <f t="shared" si="356"/>
        <v>0</v>
      </c>
      <c r="IK241" s="80">
        <f t="shared" si="356"/>
        <v>0</v>
      </c>
      <c r="IL241" s="80">
        <f t="shared" si="356"/>
        <v>0</v>
      </c>
      <c r="IM241" s="80">
        <f t="shared" si="356"/>
        <v>0</v>
      </c>
      <c r="IN241" s="80">
        <f t="shared" si="356"/>
        <v>0</v>
      </c>
      <c r="IO241" s="80">
        <f t="shared" si="356"/>
        <v>0</v>
      </c>
      <c r="IP241" s="80">
        <f t="shared" si="356"/>
        <v>0</v>
      </c>
      <c r="IQ241" s="80">
        <f t="shared" si="356"/>
        <v>0</v>
      </c>
      <c r="IR241" s="80">
        <f t="shared" si="356"/>
        <v>0</v>
      </c>
      <c r="IS241" s="80">
        <f t="shared" si="356"/>
        <v>0</v>
      </c>
      <c r="IT241" s="80">
        <f t="shared" si="356"/>
        <v>0</v>
      </c>
      <c r="IU241" s="80">
        <f t="shared" si="356"/>
        <v>0</v>
      </c>
      <c r="IV241" s="80">
        <f t="shared" si="356"/>
        <v>0</v>
      </c>
      <c r="IW241" s="80">
        <f t="shared" si="356"/>
        <v>0</v>
      </c>
      <c r="IX241" s="80">
        <f t="shared" si="356"/>
        <v>0</v>
      </c>
      <c r="IY241" s="80">
        <f t="shared" si="356"/>
        <v>0</v>
      </c>
      <c r="IZ241" s="80">
        <f t="shared" si="356"/>
        <v>0</v>
      </c>
      <c r="JA241" s="80">
        <f t="shared" si="356"/>
        <v>0</v>
      </c>
      <c r="JB241" s="80">
        <f t="shared" si="356"/>
        <v>0</v>
      </c>
      <c r="JC241" s="80">
        <f t="shared" si="356"/>
        <v>0</v>
      </c>
      <c r="JD241" s="80">
        <f t="shared" si="356"/>
        <v>0</v>
      </c>
      <c r="JE241" s="80">
        <f t="shared" si="356"/>
        <v>0</v>
      </c>
      <c r="JF241" s="80">
        <f t="shared" si="356"/>
        <v>0</v>
      </c>
      <c r="JG241" s="80">
        <f t="shared" si="356"/>
        <v>0</v>
      </c>
      <c r="JH241" s="80">
        <f t="shared" si="356"/>
        <v>0</v>
      </c>
      <c r="JI241" s="80">
        <f t="shared" si="356"/>
        <v>0</v>
      </c>
      <c r="JJ241" s="80">
        <f t="shared" si="356"/>
        <v>0</v>
      </c>
      <c r="JK241" s="80">
        <f t="shared" si="356"/>
        <v>0</v>
      </c>
      <c r="JL241" s="80">
        <f t="shared" si="356"/>
        <v>0</v>
      </c>
      <c r="JM241" s="80">
        <f t="shared" si="356"/>
        <v>0</v>
      </c>
      <c r="JN241" s="80">
        <f t="shared" si="356"/>
        <v>0</v>
      </c>
      <c r="JO241" s="80">
        <f t="shared" si="356"/>
        <v>0</v>
      </c>
      <c r="JP241" s="80">
        <f t="shared" si="356"/>
        <v>0</v>
      </c>
      <c r="JQ241" s="80">
        <f t="shared" si="356"/>
        <v>0</v>
      </c>
      <c r="JR241" s="80">
        <f t="shared" si="356"/>
        <v>0</v>
      </c>
      <c r="JS241" s="80">
        <f t="shared" si="356"/>
        <v>0</v>
      </c>
      <c r="JT241" s="80">
        <f t="shared" si="356"/>
        <v>0</v>
      </c>
      <c r="JU241" s="80">
        <f t="shared" si="356"/>
        <v>0</v>
      </c>
      <c r="JV241" s="80">
        <f t="shared" si="356"/>
        <v>0</v>
      </c>
      <c r="JW241" s="80">
        <f t="shared" si="356"/>
        <v>0</v>
      </c>
      <c r="JX241" s="80">
        <f t="shared" si="356"/>
        <v>0</v>
      </c>
      <c r="JY241" s="80">
        <f t="shared" si="356"/>
        <v>0</v>
      </c>
      <c r="JZ241" s="80">
        <f t="shared" si="356"/>
        <v>0</v>
      </c>
      <c r="KA241" s="80">
        <f t="shared" si="356"/>
        <v>0</v>
      </c>
      <c r="KB241" s="80">
        <f t="shared" si="356"/>
        <v>0</v>
      </c>
      <c r="KC241" s="80">
        <f t="shared" si="356"/>
        <v>0</v>
      </c>
      <c r="KD241" s="80">
        <f t="shared" si="356"/>
        <v>0</v>
      </c>
      <c r="KE241" s="80">
        <f t="shared" si="356"/>
        <v>0</v>
      </c>
      <c r="KF241" s="1"/>
      <c r="KG241" s="1"/>
      <c r="KH241" s="80">
        <f>+Interest_Rate_for_Equipment_Financing/12*P241</f>
        <v>0</v>
      </c>
      <c r="KI241" s="80">
        <f>+Interest_Rate_for_Equipment_Financing/12*Q241</f>
        <v>0</v>
      </c>
      <c r="KJ241" s="80">
        <f>+Interest_Rate_for_Equipment_Financing/12*R241</f>
        <v>0</v>
      </c>
      <c r="KK241" s="80">
        <f>+Interest_Rate_for_Equipment_Financing/12*S241</f>
        <v>0</v>
      </c>
      <c r="KL241" s="80">
        <f>+Interest_Rate_for_Equipment_Financing/12*T241</f>
        <v>0</v>
      </c>
      <c r="KM241" s="80">
        <f>+Interest_Rate_for_Equipment_Financing/12*U241</f>
        <v>0</v>
      </c>
      <c r="KN241" s="80">
        <f>+Interest_Rate_for_Equipment_Financing/12*V241</f>
        <v>0</v>
      </c>
      <c r="KO241" s="80">
        <f>+Interest_Rate_for_Equipment_Financing/12*W241</f>
        <v>0</v>
      </c>
      <c r="KP241" s="80">
        <f>+Interest_Rate_for_Equipment_Financing/12*X241</f>
        <v>0</v>
      </c>
      <c r="KQ241" s="80">
        <f>+Interest_Rate_for_Equipment_Financing/12*Y241</f>
        <v>0</v>
      </c>
      <c r="KR241" s="80">
        <f>+Interest_Rate_for_Equipment_Financing/12*Z241</f>
        <v>0</v>
      </c>
      <c r="KS241" s="80">
        <f>+Interest_Rate_for_Equipment_Financing/12*AA241</f>
        <v>0</v>
      </c>
      <c r="KT241" s="80">
        <f>+Interest_Rate_for_Equipment_Financing/12*AB241</f>
        <v>0</v>
      </c>
      <c r="KU241" s="80">
        <f>+Interest_Rate_for_Equipment_Financing/12*AC241</f>
        <v>0</v>
      </c>
      <c r="KV241" s="80">
        <f>+Interest_Rate_for_Equipment_Financing/12*AD241</f>
        <v>0</v>
      </c>
      <c r="KW241" s="80">
        <f>+Interest_Rate_for_Equipment_Financing/12*AE241</f>
        <v>0</v>
      </c>
      <c r="KX241" s="80">
        <f>+Interest_Rate_for_Equipment_Financing/12*AF241</f>
        <v>0</v>
      </c>
      <c r="KY241" s="80">
        <f>+Interest_Rate_for_Equipment_Financing/12*AG241</f>
        <v>0</v>
      </c>
      <c r="KZ241" s="80">
        <f>+Interest_Rate_for_Equipment_Financing/12*AH241</f>
        <v>0</v>
      </c>
      <c r="LA241" s="80">
        <f>+Interest_Rate_for_Equipment_Financing/12*AI241</f>
        <v>0</v>
      </c>
      <c r="LB241" s="80">
        <f>+Interest_Rate_for_Equipment_Financing/12*AJ241</f>
        <v>0</v>
      </c>
      <c r="LC241" s="80">
        <f>+Interest_Rate_for_Equipment_Financing/12*AK241</f>
        <v>0</v>
      </c>
      <c r="LD241" s="80">
        <f>+Interest_Rate_for_Equipment_Financing/12*AL241</f>
        <v>0</v>
      </c>
      <c r="LE241" s="80">
        <f>+Interest_Rate_for_Equipment_Financing/12*AM241</f>
        <v>0</v>
      </c>
      <c r="LF241" s="80">
        <f>+Interest_Rate_for_Equipment_Financing/12*AN241</f>
        <v>0</v>
      </c>
      <c r="LG241" s="80">
        <f>+Interest_Rate_for_Equipment_Financing/12*AO241</f>
        <v>0</v>
      </c>
      <c r="LH241" s="80">
        <f>+Interest_Rate_for_Equipment_Financing/12*AP241</f>
        <v>0</v>
      </c>
      <c r="LI241" s="80">
        <f>+Interest_Rate_for_Equipment_Financing/12*AQ241</f>
        <v>0</v>
      </c>
      <c r="LJ241" s="80">
        <f>+Interest_Rate_for_Equipment_Financing/12*AR241</f>
        <v>0</v>
      </c>
      <c r="LK241" s="80">
        <f>+Interest_Rate_for_Equipment_Financing/12*AS241</f>
        <v>0</v>
      </c>
      <c r="LL241" s="80">
        <f>+Interest_Rate_for_Equipment_Financing/12*AT241</f>
        <v>0</v>
      </c>
      <c r="LM241" s="80">
        <f>+Interest_Rate_for_Equipment_Financing/12*AU241</f>
        <v>0</v>
      </c>
      <c r="LN241" s="80">
        <f>+Interest_Rate_for_Equipment_Financing/12*AV241</f>
        <v>0</v>
      </c>
      <c r="LO241" s="80">
        <f>+Interest_Rate_for_Equipment_Financing/12*AW241</f>
        <v>0</v>
      </c>
      <c r="LP241" s="80">
        <f>+Interest_Rate_for_Equipment_Financing/12*AX241</f>
        <v>0</v>
      </c>
      <c r="LQ241" s="80">
        <f>+Interest_Rate_for_Equipment_Financing/12*AY241</f>
        <v>0</v>
      </c>
      <c r="LR241" s="80">
        <f>+Interest_Rate_for_Equipment_Financing/12*AZ241</f>
        <v>0</v>
      </c>
      <c r="LS241" s="80">
        <f>+Interest_Rate_for_Equipment_Financing/12*BA241</f>
        <v>0</v>
      </c>
      <c r="LT241" s="80">
        <f>+Interest_Rate_for_Equipment_Financing/12*BB241</f>
        <v>0</v>
      </c>
      <c r="LU241" s="80">
        <f>+Interest_Rate_for_Equipment_Financing/12*BC241</f>
        <v>0</v>
      </c>
      <c r="LV241" s="80">
        <f>+Interest_Rate_for_Equipment_Financing/12*BD241</f>
        <v>0</v>
      </c>
      <c r="LW241" s="80">
        <f>+Interest_Rate_for_Equipment_Financing/12*BE241</f>
        <v>0</v>
      </c>
      <c r="LX241" s="80">
        <f>+Interest_Rate_for_Equipment_Financing/12*BF241</f>
        <v>0</v>
      </c>
      <c r="LY241" s="80">
        <f>+Interest_Rate_for_Equipment_Financing/12*BG241</f>
        <v>0</v>
      </c>
      <c r="LZ241" s="80">
        <f>+Interest_Rate_for_Equipment_Financing/12*BH241</f>
        <v>0</v>
      </c>
      <c r="MA241" s="80">
        <f>+Interest_Rate_for_Equipment_Financing/12*BI241</f>
        <v>0</v>
      </c>
      <c r="MB241" s="80">
        <f>+Interest_Rate_for_Equipment_Financing/12*BJ241</f>
        <v>0</v>
      </c>
      <c r="MC241" s="80">
        <f>+Interest_Rate_for_Equipment_Financing/12*BK241</f>
        <v>0</v>
      </c>
      <c r="MD241" s="80">
        <f>+Interest_Rate_for_Equipment_Financing/12*BL241</f>
        <v>0</v>
      </c>
      <c r="ME241" s="80">
        <f>+Interest_Rate_for_Equipment_Financing/12*BM241</f>
        <v>0</v>
      </c>
      <c r="MF241" s="80">
        <f>+Interest_Rate_for_Equipment_Financing/12*BN241</f>
        <v>0</v>
      </c>
      <c r="MG241" s="80">
        <f>+Interest_Rate_for_Equipment_Financing/12*BO241</f>
        <v>0</v>
      </c>
      <c r="MH241" s="80">
        <f>+Interest_Rate_for_Equipment_Financing/12*BP241</f>
        <v>0</v>
      </c>
      <c r="MI241" s="80">
        <f>+Interest_Rate_for_Equipment_Financing/12*BQ241</f>
        <v>0</v>
      </c>
      <c r="MJ241" s="80">
        <f>+Interest_Rate_for_Equipment_Financing/12*BR241</f>
        <v>0</v>
      </c>
      <c r="MK241" s="80">
        <f>+Interest_Rate_for_Equipment_Financing/12*BS241</f>
        <v>0</v>
      </c>
      <c r="ML241" s="80">
        <f>+Interest_Rate_for_Equipment_Financing/12*BT241</f>
        <v>0</v>
      </c>
      <c r="MM241" s="80">
        <f>+Interest_Rate_for_Equipment_Financing/12*BU241</f>
        <v>0</v>
      </c>
      <c r="MN241" s="80">
        <f>+Interest_Rate_for_Equipment_Financing/12*BV241</f>
        <v>0</v>
      </c>
      <c r="MO241" s="80">
        <f>+Interest_Rate_for_Equipment_Financing/12*BW241</f>
        <v>0</v>
      </c>
      <c r="MP241" s="80">
        <f>+Interest_Rate_for_Equipment_Financing/12*BX241</f>
        <v>0</v>
      </c>
      <c r="MQ241" s="80">
        <f>+Interest_Rate_for_Equipment_Financing/12*BY241</f>
        <v>0</v>
      </c>
      <c r="MR241" s="80">
        <f>+Interest_Rate_for_Equipment_Financing/12*BZ241</f>
        <v>0</v>
      </c>
      <c r="MS241" s="80">
        <f>+Interest_Rate_for_Equipment_Financing/12*CA241</f>
        <v>0</v>
      </c>
      <c r="MT241" s="80">
        <f>+Interest_Rate_for_Equipment_Financing/12*CB241</f>
        <v>0</v>
      </c>
      <c r="MU241" s="80">
        <f>+Interest_Rate_for_Equipment_Financing/12*CC241</f>
        <v>0</v>
      </c>
      <c r="MV241" s="80">
        <f>+Interest_Rate_for_Equipment_Financing/12*CD241</f>
        <v>0</v>
      </c>
      <c r="MW241" s="80">
        <f>+Interest_Rate_for_Equipment_Financing/12*CE241</f>
        <v>0</v>
      </c>
      <c r="MX241" s="80">
        <f>+Interest_Rate_for_Equipment_Financing/12*CF241</f>
        <v>0</v>
      </c>
      <c r="MY241" s="80">
        <f>+Interest_Rate_for_Equipment_Financing/12*CG241</f>
        <v>0</v>
      </c>
      <c r="MZ241" s="80">
        <f>+Interest_Rate_for_Equipment_Financing/12*CH241</f>
        <v>0</v>
      </c>
      <c r="NA241" s="80">
        <f>+Interest_Rate_for_Equipment_Financing/12*CI241</f>
        <v>0</v>
      </c>
      <c r="NB241" s="80">
        <f>+Interest_Rate_for_Equipment_Financing/12*CJ241</f>
        <v>0</v>
      </c>
      <c r="NC241" s="80">
        <f>+Interest_Rate_for_Equipment_Financing/12*CK241</f>
        <v>0</v>
      </c>
      <c r="ND241" s="80">
        <f>+Interest_Rate_for_Equipment_Financing/12*CL241</f>
        <v>0</v>
      </c>
      <c r="NE241" s="80">
        <f>+Interest_Rate_for_Equipment_Financing/12*CM241</f>
        <v>0</v>
      </c>
      <c r="NF241" s="80">
        <f>+Interest_Rate_for_Equipment_Financing/12*CN241</f>
        <v>0</v>
      </c>
      <c r="NG241" s="80">
        <f>+Interest_Rate_for_Equipment_Financing/12*CO241</f>
        <v>0</v>
      </c>
      <c r="NH241" s="80">
        <f>+Interest_Rate_for_Equipment_Financing/12*CP241</f>
        <v>0</v>
      </c>
      <c r="NI241" s="80">
        <f>+Interest_Rate_for_Equipment_Financing/12*CQ241</f>
        <v>0</v>
      </c>
      <c r="NJ241" s="80">
        <f>+Interest_Rate_for_Equipment_Financing/12*CR241</f>
        <v>0</v>
      </c>
      <c r="NK241" s="80">
        <f>+Interest_Rate_for_Equipment_Financing/12*CS241</f>
        <v>0</v>
      </c>
      <c r="NL241" s="80">
        <f>+Interest_Rate_for_Equipment_Financing/12*CT241</f>
        <v>0</v>
      </c>
      <c r="NM241" s="80">
        <f>+Interest_Rate_for_Equipment_Financing/12*CU241</f>
        <v>0</v>
      </c>
      <c r="NN241" s="80">
        <f>+Interest_Rate_for_Equipment_Financing/12*CV241</f>
        <v>0</v>
      </c>
      <c r="NO241" s="80">
        <f>+Interest_Rate_for_Equipment_Financing/12*CW241</f>
        <v>0</v>
      </c>
      <c r="NP241" s="80">
        <f>+Interest_Rate_for_Equipment_Financing/12*CX241</f>
        <v>0</v>
      </c>
      <c r="NQ241" s="80">
        <f>+Interest_Rate_for_Equipment_Financing/12*CY241</f>
        <v>0</v>
      </c>
      <c r="NR241" s="80">
        <f>+Interest_Rate_for_Equipment_Financing/12*CZ241</f>
        <v>0</v>
      </c>
      <c r="NS241" s="80">
        <f>+Interest_Rate_for_Equipment_Financing/12*DA241</f>
        <v>0</v>
      </c>
      <c r="NT241" s="80">
        <f>+Interest_Rate_for_Equipment_Financing/12*DB241</f>
        <v>0</v>
      </c>
      <c r="NU241" s="80">
        <f>+Interest_Rate_for_Equipment_Financing/12*DC241</f>
        <v>0</v>
      </c>
      <c r="NV241" s="80">
        <f>+Interest_Rate_for_Equipment_Financing/12*DD241</f>
        <v>0</v>
      </c>
      <c r="NW241" s="80">
        <f>+Interest_Rate_for_Equipment_Financing/12*DE241</f>
        <v>0</v>
      </c>
      <c r="NX241" s="80">
        <f>+Interest_Rate_for_Equipment_Financing/12*DF241</f>
        <v>0</v>
      </c>
      <c r="NY241" s="80">
        <f>+Interest_Rate_for_Equipment_Financing/12*DG241</f>
        <v>0</v>
      </c>
      <c r="NZ241" s="80">
        <f>+Interest_Rate_for_Equipment_Financing/12*DH241</f>
        <v>0</v>
      </c>
      <c r="OA241" s="80">
        <f>+Interest_Rate_for_Equipment_Financing/12*DI241</f>
        <v>0</v>
      </c>
      <c r="OB241" s="80">
        <f>+Interest_Rate_for_Equipment_Financing/12*DJ241</f>
        <v>0</v>
      </c>
      <c r="OC241" s="80">
        <f>+Interest_Rate_for_Equipment_Financing/12*DK241</f>
        <v>0</v>
      </c>
      <c r="OD241" s="80">
        <f>+Interest_Rate_for_Equipment_Financing/12*DL241</f>
        <v>0</v>
      </c>
      <c r="OE241" s="80">
        <f>+Interest_Rate_for_Equipment_Financing/12*DM241</f>
        <v>0</v>
      </c>
      <c r="OF241" s="80">
        <f>+Interest_Rate_for_Equipment_Financing/12*DN241</f>
        <v>0</v>
      </c>
      <c r="OG241" s="80">
        <f>+Interest_Rate_for_Equipment_Financing/12*DO241</f>
        <v>0</v>
      </c>
      <c r="OH241" s="80">
        <f>+Interest_Rate_for_Equipment_Financing/12*DP241</f>
        <v>0</v>
      </c>
      <c r="OI241" s="80">
        <f>+Interest_Rate_for_Equipment_Financing/12*DQ241</f>
        <v>0</v>
      </c>
      <c r="OJ241" s="80">
        <f>+Interest_Rate_for_Equipment_Financing/12*DR241</f>
        <v>0</v>
      </c>
      <c r="OK241" s="80">
        <f>+Interest_Rate_for_Equipment_Financing/12*DS241</f>
        <v>0</v>
      </c>
      <c r="OL241" s="80">
        <f>+Interest_Rate_for_Equipment_Financing/12*DT241</f>
        <v>0</v>
      </c>
      <c r="OM241" s="80">
        <f>+Interest_Rate_for_Equipment_Financing/12*DU241</f>
        <v>0</v>
      </c>
      <c r="ON241" s="80">
        <f>+Interest_Rate_for_Equipment_Financing/12*DV241</f>
        <v>0</v>
      </c>
      <c r="OO241" s="80">
        <f>+Interest_Rate_for_Equipment_Financing/12*DW241</f>
        <v>0</v>
      </c>
      <c r="OP241" s="80">
        <f>+Interest_Rate_for_Equipment_Financing/12*DX241</f>
        <v>0</v>
      </c>
      <c r="OQ241" s="80">
        <f>+Interest_Rate_for_Equipment_Financing/12*DY241</f>
        <v>0</v>
      </c>
      <c r="OR241" s="80">
        <f>+Interest_Rate_for_Equipment_Financing/12*DZ241</f>
        <v>0</v>
      </c>
      <c r="OS241" s="80">
        <f>+Interest_Rate_for_Equipment_Financing/12*EA241</f>
        <v>0</v>
      </c>
      <c r="OT241" s="80">
        <f>+Interest_Rate_for_Equipment_Financing/12*EB241</f>
        <v>0</v>
      </c>
      <c r="OU241" s="80">
        <f>+Interest_Rate_for_Equipment_Financing/12*EC241</f>
        <v>0</v>
      </c>
      <c r="OV241" s="80">
        <f>+Interest_Rate_for_Equipment_Financing/12*ED241</f>
        <v>0</v>
      </c>
      <c r="OW241" s="80">
        <f>+Interest_Rate_for_Equipment_Financing/12*EE241</f>
        <v>0</v>
      </c>
    </row>
  </sheetData>
  <mergeCells count="2">
    <mergeCell ref="EX119:EY120"/>
    <mergeCell ref="KH119:KH120"/>
  </mergeCells>
  <printOptions/>
  <pageMargins bottom="0.5" footer="0.0" header="0.0" left="0.5" right="0.5" top="1.0"/>
  <pageSetup scale="114"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63"/>
    <col customWidth="1" min="2" max="2" width="40.13"/>
    <col customWidth="1" min="3" max="3" width="9.13"/>
    <col customWidth="1" min="4" max="4" width="2.25"/>
    <col customWidth="1" min="5" max="5" width="36.63"/>
    <col customWidth="1" min="6" max="6" width="6.0"/>
    <col customWidth="1" min="7" max="7" width="2.25"/>
    <col customWidth="1" min="8" max="8" width="36.63"/>
    <col customWidth="1" min="9" max="9" width="12.25"/>
    <col customWidth="1" min="10" max="10" width="11.25"/>
    <col customWidth="1" min="11" max="11" width="6.88"/>
    <col customWidth="1" min="12" max="12" width="7.75"/>
    <col customWidth="1" min="13" max="16" width="8.63"/>
  </cols>
  <sheetData>
    <row r="1" ht="12.75" customHeight="1"/>
    <row r="2" ht="12.75" customHeight="1"/>
    <row r="3" ht="12.75" customHeight="1">
      <c r="B3" s="298" t="s">
        <v>321</v>
      </c>
      <c r="C3" s="298"/>
      <c r="D3" s="101"/>
      <c r="E3" s="1"/>
      <c r="F3" s="1"/>
    </row>
    <row r="4" ht="12.75" customHeight="1">
      <c r="B4" s="101"/>
      <c r="C4" s="1"/>
      <c r="D4" s="1"/>
      <c r="E4" s="1"/>
      <c r="F4" s="1"/>
      <c r="G4" s="1"/>
    </row>
    <row r="5" ht="12.75" customHeight="1">
      <c r="B5" s="1"/>
      <c r="C5" s="1"/>
      <c r="D5" s="1"/>
      <c r="E5" s="1"/>
      <c r="F5" s="1"/>
      <c r="G5" s="1"/>
      <c r="K5" s="299"/>
      <c r="L5" s="300"/>
      <c r="M5" s="1"/>
    </row>
    <row r="6" ht="12.75" customHeight="1">
      <c r="B6" s="301" t="s">
        <v>322</v>
      </c>
      <c r="C6" s="302"/>
      <c r="D6" s="303"/>
      <c r="E6" s="304" t="s">
        <v>323</v>
      </c>
      <c r="F6" s="305"/>
      <c r="G6" s="303"/>
      <c r="I6" s="306" t="s">
        <v>324</v>
      </c>
      <c r="J6" s="306" t="s">
        <v>325</v>
      </c>
      <c r="M6" s="299"/>
      <c r="N6" s="307"/>
      <c r="O6" s="1"/>
    </row>
    <row r="7" ht="12.75" customHeight="1">
      <c r="B7" s="308" t="s">
        <v>326</v>
      </c>
      <c r="C7" s="309">
        <v>2025.0</v>
      </c>
      <c r="D7" s="310"/>
      <c r="E7" s="311" t="s">
        <v>327</v>
      </c>
      <c r="F7" s="312">
        <v>0.0</v>
      </c>
      <c r="G7" s="313"/>
      <c r="H7" s="308"/>
      <c r="I7" s="311"/>
      <c r="J7" s="311"/>
      <c r="K7" s="314"/>
      <c r="N7" s="299"/>
      <c r="O7" s="1"/>
      <c r="P7" s="1"/>
    </row>
    <row r="8" ht="12.75" customHeight="1">
      <c r="B8" s="311"/>
      <c r="C8" s="315"/>
      <c r="D8" s="310"/>
      <c r="E8" s="311" t="s">
        <v>328</v>
      </c>
      <c r="F8" s="316">
        <v>0.015</v>
      </c>
      <c r="G8" s="317"/>
      <c r="H8" s="311"/>
      <c r="I8" s="311"/>
      <c r="J8" s="311"/>
      <c r="K8" s="314"/>
      <c r="N8" s="299"/>
      <c r="O8" s="1"/>
      <c r="P8" s="1"/>
    </row>
    <row r="9" ht="12.75" customHeight="1">
      <c r="B9" s="311" t="s">
        <v>329</v>
      </c>
      <c r="C9" s="318">
        <v>0.4</v>
      </c>
      <c r="D9" s="310"/>
      <c r="E9" s="311" t="s">
        <v>330</v>
      </c>
      <c r="F9" s="316">
        <v>0.0</v>
      </c>
      <c r="G9" s="317"/>
      <c r="H9" s="311" t="s">
        <v>327</v>
      </c>
      <c r="I9" s="311"/>
      <c r="J9" s="319">
        <v>21000.0</v>
      </c>
      <c r="M9" s="299"/>
      <c r="N9" s="320"/>
      <c r="O9" s="321"/>
    </row>
    <row r="10" ht="12.75" customHeight="1">
      <c r="B10" s="311" t="s">
        <v>331</v>
      </c>
      <c r="C10" s="318">
        <v>0.21</v>
      </c>
      <c r="D10" s="322"/>
      <c r="E10" s="311" t="s">
        <v>332</v>
      </c>
      <c r="F10" s="323">
        <v>0.2</v>
      </c>
      <c r="G10" s="300"/>
      <c r="H10" s="311" t="s">
        <v>333</v>
      </c>
      <c r="I10" s="311"/>
      <c r="J10" s="324">
        <v>0.01</v>
      </c>
    </row>
    <row r="11" ht="12.75" customHeight="1">
      <c r="B11" s="311"/>
      <c r="C11" s="318"/>
      <c r="D11" s="322"/>
      <c r="E11" s="311"/>
      <c r="F11" s="325"/>
      <c r="G11" s="300"/>
      <c r="H11" s="311" t="s">
        <v>330</v>
      </c>
      <c r="I11" s="311"/>
      <c r="J11" s="326">
        <v>1000.0</v>
      </c>
    </row>
    <row r="12" ht="12.75" customHeight="1">
      <c r="B12" s="311" t="s">
        <v>334</v>
      </c>
      <c r="C12" s="327">
        <v>0.05</v>
      </c>
      <c r="D12" s="322"/>
      <c r="E12" s="311"/>
      <c r="F12" s="325"/>
      <c r="G12" s="300"/>
      <c r="H12" s="311" t="s">
        <v>335</v>
      </c>
      <c r="I12" s="311"/>
      <c r="J12" s="328">
        <v>10.0</v>
      </c>
    </row>
    <row r="13" ht="12.75" customHeight="1">
      <c r="B13" s="311" t="s">
        <v>336</v>
      </c>
      <c r="C13" s="327">
        <v>0.05</v>
      </c>
      <c r="D13" s="322"/>
      <c r="E13" s="311" t="s">
        <v>337</v>
      </c>
      <c r="F13" s="325">
        <v>0.2</v>
      </c>
      <c r="G13" s="300"/>
      <c r="H13" s="311"/>
      <c r="I13" s="311"/>
      <c r="J13" s="311" t="s">
        <v>338</v>
      </c>
      <c r="K13" s="329"/>
    </row>
    <row r="14" ht="12.75" customHeight="1">
      <c r="B14" s="311" t="s">
        <v>339</v>
      </c>
      <c r="C14" s="330"/>
      <c r="D14" s="322"/>
      <c r="E14" s="311" t="s">
        <v>340</v>
      </c>
      <c r="F14" s="325">
        <v>0.2</v>
      </c>
      <c r="G14" s="300"/>
      <c r="H14" s="311"/>
      <c r="I14" s="311"/>
      <c r="J14" s="311"/>
      <c r="K14" s="329"/>
    </row>
    <row r="15" ht="12.75" customHeight="1">
      <c r="B15" s="311" t="s">
        <v>341</v>
      </c>
      <c r="C15" s="330"/>
      <c r="D15" s="331"/>
      <c r="E15" s="311" t="s">
        <v>342</v>
      </c>
      <c r="F15" s="325">
        <v>0.0</v>
      </c>
      <c r="G15" s="300"/>
      <c r="H15" s="311"/>
      <c r="I15" s="311"/>
      <c r="J15" s="311"/>
      <c r="K15" s="329"/>
    </row>
    <row r="16" ht="12.75" customHeight="1">
      <c r="B16" s="311"/>
      <c r="C16" s="330"/>
      <c r="E16" s="311" t="s">
        <v>343</v>
      </c>
      <c r="F16" s="325">
        <v>0.05</v>
      </c>
      <c r="G16" s="300"/>
      <c r="H16" s="311"/>
      <c r="I16" s="311"/>
      <c r="J16" s="311"/>
      <c r="K16" s="329"/>
    </row>
    <row r="17" ht="12.75" customHeight="1">
      <c r="B17" s="332"/>
      <c r="C17" s="333"/>
      <c r="D17" s="303"/>
      <c r="E17" s="311" t="s">
        <v>344</v>
      </c>
      <c r="F17" s="325">
        <v>0.0</v>
      </c>
      <c r="G17" s="300"/>
      <c r="H17" s="311"/>
      <c r="I17" s="311"/>
      <c r="J17" s="311"/>
      <c r="K17" s="329"/>
    </row>
    <row r="18" ht="12.75" customHeight="1">
      <c r="B18" s="311"/>
      <c r="C18" s="330"/>
      <c r="D18" s="334"/>
      <c r="E18" s="311" t="s">
        <v>345</v>
      </c>
      <c r="F18" s="325">
        <v>0.02</v>
      </c>
      <c r="G18" s="300"/>
      <c r="H18" s="311"/>
      <c r="I18" s="311"/>
      <c r="J18" s="311"/>
      <c r="K18" s="329"/>
    </row>
    <row r="19" ht="12.75" customHeight="1">
      <c r="B19" s="311" t="s">
        <v>346</v>
      </c>
      <c r="C19" s="330"/>
      <c r="D19" s="334"/>
      <c r="E19" s="311"/>
      <c r="F19" s="325"/>
      <c r="G19" s="300"/>
      <c r="H19" s="311"/>
      <c r="I19" s="311"/>
      <c r="J19" s="311"/>
      <c r="K19" s="329"/>
    </row>
    <row r="20" ht="12.75" customHeight="1">
      <c r="B20" s="311" t="s">
        <v>347</v>
      </c>
      <c r="C20" s="328">
        <v>3000.0</v>
      </c>
      <c r="D20" s="335"/>
      <c r="E20" s="311"/>
      <c r="F20" s="325"/>
      <c r="G20" s="300"/>
      <c r="H20" s="311"/>
      <c r="I20" s="311"/>
      <c r="J20" s="311"/>
      <c r="K20" s="329"/>
    </row>
    <row r="21" ht="12.75" customHeight="1">
      <c r="B21" s="311" t="s">
        <v>348</v>
      </c>
      <c r="C21" s="328">
        <v>9500.0</v>
      </c>
      <c r="D21" s="307"/>
      <c r="E21" s="311"/>
      <c r="F21" s="325"/>
      <c r="G21" s="331"/>
      <c r="H21" s="311"/>
      <c r="I21" s="311"/>
      <c r="J21" s="311"/>
      <c r="K21" s="329"/>
    </row>
    <row r="22" ht="12.75" customHeight="1">
      <c r="B22" s="311" t="s">
        <v>349</v>
      </c>
      <c r="C22" s="328">
        <v>1250.0</v>
      </c>
      <c r="D22" s="307"/>
      <c r="E22" s="311"/>
      <c r="F22" s="323"/>
      <c r="G22" s="331"/>
      <c r="H22" s="311"/>
      <c r="I22" s="311"/>
      <c r="J22" s="311"/>
      <c r="K22" s="329"/>
    </row>
    <row r="23" ht="12.75" customHeight="1">
      <c r="B23" s="311" t="s">
        <v>350</v>
      </c>
      <c r="C23" s="328">
        <v>7500.0</v>
      </c>
      <c r="D23" s="303"/>
      <c r="E23" s="311"/>
      <c r="F23" s="323"/>
      <c r="G23" s="331"/>
      <c r="H23" s="311" t="s">
        <v>337</v>
      </c>
      <c r="I23" s="328">
        <v>5000.0</v>
      </c>
      <c r="J23" s="311"/>
      <c r="K23" s="329"/>
    </row>
    <row r="24" ht="12.75" customHeight="1">
      <c r="B24" s="311" t="s">
        <v>351</v>
      </c>
      <c r="C24" s="328">
        <v>4000.0</v>
      </c>
      <c r="D24" s="313"/>
      <c r="E24" s="311"/>
      <c r="F24" s="323"/>
      <c r="G24" s="331"/>
      <c r="H24" s="311" t="s">
        <v>340</v>
      </c>
      <c r="I24" s="328">
        <v>5500.0</v>
      </c>
      <c r="J24" s="311"/>
      <c r="K24" s="329"/>
    </row>
    <row r="25" ht="12.75" customHeight="1">
      <c r="B25" s="311"/>
      <c r="C25" s="330"/>
      <c r="D25" s="317"/>
      <c r="E25" s="311"/>
      <c r="F25" s="323"/>
      <c r="G25" s="331"/>
      <c r="H25" s="311" t="s">
        <v>342</v>
      </c>
      <c r="I25" s="328">
        <v>0.0</v>
      </c>
      <c r="J25" s="311"/>
      <c r="K25" s="329"/>
    </row>
    <row r="26" ht="12.75" customHeight="1">
      <c r="B26" s="311"/>
      <c r="C26" s="318"/>
      <c r="D26" s="317"/>
      <c r="E26" s="336"/>
      <c r="F26" s="337"/>
      <c r="G26" s="331"/>
      <c r="H26" s="311" t="s">
        <v>343</v>
      </c>
      <c r="I26" s="328">
        <v>150000.0</v>
      </c>
      <c r="J26" s="330">
        <v>50000.0</v>
      </c>
      <c r="K26" s="329"/>
    </row>
    <row r="27" ht="12.75" customHeight="1">
      <c r="B27" s="336"/>
      <c r="C27" s="338"/>
      <c r="D27" s="300"/>
      <c r="E27" s="300"/>
      <c r="F27" s="300"/>
      <c r="G27" s="300"/>
      <c r="H27" s="311" t="s">
        <v>344</v>
      </c>
      <c r="I27" s="328">
        <v>0.0</v>
      </c>
      <c r="J27" s="311"/>
      <c r="K27" s="329"/>
    </row>
    <row r="28" ht="12.75" customHeight="1">
      <c r="B28" s="339"/>
      <c r="C28" s="331"/>
      <c r="D28" s="300"/>
      <c r="E28" s="300"/>
      <c r="F28" s="300"/>
      <c r="G28" s="300"/>
      <c r="H28" s="311"/>
      <c r="I28" s="311"/>
      <c r="J28" s="311"/>
      <c r="K28" s="329"/>
    </row>
    <row r="29" ht="12.75" customHeight="1">
      <c r="D29" s="300"/>
      <c r="E29" s="300"/>
      <c r="F29" s="300"/>
      <c r="G29" s="300"/>
      <c r="H29" s="311"/>
      <c r="I29" s="311"/>
      <c r="J29" s="311"/>
      <c r="K29" s="329"/>
    </row>
    <row r="30" ht="12.75" customHeight="1">
      <c r="B30" s="301" t="s">
        <v>352</v>
      </c>
      <c r="C30" s="302"/>
      <c r="D30" s="300"/>
      <c r="E30" s="300"/>
      <c r="F30" s="300"/>
      <c r="G30" s="300"/>
      <c r="H30" s="311"/>
      <c r="I30" s="311"/>
      <c r="J30" s="311"/>
      <c r="K30" s="329"/>
    </row>
    <row r="31" ht="12.75" customHeight="1">
      <c r="B31" s="308" t="s">
        <v>353</v>
      </c>
      <c r="C31" s="340">
        <v>0.1</v>
      </c>
      <c r="D31" s="300"/>
      <c r="E31" s="300"/>
      <c r="F31" s="300"/>
      <c r="G31" s="300"/>
      <c r="H31" s="336"/>
      <c r="I31" s="336"/>
      <c r="J31" s="336"/>
    </row>
    <row r="32" ht="12.75" customHeight="1">
      <c r="B32" s="311" t="s">
        <v>354</v>
      </c>
      <c r="C32" s="325">
        <v>0.05</v>
      </c>
      <c r="D32" s="300"/>
      <c r="E32" s="300"/>
      <c r="F32" s="300"/>
    </row>
    <row r="33" ht="12.75" customHeight="1">
      <c r="B33" s="336"/>
      <c r="C33" s="341"/>
      <c r="D33" s="300"/>
      <c r="E33" s="300"/>
      <c r="F33" s="300"/>
    </row>
    <row r="34" ht="12.75" customHeight="1">
      <c r="B34" s="339"/>
      <c r="C34" s="307"/>
      <c r="D34" s="300"/>
      <c r="E34" s="300"/>
      <c r="F34" s="300"/>
    </row>
    <row r="35" ht="12.75" customHeight="1">
      <c r="B35" s="299"/>
      <c r="C35" s="307"/>
      <c r="D35" s="300"/>
      <c r="E35" s="300"/>
    </row>
    <row r="36" ht="12.75" customHeight="1">
      <c r="D36" s="300"/>
    </row>
    <row r="37" ht="12.75" customHeight="1">
      <c r="D37" s="300"/>
    </row>
    <row r="38" ht="12.75" customHeight="1">
      <c r="D38" s="331"/>
    </row>
    <row r="39" ht="12.75" customHeight="1">
      <c r="D39" s="331"/>
    </row>
    <row r="40" ht="12.75" customHeight="1">
      <c r="D40" s="331"/>
    </row>
    <row r="41" ht="12.75" customHeight="1">
      <c r="D41" s="331"/>
    </row>
    <row r="42" ht="12.75" customHeight="1">
      <c r="D42" s="331"/>
    </row>
    <row r="43" ht="12.75" customHeight="1">
      <c r="D43" s="331"/>
    </row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">
    <mergeCell ref="B6:C6"/>
    <mergeCell ref="E6:F6"/>
    <mergeCell ref="B30:C30"/>
  </mergeCells>
  <printOptions/>
  <pageMargins bottom="0.75" footer="0.0" header="0.0" left="0.7" right="0.7" top="0.75"/>
  <pageSetup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63"/>
    <col customWidth="1" min="2" max="2" width="28.25"/>
    <col customWidth="1" min="3" max="3" width="15.0"/>
    <col customWidth="1" min="4" max="4" width="23.75"/>
    <col customWidth="1" min="5" max="5" width="16.63"/>
    <col customWidth="1" min="6" max="6" width="14.63"/>
    <col customWidth="1" min="7" max="7" width="13.63"/>
    <col customWidth="1" min="8" max="8" width="14.63"/>
    <col customWidth="1" min="9" max="11" width="14.0"/>
    <col customWidth="1" min="12" max="12" width="15.0"/>
    <col customWidth="1" min="13" max="26" width="8.63"/>
  </cols>
  <sheetData>
    <row r="1" ht="12.75" customHeight="1"/>
    <row r="2" ht="12.75" customHeight="1"/>
    <row r="3" ht="12.75" customHeight="1"/>
    <row r="4" ht="12.75" customHeight="1">
      <c r="B4" s="342" t="s">
        <v>355</v>
      </c>
      <c r="C4" s="343">
        <v>0.1</v>
      </c>
    </row>
    <row r="5" ht="12.75" customHeight="1">
      <c r="B5" s="101"/>
      <c r="C5" s="344"/>
    </row>
    <row r="6" ht="12.75" customHeight="1">
      <c r="B6" s="101"/>
      <c r="C6" s="344"/>
    </row>
    <row r="7" ht="12.75" customHeight="1">
      <c r="B7" s="101"/>
      <c r="C7" s="98">
        <f>Starting_Year</f>
        <v>2025</v>
      </c>
      <c r="D7" s="99">
        <f t="shared" ref="D7:L7" si="1">C7+1</f>
        <v>2026</v>
      </c>
      <c r="E7" s="99">
        <f t="shared" si="1"/>
        <v>2027</v>
      </c>
      <c r="F7" s="99">
        <f t="shared" si="1"/>
        <v>2028</v>
      </c>
      <c r="G7" s="99">
        <f t="shared" si="1"/>
        <v>2029</v>
      </c>
      <c r="H7" s="99">
        <f t="shared" si="1"/>
        <v>2030</v>
      </c>
      <c r="I7" s="99">
        <f t="shared" si="1"/>
        <v>2031</v>
      </c>
      <c r="J7" s="99">
        <f t="shared" si="1"/>
        <v>2032</v>
      </c>
      <c r="K7" s="99">
        <f t="shared" si="1"/>
        <v>2033</v>
      </c>
      <c r="L7" s="100">
        <f t="shared" si="1"/>
        <v>2034</v>
      </c>
    </row>
    <row r="8" ht="12.75" customHeight="1">
      <c r="A8" s="86"/>
      <c r="B8" s="101"/>
      <c r="C8" s="345"/>
      <c r="D8" s="345"/>
      <c r="E8" s="345"/>
      <c r="F8" s="345"/>
      <c r="G8" s="345"/>
      <c r="H8" s="345"/>
      <c r="I8" s="345"/>
      <c r="J8" s="345"/>
      <c r="K8" s="345"/>
      <c r="L8" s="345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</row>
    <row r="9" ht="12.75" customHeight="1">
      <c r="B9" s="346" t="s">
        <v>356</v>
      </c>
      <c r="C9" s="347">
        <v>1.0</v>
      </c>
      <c r="D9" s="347">
        <f t="shared" ref="D9:L9" si="2">C9+1</f>
        <v>2</v>
      </c>
      <c r="E9" s="347">
        <f t="shared" si="2"/>
        <v>3</v>
      </c>
      <c r="F9" s="347">
        <f t="shared" si="2"/>
        <v>4</v>
      </c>
      <c r="G9" s="347">
        <f t="shared" si="2"/>
        <v>5</v>
      </c>
      <c r="H9" s="347">
        <f t="shared" si="2"/>
        <v>6</v>
      </c>
      <c r="I9" s="347">
        <f t="shared" si="2"/>
        <v>7</v>
      </c>
      <c r="J9" s="347">
        <f t="shared" si="2"/>
        <v>8</v>
      </c>
      <c r="K9" s="347">
        <f t="shared" si="2"/>
        <v>9</v>
      </c>
      <c r="L9" s="348">
        <f t="shared" si="2"/>
        <v>10</v>
      </c>
    </row>
    <row r="10" ht="12.75" customHeight="1">
      <c r="C10" s="349"/>
      <c r="D10" s="349"/>
      <c r="E10" s="349"/>
      <c r="F10" s="349"/>
      <c r="G10" s="349"/>
      <c r="H10" s="349"/>
      <c r="I10" s="349"/>
      <c r="J10" s="349"/>
      <c r="K10" s="349"/>
      <c r="L10" s="349"/>
    </row>
    <row r="11" ht="12.75" customHeight="1">
      <c r="B11" s="350" t="s">
        <v>357</v>
      </c>
      <c r="C11" s="351">
        <f>'Standard Financials'!C78</f>
        <v>-5393500</v>
      </c>
      <c r="D11" s="351">
        <f>'Standard Financials'!D78</f>
        <v>-10787700</v>
      </c>
      <c r="E11" s="351">
        <f>'Standard Financials'!E78</f>
        <v>-14397492</v>
      </c>
      <c r="F11" s="351">
        <f>'Standard Financials'!F78</f>
        <v>-14335516.44</v>
      </c>
      <c r="G11" s="351">
        <f>'Standard Financials'!G78</f>
        <v>-9168161.039</v>
      </c>
      <c r="H11" s="351">
        <f>'Standard Financials'!H78</f>
        <v>2961377.929</v>
      </c>
      <c r="I11" s="351">
        <f>'Standard Financials'!I78</f>
        <v>21061294.38</v>
      </c>
      <c r="J11" s="351">
        <f>'Standard Financials'!J78</f>
        <v>49003703.86</v>
      </c>
      <c r="K11" s="351">
        <f>'Standard Financials'!K78</f>
        <v>97236924.16</v>
      </c>
      <c r="L11" s="351">
        <f>'Standard Financials'!L78</f>
        <v>167014530.9</v>
      </c>
    </row>
    <row r="12" ht="12.75" customHeight="1"/>
    <row r="13" ht="12.75" customHeight="1">
      <c r="B13" s="350" t="s">
        <v>358</v>
      </c>
      <c r="C13" s="352">
        <f t="shared" ref="C13:L13" si="3">1/(1+$C$4)^C9</f>
        <v>0.9090909091</v>
      </c>
      <c r="D13" s="353">
        <f t="shared" si="3"/>
        <v>0.826446281</v>
      </c>
      <c r="E13" s="353">
        <f t="shared" si="3"/>
        <v>0.7513148009</v>
      </c>
      <c r="F13" s="353">
        <f t="shared" si="3"/>
        <v>0.6830134554</v>
      </c>
      <c r="G13" s="353">
        <f t="shared" si="3"/>
        <v>0.6209213231</v>
      </c>
      <c r="H13" s="353">
        <f t="shared" si="3"/>
        <v>0.5644739301</v>
      </c>
      <c r="I13" s="353">
        <f t="shared" si="3"/>
        <v>0.5131581182</v>
      </c>
      <c r="J13" s="353">
        <f t="shared" si="3"/>
        <v>0.4665073802</v>
      </c>
      <c r="K13" s="353">
        <f t="shared" si="3"/>
        <v>0.4240976184</v>
      </c>
      <c r="L13" s="354">
        <f t="shared" si="3"/>
        <v>0.3855432894</v>
      </c>
    </row>
    <row r="14" ht="12.75" customHeight="1">
      <c r="B14" s="350" t="s">
        <v>359</v>
      </c>
      <c r="C14" s="355">
        <f t="shared" ref="C14:L14" si="4">1/EXP($C$4*C9)</f>
        <v>0.904837418</v>
      </c>
      <c r="D14" s="356">
        <f t="shared" si="4"/>
        <v>0.8187307531</v>
      </c>
      <c r="E14" s="356">
        <f t="shared" si="4"/>
        <v>0.7408182207</v>
      </c>
      <c r="F14" s="356">
        <f t="shared" si="4"/>
        <v>0.670320046</v>
      </c>
      <c r="G14" s="356">
        <f t="shared" si="4"/>
        <v>0.6065306597</v>
      </c>
      <c r="H14" s="356">
        <f t="shared" si="4"/>
        <v>0.5488116361</v>
      </c>
      <c r="I14" s="356">
        <f t="shared" si="4"/>
        <v>0.4965853038</v>
      </c>
      <c r="J14" s="356">
        <f t="shared" si="4"/>
        <v>0.4493289641</v>
      </c>
      <c r="K14" s="356">
        <f t="shared" si="4"/>
        <v>0.4065696597</v>
      </c>
      <c r="L14" s="357">
        <f t="shared" si="4"/>
        <v>0.3678794412</v>
      </c>
    </row>
    <row r="15" ht="12.75" customHeight="1">
      <c r="C15" s="358"/>
      <c r="D15" s="359"/>
      <c r="E15" s="359"/>
      <c r="F15" s="359"/>
      <c r="G15" s="359"/>
      <c r="H15" s="359"/>
      <c r="I15" s="359"/>
      <c r="J15" s="359"/>
      <c r="K15" s="359"/>
      <c r="L15" s="359"/>
    </row>
    <row r="16" ht="12.75" customHeight="1">
      <c r="B16" s="350" t="s">
        <v>360</v>
      </c>
      <c r="C16" s="360">
        <f t="shared" ref="C16:L16" si="5">C11*C13</f>
        <v>-4903181.818</v>
      </c>
      <c r="D16" s="361">
        <f t="shared" si="5"/>
        <v>-8915454.545</v>
      </c>
      <c r="E16" s="361">
        <f t="shared" si="5"/>
        <v>-10817048.84</v>
      </c>
      <c r="F16" s="361">
        <f t="shared" si="5"/>
        <v>-9791350.618</v>
      </c>
      <c r="G16" s="361">
        <f t="shared" si="5"/>
        <v>-5692706.682</v>
      </c>
      <c r="H16" s="361">
        <f t="shared" si="5"/>
        <v>1671620.638</v>
      </c>
      <c r="I16" s="361">
        <f t="shared" si="5"/>
        <v>10807774.19</v>
      </c>
      <c r="J16" s="361">
        <f t="shared" si="5"/>
        <v>22860589.51</v>
      </c>
      <c r="K16" s="361">
        <f t="shared" si="5"/>
        <v>41237947.95</v>
      </c>
      <c r="L16" s="362">
        <f t="shared" si="5"/>
        <v>64391331.61</v>
      </c>
    </row>
    <row r="17" ht="12.75" customHeight="1">
      <c r="B17" s="350" t="s">
        <v>361</v>
      </c>
      <c r="C17" s="363">
        <f t="shared" ref="C17:L17" si="6">C11*C14</f>
        <v>-4880240.614</v>
      </c>
      <c r="D17" s="364">
        <f t="shared" si="6"/>
        <v>-8832221.745</v>
      </c>
      <c r="E17" s="364">
        <f t="shared" si="6"/>
        <v>-10665924.41</v>
      </c>
      <c r="F17" s="364">
        <f t="shared" si="6"/>
        <v>-9609384.04</v>
      </c>
      <c r="G17" s="364">
        <f t="shared" si="6"/>
        <v>-5560770.763</v>
      </c>
      <c r="H17" s="364">
        <f t="shared" si="6"/>
        <v>1625238.666</v>
      </c>
      <c r="I17" s="364">
        <f t="shared" si="6"/>
        <v>10458729.27</v>
      </c>
      <c r="J17" s="364">
        <f t="shared" si="6"/>
        <v>22018783.5</v>
      </c>
      <c r="K17" s="364">
        <f t="shared" si="6"/>
        <v>39533583.17</v>
      </c>
      <c r="L17" s="365">
        <f t="shared" si="6"/>
        <v>61441212.28</v>
      </c>
    </row>
    <row r="18" ht="12.75" customHeight="1">
      <c r="C18" s="158"/>
    </row>
    <row r="19" ht="12.75" customHeight="1">
      <c r="B19" s="1" t="s">
        <v>362</v>
      </c>
      <c r="C19" s="350" t="s">
        <v>363</v>
      </c>
      <c r="D19" s="350" t="s">
        <v>364</v>
      </c>
      <c r="E19" s="366" t="s">
        <v>365</v>
      </c>
      <c r="G19" s="1" t="s">
        <v>366</v>
      </c>
      <c r="H19" s="350" t="s">
        <v>363</v>
      </c>
    </row>
    <row r="20" ht="12.75" customHeight="1">
      <c r="B20" s="350" t="s">
        <v>367</v>
      </c>
      <c r="C20" s="367">
        <f>SUM(C16:L16)</f>
        <v>100849521.4</v>
      </c>
      <c r="D20" s="368">
        <f t="array" ref="D20">NPV(C4,C11:L11)</f>
        <v>100849521.4</v>
      </c>
      <c r="E20" s="369">
        <f>SUM(C17:L17)</f>
        <v>95529005.32</v>
      </c>
      <c r="G20" s="350" t="s">
        <v>367</v>
      </c>
      <c r="H20" s="367">
        <f>SUM(C16:G16)</f>
        <v>-40119742.5</v>
      </c>
    </row>
    <row r="21" ht="12.75" customHeight="1">
      <c r="A21" s="86"/>
      <c r="B21" s="86"/>
      <c r="C21" s="158"/>
      <c r="D21" s="370"/>
      <c r="E21" s="371"/>
      <c r="F21" s="86"/>
      <c r="G21" s="86"/>
      <c r="H21" s="86"/>
      <c r="I21" s="86"/>
      <c r="J21" s="86"/>
      <c r="K21" s="86"/>
      <c r="L21" s="86"/>
      <c r="M21" s="86"/>
      <c r="N21" s="86"/>
      <c r="O21" s="86"/>
      <c r="P21" s="86"/>
      <c r="Q21" s="86"/>
      <c r="R21" s="86"/>
      <c r="S21" s="86"/>
      <c r="T21" s="86"/>
      <c r="U21" s="86"/>
      <c r="V21" s="86"/>
      <c r="W21" s="86"/>
      <c r="X21" s="86"/>
      <c r="Y21" s="86"/>
      <c r="Z21" s="86"/>
    </row>
    <row r="22" ht="12.75" customHeight="1">
      <c r="B22" s="350" t="s">
        <v>368</v>
      </c>
      <c r="C22" s="372">
        <f>IRR(C11:L11)</f>
        <v>0.352149446</v>
      </c>
      <c r="D22" s="373"/>
      <c r="E22" s="373"/>
    </row>
    <row r="23" ht="12.75" customHeight="1"/>
    <row r="24" ht="12.75" customHeight="1">
      <c r="B24" s="374" t="s">
        <v>369</v>
      </c>
      <c r="C24" s="375"/>
      <c r="D24" s="375"/>
      <c r="E24" s="376"/>
    </row>
    <row r="25" ht="12.75" customHeight="1">
      <c r="B25" s="346" t="s">
        <v>356</v>
      </c>
      <c r="C25" s="350" t="s">
        <v>370</v>
      </c>
      <c r="D25" s="350" t="s">
        <v>371</v>
      </c>
      <c r="E25" s="366" t="s">
        <v>372</v>
      </c>
    </row>
    <row r="26" ht="12.75" customHeight="1">
      <c r="B26" s="377">
        <v>0.0</v>
      </c>
      <c r="C26" s="378">
        <f>-C5</f>
        <v>0</v>
      </c>
      <c r="D26" s="378">
        <f>C26</f>
        <v>0</v>
      </c>
      <c r="E26" s="379" t="str">
        <f t="shared" ref="E26:E36" si="7">IF(AND(D26&lt;0,D27&gt;0),B26+(-D26/C27),"")</f>
        <v/>
      </c>
    </row>
    <row r="27" ht="12.75" customHeight="1">
      <c r="B27" s="377">
        <v>1.0</v>
      </c>
      <c r="C27" s="378">
        <f t="array" ref="C27:C36">TRANSPOSE(C11:L11)</f>
        <v>-5393500</v>
      </c>
      <c r="D27" s="378">
        <f>C27+D26</f>
        <v>-5393500</v>
      </c>
      <c r="E27" s="379" t="str">
        <f t="shared" si="7"/>
        <v/>
      </c>
    </row>
    <row r="28" ht="12.75" customHeight="1">
      <c r="B28" s="377">
        <v>2.0</v>
      </c>
      <c r="C28" s="378">
        <v>-1.07877E7</v>
      </c>
      <c r="D28" s="378">
        <f t="shared" ref="D28:D36" si="8">D27+C28</f>
        <v>-16181200</v>
      </c>
      <c r="E28" s="379" t="str">
        <f t="shared" si="7"/>
        <v/>
      </c>
    </row>
    <row r="29" ht="12.75" customHeight="1">
      <c r="B29" s="377">
        <v>3.0</v>
      </c>
      <c r="C29" s="378">
        <v>-1.4397492E7</v>
      </c>
      <c r="D29" s="378">
        <f t="shared" si="8"/>
        <v>-30578692</v>
      </c>
      <c r="E29" s="379" t="str">
        <f t="shared" si="7"/>
        <v/>
      </c>
    </row>
    <row r="30" ht="12.75" customHeight="1">
      <c r="B30" s="377">
        <v>4.0</v>
      </c>
      <c r="C30" s="378">
        <v>-1.4335516440000001E7</v>
      </c>
      <c r="D30" s="378">
        <f t="shared" si="8"/>
        <v>-44914208.44</v>
      </c>
      <c r="E30" s="379" t="str">
        <f t="shared" si="7"/>
        <v/>
      </c>
    </row>
    <row r="31" ht="12.75" customHeight="1">
      <c r="B31" s="377">
        <v>5.0</v>
      </c>
      <c r="C31" s="378">
        <v>-9168161.038800001</v>
      </c>
      <c r="D31" s="378">
        <f t="shared" si="8"/>
        <v>-54082369.48</v>
      </c>
      <c r="E31" s="379" t="str">
        <f t="shared" si="7"/>
        <v/>
      </c>
    </row>
    <row r="32" ht="12.75" customHeight="1">
      <c r="B32" s="377">
        <v>6.0</v>
      </c>
      <c r="C32" s="378">
        <v>2961377.928923996</v>
      </c>
      <c r="D32" s="378">
        <f t="shared" si="8"/>
        <v>-51120991.55</v>
      </c>
      <c r="E32" s="379" t="str">
        <f t="shared" si="7"/>
        <v/>
      </c>
    </row>
    <row r="33" ht="12.75" customHeight="1">
      <c r="B33" s="377">
        <v>7.0</v>
      </c>
      <c r="C33" s="378">
        <v>2.1061294384670183E7</v>
      </c>
      <c r="D33" s="378">
        <f t="shared" si="8"/>
        <v>-30059697.17</v>
      </c>
      <c r="E33" s="380">
        <f t="shared" si="7"/>
        <v>7.61341684</v>
      </c>
    </row>
    <row r="34" ht="12.75" customHeight="1">
      <c r="B34" s="377">
        <v>8.0</v>
      </c>
      <c r="C34" s="378">
        <v>4.900370386385983E7</v>
      </c>
      <c r="D34" s="378">
        <f t="shared" si="8"/>
        <v>18944006.7</v>
      </c>
      <c r="E34" s="379" t="str">
        <f t="shared" si="7"/>
        <v/>
      </c>
    </row>
    <row r="35" ht="12.75" customHeight="1">
      <c r="B35" s="377">
        <v>9.0</v>
      </c>
      <c r="C35" s="378">
        <v>9.72369241565856E7</v>
      </c>
      <c r="D35" s="378">
        <f t="shared" si="8"/>
        <v>116180930.9</v>
      </c>
      <c r="E35" s="379" t="str">
        <f t="shared" si="7"/>
        <v/>
      </c>
    </row>
    <row r="36" ht="12.75" customHeight="1">
      <c r="B36" s="381">
        <v>10.0</v>
      </c>
      <c r="C36" s="364">
        <v>1.6701453087079412E8</v>
      </c>
      <c r="D36" s="364">
        <f t="shared" si="8"/>
        <v>283195461.7</v>
      </c>
      <c r="E36" s="382" t="str">
        <f t="shared" si="7"/>
        <v/>
      </c>
    </row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</sheetData>
  <mergeCells count="1">
    <mergeCell ref="B24:E24"/>
  </mergeCells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35.13"/>
    <col customWidth="1" min="2" max="2" width="29.0"/>
    <col customWidth="1" min="3" max="3" width="27.63"/>
    <col customWidth="1" min="4" max="6" width="10.63"/>
    <col customWidth="1" min="7" max="7" width="11.25"/>
    <col customWidth="1" min="8" max="8" width="10.63"/>
    <col customWidth="1" min="9" max="9" width="10.88"/>
    <col customWidth="1" min="10" max="11" width="10.63"/>
    <col customWidth="1" min="12" max="12" width="10.75"/>
    <col customWidth="1" min="13" max="14" width="10.63"/>
    <col customWidth="1" min="15" max="15" width="24.13"/>
    <col customWidth="1" min="16" max="17" width="9.0"/>
    <col customWidth="1" min="18" max="18" width="39.38"/>
    <col customWidth="1" min="19" max="152" width="11.63"/>
    <col customWidth="1" min="153" max="153" width="24.13"/>
    <col customWidth="1" min="154" max="154" width="5.75"/>
    <col customWidth="1" min="155" max="155" width="7.0"/>
    <col customWidth="1" min="156" max="156" width="7.13"/>
    <col customWidth="1" min="157" max="157" width="7.38"/>
    <col customWidth="1" min="158" max="158" width="7.13"/>
    <col customWidth="1" min="159" max="159" width="7.63"/>
    <col customWidth="1" min="160" max="160" width="7.13"/>
    <col customWidth="1" min="161" max="161" width="7.0"/>
    <col customWidth="1" min="162" max="162" width="7.63"/>
    <col customWidth="1" min="163" max="163" width="7.38"/>
    <col customWidth="1" min="164" max="164" width="7.0"/>
    <col customWidth="1" min="165" max="166" width="7.13"/>
    <col customWidth="1" min="167" max="167" width="7.0"/>
    <col customWidth="1" min="168" max="168" width="7.13"/>
    <col customWidth="1" min="169" max="169" width="7.38"/>
    <col customWidth="1" min="170" max="170" width="7.13"/>
    <col customWidth="1" min="171" max="171" width="7.63"/>
    <col customWidth="1" min="172" max="172" width="7.13"/>
    <col customWidth="1" min="173" max="173" width="7.0"/>
    <col customWidth="1" min="174" max="174" width="7.63"/>
    <col customWidth="1" min="175" max="175" width="7.38"/>
    <col customWidth="1" min="176" max="176" width="7.0"/>
    <col customWidth="1" min="177" max="178" width="7.13"/>
    <col customWidth="1" min="179" max="179" width="7.0"/>
    <col customWidth="1" min="180" max="180" width="7.13"/>
    <col customWidth="1" min="181" max="181" width="7.38"/>
    <col customWidth="1" min="182" max="182" width="7.13"/>
    <col customWidth="1" min="183" max="183" width="7.63"/>
    <col customWidth="1" min="184" max="184" width="7.13"/>
    <col customWidth="1" min="185" max="185" width="7.0"/>
    <col customWidth="1" min="186" max="186" width="7.63"/>
    <col customWidth="1" min="187" max="187" width="7.38"/>
    <col customWidth="1" min="188" max="188" width="7.0"/>
    <col customWidth="1" min="189" max="190" width="7.13"/>
    <col customWidth="1" min="191" max="191" width="7.0"/>
    <col customWidth="1" min="192" max="192" width="7.13"/>
    <col customWidth="1" min="193" max="193" width="7.38"/>
    <col customWidth="1" min="194" max="194" width="7.13"/>
    <col customWidth="1" min="195" max="195" width="7.63"/>
    <col customWidth="1" min="196" max="196" width="7.13"/>
    <col customWidth="1" min="197" max="197" width="7.0"/>
    <col customWidth="1" min="198" max="198" width="7.63"/>
    <col customWidth="1" min="199" max="199" width="7.38"/>
    <col customWidth="1" min="200" max="200" width="7.0"/>
    <col customWidth="1" min="201" max="202" width="7.13"/>
    <col customWidth="1" min="203" max="203" width="7.0"/>
    <col customWidth="1" min="204" max="204" width="7.13"/>
    <col customWidth="1" min="205" max="205" width="7.38"/>
    <col customWidth="1" min="206" max="206" width="7.13"/>
    <col customWidth="1" min="207" max="207" width="7.63"/>
    <col customWidth="1" min="208" max="208" width="7.13"/>
    <col customWidth="1" min="209" max="209" width="7.0"/>
    <col customWidth="1" min="210" max="210" width="7.63"/>
    <col customWidth="1" min="211" max="211" width="7.38"/>
    <col customWidth="1" min="212" max="212" width="7.0"/>
    <col customWidth="1" min="213" max="214" width="7.13"/>
    <col customWidth="1" min="215" max="215" width="7.0"/>
    <col customWidth="1" min="216" max="216" width="7.13"/>
    <col customWidth="1" min="217" max="217" width="7.38"/>
    <col customWidth="1" min="218" max="218" width="7.13"/>
    <col customWidth="1" min="219" max="219" width="7.63"/>
    <col customWidth="1" min="220" max="220" width="7.13"/>
    <col customWidth="1" min="221" max="221" width="7.0"/>
    <col customWidth="1" min="222" max="222" width="7.63"/>
    <col customWidth="1" min="223" max="223" width="7.38"/>
    <col customWidth="1" min="224" max="224" width="7.0"/>
    <col customWidth="1" min="225" max="226" width="7.13"/>
    <col customWidth="1" min="227" max="227" width="7.0"/>
    <col customWidth="1" min="228" max="228" width="7.13"/>
    <col customWidth="1" min="229" max="229" width="7.38"/>
    <col customWidth="1" min="230" max="230" width="7.13"/>
    <col customWidth="1" min="231" max="231" width="7.63"/>
    <col customWidth="1" min="232" max="232" width="7.13"/>
    <col customWidth="1" min="233" max="233" width="7.0"/>
    <col customWidth="1" min="234" max="234" width="7.63"/>
    <col customWidth="1" min="235" max="235" width="7.38"/>
    <col customWidth="1" min="236" max="236" width="7.0"/>
    <col customWidth="1" min="237" max="238" width="7.13"/>
    <col customWidth="1" min="239" max="239" width="7.0"/>
    <col customWidth="1" min="240" max="240" width="7.13"/>
    <col customWidth="1" min="241" max="241" width="7.38"/>
    <col customWidth="1" min="242" max="242" width="7.13"/>
    <col customWidth="1" min="243" max="243" width="7.63"/>
    <col customWidth="1" min="244" max="244" width="7.13"/>
    <col customWidth="1" min="245" max="245" width="7.0"/>
    <col customWidth="1" min="246" max="246" width="7.63"/>
    <col customWidth="1" min="247" max="247" width="7.38"/>
    <col customWidth="1" min="248" max="248" width="7.0"/>
    <col customWidth="1" min="249" max="250" width="7.13"/>
    <col customWidth="1" min="251" max="251" width="7.0"/>
    <col customWidth="1" min="252" max="252" width="7.13"/>
    <col customWidth="1" min="253" max="253" width="7.38"/>
    <col customWidth="1" min="254" max="254" width="7.13"/>
    <col customWidth="1" min="255" max="255" width="7.63"/>
    <col customWidth="1" min="256" max="256" width="7.13"/>
    <col customWidth="1" min="257" max="257" width="7.0"/>
    <col customWidth="1" min="258" max="258" width="7.63"/>
    <col customWidth="1" min="259" max="259" width="7.38"/>
    <col customWidth="1" min="260" max="260" width="7.0"/>
    <col customWidth="1" min="261" max="262" width="7.13"/>
    <col customWidth="1" min="263" max="263" width="7.0"/>
    <col customWidth="1" min="264" max="264" width="7.13"/>
    <col customWidth="1" min="265" max="265" width="7.38"/>
    <col customWidth="1" min="266" max="266" width="7.13"/>
    <col customWidth="1" min="267" max="267" width="7.63"/>
    <col customWidth="1" min="268" max="268" width="7.13"/>
    <col customWidth="1" min="269" max="269" width="7.0"/>
    <col customWidth="1" min="270" max="270" width="7.63"/>
    <col customWidth="1" min="271" max="271" width="7.38"/>
    <col customWidth="1" min="272" max="272" width="7.0"/>
    <col customWidth="1" min="273" max="274" width="7.13"/>
    <col customWidth="1" min="275" max="277" width="12.75"/>
    <col customWidth="1" min="278" max="305" width="8.88"/>
  </cols>
  <sheetData>
    <row r="1" ht="12.75" customHeight="1">
      <c r="A1" s="383" t="s">
        <v>373</v>
      </c>
      <c r="B1" s="1"/>
      <c r="C1" s="1"/>
      <c r="D1" s="1"/>
      <c r="E1" s="19"/>
      <c r="F1" s="1"/>
      <c r="G1" s="1"/>
      <c r="H1" s="1"/>
      <c r="I1" s="1"/>
      <c r="J1" s="1"/>
      <c r="K1" s="1"/>
      <c r="L1" s="1"/>
      <c r="M1" s="1"/>
      <c r="N1" s="1"/>
      <c r="O1" s="1"/>
      <c r="P1" s="1">
        <f t="shared" ref="P1:EQ1" si="1">+MONTH(P3)</f>
        <v>1</v>
      </c>
      <c r="Q1" s="1">
        <f t="shared" si="1"/>
        <v>2</v>
      </c>
      <c r="R1" s="1">
        <f t="shared" si="1"/>
        <v>3</v>
      </c>
      <c r="S1" s="1">
        <f t="shared" si="1"/>
        <v>4</v>
      </c>
      <c r="T1" s="1">
        <f t="shared" si="1"/>
        <v>5</v>
      </c>
      <c r="U1" s="1">
        <f t="shared" si="1"/>
        <v>6</v>
      </c>
      <c r="V1" s="1">
        <f t="shared" si="1"/>
        <v>7</v>
      </c>
      <c r="W1" s="1">
        <f t="shared" si="1"/>
        <v>8</v>
      </c>
      <c r="X1" s="1">
        <f t="shared" si="1"/>
        <v>9</v>
      </c>
      <c r="Y1" s="1">
        <f t="shared" si="1"/>
        <v>10</v>
      </c>
      <c r="Z1" s="1">
        <f t="shared" si="1"/>
        <v>11</v>
      </c>
      <c r="AA1" s="1">
        <f t="shared" si="1"/>
        <v>12</v>
      </c>
      <c r="AB1" s="1">
        <f t="shared" si="1"/>
        <v>1</v>
      </c>
      <c r="AC1" s="1">
        <f t="shared" si="1"/>
        <v>2</v>
      </c>
      <c r="AD1" s="1">
        <f t="shared" si="1"/>
        <v>3</v>
      </c>
      <c r="AE1" s="1">
        <f t="shared" si="1"/>
        <v>4</v>
      </c>
      <c r="AF1" s="1">
        <f t="shared" si="1"/>
        <v>5</v>
      </c>
      <c r="AG1" s="1">
        <f t="shared" si="1"/>
        <v>6</v>
      </c>
      <c r="AH1" s="1">
        <f t="shared" si="1"/>
        <v>7</v>
      </c>
      <c r="AI1" s="1">
        <f t="shared" si="1"/>
        <v>8</v>
      </c>
      <c r="AJ1" s="1">
        <f t="shared" si="1"/>
        <v>9</v>
      </c>
      <c r="AK1" s="1">
        <f t="shared" si="1"/>
        <v>10</v>
      </c>
      <c r="AL1" s="1">
        <f t="shared" si="1"/>
        <v>11</v>
      </c>
      <c r="AM1" s="1">
        <f t="shared" si="1"/>
        <v>12</v>
      </c>
      <c r="AN1" s="1">
        <f t="shared" si="1"/>
        <v>1</v>
      </c>
      <c r="AO1" s="1">
        <f t="shared" si="1"/>
        <v>2</v>
      </c>
      <c r="AP1" s="1">
        <f t="shared" si="1"/>
        <v>3</v>
      </c>
      <c r="AQ1" s="1">
        <f t="shared" si="1"/>
        <v>4</v>
      </c>
      <c r="AR1" s="1">
        <f t="shared" si="1"/>
        <v>5</v>
      </c>
      <c r="AS1" s="1">
        <f t="shared" si="1"/>
        <v>6</v>
      </c>
      <c r="AT1" s="1">
        <f t="shared" si="1"/>
        <v>7</v>
      </c>
      <c r="AU1" s="1">
        <f t="shared" si="1"/>
        <v>8</v>
      </c>
      <c r="AV1" s="1">
        <f t="shared" si="1"/>
        <v>9</v>
      </c>
      <c r="AW1" s="1">
        <f t="shared" si="1"/>
        <v>10</v>
      </c>
      <c r="AX1" s="1">
        <f t="shared" si="1"/>
        <v>11</v>
      </c>
      <c r="AY1" s="1">
        <f t="shared" si="1"/>
        <v>12</v>
      </c>
      <c r="AZ1" s="1">
        <f t="shared" si="1"/>
        <v>1</v>
      </c>
      <c r="BA1" s="1">
        <f t="shared" si="1"/>
        <v>2</v>
      </c>
      <c r="BB1" s="1">
        <f t="shared" si="1"/>
        <v>3</v>
      </c>
      <c r="BC1" s="1">
        <f t="shared" si="1"/>
        <v>4</v>
      </c>
      <c r="BD1" s="1">
        <f t="shared" si="1"/>
        <v>5</v>
      </c>
      <c r="BE1" s="1">
        <f t="shared" si="1"/>
        <v>6</v>
      </c>
      <c r="BF1" s="1">
        <f t="shared" si="1"/>
        <v>7</v>
      </c>
      <c r="BG1" s="1">
        <f t="shared" si="1"/>
        <v>8</v>
      </c>
      <c r="BH1" s="1">
        <f t="shared" si="1"/>
        <v>9</v>
      </c>
      <c r="BI1" s="1">
        <f t="shared" si="1"/>
        <v>10</v>
      </c>
      <c r="BJ1" s="1">
        <f t="shared" si="1"/>
        <v>11</v>
      </c>
      <c r="BK1" s="1">
        <f t="shared" si="1"/>
        <v>12</v>
      </c>
      <c r="BL1" s="1">
        <f t="shared" si="1"/>
        <v>1</v>
      </c>
      <c r="BM1" s="1">
        <f t="shared" si="1"/>
        <v>2</v>
      </c>
      <c r="BN1" s="1">
        <f t="shared" si="1"/>
        <v>3</v>
      </c>
      <c r="BO1" s="1">
        <f t="shared" si="1"/>
        <v>4</v>
      </c>
      <c r="BP1" s="1">
        <f t="shared" si="1"/>
        <v>5</v>
      </c>
      <c r="BQ1" s="1">
        <f t="shared" si="1"/>
        <v>6</v>
      </c>
      <c r="BR1" s="1">
        <f t="shared" si="1"/>
        <v>7</v>
      </c>
      <c r="BS1" s="1">
        <f t="shared" si="1"/>
        <v>8</v>
      </c>
      <c r="BT1" s="1">
        <f t="shared" si="1"/>
        <v>9</v>
      </c>
      <c r="BU1" s="1">
        <f t="shared" si="1"/>
        <v>10</v>
      </c>
      <c r="BV1" s="1">
        <f t="shared" si="1"/>
        <v>11</v>
      </c>
      <c r="BW1" s="1">
        <f t="shared" si="1"/>
        <v>12</v>
      </c>
      <c r="BX1" s="1">
        <f t="shared" si="1"/>
        <v>1</v>
      </c>
      <c r="BY1" s="1">
        <f t="shared" si="1"/>
        <v>2</v>
      </c>
      <c r="BZ1" s="1">
        <f t="shared" si="1"/>
        <v>3</v>
      </c>
      <c r="CA1" s="1">
        <f t="shared" si="1"/>
        <v>4</v>
      </c>
      <c r="CB1" s="1">
        <f t="shared" si="1"/>
        <v>5</v>
      </c>
      <c r="CC1" s="1">
        <f t="shared" si="1"/>
        <v>6</v>
      </c>
      <c r="CD1" s="1">
        <f t="shared" si="1"/>
        <v>7</v>
      </c>
      <c r="CE1" s="1">
        <f t="shared" si="1"/>
        <v>8</v>
      </c>
      <c r="CF1" s="1">
        <f t="shared" si="1"/>
        <v>9</v>
      </c>
      <c r="CG1" s="1">
        <f t="shared" si="1"/>
        <v>10</v>
      </c>
      <c r="CH1" s="1">
        <f t="shared" si="1"/>
        <v>11</v>
      </c>
      <c r="CI1" s="1">
        <f t="shared" si="1"/>
        <v>12</v>
      </c>
      <c r="CJ1" s="1">
        <f t="shared" si="1"/>
        <v>1</v>
      </c>
      <c r="CK1" s="1">
        <f t="shared" si="1"/>
        <v>2</v>
      </c>
      <c r="CL1" s="1">
        <f t="shared" si="1"/>
        <v>3</v>
      </c>
      <c r="CM1" s="1">
        <f t="shared" si="1"/>
        <v>4</v>
      </c>
      <c r="CN1" s="1">
        <f t="shared" si="1"/>
        <v>5</v>
      </c>
      <c r="CO1" s="1">
        <f t="shared" si="1"/>
        <v>6</v>
      </c>
      <c r="CP1" s="1">
        <f t="shared" si="1"/>
        <v>7</v>
      </c>
      <c r="CQ1" s="1">
        <f t="shared" si="1"/>
        <v>8</v>
      </c>
      <c r="CR1" s="1">
        <f t="shared" si="1"/>
        <v>9</v>
      </c>
      <c r="CS1" s="1">
        <f t="shared" si="1"/>
        <v>10</v>
      </c>
      <c r="CT1" s="1">
        <f t="shared" si="1"/>
        <v>11</v>
      </c>
      <c r="CU1" s="1">
        <f t="shared" si="1"/>
        <v>12</v>
      </c>
      <c r="CV1" s="1">
        <f t="shared" si="1"/>
        <v>1</v>
      </c>
      <c r="CW1" s="1">
        <f t="shared" si="1"/>
        <v>2</v>
      </c>
      <c r="CX1" s="1">
        <f t="shared" si="1"/>
        <v>3</v>
      </c>
      <c r="CY1" s="1">
        <f t="shared" si="1"/>
        <v>4</v>
      </c>
      <c r="CZ1" s="1">
        <f t="shared" si="1"/>
        <v>5</v>
      </c>
      <c r="DA1" s="1">
        <f t="shared" si="1"/>
        <v>6</v>
      </c>
      <c r="DB1" s="1">
        <f t="shared" si="1"/>
        <v>7</v>
      </c>
      <c r="DC1" s="1">
        <f t="shared" si="1"/>
        <v>8</v>
      </c>
      <c r="DD1" s="1">
        <f t="shared" si="1"/>
        <v>9</v>
      </c>
      <c r="DE1" s="1">
        <f t="shared" si="1"/>
        <v>10</v>
      </c>
      <c r="DF1" s="1">
        <f t="shared" si="1"/>
        <v>11</v>
      </c>
      <c r="DG1" s="1">
        <f t="shared" si="1"/>
        <v>12</v>
      </c>
      <c r="DH1" s="1">
        <f t="shared" si="1"/>
        <v>1</v>
      </c>
      <c r="DI1" s="1">
        <f t="shared" si="1"/>
        <v>2</v>
      </c>
      <c r="DJ1" s="1">
        <f t="shared" si="1"/>
        <v>3</v>
      </c>
      <c r="DK1" s="1">
        <f t="shared" si="1"/>
        <v>4</v>
      </c>
      <c r="DL1" s="1">
        <f t="shared" si="1"/>
        <v>5</v>
      </c>
      <c r="DM1" s="1">
        <f t="shared" si="1"/>
        <v>6</v>
      </c>
      <c r="DN1" s="1">
        <f t="shared" si="1"/>
        <v>7</v>
      </c>
      <c r="DO1" s="1">
        <f t="shared" si="1"/>
        <v>8</v>
      </c>
      <c r="DP1" s="1">
        <f t="shared" si="1"/>
        <v>9</v>
      </c>
      <c r="DQ1" s="1">
        <f t="shared" si="1"/>
        <v>10</v>
      </c>
      <c r="DR1" s="1">
        <f t="shared" si="1"/>
        <v>11</v>
      </c>
      <c r="DS1" s="1">
        <f t="shared" si="1"/>
        <v>12</v>
      </c>
      <c r="DT1" s="1">
        <f t="shared" si="1"/>
        <v>1</v>
      </c>
      <c r="DU1" s="1">
        <f t="shared" si="1"/>
        <v>2</v>
      </c>
      <c r="DV1" s="1">
        <f t="shared" si="1"/>
        <v>3</v>
      </c>
      <c r="DW1" s="1">
        <f t="shared" si="1"/>
        <v>4</v>
      </c>
      <c r="DX1" s="1">
        <f t="shared" si="1"/>
        <v>5</v>
      </c>
      <c r="DY1" s="1">
        <f t="shared" si="1"/>
        <v>6</v>
      </c>
      <c r="DZ1" s="1">
        <f t="shared" si="1"/>
        <v>7</v>
      </c>
      <c r="EA1" s="1">
        <f t="shared" si="1"/>
        <v>8</v>
      </c>
      <c r="EB1" s="1">
        <f t="shared" si="1"/>
        <v>9</v>
      </c>
      <c r="EC1" s="1">
        <f t="shared" si="1"/>
        <v>10</v>
      </c>
      <c r="ED1" s="1">
        <f t="shared" si="1"/>
        <v>11</v>
      </c>
      <c r="EE1" s="1">
        <f t="shared" si="1"/>
        <v>12</v>
      </c>
      <c r="EF1" s="1">
        <f t="shared" si="1"/>
        <v>1</v>
      </c>
      <c r="EG1" s="1">
        <f t="shared" si="1"/>
        <v>2</v>
      </c>
      <c r="EH1" s="1">
        <f t="shared" si="1"/>
        <v>3</v>
      </c>
      <c r="EI1" s="1">
        <f t="shared" si="1"/>
        <v>4</v>
      </c>
      <c r="EJ1" s="1">
        <f t="shared" si="1"/>
        <v>5</v>
      </c>
      <c r="EK1" s="1">
        <f t="shared" si="1"/>
        <v>6</v>
      </c>
      <c r="EL1" s="1">
        <f t="shared" si="1"/>
        <v>7</v>
      </c>
      <c r="EM1" s="1">
        <f t="shared" si="1"/>
        <v>8</v>
      </c>
      <c r="EN1" s="1">
        <f t="shared" si="1"/>
        <v>9</v>
      </c>
      <c r="EO1" s="1">
        <f t="shared" si="1"/>
        <v>10</v>
      </c>
      <c r="EP1" s="1">
        <f t="shared" si="1"/>
        <v>11</v>
      </c>
      <c r="EQ1" s="1">
        <f t="shared" si="1"/>
        <v>12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</row>
    <row r="2" ht="12.75" customHeight="1">
      <c r="A2" s="20"/>
      <c r="B2" s="20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>
        <f t="shared" ref="P2:EQ2" si="2">+YEAR(P3)</f>
        <v>2025</v>
      </c>
      <c r="Q2" s="1">
        <f t="shared" si="2"/>
        <v>2025</v>
      </c>
      <c r="R2" s="1">
        <f t="shared" si="2"/>
        <v>2025</v>
      </c>
      <c r="S2" s="1">
        <f t="shared" si="2"/>
        <v>2025</v>
      </c>
      <c r="T2" s="1">
        <f t="shared" si="2"/>
        <v>2025</v>
      </c>
      <c r="U2" s="1">
        <f t="shared" si="2"/>
        <v>2025</v>
      </c>
      <c r="V2" s="1">
        <f t="shared" si="2"/>
        <v>2025</v>
      </c>
      <c r="W2" s="1">
        <f t="shared" si="2"/>
        <v>2025</v>
      </c>
      <c r="X2" s="1">
        <f t="shared" si="2"/>
        <v>2025</v>
      </c>
      <c r="Y2" s="1">
        <f t="shared" si="2"/>
        <v>2025</v>
      </c>
      <c r="Z2" s="1">
        <f t="shared" si="2"/>
        <v>2025</v>
      </c>
      <c r="AA2" s="1">
        <f t="shared" si="2"/>
        <v>2025</v>
      </c>
      <c r="AB2" s="1">
        <f t="shared" si="2"/>
        <v>2026</v>
      </c>
      <c r="AC2" s="1">
        <f t="shared" si="2"/>
        <v>2026</v>
      </c>
      <c r="AD2" s="1">
        <f t="shared" si="2"/>
        <v>2026</v>
      </c>
      <c r="AE2" s="1">
        <f t="shared" si="2"/>
        <v>2026</v>
      </c>
      <c r="AF2" s="1">
        <f t="shared" si="2"/>
        <v>2026</v>
      </c>
      <c r="AG2" s="1">
        <f t="shared" si="2"/>
        <v>2026</v>
      </c>
      <c r="AH2" s="1">
        <f t="shared" si="2"/>
        <v>2026</v>
      </c>
      <c r="AI2" s="1">
        <f t="shared" si="2"/>
        <v>2026</v>
      </c>
      <c r="AJ2" s="1">
        <f t="shared" si="2"/>
        <v>2026</v>
      </c>
      <c r="AK2" s="1">
        <f t="shared" si="2"/>
        <v>2026</v>
      </c>
      <c r="AL2" s="1">
        <f t="shared" si="2"/>
        <v>2026</v>
      </c>
      <c r="AM2" s="1">
        <f t="shared" si="2"/>
        <v>2026</v>
      </c>
      <c r="AN2" s="1">
        <f t="shared" si="2"/>
        <v>2027</v>
      </c>
      <c r="AO2" s="1">
        <f t="shared" si="2"/>
        <v>2027</v>
      </c>
      <c r="AP2" s="1">
        <f t="shared" si="2"/>
        <v>2027</v>
      </c>
      <c r="AQ2" s="1">
        <f t="shared" si="2"/>
        <v>2027</v>
      </c>
      <c r="AR2" s="1">
        <f t="shared" si="2"/>
        <v>2027</v>
      </c>
      <c r="AS2" s="1">
        <f t="shared" si="2"/>
        <v>2027</v>
      </c>
      <c r="AT2" s="1">
        <f t="shared" si="2"/>
        <v>2027</v>
      </c>
      <c r="AU2" s="1">
        <f t="shared" si="2"/>
        <v>2027</v>
      </c>
      <c r="AV2" s="1">
        <f t="shared" si="2"/>
        <v>2027</v>
      </c>
      <c r="AW2" s="1">
        <f t="shared" si="2"/>
        <v>2027</v>
      </c>
      <c r="AX2" s="1">
        <f t="shared" si="2"/>
        <v>2027</v>
      </c>
      <c r="AY2" s="1">
        <f t="shared" si="2"/>
        <v>2027</v>
      </c>
      <c r="AZ2" s="1">
        <f t="shared" si="2"/>
        <v>2028</v>
      </c>
      <c r="BA2" s="1">
        <f t="shared" si="2"/>
        <v>2028</v>
      </c>
      <c r="BB2" s="1">
        <f t="shared" si="2"/>
        <v>2028</v>
      </c>
      <c r="BC2" s="1">
        <f t="shared" si="2"/>
        <v>2028</v>
      </c>
      <c r="BD2" s="1">
        <f t="shared" si="2"/>
        <v>2028</v>
      </c>
      <c r="BE2" s="1">
        <f t="shared" si="2"/>
        <v>2028</v>
      </c>
      <c r="BF2" s="1">
        <f t="shared" si="2"/>
        <v>2028</v>
      </c>
      <c r="BG2" s="1">
        <f t="shared" si="2"/>
        <v>2028</v>
      </c>
      <c r="BH2" s="1">
        <f t="shared" si="2"/>
        <v>2028</v>
      </c>
      <c r="BI2" s="1">
        <f t="shared" si="2"/>
        <v>2028</v>
      </c>
      <c r="BJ2" s="1">
        <f t="shared" si="2"/>
        <v>2028</v>
      </c>
      <c r="BK2" s="1">
        <f t="shared" si="2"/>
        <v>2028</v>
      </c>
      <c r="BL2" s="1">
        <f t="shared" si="2"/>
        <v>2029</v>
      </c>
      <c r="BM2" s="1">
        <f t="shared" si="2"/>
        <v>2029</v>
      </c>
      <c r="BN2" s="1">
        <f t="shared" si="2"/>
        <v>2029</v>
      </c>
      <c r="BO2" s="1">
        <f t="shared" si="2"/>
        <v>2029</v>
      </c>
      <c r="BP2" s="1">
        <f t="shared" si="2"/>
        <v>2029</v>
      </c>
      <c r="BQ2" s="1">
        <f t="shared" si="2"/>
        <v>2029</v>
      </c>
      <c r="BR2" s="1">
        <f t="shared" si="2"/>
        <v>2029</v>
      </c>
      <c r="BS2" s="1">
        <f t="shared" si="2"/>
        <v>2029</v>
      </c>
      <c r="BT2" s="1">
        <f t="shared" si="2"/>
        <v>2029</v>
      </c>
      <c r="BU2" s="1">
        <f t="shared" si="2"/>
        <v>2029</v>
      </c>
      <c r="BV2" s="1">
        <f t="shared" si="2"/>
        <v>2029</v>
      </c>
      <c r="BW2" s="1">
        <f t="shared" si="2"/>
        <v>2029</v>
      </c>
      <c r="BX2" s="1">
        <f t="shared" si="2"/>
        <v>2030</v>
      </c>
      <c r="BY2" s="1">
        <f t="shared" si="2"/>
        <v>2030</v>
      </c>
      <c r="BZ2" s="1">
        <f t="shared" si="2"/>
        <v>2030</v>
      </c>
      <c r="CA2" s="1">
        <f t="shared" si="2"/>
        <v>2030</v>
      </c>
      <c r="CB2" s="1">
        <f t="shared" si="2"/>
        <v>2030</v>
      </c>
      <c r="CC2" s="1">
        <f t="shared" si="2"/>
        <v>2030</v>
      </c>
      <c r="CD2" s="1">
        <f t="shared" si="2"/>
        <v>2030</v>
      </c>
      <c r="CE2" s="1">
        <f t="shared" si="2"/>
        <v>2030</v>
      </c>
      <c r="CF2" s="1">
        <f t="shared" si="2"/>
        <v>2030</v>
      </c>
      <c r="CG2" s="1">
        <f t="shared" si="2"/>
        <v>2030</v>
      </c>
      <c r="CH2" s="1">
        <f t="shared" si="2"/>
        <v>2030</v>
      </c>
      <c r="CI2" s="1">
        <f t="shared" si="2"/>
        <v>2030</v>
      </c>
      <c r="CJ2" s="1">
        <f t="shared" si="2"/>
        <v>2031</v>
      </c>
      <c r="CK2" s="1">
        <f t="shared" si="2"/>
        <v>2031</v>
      </c>
      <c r="CL2" s="1">
        <f t="shared" si="2"/>
        <v>2031</v>
      </c>
      <c r="CM2" s="1">
        <f t="shared" si="2"/>
        <v>2031</v>
      </c>
      <c r="CN2" s="1">
        <f t="shared" si="2"/>
        <v>2031</v>
      </c>
      <c r="CO2" s="1">
        <f t="shared" si="2"/>
        <v>2031</v>
      </c>
      <c r="CP2" s="1">
        <f t="shared" si="2"/>
        <v>2031</v>
      </c>
      <c r="CQ2" s="1">
        <f t="shared" si="2"/>
        <v>2031</v>
      </c>
      <c r="CR2" s="1">
        <f t="shared" si="2"/>
        <v>2031</v>
      </c>
      <c r="CS2" s="1">
        <f t="shared" si="2"/>
        <v>2031</v>
      </c>
      <c r="CT2" s="1">
        <f t="shared" si="2"/>
        <v>2031</v>
      </c>
      <c r="CU2" s="1">
        <f t="shared" si="2"/>
        <v>2031</v>
      </c>
      <c r="CV2" s="1">
        <f t="shared" si="2"/>
        <v>2032</v>
      </c>
      <c r="CW2" s="1">
        <f t="shared" si="2"/>
        <v>2032</v>
      </c>
      <c r="CX2" s="1">
        <f t="shared" si="2"/>
        <v>2032</v>
      </c>
      <c r="CY2" s="1">
        <f t="shared" si="2"/>
        <v>2032</v>
      </c>
      <c r="CZ2" s="1">
        <f t="shared" si="2"/>
        <v>2032</v>
      </c>
      <c r="DA2" s="1">
        <f t="shared" si="2"/>
        <v>2032</v>
      </c>
      <c r="DB2" s="1">
        <f t="shared" si="2"/>
        <v>2032</v>
      </c>
      <c r="DC2" s="1">
        <f t="shared" si="2"/>
        <v>2032</v>
      </c>
      <c r="DD2" s="1">
        <f t="shared" si="2"/>
        <v>2032</v>
      </c>
      <c r="DE2" s="1">
        <f t="shared" si="2"/>
        <v>2032</v>
      </c>
      <c r="DF2" s="1">
        <f t="shared" si="2"/>
        <v>2032</v>
      </c>
      <c r="DG2" s="1">
        <f t="shared" si="2"/>
        <v>2032</v>
      </c>
      <c r="DH2" s="1">
        <f t="shared" si="2"/>
        <v>2033</v>
      </c>
      <c r="DI2" s="1">
        <f t="shared" si="2"/>
        <v>2033</v>
      </c>
      <c r="DJ2" s="1">
        <f t="shared" si="2"/>
        <v>2033</v>
      </c>
      <c r="DK2" s="1">
        <f t="shared" si="2"/>
        <v>2033</v>
      </c>
      <c r="DL2" s="1">
        <f t="shared" si="2"/>
        <v>2033</v>
      </c>
      <c r="DM2" s="1">
        <f t="shared" si="2"/>
        <v>2033</v>
      </c>
      <c r="DN2" s="1">
        <f t="shared" si="2"/>
        <v>2033</v>
      </c>
      <c r="DO2" s="1">
        <f t="shared" si="2"/>
        <v>2033</v>
      </c>
      <c r="DP2" s="1">
        <f t="shared" si="2"/>
        <v>2033</v>
      </c>
      <c r="DQ2" s="1">
        <f t="shared" si="2"/>
        <v>2033</v>
      </c>
      <c r="DR2" s="1">
        <f t="shared" si="2"/>
        <v>2033</v>
      </c>
      <c r="DS2" s="1">
        <f t="shared" si="2"/>
        <v>2033</v>
      </c>
      <c r="DT2" s="1">
        <f t="shared" si="2"/>
        <v>2034</v>
      </c>
      <c r="DU2" s="1">
        <f t="shared" si="2"/>
        <v>2034</v>
      </c>
      <c r="DV2" s="1">
        <f t="shared" si="2"/>
        <v>2034</v>
      </c>
      <c r="DW2" s="1">
        <f t="shared" si="2"/>
        <v>2034</v>
      </c>
      <c r="DX2" s="1">
        <f t="shared" si="2"/>
        <v>2034</v>
      </c>
      <c r="DY2" s="1">
        <f t="shared" si="2"/>
        <v>2034</v>
      </c>
      <c r="DZ2" s="1">
        <f t="shared" si="2"/>
        <v>2034</v>
      </c>
      <c r="EA2" s="1">
        <f t="shared" si="2"/>
        <v>2034</v>
      </c>
      <c r="EB2" s="1">
        <f t="shared" si="2"/>
        <v>2034</v>
      </c>
      <c r="EC2" s="1">
        <f t="shared" si="2"/>
        <v>2034</v>
      </c>
      <c r="ED2" s="1">
        <f t="shared" si="2"/>
        <v>2034</v>
      </c>
      <c r="EE2" s="1">
        <f t="shared" si="2"/>
        <v>2034</v>
      </c>
      <c r="EF2" s="1">
        <f t="shared" si="2"/>
        <v>2035</v>
      </c>
      <c r="EG2" s="1">
        <f t="shared" si="2"/>
        <v>2035</v>
      </c>
      <c r="EH2" s="1">
        <f t="shared" si="2"/>
        <v>2035</v>
      </c>
      <c r="EI2" s="1">
        <f t="shared" si="2"/>
        <v>2035</v>
      </c>
      <c r="EJ2" s="1">
        <f t="shared" si="2"/>
        <v>2035</v>
      </c>
      <c r="EK2" s="1">
        <f t="shared" si="2"/>
        <v>2035</v>
      </c>
      <c r="EL2" s="1">
        <f t="shared" si="2"/>
        <v>2035</v>
      </c>
      <c r="EM2" s="1">
        <f t="shared" si="2"/>
        <v>2035</v>
      </c>
      <c r="EN2" s="1">
        <f t="shared" si="2"/>
        <v>2035</v>
      </c>
      <c r="EO2" s="1">
        <f t="shared" si="2"/>
        <v>2035</v>
      </c>
      <c r="EP2" s="1">
        <f t="shared" si="2"/>
        <v>2035</v>
      </c>
      <c r="EQ2" s="1">
        <f t="shared" si="2"/>
        <v>2035</v>
      </c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</row>
    <row r="3" ht="12.75" customHeight="1">
      <c r="A3" s="20"/>
      <c r="B3" s="181" t="s">
        <v>374</v>
      </c>
      <c r="C3" s="384"/>
      <c r="D3" s="197">
        <f>+Starting_Year</f>
        <v>2025</v>
      </c>
      <c r="E3" s="197">
        <f t="shared" ref="E3:N3" si="3">D3+1</f>
        <v>2026</v>
      </c>
      <c r="F3" s="197">
        <f t="shared" si="3"/>
        <v>2027</v>
      </c>
      <c r="G3" s="197">
        <f t="shared" si="3"/>
        <v>2028</v>
      </c>
      <c r="H3" s="197">
        <f t="shared" si="3"/>
        <v>2029</v>
      </c>
      <c r="I3" s="197">
        <f t="shared" si="3"/>
        <v>2030</v>
      </c>
      <c r="J3" s="197">
        <f t="shared" si="3"/>
        <v>2031</v>
      </c>
      <c r="K3" s="197">
        <f t="shared" si="3"/>
        <v>2032</v>
      </c>
      <c r="L3" s="197">
        <f t="shared" si="3"/>
        <v>2033</v>
      </c>
      <c r="M3" s="197">
        <f t="shared" si="3"/>
        <v>2034</v>
      </c>
      <c r="N3" s="197">
        <f t="shared" si="3"/>
        <v>2035</v>
      </c>
      <c r="O3" s="385"/>
      <c r="P3" s="224">
        <f>+DATE(Starting_Year,1,1)</f>
        <v>45658</v>
      </c>
      <c r="Q3" s="183">
        <f t="shared" ref="Q3:EQ3" si="4">+EDATE(P3,1)</f>
        <v>45689</v>
      </c>
      <c r="R3" s="183">
        <f t="shared" si="4"/>
        <v>45717</v>
      </c>
      <c r="S3" s="183">
        <f t="shared" si="4"/>
        <v>45748</v>
      </c>
      <c r="T3" s="183">
        <f t="shared" si="4"/>
        <v>45778</v>
      </c>
      <c r="U3" s="183">
        <f t="shared" si="4"/>
        <v>45809</v>
      </c>
      <c r="V3" s="183">
        <f t="shared" si="4"/>
        <v>45839</v>
      </c>
      <c r="W3" s="183">
        <f t="shared" si="4"/>
        <v>45870</v>
      </c>
      <c r="X3" s="183">
        <f t="shared" si="4"/>
        <v>45901</v>
      </c>
      <c r="Y3" s="183">
        <f t="shared" si="4"/>
        <v>45931</v>
      </c>
      <c r="Z3" s="183">
        <f t="shared" si="4"/>
        <v>45962</v>
      </c>
      <c r="AA3" s="183">
        <f t="shared" si="4"/>
        <v>45992</v>
      </c>
      <c r="AB3" s="183">
        <f t="shared" si="4"/>
        <v>46023</v>
      </c>
      <c r="AC3" s="183">
        <f t="shared" si="4"/>
        <v>46054</v>
      </c>
      <c r="AD3" s="183">
        <f t="shared" si="4"/>
        <v>46082</v>
      </c>
      <c r="AE3" s="183">
        <f t="shared" si="4"/>
        <v>46113</v>
      </c>
      <c r="AF3" s="183">
        <f t="shared" si="4"/>
        <v>46143</v>
      </c>
      <c r="AG3" s="183">
        <f t="shared" si="4"/>
        <v>46174</v>
      </c>
      <c r="AH3" s="183">
        <f t="shared" si="4"/>
        <v>46204</v>
      </c>
      <c r="AI3" s="183">
        <f t="shared" si="4"/>
        <v>46235</v>
      </c>
      <c r="AJ3" s="183">
        <f t="shared" si="4"/>
        <v>46266</v>
      </c>
      <c r="AK3" s="183">
        <f t="shared" si="4"/>
        <v>46296</v>
      </c>
      <c r="AL3" s="183">
        <f t="shared" si="4"/>
        <v>46327</v>
      </c>
      <c r="AM3" s="183">
        <f t="shared" si="4"/>
        <v>46357</v>
      </c>
      <c r="AN3" s="183">
        <f t="shared" si="4"/>
        <v>46388</v>
      </c>
      <c r="AO3" s="183">
        <f t="shared" si="4"/>
        <v>46419</v>
      </c>
      <c r="AP3" s="183">
        <f t="shared" si="4"/>
        <v>46447</v>
      </c>
      <c r="AQ3" s="183">
        <f t="shared" si="4"/>
        <v>46478</v>
      </c>
      <c r="AR3" s="183">
        <f t="shared" si="4"/>
        <v>46508</v>
      </c>
      <c r="AS3" s="183">
        <f t="shared" si="4"/>
        <v>46539</v>
      </c>
      <c r="AT3" s="183">
        <f t="shared" si="4"/>
        <v>46569</v>
      </c>
      <c r="AU3" s="183">
        <f t="shared" si="4"/>
        <v>46600</v>
      </c>
      <c r="AV3" s="183">
        <f t="shared" si="4"/>
        <v>46631</v>
      </c>
      <c r="AW3" s="183">
        <f t="shared" si="4"/>
        <v>46661</v>
      </c>
      <c r="AX3" s="183">
        <f t="shared" si="4"/>
        <v>46692</v>
      </c>
      <c r="AY3" s="183">
        <f t="shared" si="4"/>
        <v>46722</v>
      </c>
      <c r="AZ3" s="183">
        <f t="shared" si="4"/>
        <v>46753</v>
      </c>
      <c r="BA3" s="183">
        <f t="shared" si="4"/>
        <v>46784</v>
      </c>
      <c r="BB3" s="183">
        <f t="shared" si="4"/>
        <v>46813</v>
      </c>
      <c r="BC3" s="183">
        <f t="shared" si="4"/>
        <v>46844</v>
      </c>
      <c r="BD3" s="183">
        <f t="shared" si="4"/>
        <v>46874</v>
      </c>
      <c r="BE3" s="183">
        <f t="shared" si="4"/>
        <v>46905</v>
      </c>
      <c r="BF3" s="183">
        <f t="shared" si="4"/>
        <v>46935</v>
      </c>
      <c r="BG3" s="183">
        <f t="shared" si="4"/>
        <v>46966</v>
      </c>
      <c r="BH3" s="183">
        <f t="shared" si="4"/>
        <v>46997</v>
      </c>
      <c r="BI3" s="183">
        <f t="shared" si="4"/>
        <v>47027</v>
      </c>
      <c r="BJ3" s="183">
        <f t="shared" si="4"/>
        <v>47058</v>
      </c>
      <c r="BK3" s="183">
        <f t="shared" si="4"/>
        <v>47088</v>
      </c>
      <c r="BL3" s="183">
        <f t="shared" si="4"/>
        <v>47119</v>
      </c>
      <c r="BM3" s="183">
        <f t="shared" si="4"/>
        <v>47150</v>
      </c>
      <c r="BN3" s="183">
        <f t="shared" si="4"/>
        <v>47178</v>
      </c>
      <c r="BO3" s="183">
        <f t="shared" si="4"/>
        <v>47209</v>
      </c>
      <c r="BP3" s="183">
        <f t="shared" si="4"/>
        <v>47239</v>
      </c>
      <c r="BQ3" s="183">
        <f t="shared" si="4"/>
        <v>47270</v>
      </c>
      <c r="BR3" s="183">
        <f t="shared" si="4"/>
        <v>47300</v>
      </c>
      <c r="BS3" s="183">
        <f t="shared" si="4"/>
        <v>47331</v>
      </c>
      <c r="BT3" s="183">
        <f t="shared" si="4"/>
        <v>47362</v>
      </c>
      <c r="BU3" s="183">
        <f t="shared" si="4"/>
        <v>47392</v>
      </c>
      <c r="BV3" s="183">
        <f t="shared" si="4"/>
        <v>47423</v>
      </c>
      <c r="BW3" s="183">
        <f t="shared" si="4"/>
        <v>47453</v>
      </c>
      <c r="BX3" s="183">
        <f t="shared" si="4"/>
        <v>47484</v>
      </c>
      <c r="BY3" s="183">
        <f t="shared" si="4"/>
        <v>47515</v>
      </c>
      <c r="BZ3" s="183">
        <f t="shared" si="4"/>
        <v>47543</v>
      </c>
      <c r="CA3" s="183">
        <f t="shared" si="4"/>
        <v>47574</v>
      </c>
      <c r="CB3" s="183">
        <f t="shared" si="4"/>
        <v>47604</v>
      </c>
      <c r="CC3" s="183">
        <f t="shared" si="4"/>
        <v>47635</v>
      </c>
      <c r="CD3" s="183">
        <f t="shared" si="4"/>
        <v>47665</v>
      </c>
      <c r="CE3" s="183">
        <f t="shared" si="4"/>
        <v>47696</v>
      </c>
      <c r="CF3" s="183">
        <f t="shared" si="4"/>
        <v>47727</v>
      </c>
      <c r="CG3" s="183">
        <f t="shared" si="4"/>
        <v>47757</v>
      </c>
      <c r="CH3" s="183">
        <f t="shared" si="4"/>
        <v>47788</v>
      </c>
      <c r="CI3" s="183">
        <f t="shared" si="4"/>
        <v>47818</v>
      </c>
      <c r="CJ3" s="183">
        <f t="shared" si="4"/>
        <v>47849</v>
      </c>
      <c r="CK3" s="183">
        <f t="shared" si="4"/>
        <v>47880</v>
      </c>
      <c r="CL3" s="183">
        <f t="shared" si="4"/>
        <v>47908</v>
      </c>
      <c r="CM3" s="183">
        <f t="shared" si="4"/>
        <v>47939</v>
      </c>
      <c r="CN3" s="183">
        <f t="shared" si="4"/>
        <v>47969</v>
      </c>
      <c r="CO3" s="183">
        <f t="shared" si="4"/>
        <v>48000</v>
      </c>
      <c r="CP3" s="183">
        <f t="shared" si="4"/>
        <v>48030</v>
      </c>
      <c r="CQ3" s="183">
        <f t="shared" si="4"/>
        <v>48061</v>
      </c>
      <c r="CR3" s="183">
        <f t="shared" si="4"/>
        <v>48092</v>
      </c>
      <c r="CS3" s="183">
        <f t="shared" si="4"/>
        <v>48122</v>
      </c>
      <c r="CT3" s="183">
        <f t="shared" si="4"/>
        <v>48153</v>
      </c>
      <c r="CU3" s="183">
        <f t="shared" si="4"/>
        <v>48183</v>
      </c>
      <c r="CV3" s="183">
        <f t="shared" si="4"/>
        <v>48214</v>
      </c>
      <c r="CW3" s="183">
        <f t="shared" si="4"/>
        <v>48245</v>
      </c>
      <c r="CX3" s="183">
        <f t="shared" si="4"/>
        <v>48274</v>
      </c>
      <c r="CY3" s="183">
        <f t="shared" si="4"/>
        <v>48305</v>
      </c>
      <c r="CZ3" s="183">
        <f t="shared" si="4"/>
        <v>48335</v>
      </c>
      <c r="DA3" s="183">
        <f t="shared" si="4"/>
        <v>48366</v>
      </c>
      <c r="DB3" s="183">
        <f t="shared" si="4"/>
        <v>48396</v>
      </c>
      <c r="DC3" s="183">
        <f t="shared" si="4"/>
        <v>48427</v>
      </c>
      <c r="DD3" s="183">
        <f t="shared" si="4"/>
        <v>48458</v>
      </c>
      <c r="DE3" s="183">
        <f t="shared" si="4"/>
        <v>48488</v>
      </c>
      <c r="DF3" s="183">
        <f t="shared" si="4"/>
        <v>48519</v>
      </c>
      <c r="DG3" s="183">
        <f t="shared" si="4"/>
        <v>48549</v>
      </c>
      <c r="DH3" s="183">
        <f t="shared" si="4"/>
        <v>48580</v>
      </c>
      <c r="DI3" s="183">
        <f t="shared" si="4"/>
        <v>48611</v>
      </c>
      <c r="DJ3" s="183">
        <f t="shared" si="4"/>
        <v>48639</v>
      </c>
      <c r="DK3" s="183">
        <f t="shared" si="4"/>
        <v>48670</v>
      </c>
      <c r="DL3" s="183">
        <f t="shared" si="4"/>
        <v>48700</v>
      </c>
      <c r="DM3" s="183">
        <f t="shared" si="4"/>
        <v>48731</v>
      </c>
      <c r="DN3" s="183">
        <f t="shared" si="4"/>
        <v>48761</v>
      </c>
      <c r="DO3" s="183">
        <f t="shared" si="4"/>
        <v>48792</v>
      </c>
      <c r="DP3" s="183">
        <f t="shared" si="4"/>
        <v>48823</v>
      </c>
      <c r="DQ3" s="183">
        <f t="shared" si="4"/>
        <v>48853</v>
      </c>
      <c r="DR3" s="183">
        <f t="shared" si="4"/>
        <v>48884</v>
      </c>
      <c r="DS3" s="183">
        <f t="shared" si="4"/>
        <v>48914</v>
      </c>
      <c r="DT3" s="183">
        <f t="shared" si="4"/>
        <v>48945</v>
      </c>
      <c r="DU3" s="183">
        <f t="shared" si="4"/>
        <v>48976</v>
      </c>
      <c r="DV3" s="183">
        <f t="shared" si="4"/>
        <v>49004</v>
      </c>
      <c r="DW3" s="183">
        <f t="shared" si="4"/>
        <v>49035</v>
      </c>
      <c r="DX3" s="183">
        <f t="shared" si="4"/>
        <v>49065</v>
      </c>
      <c r="DY3" s="183">
        <f t="shared" si="4"/>
        <v>49096</v>
      </c>
      <c r="DZ3" s="183">
        <f t="shared" si="4"/>
        <v>49126</v>
      </c>
      <c r="EA3" s="183">
        <f t="shared" si="4"/>
        <v>49157</v>
      </c>
      <c r="EB3" s="183">
        <f t="shared" si="4"/>
        <v>49188</v>
      </c>
      <c r="EC3" s="183">
        <f t="shared" si="4"/>
        <v>49218</v>
      </c>
      <c r="ED3" s="183">
        <f t="shared" si="4"/>
        <v>49249</v>
      </c>
      <c r="EE3" s="386">
        <f t="shared" si="4"/>
        <v>49279</v>
      </c>
      <c r="EF3" s="386">
        <f t="shared" si="4"/>
        <v>49310</v>
      </c>
      <c r="EG3" s="386">
        <f t="shared" si="4"/>
        <v>49341</v>
      </c>
      <c r="EH3" s="386">
        <f t="shared" si="4"/>
        <v>49369</v>
      </c>
      <c r="EI3" s="386">
        <f t="shared" si="4"/>
        <v>49400</v>
      </c>
      <c r="EJ3" s="386">
        <f t="shared" si="4"/>
        <v>49430</v>
      </c>
      <c r="EK3" s="386">
        <f t="shared" si="4"/>
        <v>49461</v>
      </c>
      <c r="EL3" s="386">
        <f t="shared" si="4"/>
        <v>49491</v>
      </c>
      <c r="EM3" s="386">
        <f t="shared" si="4"/>
        <v>49522</v>
      </c>
      <c r="EN3" s="386">
        <f t="shared" si="4"/>
        <v>49553</v>
      </c>
      <c r="EO3" s="386">
        <f t="shared" si="4"/>
        <v>49583</v>
      </c>
      <c r="EP3" s="386">
        <f t="shared" si="4"/>
        <v>49614</v>
      </c>
      <c r="EQ3" s="386">
        <f t="shared" si="4"/>
        <v>49644</v>
      </c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</row>
    <row r="4" ht="12.75" customHeight="1">
      <c r="A4" s="20"/>
      <c r="B4" s="164"/>
      <c r="C4" s="387" t="s">
        <v>375</v>
      </c>
      <c r="D4" s="388">
        <f t="shared" ref="D4:N4" si="5">+INDEX($P4:$EE4,MATCH(D$55,$P$3:$EE$3))</f>
        <v>4</v>
      </c>
      <c r="E4" s="388">
        <f t="shared" si="5"/>
        <v>4</v>
      </c>
      <c r="F4" s="388">
        <f t="shared" si="5"/>
        <v>4</v>
      </c>
      <c r="G4" s="388">
        <f t="shared" si="5"/>
        <v>4</v>
      </c>
      <c r="H4" s="388">
        <f t="shared" si="5"/>
        <v>4</v>
      </c>
      <c r="I4" s="388">
        <f t="shared" si="5"/>
        <v>4</v>
      </c>
      <c r="J4" s="388">
        <f t="shared" si="5"/>
        <v>4</v>
      </c>
      <c r="K4" s="388">
        <f t="shared" si="5"/>
        <v>4</v>
      </c>
      <c r="L4" s="388">
        <f t="shared" si="5"/>
        <v>4</v>
      </c>
      <c r="M4" s="388">
        <f t="shared" si="5"/>
        <v>4</v>
      </c>
      <c r="N4" s="388">
        <f t="shared" si="5"/>
        <v>4</v>
      </c>
      <c r="O4" s="385"/>
      <c r="P4" s="389">
        <f t="shared" ref="P4:EQ4" si="6">+SUMIF($C$71:$C$136,$C4,EX$71:EX$136)</f>
        <v>4</v>
      </c>
      <c r="Q4" s="389">
        <f t="shared" si="6"/>
        <v>4</v>
      </c>
      <c r="R4" s="389">
        <f t="shared" si="6"/>
        <v>4</v>
      </c>
      <c r="S4" s="389">
        <f t="shared" si="6"/>
        <v>4</v>
      </c>
      <c r="T4" s="389">
        <f t="shared" si="6"/>
        <v>4</v>
      </c>
      <c r="U4" s="389">
        <f t="shared" si="6"/>
        <v>4</v>
      </c>
      <c r="V4" s="389">
        <f t="shared" si="6"/>
        <v>4</v>
      </c>
      <c r="W4" s="389">
        <f t="shared" si="6"/>
        <v>4</v>
      </c>
      <c r="X4" s="389">
        <f t="shared" si="6"/>
        <v>4</v>
      </c>
      <c r="Y4" s="389">
        <f t="shared" si="6"/>
        <v>4</v>
      </c>
      <c r="Z4" s="389">
        <f t="shared" si="6"/>
        <v>4</v>
      </c>
      <c r="AA4" s="389">
        <f t="shared" si="6"/>
        <v>4</v>
      </c>
      <c r="AB4" s="389">
        <f t="shared" si="6"/>
        <v>4</v>
      </c>
      <c r="AC4" s="389">
        <f t="shared" si="6"/>
        <v>4</v>
      </c>
      <c r="AD4" s="389">
        <f t="shared" si="6"/>
        <v>4</v>
      </c>
      <c r="AE4" s="389">
        <f t="shared" si="6"/>
        <v>4</v>
      </c>
      <c r="AF4" s="389">
        <f t="shared" si="6"/>
        <v>4</v>
      </c>
      <c r="AG4" s="389">
        <f t="shared" si="6"/>
        <v>4</v>
      </c>
      <c r="AH4" s="389">
        <f t="shared" si="6"/>
        <v>4</v>
      </c>
      <c r="AI4" s="389">
        <f t="shared" si="6"/>
        <v>4</v>
      </c>
      <c r="AJ4" s="389">
        <f t="shared" si="6"/>
        <v>4</v>
      </c>
      <c r="AK4" s="389">
        <f t="shared" si="6"/>
        <v>4</v>
      </c>
      <c r="AL4" s="389">
        <f t="shared" si="6"/>
        <v>4</v>
      </c>
      <c r="AM4" s="389">
        <f t="shared" si="6"/>
        <v>4</v>
      </c>
      <c r="AN4" s="389">
        <f t="shared" si="6"/>
        <v>4</v>
      </c>
      <c r="AO4" s="389">
        <f t="shared" si="6"/>
        <v>4</v>
      </c>
      <c r="AP4" s="389">
        <f t="shared" si="6"/>
        <v>4</v>
      </c>
      <c r="AQ4" s="389">
        <f t="shared" si="6"/>
        <v>4</v>
      </c>
      <c r="AR4" s="389">
        <f t="shared" si="6"/>
        <v>4</v>
      </c>
      <c r="AS4" s="389">
        <f t="shared" si="6"/>
        <v>4</v>
      </c>
      <c r="AT4" s="389">
        <f t="shared" si="6"/>
        <v>4</v>
      </c>
      <c r="AU4" s="389">
        <f t="shared" si="6"/>
        <v>4</v>
      </c>
      <c r="AV4" s="389">
        <f t="shared" si="6"/>
        <v>4</v>
      </c>
      <c r="AW4" s="389">
        <f t="shared" si="6"/>
        <v>4</v>
      </c>
      <c r="AX4" s="389">
        <f t="shared" si="6"/>
        <v>4</v>
      </c>
      <c r="AY4" s="389">
        <f t="shared" si="6"/>
        <v>4</v>
      </c>
      <c r="AZ4" s="389">
        <f t="shared" si="6"/>
        <v>4</v>
      </c>
      <c r="BA4" s="389">
        <f t="shared" si="6"/>
        <v>4</v>
      </c>
      <c r="BB4" s="389">
        <f t="shared" si="6"/>
        <v>4</v>
      </c>
      <c r="BC4" s="389">
        <f t="shared" si="6"/>
        <v>4</v>
      </c>
      <c r="BD4" s="389">
        <f t="shared" si="6"/>
        <v>4</v>
      </c>
      <c r="BE4" s="389">
        <f t="shared" si="6"/>
        <v>4</v>
      </c>
      <c r="BF4" s="389">
        <f t="shared" si="6"/>
        <v>4</v>
      </c>
      <c r="BG4" s="389">
        <f t="shared" si="6"/>
        <v>4</v>
      </c>
      <c r="BH4" s="389">
        <f t="shared" si="6"/>
        <v>4</v>
      </c>
      <c r="BI4" s="389">
        <f t="shared" si="6"/>
        <v>4</v>
      </c>
      <c r="BJ4" s="389">
        <f t="shared" si="6"/>
        <v>4</v>
      </c>
      <c r="BK4" s="389">
        <f t="shared" si="6"/>
        <v>4</v>
      </c>
      <c r="BL4" s="389">
        <f t="shared" si="6"/>
        <v>4</v>
      </c>
      <c r="BM4" s="389">
        <f t="shared" si="6"/>
        <v>4</v>
      </c>
      <c r="BN4" s="389">
        <f t="shared" si="6"/>
        <v>4</v>
      </c>
      <c r="BO4" s="389">
        <f t="shared" si="6"/>
        <v>4</v>
      </c>
      <c r="BP4" s="389">
        <f t="shared" si="6"/>
        <v>4</v>
      </c>
      <c r="BQ4" s="389">
        <f t="shared" si="6"/>
        <v>4</v>
      </c>
      <c r="BR4" s="389">
        <f t="shared" si="6"/>
        <v>4</v>
      </c>
      <c r="BS4" s="389">
        <f t="shared" si="6"/>
        <v>4</v>
      </c>
      <c r="BT4" s="389">
        <f t="shared" si="6"/>
        <v>4</v>
      </c>
      <c r="BU4" s="389">
        <f t="shared" si="6"/>
        <v>4</v>
      </c>
      <c r="BV4" s="389">
        <f t="shared" si="6"/>
        <v>4</v>
      </c>
      <c r="BW4" s="389">
        <f t="shared" si="6"/>
        <v>4</v>
      </c>
      <c r="BX4" s="389">
        <f t="shared" si="6"/>
        <v>4</v>
      </c>
      <c r="BY4" s="389">
        <f t="shared" si="6"/>
        <v>4</v>
      </c>
      <c r="BZ4" s="389">
        <f t="shared" si="6"/>
        <v>4</v>
      </c>
      <c r="CA4" s="389">
        <f t="shared" si="6"/>
        <v>4</v>
      </c>
      <c r="CB4" s="389">
        <f t="shared" si="6"/>
        <v>4</v>
      </c>
      <c r="CC4" s="389">
        <f t="shared" si="6"/>
        <v>4</v>
      </c>
      <c r="CD4" s="389">
        <f t="shared" si="6"/>
        <v>4</v>
      </c>
      <c r="CE4" s="389">
        <f t="shared" si="6"/>
        <v>4</v>
      </c>
      <c r="CF4" s="389">
        <f t="shared" si="6"/>
        <v>4</v>
      </c>
      <c r="CG4" s="389">
        <f t="shared" si="6"/>
        <v>4</v>
      </c>
      <c r="CH4" s="389">
        <f t="shared" si="6"/>
        <v>4</v>
      </c>
      <c r="CI4" s="389">
        <f t="shared" si="6"/>
        <v>4</v>
      </c>
      <c r="CJ4" s="389">
        <f t="shared" si="6"/>
        <v>4</v>
      </c>
      <c r="CK4" s="389">
        <f t="shared" si="6"/>
        <v>4</v>
      </c>
      <c r="CL4" s="389">
        <f t="shared" si="6"/>
        <v>4</v>
      </c>
      <c r="CM4" s="389">
        <f t="shared" si="6"/>
        <v>4</v>
      </c>
      <c r="CN4" s="389">
        <f t="shared" si="6"/>
        <v>4</v>
      </c>
      <c r="CO4" s="389">
        <f t="shared" si="6"/>
        <v>4</v>
      </c>
      <c r="CP4" s="389">
        <f t="shared" si="6"/>
        <v>4</v>
      </c>
      <c r="CQ4" s="389">
        <f t="shared" si="6"/>
        <v>4</v>
      </c>
      <c r="CR4" s="389">
        <f t="shared" si="6"/>
        <v>4</v>
      </c>
      <c r="CS4" s="389">
        <f t="shared" si="6"/>
        <v>4</v>
      </c>
      <c r="CT4" s="389">
        <f t="shared" si="6"/>
        <v>4</v>
      </c>
      <c r="CU4" s="389">
        <f t="shared" si="6"/>
        <v>4</v>
      </c>
      <c r="CV4" s="389">
        <f t="shared" si="6"/>
        <v>4</v>
      </c>
      <c r="CW4" s="389">
        <f t="shared" si="6"/>
        <v>4</v>
      </c>
      <c r="CX4" s="389">
        <f t="shared" si="6"/>
        <v>4</v>
      </c>
      <c r="CY4" s="389">
        <f t="shared" si="6"/>
        <v>4</v>
      </c>
      <c r="CZ4" s="389">
        <f t="shared" si="6"/>
        <v>4</v>
      </c>
      <c r="DA4" s="389">
        <f t="shared" si="6"/>
        <v>4</v>
      </c>
      <c r="DB4" s="389">
        <f t="shared" si="6"/>
        <v>4</v>
      </c>
      <c r="DC4" s="389">
        <f t="shared" si="6"/>
        <v>4</v>
      </c>
      <c r="DD4" s="389">
        <f t="shared" si="6"/>
        <v>4</v>
      </c>
      <c r="DE4" s="389">
        <f t="shared" si="6"/>
        <v>4</v>
      </c>
      <c r="DF4" s="389">
        <f t="shared" si="6"/>
        <v>4</v>
      </c>
      <c r="DG4" s="389">
        <f t="shared" si="6"/>
        <v>4</v>
      </c>
      <c r="DH4" s="389">
        <f t="shared" si="6"/>
        <v>4</v>
      </c>
      <c r="DI4" s="389">
        <f t="shared" si="6"/>
        <v>4</v>
      </c>
      <c r="DJ4" s="389">
        <f t="shared" si="6"/>
        <v>4</v>
      </c>
      <c r="DK4" s="389">
        <f t="shared" si="6"/>
        <v>4</v>
      </c>
      <c r="DL4" s="389">
        <f t="shared" si="6"/>
        <v>4</v>
      </c>
      <c r="DM4" s="389">
        <f t="shared" si="6"/>
        <v>4</v>
      </c>
      <c r="DN4" s="389">
        <f t="shared" si="6"/>
        <v>4</v>
      </c>
      <c r="DO4" s="389">
        <f t="shared" si="6"/>
        <v>4</v>
      </c>
      <c r="DP4" s="389">
        <f t="shared" si="6"/>
        <v>4</v>
      </c>
      <c r="DQ4" s="389">
        <f t="shared" si="6"/>
        <v>4</v>
      </c>
      <c r="DR4" s="389">
        <f t="shared" si="6"/>
        <v>4</v>
      </c>
      <c r="DS4" s="389">
        <f t="shared" si="6"/>
        <v>4</v>
      </c>
      <c r="DT4" s="389">
        <f t="shared" si="6"/>
        <v>4</v>
      </c>
      <c r="DU4" s="389">
        <f t="shared" si="6"/>
        <v>4</v>
      </c>
      <c r="DV4" s="389">
        <f t="shared" si="6"/>
        <v>4</v>
      </c>
      <c r="DW4" s="389">
        <f t="shared" si="6"/>
        <v>4</v>
      </c>
      <c r="DX4" s="389">
        <f t="shared" si="6"/>
        <v>4</v>
      </c>
      <c r="DY4" s="389">
        <f t="shared" si="6"/>
        <v>4</v>
      </c>
      <c r="DZ4" s="389">
        <f t="shared" si="6"/>
        <v>4</v>
      </c>
      <c r="EA4" s="389">
        <f t="shared" si="6"/>
        <v>4</v>
      </c>
      <c r="EB4" s="389">
        <f t="shared" si="6"/>
        <v>4</v>
      </c>
      <c r="EC4" s="389">
        <f t="shared" si="6"/>
        <v>4</v>
      </c>
      <c r="ED4" s="389">
        <f t="shared" si="6"/>
        <v>4</v>
      </c>
      <c r="EE4" s="389">
        <f t="shared" si="6"/>
        <v>4</v>
      </c>
      <c r="EF4" s="389">
        <f t="shared" si="6"/>
        <v>4</v>
      </c>
      <c r="EG4" s="389">
        <f t="shared" si="6"/>
        <v>4</v>
      </c>
      <c r="EH4" s="389">
        <f t="shared" si="6"/>
        <v>4</v>
      </c>
      <c r="EI4" s="389">
        <f t="shared" si="6"/>
        <v>4</v>
      </c>
      <c r="EJ4" s="389">
        <f t="shared" si="6"/>
        <v>4</v>
      </c>
      <c r="EK4" s="389">
        <f t="shared" si="6"/>
        <v>4</v>
      </c>
      <c r="EL4" s="389">
        <f t="shared" si="6"/>
        <v>4</v>
      </c>
      <c r="EM4" s="389">
        <f t="shared" si="6"/>
        <v>4</v>
      </c>
      <c r="EN4" s="389">
        <f t="shared" si="6"/>
        <v>4</v>
      </c>
      <c r="EO4" s="389">
        <f t="shared" si="6"/>
        <v>4</v>
      </c>
      <c r="EP4" s="389">
        <f t="shared" si="6"/>
        <v>4</v>
      </c>
      <c r="EQ4" s="389">
        <f t="shared" si="6"/>
        <v>4</v>
      </c>
      <c r="ER4" s="1"/>
      <c r="ES4" s="390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</row>
    <row r="5" ht="12.75" customHeight="1">
      <c r="A5" s="1"/>
      <c r="B5" s="164"/>
      <c r="C5" s="387" t="s">
        <v>376</v>
      </c>
      <c r="D5" s="388">
        <f t="shared" ref="D5:N5" si="7">+INDEX($P5:$EE5,MATCH(D$55,$P$3:$EE$3))</f>
        <v>2</v>
      </c>
      <c r="E5" s="388">
        <f t="shared" si="7"/>
        <v>2</v>
      </c>
      <c r="F5" s="388">
        <f t="shared" si="7"/>
        <v>2</v>
      </c>
      <c r="G5" s="388">
        <f t="shared" si="7"/>
        <v>2</v>
      </c>
      <c r="H5" s="388">
        <f t="shared" si="7"/>
        <v>2</v>
      </c>
      <c r="I5" s="388">
        <f t="shared" si="7"/>
        <v>2</v>
      </c>
      <c r="J5" s="388">
        <f t="shared" si="7"/>
        <v>2</v>
      </c>
      <c r="K5" s="388">
        <f t="shared" si="7"/>
        <v>2</v>
      </c>
      <c r="L5" s="388">
        <f t="shared" si="7"/>
        <v>2</v>
      </c>
      <c r="M5" s="388">
        <f t="shared" si="7"/>
        <v>2</v>
      </c>
      <c r="N5" s="388">
        <f t="shared" si="7"/>
        <v>2</v>
      </c>
      <c r="O5" s="385"/>
      <c r="P5" s="389">
        <f t="shared" ref="P5:EQ5" si="8">+SUMIF($C$71:$C$136,$C5,EX$71:EX$136)</f>
        <v>2</v>
      </c>
      <c r="Q5" s="389">
        <f t="shared" si="8"/>
        <v>2</v>
      </c>
      <c r="R5" s="389">
        <f t="shared" si="8"/>
        <v>2</v>
      </c>
      <c r="S5" s="389">
        <f t="shared" si="8"/>
        <v>2</v>
      </c>
      <c r="T5" s="389">
        <f t="shared" si="8"/>
        <v>2</v>
      </c>
      <c r="U5" s="389">
        <f t="shared" si="8"/>
        <v>2</v>
      </c>
      <c r="V5" s="389">
        <f t="shared" si="8"/>
        <v>2</v>
      </c>
      <c r="W5" s="389">
        <f t="shared" si="8"/>
        <v>2</v>
      </c>
      <c r="X5" s="389">
        <f t="shared" si="8"/>
        <v>2</v>
      </c>
      <c r="Y5" s="389">
        <f t="shared" si="8"/>
        <v>2</v>
      </c>
      <c r="Z5" s="389">
        <f t="shared" si="8"/>
        <v>2</v>
      </c>
      <c r="AA5" s="389">
        <f t="shared" si="8"/>
        <v>2</v>
      </c>
      <c r="AB5" s="389">
        <f t="shared" si="8"/>
        <v>2</v>
      </c>
      <c r="AC5" s="389">
        <f t="shared" si="8"/>
        <v>2</v>
      </c>
      <c r="AD5" s="389">
        <f t="shared" si="8"/>
        <v>2</v>
      </c>
      <c r="AE5" s="389">
        <f t="shared" si="8"/>
        <v>2</v>
      </c>
      <c r="AF5" s="389">
        <f t="shared" si="8"/>
        <v>2</v>
      </c>
      <c r="AG5" s="389">
        <f t="shared" si="8"/>
        <v>2</v>
      </c>
      <c r="AH5" s="389">
        <f t="shared" si="8"/>
        <v>2</v>
      </c>
      <c r="AI5" s="389">
        <f t="shared" si="8"/>
        <v>2</v>
      </c>
      <c r="AJ5" s="389">
        <f t="shared" si="8"/>
        <v>2</v>
      </c>
      <c r="AK5" s="389">
        <f t="shared" si="8"/>
        <v>2</v>
      </c>
      <c r="AL5" s="389">
        <f t="shared" si="8"/>
        <v>2</v>
      </c>
      <c r="AM5" s="389">
        <f t="shared" si="8"/>
        <v>2</v>
      </c>
      <c r="AN5" s="389">
        <f t="shared" si="8"/>
        <v>2</v>
      </c>
      <c r="AO5" s="389">
        <f t="shared" si="8"/>
        <v>2</v>
      </c>
      <c r="AP5" s="389">
        <f t="shared" si="8"/>
        <v>2</v>
      </c>
      <c r="AQ5" s="389">
        <f t="shared" si="8"/>
        <v>2</v>
      </c>
      <c r="AR5" s="389">
        <f t="shared" si="8"/>
        <v>2</v>
      </c>
      <c r="AS5" s="389">
        <f t="shared" si="8"/>
        <v>2</v>
      </c>
      <c r="AT5" s="389">
        <f t="shared" si="8"/>
        <v>2</v>
      </c>
      <c r="AU5" s="389">
        <f t="shared" si="8"/>
        <v>2</v>
      </c>
      <c r="AV5" s="389">
        <f t="shared" si="8"/>
        <v>2</v>
      </c>
      <c r="AW5" s="389">
        <f t="shared" si="8"/>
        <v>2</v>
      </c>
      <c r="AX5" s="389">
        <f t="shared" si="8"/>
        <v>2</v>
      </c>
      <c r="AY5" s="389">
        <f t="shared" si="8"/>
        <v>2</v>
      </c>
      <c r="AZ5" s="389">
        <f t="shared" si="8"/>
        <v>2</v>
      </c>
      <c r="BA5" s="389">
        <f t="shared" si="8"/>
        <v>2</v>
      </c>
      <c r="BB5" s="389">
        <f t="shared" si="8"/>
        <v>2</v>
      </c>
      <c r="BC5" s="389">
        <f t="shared" si="8"/>
        <v>2</v>
      </c>
      <c r="BD5" s="389">
        <f t="shared" si="8"/>
        <v>2</v>
      </c>
      <c r="BE5" s="389">
        <f t="shared" si="8"/>
        <v>2</v>
      </c>
      <c r="BF5" s="389">
        <f t="shared" si="8"/>
        <v>2</v>
      </c>
      <c r="BG5" s="389">
        <f t="shared" si="8"/>
        <v>2</v>
      </c>
      <c r="BH5" s="389">
        <f t="shared" si="8"/>
        <v>2</v>
      </c>
      <c r="BI5" s="389">
        <f t="shared" si="8"/>
        <v>2</v>
      </c>
      <c r="BJ5" s="389">
        <f t="shared" si="8"/>
        <v>2</v>
      </c>
      <c r="BK5" s="389">
        <f t="shared" si="8"/>
        <v>2</v>
      </c>
      <c r="BL5" s="389">
        <f t="shared" si="8"/>
        <v>2</v>
      </c>
      <c r="BM5" s="389">
        <f t="shared" si="8"/>
        <v>2</v>
      </c>
      <c r="BN5" s="389">
        <f t="shared" si="8"/>
        <v>2</v>
      </c>
      <c r="BO5" s="389">
        <f t="shared" si="8"/>
        <v>2</v>
      </c>
      <c r="BP5" s="389">
        <f t="shared" si="8"/>
        <v>2</v>
      </c>
      <c r="BQ5" s="389">
        <f t="shared" si="8"/>
        <v>2</v>
      </c>
      <c r="BR5" s="389">
        <f t="shared" si="8"/>
        <v>2</v>
      </c>
      <c r="BS5" s="389">
        <f t="shared" si="8"/>
        <v>2</v>
      </c>
      <c r="BT5" s="389">
        <f t="shared" si="8"/>
        <v>2</v>
      </c>
      <c r="BU5" s="389">
        <f t="shared" si="8"/>
        <v>2</v>
      </c>
      <c r="BV5" s="389">
        <f t="shared" si="8"/>
        <v>2</v>
      </c>
      <c r="BW5" s="389">
        <f t="shared" si="8"/>
        <v>2</v>
      </c>
      <c r="BX5" s="389">
        <f t="shared" si="8"/>
        <v>2</v>
      </c>
      <c r="BY5" s="389">
        <f t="shared" si="8"/>
        <v>2</v>
      </c>
      <c r="BZ5" s="389">
        <f t="shared" si="8"/>
        <v>2</v>
      </c>
      <c r="CA5" s="389">
        <f t="shared" si="8"/>
        <v>2</v>
      </c>
      <c r="CB5" s="389">
        <f t="shared" si="8"/>
        <v>2</v>
      </c>
      <c r="CC5" s="389">
        <f t="shared" si="8"/>
        <v>2</v>
      </c>
      <c r="CD5" s="389">
        <f t="shared" si="8"/>
        <v>2</v>
      </c>
      <c r="CE5" s="389">
        <f t="shared" si="8"/>
        <v>2</v>
      </c>
      <c r="CF5" s="389">
        <f t="shared" si="8"/>
        <v>2</v>
      </c>
      <c r="CG5" s="389">
        <f t="shared" si="8"/>
        <v>2</v>
      </c>
      <c r="CH5" s="389">
        <f t="shared" si="8"/>
        <v>2</v>
      </c>
      <c r="CI5" s="389">
        <f t="shared" si="8"/>
        <v>2</v>
      </c>
      <c r="CJ5" s="389">
        <f t="shared" si="8"/>
        <v>2</v>
      </c>
      <c r="CK5" s="389">
        <f t="shared" si="8"/>
        <v>2</v>
      </c>
      <c r="CL5" s="389">
        <f t="shared" si="8"/>
        <v>2</v>
      </c>
      <c r="CM5" s="389">
        <f t="shared" si="8"/>
        <v>2</v>
      </c>
      <c r="CN5" s="389">
        <f t="shared" si="8"/>
        <v>2</v>
      </c>
      <c r="CO5" s="389">
        <f t="shared" si="8"/>
        <v>2</v>
      </c>
      <c r="CP5" s="389">
        <f t="shared" si="8"/>
        <v>2</v>
      </c>
      <c r="CQ5" s="389">
        <f t="shared" si="8"/>
        <v>2</v>
      </c>
      <c r="CR5" s="389">
        <f t="shared" si="8"/>
        <v>2</v>
      </c>
      <c r="CS5" s="389">
        <f t="shared" si="8"/>
        <v>2</v>
      </c>
      <c r="CT5" s="389">
        <f t="shared" si="8"/>
        <v>2</v>
      </c>
      <c r="CU5" s="389">
        <f t="shared" si="8"/>
        <v>2</v>
      </c>
      <c r="CV5" s="389">
        <f t="shared" si="8"/>
        <v>2</v>
      </c>
      <c r="CW5" s="389">
        <f t="shared" si="8"/>
        <v>2</v>
      </c>
      <c r="CX5" s="389">
        <f t="shared" si="8"/>
        <v>2</v>
      </c>
      <c r="CY5" s="389">
        <f t="shared" si="8"/>
        <v>2</v>
      </c>
      <c r="CZ5" s="389">
        <f t="shared" si="8"/>
        <v>2</v>
      </c>
      <c r="DA5" s="389">
        <f t="shared" si="8"/>
        <v>2</v>
      </c>
      <c r="DB5" s="389">
        <f t="shared" si="8"/>
        <v>2</v>
      </c>
      <c r="DC5" s="389">
        <f t="shared" si="8"/>
        <v>2</v>
      </c>
      <c r="DD5" s="389">
        <f t="shared" si="8"/>
        <v>2</v>
      </c>
      <c r="DE5" s="389">
        <f t="shared" si="8"/>
        <v>2</v>
      </c>
      <c r="DF5" s="389">
        <f t="shared" si="8"/>
        <v>2</v>
      </c>
      <c r="DG5" s="389">
        <f t="shared" si="8"/>
        <v>2</v>
      </c>
      <c r="DH5" s="389">
        <f t="shared" si="8"/>
        <v>2</v>
      </c>
      <c r="DI5" s="389">
        <f t="shared" si="8"/>
        <v>2</v>
      </c>
      <c r="DJ5" s="389">
        <f t="shared" si="8"/>
        <v>2</v>
      </c>
      <c r="DK5" s="389">
        <f t="shared" si="8"/>
        <v>2</v>
      </c>
      <c r="DL5" s="389">
        <f t="shared" si="8"/>
        <v>2</v>
      </c>
      <c r="DM5" s="389">
        <f t="shared" si="8"/>
        <v>2</v>
      </c>
      <c r="DN5" s="389">
        <f t="shared" si="8"/>
        <v>2</v>
      </c>
      <c r="DO5" s="389">
        <f t="shared" si="8"/>
        <v>2</v>
      </c>
      <c r="DP5" s="389">
        <f t="shared" si="8"/>
        <v>2</v>
      </c>
      <c r="DQ5" s="389">
        <f t="shared" si="8"/>
        <v>2</v>
      </c>
      <c r="DR5" s="389">
        <f t="shared" si="8"/>
        <v>2</v>
      </c>
      <c r="DS5" s="389">
        <f t="shared" si="8"/>
        <v>2</v>
      </c>
      <c r="DT5" s="389">
        <f t="shared" si="8"/>
        <v>2</v>
      </c>
      <c r="DU5" s="389">
        <f t="shared" si="8"/>
        <v>2</v>
      </c>
      <c r="DV5" s="389">
        <f t="shared" si="8"/>
        <v>2</v>
      </c>
      <c r="DW5" s="389">
        <f t="shared" si="8"/>
        <v>2</v>
      </c>
      <c r="DX5" s="389">
        <f t="shared" si="8"/>
        <v>2</v>
      </c>
      <c r="DY5" s="389">
        <f t="shared" si="8"/>
        <v>2</v>
      </c>
      <c r="DZ5" s="389">
        <f t="shared" si="8"/>
        <v>2</v>
      </c>
      <c r="EA5" s="389">
        <f t="shared" si="8"/>
        <v>2</v>
      </c>
      <c r="EB5" s="389">
        <f t="shared" si="8"/>
        <v>2</v>
      </c>
      <c r="EC5" s="389">
        <f t="shared" si="8"/>
        <v>2</v>
      </c>
      <c r="ED5" s="389">
        <f t="shared" si="8"/>
        <v>2</v>
      </c>
      <c r="EE5" s="389">
        <f t="shared" si="8"/>
        <v>2</v>
      </c>
      <c r="EF5" s="389">
        <f t="shared" si="8"/>
        <v>2</v>
      </c>
      <c r="EG5" s="389">
        <f t="shared" si="8"/>
        <v>2</v>
      </c>
      <c r="EH5" s="389">
        <f t="shared" si="8"/>
        <v>2</v>
      </c>
      <c r="EI5" s="389">
        <f t="shared" si="8"/>
        <v>2</v>
      </c>
      <c r="EJ5" s="389">
        <f t="shared" si="8"/>
        <v>2</v>
      </c>
      <c r="EK5" s="389">
        <f t="shared" si="8"/>
        <v>2</v>
      </c>
      <c r="EL5" s="389">
        <f t="shared" si="8"/>
        <v>2</v>
      </c>
      <c r="EM5" s="389">
        <f t="shared" si="8"/>
        <v>2</v>
      </c>
      <c r="EN5" s="389">
        <f t="shared" si="8"/>
        <v>2</v>
      </c>
      <c r="EO5" s="389">
        <f t="shared" si="8"/>
        <v>2</v>
      </c>
      <c r="EP5" s="389">
        <f t="shared" si="8"/>
        <v>2</v>
      </c>
      <c r="EQ5" s="389">
        <f t="shared" si="8"/>
        <v>2</v>
      </c>
      <c r="ER5" s="1"/>
      <c r="ES5" s="390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</row>
    <row r="6" ht="12.75" customHeight="1">
      <c r="A6" s="101"/>
      <c r="B6" s="164"/>
      <c r="C6" s="387" t="s">
        <v>377</v>
      </c>
      <c r="D6" s="388">
        <f t="shared" ref="D6:N6" si="9">+INDEX($P6:$EE6,MATCH(D$55,$P$3:$EE$3))</f>
        <v>3</v>
      </c>
      <c r="E6" s="388">
        <f t="shared" si="9"/>
        <v>3</v>
      </c>
      <c r="F6" s="388">
        <f t="shared" si="9"/>
        <v>3</v>
      </c>
      <c r="G6" s="388">
        <f t="shared" si="9"/>
        <v>3</v>
      </c>
      <c r="H6" s="388">
        <f t="shared" si="9"/>
        <v>3</v>
      </c>
      <c r="I6" s="388">
        <f t="shared" si="9"/>
        <v>3</v>
      </c>
      <c r="J6" s="388">
        <f t="shared" si="9"/>
        <v>3</v>
      </c>
      <c r="K6" s="388">
        <f t="shared" si="9"/>
        <v>3</v>
      </c>
      <c r="L6" s="388">
        <f t="shared" si="9"/>
        <v>3</v>
      </c>
      <c r="M6" s="388">
        <f t="shared" si="9"/>
        <v>3</v>
      </c>
      <c r="N6" s="388">
        <f t="shared" si="9"/>
        <v>3</v>
      </c>
      <c r="O6" s="385"/>
      <c r="P6" s="389">
        <f t="shared" ref="P6:EQ6" si="10">+SUMIF($C$71:$C$136,$C6,EX$71:EX$136)</f>
        <v>3</v>
      </c>
      <c r="Q6" s="389">
        <f t="shared" si="10"/>
        <v>3</v>
      </c>
      <c r="R6" s="389">
        <f t="shared" si="10"/>
        <v>3</v>
      </c>
      <c r="S6" s="389">
        <f t="shared" si="10"/>
        <v>3</v>
      </c>
      <c r="T6" s="389">
        <f t="shared" si="10"/>
        <v>3</v>
      </c>
      <c r="U6" s="389">
        <f t="shared" si="10"/>
        <v>3</v>
      </c>
      <c r="V6" s="389">
        <f t="shared" si="10"/>
        <v>3</v>
      </c>
      <c r="W6" s="389">
        <f t="shared" si="10"/>
        <v>3</v>
      </c>
      <c r="X6" s="389">
        <f t="shared" si="10"/>
        <v>3</v>
      </c>
      <c r="Y6" s="389">
        <f t="shared" si="10"/>
        <v>3</v>
      </c>
      <c r="Z6" s="389">
        <f t="shared" si="10"/>
        <v>3</v>
      </c>
      <c r="AA6" s="389">
        <f t="shared" si="10"/>
        <v>3</v>
      </c>
      <c r="AB6" s="389">
        <f t="shared" si="10"/>
        <v>3</v>
      </c>
      <c r="AC6" s="389">
        <f t="shared" si="10"/>
        <v>3</v>
      </c>
      <c r="AD6" s="389">
        <f t="shared" si="10"/>
        <v>3</v>
      </c>
      <c r="AE6" s="389">
        <f t="shared" si="10"/>
        <v>3</v>
      </c>
      <c r="AF6" s="389">
        <f t="shared" si="10"/>
        <v>3</v>
      </c>
      <c r="AG6" s="389">
        <f t="shared" si="10"/>
        <v>3</v>
      </c>
      <c r="AH6" s="389">
        <f t="shared" si="10"/>
        <v>3</v>
      </c>
      <c r="AI6" s="389">
        <f t="shared" si="10"/>
        <v>3</v>
      </c>
      <c r="AJ6" s="389">
        <f t="shared" si="10"/>
        <v>3</v>
      </c>
      <c r="AK6" s="389">
        <f t="shared" si="10"/>
        <v>3</v>
      </c>
      <c r="AL6" s="389">
        <f t="shared" si="10"/>
        <v>3</v>
      </c>
      <c r="AM6" s="389">
        <f t="shared" si="10"/>
        <v>3</v>
      </c>
      <c r="AN6" s="389">
        <f t="shared" si="10"/>
        <v>3</v>
      </c>
      <c r="AO6" s="389">
        <f t="shared" si="10"/>
        <v>3</v>
      </c>
      <c r="AP6" s="389">
        <f t="shared" si="10"/>
        <v>3</v>
      </c>
      <c r="AQ6" s="389">
        <f t="shared" si="10"/>
        <v>3</v>
      </c>
      <c r="AR6" s="389">
        <f t="shared" si="10"/>
        <v>3</v>
      </c>
      <c r="AS6" s="389">
        <f t="shared" si="10"/>
        <v>3</v>
      </c>
      <c r="AT6" s="389">
        <f t="shared" si="10"/>
        <v>3</v>
      </c>
      <c r="AU6" s="389">
        <f t="shared" si="10"/>
        <v>3</v>
      </c>
      <c r="AV6" s="389">
        <f t="shared" si="10"/>
        <v>3</v>
      </c>
      <c r="AW6" s="389">
        <f t="shared" si="10"/>
        <v>3</v>
      </c>
      <c r="AX6" s="389">
        <f t="shared" si="10"/>
        <v>3</v>
      </c>
      <c r="AY6" s="389">
        <f t="shared" si="10"/>
        <v>3</v>
      </c>
      <c r="AZ6" s="389">
        <f t="shared" si="10"/>
        <v>3</v>
      </c>
      <c r="BA6" s="389">
        <f t="shared" si="10"/>
        <v>3</v>
      </c>
      <c r="BB6" s="389">
        <f t="shared" si="10"/>
        <v>3</v>
      </c>
      <c r="BC6" s="389">
        <f t="shared" si="10"/>
        <v>3</v>
      </c>
      <c r="BD6" s="389">
        <f t="shared" si="10"/>
        <v>3</v>
      </c>
      <c r="BE6" s="389">
        <f t="shared" si="10"/>
        <v>3</v>
      </c>
      <c r="BF6" s="389">
        <f t="shared" si="10"/>
        <v>3</v>
      </c>
      <c r="BG6" s="389">
        <f t="shared" si="10"/>
        <v>3</v>
      </c>
      <c r="BH6" s="389">
        <f t="shared" si="10"/>
        <v>3</v>
      </c>
      <c r="BI6" s="389">
        <f t="shared" si="10"/>
        <v>3</v>
      </c>
      <c r="BJ6" s="389">
        <f t="shared" si="10"/>
        <v>3</v>
      </c>
      <c r="BK6" s="389">
        <f t="shared" si="10"/>
        <v>3</v>
      </c>
      <c r="BL6" s="389">
        <f t="shared" si="10"/>
        <v>3</v>
      </c>
      <c r="BM6" s="389">
        <f t="shared" si="10"/>
        <v>3</v>
      </c>
      <c r="BN6" s="389">
        <f t="shared" si="10"/>
        <v>3</v>
      </c>
      <c r="BO6" s="389">
        <f t="shared" si="10"/>
        <v>3</v>
      </c>
      <c r="BP6" s="389">
        <f t="shared" si="10"/>
        <v>3</v>
      </c>
      <c r="BQ6" s="389">
        <f t="shared" si="10"/>
        <v>3</v>
      </c>
      <c r="BR6" s="389">
        <f t="shared" si="10"/>
        <v>3</v>
      </c>
      <c r="BS6" s="389">
        <f t="shared" si="10"/>
        <v>3</v>
      </c>
      <c r="BT6" s="389">
        <f t="shared" si="10"/>
        <v>3</v>
      </c>
      <c r="BU6" s="389">
        <f t="shared" si="10"/>
        <v>3</v>
      </c>
      <c r="BV6" s="389">
        <f t="shared" si="10"/>
        <v>3</v>
      </c>
      <c r="BW6" s="389">
        <f t="shared" si="10"/>
        <v>3</v>
      </c>
      <c r="BX6" s="389">
        <f t="shared" si="10"/>
        <v>3</v>
      </c>
      <c r="BY6" s="389">
        <f t="shared" si="10"/>
        <v>3</v>
      </c>
      <c r="BZ6" s="389">
        <f t="shared" si="10"/>
        <v>3</v>
      </c>
      <c r="CA6" s="389">
        <f t="shared" si="10"/>
        <v>3</v>
      </c>
      <c r="CB6" s="389">
        <f t="shared" si="10"/>
        <v>3</v>
      </c>
      <c r="CC6" s="389">
        <f t="shared" si="10"/>
        <v>3</v>
      </c>
      <c r="CD6" s="389">
        <f t="shared" si="10"/>
        <v>3</v>
      </c>
      <c r="CE6" s="389">
        <f t="shared" si="10"/>
        <v>3</v>
      </c>
      <c r="CF6" s="389">
        <f t="shared" si="10"/>
        <v>3</v>
      </c>
      <c r="CG6" s="389">
        <f t="shared" si="10"/>
        <v>3</v>
      </c>
      <c r="CH6" s="389">
        <f t="shared" si="10"/>
        <v>3</v>
      </c>
      <c r="CI6" s="389">
        <f t="shared" si="10"/>
        <v>3</v>
      </c>
      <c r="CJ6" s="389">
        <f t="shared" si="10"/>
        <v>3</v>
      </c>
      <c r="CK6" s="389">
        <f t="shared" si="10"/>
        <v>3</v>
      </c>
      <c r="CL6" s="389">
        <f t="shared" si="10"/>
        <v>3</v>
      </c>
      <c r="CM6" s="389">
        <f t="shared" si="10"/>
        <v>3</v>
      </c>
      <c r="CN6" s="389">
        <f t="shared" si="10"/>
        <v>3</v>
      </c>
      <c r="CO6" s="389">
        <f t="shared" si="10"/>
        <v>3</v>
      </c>
      <c r="CP6" s="389">
        <f t="shared" si="10"/>
        <v>3</v>
      </c>
      <c r="CQ6" s="389">
        <f t="shared" si="10"/>
        <v>3</v>
      </c>
      <c r="CR6" s="389">
        <f t="shared" si="10"/>
        <v>3</v>
      </c>
      <c r="CS6" s="389">
        <f t="shared" si="10"/>
        <v>3</v>
      </c>
      <c r="CT6" s="389">
        <f t="shared" si="10"/>
        <v>3</v>
      </c>
      <c r="CU6" s="389">
        <f t="shared" si="10"/>
        <v>3</v>
      </c>
      <c r="CV6" s="389">
        <f t="shared" si="10"/>
        <v>3</v>
      </c>
      <c r="CW6" s="389">
        <f t="shared" si="10"/>
        <v>3</v>
      </c>
      <c r="CX6" s="389">
        <f t="shared" si="10"/>
        <v>3</v>
      </c>
      <c r="CY6" s="389">
        <f t="shared" si="10"/>
        <v>3</v>
      </c>
      <c r="CZ6" s="389">
        <f t="shared" si="10"/>
        <v>3</v>
      </c>
      <c r="DA6" s="389">
        <f t="shared" si="10"/>
        <v>3</v>
      </c>
      <c r="DB6" s="389">
        <f t="shared" si="10"/>
        <v>3</v>
      </c>
      <c r="DC6" s="389">
        <f t="shared" si="10"/>
        <v>3</v>
      </c>
      <c r="DD6" s="389">
        <f t="shared" si="10"/>
        <v>3</v>
      </c>
      <c r="DE6" s="389">
        <f t="shared" si="10"/>
        <v>3</v>
      </c>
      <c r="DF6" s="389">
        <f t="shared" si="10"/>
        <v>3</v>
      </c>
      <c r="DG6" s="389">
        <f t="shared" si="10"/>
        <v>3</v>
      </c>
      <c r="DH6" s="389">
        <f t="shared" si="10"/>
        <v>3</v>
      </c>
      <c r="DI6" s="389">
        <f t="shared" si="10"/>
        <v>3</v>
      </c>
      <c r="DJ6" s="389">
        <f t="shared" si="10"/>
        <v>3</v>
      </c>
      <c r="DK6" s="389">
        <f t="shared" si="10"/>
        <v>3</v>
      </c>
      <c r="DL6" s="389">
        <f t="shared" si="10"/>
        <v>3</v>
      </c>
      <c r="DM6" s="389">
        <f t="shared" si="10"/>
        <v>3</v>
      </c>
      <c r="DN6" s="389">
        <f t="shared" si="10"/>
        <v>3</v>
      </c>
      <c r="DO6" s="389">
        <f t="shared" si="10"/>
        <v>3</v>
      </c>
      <c r="DP6" s="389">
        <f t="shared" si="10"/>
        <v>3</v>
      </c>
      <c r="DQ6" s="389">
        <f t="shared" si="10"/>
        <v>3</v>
      </c>
      <c r="DR6" s="389">
        <f t="shared" si="10"/>
        <v>3</v>
      </c>
      <c r="DS6" s="389">
        <f t="shared" si="10"/>
        <v>3</v>
      </c>
      <c r="DT6" s="389">
        <f t="shared" si="10"/>
        <v>3</v>
      </c>
      <c r="DU6" s="389">
        <f t="shared" si="10"/>
        <v>3</v>
      </c>
      <c r="DV6" s="389">
        <f t="shared" si="10"/>
        <v>3</v>
      </c>
      <c r="DW6" s="389">
        <f t="shared" si="10"/>
        <v>3</v>
      </c>
      <c r="DX6" s="389">
        <f t="shared" si="10"/>
        <v>3</v>
      </c>
      <c r="DY6" s="389">
        <f t="shared" si="10"/>
        <v>3</v>
      </c>
      <c r="DZ6" s="389">
        <f t="shared" si="10"/>
        <v>3</v>
      </c>
      <c r="EA6" s="389">
        <f t="shared" si="10"/>
        <v>3</v>
      </c>
      <c r="EB6" s="389">
        <f t="shared" si="10"/>
        <v>3</v>
      </c>
      <c r="EC6" s="389">
        <f t="shared" si="10"/>
        <v>3</v>
      </c>
      <c r="ED6" s="389">
        <f t="shared" si="10"/>
        <v>3</v>
      </c>
      <c r="EE6" s="389">
        <f t="shared" si="10"/>
        <v>3</v>
      </c>
      <c r="EF6" s="389">
        <f t="shared" si="10"/>
        <v>3</v>
      </c>
      <c r="EG6" s="389">
        <f t="shared" si="10"/>
        <v>3</v>
      </c>
      <c r="EH6" s="389">
        <f t="shared" si="10"/>
        <v>3</v>
      </c>
      <c r="EI6" s="389">
        <f t="shared" si="10"/>
        <v>3</v>
      </c>
      <c r="EJ6" s="389">
        <f t="shared" si="10"/>
        <v>3</v>
      </c>
      <c r="EK6" s="389">
        <f t="shared" si="10"/>
        <v>3</v>
      </c>
      <c r="EL6" s="389">
        <f t="shared" si="10"/>
        <v>3</v>
      </c>
      <c r="EM6" s="389">
        <f t="shared" si="10"/>
        <v>3</v>
      </c>
      <c r="EN6" s="389">
        <f t="shared" si="10"/>
        <v>3</v>
      </c>
      <c r="EO6" s="389">
        <f t="shared" si="10"/>
        <v>3</v>
      </c>
      <c r="EP6" s="389">
        <f t="shared" si="10"/>
        <v>3</v>
      </c>
      <c r="EQ6" s="389">
        <f t="shared" si="10"/>
        <v>3</v>
      </c>
      <c r="ER6" s="1"/>
      <c r="ES6" s="390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</row>
    <row r="7" ht="12.75" customHeight="1">
      <c r="A7" s="101"/>
      <c r="B7" s="164"/>
      <c r="C7" s="387" t="s">
        <v>378</v>
      </c>
      <c r="D7" s="388">
        <f t="shared" ref="D7:N7" si="11">+INDEX($P7:$EE7,MATCH(D$55,$P$3:$EE$3))</f>
        <v>21</v>
      </c>
      <c r="E7" s="388">
        <f t="shared" si="11"/>
        <v>21</v>
      </c>
      <c r="F7" s="388">
        <f t="shared" si="11"/>
        <v>21</v>
      </c>
      <c r="G7" s="388">
        <f t="shared" si="11"/>
        <v>21</v>
      </c>
      <c r="H7" s="388">
        <f t="shared" si="11"/>
        <v>21</v>
      </c>
      <c r="I7" s="388">
        <f t="shared" si="11"/>
        <v>21</v>
      </c>
      <c r="J7" s="388">
        <f t="shared" si="11"/>
        <v>21</v>
      </c>
      <c r="K7" s="388">
        <f t="shared" si="11"/>
        <v>21</v>
      </c>
      <c r="L7" s="388">
        <f t="shared" si="11"/>
        <v>21</v>
      </c>
      <c r="M7" s="388">
        <f t="shared" si="11"/>
        <v>21</v>
      </c>
      <c r="N7" s="388">
        <f t="shared" si="11"/>
        <v>21</v>
      </c>
      <c r="O7" s="385"/>
      <c r="P7" s="389">
        <f t="shared" ref="P7:EQ7" si="12">+SUMIF($C$71:$C$136,$C7,EX$71:EX$136)</f>
        <v>21</v>
      </c>
      <c r="Q7" s="389">
        <f t="shared" si="12"/>
        <v>21</v>
      </c>
      <c r="R7" s="389">
        <f t="shared" si="12"/>
        <v>21</v>
      </c>
      <c r="S7" s="389">
        <f t="shared" si="12"/>
        <v>21</v>
      </c>
      <c r="T7" s="389">
        <f t="shared" si="12"/>
        <v>21</v>
      </c>
      <c r="U7" s="389">
        <f t="shared" si="12"/>
        <v>21</v>
      </c>
      <c r="V7" s="389">
        <f t="shared" si="12"/>
        <v>21</v>
      </c>
      <c r="W7" s="389">
        <f t="shared" si="12"/>
        <v>21</v>
      </c>
      <c r="X7" s="389">
        <f t="shared" si="12"/>
        <v>21</v>
      </c>
      <c r="Y7" s="389">
        <f t="shared" si="12"/>
        <v>21</v>
      </c>
      <c r="Z7" s="389">
        <f t="shared" si="12"/>
        <v>21</v>
      </c>
      <c r="AA7" s="389">
        <f t="shared" si="12"/>
        <v>21</v>
      </c>
      <c r="AB7" s="389">
        <f t="shared" si="12"/>
        <v>21</v>
      </c>
      <c r="AC7" s="389">
        <f t="shared" si="12"/>
        <v>21</v>
      </c>
      <c r="AD7" s="389">
        <f t="shared" si="12"/>
        <v>21</v>
      </c>
      <c r="AE7" s="389">
        <f t="shared" si="12"/>
        <v>21</v>
      </c>
      <c r="AF7" s="389">
        <f t="shared" si="12"/>
        <v>21</v>
      </c>
      <c r="AG7" s="389">
        <f t="shared" si="12"/>
        <v>21</v>
      </c>
      <c r="AH7" s="389">
        <f t="shared" si="12"/>
        <v>21</v>
      </c>
      <c r="AI7" s="389">
        <f t="shared" si="12"/>
        <v>21</v>
      </c>
      <c r="AJ7" s="389">
        <f t="shared" si="12"/>
        <v>21</v>
      </c>
      <c r="AK7" s="389">
        <f t="shared" si="12"/>
        <v>21</v>
      </c>
      <c r="AL7" s="389">
        <f t="shared" si="12"/>
        <v>21</v>
      </c>
      <c r="AM7" s="389">
        <f t="shared" si="12"/>
        <v>21</v>
      </c>
      <c r="AN7" s="389">
        <f t="shared" si="12"/>
        <v>21</v>
      </c>
      <c r="AO7" s="389">
        <f t="shared" si="12"/>
        <v>21</v>
      </c>
      <c r="AP7" s="389">
        <f t="shared" si="12"/>
        <v>21</v>
      </c>
      <c r="AQ7" s="389">
        <f t="shared" si="12"/>
        <v>21</v>
      </c>
      <c r="AR7" s="389">
        <f t="shared" si="12"/>
        <v>21</v>
      </c>
      <c r="AS7" s="389">
        <f t="shared" si="12"/>
        <v>21</v>
      </c>
      <c r="AT7" s="389">
        <f t="shared" si="12"/>
        <v>21</v>
      </c>
      <c r="AU7" s="389">
        <f t="shared" si="12"/>
        <v>21</v>
      </c>
      <c r="AV7" s="389">
        <f t="shared" si="12"/>
        <v>21</v>
      </c>
      <c r="AW7" s="389">
        <f t="shared" si="12"/>
        <v>21</v>
      </c>
      <c r="AX7" s="389">
        <f t="shared" si="12"/>
        <v>21</v>
      </c>
      <c r="AY7" s="389">
        <f t="shared" si="12"/>
        <v>21</v>
      </c>
      <c r="AZ7" s="389">
        <f t="shared" si="12"/>
        <v>21</v>
      </c>
      <c r="BA7" s="389">
        <f t="shared" si="12"/>
        <v>21</v>
      </c>
      <c r="BB7" s="389">
        <f t="shared" si="12"/>
        <v>21</v>
      </c>
      <c r="BC7" s="389">
        <f t="shared" si="12"/>
        <v>21</v>
      </c>
      <c r="BD7" s="389">
        <f t="shared" si="12"/>
        <v>21</v>
      </c>
      <c r="BE7" s="389">
        <f t="shared" si="12"/>
        <v>21</v>
      </c>
      <c r="BF7" s="389">
        <f t="shared" si="12"/>
        <v>21</v>
      </c>
      <c r="BG7" s="389">
        <f t="shared" si="12"/>
        <v>21</v>
      </c>
      <c r="BH7" s="389">
        <f t="shared" si="12"/>
        <v>21</v>
      </c>
      <c r="BI7" s="389">
        <f t="shared" si="12"/>
        <v>21</v>
      </c>
      <c r="BJ7" s="389">
        <f t="shared" si="12"/>
        <v>21</v>
      </c>
      <c r="BK7" s="389">
        <f t="shared" si="12"/>
        <v>21</v>
      </c>
      <c r="BL7" s="389">
        <f t="shared" si="12"/>
        <v>21</v>
      </c>
      <c r="BM7" s="389">
        <f t="shared" si="12"/>
        <v>21</v>
      </c>
      <c r="BN7" s="389">
        <f t="shared" si="12"/>
        <v>21</v>
      </c>
      <c r="BO7" s="389">
        <f t="shared" si="12"/>
        <v>21</v>
      </c>
      <c r="BP7" s="389">
        <f t="shared" si="12"/>
        <v>21</v>
      </c>
      <c r="BQ7" s="389">
        <f t="shared" si="12"/>
        <v>21</v>
      </c>
      <c r="BR7" s="389">
        <f t="shared" si="12"/>
        <v>21</v>
      </c>
      <c r="BS7" s="389">
        <f t="shared" si="12"/>
        <v>21</v>
      </c>
      <c r="BT7" s="389">
        <f t="shared" si="12"/>
        <v>21</v>
      </c>
      <c r="BU7" s="389">
        <f t="shared" si="12"/>
        <v>21</v>
      </c>
      <c r="BV7" s="389">
        <f t="shared" si="12"/>
        <v>21</v>
      </c>
      <c r="BW7" s="389">
        <f t="shared" si="12"/>
        <v>21</v>
      </c>
      <c r="BX7" s="389">
        <f t="shared" si="12"/>
        <v>21</v>
      </c>
      <c r="BY7" s="389">
        <f t="shared" si="12"/>
        <v>21</v>
      </c>
      <c r="BZ7" s="389">
        <f t="shared" si="12"/>
        <v>21</v>
      </c>
      <c r="CA7" s="389">
        <f t="shared" si="12"/>
        <v>21</v>
      </c>
      <c r="CB7" s="389">
        <f t="shared" si="12"/>
        <v>21</v>
      </c>
      <c r="CC7" s="389">
        <f t="shared" si="12"/>
        <v>21</v>
      </c>
      <c r="CD7" s="389">
        <f t="shared" si="12"/>
        <v>21</v>
      </c>
      <c r="CE7" s="389">
        <f t="shared" si="12"/>
        <v>21</v>
      </c>
      <c r="CF7" s="389">
        <f t="shared" si="12"/>
        <v>21</v>
      </c>
      <c r="CG7" s="389">
        <f t="shared" si="12"/>
        <v>21</v>
      </c>
      <c r="CH7" s="389">
        <f t="shared" si="12"/>
        <v>21</v>
      </c>
      <c r="CI7" s="389">
        <f t="shared" si="12"/>
        <v>21</v>
      </c>
      <c r="CJ7" s="389">
        <f t="shared" si="12"/>
        <v>21</v>
      </c>
      <c r="CK7" s="389">
        <f t="shared" si="12"/>
        <v>21</v>
      </c>
      <c r="CL7" s="389">
        <f t="shared" si="12"/>
        <v>21</v>
      </c>
      <c r="CM7" s="389">
        <f t="shared" si="12"/>
        <v>21</v>
      </c>
      <c r="CN7" s="389">
        <f t="shared" si="12"/>
        <v>21</v>
      </c>
      <c r="CO7" s="389">
        <f t="shared" si="12"/>
        <v>21</v>
      </c>
      <c r="CP7" s="389">
        <f t="shared" si="12"/>
        <v>21</v>
      </c>
      <c r="CQ7" s="389">
        <f t="shared" si="12"/>
        <v>21</v>
      </c>
      <c r="CR7" s="389">
        <f t="shared" si="12"/>
        <v>21</v>
      </c>
      <c r="CS7" s="389">
        <f t="shared" si="12"/>
        <v>21</v>
      </c>
      <c r="CT7" s="389">
        <f t="shared" si="12"/>
        <v>21</v>
      </c>
      <c r="CU7" s="389">
        <f t="shared" si="12"/>
        <v>21</v>
      </c>
      <c r="CV7" s="389">
        <f t="shared" si="12"/>
        <v>21</v>
      </c>
      <c r="CW7" s="389">
        <f t="shared" si="12"/>
        <v>21</v>
      </c>
      <c r="CX7" s="389">
        <f t="shared" si="12"/>
        <v>21</v>
      </c>
      <c r="CY7" s="389">
        <f t="shared" si="12"/>
        <v>21</v>
      </c>
      <c r="CZ7" s="389">
        <f t="shared" si="12"/>
        <v>21</v>
      </c>
      <c r="DA7" s="389">
        <f t="shared" si="12"/>
        <v>21</v>
      </c>
      <c r="DB7" s="389">
        <f t="shared" si="12"/>
        <v>21</v>
      </c>
      <c r="DC7" s="389">
        <f t="shared" si="12"/>
        <v>21</v>
      </c>
      <c r="DD7" s="389">
        <f t="shared" si="12"/>
        <v>21</v>
      </c>
      <c r="DE7" s="389">
        <f t="shared" si="12"/>
        <v>21</v>
      </c>
      <c r="DF7" s="389">
        <f t="shared" si="12"/>
        <v>21</v>
      </c>
      <c r="DG7" s="389">
        <f t="shared" si="12"/>
        <v>21</v>
      </c>
      <c r="DH7" s="389">
        <f t="shared" si="12"/>
        <v>21</v>
      </c>
      <c r="DI7" s="389">
        <f t="shared" si="12"/>
        <v>21</v>
      </c>
      <c r="DJ7" s="389">
        <f t="shared" si="12"/>
        <v>21</v>
      </c>
      <c r="DK7" s="389">
        <f t="shared" si="12"/>
        <v>21</v>
      </c>
      <c r="DL7" s="389">
        <f t="shared" si="12"/>
        <v>21</v>
      </c>
      <c r="DM7" s="389">
        <f t="shared" si="12"/>
        <v>21</v>
      </c>
      <c r="DN7" s="389">
        <f t="shared" si="12"/>
        <v>21</v>
      </c>
      <c r="DO7" s="389">
        <f t="shared" si="12"/>
        <v>21</v>
      </c>
      <c r="DP7" s="389">
        <f t="shared" si="12"/>
        <v>21</v>
      </c>
      <c r="DQ7" s="389">
        <f t="shared" si="12"/>
        <v>21</v>
      </c>
      <c r="DR7" s="389">
        <f t="shared" si="12"/>
        <v>21</v>
      </c>
      <c r="DS7" s="389">
        <f t="shared" si="12"/>
        <v>21</v>
      </c>
      <c r="DT7" s="389">
        <f t="shared" si="12"/>
        <v>21</v>
      </c>
      <c r="DU7" s="389">
        <f t="shared" si="12"/>
        <v>21</v>
      </c>
      <c r="DV7" s="389">
        <f t="shared" si="12"/>
        <v>21</v>
      </c>
      <c r="DW7" s="389">
        <f t="shared" si="12"/>
        <v>21</v>
      </c>
      <c r="DX7" s="389">
        <f t="shared" si="12"/>
        <v>21</v>
      </c>
      <c r="DY7" s="389">
        <f t="shared" si="12"/>
        <v>21</v>
      </c>
      <c r="DZ7" s="389">
        <f t="shared" si="12"/>
        <v>21</v>
      </c>
      <c r="EA7" s="389">
        <f t="shared" si="12"/>
        <v>21</v>
      </c>
      <c r="EB7" s="389">
        <f t="shared" si="12"/>
        <v>21</v>
      </c>
      <c r="EC7" s="389">
        <f t="shared" si="12"/>
        <v>21</v>
      </c>
      <c r="ED7" s="389">
        <f t="shared" si="12"/>
        <v>21</v>
      </c>
      <c r="EE7" s="389">
        <f t="shared" si="12"/>
        <v>21</v>
      </c>
      <c r="EF7" s="389">
        <f t="shared" si="12"/>
        <v>21</v>
      </c>
      <c r="EG7" s="389">
        <f t="shared" si="12"/>
        <v>21</v>
      </c>
      <c r="EH7" s="389">
        <f t="shared" si="12"/>
        <v>21</v>
      </c>
      <c r="EI7" s="389">
        <f t="shared" si="12"/>
        <v>21</v>
      </c>
      <c r="EJ7" s="389">
        <f t="shared" si="12"/>
        <v>21</v>
      </c>
      <c r="EK7" s="389">
        <f t="shared" si="12"/>
        <v>21</v>
      </c>
      <c r="EL7" s="389">
        <f t="shared" si="12"/>
        <v>21</v>
      </c>
      <c r="EM7" s="389">
        <f t="shared" si="12"/>
        <v>21</v>
      </c>
      <c r="EN7" s="389">
        <f t="shared" si="12"/>
        <v>21</v>
      </c>
      <c r="EO7" s="389">
        <f t="shared" si="12"/>
        <v>21</v>
      </c>
      <c r="EP7" s="389">
        <f t="shared" si="12"/>
        <v>21</v>
      </c>
      <c r="EQ7" s="389">
        <f t="shared" si="12"/>
        <v>21</v>
      </c>
      <c r="ER7" s="1"/>
      <c r="ES7" s="390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</row>
    <row r="8" ht="12.75" customHeight="1">
      <c r="A8" s="1"/>
      <c r="B8" s="164"/>
      <c r="C8" s="387" t="s">
        <v>379</v>
      </c>
      <c r="D8" s="388">
        <f t="shared" ref="D8:N8" si="13">+INDEX($P8:$EE8,MATCH(D$55,$P$3:$EE$3))</f>
        <v>1</v>
      </c>
      <c r="E8" s="388">
        <f t="shared" si="13"/>
        <v>1</v>
      </c>
      <c r="F8" s="388">
        <f t="shared" si="13"/>
        <v>1</v>
      </c>
      <c r="G8" s="388">
        <f t="shared" si="13"/>
        <v>1</v>
      </c>
      <c r="H8" s="388">
        <f t="shared" si="13"/>
        <v>1</v>
      </c>
      <c r="I8" s="388">
        <f t="shared" si="13"/>
        <v>1</v>
      </c>
      <c r="J8" s="388">
        <f t="shared" si="13"/>
        <v>1</v>
      </c>
      <c r="K8" s="388">
        <f t="shared" si="13"/>
        <v>1</v>
      </c>
      <c r="L8" s="388">
        <f t="shared" si="13"/>
        <v>1</v>
      </c>
      <c r="M8" s="388">
        <f t="shared" si="13"/>
        <v>1</v>
      </c>
      <c r="N8" s="388">
        <f t="shared" si="13"/>
        <v>1</v>
      </c>
      <c r="O8" s="385"/>
      <c r="P8" s="389">
        <f t="shared" ref="P8:EQ8" si="14">+SUMIF($C$71:$C$136,$C8,EX$71:EX$136)</f>
        <v>1</v>
      </c>
      <c r="Q8" s="389">
        <f t="shared" si="14"/>
        <v>1</v>
      </c>
      <c r="R8" s="389">
        <f t="shared" si="14"/>
        <v>1</v>
      </c>
      <c r="S8" s="389">
        <f t="shared" si="14"/>
        <v>1</v>
      </c>
      <c r="T8" s="389">
        <f t="shared" si="14"/>
        <v>1</v>
      </c>
      <c r="U8" s="389">
        <f t="shared" si="14"/>
        <v>1</v>
      </c>
      <c r="V8" s="389">
        <f t="shared" si="14"/>
        <v>1</v>
      </c>
      <c r="W8" s="389">
        <f t="shared" si="14"/>
        <v>1</v>
      </c>
      <c r="X8" s="389">
        <f t="shared" si="14"/>
        <v>1</v>
      </c>
      <c r="Y8" s="389">
        <f t="shared" si="14"/>
        <v>1</v>
      </c>
      <c r="Z8" s="389">
        <f t="shared" si="14"/>
        <v>1</v>
      </c>
      <c r="AA8" s="389">
        <f t="shared" si="14"/>
        <v>1</v>
      </c>
      <c r="AB8" s="389">
        <f t="shared" si="14"/>
        <v>1</v>
      </c>
      <c r="AC8" s="389">
        <f t="shared" si="14"/>
        <v>1</v>
      </c>
      <c r="AD8" s="389">
        <f t="shared" si="14"/>
        <v>1</v>
      </c>
      <c r="AE8" s="389">
        <f t="shared" si="14"/>
        <v>1</v>
      </c>
      <c r="AF8" s="389">
        <f t="shared" si="14"/>
        <v>1</v>
      </c>
      <c r="AG8" s="389">
        <f t="shared" si="14"/>
        <v>1</v>
      </c>
      <c r="AH8" s="389">
        <f t="shared" si="14"/>
        <v>1</v>
      </c>
      <c r="AI8" s="389">
        <f t="shared" si="14"/>
        <v>1</v>
      </c>
      <c r="AJ8" s="389">
        <f t="shared" si="14"/>
        <v>1</v>
      </c>
      <c r="AK8" s="389">
        <f t="shared" si="14"/>
        <v>1</v>
      </c>
      <c r="AL8" s="389">
        <f t="shared" si="14"/>
        <v>1</v>
      </c>
      <c r="AM8" s="389">
        <f t="shared" si="14"/>
        <v>1</v>
      </c>
      <c r="AN8" s="389">
        <f t="shared" si="14"/>
        <v>1</v>
      </c>
      <c r="AO8" s="389">
        <f t="shared" si="14"/>
        <v>1</v>
      </c>
      <c r="AP8" s="389">
        <f t="shared" si="14"/>
        <v>1</v>
      </c>
      <c r="AQ8" s="389">
        <f t="shared" si="14"/>
        <v>1</v>
      </c>
      <c r="AR8" s="389">
        <f t="shared" si="14"/>
        <v>1</v>
      </c>
      <c r="AS8" s="389">
        <f t="shared" si="14"/>
        <v>1</v>
      </c>
      <c r="AT8" s="389">
        <f t="shared" si="14"/>
        <v>1</v>
      </c>
      <c r="AU8" s="389">
        <f t="shared" si="14"/>
        <v>1</v>
      </c>
      <c r="AV8" s="389">
        <f t="shared" si="14"/>
        <v>1</v>
      </c>
      <c r="AW8" s="389">
        <f t="shared" si="14"/>
        <v>1</v>
      </c>
      <c r="AX8" s="389">
        <f t="shared" si="14"/>
        <v>1</v>
      </c>
      <c r="AY8" s="389">
        <f t="shared" si="14"/>
        <v>1</v>
      </c>
      <c r="AZ8" s="389">
        <f t="shared" si="14"/>
        <v>1</v>
      </c>
      <c r="BA8" s="389">
        <f t="shared" si="14"/>
        <v>1</v>
      </c>
      <c r="BB8" s="389">
        <f t="shared" si="14"/>
        <v>1</v>
      </c>
      <c r="BC8" s="389">
        <f t="shared" si="14"/>
        <v>1</v>
      </c>
      <c r="BD8" s="389">
        <f t="shared" si="14"/>
        <v>1</v>
      </c>
      <c r="BE8" s="389">
        <f t="shared" si="14"/>
        <v>1</v>
      </c>
      <c r="BF8" s="389">
        <f t="shared" si="14"/>
        <v>1</v>
      </c>
      <c r="BG8" s="389">
        <f t="shared" si="14"/>
        <v>1</v>
      </c>
      <c r="BH8" s="389">
        <f t="shared" si="14"/>
        <v>1</v>
      </c>
      <c r="BI8" s="389">
        <f t="shared" si="14"/>
        <v>1</v>
      </c>
      <c r="BJ8" s="389">
        <f t="shared" si="14"/>
        <v>1</v>
      </c>
      <c r="BK8" s="389">
        <f t="shared" si="14"/>
        <v>1</v>
      </c>
      <c r="BL8" s="389">
        <f t="shared" si="14"/>
        <v>1</v>
      </c>
      <c r="BM8" s="389">
        <f t="shared" si="14"/>
        <v>1</v>
      </c>
      <c r="BN8" s="389">
        <f t="shared" si="14"/>
        <v>1</v>
      </c>
      <c r="BO8" s="389">
        <f t="shared" si="14"/>
        <v>1</v>
      </c>
      <c r="BP8" s="389">
        <f t="shared" si="14"/>
        <v>1</v>
      </c>
      <c r="BQ8" s="389">
        <f t="shared" si="14"/>
        <v>1</v>
      </c>
      <c r="BR8" s="389">
        <f t="shared" si="14"/>
        <v>1</v>
      </c>
      <c r="BS8" s="389">
        <f t="shared" si="14"/>
        <v>1</v>
      </c>
      <c r="BT8" s="389">
        <f t="shared" si="14"/>
        <v>1</v>
      </c>
      <c r="BU8" s="389">
        <f t="shared" si="14"/>
        <v>1</v>
      </c>
      <c r="BV8" s="389">
        <f t="shared" si="14"/>
        <v>1</v>
      </c>
      <c r="BW8" s="389">
        <f t="shared" si="14"/>
        <v>1</v>
      </c>
      <c r="BX8" s="389">
        <f t="shared" si="14"/>
        <v>1</v>
      </c>
      <c r="BY8" s="389">
        <f t="shared" si="14"/>
        <v>1</v>
      </c>
      <c r="BZ8" s="389">
        <f t="shared" si="14"/>
        <v>1</v>
      </c>
      <c r="CA8" s="389">
        <f t="shared" si="14"/>
        <v>1</v>
      </c>
      <c r="CB8" s="389">
        <f t="shared" si="14"/>
        <v>1</v>
      </c>
      <c r="CC8" s="389">
        <f t="shared" si="14"/>
        <v>1</v>
      </c>
      <c r="CD8" s="389">
        <f t="shared" si="14"/>
        <v>1</v>
      </c>
      <c r="CE8" s="389">
        <f t="shared" si="14"/>
        <v>1</v>
      </c>
      <c r="CF8" s="389">
        <f t="shared" si="14"/>
        <v>1</v>
      </c>
      <c r="CG8" s="389">
        <f t="shared" si="14"/>
        <v>1</v>
      </c>
      <c r="CH8" s="389">
        <f t="shared" si="14"/>
        <v>1</v>
      </c>
      <c r="CI8" s="389">
        <f t="shared" si="14"/>
        <v>1</v>
      </c>
      <c r="CJ8" s="389">
        <f t="shared" si="14"/>
        <v>1</v>
      </c>
      <c r="CK8" s="389">
        <f t="shared" si="14"/>
        <v>1</v>
      </c>
      <c r="CL8" s="389">
        <f t="shared" si="14"/>
        <v>1</v>
      </c>
      <c r="CM8" s="389">
        <f t="shared" si="14"/>
        <v>1</v>
      </c>
      <c r="CN8" s="389">
        <f t="shared" si="14"/>
        <v>1</v>
      </c>
      <c r="CO8" s="389">
        <f t="shared" si="14"/>
        <v>1</v>
      </c>
      <c r="CP8" s="389">
        <f t="shared" si="14"/>
        <v>1</v>
      </c>
      <c r="CQ8" s="389">
        <f t="shared" si="14"/>
        <v>1</v>
      </c>
      <c r="CR8" s="389">
        <f t="shared" si="14"/>
        <v>1</v>
      </c>
      <c r="CS8" s="389">
        <f t="shared" si="14"/>
        <v>1</v>
      </c>
      <c r="CT8" s="389">
        <f t="shared" si="14"/>
        <v>1</v>
      </c>
      <c r="CU8" s="389">
        <f t="shared" si="14"/>
        <v>1</v>
      </c>
      <c r="CV8" s="389">
        <f t="shared" si="14"/>
        <v>1</v>
      </c>
      <c r="CW8" s="389">
        <f t="shared" si="14"/>
        <v>1</v>
      </c>
      <c r="CX8" s="389">
        <f t="shared" si="14"/>
        <v>1</v>
      </c>
      <c r="CY8" s="389">
        <f t="shared" si="14"/>
        <v>1</v>
      </c>
      <c r="CZ8" s="389">
        <f t="shared" si="14"/>
        <v>1</v>
      </c>
      <c r="DA8" s="389">
        <f t="shared" si="14"/>
        <v>1</v>
      </c>
      <c r="DB8" s="389">
        <f t="shared" si="14"/>
        <v>1</v>
      </c>
      <c r="DC8" s="389">
        <f t="shared" si="14"/>
        <v>1</v>
      </c>
      <c r="DD8" s="389">
        <f t="shared" si="14"/>
        <v>1</v>
      </c>
      <c r="DE8" s="389">
        <f t="shared" si="14"/>
        <v>1</v>
      </c>
      <c r="DF8" s="389">
        <f t="shared" si="14"/>
        <v>1</v>
      </c>
      <c r="DG8" s="389">
        <f t="shared" si="14"/>
        <v>1</v>
      </c>
      <c r="DH8" s="389">
        <f t="shared" si="14"/>
        <v>1</v>
      </c>
      <c r="DI8" s="389">
        <f t="shared" si="14"/>
        <v>1</v>
      </c>
      <c r="DJ8" s="389">
        <f t="shared" si="14"/>
        <v>1</v>
      </c>
      <c r="DK8" s="389">
        <f t="shared" si="14"/>
        <v>1</v>
      </c>
      <c r="DL8" s="389">
        <f t="shared" si="14"/>
        <v>1</v>
      </c>
      <c r="DM8" s="389">
        <f t="shared" si="14"/>
        <v>1</v>
      </c>
      <c r="DN8" s="389">
        <f t="shared" si="14"/>
        <v>1</v>
      </c>
      <c r="DO8" s="389">
        <f t="shared" si="14"/>
        <v>1</v>
      </c>
      <c r="DP8" s="389">
        <f t="shared" si="14"/>
        <v>1</v>
      </c>
      <c r="DQ8" s="389">
        <f t="shared" si="14"/>
        <v>1</v>
      </c>
      <c r="DR8" s="389">
        <f t="shared" si="14"/>
        <v>1</v>
      </c>
      <c r="DS8" s="389">
        <f t="shared" si="14"/>
        <v>1</v>
      </c>
      <c r="DT8" s="389">
        <f t="shared" si="14"/>
        <v>1</v>
      </c>
      <c r="DU8" s="389">
        <f t="shared" si="14"/>
        <v>1</v>
      </c>
      <c r="DV8" s="389">
        <f t="shared" si="14"/>
        <v>1</v>
      </c>
      <c r="DW8" s="389">
        <f t="shared" si="14"/>
        <v>1</v>
      </c>
      <c r="DX8" s="389">
        <f t="shared" si="14"/>
        <v>1</v>
      </c>
      <c r="DY8" s="389">
        <f t="shared" si="14"/>
        <v>1</v>
      </c>
      <c r="DZ8" s="389">
        <f t="shared" si="14"/>
        <v>1</v>
      </c>
      <c r="EA8" s="389">
        <f t="shared" si="14"/>
        <v>1</v>
      </c>
      <c r="EB8" s="389">
        <f t="shared" si="14"/>
        <v>1</v>
      </c>
      <c r="EC8" s="389">
        <f t="shared" si="14"/>
        <v>1</v>
      </c>
      <c r="ED8" s="389">
        <f t="shared" si="14"/>
        <v>1</v>
      </c>
      <c r="EE8" s="389">
        <f t="shared" si="14"/>
        <v>1</v>
      </c>
      <c r="EF8" s="389">
        <f t="shared" si="14"/>
        <v>1</v>
      </c>
      <c r="EG8" s="389">
        <f t="shared" si="14"/>
        <v>1</v>
      </c>
      <c r="EH8" s="389">
        <f t="shared" si="14"/>
        <v>1</v>
      </c>
      <c r="EI8" s="389">
        <f t="shared" si="14"/>
        <v>1</v>
      </c>
      <c r="EJ8" s="389">
        <f t="shared" si="14"/>
        <v>1</v>
      </c>
      <c r="EK8" s="389">
        <f t="shared" si="14"/>
        <v>1</v>
      </c>
      <c r="EL8" s="389">
        <f t="shared" si="14"/>
        <v>1</v>
      </c>
      <c r="EM8" s="389">
        <f t="shared" si="14"/>
        <v>1</v>
      </c>
      <c r="EN8" s="389">
        <f t="shared" si="14"/>
        <v>1</v>
      </c>
      <c r="EO8" s="389">
        <f t="shared" si="14"/>
        <v>1</v>
      </c>
      <c r="EP8" s="389">
        <f t="shared" si="14"/>
        <v>1</v>
      </c>
      <c r="EQ8" s="389">
        <f t="shared" si="14"/>
        <v>1</v>
      </c>
      <c r="ER8" s="1"/>
      <c r="ES8" s="390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</row>
    <row r="9" ht="12.75" customHeight="1">
      <c r="A9" s="1"/>
      <c r="B9" s="164"/>
      <c r="C9" s="387" t="s">
        <v>380</v>
      </c>
      <c r="D9" s="391">
        <f t="shared" ref="D9:N9" si="15">+INDEX($P9:$EE9,MATCH(D$55,$P$3:$EE$3))</f>
        <v>0</v>
      </c>
      <c r="E9" s="391">
        <f t="shared" si="15"/>
        <v>0</v>
      </c>
      <c r="F9" s="391">
        <f t="shared" si="15"/>
        <v>0</v>
      </c>
      <c r="G9" s="391">
        <f t="shared" si="15"/>
        <v>0</v>
      </c>
      <c r="H9" s="391">
        <f t="shared" si="15"/>
        <v>0</v>
      </c>
      <c r="I9" s="391">
        <f t="shared" si="15"/>
        <v>0</v>
      </c>
      <c r="J9" s="391">
        <f t="shared" si="15"/>
        <v>0</v>
      </c>
      <c r="K9" s="391">
        <f t="shared" si="15"/>
        <v>0</v>
      </c>
      <c r="L9" s="391">
        <f t="shared" si="15"/>
        <v>0</v>
      </c>
      <c r="M9" s="391">
        <f t="shared" si="15"/>
        <v>0</v>
      </c>
      <c r="N9" s="391">
        <f t="shared" si="15"/>
        <v>0</v>
      </c>
      <c r="O9" s="385"/>
      <c r="P9" s="392">
        <f t="shared" ref="P9:EQ9" si="16">+SUMIF($C$71:$C$136,$C9,EX$71:EX$136)</f>
        <v>0</v>
      </c>
      <c r="Q9" s="392">
        <f t="shared" si="16"/>
        <v>0</v>
      </c>
      <c r="R9" s="392">
        <f t="shared" si="16"/>
        <v>0</v>
      </c>
      <c r="S9" s="392">
        <f t="shared" si="16"/>
        <v>0</v>
      </c>
      <c r="T9" s="392">
        <f t="shared" si="16"/>
        <v>0</v>
      </c>
      <c r="U9" s="392">
        <f t="shared" si="16"/>
        <v>0</v>
      </c>
      <c r="V9" s="392">
        <f t="shared" si="16"/>
        <v>0</v>
      </c>
      <c r="W9" s="392">
        <f t="shared" si="16"/>
        <v>0</v>
      </c>
      <c r="X9" s="392">
        <f t="shared" si="16"/>
        <v>0</v>
      </c>
      <c r="Y9" s="392">
        <f t="shared" si="16"/>
        <v>0</v>
      </c>
      <c r="Z9" s="392">
        <f t="shared" si="16"/>
        <v>0</v>
      </c>
      <c r="AA9" s="392">
        <f t="shared" si="16"/>
        <v>0</v>
      </c>
      <c r="AB9" s="392">
        <f t="shared" si="16"/>
        <v>0</v>
      </c>
      <c r="AC9" s="392">
        <f t="shared" si="16"/>
        <v>0</v>
      </c>
      <c r="AD9" s="392">
        <f t="shared" si="16"/>
        <v>0</v>
      </c>
      <c r="AE9" s="392">
        <f t="shared" si="16"/>
        <v>0</v>
      </c>
      <c r="AF9" s="392">
        <f t="shared" si="16"/>
        <v>0</v>
      </c>
      <c r="AG9" s="392">
        <f t="shared" si="16"/>
        <v>0</v>
      </c>
      <c r="AH9" s="392">
        <f t="shared" si="16"/>
        <v>0</v>
      </c>
      <c r="AI9" s="392">
        <f t="shared" si="16"/>
        <v>0</v>
      </c>
      <c r="AJ9" s="392">
        <f t="shared" si="16"/>
        <v>0</v>
      </c>
      <c r="AK9" s="392">
        <f t="shared" si="16"/>
        <v>0</v>
      </c>
      <c r="AL9" s="392">
        <f t="shared" si="16"/>
        <v>0</v>
      </c>
      <c r="AM9" s="392">
        <f t="shared" si="16"/>
        <v>0</v>
      </c>
      <c r="AN9" s="392">
        <f t="shared" si="16"/>
        <v>0</v>
      </c>
      <c r="AO9" s="392">
        <f t="shared" si="16"/>
        <v>0</v>
      </c>
      <c r="AP9" s="392">
        <f t="shared" si="16"/>
        <v>0</v>
      </c>
      <c r="AQ9" s="392">
        <f t="shared" si="16"/>
        <v>0</v>
      </c>
      <c r="AR9" s="392">
        <f t="shared" si="16"/>
        <v>0</v>
      </c>
      <c r="AS9" s="392">
        <f t="shared" si="16"/>
        <v>0</v>
      </c>
      <c r="AT9" s="392">
        <f t="shared" si="16"/>
        <v>0</v>
      </c>
      <c r="AU9" s="392">
        <f t="shared" si="16"/>
        <v>0</v>
      </c>
      <c r="AV9" s="392">
        <f t="shared" si="16"/>
        <v>0</v>
      </c>
      <c r="AW9" s="392">
        <f t="shared" si="16"/>
        <v>0</v>
      </c>
      <c r="AX9" s="392">
        <f t="shared" si="16"/>
        <v>0</v>
      </c>
      <c r="AY9" s="392">
        <f t="shared" si="16"/>
        <v>0</v>
      </c>
      <c r="AZ9" s="392">
        <f t="shared" si="16"/>
        <v>0</v>
      </c>
      <c r="BA9" s="392">
        <f t="shared" si="16"/>
        <v>0</v>
      </c>
      <c r="BB9" s="392">
        <f t="shared" si="16"/>
        <v>0</v>
      </c>
      <c r="BC9" s="392">
        <f t="shared" si="16"/>
        <v>0</v>
      </c>
      <c r="BD9" s="392">
        <f t="shared" si="16"/>
        <v>0</v>
      </c>
      <c r="BE9" s="392">
        <f t="shared" si="16"/>
        <v>0</v>
      </c>
      <c r="BF9" s="392">
        <f t="shared" si="16"/>
        <v>0</v>
      </c>
      <c r="BG9" s="392">
        <f t="shared" si="16"/>
        <v>0</v>
      </c>
      <c r="BH9" s="392">
        <f t="shared" si="16"/>
        <v>0</v>
      </c>
      <c r="BI9" s="392">
        <f t="shared" si="16"/>
        <v>0</v>
      </c>
      <c r="BJ9" s="392">
        <f t="shared" si="16"/>
        <v>0</v>
      </c>
      <c r="BK9" s="392">
        <f t="shared" si="16"/>
        <v>0</v>
      </c>
      <c r="BL9" s="392">
        <f t="shared" si="16"/>
        <v>0</v>
      </c>
      <c r="BM9" s="392">
        <f t="shared" si="16"/>
        <v>0</v>
      </c>
      <c r="BN9" s="392">
        <f t="shared" si="16"/>
        <v>0</v>
      </c>
      <c r="BO9" s="392">
        <f t="shared" si="16"/>
        <v>0</v>
      </c>
      <c r="BP9" s="392">
        <f t="shared" si="16"/>
        <v>0</v>
      </c>
      <c r="BQ9" s="392">
        <f t="shared" si="16"/>
        <v>0</v>
      </c>
      <c r="BR9" s="392">
        <f t="shared" si="16"/>
        <v>0</v>
      </c>
      <c r="BS9" s="392">
        <f t="shared" si="16"/>
        <v>0</v>
      </c>
      <c r="BT9" s="392">
        <f t="shared" si="16"/>
        <v>0</v>
      </c>
      <c r="BU9" s="392">
        <f t="shared" si="16"/>
        <v>0</v>
      </c>
      <c r="BV9" s="392">
        <f t="shared" si="16"/>
        <v>0</v>
      </c>
      <c r="BW9" s="392">
        <f t="shared" si="16"/>
        <v>0</v>
      </c>
      <c r="BX9" s="392">
        <f t="shared" si="16"/>
        <v>0</v>
      </c>
      <c r="BY9" s="392">
        <f t="shared" si="16"/>
        <v>0</v>
      </c>
      <c r="BZ9" s="392">
        <f t="shared" si="16"/>
        <v>0</v>
      </c>
      <c r="CA9" s="392">
        <f t="shared" si="16"/>
        <v>0</v>
      </c>
      <c r="CB9" s="392">
        <f t="shared" si="16"/>
        <v>0</v>
      </c>
      <c r="CC9" s="392">
        <f t="shared" si="16"/>
        <v>0</v>
      </c>
      <c r="CD9" s="392">
        <f t="shared" si="16"/>
        <v>0</v>
      </c>
      <c r="CE9" s="392">
        <f t="shared" si="16"/>
        <v>0</v>
      </c>
      <c r="CF9" s="392">
        <f t="shared" si="16"/>
        <v>0</v>
      </c>
      <c r="CG9" s="392">
        <f t="shared" si="16"/>
        <v>0</v>
      </c>
      <c r="CH9" s="392">
        <f t="shared" si="16"/>
        <v>0</v>
      </c>
      <c r="CI9" s="392">
        <f t="shared" si="16"/>
        <v>0</v>
      </c>
      <c r="CJ9" s="392">
        <f t="shared" si="16"/>
        <v>0</v>
      </c>
      <c r="CK9" s="392">
        <f t="shared" si="16"/>
        <v>0</v>
      </c>
      <c r="CL9" s="392">
        <f t="shared" si="16"/>
        <v>0</v>
      </c>
      <c r="CM9" s="392">
        <f t="shared" si="16"/>
        <v>0</v>
      </c>
      <c r="CN9" s="392">
        <f t="shared" si="16"/>
        <v>0</v>
      </c>
      <c r="CO9" s="392">
        <f t="shared" si="16"/>
        <v>0</v>
      </c>
      <c r="CP9" s="392">
        <f t="shared" si="16"/>
        <v>0</v>
      </c>
      <c r="CQ9" s="392">
        <f t="shared" si="16"/>
        <v>0</v>
      </c>
      <c r="CR9" s="392">
        <f t="shared" si="16"/>
        <v>0</v>
      </c>
      <c r="CS9" s="392">
        <f t="shared" si="16"/>
        <v>0</v>
      </c>
      <c r="CT9" s="392">
        <f t="shared" si="16"/>
        <v>0</v>
      </c>
      <c r="CU9" s="392">
        <f t="shared" si="16"/>
        <v>0</v>
      </c>
      <c r="CV9" s="392">
        <f t="shared" si="16"/>
        <v>0</v>
      </c>
      <c r="CW9" s="392">
        <f t="shared" si="16"/>
        <v>0</v>
      </c>
      <c r="CX9" s="392">
        <f t="shared" si="16"/>
        <v>0</v>
      </c>
      <c r="CY9" s="392">
        <f t="shared" si="16"/>
        <v>0</v>
      </c>
      <c r="CZ9" s="392">
        <f t="shared" si="16"/>
        <v>0</v>
      </c>
      <c r="DA9" s="392">
        <f t="shared" si="16"/>
        <v>0</v>
      </c>
      <c r="DB9" s="392">
        <f t="shared" si="16"/>
        <v>0</v>
      </c>
      <c r="DC9" s="392">
        <f t="shared" si="16"/>
        <v>0</v>
      </c>
      <c r="DD9" s="392">
        <f t="shared" si="16"/>
        <v>0</v>
      </c>
      <c r="DE9" s="392">
        <f t="shared" si="16"/>
        <v>0</v>
      </c>
      <c r="DF9" s="392">
        <f t="shared" si="16"/>
        <v>0</v>
      </c>
      <c r="DG9" s="392">
        <f t="shared" si="16"/>
        <v>0</v>
      </c>
      <c r="DH9" s="392">
        <f t="shared" si="16"/>
        <v>0</v>
      </c>
      <c r="DI9" s="392">
        <f t="shared" si="16"/>
        <v>0</v>
      </c>
      <c r="DJ9" s="392">
        <f t="shared" si="16"/>
        <v>0</v>
      </c>
      <c r="DK9" s="392">
        <f t="shared" si="16"/>
        <v>0</v>
      </c>
      <c r="DL9" s="392">
        <f t="shared" si="16"/>
        <v>0</v>
      </c>
      <c r="DM9" s="392">
        <f t="shared" si="16"/>
        <v>0</v>
      </c>
      <c r="DN9" s="392">
        <f t="shared" si="16"/>
        <v>0</v>
      </c>
      <c r="DO9" s="392">
        <f t="shared" si="16"/>
        <v>0</v>
      </c>
      <c r="DP9" s="392">
        <f t="shared" si="16"/>
        <v>0</v>
      </c>
      <c r="DQ9" s="392">
        <f t="shared" si="16"/>
        <v>0</v>
      </c>
      <c r="DR9" s="392">
        <f t="shared" si="16"/>
        <v>0</v>
      </c>
      <c r="DS9" s="392">
        <f t="shared" si="16"/>
        <v>0</v>
      </c>
      <c r="DT9" s="392">
        <f t="shared" si="16"/>
        <v>0</v>
      </c>
      <c r="DU9" s="392">
        <f t="shared" si="16"/>
        <v>0</v>
      </c>
      <c r="DV9" s="392">
        <f t="shared" si="16"/>
        <v>0</v>
      </c>
      <c r="DW9" s="392">
        <f t="shared" si="16"/>
        <v>0</v>
      </c>
      <c r="DX9" s="392">
        <f t="shared" si="16"/>
        <v>0</v>
      </c>
      <c r="DY9" s="392">
        <f t="shared" si="16"/>
        <v>0</v>
      </c>
      <c r="DZ9" s="392">
        <f t="shared" si="16"/>
        <v>0</v>
      </c>
      <c r="EA9" s="392">
        <f t="shared" si="16"/>
        <v>0</v>
      </c>
      <c r="EB9" s="392">
        <f t="shared" si="16"/>
        <v>0</v>
      </c>
      <c r="EC9" s="392">
        <f t="shared" si="16"/>
        <v>0</v>
      </c>
      <c r="ED9" s="392">
        <f t="shared" si="16"/>
        <v>0</v>
      </c>
      <c r="EE9" s="392">
        <f t="shared" si="16"/>
        <v>0</v>
      </c>
      <c r="EF9" s="392">
        <f t="shared" si="16"/>
        <v>0</v>
      </c>
      <c r="EG9" s="392">
        <f t="shared" si="16"/>
        <v>0</v>
      </c>
      <c r="EH9" s="392">
        <f t="shared" si="16"/>
        <v>0</v>
      </c>
      <c r="EI9" s="392">
        <f t="shared" si="16"/>
        <v>0</v>
      </c>
      <c r="EJ9" s="392">
        <f t="shared" si="16"/>
        <v>0</v>
      </c>
      <c r="EK9" s="392">
        <f t="shared" si="16"/>
        <v>0</v>
      </c>
      <c r="EL9" s="392">
        <f t="shared" si="16"/>
        <v>0</v>
      </c>
      <c r="EM9" s="392">
        <f t="shared" si="16"/>
        <v>0</v>
      </c>
      <c r="EN9" s="392">
        <f t="shared" si="16"/>
        <v>0</v>
      </c>
      <c r="EO9" s="392">
        <f t="shared" si="16"/>
        <v>0</v>
      </c>
      <c r="EP9" s="392">
        <f t="shared" si="16"/>
        <v>0</v>
      </c>
      <c r="EQ9" s="392">
        <f t="shared" si="16"/>
        <v>0</v>
      </c>
      <c r="ER9" s="1"/>
      <c r="ES9" s="390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</row>
    <row r="10" ht="12.75" customHeight="1">
      <c r="A10" s="1"/>
      <c r="B10" s="164"/>
      <c r="C10" s="164" t="s">
        <v>381</v>
      </c>
      <c r="D10" s="388">
        <f t="shared" ref="D10:N10" si="17">+SUM(D4:D9)</f>
        <v>31</v>
      </c>
      <c r="E10" s="388">
        <f t="shared" si="17"/>
        <v>31</v>
      </c>
      <c r="F10" s="388">
        <f t="shared" si="17"/>
        <v>31</v>
      </c>
      <c r="G10" s="388">
        <f t="shared" si="17"/>
        <v>31</v>
      </c>
      <c r="H10" s="388">
        <f t="shared" si="17"/>
        <v>31</v>
      </c>
      <c r="I10" s="388">
        <f t="shared" si="17"/>
        <v>31</v>
      </c>
      <c r="J10" s="388">
        <f t="shared" si="17"/>
        <v>31</v>
      </c>
      <c r="K10" s="388">
        <f t="shared" si="17"/>
        <v>31</v>
      </c>
      <c r="L10" s="388">
        <f t="shared" si="17"/>
        <v>31</v>
      </c>
      <c r="M10" s="388">
        <f t="shared" si="17"/>
        <v>31</v>
      </c>
      <c r="N10" s="388">
        <f t="shared" si="17"/>
        <v>31</v>
      </c>
      <c r="O10" s="385"/>
      <c r="P10" s="388">
        <f t="shared" ref="P10:EQ10" si="18">SUM(P4:P9)</f>
        <v>31</v>
      </c>
      <c r="Q10" s="388">
        <f t="shared" si="18"/>
        <v>31</v>
      </c>
      <c r="R10" s="388">
        <f t="shared" si="18"/>
        <v>31</v>
      </c>
      <c r="S10" s="388">
        <f t="shared" si="18"/>
        <v>31</v>
      </c>
      <c r="T10" s="388">
        <f t="shared" si="18"/>
        <v>31</v>
      </c>
      <c r="U10" s="388">
        <f t="shared" si="18"/>
        <v>31</v>
      </c>
      <c r="V10" s="388">
        <f t="shared" si="18"/>
        <v>31</v>
      </c>
      <c r="W10" s="388">
        <f t="shared" si="18"/>
        <v>31</v>
      </c>
      <c r="X10" s="388">
        <f t="shared" si="18"/>
        <v>31</v>
      </c>
      <c r="Y10" s="388">
        <f t="shared" si="18"/>
        <v>31</v>
      </c>
      <c r="Z10" s="388">
        <f t="shared" si="18"/>
        <v>31</v>
      </c>
      <c r="AA10" s="388">
        <f t="shared" si="18"/>
        <v>31</v>
      </c>
      <c r="AB10" s="388">
        <f t="shared" si="18"/>
        <v>31</v>
      </c>
      <c r="AC10" s="388">
        <f t="shared" si="18"/>
        <v>31</v>
      </c>
      <c r="AD10" s="388">
        <f t="shared" si="18"/>
        <v>31</v>
      </c>
      <c r="AE10" s="388">
        <f t="shared" si="18"/>
        <v>31</v>
      </c>
      <c r="AF10" s="388">
        <f t="shared" si="18"/>
        <v>31</v>
      </c>
      <c r="AG10" s="388">
        <f t="shared" si="18"/>
        <v>31</v>
      </c>
      <c r="AH10" s="388">
        <f t="shared" si="18"/>
        <v>31</v>
      </c>
      <c r="AI10" s="388">
        <f t="shared" si="18"/>
        <v>31</v>
      </c>
      <c r="AJ10" s="388">
        <f t="shared" si="18"/>
        <v>31</v>
      </c>
      <c r="AK10" s="388">
        <f t="shared" si="18"/>
        <v>31</v>
      </c>
      <c r="AL10" s="388">
        <f t="shared" si="18"/>
        <v>31</v>
      </c>
      <c r="AM10" s="388">
        <f t="shared" si="18"/>
        <v>31</v>
      </c>
      <c r="AN10" s="388">
        <f t="shared" si="18"/>
        <v>31</v>
      </c>
      <c r="AO10" s="388">
        <f t="shared" si="18"/>
        <v>31</v>
      </c>
      <c r="AP10" s="388">
        <f t="shared" si="18"/>
        <v>31</v>
      </c>
      <c r="AQ10" s="388">
        <f t="shared" si="18"/>
        <v>31</v>
      </c>
      <c r="AR10" s="388">
        <f t="shared" si="18"/>
        <v>31</v>
      </c>
      <c r="AS10" s="388">
        <f t="shared" si="18"/>
        <v>31</v>
      </c>
      <c r="AT10" s="388">
        <f t="shared" si="18"/>
        <v>31</v>
      </c>
      <c r="AU10" s="388">
        <f t="shared" si="18"/>
        <v>31</v>
      </c>
      <c r="AV10" s="388">
        <f t="shared" si="18"/>
        <v>31</v>
      </c>
      <c r="AW10" s="388">
        <f t="shared" si="18"/>
        <v>31</v>
      </c>
      <c r="AX10" s="388">
        <f t="shared" si="18"/>
        <v>31</v>
      </c>
      <c r="AY10" s="388">
        <f t="shared" si="18"/>
        <v>31</v>
      </c>
      <c r="AZ10" s="388">
        <f t="shared" si="18"/>
        <v>31</v>
      </c>
      <c r="BA10" s="388">
        <f t="shared" si="18"/>
        <v>31</v>
      </c>
      <c r="BB10" s="388">
        <f t="shared" si="18"/>
        <v>31</v>
      </c>
      <c r="BC10" s="388">
        <f t="shared" si="18"/>
        <v>31</v>
      </c>
      <c r="BD10" s="388">
        <f t="shared" si="18"/>
        <v>31</v>
      </c>
      <c r="BE10" s="388">
        <f t="shared" si="18"/>
        <v>31</v>
      </c>
      <c r="BF10" s="388">
        <f t="shared" si="18"/>
        <v>31</v>
      </c>
      <c r="BG10" s="388">
        <f t="shared" si="18"/>
        <v>31</v>
      </c>
      <c r="BH10" s="388">
        <f t="shared" si="18"/>
        <v>31</v>
      </c>
      <c r="BI10" s="388">
        <f t="shared" si="18"/>
        <v>31</v>
      </c>
      <c r="BJ10" s="388">
        <f t="shared" si="18"/>
        <v>31</v>
      </c>
      <c r="BK10" s="388">
        <f t="shared" si="18"/>
        <v>31</v>
      </c>
      <c r="BL10" s="388">
        <f t="shared" si="18"/>
        <v>31</v>
      </c>
      <c r="BM10" s="388">
        <f t="shared" si="18"/>
        <v>31</v>
      </c>
      <c r="BN10" s="388">
        <f t="shared" si="18"/>
        <v>31</v>
      </c>
      <c r="BO10" s="388">
        <f t="shared" si="18"/>
        <v>31</v>
      </c>
      <c r="BP10" s="388">
        <f t="shared" si="18"/>
        <v>31</v>
      </c>
      <c r="BQ10" s="388">
        <f t="shared" si="18"/>
        <v>31</v>
      </c>
      <c r="BR10" s="388">
        <f t="shared" si="18"/>
        <v>31</v>
      </c>
      <c r="BS10" s="388">
        <f t="shared" si="18"/>
        <v>31</v>
      </c>
      <c r="BT10" s="388">
        <f t="shared" si="18"/>
        <v>31</v>
      </c>
      <c r="BU10" s="388">
        <f t="shared" si="18"/>
        <v>31</v>
      </c>
      <c r="BV10" s="388">
        <f t="shared" si="18"/>
        <v>31</v>
      </c>
      <c r="BW10" s="388">
        <f t="shared" si="18"/>
        <v>31</v>
      </c>
      <c r="BX10" s="388">
        <f t="shared" si="18"/>
        <v>31</v>
      </c>
      <c r="BY10" s="388">
        <f t="shared" si="18"/>
        <v>31</v>
      </c>
      <c r="BZ10" s="388">
        <f t="shared" si="18"/>
        <v>31</v>
      </c>
      <c r="CA10" s="388">
        <f t="shared" si="18"/>
        <v>31</v>
      </c>
      <c r="CB10" s="388">
        <f t="shared" si="18"/>
        <v>31</v>
      </c>
      <c r="CC10" s="388">
        <f t="shared" si="18"/>
        <v>31</v>
      </c>
      <c r="CD10" s="388">
        <f t="shared" si="18"/>
        <v>31</v>
      </c>
      <c r="CE10" s="388">
        <f t="shared" si="18"/>
        <v>31</v>
      </c>
      <c r="CF10" s="388">
        <f t="shared" si="18"/>
        <v>31</v>
      </c>
      <c r="CG10" s="388">
        <f t="shared" si="18"/>
        <v>31</v>
      </c>
      <c r="CH10" s="388">
        <f t="shared" si="18"/>
        <v>31</v>
      </c>
      <c r="CI10" s="388">
        <f t="shared" si="18"/>
        <v>31</v>
      </c>
      <c r="CJ10" s="388">
        <f t="shared" si="18"/>
        <v>31</v>
      </c>
      <c r="CK10" s="388">
        <f t="shared" si="18"/>
        <v>31</v>
      </c>
      <c r="CL10" s="388">
        <f t="shared" si="18"/>
        <v>31</v>
      </c>
      <c r="CM10" s="388">
        <f t="shared" si="18"/>
        <v>31</v>
      </c>
      <c r="CN10" s="388">
        <f t="shared" si="18"/>
        <v>31</v>
      </c>
      <c r="CO10" s="388">
        <f t="shared" si="18"/>
        <v>31</v>
      </c>
      <c r="CP10" s="388">
        <f t="shared" si="18"/>
        <v>31</v>
      </c>
      <c r="CQ10" s="388">
        <f t="shared" si="18"/>
        <v>31</v>
      </c>
      <c r="CR10" s="388">
        <f t="shared" si="18"/>
        <v>31</v>
      </c>
      <c r="CS10" s="388">
        <f t="shared" si="18"/>
        <v>31</v>
      </c>
      <c r="CT10" s="388">
        <f t="shared" si="18"/>
        <v>31</v>
      </c>
      <c r="CU10" s="388">
        <f t="shared" si="18"/>
        <v>31</v>
      </c>
      <c r="CV10" s="388">
        <f t="shared" si="18"/>
        <v>31</v>
      </c>
      <c r="CW10" s="388">
        <f t="shared" si="18"/>
        <v>31</v>
      </c>
      <c r="CX10" s="388">
        <f t="shared" si="18"/>
        <v>31</v>
      </c>
      <c r="CY10" s="388">
        <f t="shared" si="18"/>
        <v>31</v>
      </c>
      <c r="CZ10" s="388">
        <f t="shared" si="18"/>
        <v>31</v>
      </c>
      <c r="DA10" s="388">
        <f t="shared" si="18"/>
        <v>31</v>
      </c>
      <c r="DB10" s="388">
        <f t="shared" si="18"/>
        <v>31</v>
      </c>
      <c r="DC10" s="388">
        <f t="shared" si="18"/>
        <v>31</v>
      </c>
      <c r="DD10" s="388">
        <f t="shared" si="18"/>
        <v>31</v>
      </c>
      <c r="DE10" s="388">
        <f t="shared" si="18"/>
        <v>31</v>
      </c>
      <c r="DF10" s="388">
        <f t="shared" si="18"/>
        <v>31</v>
      </c>
      <c r="DG10" s="388">
        <f t="shared" si="18"/>
        <v>31</v>
      </c>
      <c r="DH10" s="388">
        <f t="shared" si="18"/>
        <v>31</v>
      </c>
      <c r="DI10" s="388">
        <f t="shared" si="18"/>
        <v>31</v>
      </c>
      <c r="DJ10" s="388">
        <f t="shared" si="18"/>
        <v>31</v>
      </c>
      <c r="DK10" s="388">
        <f t="shared" si="18"/>
        <v>31</v>
      </c>
      <c r="DL10" s="388">
        <f t="shared" si="18"/>
        <v>31</v>
      </c>
      <c r="DM10" s="388">
        <f t="shared" si="18"/>
        <v>31</v>
      </c>
      <c r="DN10" s="388">
        <f t="shared" si="18"/>
        <v>31</v>
      </c>
      <c r="DO10" s="388">
        <f t="shared" si="18"/>
        <v>31</v>
      </c>
      <c r="DP10" s="388">
        <f t="shared" si="18"/>
        <v>31</v>
      </c>
      <c r="DQ10" s="388">
        <f t="shared" si="18"/>
        <v>31</v>
      </c>
      <c r="DR10" s="388">
        <f t="shared" si="18"/>
        <v>31</v>
      </c>
      <c r="DS10" s="388">
        <f t="shared" si="18"/>
        <v>31</v>
      </c>
      <c r="DT10" s="388">
        <f t="shared" si="18"/>
        <v>31</v>
      </c>
      <c r="DU10" s="388">
        <f t="shared" si="18"/>
        <v>31</v>
      </c>
      <c r="DV10" s="388">
        <f t="shared" si="18"/>
        <v>31</v>
      </c>
      <c r="DW10" s="388">
        <f t="shared" si="18"/>
        <v>31</v>
      </c>
      <c r="DX10" s="388">
        <f t="shared" si="18"/>
        <v>31</v>
      </c>
      <c r="DY10" s="388">
        <f t="shared" si="18"/>
        <v>31</v>
      </c>
      <c r="DZ10" s="388">
        <f t="shared" si="18"/>
        <v>31</v>
      </c>
      <c r="EA10" s="388">
        <f t="shared" si="18"/>
        <v>31</v>
      </c>
      <c r="EB10" s="388">
        <f t="shared" si="18"/>
        <v>31</v>
      </c>
      <c r="EC10" s="388">
        <f t="shared" si="18"/>
        <v>31</v>
      </c>
      <c r="ED10" s="388">
        <f t="shared" si="18"/>
        <v>31</v>
      </c>
      <c r="EE10" s="388">
        <f t="shared" si="18"/>
        <v>31</v>
      </c>
      <c r="EF10" s="388">
        <f t="shared" si="18"/>
        <v>31</v>
      </c>
      <c r="EG10" s="388">
        <f t="shared" si="18"/>
        <v>31</v>
      </c>
      <c r="EH10" s="388">
        <f t="shared" si="18"/>
        <v>31</v>
      </c>
      <c r="EI10" s="388">
        <f t="shared" si="18"/>
        <v>31</v>
      </c>
      <c r="EJ10" s="388">
        <f t="shared" si="18"/>
        <v>31</v>
      </c>
      <c r="EK10" s="388">
        <f t="shared" si="18"/>
        <v>31</v>
      </c>
      <c r="EL10" s="388">
        <f t="shared" si="18"/>
        <v>31</v>
      </c>
      <c r="EM10" s="388">
        <f t="shared" si="18"/>
        <v>31</v>
      </c>
      <c r="EN10" s="388">
        <f t="shared" si="18"/>
        <v>31</v>
      </c>
      <c r="EO10" s="388">
        <f t="shared" si="18"/>
        <v>31</v>
      </c>
      <c r="EP10" s="388">
        <f t="shared" si="18"/>
        <v>31</v>
      </c>
      <c r="EQ10" s="388">
        <f t="shared" si="18"/>
        <v>31</v>
      </c>
      <c r="ER10" s="1"/>
      <c r="ES10" s="390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</row>
    <row r="11" ht="12.75" customHeight="1">
      <c r="A11" s="1"/>
      <c r="B11" s="101"/>
      <c r="C11" s="1"/>
      <c r="D11" s="246"/>
      <c r="E11" s="246"/>
      <c r="F11" s="246"/>
      <c r="G11" s="246"/>
      <c r="H11" s="246"/>
      <c r="I11" s="246"/>
      <c r="J11" s="246"/>
      <c r="K11" s="246"/>
      <c r="L11" s="246"/>
      <c r="M11" s="246"/>
      <c r="N11" s="246"/>
      <c r="O11" s="385"/>
      <c r="P11" s="393"/>
      <c r="Q11" s="246"/>
      <c r="R11" s="246"/>
      <c r="S11" s="246"/>
      <c r="T11" s="246"/>
      <c r="U11" s="246"/>
      <c r="V11" s="246"/>
      <c r="W11" s="246"/>
      <c r="X11" s="246"/>
      <c r="Y11" s="246"/>
      <c r="Z11" s="246"/>
      <c r="AA11" s="246"/>
      <c r="AB11" s="246"/>
      <c r="AC11" s="246"/>
      <c r="AD11" s="246"/>
      <c r="AE11" s="246"/>
      <c r="AF11" s="246"/>
      <c r="AG11" s="246"/>
      <c r="AH11" s="246"/>
      <c r="AI11" s="246"/>
      <c r="AJ11" s="246"/>
      <c r="AK11" s="246"/>
      <c r="AL11" s="246"/>
      <c r="AM11" s="246"/>
      <c r="AN11" s="246"/>
      <c r="AO11" s="246"/>
      <c r="AP11" s="246"/>
      <c r="AQ11" s="246"/>
      <c r="AR11" s="246"/>
      <c r="AS11" s="246"/>
      <c r="AT11" s="246"/>
      <c r="AU11" s="246"/>
      <c r="AV11" s="246"/>
      <c r="AW11" s="246"/>
      <c r="AX11" s="246"/>
      <c r="AY11" s="246"/>
      <c r="AZ11" s="246"/>
      <c r="BA11" s="246"/>
      <c r="BB11" s="246"/>
      <c r="BC11" s="246"/>
      <c r="BD11" s="246"/>
      <c r="BE11" s="246"/>
      <c r="BF11" s="246"/>
      <c r="BG11" s="246"/>
      <c r="BH11" s="246"/>
      <c r="BI11" s="246"/>
      <c r="BJ11" s="246"/>
      <c r="BK11" s="246"/>
      <c r="BL11" s="246"/>
      <c r="BM11" s="246"/>
      <c r="BN11" s="246"/>
      <c r="BO11" s="246"/>
      <c r="BP11" s="246"/>
      <c r="BQ11" s="246"/>
      <c r="BR11" s="246"/>
      <c r="BS11" s="246"/>
      <c r="BT11" s="246"/>
      <c r="BU11" s="246"/>
      <c r="BV11" s="246"/>
      <c r="BW11" s="246"/>
      <c r="BX11" s="246"/>
      <c r="BY11" s="246"/>
      <c r="BZ11" s="246"/>
      <c r="CA11" s="246"/>
      <c r="CB11" s="246"/>
      <c r="CC11" s="246"/>
      <c r="CD11" s="246"/>
      <c r="CE11" s="246"/>
      <c r="CF11" s="246"/>
      <c r="CG11" s="246"/>
      <c r="CH11" s="246"/>
      <c r="CI11" s="246"/>
      <c r="CJ11" s="246"/>
      <c r="CK11" s="246"/>
      <c r="CL11" s="246"/>
      <c r="CM11" s="246"/>
      <c r="CN11" s="246"/>
      <c r="CO11" s="246"/>
      <c r="CP11" s="246"/>
      <c r="CQ11" s="246"/>
      <c r="CR11" s="246"/>
      <c r="CS11" s="246"/>
      <c r="CT11" s="246"/>
      <c r="CU11" s="246"/>
      <c r="CV11" s="246"/>
      <c r="CW11" s="246"/>
      <c r="CX11" s="246"/>
      <c r="CY11" s="246"/>
      <c r="CZ11" s="246"/>
      <c r="DA11" s="246"/>
      <c r="DB11" s="246"/>
      <c r="DC11" s="246"/>
      <c r="DD11" s="246"/>
      <c r="DE11" s="246"/>
      <c r="DF11" s="246"/>
      <c r="DG11" s="246"/>
      <c r="DH11" s="246"/>
      <c r="DI11" s="246"/>
      <c r="DJ11" s="246"/>
      <c r="DK11" s="246"/>
      <c r="DL11" s="246"/>
      <c r="DM11" s="246"/>
      <c r="DN11" s="246"/>
      <c r="DO11" s="246"/>
      <c r="DP11" s="246"/>
      <c r="DQ11" s="246"/>
      <c r="DR11" s="246"/>
      <c r="DS11" s="246"/>
      <c r="DT11" s="246"/>
      <c r="DU11" s="246"/>
      <c r="DV11" s="246"/>
      <c r="DW11" s="246"/>
      <c r="DX11" s="246"/>
      <c r="DY11" s="246"/>
      <c r="DZ11" s="246"/>
      <c r="EA11" s="246"/>
      <c r="EB11" s="246"/>
      <c r="EC11" s="246"/>
      <c r="ED11" s="246"/>
      <c r="EE11" s="246"/>
      <c r="EF11" s="246"/>
      <c r="EG11" s="246"/>
      <c r="EH11" s="246"/>
      <c r="EI11" s="246"/>
      <c r="EJ11" s="246"/>
      <c r="EK11" s="246"/>
      <c r="EL11" s="246"/>
      <c r="EM11" s="246"/>
      <c r="EN11" s="246"/>
      <c r="EO11" s="246"/>
      <c r="EP11" s="246"/>
      <c r="EQ11" s="246"/>
      <c r="ER11" s="1"/>
      <c r="ES11" s="390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</row>
    <row r="12" ht="12.7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385"/>
      <c r="P12" s="79">
        <v>1.0</v>
      </c>
      <c r="Q12" s="79">
        <v>1.0</v>
      </c>
      <c r="R12" s="79">
        <v>1.0</v>
      </c>
      <c r="S12" s="79">
        <v>1.0</v>
      </c>
      <c r="T12" s="79">
        <v>1.0</v>
      </c>
      <c r="U12" s="79">
        <v>1.0</v>
      </c>
      <c r="V12" s="79">
        <v>1.0</v>
      </c>
      <c r="W12" s="79">
        <v>1.0</v>
      </c>
      <c r="X12" s="79">
        <v>1.0</v>
      </c>
      <c r="Y12" s="79">
        <v>1.0</v>
      </c>
      <c r="Z12" s="79">
        <v>1.0</v>
      </c>
      <c r="AA12" s="79">
        <v>1.0</v>
      </c>
      <c r="AB12" s="79">
        <f t="shared" ref="AB12:EQ12" si="19">+P12+1</f>
        <v>2</v>
      </c>
      <c r="AC12" s="79">
        <f t="shared" si="19"/>
        <v>2</v>
      </c>
      <c r="AD12" s="79">
        <f t="shared" si="19"/>
        <v>2</v>
      </c>
      <c r="AE12" s="79">
        <f t="shared" si="19"/>
        <v>2</v>
      </c>
      <c r="AF12" s="79">
        <f t="shared" si="19"/>
        <v>2</v>
      </c>
      <c r="AG12" s="79">
        <f t="shared" si="19"/>
        <v>2</v>
      </c>
      <c r="AH12" s="79">
        <f t="shared" si="19"/>
        <v>2</v>
      </c>
      <c r="AI12" s="79">
        <f t="shared" si="19"/>
        <v>2</v>
      </c>
      <c r="AJ12" s="79">
        <f t="shared" si="19"/>
        <v>2</v>
      </c>
      <c r="AK12" s="79">
        <f t="shared" si="19"/>
        <v>2</v>
      </c>
      <c r="AL12" s="79">
        <f t="shared" si="19"/>
        <v>2</v>
      </c>
      <c r="AM12" s="79">
        <f t="shared" si="19"/>
        <v>2</v>
      </c>
      <c r="AN12" s="79">
        <f t="shared" si="19"/>
        <v>3</v>
      </c>
      <c r="AO12" s="79">
        <f t="shared" si="19"/>
        <v>3</v>
      </c>
      <c r="AP12" s="79">
        <f t="shared" si="19"/>
        <v>3</v>
      </c>
      <c r="AQ12" s="79">
        <f t="shared" si="19"/>
        <v>3</v>
      </c>
      <c r="AR12" s="79">
        <f t="shared" si="19"/>
        <v>3</v>
      </c>
      <c r="AS12" s="79">
        <f t="shared" si="19"/>
        <v>3</v>
      </c>
      <c r="AT12" s="79">
        <f t="shared" si="19"/>
        <v>3</v>
      </c>
      <c r="AU12" s="79">
        <f t="shared" si="19"/>
        <v>3</v>
      </c>
      <c r="AV12" s="79">
        <f t="shared" si="19"/>
        <v>3</v>
      </c>
      <c r="AW12" s="79">
        <f t="shared" si="19"/>
        <v>3</v>
      </c>
      <c r="AX12" s="79">
        <f t="shared" si="19"/>
        <v>3</v>
      </c>
      <c r="AY12" s="79">
        <f t="shared" si="19"/>
        <v>3</v>
      </c>
      <c r="AZ12" s="79">
        <f t="shared" si="19"/>
        <v>4</v>
      </c>
      <c r="BA12" s="79">
        <f t="shared" si="19"/>
        <v>4</v>
      </c>
      <c r="BB12" s="79">
        <f t="shared" si="19"/>
        <v>4</v>
      </c>
      <c r="BC12" s="79">
        <f t="shared" si="19"/>
        <v>4</v>
      </c>
      <c r="BD12" s="79">
        <f t="shared" si="19"/>
        <v>4</v>
      </c>
      <c r="BE12" s="79">
        <f t="shared" si="19"/>
        <v>4</v>
      </c>
      <c r="BF12" s="79">
        <f t="shared" si="19"/>
        <v>4</v>
      </c>
      <c r="BG12" s="79">
        <f t="shared" si="19"/>
        <v>4</v>
      </c>
      <c r="BH12" s="79">
        <f t="shared" si="19"/>
        <v>4</v>
      </c>
      <c r="BI12" s="79">
        <f t="shared" si="19"/>
        <v>4</v>
      </c>
      <c r="BJ12" s="79">
        <f t="shared" si="19"/>
        <v>4</v>
      </c>
      <c r="BK12" s="79">
        <f t="shared" si="19"/>
        <v>4</v>
      </c>
      <c r="BL12" s="79">
        <f t="shared" si="19"/>
        <v>5</v>
      </c>
      <c r="BM12" s="79">
        <f t="shared" si="19"/>
        <v>5</v>
      </c>
      <c r="BN12" s="79">
        <f t="shared" si="19"/>
        <v>5</v>
      </c>
      <c r="BO12" s="79">
        <f t="shared" si="19"/>
        <v>5</v>
      </c>
      <c r="BP12" s="79">
        <f t="shared" si="19"/>
        <v>5</v>
      </c>
      <c r="BQ12" s="79">
        <f t="shared" si="19"/>
        <v>5</v>
      </c>
      <c r="BR12" s="79">
        <f t="shared" si="19"/>
        <v>5</v>
      </c>
      <c r="BS12" s="79">
        <f t="shared" si="19"/>
        <v>5</v>
      </c>
      <c r="BT12" s="79">
        <f t="shared" si="19"/>
        <v>5</v>
      </c>
      <c r="BU12" s="79">
        <f t="shared" si="19"/>
        <v>5</v>
      </c>
      <c r="BV12" s="79">
        <f t="shared" si="19"/>
        <v>5</v>
      </c>
      <c r="BW12" s="79">
        <f t="shared" si="19"/>
        <v>5</v>
      </c>
      <c r="BX12" s="79">
        <f t="shared" si="19"/>
        <v>6</v>
      </c>
      <c r="BY12" s="79">
        <f t="shared" si="19"/>
        <v>6</v>
      </c>
      <c r="BZ12" s="79">
        <f t="shared" si="19"/>
        <v>6</v>
      </c>
      <c r="CA12" s="79">
        <f t="shared" si="19"/>
        <v>6</v>
      </c>
      <c r="CB12" s="79">
        <f t="shared" si="19"/>
        <v>6</v>
      </c>
      <c r="CC12" s="79">
        <f t="shared" si="19"/>
        <v>6</v>
      </c>
      <c r="CD12" s="79">
        <f t="shared" si="19"/>
        <v>6</v>
      </c>
      <c r="CE12" s="79">
        <f t="shared" si="19"/>
        <v>6</v>
      </c>
      <c r="CF12" s="79">
        <f t="shared" si="19"/>
        <v>6</v>
      </c>
      <c r="CG12" s="79">
        <f t="shared" si="19"/>
        <v>6</v>
      </c>
      <c r="CH12" s="79">
        <f t="shared" si="19"/>
        <v>6</v>
      </c>
      <c r="CI12" s="79">
        <f t="shared" si="19"/>
        <v>6</v>
      </c>
      <c r="CJ12" s="79">
        <f t="shared" si="19"/>
        <v>7</v>
      </c>
      <c r="CK12" s="79">
        <f t="shared" si="19"/>
        <v>7</v>
      </c>
      <c r="CL12" s="79">
        <f t="shared" si="19"/>
        <v>7</v>
      </c>
      <c r="CM12" s="79">
        <f t="shared" si="19"/>
        <v>7</v>
      </c>
      <c r="CN12" s="79">
        <f t="shared" si="19"/>
        <v>7</v>
      </c>
      <c r="CO12" s="79">
        <f t="shared" si="19"/>
        <v>7</v>
      </c>
      <c r="CP12" s="79">
        <f t="shared" si="19"/>
        <v>7</v>
      </c>
      <c r="CQ12" s="79">
        <f t="shared" si="19"/>
        <v>7</v>
      </c>
      <c r="CR12" s="79">
        <f t="shared" si="19"/>
        <v>7</v>
      </c>
      <c r="CS12" s="79">
        <f t="shared" si="19"/>
        <v>7</v>
      </c>
      <c r="CT12" s="79">
        <f t="shared" si="19"/>
        <v>7</v>
      </c>
      <c r="CU12" s="79">
        <f t="shared" si="19"/>
        <v>7</v>
      </c>
      <c r="CV12" s="79">
        <f t="shared" si="19"/>
        <v>8</v>
      </c>
      <c r="CW12" s="79">
        <f t="shared" si="19"/>
        <v>8</v>
      </c>
      <c r="CX12" s="79">
        <f t="shared" si="19"/>
        <v>8</v>
      </c>
      <c r="CY12" s="79">
        <f t="shared" si="19"/>
        <v>8</v>
      </c>
      <c r="CZ12" s="79">
        <f t="shared" si="19"/>
        <v>8</v>
      </c>
      <c r="DA12" s="79">
        <f t="shared" si="19"/>
        <v>8</v>
      </c>
      <c r="DB12" s="79">
        <f t="shared" si="19"/>
        <v>8</v>
      </c>
      <c r="DC12" s="79">
        <f t="shared" si="19"/>
        <v>8</v>
      </c>
      <c r="DD12" s="79">
        <f t="shared" si="19"/>
        <v>8</v>
      </c>
      <c r="DE12" s="79">
        <f t="shared" si="19"/>
        <v>8</v>
      </c>
      <c r="DF12" s="79">
        <f t="shared" si="19"/>
        <v>8</v>
      </c>
      <c r="DG12" s="79">
        <f t="shared" si="19"/>
        <v>8</v>
      </c>
      <c r="DH12" s="79">
        <f t="shared" si="19"/>
        <v>9</v>
      </c>
      <c r="DI12" s="79">
        <f t="shared" si="19"/>
        <v>9</v>
      </c>
      <c r="DJ12" s="79">
        <f t="shared" si="19"/>
        <v>9</v>
      </c>
      <c r="DK12" s="79">
        <f t="shared" si="19"/>
        <v>9</v>
      </c>
      <c r="DL12" s="79">
        <f t="shared" si="19"/>
        <v>9</v>
      </c>
      <c r="DM12" s="79">
        <f t="shared" si="19"/>
        <v>9</v>
      </c>
      <c r="DN12" s="79">
        <f t="shared" si="19"/>
        <v>9</v>
      </c>
      <c r="DO12" s="79">
        <f t="shared" si="19"/>
        <v>9</v>
      </c>
      <c r="DP12" s="79">
        <f t="shared" si="19"/>
        <v>9</v>
      </c>
      <c r="DQ12" s="79">
        <f t="shared" si="19"/>
        <v>9</v>
      </c>
      <c r="DR12" s="79">
        <f t="shared" si="19"/>
        <v>9</v>
      </c>
      <c r="DS12" s="79">
        <f t="shared" si="19"/>
        <v>9</v>
      </c>
      <c r="DT12" s="79">
        <f t="shared" si="19"/>
        <v>10</v>
      </c>
      <c r="DU12" s="79">
        <f t="shared" si="19"/>
        <v>10</v>
      </c>
      <c r="DV12" s="79">
        <f t="shared" si="19"/>
        <v>10</v>
      </c>
      <c r="DW12" s="79">
        <f t="shared" si="19"/>
        <v>10</v>
      </c>
      <c r="DX12" s="79">
        <f t="shared" si="19"/>
        <v>10</v>
      </c>
      <c r="DY12" s="79">
        <f t="shared" si="19"/>
        <v>10</v>
      </c>
      <c r="DZ12" s="79">
        <f t="shared" si="19"/>
        <v>10</v>
      </c>
      <c r="EA12" s="79">
        <f t="shared" si="19"/>
        <v>10</v>
      </c>
      <c r="EB12" s="79">
        <f t="shared" si="19"/>
        <v>10</v>
      </c>
      <c r="EC12" s="79">
        <f t="shared" si="19"/>
        <v>10</v>
      </c>
      <c r="ED12" s="79">
        <f t="shared" si="19"/>
        <v>10</v>
      </c>
      <c r="EE12" s="79">
        <f t="shared" si="19"/>
        <v>10</v>
      </c>
      <c r="EF12" s="79">
        <f t="shared" si="19"/>
        <v>11</v>
      </c>
      <c r="EG12" s="79">
        <f t="shared" si="19"/>
        <v>11</v>
      </c>
      <c r="EH12" s="79">
        <f t="shared" si="19"/>
        <v>11</v>
      </c>
      <c r="EI12" s="79">
        <f t="shared" si="19"/>
        <v>11</v>
      </c>
      <c r="EJ12" s="79">
        <f t="shared" si="19"/>
        <v>11</v>
      </c>
      <c r="EK12" s="79">
        <f t="shared" si="19"/>
        <v>11</v>
      </c>
      <c r="EL12" s="79">
        <f t="shared" si="19"/>
        <v>11</v>
      </c>
      <c r="EM12" s="79">
        <f t="shared" si="19"/>
        <v>11</v>
      </c>
      <c r="EN12" s="79">
        <f t="shared" si="19"/>
        <v>11</v>
      </c>
      <c r="EO12" s="79">
        <f t="shared" si="19"/>
        <v>11</v>
      </c>
      <c r="EP12" s="79">
        <f t="shared" si="19"/>
        <v>11</v>
      </c>
      <c r="EQ12" s="79">
        <f t="shared" si="19"/>
        <v>11</v>
      </c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</row>
    <row r="13" ht="12.75" customHeight="1">
      <c r="A13" s="1"/>
      <c r="B13" s="181" t="s">
        <v>382</v>
      </c>
      <c r="C13" s="384"/>
      <c r="D13" s="197">
        <f>+Starting_Year</f>
        <v>2025</v>
      </c>
      <c r="E13" s="197">
        <f t="shared" ref="E13:N13" si="20">D13+1</f>
        <v>2026</v>
      </c>
      <c r="F13" s="197">
        <f t="shared" si="20"/>
        <v>2027</v>
      </c>
      <c r="G13" s="197">
        <f t="shared" si="20"/>
        <v>2028</v>
      </c>
      <c r="H13" s="197">
        <f t="shared" si="20"/>
        <v>2029</v>
      </c>
      <c r="I13" s="197">
        <f t="shared" si="20"/>
        <v>2030</v>
      </c>
      <c r="J13" s="197">
        <f t="shared" si="20"/>
        <v>2031</v>
      </c>
      <c r="K13" s="197">
        <f t="shared" si="20"/>
        <v>2032</v>
      </c>
      <c r="L13" s="197">
        <f t="shared" si="20"/>
        <v>2033</v>
      </c>
      <c r="M13" s="197">
        <f t="shared" si="20"/>
        <v>2034</v>
      </c>
      <c r="N13" s="197">
        <f t="shared" si="20"/>
        <v>2035</v>
      </c>
      <c r="O13" s="394"/>
      <c r="P13" s="224">
        <f>+DATE(Starting_Year,1,1)</f>
        <v>45658</v>
      </c>
      <c r="Q13" s="183">
        <f t="shared" ref="Q13:EQ13" si="21">+EDATE(P13,1)</f>
        <v>45689</v>
      </c>
      <c r="R13" s="183">
        <f t="shared" si="21"/>
        <v>45717</v>
      </c>
      <c r="S13" s="183">
        <f t="shared" si="21"/>
        <v>45748</v>
      </c>
      <c r="T13" s="183">
        <f t="shared" si="21"/>
        <v>45778</v>
      </c>
      <c r="U13" s="183">
        <f t="shared" si="21"/>
        <v>45809</v>
      </c>
      <c r="V13" s="183">
        <f t="shared" si="21"/>
        <v>45839</v>
      </c>
      <c r="W13" s="183">
        <f t="shared" si="21"/>
        <v>45870</v>
      </c>
      <c r="X13" s="183">
        <f t="shared" si="21"/>
        <v>45901</v>
      </c>
      <c r="Y13" s="183">
        <f t="shared" si="21"/>
        <v>45931</v>
      </c>
      <c r="Z13" s="183">
        <f t="shared" si="21"/>
        <v>45962</v>
      </c>
      <c r="AA13" s="183">
        <f t="shared" si="21"/>
        <v>45992</v>
      </c>
      <c r="AB13" s="183">
        <f t="shared" si="21"/>
        <v>46023</v>
      </c>
      <c r="AC13" s="183">
        <f t="shared" si="21"/>
        <v>46054</v>
      </c>
      <c r="AD13" s="183">
        <f t="shared" si="21"/>
        <v>46082</v>
      </c>
      <c r="AE13" s="183">
        <f t="shared" si="21"/>
        <v>46113</v>
      </c>
      <c r="AF13" s="183">
        <f t="shared" si="21"/>
        <v>46143</v>
      </c>
      <c r="AG13" s="183">
        <f t="shared" si="21"/>
        <v>46174</v>
      </c>
      <c r="AH13" s="183">
        <f t="shared" si="21"/>
        <v>46204</v>
      </c>
      <c r="AI13" s="183">
        <f t="shared" si="21"/>
        <v>46235</v>
      </c>
      <c r="AJ13" s="183">
        <f t="shared" si="21"/>
        <v>46266</v>
      </c>
      <c r="AK13" s="183">
        <f t="shared" si="21"/>
        <v>46296</v>
      </c>
      <c r="AL13" s="183">
        <f t="shared" si="21"/>
        <v>46327</v>
      </c>
      <c r="AM13" s="183">
        <f t="shared" si="21"/>
        <v>46357</v>
      </c>
      <c r="AN13" s="183">
        <f t="shared" si="21"/>
        <v>46388</v>
      </c>
      <c r="AO13" s="183">
        <f t="shared" si="21"/>
        <v>46419</v>
      </c>
      <c r="AP13" s="183">
        <f t="shared" si="21"/>
        <v>46447</v>
      </c>
      <c r="AQ13" s="183">
        <f t="shared" si="21"/>
        <v>46478</v>
      </c>
      <c r="AR13" s="183">
        <f t="shared" si="21"/>
        <v>46508</v>
      </c>
      <c r="AS13" s="183">
        <f t="shared" si="21"/>
        <v>46539</v>
      </c>
      <c r="AT13" s="183">
        <f t="shared" si="21"/>
        <v>46569</v>
      </c>
      <c r="AU13" s="183">
        <f t="shared" si="21"/>
        <v>46600</v>
      </c>
      <c r="AV13" s="183">
        <f t="shared" si="21"/>
        <v>46631</v>
      </c>
      <c r="AW13" s="183">
        <f t="shared" si="21"/>
        <v>46661</v>
      </c>
      <c r="AX13" s="183">
        <f t="shared" si="21"/>
        <v>46692</v>
      </c>
      <c r="AY13" s="183">
        <f t="shared" si="21"/>
        <v>46722</v>
      </c>
      <c r="AZ13" s="183">
        <f t="shared" si="21"/>
        <v>46753</v>
      </c>
      <c r="BA13" s="183">
        <f t="shared" si="21"/>
        <v>46784</v>
      </c>
      <c r="BB13" s="183">
        <f t="shared" si="21"/>
        <v>46813</v>
      </c>
      <c r="BC13" s="183">
        <f t="shared" si="21"/>
        <v>46844</v>
      </c>
      <c r="BD13" s="183">
        <f t="shared" si="21"/>
        <v>46874</v>
      </c>
      <c r="BE13" s="183">
        <f t="shared" si="21"/>
        <v>46905</v>
      </c>
      <c r="BF13" s="183">
        <f t="shared" si="21"/>
        <v>46935</v>
      </c>
      <c r="BG13" s="183">
        <f t="shared" si="21"/>
        <v>46966</v>
      </c>
      <c r="BH13" s="183">
        <f t="shared" si="21"/>
        <v>46997</v>
      </c>
      <c r="BI13" s="183">
        <f t="shared" si="21"/>
        <v>47027</v>
      </c>
      <c r="BJ13" s="183">
        <f t="shared" si="21"/>
        <v>47058</v>
      </c>
      <c r="BK13" s="183">
        <f t="shared" si="21"/>
        <v>47088</v>
      </c>
      <c r="BL13" s="183">
        <f t="shared" si="21"/>
        <v>47119</v>
      </c>
      <c r="BM13" s="183">
        <f t="shared" si="21"/>
        <v>47150</v>
      </c>
      <c r="BN13" s="183">
        <f t="shared" si="21"/>
        <v>47178</v>
      </c>
      <c r="BO13" s="183">
        <f t="shared" si="21"/>
        <v>47209</v>
      </c>
      <c r="BP13" s="183">
        <f t="shared" si="21"/>
        <v>47239</v>
      </c>
      <c r="BQ13" s="183">
        <f t="shared" si="21"/>
        <v>47270</v>
      </c>
      <c r="BR13" s="183">
        <f t="shared" si="21"/>
        <v>47300</v>
      </c>
      <c r="BS13" s="183">
        <f t="shared" si="21"/>
        <v>47331</v>
      </c>
      <c r="BT13" s="183">
        <f t="shared" si="21"/>
        <v>47362</v>
      </c>
      <c r="BU13" s="183">
        <f t="shared" si="21"/>
        <v>47392</v>
      </c>
      <c r="BV13" s="183">
        <f t="shared" si="21"/>
        <v>47423</v>
      </c>
      <c r="BW13" s="183">
        <f t="shared" si="21"/>
        <v>47453</v>
      </c>
      <c r="BX13" s="183">
        <f t="shared" si="21"/>
        <v>47484</v>
      </c>
      <c r="BY13" s="183">
        <f t="shared" si="21"/>
        <v>47515</v>
      </c>
      <c r="BZ13" s="183">
        <f t="shared" si="21"/>
        <v>47543</v>
      </c>
      <c r="CA13" s="183">
        <f t="shared" si="21"/>
        <v>47574</v>
      </c>
      <c r="CB13" s="183">
        <f t="shared" si="21"/>
        <v>47604</v>
      </c>
      <c r="CC13" s="183">
        <f t="shared" si="21"/>
        <v>47635</v>
      </c>
      <c r="CD13" s="183">
        <f t="shared" si="21"/>
        <v>47665</v>
      </c>
      <c r="CE13" s="183">
        <f t="shared" si="21"/>
        <v>47696</v>
      </c>
      <c r="CF13" s="183">
        <f t="shared" si="21"/>
        <v>47727</v>
      </c>
      <c r="CG13" s="183">
        <f t="shared" si="21"/>
        <v>47757</v>
      </c>
      <c r="CH13" s="183">
        <f t="shared" si="21"/>
        <v>47788</v>
      </c>
      <c r="CI13" s="183">
        <f t="shared" si="21"/>
        <v>47818</v>
      </c>
      <c r="CJ13" s="183">
        <f t="shared" si="21"/>
        <v>47849</v>
      </c>
      <c r="CK13" s="183">
        <f t="shared" si="21"/>
        <v>47880</v>
      </c>
      <c r="CL13" s="183">
        <f t="shared" si="21"/>
        <v>47908</v>
      </c>
      <c r="CM13" s="183">
        <f t="shared" si="21"/>
        <v>47939</v>
      </c>
      <c r="CN13" s="183">
        <f t="shared" si="21"/>
        <v>47969</v>
      </c>
      <c r="CO13" s="183">
        <f t="shared" si="21"/>
        <v>48000</v>
      </c>
      <c r="CP13" s="183">
        <f t="shared" si="21"/>
        <v>48030</v>
      </c>
      <c r="CQ13" s="183">
        <f t="shared" si="21"/>
        <v>48061</v>
      </c>
      <c r="CR13" s="183">
        <f t="shared" si="21"/>
        <v>48092</v>
      </c>
      <c r="CS13" s="183">
        <f t="shared" si="21"/>
        <v>48122</v>
      </c>
      <c r="CT13" s="183">
        <f t="shared" si="21"/>
        <v>48153</v>
      </c>
      <c r="CU13" s="183">
        <f t="shared" si="21"/>
        <v>48183</v>
      </c>
      <c r="CV13" s="183">
        <f t="shared" si="21"/>
        <v>48214</v>
      </c>
      <c r="CW13" s="183">
        <f t="shared" si="21"/>
        <v>48245</v>
      </c>
      <c r="CX13" s="183">
        <f t="shared" si="21"/>
        <v>48274</v>
      </c>
      <c r="CY13" s="183">
        <f t="shared" si="21"/>
        <v>48305</v>
      </c>
      <c r="CZ13" s="183">
        <f t="shared" si="21"/>
        <v>48335</v>
      </c>
      <c r="DA13" s="183">
        <f t="shared" si="21"/>
        <v>48366</v>
      </c>
      <c r="DB13" s="183">
        <f t="shared" si="21"/>
        <v>48396</v>
      </c>
      <c r="DC13" s="183">
        <f t="shared" si="21"/>
        <v>48427</v>
      </c>
      <c r="DD13" s="183">
        <f t="shared" si="21"/>
        <v>48458</v>
      </c>
      <c r="DE13" s="183">
        <f t="shared" si="21"/>
        <v>48488</v>
      </c>
      <c r="DF13" s="183">
        <f t="shared" si="21"/>
        <v>48519</v>
      </c>
      <c r="DG13" s="183">
        <f t="shared" si="21"/>
        <v>48549</v>
      </c>
      <c r="DH13" s="183">
        <f t="shared" si="21"/>
        <v>48580</v>
      </c>
      <c r="DI13" s="183">
        <f t="shared" si="21"/>
        <v>48611</v>
      </c>
      <c r="DJ13" s="183">
        <f t="shared" si="21"/>
        <v>48639</v>
      </c>
      <c r="DK13" s="183">
        <f t="shared" si="21"/>
        <v>48670</v>
      </c>
      <c r="DL13" s="183">
        <f t="shared" si="21"/>
        <v>48700</v>
      </c>
      <c r="DM13" s="183">
        <f t="shared" si="21"/>
        <v>48731</v>
      </c>
      <c r="DN13" s="183">
        <f t="shared" si="21"/>
        <v>48761</v>
      </c>
      <c r="DO13" s="183">
        <f t="shared" si="21"/>
        <v>48792</v>
      </c>
      <c r="DP13" s="183">
        <f t="shared" si="21"/>
        <v>48823</v>
      </c>
      <c r="DQ13" s="183">
        <f t="shared" si="21"/>
        <v>48853</v>
      </c>
      <c r="DR13" s="183">
        <f t="shared" si="21"/>
        <v>48884</v>
      </c>
      <c r="DS13" s="183">
        <f t="shared" si="21"/>
        <v>48914</v>
      </c>
      <c r="DT13" s="183">
        <f t="shared" si="21"/>
        <v>48945</v>
      </c>
      <c r="DU13" s="183">
        <f t="shared" si="21"/>
        <v>48976</v>
      </c>
      <c r="DV13" s="183">
        <f t="shared" si="21"/>
        <v>49004</v>
      </c>
      <c r="DW13" s="183">
        <f t="shared" si="21"/>
        <v>49035</v>
      </c>
      <c r="DX13" s="183">
        <f t="shared" si="21"/>
        <v>49065</v>
      </c>
      <c r="DY13" s="183">
        <f t="shared" si="21"/>
        <v>49096</v>
      </c>
      <c r="DZ13" s="183">
        <f t="shared" si="21"/>
        <v>49126</v>
      </c>
      <c r="EA13" s="183">
        <f t="shared" si="21"/>
        <v>49157</v>
      </c>
      <c r="EB13" s="183">
        <f t="shared" si="21"/>
        <v>49188</v>
      </c>
      <c r="EC13" s="183">
        <f t="shared" si="21"/>
        <v>49218</v>
      </c>
      <c r="ED13" s="183">
        <f t="shared" si="21"/>
        <v>49249</v>
      </c>
      <c r="EE13" s="183">
        <f t="shared" si="21"/>
        <v>49279</v>
      </c>
      <c r="EF13" s="183">
        <f t="shared" si="21"/>
        <v>49310</v>
      </c>
      <c r="EG13" s="183">
        <f t="shared" si="21"/>
        <v>49341</v>
      </c>
      <c r="EH13" s="183">
        <f t="shared" si="21"/>
        <v>49369</v>
      </c>
      <c r="EI13" s="183">
        <f t="shared" si="21"/>
        <v>49400</v>
      </c>
      <c r="EJ13" s="183">
        <f t="shared" si="21"/>
        <v>49430</v>
      </c>
      <c r="EK13" s="183">
        <f t="shared" si="21"/>
        <v>49461</v>
      </c>
      <c r="EL13" s="183">
        <f t="shared" si="21"/>
        <v>49491</v>
      </c>
      <c r="EM13" s="183">
        <f t="shared" si="21"/>
        <v>49522</v>
      </c>
      <c r="EN13" s="183">
        <f t="shared" si="21"/>
        <v>49553</v>
      </c>
      <c r="EO13" s="183">
        <f t="shared" si="21"/>
        <v>49583</v>
      </c>
      <c r="EP13" s="183">
        <f t="shared" si="21"/>
        <v>49614</v>
      </c>
      <c r="EQ13" s="183">
        <f t="shared" si="21"/>
        <v>49644</v>
      </c>
      <c r="ER13" s="1"/>
      <c r="ES13" s="395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</row>
    <row r="14" ht="12.75" customHeight="1">
      <c r="A14" s="1"/>
      <c r="B14" s="210" t="s">
        <v>383</v>
      </c>
      <c r="C14" s="396"/>
      <c r="D14" s="251"/>
      <c r="E14" s="397"/>
      <c r="F14" s="397"/>
      <c r="G14" s="397"/>
      <c r="H14" s="397"/>
      <c r="I14" s="397"/>
      <c r="J14" s="397"/>
      <c r="K14" s="397"/>
      <c r="L14" s="397"/>
      <c r="M14" s="397"/>
      <c r="N14" s="397"/>
      <c r="O14" s="394"/>
      <c r="P14" s="234"/>
      <c r="Q14" s="398"/>
      <c r="R14" s="398"/>
      <c r="S14" s="398"/>
      <c r="T14" s="398"/>
      <c r="U14" s="398"/>
      <c r="V14" s="398"/>
      <c r="W14" s="398"/>
      <c r="X14" s="398"/>
      <c r="Y14" s="398"/>
      <c r="Z14" s="398"/>
      <c r="AA14" s="398"/>
      <c r="AB14" s="398"/>
      <c r="AC14" s="398"/>
      <c r="AD14" s="398"/>
      <c r="AE14" s="398"/>
      <c r="AF14" s="398"/>
      <c r="AG14" s="398"/>
      <c r="AH14" s="398"/>
      <c r="AI14" s="398"/>
      <c r="AJ14" s="398"/>
      <c r="AK14" s="398"/>
      <c r="AL14" s="398"/>
      <c r="AM14" s="398"/>
      <c r="AN14" s="398"/>
      <c r="AO14" s="398"/>
      <c r="AP14" s="398"/>
      <c r="AQ14" s="398"/>
      <c r="AR14" s="398"/>
      <c r="AS14" s="398"/>
      <c r="AT14" s="398"/>
      <c r="AU14" s="398"/>
      <c r="AV14" s="398"/>
      <c r="AW14" s="398"/>
      <c r="AX14" s="398"/>
      <c r="AY14" s="398"/>
      <c r="AZ14" s="398"/>
      <c r="BA14" s="398"/>
      <c r="BB14" s="398"/>
      <c r="BC14" s="398"/>
      <c r="BD14" s="398"/>
      <c r="BE14" s="398"/>
      <c r="BF14" s="398"/>
      <c r="BG14" s="398"/>
      <c r="BH14" s="398"/>
      <c r="BI14" s="398"/>
      <c r="BJ14" s="398"/>
      <c r="BK14" s="398"/>
      <c r="BL14" s="398"/>
      <c r="BM14" s="398"/>
      <c r="BN14" s="398"/>
      <c r="BO14" s="398"/>
      <c r="BP14" s="398"/>
      <c r="BQ14" s="398"/>
      <c r="BR14" s="398"/>
      <c r="BS14" s="398"/>
      <c r="BT14" s="398"/>
      <c r="BU14" s="398"/>
      <c r="BV14" s="398"/>
      <c r="BW14" s="398"/>
      <c r="BX14" s="398"/>
      <c r="BY14" s="398"/>
      <c r="BZ14" s="398"/>
      <c r="CA14" s="398"/>
      <c r="CB14" s="398"/>
      <c r="CC14" s="398"/>
      <c r="CD14" s="398"/>
      <c r="CE14" s="398"/>
      <c r="CF14" s="398"/>
      <c r="CG14" s="398"/>
      <c r="CH14" s="398"/>
      <c r="CI14" s="398"/>
      <c r="CJ14" s="398"/>
      <c r="CK14" s="398"/>
      <c r="CL14" s="398"/>
      <c r="CM14" s="398"/>
      <c r="CN14" s="398"/>
      <c r="CO14" s="398"/>
      <c r="CP14" s="398"/>
      <c r="CQ14" s="398"/>
      <c r="CR14" s="398"/>
      <c r="CS14" s="398"/>
      <c r="CT14" s="398"/>
      <c r="CU14" s="398"/>
      <c r="CV14" s="398"/>
      <c r="CW14" s="398"/>
      <c r="CX14" s="398"/>
      <c r="CY14" s="398"/>
      <c r="CZ14" s="398"/>
      <c r="DA14" s="398"/>
      <c r="DB14" s="398"/>
      <c r="DC14" s="398"/>
      <c r="DD14" s="398"/>
      <c r="DE14" s="398"/>
      <c r="DF14" s="398"/>
      <c r="DG14" s="398"/>
      <c r="DH14" s="398"/>
      <c r="DI14" s="398"/>
      <c r="DJ14" s="398"/>
      <c r="DK14" s="398"/>
      <c r="DL14" s="398"/>
      <c r="DM14" s="398"/>
      <c r="DN14" s="398"/>
      <c r="DO14" s="398"/>
      <c r="DP14" s="398"/>
      <c r="DQ14" s="398"/>
      <c r="DR14" s="398"/>
      <c r="DS14" s="398"/>
      <c r="DT14" s="398"/>
      <c r="DU14" s="398"/>
      <c r="DV14" s="398"/>
      <c r="DW14" s="398"/>
      <c r="DX14" s="398"/>
      <c r="DY14" s="398"/>
      <c r="DZ14" s="398"/>
      <c r="EA14" s="398"/>
      <c r="EB14" s="398"/>
      <c r="EC14" s="398"/>
      <c r="ED14" s="398"/>
      <c r="EE14" s="398"/>
      <c r="EF14" s="398"/>
      <c r="EG14" s="398"/>
      <c r="EH14" s="398"/>
      <c r="EI14" s="398"/>
      <c r="EJ14" s="398"/>
      <c r="EK14" s="398"/>
      <c r="EL14" s="398"/>
      <c r="EM14" s="398"/>
      <c r="EN14" s="398"/>
      <c r="EO14" s="398"/>
      <c r="EP14" s="398"/>
      <c r="EQ14" s="398"/>
      <c r="ER14" s="1"/>
      <c r="ES14" s="395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</row>
    <row r="15" ht="12.75" customHeight="1">
      <c r="A15" s="1"/>
      <c r="B15" s="210"/>
      <c r="C15" s="396"/>
      <c r="D15" s="234"/>
      <c r="E15" s="234"/>
      <c r="F15" s="234"/>
      <c r="G15" s="234"/>
      <c r="H15" s="234"/>
      <c r="I15" s="234"/>
      <c r="J15" s="234"/>
      <c r="K15" s="234"/>
      <c r="L15" s="234"/>
      <c r="M15" s="234"/>
      <c r="N15" s="234"/>
      <c r="O15" s="394"/>
      <c r="P15" s="234"/>
      <c r="Q15" s="398"/>
      <c r="R15" s="398"/>
      <c r="S15" s="398"/>
      <c r="T15" s="398"/>
      <c r="U15" s="398"/>
      <c r="V15" s="398"/>
      <c r="W15" s="398"/>
      <c r="X15" s="398"/>
      <c r="Y15" s="398"/>
      <c r="Z15" s="398"/>
      <c r="AA15" s="398"/>
      <c r="AB15" s="398"/>
      <c r="AC15" s="398"/>
      <c r="AD15" s="398"/>
      <c r="AE15" s="398"/>
      <c r="AF15" s="398"/>
      <c r="AG15" s="398"/>
      <c r="AH15" s="398"/>
      <c r="AI15" s="398"/>
      <c r="AJ15" s="398"/>
      <c r="AK15" s="398"/>
      <c r="AL15" s="398"/>
      <c r="AM15" s="398"/>
      <c r="AN15" s="398"/>
      <c r="AO15" s="398"/>
      <c r="AP15" s="398"/>
      <c r="AQ15" s="398"/>
      <c r="AR15" s="398"/>
      <c r="AS15" s="398"/>
      <c r="AT15" s="398"/>
      <c r="AU15" s="398"/>
      <c r="AV15" s="398"/>
      <c r="AW15" s="398"/>
      <c r="AX15" s="398"/>
      <c r="AY15" s="398"/>
      <c r="AZ15" s="398"/>
      <c r="BA15" s="398"/>
      <c r="BB15" s="398"/>
      <c r="BC15" s="398"/>
      <c r="BD15" s="398"/>
      <c r="BE15" s="398"/>
      <c r="BF15" s="398"/>
      <c r="BG15" s="398"/>
      <c r="BH15" s="398"/>
      <c r="BI15" s="398"/>
      <c r="BJ15" s="398"/>
      <c r="BK15" s="398"/>
      <c r="BL15" s="398"/>
      <c r="BM15" s="398"/>
      <c r="BN15" s="398"/>
      <c r="BO15" s="398"/>
      <c r="BP15" s="398"/>
      <c r="BQ15" s="398"/>
      <c r="BR15" s="398"/>
      <c r="BS15" s="398"/>
      <c r="BT15" s="398"/>
      <c r="BU15" s="398"/>
      <c r="BV15" s="398"/>
      <c r="BW15" s="398"/>
      <c r="BX15" s="398"/>
      <c r="BY15" s="398"/>
      <c r="BZ15" s="398"/>
      <c r="CA15" s="398"/>
      <c r="CB15" s="398"/>
      <c r="CC15" s="398"/>
      <c r="CD15" s="398"/>
      <c r="CE15" s="398"/>
      <c r="CF15" s="398"/>
      <c r="CG15" s="398"/>
      <c r="CH15" s="398"/>
      <c r="CI15" s="398"/>
      <c r="CJ15" s="398"/>
      <c r="CK15" s="398"/>
      <c r="CL15" s="398"/>
      <c r="CM15" s="398"/>
      <c r="CN15" s="398"/>
      <c r="CO15" s="398"/>
      <c r="CP15" s="398"/>
      <c r="CQ15" s="398"/>
      <c r="CR15" s="398"/>
      <c r="CS15" s="398"/>
      <c r="CT15" s="398"/>
      <c r="CU15" s="398"/>
      <c r="CV15" s="398"/>
      <c r="CW15" s="398"/>
      <c r="CX15" s="398"/>
      <c r="CY15" s="398"/>
      <c r="CZ15" s="398"/>
      <c r="DA15" s="398"/>
      <c r="DB15" s="398"/>
      <c r="DC15" s="398"/>
      <c r="DD15" s="398"/>
      <c r="DE15" s="398"/>
      <c r="DF15" s="398"/>
      <c r="DG15" s="398"/>
      <c r="DH15" s="398"/>
      <c r="DI15" s="398"/>
      <c r="DJ15" s="398"/>
      <c r="DK15" s="398"/>
      <c r="DL15" s="398"/>
      <c r="DM15" s="398"/>
      <c r="DN15" s="398"/>
      <c r="DO15" s="398"/>
      <c r="DP15" s="398"/>
      <c r="DQ15" s="398"/>
      <c r="DR15" s="398"/>
      <c r="DS15" s="398"/>
      <c r="DT15" s="398"/>
      <c r="DU15" s="398"/>
      <c r="DV15" s="398"/>
      <c r="DW15" s="398"/>
      <c r="DX15" s="398"/>
      <c r="DY15" s="398"/>
      <c r="DZ15" s="398"/>
      <c r="EA15" s="398"/>
      <c r="EB15" s="398"/>
      <c r="EC15" s="398"/>
      <c r="ED15" s="398"/>
      <c r="EE15" s="398"/>
      <c r="EF15" s="398"/>
      <c r="EG15" s="398"/>
      <c r="EH15" s="398"/>
      <c r="EI15" s="398"/>
      <c r="EJ15" s="398"/>
      <c r="EK15" s="398"/>
      <c r="EL15" s="398"/>
      <c r="EM15" s="398"/>
      <c r="EN15" s="398"/>
      <c r="EO15" s="398"/>
      <c r="EP15" s="398"/>
      <c r="EQ15" s="398"/>
      <c r="ER15" s="1"/>
      <c r="ES15" s="395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</row>
    <row r="16" ht="12.75" customHeight="1">
      <c r="A16" s="1"/>
      <c r="B16" s="210"/>
      <c r="C16" s="396" t="s">
        <v>384</v>
      </c>
      <c r="D16" s="234">
        <f t="shared" ref="D16:N16" si="22">+SUMIF($P$2:$EQ$2,D$13,$P16:$EQ16)</f>
        <v>0</v>
      </c>
      <c r="E16" s="234">
        <f t="shared" si="22"/>
        <v>0</v>
      </c>
      <c r="F16" s="234">
        <f t="shared" si="22"/>
        <v>0</v>
      </c>
      <c r="G16" s="234">
        <f t="shared" si="22"/>
        <v>0</v>
      </c>
      <c r="H16" s="234">
        <f t="shared" si="22"/>
        <v>0</v>
      </c>
      <c r="I16" s="234">
        <f t="shared" si="22"/>
        <v>0</v>
      </c>
      <c r="J16" s="234">
        <f t="shared" si="22"/>
        <v>0</v>
      </c>
      <c r="K16" s="234">
        <f t="shared" si="22"/>
        <v>0</v>
      </c>
      <c r="L16" s="234">
        <f t="shared" si="22"/>
        <v>0</v>
      </c>
      <c r="M16" s="234">
        <f t="shared" si="22"/>
        <v>0</v>
      </c>
      <c r="N16" s="234">
        <f t="shared" si="22"/>
        <v>0</v>
      </c>
      <c r="O16" s="394"/>
      <c r="P16" s="234">
        <f t="shared" ref="P16:EQ16" si="23">SUMIFS(Q$71:Q$136,$C$71:$C$136,"=G&amp;A",$D$71:$D$136,"=contract")</f>
        <v>0</v>
      </c>
      <c r="Q16" s="234">
        <f t="shared" si="23"/>
        <v>0</v>
      </c>
      <c r="R16" s="234">
        <f t="shared" si="23"/>
        <v>0</v>
      </c>
      <c r="S16" s="234">
        <f t="shared" si="23"/>
        <v>0</v>
      </c>
      <c r="T16" s="234">
        <f t="shared" si="23"/>
        <v>0</v>
      </c>
      <c r="U16" s="234">
        <f t="shared" si="23"/>
        <v>0</v>
      </c>
      <c r="V16" s="234">
        <f t="shared" si="23"/>
        <v>0</v>
      </c>
      <c r="W16" s="234">
        <f t="shared" si="23"/>
        <v>0</v>
      </c>
      <c r="X16" s="234">
        <f t="shared" si="23"/>
        <v>0</v>
      </c>
      <c r="Y16" s="234">
        <f t="shared" si="23"/>
        <v>0</v>
      </c>
      <c r="Z16" s="234">
        <f t="shared" si="23"/>
        <v>0</v>
      </c>
      <c r="AA16" s="234">
        <f t="shared" si="23"/>
        <v>0</v>
      </c>
      <c r="AB16" s="234">
        <f t="shared" si="23"/>
        <v>0</v>
      </c>
      <c r="AC16" s="234">
        <f t="shared" si="23"/>
        <v>0</v>
      </c>
      <c r="AD16" s="234">
        <f t="shared" si="23"/>
        <v>0</v>
      </c>
      <c r="AE16" s="234">
        <f t="shared" si="23"/>
        <v>0</v>
      </c>
      <c r="AF16" s="234">
        <f t="shared" si="23"/>
        <v>0</v>
      </c>
      <c r="AG16" s="234">
        <f t="shared" si="23"/>
        <v>0</v>
      </c>
      <c r="AH16" s="234">
        <f t="shared" si="23"/>
        <v>0</v>
      </c>
      <c r="AI16" s="234">
        <f t="shared" si="23"/>
        <v>0</v>
      </c>
      <c r="AJ16" s="234">
        <f t="shared" si="23"/>
        <v>0</v>
      </c>
      <c r="AK16" s="234">
        <f t="shared" si="23"/>
        <v>0</v>
      </c>
      <c r="AL16" s="234">
        <f t="shared" si="23"/>
        <v>0</v>
      </c>
      <c r="AM16" s="234">
        <f t="shared" si="23"/>
        <v>0</v>
      </c>
      <c r="AN16" s="234">
        <f t="shared" si="23"/>
        <v>0</v>
      </c>
      <c r="AO16" s="234">
        <f t="shared" si="23"/>
        <v>0</v>
      </c>
      <c r="AP16" s="234">
        <f t="shared" si="23"/>
        <v>0</v>
      </c>
      <c r="AQ16" s="234">
        <f t="shared" si="23"/>
        <v>0</v>
      </c>
      <c r="AR16" s="234">
        <f t="shared" si="23"/>
        <v>0</v>
      </c>
      <c r="AS16" s="234">
        <f t="shared" si="23"/>
        <v>0</v>
      </c>
      <c r="AT16" s="234">
        <f t="shared" si="23"/>
        <v>0</v>
      </c>
      <c r="AU16" s="234">
        <f t="shared" si="23"/>
        <v>0</v>
      </c>
      <c r="AV16" s="234">
        <f t="shared" si="23"/>
        <v>0</v>
      </c>
      <c r="AW16" s="234">
        <f t="shared" si="23"/>
        <v>0</v>
      </c>
      <c r="AX16" s="234">
        <f t="shared" si="23"/>
        <v>0</v>
      </c>
      <c r="AY16" s="234">
        <f t="shared" si="23"/>
        <v>0</v>
      </c>
      <c r="AZ16" s="234">
        <f t="shared" si="23"/>
        <v>0</v>
      </c>
      <c r="BA16" s="234">
        <f t="shared" si="23"/>
        <v>0</v>
      </c>
      <c r="BB16" s="234">
        <f t="shared" si="23"/>
        <v>0</v>
      </c>
      <c r="BC16" s="234">
        <f t="shared" si="23"/>
        <v>0</v>
      </c>
      <c r="BD16" s="234">
        <f t="shared" si="23"/>
        <v>0</v>
      </c>
      <c r="BE16" s="234">
        <f t="shared" si="23"/>
        <v>0</v>
      </c>
      <c r="BF16" s="234">
        <f t="shared" si="23"/>
        <v>0</v>
      </c>
      <c r="BG16" s="234">
        <f t="shared" si="23"/>
        <v>0</v>
      </c>
      <c r="BH16" s="234">
        <f t="shared" si="23"/>
        <v>0</v>
      </c>
      <c r="BI16" s="234">
        <f t="shared" si="23"/>
        <v>0</v>
      </c>
      <c r="BJ16" s="234">
        <f t="shared" si="23"/>
        <v>0</v>
      </c>
      <c r="BK16" s="234">
        <f t="shared" si="23"/>
        <v>0</v>
      </c>
      <c r="BL16" s="234">
        <f t="shared" si="23"/>
        <v>0</v>
      </c>
      <c r="BM16" s="234">
        <f t="shared" si="23"/>
        <v>0</v>
      </c>
      <c r="BN16" s="234">
        <f t="shared" si="23"/>
        <v>0</v>
      </c>
      <c r="BO16" s="234">
        <f t="shared" si="23"/>
        <v>0</v>
      </c>
      <c r="BP16" s="234">
        <f t="shared" si="23"/>
        <v>0</v>
      </c>
      <c r="BQ16" s="234">
        <f t="shared" si="23"/>
        <v>0</v>
      </c>
      <c r="BR16" s="234">
        <f t="shared" si="23"/>
        <v>0</v>
      </c>
      <c r="BS16" s="234">
        <f t="shared" si="23"/>
        <v>0</v>
      </c>
      <c r="BT16" s="234">
        <f t="shared" si="23"/>
        <v>0</v>
      </c>
      <c r="BU16" s="234">
        <f t="shared" si="23"/>
        <v>0</v>
      </c>
      <c r="BV16" s="234">
        <f t="shared" si="23"/>
        <v>0</v>
      </c>
      <c r="BW16" s="234">
        <f t="shared" si="23"/>
        <v>0</v>
      </c>
      <c r="BX16" s="234">
        <f t="shared" si="23"/>
        <v>0</v>
      </c>
      <c r="BY16" s="234">
        <f t="shared" si="23"/>
        <v>0</v>
      </c>
      <c r="BZ16" s="234">
        <f t="shared" si="23"/>
        <v>0</v>
      </c>
      <c r="CA16" s="234">
        <f t="shared" si="23"/>
        <v>0</v>
      </c>
      <c r="CB16" s="234">
        <f t="shared" si="23"/>
        <v>0</v>
      </c>
      <c r="CC16" s="234">
        <f t="shared" si="23"/>
        <v>0</v>
      </c>
      <c r="CD16" s="234">
        <f t="shared" si="23"/>
        <v>0</v>
      </c>
      <c r="CE16" s="234">
        <f t="shared" si="23"/>
        <v>0</v>
      </c>
      <c r="CF16" s="234">
        <f t="shared" si="23"/>
        <v>0</v>
      </c>
      <c r="CG16" s="234">
        <f t="shared" si="23"/>
        <v>0</v>
      </c>
      <c r="CH16" s="234">
        <f t="shared" si="23"/>
        <v>0</v>
      </c>
      <c r="CI16" s="234">
        <f t="shared" si="23"/>
        <v>0</v>
      </c>
      <c r="CJ16" s="234">
        <f t="shared" si="23"/>
        <v>0</v>
      </c>
      <c r="CK16" s="234">
        <f t="shared" si="23"/>
        <v>0</v>
      </c>
      <c r="CL16" s="234">
        <f t="shared" si="23"/>
        <v>0</v>
      </c>
      <c r="CM16" s="234">
        <f t="shared" si="23"/>
        <v>0</v>
      </c>
      <c r="CN16" s="234">
        <f t="shared" si="23"/>
        <v>0</v>
      </c>
      <c r="CO16" s="234">
        <f t="shared" si="23"/>
        <v>0</v>
      </c>
      <c r="CP16" s="234">
        <f t="shared" si="23"/>
        <v>0</v>
      </c>
      <c r="CQ16" s="234">
        <f t="shared" si="23"/>
        <v>0</v>
      </c>
      <c r="CR16" s="234">
        <f t="shared" si="23"/>
        <v>0</v>
      </c>
      <c r="CS16" s="234">
        <f t="shared" si="23"/>
        <v>0</v>
      </c>
      <c r="CT16" s="234">
        <f t="shared" si="23"/>
        <v>0</v>
      </c>
      <c r="CU16" s="234">
        <f t="shared" si="23"/>
        <v>0</v>
      </c>
      <c r="CV16" s="234">
        <f t="shared" si="23"/>
        <v>0</v>
      </c>
      <c r="CW16" s="234">
        <f t="shared" si="23"/>
        <v>0</v>
      </c>
      <c r="CX16" s="234">
        <f t="shared" si="23"/>
        <v>0</v>
      </c>
      <c r="CY16" s="234">
        <f t="shared" si="23"/>
        <v>0</v>
      </c>
      <c r="CZ16" s="234">
        <f t="shared" si="23"/>
        <v>0</v>
      </c>
      <c r="DA16" s="234">
        <f t="shared" si="23"/>
        <v>0</v>
      </c>
      <c r="DB16" s="234">
        <f t="shared" si="23"/>
        <v>0</v>
      </c>
      <c r="DC16" s="234">
        <f t="shared" si="23"/>
        <v>0</v>
      </c>
      <c r="DD16" s="234">
        <f t="shared" si="23"/>
        <v>0</v>
      </c>
      <c r="DE16" s="234">
        <f t="shared" si="23"/>
        <v>0</v>
      </c>
      <c r="DF16" s="234">
        <f t="shared" si="23"/>
        <v>0</v>
      </c>
      <c r="DG16" s="234">
        <f t="shared" si="23"/>
        <v>0</v>
      </c>
      <c r="DH16" s="234">
        <f t="shared" si="23"/>
        <v>0</v>
      </c>
      <c r="DI16" s="234">
        <f t="shared" si="23"/>
        <v>0</v>
      </c>
      <c r="DJ16" s="234">
        <f t="shared" si="23"/>
        <v>0</v>
      </c>
      <c r="DK16" s="234">
        <f t="shared" si="23"/>
        <v>0</v>
      </c>
      <c r="DL16" s="234">
        <f t="shared" si="23"/>
        <v>0</v>
      </c>
      <c r="DM16" s="234">
        <f t="shared" si="23"/>
        <v>0</v>
      </c>
      <c r="DN16" s="234">
        <f t="shared" si="23"/>
        <v>0</v>
      </c>
      <c r="DO16" s="234">
        <f t="shared" si="23"/>
        <v>0</v>
      </c>
      <c r="DP16" s="234">
        <f t="shared" si="23"/>
        <v>0</v>
      </c>
      <c r="DQ16" s="234">
        <f t="shared" si="23"/>
        <v>0</v>
      </c>
      <c r="DR16" s="234">
        <f t="shared" si="23"/>
        <v>0</v>
      </c>
      <c r="DS16" s="234">
        <f t="shared" si="23"/>
        <v>0</v>
      </c>
      <c r="DT16" s="234">
        <f t="shared" si="23"/>
        <v>0</v>
      </c>
      <c r="DU16" s="234">
        <f t="shared" si="23"/>
        <v>0</v>
      </c>
      <c r="DV16" s="234">
        <f t="shared" si="23"/>
        <v>0</v>
      </c>
      <c r="DW16" s="234">
        <f t="shared" si="23"/>
        <v>0</v>
      </c>
      <c r="DX16" s="234">
        <f t="shared" si="23"/>
        <v>0</v>
      </c>
      <c r="DY16" s="234">
        <f t="shared" si="23"/>
        <v>0</v>
      </c>
      <c r="DZ16" s="234">
        <f t="shared" si="23"/>
        <v>0</v>
      </c>
      <c r="EA16" s="234">
        <f t="shared" si="23"/>
        <v>0</v>
      </c>
      <c r="EB16" s="234">
        <f t="shared" si="23"/>
        <v>0</v>
      </c>
      <c r="EC16" s="234">
        <f t="shared" si="23"/>
        <v>0</v>
      </c>
      <c r="ED16" s="234">
        <f t="shared" si="23"/>
        <v>0</v>
      </c>
      <c r="EE16" s="234">
        <f t="shared" si="23"/>
        <v>0</v>
      </c>
      <c r="EF16" s="234">
        <f t="shared" si="23"/>
        <v>0</v>
      </c>
      <c r="EG16" s="234">
        <f t="shared" si="23"/>
        <v>0</v>
      </c>
      <c r="EH16" s="234">
        <f t="shared" si="23"/>
        <v>0</v>
      </c>
      <c r="EI16" s="234">
        <f t="shared" si="23"/>
        <v>0</v>
      </c>
      <c r="EJ16" s="234">
        <f t="shared" si="23"/>
        <v>0</v>
      </c>
      <c r="EK16" s="234">
        <f t="shared" si="23"/>
        <v>0</v>
      </c>
      <c r="EL16" s="234">
        <f t="shared" si="23"/>
        <v>0</v>
      </c>
      <c r="EM16" s="234">
        <f t="shared" si="23"/>
        <v>0</v>
      </c>
      <c r="EN16" s="234">
        <f t="shared" si="23"/>
        <v>0</v>
      </c>
      <c r="EO16" s="234">
        <f t="shared" si="23"/>
        <v>0</v>
      </c>
      <c r="EP16" s="234">
        <f t="shared" si="23"/>
        <v>0</v>
      </c>
      <c r="EQ16" s="234">
        <f t="shared" si="23"/>
        <v>0</v>
      </c>
      <c r="ER16" s="1"/>
      <c r="ES16" s="395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</row>
    <row r="17" ht="12.75" customHeight="1">
      <c r="A17" s="1"/>
      <c r="B17" s="214"/>
      <c r="C17" s="396" t="s">
        <v>385</v>
      </c>
      <c r="D17" s="234">
        <f t="shared" ref="D17:N17" si="24">+SUMIF($P$2:$EQ$2,D$13,$P17:$EQ17)</f>
        <v>575000</v>
      </c>
      <c r="E17" s="234">
        <f t="shared" si="24"/>
        <v>586500</v>
      </c>
      <c r="F17" s="234">
        <f t="shared" si="24"/>
        <v>598230</v>
      </c>
      <c r="G17" s="234">
        <f t="shared" si="24"/>
        <v>610194.6</v>
      </c>
      <c r="H17" s="234">
        <f t="shared" si="24"/>
        <v>622398.492</v>
      </c>
      <c r="I17" s="234">
        <f t="shared" si="24"/>
        <v>634846.4618</v>
      </c>
      <c r="J17" s="234">
        <f t="shared" si="24"/>
        <v>647543.3911</v>
      </c>
      <c r="K17" s="234">
        <f t="shared" si="24"/>
        <v>660494.2589</v>
      </c>
      <c r="L17" s="234">
        <f t="shared" si="24"/>
        <v>673704.1441</v>
      </c>
      <c r="M17" s="234">
        <f t="shared" si="24"/>
        <v>687178.227</v>
      </c>
      <c r="N17" s="234">
        <f t="shared" si="24"/>
        <v>700921.7915</v>
      </c>
      <c r="O17" s="394"/>
      <c r="P17" s="234">
        <f t="shared" ref="P17:EQ17" si="25">SUMIFS(Q$71:Q$136,$C$71:$C$136,"=G&amp;A",$D$71:$D$136,"=Employee")</f>
        <v>47916.66667</v>
      </c>
      <c r="Q17" s="234">
        <f t="shared" si="25"/>
        <v>47916.66667</v>
      </c>
      <c r="R17" s="234">
        <f t="shared" si="25"/>
        <v>47916.66667</v>
      </c>
      <c r="S17" s="234">
        <f t="shared" si="25"/>
        <v>47916.66667</v>
      </c>
      <c r="T17" s="234">
        <f t="shared" si="25"/>
        <v>47916.66667</v>
      </c>
      <c r="U17" s="234">
        <f t="shared" si="25"/>
        <v>47916.66667</v>
      </c>
      <c r="V17" s="234">
        <f t="shared" si="25"/>
        <v>47916.66667</v>
      </c>
      <c r="W17" s="234">
        <f t="shared" si="25"/>
        <v>47916.66667</v>
      </c>
      <c r="X17" s="234">
        <f t="shared" si="25"/>
        <v>47916.66667</v>
      </c>
      <c r="Y17" s="234">
        <f t="shared" si="25"/>
        <v>47916.66667</v>
      </c>
      <c r="Z17" s="234">
        <f t="shared" si="25"/>
        <v>47916.66667</v>
      </c>
      <c r="AA17" s="234">
        <f t="shared" si="25"/>
        <v>47916.66667</v>
      </c>
      <c r="AB17" s="234">
        <f t="shared" si="25"/>
        <v>48875</v>
      </c>
      <c r="AC17" s="234">
        <f t="shared" si="25"/>
        <v>48875</v>
      </c>
      <c r="AD17" s="234">
        <f t="shared" si="25"/>
        <v>48875</v>
      </c>
      <c r="AE17" s="234">
        <f t="shared" si="25"/>
        <v>48875</v>
      </c>
      <c r="AF17" s="234">
        <f t="shared" si="25"/>
        <v>48875</v>
      </c>
      <c r="AG17" s="234">
        <f t="shared" si="25"/>
        <v>48875</v>
      </c>
      <c r="AH17" s="234">
        <f t="shared" si="25"/>
        <v>48875</v>
      </c>
      <c r="AI17" s="234">
        <f t="shared" si="25"/>
        <v>48875</v>
      </c>
      <c r="AJ17" s="234">
        <f t="shared" si="25"/>
        <v>48875</v>
      </c>
      <c r="AK17" s="234">
        <f t="shared" si="25"/>
        <v>48875</v>
      </c>
      <c r="AL17" s="234">
        <f t="shared" si="25"/>
        <v>48875</v>
      </c>
      <c r="AM17" s="234">
        <f t="shared" si="25"/>
        <v>48875</v>
      </c>
      <c r="AN17" s="234">
        <f t="shared" si="25"/>
        <v>49852.5</v>
      </c>
      <c r="AO17" s="234">
        <f t="shared" si="25"/>
        <v>49852.5</v>
      </c>
      <c r="AP17" s="234">
        <f t="shared" si="25"/>
        <v>49852.5</v>
      </c>
      <c r="AQ17" s="234">
        <f t="shared" si="25"/>
        <v>49852.5</v>
      </c>
      <c r="AR17" s="234">
        <f t="shared" si="25"/>
        <v>49852.5</v>
      </c>
      <c r="AS17" s="234">
        <f t="shared" si="25"/>
        <v>49852.5</v>
      </c>
      <c r="AT17" s="234">
        <f t="shared" si="25"/>
        <v>49852.5</v>
      </c>
      <c r="AU17" s="234">
        <f t="shared" si="25"/>
        <v>49852.5</v>
      </c>
      <c r="AV17" s="234">
        <f t="shared" si="25"/>
        <v>49852.5</v>
      </c>
      <c r="AW17" s="234">
        <f t="shared" si="25"/>
        <v>49852.5</v>
      </c>
      <c r="AX17" s="234">
        <f t="shared" si="25"/>
        <v>49852.5</v>
      </c>
      <c r="AY17" s="234">
        <f t="shared" si="25"/>
        <v>49852.5</v>
      </c>
      <c r="AZ17" s="234">
        <f t="shared" si="25"/>
        <v>50849.55</v>
      </c>
      <c r="BA17" s="234">
        <f t="shared" si="25"/>
        <v>50849.55</v>
      </c>
      <c r="BB17" s="234">
        <f t="shared" si="25"/>
        <v>50849.55</v>
      </c>
      <c r="BC17" s="234">
        <f t="shared" si="25"/>
        <v>50849.55</v>
      </c>
      <c r="BD17" s="234">
        <f t="shared" si="25"/>
        <v>50849.55</v>
      </c>
      <c r="BE17" s="234">
        <f t="shared" si="25"/>
        <v>50849.55</v>
      </c>
      <c r="BF17" s="234">
        <f t="shared" si="25"/>
        <v>50849.55</v>
      </c>
      <c r="BG17" s="234">
        <f t="shared" si="25"/>
        <v>50849.55</v>
      </c>
      <c r="BH17" s="234">
        <f t="shared" si="25"/>
        <v>50849.55</v>
      </c>
      <c r="BI17" s="234">
        <f t="shared" si="25"/>
        <v>50849.55</v>
      </c>
      <c r="BJ17" s="234">
        <f t="shared" si="25"/>
        <v>50849.55</v>
      </c>
      <c r="BK17" s="234">
        <f t="shared" si="25"/>
        <v>50849.55</v>
      </c>
      <c r="BL17" s="234">
        <f t="shared" si="25"/>
        <v>51866.541</v>
      </c>
      <c r="BM17" s="234">
        <f t="shared" si="25"/>
        <v>51866.541</v>
      </c>
      <c r="BN17" s="234">
        <f t="shared" si="25"/>
        <v>51866.541</v>
      </c>
      <c r="BO17" s="234">
        <f t="shared" si="25"/>
        <v>51866.541</v>
      </c>
      <c r="BP17" s="234">
        <f t="shared" si="25"/>
        <v>51866.541</v>
      </c>
      <c r="BQ17" s="234">
        <f t="shared" si="25"/>
        <v>51866.541</v>
      </c>
      <c r="BR17" s="234">
        <f t="shared" si="25"/>
        <v>51866.541</v>
      </c>
      <c r="BS17" s="234">
        <f t="shared" si="25"/>
        <v>51866.541</v>
      </c>
      <c r="BT17" s="234">
        <f t="shared" si="25"/>
        <v>51866.541</v>
      </c>
      <c r="BU17" s="234">
        <f t="shared" si="25"/>
        <v>51866.541</v>
      </c>
      <c r="BV17" s="234">
        <f t="shared" si="25"/>
        <v>51866.541</v>
      </c>
      <c r="BW17" s="234">
        <f t="shared" si="25"/>
        <v>51866.541</v>
      </c>
      <c r="BX17" s="234">
        <f t="shared" si="25"/>
        <v>52903.87182</v>
      </c>
      <c r="BY17" s="234">
        <f t="shared" si="25"/>
        <v>52903.87182</v>
      </c>
      <c r="BZ17" s="234">
        <f t="shared" si="25"/>
        <v>52903.87182</v>
      </c>
      <c r="CA17" s="234">
        <f t="shared" si="25"/>
        <v>52903.87182</v>
      </c>
      <c r="CB17" s="234">
        <f t="shared" si="25"/>
        <v>52903.87182</v>
      </c>
      <c r="CC17" s="234">
        <f t="shared" si="25"/>
        <v>52903.87182</v>
      </c>
      <c r="CD17" s="234">
        <f t="shared" si="25"/>
        <v>52903.87182</v>
      </c>
      <c r="CE17" s="234">
        <f t="shared" si="25"/>
        <v>52903.87182</v>
      </c>
      <c r="CF17" s="234">
        <f t="shared" si="25"/>
        <v>52903.87182</v>
      </c>
      <c r="CG17" s="234">
        <f t="shared" si="25"/>
        <v>52903.87182</v>
      </c>
      <c r="CH17" s="234">
        <f t="shared" si="25"/>
        <v>52903.87182</v>
      </c>
      <c r="CI17" s="234">
        <f t="shared" si="25"/>
        <v>52903.87182</v>
      </c>
      <c r="CJ17" s="234">
        <f t="shared" si="25"/>
        <v>53961.94926</v>
      </c>
      <c r="CK17" s="234">
        <f t="shared" si="25"/>
        <v>53961.94926</v>
      </c>
      <c r="CL17" s="234">
        <f t="shared" si="25"/>
        <v>53961.94926</v>
      </c>
      <c r="CM17" s="234">
        <f t="shared" si="25"/>
        <v>53961.94926</v>
      </c>
      <c r="CN17" s="234">
        <f t="shared" si="25"/>
        <v>53961.94926</v>
      </c>
      <c r="CO17" s="234">
        <f t="shared" si="25"/>
        <v>53961.94926</v>
      </c>
      <c r="CP17" s="234">
        <f t="shared" si="25"/>
        <v>53961.94926</v>
      </c>
      <c r="CQ17" s="234">
        <f t="shared" si="25"/>
        <v>53961.94926</v>
      </c>
      <c r="CR17" s="234">
        <f t="shared" si="25"/>
        <v>53961.94926</v>
      </c>
      <c r="CS17" s="234">
        <f t="shared" si="25"/>
        <v>53961.94926</v>
      </c>
      <c r="CT17" s="234">
        <f t="shared" si="25"/>
        <v>53961.94926</v>
      </c>
      <c r="CU17" s="234">
        <f t="shared" si="25"/>
        <v>53961.94926</v>
      </c>
      <c r="CV17" s="234">
        <f t="shared" si="25"/>
        <v>55041.18824</v>
      </c>
      <c r="CW17" s="234">
        <f t="shared" si="25"/>
        <v>55041.18824</v>
      </c>
      <c r="CX17" s="234">
        <f t="shared" si="25"/>
        <v>55041.18824</v>
      </c>
      <c r="CY17" s="234">
        <f t="shared" si="25"/>
        <v>55041.18824</v>
      </c>
      <c r="CZ17" s="234">
        <f t="shared" si="25"/>
        <v>55041.18824</v>
      </c>
      <c r="DA17" s="234">
        <f t="shared" si="25"/>
        <v>55041.18824</v>
      </c>
      <c r="DB17" s="234">
        <f t="shared" si="25"/>
        <v>55041.18824</v>
      </c>
      <c r="DC17" s="234">
        <f t="shared" si="25"/>
        <v>55041.18824</v>
      </c>
      <c r="DD17" s="234">
        <f t="shared" si="25"/>
        <v>55041.18824</v>
      </c>
      <c r="DE17" s="234">
        <f t="shared" si="25"/>
        <v>55041.18824</v>
      </c>
      <c r="DF17" s="234">
        <f t="shared" si="25"/>
        <v>55041.18824</v>
      </c>
      <c r="DG17" s="234">
        <f t="shared" si="25"/>
        <v>55041.18824</v>
      </c>
      <c r="DH17" s="234">
        <f t="shared" si="25"/>
        <v>56142.01201</v>
      </c>
      <c r="DI17" s="234">
        <f t="shared" si="25"/>
        <v>56142.01201</v>
      </c>
      <c r="DJ17" s="234">
        <f t="shared" si="25"/>
        <v>56142.01201</v>
      </c>
      <c r="DK17" s="234">
        <f t="shared" si="25"/>
        <v>56142.01201</v>
      </c>
      <c r="DL17" s="234">
        <f t="shared" si="25"/>
        <v>56142.01201</v>
      </c>
      <c r="DM17" s="234">
        <f t="shared" si="25"/>
        <v>56142.01201</v>
      </c>
      <c r="DN17" s="234">
        <f t="shared" si="25"/>
        <v>56142.01201</v>
      </c>
      <c r="DO17" s="234">
        <f t="shared" si="25"/>
        <v>56142.01201</v>
      </c>
      <c r="DP17" s="234">
        <f t="shared" si="25"/>
        <v>56142.01201</v>
      </c>
      <c r="DQ17" s="234">
        <f t="shared" si="25"/>
        <v>56142.01201</v>
      </c>
      <c r="DR17" s="234">
        <f t="shared" si="25"/>
        <v>56142.01201</v>
      </c>
      <c r="DS17" s="234">
        <f t="shared" si="25"/>
        <v>56142.01201</v>
      </c>
      <c r="DT17" s="234">
        <f t="shared" si="25"/>
        <v>57264.85225</v>
      </c>
      <c r="DU17" s="234">
        <f t="shared" si="25"/>
        <v>57264.85225</v>
      </c>
      <c r="DV17" s="234">
        <f t="shared" si="25"/>
        <v>57264.85225</v>
      </c>
      <c r="DW17" s="234">
        <f t="shared" si="25"/>
        <v>57264.85225</v>
      </c>
      <c r="DX17" s="234">
        <f t="shared" si="25"/>
        <v>57264.85225</v>
      </c>
      <c r="DY17" s="234">
        <f t="shared" si="25"/>
        <v>57264.85225</v>
      </c>
      <c r="DZ17" s="234">
        <f t="shared" si="25"/>
        <v>57264.85225</v>
      </c>
      <c r="EA17" s="234">
        <f t="shared" si="25"/>
        <v>57264.85225</v>
      </c>
      <c r="EB17" s="234">
        <f t="shared" si="25"/>
        <v>57264.85225</v>
      </c>
      <c r="EC17" s="234">
        <f t="shared" si="25"/>
        <v>57264.85225</v>
      </c>
      <c r="ED17" s="234">
        <f t="shared" si="25"/>
        <v>57264.85225</v>
      </c>
      <c r="EE17" s="234">
        <f t="shared" si="25"/>
        <v>57264.85225</v>
      </c>
      <c r="EF17" s="234">
        <f t="shared" si="25"/>
        <v>58410.14929</v>
      </c>
      <c r="EG17" s="234">
        <f t="shared" si="25"/>
        <v>58410.14929</v>
      </c>
      <c r="EH17" s="234">
        <f t="shared" si="25"/>
        <v>58410.14929</v>
      </c>
      <c r="EI17" s="234">
        <f t="shared" si="25"/>
        <v>58410.14929</v>
      </c>
      <c r="EJ17" s="234">
        <f t="shared" si="25"/>
        <v>58410.14929</v>
      </c>
      <c r="EK17" s="234">
        <f t="shared" si="25"/>
        <v>58410.14929</v>
      </c>
      <c r="EL17" s="234">
        <f t="shared" si="25"/>
        <v>58410.14929</v>
      </c>
      <c r="EM17" s="234">
        <f t="shared" si="25"/>
        <v>58410.14929</v>
      </c>
      <c r="EN17" s="234">
        <f t="shared" si="25"/>
        <v>58410.14929</v>
      </c>
      <c r="EO17" s="234">
        <f t="shared" si="25"/>
        <v>58410.14929</v>
      </c>
      <c r="EP17" s="234">
        <f t="shared" si="25"/>
        <v>58410.14929</v>
      </c>
      <c r="EQ17" s="234">
        <f t="shared" si="25"/>
        <v>58410.14929</v>
      </c>
      <c r="ER17" s="1"/>
      <c r="ES17" s="390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</row>
    <row r="18" ht="12.75" customHeight="1">
      <c r="A18" s="1"/>
      <c r="B18" s="214"/>
      <c r="C18" s="396" t="s">
        <v>386</v>
      </c>
      <c r="D18" s="234">
        <f t="shared" ref="D18:L18" si="26">+SUMIF($P$2:$EE$2,D$13,$P18:$EE18)</f>
        <v>230000</v>
      </c>
      <c r="E18" s="234">
        <f t="shared" si="26"/>
        <v>234600</v>
      </c>
      <c r="F18" s="234">
        <f t="shared" si="26"/>
        <v>239292</v>
      </c>
      <c r="G18" s="234">
        <f t="shared" si="26"/>
        <v>244077.84</v>
      </c>
      <c r="H18" s="234">
        <f t="shared" si="26"/>
        <v>248959.3968</v>
      </c>
      <c r="I18" s="234">
        <f t="shared" si="26"/>
        <v>253938.5847</v>
      </c>
      <c r="J18" s="234">
        <f t="shared" si="26"/>
        <v>259017.3564</v>
      </c>
      <c r="K18" s="234">
        <f t="shared" si="26"/>
        <v>264197.7036</v>
      </c>
      <c r="L18" s="234">
        <f t="shared" si="26"/>
        <v>269481.6576</v>
      </c>
      <c r="M18" s="234">
        <f t="shared" ref="M18:N18" si="27">+SUMIF($P$2:$EQ$2,M$13,$P18:$EQ18)</f>
        <v>274871.2908</v>
      </c>
      <c r="N18" s="234">
        <f t="shared" si="27"/>
        <v>280368.7166</v>
      </c>
      <c r="O18" s="394"/>
      <c r="P18" s="234">
        <f>(P15+P17)*Salary_burden</f>
        <v>19166.66667</v>
      </c>
      <c r="Q18" s="234">
        <f>(Q15+Q17)*Salary_burden</f>
        <v>19166.66667</v>
      </c>
      <c r="R18" s="234">
        <f>(R15+R17)*Salary_burden</f>
        <v>19166.66667</v>
      </c>
      <c r="S18" s="234">
        <f>(S15+S17)*Salary_burden</f>
        <v>19166.66667</v>
      </c>
      <c r="T18" s="234">
        <f>(T15+T17)*Salary_burden</f>
        <v>19166.66667</v>
      </c>
      <c r="U18" s="234">
        <f>(U15+U17)*Salary_burden</f>
        <v>19166.66667</v>
      </c>
      <c r="V18" s="234">
        <f>(V15+V17)*Salary_burden</f>
        <v>19166.66667</v>
      </c>
      <c r="W18" s="234">
        <f>(W15+W17)*Salary_burden</f>
        <v>19166.66667</v>
      </c>
      <c r="X18" s="234">
        <f>(X15+X17)*Salary_burden</f>
        <v>19166.66667</v>
      </c>
      <c r="Y18" s="234">
        <f>(Y15+Y17)*Salary_burden</f>
        <v>19166.66667</v>
      </c>
      <c r="Z18" s="234">
        <f>(Z15+Z17)*Salary_burden</f>
        <v>19166.66667</v>
      </c>
      <c r="AA18" s="234">
        <f>(AA15+AA17)*Salary_burden</f>
        <v>19166.66667</v>
      </c>
      <c r="AB18" s="234">
        <f>(AB15+AB17)*Salary_burden</f>
        <v>19550</v>
      </c>
      <c r="AC18" s="234">
        <f>(AC15+AC17)*Salary_burden</f>
        <v>19550</v>
      </c>
      <c r="AD18" s="234">
        <f>(AD15+AD17)*Salary_burden</f>
        <v>19550</v>
      </c>
      <c r="AE18" s="234">
        <f>(AE15+AE17)*Salary_burden</f>
        <v>19550</v>
      </c>
      <c r="AF18" s="234">
        <f>(AF15+AF17)*Salary_burden</f>
        <v>19550</v>
      </c>
      <c r="AG18" s="234">
        <f>(AG15+AG17)*Salary_burden</f>
        <v>19550</v>
      </c>
      <c r="AH18" s="234">
        <f>(AH15+AH17)*Salary_burden</f>
        <v>19550</v>
      </c>
      <c r="AI18" s="234">
        <f>(AI15+AI17)*Salary_burden</f>
        <v>19550</v>
      </c>
      <c r="AJ18" s="234">
        <f>(AJ15+AJ17)*Salary_burden</f>
        <v>19550</v>
      </c>
      <c r="AK18" s="234">
        <f>(AK15+AK17)*Salary_burden</f>
        <v>19550</v>
      </c>
      <c r="AL18" s="234">
        <f>(AL15+AL17)*Salary_burden</f>
        <v>19550</v>
      </c>
      <c r="AM18" s="234">
        <f>(AM15+AM17)*Salary_burden</f>
        <v>19550</v>
      </c>
      <c r="AN18" s="234">
        <f>(AN15+AN17)*Salary_burden</f>
        <v>19941</v>
      </c>
      <c r="AO18" s="234">
        <f>(AO15+AO17)*Salary_burden</f>
        <v>19941</v>
      </c>
      <c r="AP18" s="234">
        <f>(AP15+AP17)*Salary_burden</f>
        <v>19941</v>
      </c>
      <c r="AQ18" s="234">
        <f>(AQ15+AQ17)*Salary_burden</f>
        <v>19941</v>
      </c>
      <c r="AR18" s="234">
        <f>(AR15+AR17)*Salary_burden</f>
        <v>19941</v>
      </c>
      <c r="AS18" s="234">
        <f>(AS15+AS17)*Salary_burden</f>
        <v>19941</v>
      </c>
      <c r="AT18" s="234">
        <f>(AT15+AT17)*Salary_burden</f>
        <v>19941</v>
      </c>
      <c r="AU18" s="234">
        <f>(AU15+AU17)*Salary_burden</f>
        <v>19941</v>
      </c>
      <c r="AV18" s="234">
        <f>(AV15+AV17)*Salary_burden</f>
        <v>19941</v>
      </c>
      <c r="AW18" s="234">
        <f>(AW15+AW17)*Salary_burden</f>
        <v>19941</v>
      </c>
      <c r="AX18" s="234">
        <f>(AX15+AX17)*Salary_burden</f>
        <v>19941</v>
      </c>
      <c r="AY18" s="234">
        <f>(AY15+AY17)*Salary_burden</f>
        <v>19941</v>
      </c>
      <c r="AZ18" s="234">
        <f>(AZ15+AZ17)*Salary_burden</f>
        <v>20339.82</v>
      </c>
      <c r="BA18" s="234">
        <f>(BA15+BA17)*Salary_burden</f>
        <v>20339.82</v>
      </c>
      <c r="BB18" s="234">
        <f>(BB15+BB17)*Salary_burden</f>
        <v>20339.82</v>
      </c>
      <c r="BC18" s="234">
        <f>(BC15+BC17)*Salary_burden</f>
        <v>20339.82</v>
      </c>
      <c r="BD18" s="234">
        <f>(BD15+BD17)*Salary_burden</f>
        <v>20339.82</v>
      </c>
      <c r="BE18" s="234">
        <f>(BE15+BE17)*Salary_burden</f>
        <v>20339.82</v>
      </c>
      <c r="BF18" s="234">
        <f>(BF15+BF17)*Salary_burden</f>
        <v>20339.82</v>
      </c>
      <c r="BG18" s="234">
        <f>(BG15+BG17)*Salary_burden</f>
        <v>20339.82</v>
      </c>
      <c r="BH18" s="234">
        <f>(BH15+BH17)*Salary_burden</f>
        <v>20339.82</v>
      </c>
      <c r="BI18" s="234">
        <f>(BI15+BI17)*Salary_burden</f>
        <v>20339.82</v>
      </c>
      <c r="BJ18" s="234">
        <f>(BJ15+BJ17)*Salary_burden</f>
        <v>20339.82</v>
      </c>
      <c r="BK18" s="234">
        <f>(BK15+BK17)*Salary_burden</f>
        <v>20339.82</v>
      </c>
      <c r="BL18" s="234">
        <f>(BL15+BL17)*Salary_burden</f>
        <v>20746.6164</v>
      </c>
      <c r="BM18" s="234">
        <f>(BM15+BM17)*Salary_burden</f>
        <v>20746.6164</v>
      </c>
      <c r="BN18" s="234">
        <f>(BN15+BN17)*Salary_burden</f>
        <v>20746.6164</v>
      </c>
      <c r="BO18" s="234">
        <f>(BO15+BO17)*Salary_burden</f>
        <v>20746.6164</v>
      </c>
      <c r="BP18" s="234">
        <f>(BP15+BP17)*Salary_burden</f>
        <v>20746.6164</v>
      </c>
      <c r="BQ18" s="234">
        <f>(BQ15+BQ17)*Salary_burden</f>
        <v>20746.6164</v>
      </c>
      <c r="BR18" s="234">
        <f>(BR15+BR17)*Salary_burden</f>
        <v>20746.6164</v>
      </c>
      <c r="BS18" s="234">
        <f>(BS15+BS17)*Salary_burden</f>
        <v>20746.6164</v>
      </c>
      <c r="BT18" s="234">
        <f>(BT15+BT17)*Salary_burden</f>
        <v>20746.6164</v>
      </c>
      <c r="BU18" s="234">
        <f>(BU15+BU17)*Salary_burden</f>
        <v>20746.6164</v>
      </c>
      <c r="BV18" s="234">
        <f>(BV15+BV17)*Salary_burden</f>
        <v>20746.6164</v>
      </c>
      <c r="BW18" s="234">
        <f>(BW15+BW17)*Salary_burden</f>
        <v>20746.6164</v>
      </c>
      <c r="BX18" s="234">
        <f>(BX15+BX17)*Salary_burden</f>
        <v>21161.54873</v>
      </c>
      <c r="BY18" s="234">
        <f>(BY15+BY17)*Salary_burden</f>
        <v>21161.54873</v>
      </c>
      <c r="BZ18" s="234">
        <f>(BZ15+BZ17)*Salary_burden</f>
        <v>21161.54873</v>
      </c>
      <c r="CA18" s="234">
        <f>(CA15+CA17)*Salary_burden</f>
        <v>21161.54873</v>
      </c>
      <c r="CB18" s="234">
        <f>(CB15+CB17)*Salary_burden</f>
        <v>21161.54873</v>
      </c>
      <c r="CC18" s="234">
        <f>(CC15+CC17)*Salary_burden</f>
        <v>21161.54873</v>
      </c>
      <c r="CD18" s="234">
        <f>(CD15+CD17)*Salary_burden</f>
        <v>21161.54873</v>
      </c>
      <c r="CE18" s="234">
        <f>(CE15+CE17)*Salary_burden</f>
        <v>21161.54873</v>
      </c>
      <c r="CF18" s="234">
        <f>(CF15+CF17)*Salary_burden</f>
        <v>21161.54873</v>
      </c>
      <c r="CG18" s="234">
        <f>(CG15+CG17)*Salary_burden</f>
        <v>21161.54873</v>
      </c>
      <c r="CH18" s="234">
        <f>(CH15+CH17)*Salary_burden</f>
        <v>21161.54873</v>
      </c>
      <c r="CI18" s="234">
        <f>(CI15+CI17)*Salary_burden</f>
        <v>21161.54873</v>
      </c>
      <c r="CJ18" s="234">
        <f>(CJ15+CJ17)*Salary_burden</f>
        <v>21584.7797</v>
      </c>
      <c r="CK18" s="234">
        <f>(CK15+CK17)*Salary_burden</f>
        <v>21584.7797</v>
      </c>
      <c r="CL18" s="234">
        <f>(CL15+CL17)*Salary_burden</f>
        <v>21584.7797</v>
      </c>
      <c r="CM18" s="234">
        <f>(CM15+CM17)*Salary_burden</f>
        <v>21584.7797</v>
      </c>
      <c r="CN18" s="234">
        <f>(CN15+CN17)*Salary_burden</f>
        <v>21584.7797</v>
      </c>
      <c r="CO18" s="234">
        <f>(CO15+CO17)*Salary_burden</f>
        <v>21584.7797</v>
      </c>
      <c r="CP18" s="234">
        <f>(CP15+CP17)*Salary_burden</f>
        <v>21584.7797</v>
      </c>
      <c r="CQ18" s="234">
        <f>(CQ15+CQ17)*Salary_burden</f>
        <v>21584.7797</v>
      </c>
      <c r="CR18" s="234">
        <f>(CR15+CR17)*Salary_burden</f>
        <v>21584.7797</v>
      </c>
      <c r="CS18" s="234">
        <f>(CS15+CS17)*Salary_burden</f>
        <v>21584.7797</v>
      </c>
      <c r="CT18" s="234">
        <f>(CT15+CT17)*Salary_burden</f>
        <v>21584.7797</v>
      </c>
      <c r="CU18" s="234">
        <f>(CU15+CU17)*Salary_burden</f>
        <v>21584.7797</v>
      </c>
      <c r="CV18" s="234">
        <f>(CV15+CV17)*Salary_burden</f>
        <v>22016.4753</v>
      </c>
      <c r="CW18" s="234">
        <f>(CW15+CW17)*Salary_burden</f>
        <v>22016.4753</v>
      </c>
      <c r="CX18" s="234">
        <f>(CX15+CX17)*Salary_burden</f>
        <v>22016.4753</v>
      </c>
      <c r="CY18" s="234">
        <f>(CY15+CY17)*Salary_burden</f>
        <v>22016.4753</v>
      </c>
      <c r="CZ18" s="234">
        <f>(CZ15+CZ17)*Salary_burden</f>
        <v>22016.4753</v>
      </c>
      <c r="DA18" s="234">
        <f>(DA15+DA17)*Salary_burden</f>
        <v>22016.4753</v>
      </c>
      <c r="DB18" s="234">
        <f>(DB15+DB17)*Salary_burden</f>
        <v>22016.4753</v>
      </c>
      <c r="DC18" s="234">
        <f>(DC15+DC17)*Salary_burden</f>
        <v>22016.4753</v>
      </c>
      <c r="DD18" s="234">
        <f>(DD15+DD17)*Salary_burden</f>
        <v>22016.4753</v>
      </c>
      <c r="DE18" s="234">
        <f>(DE15+DE17)*Salary_burden</f>
        <v>22016.4753</v>
      </c>
      <c r="DF18" s="234">
        <f>(DF15+DF17)*Salary_burden</f>
        <v>22016.4753</v>
      </c>
      <c r="DG18" s="234">
        <f>(DG15+DG17)*Salary_burden</f>
        <v>22016.4753</v>
      </c>
      <c r="DH18" s="234">
        <f>(DH15+DH17)*Salary_burden</f>
        <v>22456.8048</v>
      </c>
      <c r="DI18" s="234">
        <f>(DI15+DI17)*Salary_burden</f>
        <v>22456.8048</v>
      </c>
      <c r="DJ18" s="234">
        <f>(DJ15+DJ17)*Salary_burden</f>
        <v>22456.8048</v>
      </c>
      <c r="DK18" s="234">
        <f>(DK15+DK17)*Salary_burden</f>
        <v>22456.8048</v>
      </c>
      <c r="DL18" s="234">
        <f>(DL15+DL17)*Salary_burden</f>
        <v>22456.8048</v>
      </c>
      <c r="DM18" s="234">
        <f>(DM15+DM17)*Salary_burden</f>
        <v>22456.8048</v>
      </c>
      <c r="DN18" s="234">
        <f>(DN15+DN17)*Salary_burden</f>
        <v>22456.8048</v>
      </c>
      <c r="DO18" s="234">
        <f>(DO15+DO17)*Salary_burden</f>
        <v>22456.8048</v>
      </c>
      <c r="DP18" s="234">
        <f>(DP15+DP17)*Salary_burden</f>
        <v>22456.8048</v>
      </c>
      <c r="DQ18" s="234">
        <f>(DQ15+DQ17)*Salary_burden</f>
        <v>22456.8048</v>
      </c>
      <c r="DR18" s="234">
        <f>(DR15+DR17)*Salary_burden</f>
        <v>22456.8048</v>
      </c>
      <c r="DS18" s="234">
        <f>(DS15+DS17)*Salary_burden</f>
        <v>22456.8048</v>
      </c>
      <c r="DT18" s="234">
        <f>(DT15+DT17)*Salary_burden</f>
        <v>22905.9409</v>
      </c>
      <c r="DU18" s="234">
        <f>(DU15+DU17)*Salary_burden</f>
        <v>22905.9409</v>
      </c>
      <c r="DV18" s="234">
        <f>(DV15+DV17)*Salary_burden</f>
        <v>22905.9409</v>
      </c>
      <c r="DW18" s="234">
        <f>(DW15+DW17)*Salary_burden</f>
        <v>22905.9409</v>
      </c>
      <c r="DX18" s="234">
        <f>(DX15+DX17)*Salary_burden</f>
        <v>22905.9409</v>
      </c>
      <c r="DY18" s="234">
        <f>(DY15+DY17)*Salary_burden</f>
        <v>22905.9409</v>
      </c>
      <c r="DZ18" s="234">
        <f>(DZ15+DZ17)*Salary_burden</f>
        <v>22905.9409</v>
      </c>
      <c r="EA18" s="234">
        <f>(EA15+EA17)*Salary_burden</f>
        <v>22905.9409</v>
      </c>
      <c r="EB18" s="234">
        <f>(EB15+EB17)*Salary_burden</f>
        <v>22905.9409</v>
      </c>
      <c r="EC18" s="234">
        <f>(EC15+EC17)*Salary_burden</f>
        <v>22905.9409</v>
      </c>
      <c r="ED18" s="234">
        <f>(ED15+ED17)*Salary_burden</f>
        <v>22905.9409</v>
      </c>
      <c r="EE18" s="234">
        <f>(EE15+EE17)*Salary_burden</f>
        <v>22905.9409</v>
      </c>
      <c r="EF18" s="234">
        <f>(EF15+EF17)*Salary_burden</f>
        <v>23364.05972</v>
      </c>
      <c r="EG18" s="234">
        <f>(EG15+EG17)*Salary_burden</f>
        <v>23364.05972</v>
      </c>
      <c r="EH18" s="234">
        <f>(EH15+EH17)*Salary_burden</f>
        <v>23364.05972</v>
      </c>
      <c r="EI18" s="234">
        <f>(EI15+EI17)*Salary_burden</f>
        <v>23364.05972</v>
      </c>
      <c r="EJ18" s="234">
        <f>(EJ15+EJ17)*Salary_burden</f>
        <v>23364.05972</v>
      </c>
      <c r="EK18" s="234">
        <f>(EK15+EK17)*Salary_burden</f>
        <v>23364.05972</v>
      </c>
      <c r="EL18" s="234">
        <f>(EL15+EL17)*Salary_burden</f>
        <v>23364.05972</v>
      </c>
      <c r="EM18" s="234">
        <f>(EM15+EM17)*Salary_burden</f>
        <v>23364.05972</v>
      </c>
      <c r="EN18" s="234">
        <f>(EN15+EN17)*Salary_burden</f>
        <v>23364.05972</v>
      </c>
      <c r="EO18" s="234">
        <f>(EO15+EO17)*Salary_burden</f>
        <v>23364.05972</v>
      </c>
      <c r="EP18" s="234">
        <f>(EP15+EP17)*Salary_burden</f>
        <v>23364.05972</v>
      </c>
      <c r="EQ18" s="234">
        <f>(EQ15+EQ17)*Salary_burden</f>
        <v>23364.05972</v>
      </c>
      <c r="ER18" s="1"/>
      <c r="ES18" s="390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</row>
    <row r="19" ht="12.75" customHeight="1">
      <c r="A19" s="1"/>
      <c r="B19" s="140"/>
      <c r="C19" s="399" t="s">
        <v>387</v>
      </c>
      <c r="D19" s="400">
        <f t="shared" ref="D19:M19" si="28">+SUMIF($P$2:$EE$2,D$13,$P19:$EE19)</f>
        <v>805000</v>
      </c>
      <c r="E19" s="400">
        <f t="shared" si="28"/>
        <v>821100</v>
      </c>
      <c r="F19" s="400">
        <f t="shared" si="28"/>
        <v>837522</v>
      </c>
      <c r="G19" s="400">
        <f t="shared" si="28"/>
        <v>854272.44</v>
      </c>
      <c r="H19" s="400">
        <f t="shared" si="28"/>
        <v>871357.8888</v>
      </c>
      <c r="I19" s="400">
        <f t="shared" si="28"/>
        <v>888785.0466</v>
      </c>
      <c r="J19" s="400">
        <f t="shared" si="28"/>
        <v>906560.7475</v>
      </c>
      <c r="K19" s="400">
        <f t="shared" si="28"/>
        <v>924691.9625</v>
      </c>
      <c r="L19" s="400">
        <f t="shared" si="28"/>
        <v>943185.8017</v>
      </c>
      <c r="M19" s="400">
        <f t="shared" si="28"/>
        <v>962049.5177</v>
      </c>
      <c r="N19" s="400">
        <f>+SUMIF($P$2:$EQ$2,N$13,$P19:$EQ19)</f>
        <v>981290.5081</v>
      </c>
      <c r="O19" s="401"/>
      <c r="P19" s="400">
        <f t="shared" ref="P19:EQ19" si="29">SUM(P16:P18)</f>
        <v>67083.33333</v>
      </c>
      <c r="Q19" s="400">
        <f t="shared" si="29"/>
        <v>67083.33333</v>
      </c>
      <c r="R19" s="400">
        <f t="shared" si="29"/>
        <v>67083.33333</v>
      </c>
      <c r="S19" s="400">
        <f t="shared" si="29"/>
        <v>67083.33333</v>
      </c>
      <c r="T19" s="400">
        <f t="shared" si="29"/>
        <v>67083.33333</v>
      </c>
      <c r="U19" s="400">
        <f t="shared" si="29"/>
        <v>67083.33333</v>
      </c>
      <c r="V19" s="400">
        <f t="shared" si="29"/>
        <v>67083.33333</v>
      </c>
      <c r="W19" s="400">
        <f t="shared" si="29"/>
        <v>67083.33333</v>
      </c>
      <c r="X19" s="400">
        <f t="shared" si="29"/>
        <v>67083.33333</v>
      </c>
      <c r="Y19" s="400">
        <f t="shared" si="29"/>
        <v>67083.33333</v>
      </c>
      <c r="Z19" s="400">
        <f t="shared" si="29"/>
        <v>67083.33333</v>
      </c>
      <c r="AA19" s="400">
        <f t="shared" si="29"/>
        <v>67083.33333</v>
      </c>
      <c r="AB19" s="400">
        <f t="shared" si="29"/>
        <v>68425</v>
      </c>
      <c r="AC19" s="400">
        <f t="shared" si="29"/>
        <v>68425</v>
      </c>
      <c r="AD19" s="400">
        <f t="shared" si="29"/>
        <v>68425</v>
      </c>
      <c r="AE19" s="400">
        <f t="shared" si="29"/>
        <v>68425</v>
      </c>
      <c r="AF19" s="400">
        <f t="shared" si="29"/>
        <v>68425</v>
      </c>
      <c r="AG19" s="400">
        <f t="shared" si="29"/>
        <v>68425</v>
      </c>
      <c r="AH19" s="400">
        <f t="shared" si="29"/>
        <v>68425</v>
      </c>
      <c r="AI19" s="400">
        <f t="shared" si="29"/>
        <v>68425</v>
      </c>
      <c r="AJ19" s="400">
        <f t="shared" si="29"/>
        <v>68425</v>
      </c>
      <c r="AK19" s="400">
        <f t="shared" si="29"/>
        <v>68425</v>
      </c>
      <c r="AL19" s="400">
        <f t="shared" si="29"/>
        <v>68425</v>
      </c>
      <c r="AM19" s="400">
        <f t="shared" si="29"/>
        <v>68425</v>
      </c>
      <c r="AN19" s="400">
        <f t="shared" si="29"/>
        <v>69793.5</v>
      </c>
      <c r="AO19" s="400">
        <f t="shared" si="29"/>
        <v>69793.5</v>
      </c>
      <c r="AP19" s="400">
        <f t="shared" si="29"/>
        <v>69793.5</v>
      </c>
      <c r="AQ19" s="400">
        <f t="shared" si="29"/>
        <v>69793.5</v>
      </c>
      <c r="AR19" s="400">
        <f t="shared" si="29"/>
        <v>69793.5</v>
      </c>
      <c r="AS19" s="400">
        <f t="shared" si="29"/>
        <v>69793.5</v>
      </c>
      <c r="AT19" s="400">
        <f t="shared" si="29"/>
        <v>69793.5</v>
      </c>
      <c r="AU19" s="400">
        <f t="shared" si="29"/>
        <v>69793.5</v>
      </c>
      <c r="AV19" s="400">
        <f t="shared" si="29"/>
        <v>69793.5</v>
      </c>
      <c r="AW19" s="400">
        <f t="shared" si="29"/>
        <v>69793.5</v>
      </c>
      <c r="AX19" s="400">
        <f t="shared" si="29"/>
        <v>69793.5</v>
      </c>
      <c r="AY19" s="400">
        <f t="shared" si="29"/>
        <v>69793.5</v>
      </c>
      <c r="AZ19" s="400">
        <f t="shared" si="29"/>
        <v>71189.37</v>
      </c>
      <c r="BA19" s="400">
        <f t="shared" si="29"/>
        <v>71189.37</v>
      </c>
      <c r="BB19" s="400">
        <f t="shared" si="29"/>
        <v>71189.37</v>
      </c>
      <c r="BC19" s="400">
        <f t="shared" si="29"/>
        <v>71189.37</v>
      </c>
      <c r="BD19" s="400">
        <f t="shared" si="29"/>
        <v>71189.37</v>
      </c>
      <c r="BE19" s="400">
        <f t="shared" si="29"/>
        <v>71189.37</v>
      </c>
      <c r="BF19" s="400">
        <f t="shared" si="29"/>
        <v>71189.37</v>
      </c>
      <c r="BG19" s="400">
        <f t="shared" si="29"/>
        <v>71189.37</v>
      </c>
      <c r="BH19" s="400">
        <f t="shared" si="29"/>
        <v>71189.37</v>
      </c>
      <c r="BI19" s="400">
        <f t="shared" si="29"/>
        <v>71189.37</v>
      </c>
      <c r="BJ19" s="400">
        <f t="shared" si="29"/>
        <v>71189.37</v>
      </c>
      <c r="BK19" s="400">
        <f t="shared" si="29"/>
        <v>71189.37</v>
      </c>
      <c r="BL19" s="400">
        <f t="shared" si="29"/>
        <v>72613.1574</v>
      </c>
      <c r="BM19" s="400">
        <f t="shared" si="29"/>
        <v>72613.1574</v>
      </c>
      <c r="BN19" s="400">
        <f t="shared" si="29"/>
        <v>72613.1574</v>
      </c>
      <c r="BO19" s="400">
        <f t="shared" si="29"/>
        <v>72613.1574</v>
      </c>
      <c r="BP19" s="400">
        <f t="shared" si="29"/>
        <v>72613.1574</v>
      </c>
      <c r="BQ19" s="400">
        <f t="shared" si="29"/>
        <v>72613.1574</v>
      </c>
      <c r="BR19" s="400">
        <f t="shared" si="29"/>
        <v>72613.1574</v>
      </c>
      <c r="BS19" s="400">
        <f t="shared" si="29"/>
        <v>72613.1574</v>
      </c>
      <c r="BT19" s="400">
        <f t="shared" si="29"/>
        <v>72613.1574</v>
      </c>
      <c r="BU19" s="400">
        <f t="shared" si="29"/>
        <v>72613.1574</v>
      </c>
      <c r="BV19" s="400">
        <f t="shared" si="29"/>
        <v>72613.1574</v>
      </c>
      <c r="BW19" s="400">
        <f t="shared" si="29"/>
        <v>72613.1574</v>
      </c>
      <c r="BX19" s="400">
        <f t="shared" si="29"/>
        <v>74065.42055</v>
      </c>
      <c r="BY19" s="400">
        <f t="shared" si="29"/>
        <v>74065.42055</v>
      </c>
      <c r="BZ19" s="400">
        <f t="shared" si="29"/>
        <v>74065.42055</v>
      </c>
      <c r="CA19" s="400">
        <f t="shared" si="29"/>
        <v>74065.42055</v>
      </c>
      <c r="CB19" s="400">
        <f t="shared" si="29"/>
        <v>74065.42055</v>
      </c>
      <c r="CC19" s="400">
        <f t="shared" si="29"/>
        <v>74065.42055</v>
      </c>
      <c r="CD19" s="400">
        <f t="shared" si="29"/>
        <v>74065.42055</v>
      </c>
      <c r="CE19" s="400">
        <f t="shared" si="29"/>
        <v>74065.42055</v>
      </c>
      <c r="CF19" s="400">
        <f t="shared" si="29"/>
        <v>74065.42055</v>
      </c>
      <c r="CG19" s="400">
        <f t="shared" si="29"/>
        <v>74065.42055</v>
      </c>
      <c r="CH19" s="400">
        <f t="shared" si="29"/>
        <v>74065.42055</v>
      </c>
      <c r="CI19" s="400">
        <f t="shared" si="29"/>
        <v>74065.42055</v>
      </c>
      <c r="CJ19" s="400">
        <f t="shared" si="29"/>
        <v>75546.72896</v>
      </c>
      <c r="CK19" s="400">
        <f t="shared" si="29"/>
        <v>75546.72896</v>
      </c>
      <c r="CL19" s="400">
        <f t="shared" si="29"/>
        <v>75546.72896</v>
      </c>
      <c r="CM19" s="400">
        <f t="shared" si="29"/>
        <v>75546.72896</v>
      </c>
      <c r="CN19" s="400">
        <f t="shared" si="29"/>
        <v>75546.72896</v>
      </c>
      <c r="CO19" s="400">
        <f t="shared" si="29"/>
        <v>75546.72896</v>
      </c>
      <c r="CP19" s="400">
        <f t="shared" si="29"/>
        <v>75546.72896</v>
      </c>
      <c r="CQ19" s="400">
        <f t="shared" si="29"/>
        <v>75546.72896</v>
      </c>
      <c r="CR19" s="400">
        <f t="shared" si="29"/>
        <v>75546.72896</v>
      </c>
      <c r="CS19" s="400">
        <f t="shared" si="29"/>
        <v>75546.72896</v>
      </c>
      <c r="CT19" s="400">
        <f t="shared" si="29"/>
        <v>75546.72896</v>
      </c>
      <c r="CU19" s="400">
        <f t="shared" si="29"/>
        <v>75546.72896</v>
      </c>
      <c r="CV19" s="400">
        <f t="shared" si="29"/>
        <v>77057.66354</v>
      </c>
      <c r="CW19" s="400">
        <f t="shared" si="29"/>
        <v>77057.66354</v>
      </c>
      <c r="CX19" s="400">
        <f t="shared" si="29"/>
        <v>77057.66354</v>
      </c>
      <c r="CY19" s="400">
        <f t="shared" si="29"/>
        <v>77057.66354</v>
      </c>
      <c r="CZ19" s="400">
        <f t="shared" si="29"/>
        <v>77057.66354</v>
      </c>
      <c r="DA19" s="400">
        <f t="shared" si="29"/>
        <v>77057.66354</v>
      </c>
      <c r="DB19" s="400">
        <f t="shared" si="29"/>
        <v>77057.66354</v>
      </c>
      <c r="DC19" s="400">
        <f t="shared" si="29"/>
        <v>77057.66354</v>
      </c>
      <c r="DD19" s="400">
        <f t="shared" si="29"/>
        <v>77057.66354</v>
      </c>
      <c r="DE19" s="400">
        <f t="shared" si="29"/>
        <v>77057.66354</v>
      </c>
      <c r="DF19" s="400">
        <f t="shared" si="29"/>
        <v>77057.66354</v>
      </c>
      <c r="DG19" s="400">
        <f t="shared" si="29"/>
        <v>77057.66354</v>
      </c>
      <c r="DH19" s="400">
        <f t="shared" si="29"/>
        <v>78598.81681</v>
      </c>
      <c r="DI19" s="400">
        <f t="shared" si="29"/>
        <v>78598.81681</v>
      </c>
      <c r="DJ19" s="400">
        <f t="shared" si="29"/>
        <v>78598.81681</v>
      </c>
      <c r="DK19" s="400">
        <f t="shared" si="29"/>
        <v>78598.81681</v>
      </c>
      <c r="DL19" s="400">
        <f t="shared" si="29"/>
        <v>78598.81681</v>
      </c>
      <c r="DM19" s="400">
        <f t="shared" si="29"/>
        <v>78598.81681</v>
      </c>
      <c r="DN19" s="400">
        <f t="shared" si="29"/>
        <v>78598.81681</v>
      </c>
      <c r="DO19" s="400">
        <f t="shared" si="29"/>
        <v>78598.81681</v>
      </c>
      <c r="DP19" s="400">
        <f t="shared" si="29"/>
        <v>78598.81681</v>
      </c>
      <c r="DQ19" s="400">
        <f t="shared" si="29"/>
        <v>78598.81681</v>
      </c>
      <c r="DR19" s="400">
        <f t="shared" si="29"/>
        <v>78598.81681</v>
      </c>
      <c r="DS19" s="400">
        <f t="shared" si="29"/>
        <v>78598.81681</v>
      </c>
      <c r="DT19" s="400">
        <f t="shared" si="29"/>
        <v>80170.79315</v>
      </c>
      <c r="DU19" s="400">
        <f t="shared" si="29"/>
        <v>80170.79315</v>
      </c>
      <c r="DV19" s="400">
        <f t="shared" si="29"/>
        <v>80170.79315</v>
      </c>
      <c r="DW19" s="400">
        <f t="shared" si="29"/>
        <v>80170.79315</v>
      </c>
      <c r="DX19" s="400">
        <f t="shared" si="29"/>
        <v>80170.79315</v>
      </c>
      <c r="DY19" s="400">
        <f t="shared" si="29"/>
        <v>80170.79315</v>
      </c>
      <c r="DZ19" s="400">
        <f t="shared" si="29"/>
        <v>80170.79315</v>
      </c>
      <c r="EA19" s="400">
        <f t="shared" si="29"/>
        <v>80170.79315</v>
      </c>
      <c r="EB19" s="400">
        <f t="shared" si="29"/>
        <v>80170.79315</v>
      </c>
      <c r="EC19" s="400">
        <f t="shared" si="29"/>
        <v>80170.79315</v>
      </c>
      <c r="ED19" s="400">
        <f t="shared" si="29"/>
        <v>80170.79315</v>
      </c>
      <c r="EE19" s="400">
        <f t="shared" si="29"/>
        <v>80170.79315</v>
      </c>
      <c r="EF19" s="400">
        <f t="shared" si="29"/>
        <v>81774.20901</v>
      </c>
      <c r="EG19" s="400">
        <f t="shared" si="29"/>
        <v>81774.20901</v>
      </c>
      <c r="EH19" s="400">
        <f t="shared" si="29"/>
        <v>81774.20901</v>
      </c>
      <c r="EI19" s="400">
        <f t="shared" si="29"/>
        <v>81774.20901</v>
      </c>
      <c r="EJ19" s="400">
        <f t="shared" si="29"/>
        <v>81774.20901</v>
      </c>
      <c r="EK19" s="400">
        <f t="shared" si="29"/>
        <v>81774.20901</v>
      </c>
      <c r="EL19" s="400">
        <f t="shared" si="29"/>
        <v>81774.20901</v>
      </c>
      <c r="EM19" s="400">
        <f t="shared" si="29"/>
        <v>81774.20901</v>
      </c>
      <c r="EN19" s="400">
        <f t="shared" si="29"/>
        <v>81774.20901</v>
      </c>
      <c r="EO19" s="400">
        <f t="shared" si="29"/>
        <v>81774.20901</v>
      </c>
      <c r="EP19" s="400">
        <f t="shared" si="29"/>
        <v>81774.20901</v>
      </c>
      <c r="EQ19" s="400">
        <f t="shared" si="29"/>
        <v>81774.20901</v>
      </c>
      <c r="ER19" s="1"/>
      <c r="ES19" s="390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</row>
    <row r="20" ht="12.75" customHeight="1">
      <c r="A20" s="1"/>
      <c r="B20" s="210" t="s">
        <v>376</v>
      </c>
      <c r="C20" s="396"/>
      <c r="D20" s="232"/>
      <c r="E20" s="215"/>
      <c r="F20" s="215"/>
      <c r="G20" s="215"/>
      <c r="H20" s="215"/>
      <c r="I20" s="215"/>
      <c r="J20" s="215"/>
      <c r="K20" s="215"/>
      <c r="L20" s="215"/>
      <c r="M20" s="215"/>
      <c r="N20" s="215"/>
      <c r="O20" s="394"/>
      <c r="P20" s="232"/>
      <c r="Q20" s="215"/>
      <c r="R20" s="215"/>
      <c r="S20" s="215"/>
      <c r="T20" s="215"/>
      <c r="U20" s="215"/>
      <c r="V20" s="215"/>
      <c r="W20" s="215"/>
      <c r="X20" s="215"/>
      <c r="Y20" s="215"/>
      <c r="Z20" s="215"/>
      <c r="AA20" s="215"/>
      <c r="AB20" s="215"/>
      <c r="AC20" s="215"/>
      <c r="AD20" s="215"/>
      <c r="AE20" s="215"/>
      <c r="AF20" s="215"/>
      <c r="AG20" s="215"/>
      <c r="AH20" s="215"/>
      <c r="AI20" s="215"/>
      <c r="AJ20" s="215"/>
      <c r="AK20" s="215"/>
      <c r="AL20" s="215"/>
      <c r="AM20" s="215"/>
      <c r="AN20" s="215"/>
      <c r="AO20" s="215"/>
      <c r="AP20" s="215"/>
      <c r="AQ20" s="215"/>
      <c r="AR20" s="215"/>
      <c r="AS20" s="215"/>
      <c r="AT20" s="215"/>
      <c r="AU20" s="215"/>
      <c r="AV20" s="215"/>
      <c r="AW20" s="215"/>
      <c r="AX20" s="215"/>
      <c r="AY20" s="215"/>
      <c r="AZ20" s="215"/>
      <c r="BA20" s="215"/>
      <c r="BB20" s="215"/>
      <c r="BC20" s="215"/>
      <c r="BD20" s="215"/>
      <c r="BE20" s="215"/>
      <c r="BF20" s="215"/>
      <c r="BG20" s="215"/>
      <c r="BH20" s="215"/>
      <c r="BI20" s="215"/>
      <c r="BJ20" s="215"/>
      <c r="BK20" s="215"/>
      <c r="BL20" s="215"/>
      <c r="BM20" s="215"/>
      <c r="BN20" s="215"/>
      <c r="BO20" s="215"/>
      <c r="BP20" s="215"/>
      <c r="BQ20" s="215"/>
      <c r="BR20" s="215"/>
      <c r="BS20" s="215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5"/>
      <c r="CJ20" s="215"/>
      <c r="CK20" s="215"/>
      <c r="CL20" s="215"/>
      <c r="CM20" s="215"/>
      <c r="CN20" s="215"/>
      <c r="CO20" s="215"/>
      <c r="CP20" s="215"/>
      <c r="CQ20" s="215"/>
      <c r="CR20" s="215"/>
      <c r="CS20" s="215"/>
      <c r="CT20" s="215"/>
      <c r="CU20" s="215"/>
      <c r="CV20" s="215"/>
      <c r="CW20" s="215"/>
      <c r="CX20" s="215"/>
      <c r="CY20" s="215"/>
      <c r="CZ20" s="215"/>
      <c r="DA20" s="215"/>
      <c r="DB20" s="215"/>
      <c r="DC20" s="215"/>
      <c r="DD20" s="215"/>
      <c r="DE20" s="215"/>
      <c r="DF20" s="215"/>
      <c r="DG20" s="215"/>
      <c r="DH20" s="215"/>
      <c r="DI20" s="215"/>
      <c r="DJ20" s="215"/>
      <c r="DK20" s="215"/>
      <c r="DL20" s="215"/>
      <c r="DM20" s="215"/>
      <c r="DN20" s="215"/>
      <c r="DO20" s="215"/>
      <c r="DP20" s="215"/>
      <c r="DQ20" s="215"/>
      <c r="DR20" s="215"/>
      <c r="DS20" s="215"/>
      <c r="DT20" s="215"/>
      <c r="DU20" s="215"/>
      <c r="DV20" s="215"/>
      <c r="DW20" s="215"/>
      <c r="DX20" s="215"/>
      <c r="DY20" s="215"/>
      <c r="DZ20" s="215"/>
      <c r="EA20" s="215"/>
      <c r="EB20" s="215"/>
      <c r="EC20" s="215"/>
      <c r="ED20" s="215"/>
      <c r="EE20" s="215"/>
      <c r="EF20" s="215"/>
      <c r="EG20" s="215"/>
      <c r="EH20" s="215"/>
      <c r="EI20" s="215"/>
      <c r="EJ20" s="215"/>
      <c r="EK20" s="215"/>
      <c r="EL20" s="215"/>
      <c r="EM20" s="215"/>
      <c r="EN20" s="215"/>
      <c r="EO20" s="215"/>
      <c r="EP20" s="215"/>
      <c r="EQ20" s="215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</row>
    <row r="21" ht="12.75" customHeight="1">
      <c r="A21" s="1"/>
      <c r="B21" s="210"/>
      <c r="C21" s="396"/>
      <c r="D21" s="232"/>
      <c r="E21" s="232"/>
      <c r="F21" s="232"/>
      <c r="G21" s="232"/>
      <c r="H21" s="232"/>
      <c r="I21" s="232"/>
      <c r="J21" s="232"/>
      <c r="K21" s="232"/>
      <c r="L21" s="232"/>
      <c r="M21" s="232"/>
      <c r="N21" s="232"/>
      <c r="O21" s="394"/>
      <c r="P21" s="232"/>
      <c r="Q21" s="232"/>
      <c r="R21" s="232"/>
      <c r="S21" s="232"/>
      <c r="T21" s="232"/>
      <c r="U21" s="232"/>
      <c r="V21" s="232"/>
      <c r="W21" s="232"/>
      <c r="X21" s="232"/>
      <c r="Y21" s="232"/>
      <c r="Z21" s="232"/>
      <c r="AA21" s="232"/>
      <c r="AB21" s="232"/>
      <c r="AC21" s="232"/>
      <c r="AD21" s="232"/>
      <c r="AE21" s="232"/>
      <c r="AF21" s="232"/>
      <c r="AG21" s="232"/>
      <c r="AH21" s="232"/>
      <c r="AI21" s="232"/>
      <c r="AJ21" s="232"/>
      <c r="AK21" s="232"/>
      <c r="AL21" s="232"/>
      <c r="AM21" s="232"/>
      <c r="AN21" s="232"/>
      <c r="AO21" s="232"/>
      <c r="AP21" s="232"/>
      <c r="AQ21" s="232"/>
      <c r="AR21" s="232"/>
      <c r="AS21" s="232"/>
      <c r="AT21" s="232"/>
      <c r="AU21" s="232"/>
      <c r="AV21" s="232"/>
      <c r="AW21" s="232"/>
      <c r="AX21" s="232"/>
      <c r="AY21" s="232"/>
      <c r="AZ21" s="232"/>
      <c r="BA21" s="232"/>
      <c r="BB21" s="232"/>
      <c r="BC21" s="232"/>
      <c r="BD21" s="232"/>
      <c r="BE21" s="232"/>
      <c r="BF21" s="232"/>
      <c r="BG21" s="232"/>
      <c r="BH21" s="232"/>
      <c r="BI21" s="232"/>
      <c r="BJ21" s="232"/>
      <c r="BK21" s="232"/>
      <c r="BL21" s="232"/>
      <c r="BM21" s="232"/>
      <c r="BN21" s="232"/>
      <c r="BO21" s="232"/>
      <c r="BP21" s="232"/>
      <c r="BQ21" s="232"/>
      <c r="BR21" s="232"/>
      <c r="BS21" s="232"/>
      <c r="BT21" s="232"/>
      <c r="BU21" s="232"/>
      <c r="BV21" s="232"/>
      <c r="BW21" s="232"/>
      <c r="BX21" s="232"/>
      <c r="BY21" s="232"/>
      <c r="BZ21" s="232"/>
      <c r="CA21" s="232"/>
      <c r="CB21" s="232"/>
      <c r="CC21" s="232"/>
      <c r="CD21" s="232"/>
      <c r="CE21" s="232"/>
      <c r="CF21" s="232"/>
      <c r="CG21" s="232"/>
      <c r="CH21" s="232"/>
      <c r="CI21" s="232"/>
      <c r="CJ21" s="232"/>
      <c r="CK21" s="232"/>
      <c r="CL21" s="232"/>
      <c r="CM21" s="232"/>
      <c r="CN21" s="232"/>
      <c r="CO21" s="232"/>
      <c r="CP21" s="232"/>
      <c r="CQ21" s="232"/>
      <c r="CR21" s="232"/>
      <c r="CS21" s="232"/>
      <c r="CT21" s="232"/>
      <c r="CU21" s="232"/>
      <c r="CV21" s="232"/>
      <c r="CW21" s="232"/>
      <c r="CX21" s="232"/>
      <c r="CY21" s="232"/>
      <c r="CZ21" s="232"/>
      <c r="DA21" s="232"/>
      <c r="DB21" s="232"/>
      <c r="DC21" s="232"/>
      <c r="DD21" s="232"/>
      <c r="DE21" s="232"/>
      <c r="DF21" s="232"/>
      <c r="DG21" s="232"/>
      <c r="DH21" s="232"/>
      <c r="DI21" s="232"/>
      <c r="DJ21" s="232"/>
      <c r="DK21" s="232"/>
      <c r="DL21" s="232"/>
      <c r="DM21" s="232"/>
      <c r="DN21" s="232"/>
      <c r="DO21" s="232"/>
      <c r="DP21" s="232"/>
      <c r="DQ21" s="232"/>
      <c r="DR21" s="232"/>
      <c r="DS21" s="232"/>
      <c r="DT21" s="232"/>
      <c r="DU21" s="232"/>
      <c r="DV21" s="232"/>
      <c r="DW21" s="232"/>
      <c r="DX21" s="232"/>
      <c r="DY21" s="232"/>
      <c r="DZ21" s="232"/>
      <c r="EA21" s="232"/>
      <c r="EB21" s="232"/>
      <c r="EC21" s="232"/>
      <c r="ED21" s="232"/>
      <c r="EE21" s="232"/>
      <c r="EF21" s="232"/>
      <c r="EG21" s="232"/>
      <c r="EH21" s="232"/>
      <c r="EI21" s="232"/>
      <c r="EJ21" s="232"/>
      <c r="EK21" s="232"/>
      <c r="EL21" s="232"/>
      <c r="EM21" s="232"/>
      <c r="EN21" s="232"/>
      <c r="EO21" s="232"/>
      <c r="EP21" s="232"/>
      <c r="EQ21" s="232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</row>
    <row r="22" ht="12.75" customHeight="1">
      <c r="A22" s="1"/>
      <c r="B22" s="210"/>
      <c r="C22" s="396" t="s">
        <v>384</v>
      </c>
      <c r="D22" s="234">
        <f t="shared" ref="D22:N22" si="30">+SUMIF($P$2:$EE$2,D$13,$P22:$EE22)</f>
        <v>0</v>
      </c>
      <c r="E22" s="234">
        <f t="shared" si="30"/>
        <v>0</v>
      </c>
      <c r="F22" s="234">
        <f t="shared" si="30"/>
        <v>0</v>
      </c>
      <c r="G22" s="234">
        <f t="shared" si="30"/>
        <v>0</v>
      </c>
      <c r="H22" s="234">
        <f t="shared" si="30"/>
        <v>0</v>
      </c>
      <c r="I22" s="234">
        <f t="shared" si="30"/>
        <v>0</v>
      </c>
      <c r="J22" s="234">
        <f t="shared" si="30"/>
        <v>0</v>
      </c>
      <c r="K22" s="234">
        <f t="shared" si="30"/>
        <v>0</v>
      </c>
      <c r="L22" s="234">
        <f t="shared" si="30"/>
        <v>0</v>
      </c>
      <c r="M22" s="234">
        <f t="shared" si="30"/>
        <v>0</v>
      </c>
      <c r="N22" s="234">
        <f t="shared" si="30"/>
        <v>0</v>
      </c>
      <c r="O22" s="394"/>
      <c r="P22" s="234">
        <f t="shared" ref="P22:EQ22" si="31">SUMIFS(Q$71:Q$136,$C$71:$C$136,"=Sales",$D$71:$D$136,"=contract")</f>
        <v>0</v>
      </c>
      <c r="Q22" s="234">
        <f t="shared" si="31"/>
        <v>0</v>
      </c>
      <c r="R22" s="234">
        <f t="shared" si="31"/>
        <v>0</v>
      </c>
      <c r="S22" s="234">
        <f t="shared" si="31"/>
        <v>0</v>
      </c>
      <c r="T22" s="234">
        <f t="shared" si="31"/>
        <v>0</v>
      </c>
      <c r="U22" s="234">
        <f t="shared" si="31"/>
        <v>0</v>
      </c>
      <c r="V22" s="234">
        <f t="shared" si="31"/>
        <v>0</v>
      </c>
      <c r="W22" s="234">
        <f t="shared" si="31"/>
        <v>0</v>
      </c>
      <c r="X22" s="234">
        <f t="shared" si="31"/>
        <v>0</v>
      </c>
      <c r="Y22" s="234">
        <f t="shared" si="31"/>
        <v>0</v>
      </c>
      <c r="Z22" s="234">
        <f t="shared" si="31"/>
        <v>0</v>
      </c>
      <c r="AA22" s="234">
        <f t="shared" si="31"/>
        <v>0</v>
      </c>
      <c r="AB22" s="234">
        <f t="shared" si="31"/>
        <v>0</v>
      </c>
      <c r="AC22" s="234">
        <f t="shared" si="31"/>
        <v>0</v>
      </c>
      <c r="AD22" s="234">
        <f t="shared" si="31"/>
        <v>0</v>
      </c>
      <c r="AE22" s="234">
        <f t="shared" si="31"/>
        <v>0</v>
      </c>
      <c r="AF22" s="234">
        <f t="shared" si="31"/>
        <v>0</v>
      </c>
      <c r="AG22" s="234">
        <f t="shared" si="31"/>
        <v>0</v>
      </c>
      <c r="AH22" s="234">
        <f t="shared" si="31"/>
        <v>0</v>
      </c>
      <c r="AI22" s="234">
        <f t="shared" si="31"/>
        <v>0</v>
      </c>
      <c r="AJ22" s="234">
        <f t="shared" si="31"/>
        <v>0</v>
      </c>
      <c r="AK22" s="234">
        <f t="shared" si="31"/>
        <v>0</v>
      </c>
      <c r="AL22" s="234">
        <f t="shared" si="31"/>
        <v>0</v>
      </c>
      <c r="AM22" s="234">
        <f t="shared" si="31"/>
        <v>0</v>
      </c>
      <c r="AN22" s="234">
        <f t="shared" si="31"/>
        <v>0</v>
      </c>
      <c r="AO22" s="234">
        <f t="shared" si="31"/>
        <v>0</v>
      </c>
      <c r="AP22" s="234">
        <f t="shared" si="31"/>
        <v>0</v>
      </c>
      <c r="AQ22" s="234">
        <f t="shared" si="31"/>
        <v>0</v>
      </c>
      <c r="AR22" s="234">
        <f t="shared" si="31"/>
        <v>0</v>
      </c>
      <c r="AS22" s="234">
        <f t="shared" si="31"/>
        <v>0</v>
      </c>
      <c r="AT22" s="234">
        <f t="shared" si="31"/>
        <v>0</v>
      </c>
      <c r="AU22" s="234">
        <f t="shared" si="31"/>
        <v>0</v>
      </c>
      <c r="AV22" s="234">
        <f t="shared" si="31"/>
        <v>0</v>
      </c>
      <c r="AW22" s="234">
        <f t="shared" si="31"/>
        <v>0</v>
      </c>
      <c r="AX22" s="234">
        <f t="shared" si="31"/>
        <v>0</v>
      </c>
      <c r="AY22" s="234">
        <f t="shared" si="31"/>
        <v>0</v>
      </c>
      <c r="AZ22" s="234">
        <f t="shared" si="31"/>
        <v>0</v>
      </c>
      <c r="BA22" s="234">
        <f t="shared" si="31"/>
        <v>0</v>
      </c>
      <c r="BB22" s="234">
        <f t="shared" si="31"/>
        <v>0</v>
      </c>
      <c r="BC22" s="234">
        <f t="shared" si="31"/>
        <v>0</v>
      </c>
      <c r="BD22" s="234">
        <f t="shared" si="31"/>
        <v>0</v>
      </c>
      <c r="BE22" s="234">
        <f t="shared" si="31"/>
        <v>0</v>
      </c>
      <c r="BF22" s="234">
        <f t="shared" si="31"/>
        <v>0</v>
      </c>
      <c r="BG22" s="234">
        <f t="shared" si="31"/>
        <v>0</v>
      </c>
      <c r="BH22" s="234">
        <f t="shared" si="31"/>
        <v>0</v>
      </c>
      <c r="BI22" s="234">
        <f t="shared" si="31"/>
        <v>0</v>
      </c>
      <c r="BJ22" s="234">
        <f t="shared" si="31"/>
        <v>0</v>
      </c>
      <c r="BK22" s="234">
        <f t="shared" si="31"/>
        <v>0</v>
      </c>
      <c r="BL22" s="234">
        <f t="shared" si="31"/>
        <v>0</v>
      </c>
      <c r="BM22" s="234">
        <f t="shared" si="31"/>
        <v>0</v>
      </c>
      <c r="BN22" s="234">
        <f t="shared" si="31"/>
        <v>0</v>
      </c>
      <c r="BO22" s="234">
        <f t="shared" si="31"/>
        <v>0</v>
      </c>
      <c r="BP22" s="234">
        <f t="shared" si="31"/>
        <v>0</v>
      </c>
      <c r="BQ22" s="234">
        <f t="shared" si="31"/>
        <v>0</v>
      </c>
      <c r="BR22" s="234">
        <f t="shared" si="31"/>
        <v>0</v>
      </c>
      <c r="BS22" s="234">
        <f t="shared" si="31"/>
        <v>0</v>
      </c>
      <c r="BT22" s="234">
        <f t="shared" si="31"/>
        <v>0</v>
      </c>
      <c r="BU22" s="234">
        <f t="shared" si="31"/>
        <v>0</v>
      </c>
      <c r="BV22" s="234">
        <f t="shared" si="31"/>
        <v>0</v>
      </c>
      <c r="BW22" s="234">
        <f t="shared" si="31"/>
        <v>0</v>
      </c>
      <c r="BX22" s="234">
        <f t="shared" si="31"/>
        <v>0</v>
      </c>
      <c r="BY22" s="234">
        <f t="shared" si="31"/>
        <v>0</v>
      </c>
      <c r="BZ22" s="234">
        <f t="shared" si="31"/>
        <v>0</v>
      </c>
      <c r="CA22" s="234">
        <f t="shared" si="31"/>
        <v>0</v>
      </c>
      <c r="CB22" s="234">
        <f t="shared" si="31"/>
        <v>0</v>
      </c>
      <c r="CC22" s="234">
        <f t="shared" si="31"/>
        <v>0</v>
      </c>
      <c r="CD22" s="234">
        <f t="shared" si="31"/>
        <v>0</v>
      </c>
      <c r="CE22" s="234">
        <f t="shared" si="31"/>
        <v>0</v>
      </c>
      <c r="CF22" s="234">
        <f t="shared" si="31"/>
        <v>0</v>
      </c>
      <c r="CG22" s="234">
        <f t="shared" si="31"/>
        <v>0</v>
      </c>
      <c r="CH22" s="234">
        <f t="shared" si="31"/>
        <v>0</v>
      </c>
      <c r="CI22" s="234">
        <f t="shared" si="31"/>
        <v>0</v>
      </c>
      <c r="CJ22" s="234">
        <f t="shared" si="31"/>
        <v>0</v>
      </c>
      <c r="CK22" s="234">
        <f t="shared" si="31"/>
        <v>0</v>
      </c>
      <c r="CL22" s="234">
        <f t="shared" si="31"/>
        <v>0</v>
      </c>
      <c r="CM22" s="234">
        <f t="shared" si="31"/>
        <v>0</v>
      </c>
      <c r="CN22" s="234">
        <f t="shared" si="31"/>
        <v>0</v>
      </c>
      <c r="CO22" s="234">
        <f t="shared" si="31"/>
        <v>0</v>
      </c>
      <c r="CP22" s="234">
        <f t="shared" si="31"/>
        <v>0</v>
      </c>
      <c r="CQ22" s="234">
        <f t="shared" si="31"/>
        <v>0</v>
      </c>
      <c r="CR22" s="234">
        <f t="shared" si="31"/>
        <v>0</v>
      </c>
      <c r="CS22" s="234">
        <f t="shared" si="31"/>
        <v>0</v>
      </c>
      <c r="CT22" s="234">
        <f t="shared" si="31"/>
        <v>0</v>
      </c>
      <c r="CU22" s="234">
        <f t="shared" si="31"/>
        <v>0</v>
      </c>
      <c r="CV22" s="234">
        <f t="shared" si="31"/>
        <v>0</v>
      </c>
      <c r="CW22" s="234">
        <f t="shared" si="31"/>
        <v>0</v>
      </c>
      <c r="CX22" s="234">
        <f t="shared" si="31"/>
        <v>0</v>
      </c>
      <c r="CY22" s="234">
        <f t="shared" si="31"/>
        <v>0</v>
      </c>
      <c r="CZ22" s="234">
        <f t="shared" si="31"/>
        <v>0</v>
      </c>
      <c r="DA22" s="234">
        <f t="shared" si="31"/>
        <v>0</v>
      </c>
      <c r="DB22" s="234">
        <f t="shared" si="31"/>
        <v>0</v>
      </c>
      <c r="DC22" s="234">
        <f t="shared" si="31"/>
        <v>0</v>
      </c>
      <c r="DD22" s="234">
        <f t="shared" si="31"/>
        <v>0</v>
      </c>
      <c r="DE22" s="234">
        <f t="shared" si="31"/>
        <v>0</v>
      </c>
      <c r="DF22" s="234">
        <f t="shared" si="31"/>
        <v>0</v>
      </c>
      <c r="DG22" s="234">
        <f t="shared" si="31"/>
        <v>0</v>
      </c>
      <c r="DH22" s="234">
        <f t="shared" si="31"/>
        <v>0</v>
      </c>
      <c r="DI22" s="234">
        <f t="shared" si="31"/>
        <v>0</v>
      </c>
      <c r="DJ22" s="234">
        <f t="shared" si="31"/>
        <v>0</v>
      </c>
      <c r="DK22" s="234">
        <f t="shared" si="31"/>
        <v>0</v>
      </c>
      <c r="DL22" s="234">
        <f t="shared" si="31"/>
        <v>0</v>
      </c>
      <c r="DM22" s="234">
        <f t="shared" si="31"/>
        <v>0</v>
      </c>
      <c r="DN22" s="234">
        <f t="shared" si="31"/>
        <v>0</v>
      </c>
      <c r="DO22" s="234">
        <f t="shared" si="31"/>
        <v>0</v>
      </c>
      <c r="DP22" s="234">
        <f t="shared" si="31"/>
        <v>0</v>
      </c>
      <c r="DQ22" s="234">
        <f t="shared" si="31"/>
        <v>0</v>
      </c>
      <c r="DR22" s="234">
        <f t="shared" si="31"/>
        <v>0</v>
      </c>
      <c r="DS22" s="234">
        <f t="shared" si="31"/>
        <v>0</v>
      </c>
      <c r="DT22" s="234">
        <f t="shared" si="31"/>
        <v>0</v>
      </c>
      <c r="DU22" s="234">
        <f t="shared" si="31"/>
        <v>0</v>
      </c>
      <c r="DV22" s="234">
        <f t="shared" si="31"/>
        <v>0</v>
      </c>
      <c r="DW22" s="234">
        <f t="shared" si="31"/>
        <v>0</v>
      </c>
      <c r="DX22" s="234">
        <f t="shared" si="31"/>
        <v>0</v>
      </c>
      <c r="DY22" s="234">
        <f t="shared" si="31"/>
        <v>0</v>
      </c>
      <c r="DZ22" s="234">
        <f t="shared" si="31"/>
        <v>0</v>
      </c>
      <c r="EA22" s="234">
        <f t="shared" si="31"/>
        <v>0</v>
      </c>
      <c r="EB22" s="234">
        <f t="shared" si="31"/>
        <v>0</v>
      </c>
      <c r="EC22" s="234">
        <f t="shared" si="31"/>
        <v>0</v>
      </c>
      <c r="ED22" s="234">
        <f t="shared" si="31"/>
        <v>0</v>
      </c>
      <c r="EE22" s="234">
        <f t="shared" si="31"/>
        <v>0</v>
      </c>
      <c r="EF22" s="234">
        <f t="shared" si="31"/>
        <v>0</v>
      </c>
      <c r="EG22" s="234">
        <f t="shared" si="31"/>
        <v>0</v>
      </c>
      <c r="EH22" s="234">
        <f t="shared" si="31"/>
        <v>0</v>
      </c>
      <c r="EI22" s="234">
        <f t="shared" si="31"/>
        <v>0</v>
      </c>
      <c r="EJ22" s="234">
        <f t="shared" si="31"/>
        <v>0</v>
      </c>
      <c r="EK22" s="234">
        <f t="shared" si="31"/>
        <v>0</v>
      </c>
      <c r="EL22" s="234">
        <f t="shared" si="31"/>
        <v>0</v>
      </c>
      <c r="EM22" s="234">
        <f t="shared" si="31"/>
        <v>0</v>
      </c>
      <c r="EN22" s="234">
        <f t="shared" si="31"/>
        <v>0</v>
      </c>
      <c r="EO22" s="234">
        <f t="shared" si="31"/>
        <v>0</v>
      </c>
      <c r="EP22" s="234">
        <f t="shared" si="31"/>
        <v>0</v>
      </c>
      <c r="EQ22" s="234">
        <f t="shared" si="31"/>
        <v>0</v>
      </c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</row>
    <row r="23" ht="12.75" customHeight="1">
      <c r="A23" s="1"/>
      <c r="B23" s="214"/>
      <c r="C23" s="396" t="s">
        <v>385</v>
      </c>
      <c r="D23" s="234">
        <f t="shared" ref="D23:M23" si="32">+SUMIF($P$2:$EE$2,D$13,$P23:$EE23)</f>
        <v>145000</v>
      </c>
      <c r="E23" s="234">
        <f t="shared" si="32"/>
        <v>147900</v>
      </c>
      <c r="F23" s="234">
        <f t="shared" si="32"/>
        <v>150858</v>
      </c>
      <c r="G23" s="234">
        <f t="shared" si="32"/>
        <v>153875.16</v>
      </c>
      <c r="H23" s="234">
        <f t="shared" si="32"/>
        <v>156952.6632</v>
      </c>
      <c r="I23" s="234">
        <f t="shared" si="32"/>
        <v>160091.7165</v>
      </c>
      <c r="J23" s="234">
        <f t="shared" si="32"/>
        <v>163293.5508</v>
      </c>
      <c r="K23" s="234">
        <f t="shared" si="32"/>
        <v>166559.4218</v>
      </c>
      <c r="L23" s="234">
        <f t="shared" si="32"/>
        <v>169890.6102</v>
      </c>
      <c r="M23" s="234">
        <f t="shared" si="32"/>
        <v>173288.4225</v>
      </c>
      <c r="N23" s="234">
        <f>+SUMIF($P$2:$EQ$2,N$13,$P23:$EQ23)</f>
        <v>176754.1909</v>
      </c>
      <c r="O23" s="394"/>
      <c r="P23" s="234">
        <f t="shared" ref="P23:EQ23" si="33">SUMIFS(Q$71:Q$136,$C$71:$C$136,"=Sales",$D$71:$D$136,"=Employee")</f>
        <v>12083.33333</v>
      </c>
      <c r="Q23" s="234">
        <f t="shared" si="33"/>
        <v>12083.33333</v>
      </c>
      <c r="R23" s="234">
        <f t="shared" si="33"/>
        <v>12083.33333</v>
      </c>
      <c r="S23" s="234">
        <f t="shared" si="33"/>
        <v>12083.33333</v>
      </c>
      <c r="T23" s="234">
        <f t="shared" si="33"/>
        <v>12083.33333</v>
      </c>
      <c r="U23" s="234">
        <f t="shared" si="33"/>
        <v>12083.33333</v>
      </c>
      <c r="V23" s="234">
        <f t="shared" si="33"/>
        <v>12083.33333</v>
      </c>
      <c r="W23" s="234">
        <f t="shared" si="33"/>
        <v>12083.33333</v>
      </c>
      <c r="X23" s="234">
        <f t="shared" si="33"/>
        <v>12083.33333</v>
      </c>
      <c r="Y23" s="234">
        <f t="shared" si="33"/>
        <v>12083.33333</v>
      </c>
      <c r="Z23" s="234">
        <f t="shared" si="33"/>
        <v>12083.33333</v>
      </c>
      <c r="AA23" s="234">
        <f t="shared" si="33"/>
        <v>12083.33333</v>
      </c>
      <c r="AB23" s="234">
        <f t="shared" si="33"/>
        <v>12325</v>
      </c>
      <c r="AC23" s="234">
        <f t="shared" si="33"/>
        <v>12325</v>
      </c>
      <c r="AD23" s="234">
        <f t="shared" si="33"/>
        <v>12325</v>
      </c>
      <c r="AE23" s="234">
        <f t="shared" si="33"/>
        <v>12325</v>
      </c>
      <c r="AF23" s="234">
        <f t="shared" si="33"/>
        <v>12325</v>
      </c>
      <c r="AG23" s="234">
        <f t="shared" si="33"/>
        <v>12325</v>
      </c>
      <c r="AH23" s="234">
        <f t="shared" si="33"/>
        <v>12325</v>
      </c>
      <c r="AI23" s="234">
        <f t="shared" si="33"/>
        <v>12325</v>
      </c>
      <c r="AJ23" s="234">
        <f t="shared" si="33"/>
        <v>12325</v>
      </c>
      <c r="AK23" s="234">
        <f t="shared" si="33"/>
        <v>12325</v>
      </c>
      <c r="AL23" s="234">
        <f t="shared" si="33"/>
        <v>12325</v>
      </c>
      <c r="AM23" s="234">
        <f t="shared" si="33"/>
        <v>12325</v>
      </c>
      <c r="AN23" s="234">
        <f t="shared" si="33"/>
        <v>12571.5</v>
      </c>
      <c r="AO23" s="234">
        <f t="shared" si="33"/>
        <v>12571.5</v>
      </c>
      <c r="AP23" s="234">
        <f t="shared" si="33"/>
        <v>12571.5</v>
      </c>
      <c r="AQ23" s="234">
        <f t="shared" si="33"/>
        <v>12571.5</v>
      </c>
      <c r="AR23" s="234">
        <f t="shared" si="33"/>
        <v>12571.5</v>
      </c>
      <c r="AS23" s="234">
        <f t="shared" si="33"/>
        <v>12571.5</v>
      </c>
      <c r="AT23" s="234">
        <f t="shared" si="33"/>
        <v>12571.5</v>
      </c>
      <c r="AU23" s="234">
        <f t="shared" si="33"/>
        <v>12571.5</v>
      </c>
      <c r="AV23" s="234">
        <f t="shared" si="33"/>
        <v>12571.5</v>
      </c>
      <c r="AW23" s="234">
        <f t="shared" si="33"/>
        <v>12571.5</v>
      </c>
      <c r="AX23" s="234">
        <f t="shared" si="33"/>
        <v>12571.5</v>
      </c>
      <c r="AY23" s="234">
        <f t="shared" si="33"/>
        <v>12571.5</v>
      </c>
      <c r="AZ23" s="234">
        <f t="shared" si="33"/>
        <v>12822.93</v>
      </c>
      <c r="BA23" s="234">
        <f t="shared" si="33"/>
        <v>12822.93</v>
      </c>
      <c r="BB23" s="234">
        <f t="shared" si="33"/>
        <v>12822.93</v>
      </c>
      <c r="BC23" s="234">
        <f t="shared" si="33"/>
        <v>12822.93</v>
      </c>
      <c r="BD23" s="234">
        <f t="shared" si="33"/>
        <v>12822.93</v>
      </c>
      <c r="BE23" s="234">
        <f t="shared" si="33"/>
        <v>12822.93</v>
      </c>
      <c r="BF23" s="234">
        <f t="shared" si="33"/>
        <v>12822.93</v>
      </c>
      <c r="BG23" s="234">
        <f t="shared" si="33"/>
        <v>12822.93</v>
      </c>
      <c r="BH23" s="234">
        <f t="shared" si="33"/>
        <v>12822.93</v>
      </c>
      <c r="BI23" s="234">
        <f t="shared" si="33"/>
        <v>12822.93</v>
      </c>
      <c r="BJ23" s="234">
        <f t="shared" si="33"/>
        <v>12822.93</v>
      </c>
      <c r="BK23" s="234">
        <f t="shared" si="33"/>
        <v>12822.93</v>
      </c>
      <c r="BL23" s="234">
        <f t="shared" si="33"/>
        <v>13079.3886</v>
      </c>
      <c r="BM23" s="234">
        <f t="shared" si="33"/>
        <v>13079.3886</v>
      </c>
      <c r="BN23" s="234">
        <f t="shared" si="33"/>
        <v>13079.3886</v>
      </c>
      <c r="BO23" s="234">
        <f t="shared" si="33"/>
        <v>13079.3886</v>
      </c>
      <c r="BP23" s="234">
        <f t="shared" si="33"/>
        <v>13079.3886</v>
      </c>
      <c r="BQ23" s="234">
        <f t="shared" si="33"/>
        <v>13079.3886</v>
      </c>
      <c r="BR23" s="234">
        <f t="shared" si="33"/>
        <v>13079.3886</v>
      </c>
      <c r="BS23" s="234">
        <f t="shared" si="33"/>
        <v>13079.3886</v>
      </c>
      <c r="BT23" s="234">
        <f t="shared" si="33"/>
        <v>13079.3886</v>
      </c>
      <c r="BU23" s="234">
        <f t="shared" si="33"/>
        <v>13079.3886</v>
      </c>
      <c r="BV23" s="234">
        <f t="shared" si="33"/>
        <v>13079.3886</v>
      </c>
      <c r="BW23" s="234">
        <f t="shared" si="33"/>
        <v>13079.3886</v>
      </c>
      <c r="BX23" s="234">
        <f t="shared" si="33"/>
        <v>13340.97637</v>
      </c>
      <c r="BY23" s="234">
        <f t="shared" si="33"/>
        <v>13340.97637</v>
      </c>
      <c r="BZ23" s="234">
        <f t="shared" si="33"/>
        <v>13340.97637</v>
      </c>
      <c r="CA23" s="234">
        <f t="shared" si="33"/>
        <v>13340.97637</v>
      </c>
      <c r="CB23" s="234">
        <f t="shared" si="33"/>
        <v>13340.97637</v>
      </c>
      <c r="CC23" s="234">
        <f t="shared" si="33"/>
        <v>13340.97637</v>
      </c>
      <c r="CD23" s="234">
        <f t="shared" si="33"/>
        <v>13340.97637</v>
      </c>
      <c r="CE23" s="234">
        <f t="shared" si="33"/>
        <v>13340.97637</v>
      </c>
      <c r="CF23" s="234">
        <f t="shared" si="33"/>
        <v>13340.97637</v>
      </c>
      <c r="CG23" s="234">
        <f t="shared" si="33"/>
        <v>13340.97637</v>
      </c>
      <c r="CH23" s="234">
        <f t="shared" si="33"/>
        <v>13340.97637</v>
      </c>
      <c r="CI23" s="234">
        <f t="shared" si="33"/>
        <v>13340.97637</v>
      </c>
      <c r="CJ23" s="234">
        <f t="shared" si="33"/>
        <v>13607.7959</v>
      </c>
      <c r="CK23" s="234">
        <f t="shared" si="33"/>
        <v>13607.7959</v>
      </c>
      <c r="CL23" s="234">
        <f t="shared" si="33"/>
        <v>13607.7959</v>
      </c>
      <c r="CM23" s="234">
        <f t="shared" si="33"/>
        <v>13607.7959</v>
      </c>
      <c r="CN23" s="234">
        <f t="shared" si="33"/>
        <v>13607.7959</v>
      </c>
      <c r="CO23" s="234">
        <f t="shared" si="33"/>
        <v>13607.7959</v>
      </c>
      <c r="CP23" s="234">
        <f t="shared" si="33"/>
        <v>13607.7959</v>
      </c>
      <c r="CQ23" s="234">
        <f t="shared" si="33"/>
        <v>13607.7959</v>
      </c>
      <c r="CR23" s="234">
        <f t="shared" si="33"/>
        <v>13607.7959</v>
      </c>
      <c r="CS23" s="234">
        <f t="shared" si="33"/>
        <v>13607.7959</v>
      </c>
      <c r="CT23" s="234">
        <f t="shared" si="33"/>
        <v>13607.7959</v>
      </c>
      <c r="CU23" s="234">
        <f t="shared" si="33"/>
        <v>13607.7959</v>
      </c>
      <c r="CV23" s="234">
        <f t="shared" si="33"/>
        <v>13879.95182</v>
      </c>
      <c r="CW23" s="234">
        <f t="shared" si="33"/>
        <v>13879.95182</v>
      </c>
      <c r="CX23" s="234">
        <f t="shared" si="33"/>
        <v>13879.95182</v>
      </c>
      <c r="CY23" s="234">
        <f t="shared" si="33"/>
        <v>13879.95182</v>
      </c>
      <c r="CZ23" s="234">
        <f t="shared" si="33"/>
        <v>13879.95182</v>
      </c>
      <c r="DA23" s="234">
        <f t="shared" si="33"/>
        <v>13879.95182</v>
      </c>
      <c r="DB23" s="234">
        <f t="shared" si="33"/>
        <v>13879.95182</v>
      </c>
      <c r="DC23" s="234">
        <f t="shared" si="33"/>
        <v>13879.95182</v>
      </c>
      <c r="DD23" s="234">
        <f t="shared" si="33"/>
        <v>13879.95182</v>
      </c>
      <c r="DE23" s="234">
        <f t="shared" si="33"/>
        <v>13879.95182</v>
      </c>
      <c r="DF23" s="234">
        <f t="shared" si="33"/>
        <v>13879.95182</v>
      </c>
      <c r="DG23" s="234">
        <f t="shared" si="33"/>
        <v>13879.95182</v>
      </c>
      <c r="DH23" s="234">
        <f t="shared" si="33"/>
        <v>14157.55085</v>
      </c>
      <c r="DI23" s="234">
        <f t="shared" si="33"/>
        <v>14157.55085</v>
      </c>
      <c r="DJ23" s="234">
        <f t="shared" si="33"/>
        <v>14157.55085</v>
      </c>
      <c r="DK23" s="234">
        <f t="shared" si="33"/>
        <v>14157.55085</v>
      </c>
      <c r="DL23" s="234">
        <f t="shared" si="33"/>
        <v>14157.55085</v>
      </c>
      <c r="DM23" s="234">
        <f t="shared" si="33"/>
        <v>14157.55085</v>
      </c>
      <c r="DN23" s="234">
        <f t="shared" si="33"/>
        <v>14157.55085</v>
      </c>
      <c r="DO23" s="234">
        <f t="shared" si="33"/>
        <v>14157.55085</v>
      </c>
      <c r="DP23" s="234">
        <f t="shared" si="33"/>
        <v>14157.55085</v>
      </c>
      <c r="DQ23" s="234">
        <f t="shared" si="33"/>
        <v>14157.55085</v>
      </c>
      <c r="DR23" s="234">
        <f t="shared" si="33"/>
        <v>14157.55085</v>
      </c>
      <c r="DS23" s="234">
        <f t="shared" si="33"/>
        <v>14157.55085</v>
      </c>
      <c r="DT23" s="234">
        <f t="shared" si="33"/>
        <v>14440.70187</v>
      </c>
      <c r="DU23" s="234">
        <f t="shared" si="33"/>
        <v>14440.70187</v>
      </c>
      <c r="DV23" s="234">
        <f t="shared" si="33"/>
        <v>14440.70187</v>
      </c>
      <c r="DW23" s="234">
        <f t="shared" si="33"/>
        <v>14440.70187</v>
      </c>
      <c r="DX23" s="234">
        <f t="shared" si="33"/>
        <v>14440.70187</v>
      </c>
      <c r="DY23" s="234">
        <f t="shared" si="33"/>
        <v>14440.70187</v>
      </c>
      <c r="DZ23" s="234">
        <f t="shared" si="33"/>
        <v>14440.70187</v>
      </c>
      <c r="EA23" s="234">
        <f t="shared" si="33"/>
        <v>14440.70187</v>
      </c>
      <c r="EB23" s="234">
        <f t="shared" si="33"/>
        <v>14440.70187</v>
      </c>
      <c r="EC23" s="234">
        <f t="shared" si="33"/>
        <v>14440.70187</v>
      </c>
      <c r="ED23" s="234">
        <f t="shared" si="33"/>
        <v>14440.70187</v>
      </c>
      <c r="EE23" s="234">
        <f t="shared" si="33"/>
        <v>14440.70187</v>
      </c>
      <c r="EF23" s="234">
        <f t="shared" si="33"/>
        <v>14729.51591</v>
      </c>
      <c r="EG23" s="234">
        <f t="shared" si="33"/>
        <v>14729.51591</v>
      </c>
      <c r="EH23" s="234">
        <f t="shared" si="33"/>
        <v>14729.51591</v>
      </c>
      <c r="EI23" s="234">
        <f t="shared" si="33"/>
        <v>14729.51591</v>
      </c>
      <c r="EJ23" s="234">
        <f t="shared" si="33"/>
        <v>14729.51591</v>
      </c>
      <c r="EK23" s="234">
        <f t="shared" si="33"/>
        <v>14729.51591</v>
      </c>
      <c r="EL23" s="234">
        <f t="shared" si="33"/>
        <v>14729.51591</v>
      </c>
      <c r="EM23" s="234">
        <f t="shared" si="33"/>
        <v>14729.51591</v>
      </c>
      <c r="EN23" s="234">
        <f t="shared" si="33"/>
        <v>14729.51591</v>
      </c>
      <c r="EO23" s="234">
        <f t="shared" si="33"/>
        <v>14729.51591</v>
      </c>
      <c r="EP23" s="234">
        <f t="shared" si="33"/>
        <v>14729.51591</v>
      </c>
      <c r="EQ23" s="234">
        <f t="shared" si="33"/>
        <v>14729.51591</v>
      </c>
      <c r="ER23" s="1"/>
      <c r="ES23" s="390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</row>
    <row r="24" ht="12.75" customHeight="1">
      <c r="A24" s="1"/>
      <c r="B24" s="214"/>
      <c r="C24" s="396" t="s">
        <v>386</v>
      </c>
      <c r="D24" s="234">
        <f t="shared" ref="D24:L24" si="34">+SUMIF($P$2:$EE$2,D$13,$P24:$EE24)</f>
        <v>58000</v>
      </c>
      <c r="E24" s="234">
        <f t="shared" si="34"/>
        <v>59160</v>
      </c>
      <c r="F24" s="234">
        <f t="shared" si="34"/>
        <v>60343.2</v>
      </c>
      <c r="G24" s="234">
        <f t="shared" si="34"/>
        <v>61550.064</v>
      </c>
      <c r="H24" s="234">
        <f t="shared" si="34"/>
        <v>62781.06528</v>
      </c>
      <c r="I24" s="234">
        <f t="shared" si="34"/>
        <v>64036.68659</v>
      </c>
      <c r="J24" s="234">
        <f t="shared" si="34"/>
        <v>65317.42032</v>
      </c>
      <c r="K24" s="234">
        <f t="shared" si="34"/>
        <v>66623.76872</v>
      </c>
      <c r="L24" s="234">
        <f t="shared" si="34"/>
        <v>67956.2441</v>
      </c>
      <c r="M24" s="234">
        <f t="shared" ref="M24:N24" si="35">+SUMIF($P$2:$EQ$2,M$13,$P24:$EQ24)</f>
        <v>69315.36898</v>
      </c>
      <c r="N24" s="234">
        <f t="shared" si="35"/>
        <v>70701.67636</v>
      </c>
      <c r="O24" s="394"/>
      <c r="P24" s="234">
        <f>(P22+P23)*Salary_burden</f>
        <v>4833.333333</v>
      </c>
      <c r="Q24" s="234">
        <f>(Q22+Q23)*Salary_burden</f>
        <v>4833.333333</v>
      </c>
      <c r="R24" s="234">
        <f>(R22+R23)*Salary_burden</f>
        <v>4833.333333</v>
      </c>
      <c r="S24" s="234">
        <f>(S22+S23)*Salary_burden</f>
        <v>4833.333333</v>
      </c>
      <c r="T24" s="234">
        <f>(T22+T23)*Salary_burden</f>
        <v>4833.333333</v>
      </c>
      <c r="U24" s="234">
        <f>(U22+U23)*Salary_burden</f>
        <v>4833.333333</v>
      </c>
      <c r="V24" s="234">
        <f>(V22+V23)*Salary_burden</f>
        <v>4833.333333</v>
      </c>
      <c r="W24" s="234">
        <f>(W22+W23)*Salary_burden</f>
        <v>4833.333333</v>
      </c>
      <c r="X24" s="234">
        <f>(X22+X23)*Salary_burden</f>
        <v>4833.333333</v>
      </c>
      <c r="Y24" s="234">
        <f>(Y22+Y23)*Salary_burden</f>
        <v>4833.333333</v>
      </c>
      <c r="Z24" s="234">
        <f>(Z22+Z23)*Salary_burden</f>
        <v>4833.333333</v>
      </c>
      <c r="AA24" s="234">
        <f>(AA22+AA23)*Salary_burden</f>
        <v>4833.333333</v>
      </c>
      <c r="AB24" s="234">
        <f>(AB22+AB23)*Salary_burden</f>
        <v>4930</v>
      </c>
      <c r="AC24" s="234">
        <f>(AC22+AC23)*Salary_burden</f>
        <v>4930</v>
      </c>
      <c r="AD24" s="234">
        <f>(AD22+AD23)*Salary_burden</f>
        <v>4930</v>
      </c>
      <c r="AE24" s="234">
        <f>(AE22+AE23)*Salary_burden</f>
        <v>4930</v>
      </c>
      <c r="AF24" s="234">
        <f>(AF22+AF23)*Salary_burden</f>
        <v>4930</v>
      </c>
      <c r="AG24" s="234">
        <f>(AG22+AG23)*Salary_burden</f>
        <v>4930</v>
      </c>
      <c r="AH24" s="234">
        <f>(AH22+AH23)*Salary_burden</f>
        <v>4930</v>
      </c>
      <c r="AI24" s="234">
        <f>(AI22+AI23)*Salary_burden</f>
        <v>4930</v>
      </c>
      <c r="AJ24" s="234">
        <f>(AJ22+AJ23)*Salary_burden</f>
        <v>4930</v>
      </c>
      <c r="AK24" s="234">
        <f>(AK22+AK23)*Salary_burden</f>
        <v>4930</v>
      </c>
      <c r="AL24" s="234">
        <f>(AL22+AL23)*Salary_burden</f>
        <v>4930</v>
      </c>
      <c r="AM24" s="234">
        <f>(AM22+AM23)*Salary_burden</f>
        <v>4930</v>
      </c>
      <c r="AN24" s="234">
        <f>(AN22+AN23)*Salary_burden</f>
        <v>5028.6</v>
      </c>
      <c r="AO24" s="234">
        <f>(AO22+AO23)*Salary_burden</f>
        <v>5028.6</v>
      </c>
      <c r="AP24" s="234">
        <f>(AP22+AP23)*Salary_burden</f>
        <v>5028.6</v>
      </c>
      <c r="AQ24" s="234">
        <f>(AQ22+AQ23)*Salary_burden</f>
        <v>5028.6</v>
      </c>
      <c r="AR24" s="234">
        <f>(AR22+AR23)*Salary_burden</f>
        <v>5028.6</v>
      </c>
      <c r="AS24" s="234">
        <f>(AS22+AS23)*Salary_burden</f>
        <v>5028.6</v>
      </c>
      <c r="AT24" s="234">
        <f>(AT22+AT23)*Salary_burden</f>
        <v>5028.6</v>
      </c>
      <c r="AU24" s="234">
        <f>(AU22+AU23)*Salary_burden</f>
        <v>5028.6</v>
      </c>
      <c r="AV24" s="234">
        <f>(AV22+AV23)*Salary_burden</f>
        <v>5028.6</v>
      </c>
      <c r="AW24" s="234">
        <f>(AW22+AW23)*Salary_burden</f>
        <v>5028.6</v>
      </c>
      <c r="AX24" s="234">
        <f>(AX22+AX23)*Salary_burden</f>
        <v>5028.6</v>
      </c>
      <c r="AY24" s="234">
        <f>(AY22+AY23)*Salary_burden</f>
        <v>5028.6</v>
      </c>
      <c r="AZ24" s="234">
        <f>(AZ22+AZ23)*Salary_burden</f>
        <v>5129.172</v>
      </c>
      <c r="BA24" s="234">
        <f>(BA22+BA23)*Salary_burden</f>
        <v>5129.172</v>
      </c>
      <c r="BB24" s="234">
        <f>(BB22+BB23)*Salary_burden</f>
        <v>5129.172</v>
      </c>
      <c r="BC24" s="234">
        <f>(BC22+BC23)*Salary_burden</f>
        <v>5129.172</v>
      </c>
      <c r="BD24" s="234">
        <f>(BD22+BD23)*Salary_burden</f>
        <v>5129.172</v>
      </c>
      <c r="BE24" s="234">
        <f>(BE22+BE23)*Salary_burden</f>
        <v>5129.172</v>
      </c>
      <c r="BF24" s="234">
        <f>(BF22+BF23)*Salary_burden</f>
        <v>5129.172</v>
      </c>
      <c r="BG24" s="234">
        <f>(BG22+BG23)*Salary_burden</f>
        <v>5129.172</v>
      </c>
      <c r="BH24" s="234">
        <f>(BH22+BH23)*Salary_burden</f>
        <v>5129.172</v>
      </c>
      <c r="BI24" s="234">
        <f>(BI22+BI23)*Salary_burden</f>
        <v>5129.172</v>
      </c>
      <c r="BJ24" s="234">
        <f>(BJ22+BJ23)*Salary_burden</f>
        <v>5129.172</v>
      </c>
      <c r="BK24" s="234">
        <f>(BK22+BK23)*Salary_burden</f>
        <v>5129.172</v>
      </c>
      <c r="BL24" s="234">
        <f>(BL22+BL23)*Salary_burden</f>
        <v>5231.75544</v>
      </c>
      <c r="BM24" s="234">
        <f>(BM22+BM23)*Salary_burden</f>
        <v>5231.75544</v>
      </c>
      <c r="BN24" s="234">
        <f>(BN22+BN23)*Salary_burden</f>
        <v>5231.75544</v>
      </c>
      <c r="BO24" s="234">
        <f>(BO22+BO23)*Salary_burden</f>
        <v>5231.75544</v>
      </c>
      <c r="BP24" s="234">
        <f>(BP22+BP23)*Salary_burden</f>
        <v>5231.75544</v>
      </c>
      <c r="BQ24" s="234">
        <f>(BQ22+BQ23)*Salary_burden</f>
        <v>5231.75544</v>
      </c>
      <c r="BR24" s="234">
        <f>(BR22+BR23)*Salary_burden</f>
        <v>5231.75544</v>
      </c>
      <c r="BS24" s="234">
        <f>(BS22+BS23)*Salary_burden</f>
        <v>5231.75544</v>
      </c>
      <c r="BT24" s="234">
        <f>(BT22+BT23)*Salary_burden</f>
        <v>5231.75544</v>
      </c>
      <c r="BU24" s="234">
        <f>(BU22+BU23)*Salary_burden</f>
        <v>5231.75544</v>
      </c>
      <c r="BV24" s="234">
        <f>(BV22+BV23)*Salary_burden</f>
        <v>5231.75544</v>
      </c>
      <c r="BW24" s="234">
        <f>(BW22+BW23)*Salary_burden</f>
        <v>5231.75544</v>
      </c>
      <c r="BX24" s="234">
        <f>(BX22+BX23)*Salary_burden</f>
        <v>5336.390549</v>
      </c>
      <c r="BY24" s="234">
        <f>(BY22+BY23)*Salary_burden</f>
        <v>5336.390549</v>
      </c>
      <c r="BZ24" s="234">
        <f>(BZ22+BZ23)*Salary_burden</f>
        <v>5336.390549</v>
      </c>
      <c r="CA24" s="234">
        <f>(CA22+CA23)*Salary_burden</f>
        <v>5336.390549</v>
      </c>
      <c r="CB24" s="234">
        <f>(CB22+CB23)*Salary_burden</f>
        <v>5336.390549</v>
      </c>
      <c r="CC24" s="234">
        <f>(CC22+CC23)*Salary_burden</f>
        <v>5336.390549</v>
      </c>
      <c r="CD24" s="234">
        <f>(CD22+CD23)*Salary_burden</f>
        <v>5336.390549</v>
      </c>
      <c r="CE24" s="234">
        <f>(CE22+CE23)*Salary_burden</f>
        <v>5336.390549</v>
      </c>
      <c r="CF24" s="234">
        <f>(CF22+CF23)*Salary_burden</f>
        <v>5336.390549</v>
      </c>
      <c r="CG24" s="234">
        <f>(CG22+CG23)*Salary_burden</f>
        <v>5336.390549</v>
      </c>
      <c r="CH24" s="234">
        <f>(CH22+CH23)*Salary_burden</f>
        <v>5336.390549</v>
      </c>
      <c r="CI24" s="234">
        <f>(CI22+CI23)*Salary_burden</f>
        <v>5336.390549</v>
      </c>
      <c r="CJ24" s="234">
        <f>(CJ22+CJ23)*Salary_burden</f>
        <v>5443.11836</v>
      </c>
      <c r="CK24" s="234">
        <f>(CK22+CK23)*Salary_burden</f>
        <v>5443.11836</v>
      </c>
      <c r="CL24" s="234">
        <f>(CL22+CL23)*Salary_burden</f>
        <v>5443.11836</v>
      </c>
      <c r="CM24" s="234">
        <f>(CM22+CM23)*Salary_burden</f>
        <v>5443.11836</v>
      </c>
      <c r="CN24" s="234">
        <f>(CN22+CN23)*Salary_burden</f>
        <v>5443.11836</v>
      </c>
      <c r="CO24" s="234">
        <f>(CO22+CO23)*Salary_burden</f>
        <v>5443.11836</v>
      </c>
      <c r="CP24" s="234">
        <f>(CP22+CP23)*Salary_burden</f>
        <v>5443.11836</v>
      </c>
      <c r="CQ24" s="234">
        <f>(CQ22+CQ23)*Salary_burden</f>
        <v>5443.11836</v>
      </c>
      <c r="CR24" s="234">
        <f>(CR22+CR23)*Salary_burden</f>
        <v>5443.11836</v>
      </c>
      <c r="CS24" s="234">
        <f>(CS22+CS23)*Salary_burden</f>
        <v>5443.11836</v>
      </c>
      <c r="CT24" s="234">
        <f>(CT22+CT23)*Salary_burden</f>
        <v>5443.11836</v>
      </c>
      <c r="CU24" s="234">
        <f>(CU22+CU23)*Salary_burden</f>
        <v>5443.11836</v>
      </c>
      <c r="CV24" s="234">
        <f>(CV22+CV23)*Salary_burden</f>
        <v>5551.980727</v>
      </c>
      <c r="CW24" s="234">
        <f>(CW22+CW23)*Salary_burden</f>
        <v>5551.980727</v>
      </c>
      <c r="CX24" s="234">
        <f>(CX22+CX23)*Salary_burden</f>
        <v>5551.980727</v>
      </c>
      <c r="CY24" s="234">
        <f>(CY22+CY23)*Salary_burden</f>
        <v>5551.980727</v>
      </c>
      <c r="CZ24" s="234">
        <f>(CZ22+CZ23)*Salary_burden</f>
        <v>5551.980727</v>
      </c>
      <c r="DA24" s="234">
        <f>(DA22+DA23)*Salary_burden</f>
        <v>5551.980727</v>
      </c>
      <c r="DB24" s="234">
        <f>(DB22+DB23)*Salary_burden</f>
        <v>5551.980727</v>
      </c>
      <c r="DC24" s="234">
        <f>(DC22+DC23)*Salary_burden</f>
        <v>5551.980727</v>
      </c>
      <c r="DD24" s="234">
        <f>(DD22+DD23)*Salary_burden</f>
        <v>5551.980727</v>
      </c>
      <c r="DE24" s="234">
        <f>(DE22+DE23)*Salary_burden</f>
        <v>5551.980727</v>
      </c>
      <c r="DF24" s="234">
        <f>(DF22+DF23)*Salary_burden</f>
        <v>5551.980727</v>
      </c>
      <c r="DG24" s="234">
        <f>(DG22+DG23)*Salary_burden</f>
        <v>5551.980727</v>
      </c>
      <c r="DH24" s="234">
        <f>(DH22+DH23)*Salary_burden</f>
        <v>5663.020342</v>
      </c>
      <c r="DI24" s="234">
        <f>(DI22+DI23)*Salary_burden</f>
        <v>5663.020342</v>
      </c>
      <c r="DJ24" s="234">
        <f>(DJ22+DJ23)*Salary_burden</f>
        <v>5663.020342</v>
      </c>
      <c r="DK24" s="234">
        <f>(DK22+DK23)*Salary_burden</f>
        <v>5663.020342</v>
      </c>
      <c r="DL24" s="234">
        <f>(DL22+DL23)*Salary_burden</f>
        <v>5663.020342</v>
      </c>
      <c r="DM24" s="234">
        <f>(DM22+DM23)*Salary_burden</f>
        <v>5663.020342</v>
      </c>
      <c r="DN24" s="234">
        <f>(DN22+DN23)*Salary_burden</f>
        <v>5663.020342</v>
      </c>
      <c r="DO24" s="234">
        <f>(DO22+DO23)*Salary_burden</f>
        <v>5663.020342</v>
      </c>
      <c r="DP24" s="234">
        <f>(DP22+DP23)*Salary_burden</f>
        <v>5663.020342</v>
      </c>
      <c r="DQ24" s="234">
        <f>(DQ22+DQ23)*Salary_burden</f>
        <v>5663.020342</v>
      </c>
      <c r="DR24" s="234">
        <f>(DR22+DR23)*Salary_burden</f>
        <v>5663.020342</v>
      </c>
      <c r="DS24" s="234">
        <f>(DS22+DS23)*Salary_burden</f>
        <v>5663.020342</v>
      </c>
      <c r="DT24" s="234">
        <f>(DT22+DT23)*Salary_burden</f>
        <v>5776.280748</v>
      </c>
      <c r="DU24" s="234">
        <f>(DU22+DU23)*Salary_burden</f>
        <v>5776.280748</v>
      </c>
      <c r="DV24" s="234">
        <f>(DV22+DV23)*Salary_burden</f>
        <v>5776.280748</v>
      </c>
      <c r="DW24" s="234">
        <f>(DW22+DW23)*Salary_burden</f>
        <v>5776.280748</v>
      </c>
      <c r="DX24" s="234">
        <f>(DX22+DX23)*Salary_burden</f>
        <v>5776.280748</v>
      </c>
      <c r="DY24" s="234">
        <f>(DY22+DY23)*Salary_burden</f>
        <v>5776.280748</v>
      </c>
      <c r="DZ24" s="234">
        <f>(DZ22+DZ23)*Salary_burden</f>
        <v>5776.280748</v>
      </c>
      <c r="EA24" s="234">
        <f>(EA22+EA23)*Salary_burden</f>
        <v>5776.280748</v>
      </c>
      <c r="EB24" s="234">
        <f>(EB22+EB23)*Salary_burden</f>
        <v>5776.280748</v>
      </c>
      <c r="EC24" s="234">
        <f>(EC22+EC23)*Salary_burden</f>
        <v>5776.280748</v>
      </c>
      <c r="ED24" s="234">
        <f>(ED22+ED23)*Salary_burden</f>
        <v>5776.280748</v>
      </c>
      <c r="EE24" s="234">
        <f>(EE22+EE23)*Salary_burden</f>
        <v>5776.280748</v>
      </c>
      <c r="EF24" s="234">
        <f>(EF22+EF23)*Salary_burden</f>
        <v>5891.806363</v>
      </c>
      <c r="EG24" s="234">
        <f>(EG22+EG23)*Salary_burden</f>
        <v>5891.806363</v>
      </c>
      <c r="EH24" s="234">
        <f>(EH22+EH23)*Salary_burden</f>
        <v>5891.806363</v>
      </c>
      <c r="EI24" s="234">
        <f>(EI22+EI23)*Salary_burden</f>
        <v>5891.806363</v>
      </c>
      <c r="EJ24" s="234">
        <f>(EJ22+EJ23)*Salary_burden</f>
        <v>5891.806363</v>
      </c>
      <c r="EK24" s="234">
        <f>(EK22+EK23)*Salary_burden</f>
        <v>5891.806363</v>
      </c>
      <c r="EL24" s="234">
        <f>(EL22+EL23)*Salary_burden</f>
        <v>5891.806363</v>
      </c>
      <c r="EM24" s="234">
        <f>(EM22+EM23)*Salary_burden</f>
        <v>5891.806363</v>
      </c>
      <c r="EN24" s="234">
        <f>(EN22+EN23)*Salary_burden</f>
        <v>5891.806363</v>
      </c>
      <c r="EO24" s="234">
        <f>(EO22+EO23)*Salary_burden</f>
        <v>5891.806363</v>
      </c>
      <c r="EP24" s="234">
        <f>(EP22+EP23)*Salary_burden</f>
        <v>5891.806363</v>
      </c>
      <c r="EQ24" s="234">
        <f>(EQ22+EQ23)*Salary_burden</f>
        <v>5891.806363</v>
      </c>
      <c r="ER24" s="1"/>
      <c r="ES24" s="390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</row>
    <row r="25" ht="12.75" customHeight="1">
      <c r="A25" s="1"/>
      <c r="B25" s="140"/>
      <c r="C25" s="399" t="s">
        <v>388</v>
      </c>
      <c r="D25" s="400">
        <f t="shared" ref="D25:M25" si="36">+SUMIF($P$2:$EE$2,D$13,$P25:$EE25)</f>
        <v>203000</v>
      </c>
      <c r="E25" s="400">
        <f t="shared" si="36"/>
        <v>207060</v>
      </c>
      <c r="F25" s="400">
        <f t="shared" si="36"/>
        <v>211201.2</v>
      </c>
      <c r="G25" s="400">
        <f t="shared" si="36"/>
        <v>215425.224</v>
      </c>
      <c r="H25" s="400">
        <f t="shared" si="36"/>
        <v>219733.7285</v>
      </c>
      <c r="I25" s="400">
        <f t="shared" si="36"/>
        <v>224128.403</v>
      </c>
      <c r="J25" s="400">
        <f t="shared" si="36"/>
        <v>228610.9711</v>
      </c>
      <c r="K25" s="400">
        <f t="shared" si="36"/>
        <v>233183.1905</v>
      </c>
      <c r="L25" s="400">
        <f t="shared" si="36"/>
        <v>237846.8543</v>
      </c>
      <c r="M25" s="400">
        <f t="shared" si="36"/>
        <v>242603.7914</v>
      </c>
      <c r="N25" s="400">
        <f>+SUMIF($P$2:$EQ$2,N$13,$P25:$EQ25)</f>
        <v>247455.8673</v>
      </c>
      <c r="O25" s="401"/>
      <c r="P25" s="400">
        <f t="shared" ref="P25:EQ25" si="37">SUM(P22:P24)</f>
        <v>16916.66667</v>
      </c>
      <c r="Q25" s="400">
        <f t="shared" si="37"/>
        <v>16916.66667</v>
      </c>
      <c r="R25" s="400">
        <f t="shared" si="37"/>
        <v>16916.66667</v>
      </c>
      <c r="S25" s="400">
        <f t="shared" si="37"/>
        <v>16916.66667</v>
      </c>
      <c r="T25" s="400">
        <f t="shared" si="37"/>
        <v>16916.66667</v>
      </c>
      <c r="U25" s="400">
        <f t="shared" si="37"/>
        <v>16916.66667</v>
      </c>
      <c r="V25" s="400">
        <f t="shared" si="37"/>
        <v>16916.66667</v>
      </c>
      <c r="W25" s="400">
        <f t="shared" si="37"/>
        <v>16916.66667</v>
      </c>
      <c r="X25" s="400">
        <f t="shared" si="37"/>
        <v>16916.66667</v>
      </c>
      <c r="Y25" s="400">
        <f t="shared" si="37"/>
        <v>16916.66667</v>
      </c>
      <c r="Z25" s="400">
        <f t="shared" si="37"/>
        <v>16916.66667</v>
      </c>
      <c r="AA25" s="400">
        <f t="shared" si="37"/>
        <v>16916.66667</v>
      </c>
      <c r="AB25" s="400">
        <f t="shared" si="37"/>
        <v>17255</v>
      </c>
      <c r="AC25" s="400">
        <f t="shared" si="37"/>
        <v>17255</v>
      </c>
      <c r="AD25" s="400">
        <f t="shared" si="37"/>
        <v>17255</v>
      </c>
      <c r="AE25" s="400">
        <f t="shared" si="37"/>
        <v>17255</v>
      </c>
      <c r="AF25" s="400">
        <f t="shared" si="37"/>
        <v>17255</v>
      </c>
      <c r="AG25" s="400">
        <f t="shared" si="37"/>
        <v>17255</v>
      </c>
      <c r="AH25" s="400">
        <f t="shared" si="37"/>
        <v>17255</v>
      </c>
      <c r="AI25" s="400">
        <f t="shared" si="37"/>
        <v>17255</v>
      </c>
      <c r="AJ25" s="400">
        <f t="shared" si="37"/>
        <v>17255</v>
      </c>
      <c r="AK25" s="400">
        <f t="shared" si="37"/>
        <v>17255</v>
      </c>
      <c r="AL25" s="400">
        <f t="shared" si="37"/>
        <v>17255</v>
      </c>
      <c r="AM25" s="400">
        <f t="shared" si="37"/>
        <v>17255</v>
      </c>
      <c r="AN25" s="400">
        <f t="shared" si="37"/>
        <v>17600.1</v>
      </c>
      <c r="AO25" s="400">
        <f t="shared" si="37"/>
        <v>17600.1</v>
      </c>
      <c r="AP25" s="400">
        <f t="shared" si="37"/>
        <v>17600.1</v>
      </c>
      <c r="AQ25" s="400">
        <f t="shared" si="37"/>
        <v>17600.1</v>
      </c>
      <c r="AR25" s="400">
        <f t="shared" si="37"/>
        <v>17600.1</v>
      </c>
      <c r="AS25" s="400">
        <f t="shared" si="37"/>
        <v>17600.1</v>
      </c>
      <c r="AT25" s="400">
        <f t="shared" si="37"/>
        <v>17600.1</v>
      </c>
      <c r="AU25" s="400">
        <f t="shared" si="37"/>
        <v>17600.1</v>
      </c>
      <c r="AV25" s="400">
        <f t="shared" si="37"/>
        <v>17600.1</v>
      </c>
      <c r="AW25" s="400">
        <f t="shared" si="37"/>
        <v>17600.1</v>
      </c>
      <c r="AX25" s="400">
        <f t="shared" si="37"/>
        <v>17600.1</v>
      </c>
      <c r="AY25" s="400">
        <f t="shared" si="37"/>
        <v>17600.1</v>
      </c>
      <c r="AZ25" s="400">
        <f t="shared" si="37"/>
        <v>17952.102</v>
      </c>
      <c r="BA25" s="400">
        <f t="shared" si="37"/>
        <v>17952.102</v>
      </c>
      <c r="BB25" s="400">
        <f t="shared" si="37"/>
        <v>17952.102</v>
      </c>
      <c r="BC25" s="400">
        <f t="shared" si="37"/>
        <v>17952.102</v>
      </c>
      <c r="BD25" s="400">
        <f t="shared" si="37"/>
        <v>17952.102</v>
      </c>
      <c r="BE25" s="400">
        <f t="shared" si="37"/>
        <v>17952.102</v>
      </c>
      <c r="BF25" s="400">
        <f t="shared" si="37"/>
        <v>17952.102</v>
      </c>
      <c r="BG25" s="400">
        <f t="shared" si="37"/>
        <v>17952.102</v>
      </c>
      <c r="BH25" s="400">
        <f t="shared" si="37"/>
        <v>17952.102</v>
      </c>
      <c r="BI25" s="400">
        <f t="shared" si="37"/>
        <v>17952.102</v>
      </c>
      <c r="BJ25" s="400">
        <f t="shared" si="37"/>
        <v>17952.102</v>
      </c>
      <c r="BK25" s="400">
        <f t="shared" si="37"/>
        <v>17952.102</v>
      </c>
      <c r="BL25" s="400">
        <f t="shared" si="37"/>
        <v>18311.14404</v>
      </c>
      <c r="BM25" s="400">
        <f t="shared" si="37"/>
        <v>18311.14404</v>
      </c>
      <c r="BN25" s="400">
        <f t="shared" si="37"/>
        <v>18311.14404</v>
      </c>
      <c r="BO25" s="400">
        <f t="shared" si="37"/>
        <v>18311.14404</v>
      </c>
      <c r="BP25" s="400">
        <f t="shared" si="37"/>
        <v>18311.14404</v>
      </c>
      <c r="BQ25" s="400">
        <f t="shared" si="37"/>
        <v>18311.14404</v>
      </c>
      <c r="BR25" s="400">
        <f t="shared" si="37"/>
        <v>18311.14404</v>
      </c>
      <c r="BS25" s="400">
        <f t="shared" si="37"/>
        <v>18311.14404</v>
      </c>
      <c r="BT25" s="400">
        <f t="shared" si="37"/>
        <v>18311.14404</v>
      </c>
      <c r="BU25" s="400">
        <f t="shared" si="37"/>
        <v>18311.14404</v>
      </c>
      <c r="BV25" s="400">
        <f t="shared" si="37"/>
        <v>18311.14404</v>
      </c>
      <c r="BW25" s="400">
        <f t="shared" si="37"/>
        <v>18311.14404</v>
      </c>
      <c r="BX25" s="400">
        <f t="shared" si="37"/>
        <v>18677.36692</v>
      </c>
      <c r="BY25" s="400">
        <f t="shared" si="37"/>
        <v>18677.36692</v>
      </c>
      <c r="BZ25" s="400">
        <f t="shared" si="37"/>
        <v>18677.36692</v>
      </c>
      <c r="CA25" s="400">
        <f t="shared" si="37"/>
        <v>18677.36692</v>
      </c>
      <c r="CB25" s="400">
        <f t="shared" si="37"/>
        <v>18677.36692</v>
      </c>
      <c r="CC25" s="400">
        <f t="shared" si="37"/>
        <v>18677.36692</v>
      </c>
      <c r="CD25" s="400">
        <f t="shared" si="37"/>
        <v>18677.36692</v>
      </c>
      <c r="CE25" s="400">
        <f t="shared" si="37"/>
        <v>18677.36692</v>
      </c>
      <c r="CF25" s="400">
        <f t="shared" si="37"/>
        <v>18677.36692</v>
      </c>
      <c r="CG25" s="400">
        <f t="shared" si="37"/>
        <v>18677.36692</v>
      </c>
      <c r="CH25" s="400">
        <f t="shared" si="37"/>
        <v>18677.36692</v>
      </c>
      <c r="CI25" s="400">
        <f t="shared" si="37"/>
        <v>18677.36692</v>
      </c>
      <c r="CJ25" s="400">
        <f t="shared" si="37"/>
        <v>19050.91426</v>
      </c>
      <c r="CK25" s="400">
        <f t="shared" si="37"/>
        <v>19050.91426</v>
      </c>
      <c r="CL25" s="400">
        <f t="shared" si="37"/>
        <v>19050.91426</v>
      </c>
      <c r="CM25" s="400">
        <f t="shared" si="37"/>
        <v>19050.91426</v>
      </c>
      <c r="CN25" s="400">
        <f t="shared" si="37"/>
        <v>19050.91426</v>
      </c>
      <c r="CO25" s="400">
        <f t="shared" si="37"/>
        <v>19050.91426</v>
      </c>
      <c r="CP25" s="400">
        <f t="shared" si="37"/>
        <v>19050.91426</v>
      </c>
      <c r="CQ25" s="400">
        <f t="shared" si="37"/>
        <v>19050.91426</v>
      </c>
      <c r="CR25" s="400">
        <f t="shared" si="37"/>
        <v>19050.91426</v>
      </c>
      <c r="CS25" s="400">
        <f t="shared" si="37"/>
        <v>19050.91426</v>
      </c>
      <c r="CT25" s="400">
        <f t="shared" si="37"/>
        <v>19050.91426</v>
      </c>
      <c r="CU25" s="400">
        <f t="shared" si="37"/>
        <v>19050.91426</v>
      </c>
      <c r="CV25" s="400">
        <f t="shared" si="37"/>
        <v>19431.93254</v>
      </c>
      <c r="CW25" s="400">
        <f t="shared" si="37"/>
        <v>19431.93254</v>
      </c>
      <c r="CX25" s="400">
        <f t="shared" si="37"/>
        <v>19431.93254</v>
      </c>
      <c r="CY25" s="400">
        <f t="shared" si="37"/>
        <v>19431.93254</v>
      </c>
      <c r="CZ25" s="400">
        <f t="shared" si="37"/>
        <v>19431.93254</v>
      </c>
      <c r="DA25" s="400">
        <f t="shared" si="37"/>
        <v>19431.93254</v>
      </c>
      <c r="DB25" s="400">
        <f t="shared" si="37"/>
        <v>19431.93254</v>
      </c>
      <c r="DC25" s="400">
        <f t="shared" si="37"/>
        <v>19431.93254</v>
      </c>
      <c r="DD25" s="400">
        <f t="shared" si="37"/>
        <v>19431.93254</v>
      </c>
      <c r="DE25" s="400">
        <f t="shared" si="37"/>
        <v>19431.93254</v>
      </c>
      <c r="DF25" s="400">
        <f t="shared" si="37"/>
        <v>19431.93254</v>
      </c>
      <c r="DG25" s="400">
        <f t="shared" si="37"/>
        <v>19431.93254</v>
      </c>
      <c r="DH25" s="400">
        <f t="shared" si="37"/>
        <v>19820.5712</v>
      </c>
      <c r="DI25" s="400">
        <f t="shared" si="37"/>
        <v>19820.5712</v>
      </c>
      <c r="DJ25" s="400">
        <f t="shared" si="37"/>
        <v>19820.5712</v>
      </c>
      <c r="DK25" s="400">
        <f t="shared" si="37"/>
        <v>19820.5712</v>
      </c>
      <c r="DL25" s="400">
        <f t="shared" si="37"/>
        <v>19820.5712</v>
      </c>
      <c r="DM25" s="400">
        <f t="shared" si="37"/>
        <v>19820.5712</v>
      </c>
      <c r="DN25" s="400">
        <f t="shared" si="37"/>
        <v>19820.5712</v>
      </c>
      <c r="DO25" s="400">
        <f t="shared" si="37"/>
        <v>19820.5712</v>
      </c>
      <c r="DP25" s="400">
        <f t="shared" si="37"/>
        <v>19820.5712</v>
      </c>
      <c r="DQ25" s="400">
        <f t="shared" si="37"/>
        <v>19820.5712</v>
      </c>
      <c r="DR25" s="400">
        <f t="shared" si="37"/>
        <v>19820.5712</v>
      </c>
      <c r="DS25" s="400">
        <f t="shared" si="37"/>
        <v>19820.5712</v>
      </c>
      <c r="DT25" s="400">
        <f t="shared" si="37"/>
        <v>20216.98262</v>
      </c>
      <c r="DU25" s="400">
        <f t="shared" si="37"/>
        <v>20216.98262</v>
      </c>
      <c r="DV25" s="400">
        <f t="shared" si="37"/>
        <v>20216.98262</v>
      </c>
      <c r="DW25" s="400">
        <f t="shared" si="37"/>
        <v>20216.98262</v>
      </c>
      <c r="DX25" s="400">
        <f t="shared" si="37"/>
        <v>20216.98262</v>
      </c>
      <c r="DY25" s="400">
        <f t="shared" si="37"/>
        <v>20216.98262</v>
      </c>
      <c r="DZ25" s="400">
        <f t="shared" si="37"/>
        <v>20216.98262</v>
      </c>
      <c r="EA25" s="400">
        <f t="shared" si="37"/>
        <v>20216.98262</v>
      </c>
      <c r="EB25" s="400">
        <f t="shared" si="37"/>
        <v>20216.98262</v>
      </c>
      <c r="EC25" s="400">
        <f t="shared" si="37"/>
        <v>20216.98262</v>
      </c>
      <c r="ED25" s="400">
        <f t="shared" si="37"/>
        <v>20216.98262</v>
      </c>
      <c r="EE25" s="400">
        <f t="shared" si="37"/>
        <v>20216.98262</v>
      </c>
      <c r="EF25" s="400">
        <f t="shared" si="37"/>
        <v>20621.32227</v>
      </c>
      <c r="EG25" s="400">
        <f t="shared" si="37"/>
        <v>20621.32227</v>
      </c>
      <c r="EH25" s="400">
        <f t="shared" si="37"/>
        <v>20621.32227</v>
      </c>
      <c r="EI25" s="400">
        <f t="shared" si="37"/>
        <v>20621.32227</v>
      </c>
      <c r="EJ25" s="400">
        <f t="shared" si="37"/>
        <v>20621.32227</v>
      </c>
      <c r="EK25" s="400">
        <f t="shared" si="37"/>
        <v>20621.32227</v>
      </c>
      <c r="EL25" s="400">
        <f t="shared" si="37"/>
        <v>20621.32227</v>
      </c>
      <c r="EM25" s="400">
        <f t="shared" si="37"/>
        <v>20621.32227</v>
      </c>
      <c r="EN25" s="400">
        <f t="shared" si="37"/>
        <v>20621.32227</v>
      </c>
      <c r="EO25" s="400">
        <f t="shared" si="37"/>
        <v>20621.32227</v>
      </c>
      <c r="EP25" s="400">
        <f t="shared" si="37"/>
        <v>20621.32227</v>
      </c>
      <c r="EQ25" s="400">
        <f t="shared" si="37"/>
        <v>20621.32227</v>
      </c>
      <c r="ER25" s="1"/>
      <c r="ES25" s="390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</row>
    <row r="26" ht="12.75" customHeight="1">
      <c r="A26" s="1"/>
      <c r="B26" s="210" t="s">
        <v>353</v>
      </c>
      <c r="C26" s="396"/>
      <c r="D26" s="232"/>
      <c r="E26" s="215"/>
      <c r="F26" s="215"/>
      <c r="G26" s="215"/>
      <c r="H26" s="215"/>
      <c r="I26" s="215"/>
      <c r="J26" s="215"/>
      <c r="K26" s="215"/>
      <c r="L26" s="215"/>
      <c r="M26" s="215"/>
      <c r="N26" s="215"/>
      <c r="O26" s="402"/>
      <c r="P26" s="232"/>
      <c r="Q26" s="232"/>
      <c r="R26" s="232"/>
      <c r="S26" s="232"/>
      <c r="T26" s="232"/>
      <c r="U26" s="232"/>
      <c r="V26" s="232"/>
      <c r="W26" s="232"/>
      <c r="X26" s="232"/>
      <c r="Y26" s="232"/>
      <c r="Z26" s="232"/>
      <c r="AA26" s="232"/>
      <c r="AB26" s="232"/>
      <c r="AC26" s="232"/>
      <c r="AD26" s="232"/>
      <c r="AE26" s="232"/>
      <c r="AF26" s="232"/>
      <c r="AG26" s="232"/>
      <c r="AH26" s="232"/>
      <c r="AI26" s="232"/>
      <c r="AJ26" s="232"/>
      <c r="AK26" s="232"/>
      <c r="AL26" s="232"/>
      <c r="AM26" s="232"/>
      <c r="AN26" s="232"/>
      <c r="AO26" s="232"/>
      <c r="AP26" s="232"/>
      <c r="AQ26" s="232"/>
      <c r="AR26" s="232"/>
      <c r="AS26" s="232"/>
      <c r="AT26" s="232"/>
      <c r="AU26" s="232"/>
      <c r="AV26" s="232"/>
      <c r="AW26" s="232"/>
      <c r="AX26" s="232"/>
      <c r="AY26" s="232"/>
      <c r="AZ26" s="232"/>
      <c r="BA26" s="232"/>
      <c r="BB26" s="232"/>
      <c r="BC26" s="232"/>
      <c r="BD26" s="232"/>
      <c r="BE26" s="232"/>
      <c r="BF26" s="232"/>
      <c r="BG26" s="232"/>
      <c r="BH26" s="232"/>
      <c r="BI26" s="232"/>
      <c r="BJ26" s="232"/>
      <c r="BK26" s="232"/>
      <c r="BL26" s="232"/>
      <c r="BM26" s="232"/>
      <c r="BN26" s="232"/>
      <c r="BO26" s="232"/>
      <c r="BP26" s="232"/>
      <c r="BQ26" s="232"/>
      <c r="BR26" s="232"/>
      <c r="BS26" s="232"/>
      <c r="BT26" s="232"/>
      <c r="BU26" s="232"/>
      <c r="BV26" s="232"/>
      <c r="BW26" s="232"/>
      <c r="BX26" s="232"/>
      <c r="BY26" s="232"/>
      <c r="BZ26" s="232"/>
      <c r="CA26" s="232"/>
      <c r="CB26" s="232"/>
      <c r="CC26" s="232"/>
      <c r="CD26" s="232"/>
      <c r="CE26" s="232"/>
      <c r="CF26" s="232"/>
      <c r="CG26" s="232"/>
      <c r="CH26" s="232"/>
      <c r="CI26" s="232"/>
      <c r="CJ26" s="232"/>
      <c r="CK26" s="232"/>
      <c r="CL26" s="232"/>
      <c r="CM26" s="232"/>
      <c r="CN26" s="232"/>
      <c r="CO26" s="232"/>
      <c r="CP26" s="232"/>
      <c r="CQ26" s="232"/>
      <c r="CR26" s="232"/>
      <c r="CS26" s="232"/>
      <c r="CT26" s="232"/>
      <c r="CU26" s="232"/>
      <c r="CV26" s="232"/>
      <c r="CW26" s="232"/>
      <c r="CX26" s="232"/>
      <c r="CY26" s="232"/>
      <c r="CZ26" s="232"/>
      <c r="DA26" s="232"/>
      <c r="DB26" s="232"/>
      <c r="DC26" s="232"/>
      <c r="DD26" s="232"/>
      <c r="DE26" s="232"/>
      <c r="DF26" s="232"/>
      <c r="DG26" s="232"/>
      <c r="DH26" s="232"/>
      <c r="DI26" s="232"/>
      <c r="DJ26" s="232"/>
      <c r="DK26" s="232"/>
      <c r="DL26" s="232"/>
      <c r="DM26" s="232"/>
      <c r="DN26" s="232"/>
      <c r="DO26" s="232"/>
      <c r="DP26" s="232"/>
      <c r="DQ26" s="232"/>
      <c r="DR26" s="232"/>
      <c r="DS26" s="232"/>
      <c r="DT26" s="232"/>
      <c r="DU26" s="232"/>
      <c r="DV26" s="232"/>
      <c r="DW26" s="232"/>
      <c r="DX26" s="232"/>
      <c r="DY26" s="232"/>
      <c r="DZ26" s="232"/>
      <c r="EA26" s="232"/>
      <c r="EB26" s="232"/>
      <c r="EC26" s="232"/>
      <c r="ED26" s="232"/>
      <c r="EE26" s="232"/>
      <c r="EF26" s="232"/>
      <c r="EG26" s="232"/>
      <c r="EH26" s="232"/>
      <c r="EI26" s="232"/>
      <c r="EJ26" s="232"/>
      <c r="EK26" s="232"/>
      <c r="EL26" s="232"/>
      <c r="EM26" s="232"/>
      <c r="EN26" s="232"/>
      <c r="EO26" s="232"/>
      <c r="EP26" s="232"/>
      <c r="EQ26" s="232"/>
      <c r="ER26" s="1"/>
      <c r="ES26" s="390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</row>
    <row r="27" ht="12.75" customHeight="1">
      <c r="A27" s="1"/>
      <c r="B27" s="210"/>
      <c r="C27" s="396" t="s">
        <v>384</v>
      </c>
      <c r="D27" s="234">
        <f t="shared" ref="D27:N27" si="38">+SUMIF($P$2:$EE$2,D$13,$P27:$EE27)</f>
        <v>0</v>
      </c>
      <c r="E27" s="234">
        <f t="shared" si="38"/>
        <v>0</v>
      </c>
      <c r="F27" s="234">
        <f t="shared" si="38"/>
        <v>0</v>
      </c>
      <c r="G27" s="234">
        <f t="shared" si="38"/>
        <v>0</v>
      </c>
      <c r="H27" s="234">
        <f t="shared" si="38"/>
        <v>0</v>
      </c>
      <c r="I27" s="234">
        <f t="shared" si="38"/>
        <v>0</v>
      </c>
      <c r="J27" s="234">
        <f t="shared" si="38"/>
        <v>0</v>
      </c>
      <c r="K27" s="234">
        <f t="shared" si="38"/>
        <v>0</v>
      </c>
      <c r="L27" s="234">
        <f t="shared" si="38"/>
        <v>0</v>
      </c>
      <c r="M27" s="234">
        <f t="shared" si="38"/>
        <v>0</v>
      </c>
      <c r="N27" s="234">
        <f t="shared" si="38"/>
        <v>0</v>
      </c>
      <c r="O27" s="394"/>
      <c r="P27" s="234">
        <f t="shared" ref="P27:EQ27" si="39">SUMIFS(Q$71:Q$136,$C$71:$C$136,"=Mktg",$D$71:$D$136,"=contract")</f>
        <v>0</v>
      </c>
      <c r="Q27" s="234">
        <f t="shared" si="39"/>
        <v>0</v>
      </c>
      <c r="R27" s="234">
        <f t="shared" si="39"/>
        <v>0</v>
      </c>
      <c r="S27" s="234">
        <f t="shared" si="39"/>
        <v>0</v>
      </c>
      <c r="T27" s="234">
        <f t="shared" si="39"/>
        <v>0</v>
      </c>
      <c r="U27" s="234">
        <f t="shared" si="39"/>
        <v>0</v>
      </c>
      <c r="V27" s="234">
        <f t="shared" si="39"/>
        <v>0</v>
      </c>
      <c r="W27" s="234">
        <f t="shared" si="39"/>
        <v>0</v>
      </c>
      <c r="X27" s="234">
        <f t="shared" si="39"/>
        <v>0</v>
      </c>
      <c r="Y27" s="234">
        <f t="shared" si="39"/>
        <v>0</v>
      </c>
      <c r="Z27" s="234">
        <f t="shared" si="39"/>
        <v>0</v>
      </c>
      <c r="AA27" s="234">
        <f t="shared" si="39"/>
        <v>0</v>
      </c>
      <c r="AB27" s="234">
        <f t="shared" si="39"/>
        <v>0</v>
      </c>
      <c r="AC27" s="234">
        <f t="shared" si="39"/>
        <v>0</v>
      </c>
      <c r="AD27" s="234">
        <f t="shared" si="39"/>
        <v>0</v>
      </c>
      <c r="AE27" s="234">
        <f t="shared" si="39"/>
        <v>0</v>
      </c>
      <c r="AF27" s="234">
        <f t="shared" si="39"/>
        <v>0</v>
      </c>
      <c r="AG27" s="234">
        <f t="shared" si="39"/>
        <v>0</v>
      </c>
      <c r="AH27" s="234">
        <f t="shared" si="39"/>
        <v>0</v>
      </c>
      <c r="AI27" s="234">
        <f t="shared" si="39"/>
        <v>0</v>
      </c>
      <c r="AJ27" s="234">
        <f t="shared" si="39"/>
        <v>0</v>
      </c>
      <c r="AK27" s="234">
        <f t="shared" si="39"/>
        <v>0</v>
      </c>
      <c r="AL27" s="234">
        <f t="shared" si="39"/>
        <v>0</v>
      </c>
      <c r="AM27" s="234">
        <f t="shared" si="39"/>
        <v>0</v>
      </c>
      <c r="AN27" s="234">
        <f t="shared" si="39"/>
        <v>0</v>
      </c>
      <c r="AO27" s="234">
        <f t="shared" si="39"/>
        <v>0</v>
      </c>
      <c r="AP27" s="234">
        <f t="shared" si="39"/>
        <v>0</v>
      </c>
      <c r="AQ27" s="234">
        <f t="shared" si="39"/>
        <v>0</v>
      </c>
      <c r="AR27" s="234">
        <f t="shared" si="39"/>
        <v>0</v>
      </c>
      <c r="AS27" s="234">
        <f t="shared" si="39"/>
        <v>0</v>
      </c>
      <c r="AT27" s="234">
        <f t="shared" si="39"/>
        <v>0</v>
      </c>
      <c r="AU27" s="234">
        <f t="shared" si="39"/>
        <v>0</v>
      </c>
      <c r="AV27" s="234">
        <f t="shared" si="39"/>
        <v>0</v>
      </c>
      <c r="AW27" s="234">
        <f t="shared" si="39"/>
        <v>0</v>
      </c>
      <c r="AX27" s="234">
        <f t="shared" si="39"/>
        <v>0</v>
      </c>
      <c r="AY27" s="234">
        <f t="shared" si="39"/>
        <v>0</v>
      </c>
      <c r="AZ27" s="234">
        <f t="shared" si="39"/>
        <v>0</v>
      </c>
      <c r="BA27" s="234">
        <f t="shared" si="39"/>
        <v>0</v>
      </c>
      <c r="BB27" s="234">
        <f t="shared" si="39"/>
        <v>0</v>
      </c>
      <c r="BC27" s="234">
        <f t="shared" si="39"/>
        <v>0</v>
      </c>
      <c r="BD27" s="234">
        <f t="shared" si="39"/>
        <v>0</v>
      </c>
      <c r="BE27" s="234">
        <f t="shared" si="39"/>
        <v>0</v>
      </c>
      <c r="BF27" s="234">
        <f t="shared" si="39"/>
        <v>0</v>
      </c>
      <c r="BG27" s="234">
        <f t="shared" si="39"/>
        <v>0</v>
      </c>
      <c r="BH27" s="234">
        <f t="shared" si="39"/>
        <v>0</v>
      </c>
      <c r="BI27" s="234">
        <f t="shared" si="39"/>
        <v>0</v>
      </c>
      <c r="BJ27" s="234">
        <f t="shared" si="39"/>
        <v>0</v>
      </c>
      <c r="BK27" s="234">
        <f t="shared" si="39"/>
        <v>0</v>
      </c>
      <c r="BL27" s="234">
        <f t="shared" si="39"/>
        <v>0</v>
      </c>
      <c r="BM27" s="234">
        <f t="shared" si="39"/>
        <v>0</v>
      </c>
      <c r="BN27" s="234">
        <f t="shared" si="39"/>
        <v>0</v>
      </c>
      <c r="BO27" s="234">
        <f t="shared" si="39"/>
        <v>0</v>
      </c>
      <c r="BP27" s="234">
        <f t="shared" si="39"/>
        <v>0</v>
      </c>
      <c r="BQ27" s="234">
        <f t="shared" si="39"/>
        <v>0</v>
      </c>
      <c r="BR27" s="234">
        <f t="shared" si="39"/>
        <v>0</v>
      </c>
      <c r="BS27" s="234">
        <f t="shared" si="39"/>
        <v>0</v>
      </c>
      <c r="BT27" s="234">
        <f t="shared" si="39"/>
        <v>0</v>
      </c>
      <c r="BU27" s="234">
        <f t="shared" si="39"/>
        <v>0</v>
      </c>
      <c r="BV27" s="234">
        <f t="shared" si="39"/>
        <v>0</v>
      </c>
      <c r="BW27" s="234">
        <f t="shared" si="39"/>
        <v>0</v>
      </c>
      <c r="BX27" s="234">
        <f t="shared" si="39"/>
        <v>0</v>
      </c>
      <c r="BY27" s="234">
        <f t="shared" si="39"/>
        <v>0</v>
      </c>
      <c r="BZ27" s="234">
        <f t="shared" si="39"/>
        <v>0</v>
      </c>
      <c r="CA27" s="234">
        <f t="shared" si="39"/>
        <v>0</v>
      </c>
      <c r="CB27" s="234">
        <f t="shared" si="39"/>
        <v>0</v>
      </c>
      <c r="CC27" s="234">
        <f t="shared" si="39"/>
        <v>0</v>
      </c>
      <c r="CD27" s="234">
        <f t="shared" si="39"/>
        <v>0</v>
      </c>
      <c r="CE27" s="234">
        <f t="shared" si="39"/>
        <v>0</v>
      </c>
      <c r="CF27" s="234">
        <f t="shared" si="39"/>
        <v>0</v>
      </c>
      <c r="CG27" s="234">
        <f t="shared" si="39"/>
        <v>0</v>
      </c>
      <c r="CH27" s="234">
        <f t="shared" si="39"/>
        <v>0</v>
      </c>
      <c r="CI27" s="234">
        <f t="shared" si="39"/>
        <v>0</v>
      </c>
      <c r="CJ27" s="234">
        <f t="shared" si="39"/>
        <v>0</v>
      </c>
      <c r="CK27" s="234">
        <f t="shared" si="39"/>
        <v>0</v>
      </c>
      <c r="CL27" s="234">
        <f t="shared" si="39"/>
        <v>0</v>
      </c>
      <c r="CM27" s="234">
        <f t="shared" si="39"/>
        <v>0</v>
      </c>
      <c r="CN27" s="234">
        <f t="shared" si="39"/>
        <v>0</v>
      </c>
      <c r="CO27" s="234">
        <f t="shared" si="39"/>
        <v>0</v>
      </c>
      <c r="CP27" s="234">
        <f t="shared" si="39"/>
        <v>0</v>
      </c>
      <c r="CQ27" s="234">
        <f t="shared" si="39"/>
        <v>0</v>
      </c>
      <c r="CR27" s="234">
        <f t="shared" si="39"/>
        <v>0</v>
      </c>
      <c r="CS27" s="234">
        <f t="shared" si="39"/>
        <v>0</v>
      </c>
      <c r="CT27" s="234">
        <f t="shared" si="39"/>
        <v>0</v>
      </c>
      <c r="CU27" s="234">
        <f t="shared" si="39"/>
        <v>0</v>
      </c>
      <c r="CV27" s="234">
        <f t="shared" si="39"/>
        <v>0</v>
      </c>
      <c r="CW27" s="234">
        <f t="shared" si="39"/>
        <v>0</v>
      </c>
      <c r="CX27" s="234">
        <f t="shared" si="39"/>
        <v>0</v>
      </c>
      <c r="CY27" s="234">
        <f t="shared" si="39"/>
        <v>0</v>
      </c>
      <c r="CZ27" s="234">
        <f t="shared" si="39"/>
        <v>0</v>
      </c>
      <c r="DA27" s="234">
        <f t="shared" si="39"/>
        <v>0</v>
      </c>
      <c r="DB27" s="234">
        <f t="shared" si="39"/>
        <v>0</v>
      </c>
      <c r="DC27" s="234">
        <f t="shared" si="39"/>
        <v>0</v>
      </c>
      <c r="DD27" s="234">
        <f t="shared" si="39"/>
        <v>0</v>
      </c>
      <c r="DE27" s="234">
        <f t="shared" si="39"/>
        <v>0</v>
      </c>
      <c r="DF27" s="234">
        <f t="shared" si="39"/>
        <v>0</v>
      </c>
      <c r="DG27" s="234">
        <f t="shared" si="39"/>
        <v>0</v>
      </c>
      <c r="DH27" s="234">
        <f t="shared" si="39"/>
        <v>0</v>
      </c>
      <c r="DI27" s="234">
        <f t="shared" si="39"/>
        <v>0</v>
      </c>
      <c r="DJ27" s="234">
        <f t="shared" si="39"/>
        <v>0</v>
      </c>
      <c r="DK27" s="234">
        <f t="shared" si="39"/>
        <v>0</v>
      </c>
      <c r="DL27" s="234">
        <f t="shared" si="39"/>
        <v>0</v>
      </c>
      <c r="DM27" s="234">
        <f t="shared" si="39"/>
        <v>0</v>
      </c>
      <c r="DN27" s="234">
        <f t="shared" si="39"/>
        <v>0</v>
      </c>
      <c r="DO27" s="234">
        <f t="shared" si="39"/>
        <v>0</v>
      </c>
      <c r="DP27" s="234">
        <f t="shared" si="39"/>
        <v>0</v>
      </c>
      <c r="DQ27" s="234">
        <f t="shared" si="39"/>
        <v>0</v>
      </c>
      <c r="DR27" s="234">
        <f t="shared" si="39"/>
        <v>0</v>
      </c>
      <c r="DS27" s="234">
        <f t="shared" si="39"/>
        <v>0</v>
      </c>
      <c r="DT27" s="234">
        <f t="shared" si="39"/>
        <v>0</v>
      </c>
      <c r="DU27" s="234">
        <f t="shared" si="39"/>
        <v>0</v>
      </c>
      <c r="DV27" s="234">
        <f t="shared" si="39"/>
        <v>0</v>
      </c>
      <c r="DW27" s="234">
        <f t="shared" si="39"/>
        <v>0</v>
      </c>
      <c r="DX27" s="234">
        <f t="shared" si="39"/>
        <v>0</v>
      </c>
      <c r="DY27" s="234">
        <f t="shared" si="39"/>
        <v>0</v>
      </c>
      <c r="DZ27" s="234">
        <f t="shared" si="39"/>
        <v>0</v>
      </c>
      <c r="EA27" s="234">
        <f t="shared" si="39"/>
        <v>0</v>
      </c>
      <c r="EB27" s="234">
        <f t="shared" si="39"/>
        <v>0</v>
      </c>
      <c r="EC27" s="234">
        <f t="shared" si="39"/>
        <v>0</v>
      </c>
      <c r="ED27" s="234">
        <f t="shared" si="39"/>
        <v>0</v>
      </c>
      <c r="EE27" s="234">
        <f t="shared" si="39"/>
        <v>0</v>
      </c>
      <c r="EF27" s="234">
        <f t="shared" si="39"/>
        <v>0</v>
      </c>
      <c r="EG27" s="234">
        <f t="shared" si="39"/>
        <v>0</v>
      </c>
      <c r="EH27" s="234">
        <f t="shared" si="39"/>
        <v>0</v>
      </c>
      <c r="EI27" s="234">
        <f t="shared" si="39"/>
        <v>0</v>
      </c>
      <c r="EJ27" s="234">
        <f t="shared" si="39"/>
        <v>0</v>
      </c>
      <c r="EK27" s="234">
        <f t="shared" si="39"/>
        <v>0</v>
      </c>
      <c r="EL27" s="234">
        <f t="shared" si="39"/>
        <v>0</v>
      </c>
      <c r="EM27" s="234">
        <f t="shared" si="39"/>
        <v>0</v>
      </c>
      <c r="EN27" s="234">
        <f t="shared" si="39"/>
        <v>0</v>
      </c>
      <c r="EO27" s="234">
        <f t="shared" si="39"/>
        <v>0</v>
      </c>
      <c r="EP27" s="234">
        <f t="shared" si="39"/>
        <v>0</v>
      </c>
      <c r="EQ27" s="234">
        <f t="shared" si="39"/>
        <v>0</v>
      </c>
      <c r="ER27" s="1"/>
      <c r="ES27" s="390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</row>
    <row r="28" ht="12.75" customHeight="1">
      <c r="A28" s="1"/>
      <c r="B28" s="214"/>
      <c r="C28" s="396" t="s">
        <v>385</v>
      </c>
      <c r="D28" s="234">
        <f t="shared" ref="D28:M28" si="40">+SUMIF($P$2:$EE$2,D$13,$P28:$EE28)</f>
        <v>295000</v>
      </c>
      <c r="E28" s="234">
        <f t="shared" si="40"/>
        <v>300900</v>
      </c>
      <c r="F28" s="234">
        <f t="shared" si="40"/>
        <v>306918</v>
      </c>
      <c r="G28" s="234">
        <f t="shared" si="40"/>
        <v>313056.36</v>
      </c>
      <c r="H28" s="234">
        <f t="shared" si="40"/>
        <v>319317.4872</v>
      </c>
      <c r="I28" s="234">
        <f t="shared" si="40"/>
        <v>325703.8369</v>
      </c>
      <c r="J28" s="234">
        <f t="shared" si="40"/>
        <v>332217.9137</v>
      </c>
      <c r="K28" s="234">
        <f t="shared" si="40"/>
        <v>338862.272</v>
      </c>
      <c r="L28" s="234">
        <f t="shared" si="40"/>
        <v>345639.5174</v>
      </c>
      <c r="M28" s="234">
        <f t="shared" si="40"/>
        <v>352552.3077</v>
      </c>
      <c r="N28" s="234">
        <f t="shared" ref="N28:N30" si="43">+SUMIF($P$2:$EQ$2,N$13,$P28:$EQ28)</f>
        <v>359603.3539</v>
      </c>
      <c r="O28" s="394"/>
      <c r="P28" s="234">
        <f t="shared" ref="P28:EQ28" si="41">SUMIFS(Q$71:Q$136,$C$71:$C$136,"=Mktg",$D$71:$D$136,"=Employee")</f>
        <v>24583.33333</v>
      </c>
      <c r="Q28" s="234">
        <f t="shared" si="41"/>
        <v>24583.33333</v>
      </c>
      <c r="R28" s="234">
        <f t="shared" si="41"/>
        <v>24583.33333</v>
      </c>
      <c r="S28" s="234">
        <f t="shared" si="41"/>
        <v>24583.33333</v>
      </c>
      <c r="T28" s="234">
        <f t="shared" si="41"/>
        <v>24583.33333</v>
      </c>
      <c r="U28" s="234">
        <f t="shared" si="41"/>
        <v>24583.33333</v>
      </c>
      <c r="V28" s="234">
        <f t="shared" si="41"/>
        <v>24583.33333</v>
      </c>
      <c r="W28" s="234">
        <f t="shared" si="41"/>
        <v>24583.33333</v>
      </c>
      <c r="X28" s="234">
        <f t="shared" si="41"/>
        <v>24583.33333</v>
      </c>
      <c r="Y28" s="234">
        <f t="shared" si="41"/>
        <v>24583.33333</v>
      </c>
      <c r="Z28" s="234">
        <f t="shared" si="41"/>
        <v>24583.33333</v>
      </c>
      <c r="AA28" s="234">
        <f t="shared" si="41"/>
        <v>24583.33333</v>
      </c>
      <c r="AB28" s="234">
        <f t="shared" si="41"/>
        <v>25075</v>
      </c>
      <c r="AC28" s="234">
        <f t="shared" si="41"/>
        <v>25075</v>
      </c>
      <c r="AD28" s="234">
        <f t="shared" si="41"/>
        <v>25075</v>
      </c>
      <c r="AE28" s="234">
        <f t="shared" si="41"/>
        <v>25075</v>
      </c>
      <c r="AF28" s="234">
        <f t="shared" si="41"/>
        <v>25075</v>
      </c>
      <c r="AG28" s="234">
        <f t="shared" si="41"/>
        <v>25075</v>
      </c>
      <c r="AH28" s="234">
        <f t="shared" si="41"/>
        <v>25075</v>
      </c>
      <c r="AI28" s="234">
        <f t="shared" si="41"/>
        <v>25075</v>
      </c>
      <c r="AJ28" s="234">
        <f t="shared" si="41"/>
        <v>25075</v>
      </c>
      <c r="AK28" s="234">
        <f t="shared" si="41"/>
        <v>25075</v>
      </c>
      <c r="AL28" s="234">
        <f t="shared" si="41"/>
        <v>25075</v>
      </c>
      <c r="AM28" s="234">
        <f t="shared" si="41"/>
        <v>25075</v>
      </c>
      <c r="AN28" s="234">
        <f t="shared" si="41"/>
        <v>25576.5</v>
      </c>
      <c r="AO28" s="234">
        <f t="shared" si="41"/>
        <v>25576.5</v>
      </c>
      <c r="AP28" s="234">
        <f t="shared" si="41"/>
        <v>25576.5</v>
      </c>
      <c r="AQ28" s="234">
        <f t="shared" si="41"/>
        <v>25576.5</v>
      </c>
      <c r="AR28" s="234">
        <f t="shared" si="41"/>
        <v>25576.5</v>
      </c>
      <c r="AS28" s="234">
        <f t="shared" si="41"/>
        <v>25576.5</v>
      </c>
      <c r="AT28" s="234">
        <f t="shared" si="41"/>
        <v>25576.5</v>
      </c>
      <c r="AU28" s="234">
        <f t="shared" si="41"/>
        <v>25576.5</v>
      </c>
      <c r="AV28" s="234">
        <f t="shared" si="41"/>
        <v>25576.5</v>
      </c>
      <c r="AW28" s="234">
        <f t="shared" si="41"/>
        <v>25576.5</v>
      </c>
      <c r="AX28" s="234">
        <f t="shared" si="41"/>
        <v>25576.5</v>
      </c>
      <c r="AY28" s="234">
        <f t="shared" si="41"/>
        <v>25576.5</v>
      </c>
      <c r="AZ28" s="234">
        <f t="shared" si="41"/>
        <v>26088.03</v>
      </c>
      <c r="BA28" s="234">
        <f t="shared" si="41"/>
        <v>26088.03</v>
      </c>
      <c r="BB28" s="234">
        <f t="shared" si="41"/>
        <v>26088.03</v>
      </c>
      <c r="BC28" s="234">
        <f t="shared" si="41"/>
        <v>26088.03</v>
      </c>
      <c r="BD28" s="234">
        <f t="shared" si="41"/>
        <v>26088.03</v>
      </c>
      <c r="BE28" s="234">
        <f t="shared" si="41"/>
        <v>26088.03</v>
      </c>
      <c r="BF28" s="234">
        <f t="shared" si="41"/>
        <v>26088.03</v>
      </c>
      <c r="BG28" s="234">
        <f t="shared" si="41"/>
        <v>26088.03</v>
      </c>
      <c r="BH28" s="234">
        <f t="shared" si="41"/>
        <v>26088.03</v>
      </c>
      <c r="BI28" s="234">
        <f t="shared" si="41"/>
        <v>26088.03</v>
      </c>
      <c r="BJ28" s="234">
        <f t="shared" si="41"/>
        <v>26088.03</v>
      </c>
      <c r="BK28" s="234">
        <f t="shared" si="41"/>
        <v>26088.03</v>
      </c>
      <c r="BL28" s="234">
        <f t="shared" si="41"/>
        <v>26609.7906</v>
      </c>
      <c r="BM28" s="234">
        <f t="shared" si="41"/>
        <v>26609.7906</v>
      </c>
      <c r="BN28" s="234">
        <f t="shared" si="41"/>
        <v>26609.7906</v>
      </c>
      <c r="BO28" s="234">
        <f t="shared" si="41"/>
        <v>26609.7906</v>
      </c>
      <c r="BP28" s="234">
        <f t="shared" si="41"/>
        <v>26609.7906</v>
      </c>
      <c r="BQ28" s="234">
        <f t="shared" si="41"/>
        <v>26609.7906</v>
      </c>
      <c r="BR28" s="234">
        <f t="shared" si="41"/>
        <v>26609.7906</v>
      </c>
      <c r="BS28" s="234">
        <f t="shared" si="41"/>
        <v>26609.7906</v>
      </c>
      <c r="BT28" s="234">
        <f t="shared" si="41"/>
        <v>26609.7906</v>
      </c>
      <c r="BU28" s="234">
        <f t="shared" si="41"/>
        <v>26609.7906</v>
      </c>
      <c r="BV28" s="234">
        <f t="shared" si="41"/>
        <v>26609.7906</v>
      </c>
      <c r="BW28" s="234">
        <f t="shared" si="41"/>
        <v>26609.7906</v>
      </c>
      <c r="BX28" s="234">
        <f t="shared" si="41"/>
        <v>27141.98641</v>
      </c>
      <c r="BY28" s="234">
        <f t="shared" si="41"/>
        <v>27141.98641</v>
      </c>
      <c r="BZ28" s="234">
        <f t="shared" si="41"/>
        <v>27141.98641</v>
      </c>
      <c r="CA28" s="234">
        <f t="shared" si="41"/>
        <v>27141.98641</v>
      </c>
      <c r="CB28" s="234">
        <f t="shared" si="41"/>
        <v>27141.98641</v>
      </c>
      <c r="CC28" s="234">
        <f t="shared" si="41"/>
        <v>27141.98641</v>
      </c>
      <c r="CD28" s="234">
        <f t="shared" si="41"/>
        <v>27141.98641</v>
      </c>
      <c r="CE28" s="234">
        <f t="shared" si="41"/>
        <v>27141.98641</v>
      </c>
      <c r="CF28" s="234">
        <f t="shared" si="41"/>
        <v>27141.98641</v>
      </c>
      <c r="CG28" s="234">
        <f t="shared" si="41"/>
        <v>27141.98641</v>
      </c>
      <c r="CH28" s="234">
        <f t="shared" si="41"/>
        <v>27141.98641</v>
      </c>
      <c r="CI28" s="234">
        <f t="shared" si="41"/>
        <v>27141.98641</v>
      </c>
      <c r="CJ28" s="234">
        <f t="shared" si="41"/>
        <v>27684.82614</v>
      </c>
      <c r="CK28" s="234">
        <f t="shared" si="41"/>
        <v>27684.82614</v>
      </c>
      <c r="CL28" s="234">
        <f t="shared" si="41"/>
        <v>27684.82614</v>
      </c>
      <c r="CM28" s="234">
        <f t="shared" si="41"/>
        <v>27684.82614</v>
      </c>
      <c r="CN28" s="234">
        <f t="shared" si="41"/>
        <v>27684.82614</v>
      </c>
      <c r="CO28" s="234">
        <f t="shared" si="41"/>
        <v>27684.82614</v>
      </c>
      <c r="CP28" s="234">
        <f t="shared" si="41"/>
        <v>27684.82614</v>
      </c>
      <c r="CQ28" s="234">
        <f t="shared" si="41"/>
        <v>27684.82614</v>
      </c>
      <c r="CR28" s="234">
        <f t="shared" si="41"/>
        <v>27684.82614</v>
      </c>
      <c r="CS28" s="234">
        <f t="shared" si="41"/>
        <v>27684.82614</v>
      </c>
      <c r="CT28" s="234">
        <f t="shared" si="41"/>
        <v>27684.82614</v>
      </c>
      <c r="CU28" s="234">
        <f t="shared" si="41"/>
        <v>27684.82614</v>
      </c>
      <c r="CV28" s="234">
        <f t="shared" si="41"/>
        <v>28238.52266</v>
      </c>
      <c r="CW28" s="234">
        <f t="shared" si="41"/>
        <v>28238.52266</v>
      </c>
      <c r="CX28" s="234">
        <f t="shared" si="41"/>
        <v>28238.52266</v>
      </c>
      <c r="CY28" s="234">
        <f t="shared" si="41"/>
        <v>28238.52266</v>
      </c>
      <c r="CZ28" s="234">
        <f t="shared" si="41"/>
        <v>28238.52266</v>
      </c>
      <c r="DA28" s="234">
        <f t="shared" si="41"/>
        <v>28238.52266</v>
      </c>
      <c r="DB28" s="234">
        <f t="shared" si="41"/>
        <v>28238.52266</v>
      </c>
      <c r="DC28" s="234">
        <f t="shared" si="41"/>
        <v>28238.52266</v>
      </c>
      <c r="DD28" s="234">
        <f t="shared" si="41"/>
        <v>28238.52266</v>
      </c>
      <c r="DE28" s="234">
        <f t="shared" si="41"/>
        <v>28238.52266</v>
      </c>
      <c r="DF28" s="234">
        <f t="shared" si="41"/>
        <v>28238.52266</v>
      </c>
      <c r="DG28" s="234">
        <f t="shared" si="41"/>
        <v>28238.52266</v>
      </c>
      <c r="DH28" s="234">
        <f t="shared" si="41"/>
        <v>28803.29312</v>
      </c>
      <c r="DI28" s="234">
        <f t="shared" si="41"/>
        <v>28803.29312</v>
      </c>
      <c r="DJ28" s="234">
        <f t="shared" si="41"/>
        <v>28803.29312</v>
      </c>
      <c r="DK28" s="234">
        <f t="shared" si="41"/>
        <v>28803.29312</v>
      </c>
      <c r="DL28" s="234">
        <f t="shared" si="41"/>
        <v>28803.29312</v>
      </c>
      <c r="DM28" s="234">
        <f t="shared" si="41"/>
        <v>28803.29312</v>
      </c>
      <c r="DN28" s="234">
        <f t="shared" si="41"/>
        <v>28803.29312</v>
      </c>
      <c r="DO28" s="234">
        <f t="shared" si="41"/>
        <v>28803.29312</v>
      </c>
      <c r="DP28" s="234">
        <f t="shared" si="41"/>
        <v>28803.29312</v>
      </c>
      <c r="DQ28" s="234">
        <f t="shared" si="41"/>
        <v>28803.29312</v>
      </c>
      <c r="DR28" s="234">
        <f t="shared" si="41"/>
        <v>28803.29312</v>
      </c>
      <c r="DS28" s="234">
        <f t="shared" si="41"/>
        <v>28803.29312</v>
      </c>
      <c r="DT28" s="234">
        <f t="shared" si="41"/>
        <v>29379.35898</v>
      </c>
      <c r="DU28" s="234">
        <f t="shared" si="41"/>
        <v>29379.35898</v>
      </c>
      <c r="DV28" s="234">
        <f t="shared" si="41"/>
        <v>29379.35898</v>
      </c>
      <c r="DW28" s="234">
        <f t="shared" si="41"/>
        <v>29379.35898</v>
      </c>
      <c r="DX28" s="234">
        <f t="shared" si="41"/>
        <v>29379.35898</v>
      </c>
      <c r="DY28" s="234">
        <f t="shared" si="41"/>
        <v>29379.35898</v>
      </c>
      <c r="DZ28" s="234">
        <f t="shared" si="41"/>
        <v>29379.35898</v>
      </c>
      <c r="EA28" s="234">
        <f t="shared" si="41"/>
        <v>29379.35898</v>
      </c>
      <c r="EB28" s="234">
        <f t="shared" si="41"/>
        <v>29379.35898</v>
      </c>
      <c r="EC28" s="234">
        <f t="shared" si="41"/>
        <v>29379.35898</v>
      </c>
      <c r="ED28" s="234">
        <f t="shared" si="41"/>
        <v>29379.35898</v>
      </c>
      <c r="EE28" s="234">
        <f t="shared" si="41"/>
        <v>29379.35898</v>
      </c>
      <c r="EF28" s="234">
        <f t="shared" si="41"/>
        <v>29966.94616</v>
      </c>
      <c r="EG28" s="234">
        <f t="shared" si="41"/>
        <v>29966.94616</v>
      </c>
      <c r="EH28" s="234">
        <f t="shared" si="41"/>
        <v>29966.94616</v>
      </c>
      <c r="EI28" s="234">
        <f t="shared" si="41"/>
        <v>29966.94616</v>
      </c>
      <c r="EJ28" s="234">
        <f t="shared" si="41"/>
        <v>29966.94616</v>
      </c>
      <c r="EK28" s="234">
        <f t="shared" si="41"/>
        <v>29966.94616</v>
      </c>
      <c r="EL28" s="234">
        <f t="shared" si="41"/>
        <v>29966.94616</v>
      </c>
      <c r="EM28" s="234">
        <f t="shared" si="41"/>
        <v>29966.94616</v>
      </c>
      <c r="EN28" s="234">
        <f t="shared" si="41"/>
        <v>29966.94616</v>
      </c>
      <c r="EO28" s="234">
        <f t="shared" si="41"/>
        <v>29966.94616</v>
      </c>
      <c r="EP28" s="234">
        <f t="shared" si="41"/>
        <v>29966.94616</v>
      </c>
      <c r="EQ28" s="234">
        <f t="shared" si="41"/>
        <v>29966.94616</v>
      </c>
      <c r="ER28" s="1"/>
      <c r="ES28" s="390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</row>
    <row r="29" ht="12.75" customHeight="1">
      <c r="A29" s="1"/>
      <c r="B29" s="214"/>
      <c r="C29" s="396" t="s">
        <v>386</v>
      </c>
      <c r="D29" s="234">
        <f t="shared" ref="D29:M29" si="42">+SUMIF($P$2:$EE$2,D$13,$P29:$EE29)</f>
        <v>118000</v>
      </c>
      <c r="E29" s="234">
        <f t="shared" si="42"/>
        <v>120360</v>
      </c>
      <c r="F29" s="234">
        <f t="shared" si="42"/>
        <v>122767.2</v>
      </c>
      <c r="G29" s="234">
        <f t="shared" si="42"/>
        <v>125222.544</v>
      </c>
      <c r="H29" s="234">
        <f t="shared" si="42"/>
        <v>127726.9949</v>
      </c>
      <c r="I29" s="234">
        <f t="shared" si="42"/>
        <v>130281.5348</v>
      </c>
      <c r="J29" s="234">
        <f t="shared" si="42"/>
        <v>132887.1655</v>
      </c>
      <c r="K29" s="234">
        <f t="shared" si="42"/>
        <v>135544.9088</v>
      </c>
      <c r="L29" s="234">
        <f t="shared" si="42"/>
        <v>138255.807</v>
      </c>
      <c r="M29" s="234">
        <f t="shared" si="42"/>
        <v>141020.9231</v>
      </c>
      <c r="N29" s="234">
        <f t="shared" si="43"/>
        <v>143841.3416</v>
      </c>
      <c r="O29" s="394"/>
      <c r="P29" s="234">
        <f>(P27+P28)*Salary_burden</f>
        <v>9833.333333</v>
      </c>
      <c r="Q29" s="234">
        <f>(Q27+Q28)*Salary_burden</f>
        <v>9833.333333</v>
      </c>
      <c r="R29" s="234">
        <f>(R27+R28)*Salary_burden</f>
        <v>9833.333333</v>
      </c>
      <c r="S29" s="234">
        <f>(S27+S28)*Salary_burden</f>
        <v>9833.333333</v>
      </c>
      <c r="T29" s="234">
        <f>(T27+T28)*Salary_burden</f>
        <v>9833.333333</v>
      </c>
      <c r="U29" s="234">
        <f>(U27+U28)*Salary_burden</f>
        <v>9833.333333</v>
      </c>
      <c r="V29" s="234">
        <f>(V27+V28)*Salary_burden</f>
        <v>9833.333333</v>
      </c>
      <c r="W29" s="234">
        <f>(W27+W28)*Salary_burden</f>
        <v>9833.333333</v>
      </c>
      <c r="X29" s="234">
        <f>(X27+X28)*Salary_burden</f>
        <v>9833.333333</v>
      </c>
      <c r="Y29" s="234">
        <f>(Y27+Y28)*Salary_burden</f>
        <v>9833.333333</v>
      </c>
      <c r="Z29" s="234">
        <f>(Z27+Z28)*Salary_burden</f>
        <v>9833.333333</v>
      </c>
      <c r="AA29" s="234">
        <f>(AA27+AA28)*Salary_burden</f>
        <v>9833.333333</v>
      </c>
      <c r="AB29" s="234">
        <f>(AB27+AB28)*Salary_burden</f>
        <v>10030</v>
      </c>
      <c r="AC29" s="234">
        <f>(AC27+AC28)*Salary_burden</f>
        <v>10030</v>
      </c>
      <c r="AD29" s="234">
        <f>(AD27+AD28)*Salary_burden</f>
        <v>10030</v>
      </c>
      <c r="AE29" s="234">
        <f>(AE27+AE28)*Salary_burden</f>
        <v>10030</v>
      </c>
      <c r="AF29" s="234">
        <f>(AF27+AF28)*Salary_burden</f>
        <v>10030</v>
      </c>
      <c r="AG29" s="234">
        <f>(AG27+AG28)*Salary_burden</f>
        <v>10030</v>
      </c>
      <c r="AH29" s="234">
        <f>(AH27+AH28)*Salary_burden</f>
        <v>10030</v>
      </c>
      <c r="AI29" s="234">
        <f>(AI27+AI28)*Salary_burden</f>
        <v>10030</v>
      </c>
      <c r="AJ29" s="234">
        <f>(AJ27+AJ28)*Salary_burden</f>
        <v>10030</v>
      </c>
      <c r="AK29" s="234">
        <f>(AK27+AK28)*Salary_burden</f>
        <v>10030</v>
      </c>
      <c r="AL29" s="234">
        <f>(AL27+AL28)*Salary_burden</f>
        <v>10030</v>
      </c>
      <c r="AM29" s="234">
        <f>(AM27+AM28)*Salary_burden</f>
        <v>10030</v>
      </c>
      <c r="AN29" s="234">
        <f>(AN27+AN28)*Salary_burden</f>
        <v>10230.6</v>
      </c>
      <c r="AO29" s="234">
        <f>(AO27+AO28)*Salary_burden</f>
        <v>10230.6</v>
      </c>
      <c r="AP29" s="234">
        <f>(AP27+AP28)*Salary_burden</f>
        <v>10230.6</v>
      </c>
      <c r="AQ29" s="234">
        <f>(AQ27+AQ28)*Salary_burden</f>
        <v>10230.6</v>
      </c>
      <c r="AR29" s="234">
        <f>(AR27+AR28)*Salary_burden</f>
        <v>10230.6</v>
      </c>
      <c r="AS29" s="234">
        <f>(AS27+AS28)*Salary_burden</f>
        <v>10230.6</v>
      </c>
      <c r="AT29" s="234">
        <f>(AT27+AT28)*Salary_burden</f>
        <v>10230.6</v>
      </c>
      <c r="AU29" s="234">
        <f>(AU27+AU28)*Salary_burden</f>
        <v>10230.6</v>
      </c>
      <c r="AV29" s="234">
        <f>(AV27+AV28)*Salary_burden</f>
        <v>10230.6</v>
      </c>
      <c r="AW29" s="234">
        <f>(AW27+AW28)*Salary_burden</f>
        <v>10230.6</v>
      </c>
      <c r="AX29" s="234">
        <f>(AX27+AX28)*Salary_burden</f>
        <v>10230.6</v>
      </c>
      <c r="AY29" s="234">
        <f>(AY27+AY28)*Salary_burden</f>
        <v>10230.6</v>
      </c>
      <c r="AZ29" s="234">
        <f>(AZ27+AZ28)*Salary_burden</f>
        <v>10435.212</v>
      </c>
      <c r="BA29" s="234">
        <f>(BA27+BA28)*Salary_burden</f>
        <v>10435.212</v>
      </c>
      <c r="BB29" s="234">
        <f>(BB27+BB28)*Salary_burden</f>
        <v>10435.212</v>
      </c>
      <c r="BC29" s="234">
        <f>(BC27+BC28)*Salary_burden</f>
        <v>10435.212</v>
      </c>
      <c r="BD29" s="234">
        <f>(BD27+BD28)*Salary_burden</f>
        <v>10435.212</v>
      </c>
      <c r="BE29" s="234">
        <f>(BE27+BE28)*Salary_burden</f>
        <v>10435.212</v>
      </c>
      <c r="BF29" s="234">
        <f>(BF27+BF28)*Salary_burden</f>
        <v>10435.212</v>
      </c>
      <c r="BG29" s="234">
        <f>(BG27+BG28)*Salary_burden</f>
        <v>10435.212</v>
      </c>
      <c r="BH29" s="234">
        <f>(BH27+BH28)*Salary_burden</f>
        <v>10435.212</v>
      </c>
      <c r="BI29" s="234">
        <f>(BI27+BI28)*Salary_burden</f>
        <v>10435.212</v>
      </c>
      <c r="BJ29" s="234">
        <f>(BJ27+BJ28)*Salary_burden</f>
        <v>10435.212</v>
      </c>
      <c r="BK29" s="234">
        <f>(BK27+BK28)*Salary_burden</f>
        <v>10435.212</v>
      </c>
      <c r="BL29" s="234">
        <f>(BL27+BL28)*Salary_burden</f>
        <v>10643.91624</v>
      </c>
      <c r="BM29" s="234">
        <f>(BM27+BM28)*Salary_burden</f>
        <v>10643.91624</v>
      </c>
      <c r="BN29" s="234">
        <f>(BN27+BN28)*Salary_burden</f>
        <v>10643.91624</v>
      </c>
      <c r="BO29" s="234">
        <f>(BO27+BO28)*Salary_burden</f>
        <v>10643.91624</v>
      </c>
      <c r="BP29" s="234">
        <f>(BP27+BP28)*Salary_burden</f>
        <v>10643.91624</v>
      </c>
      <c r="BQ29" s="234">
        <f>(BQ27+BQ28)*Salary_burden</f>
        <v>10643.91624</v>
      </c>
      <c r="BR29" s="234">
        <f>(BR27+BR28)*Salary_burden</f>
        <v>10643.91624</v>
      </c>
      <c r="BS29" s="234">
        <f>(BS27+BS28)*Salary_burden</f>
        <v>10643.91624</v>
      </c>
      <c r="BT29" s="234">
        <f>(BT27+BT28)*Salary_burden</f>
        <v>10643.91624</v>
      </c>
      <c r="BU29" s="234">
        <f>(BU27+BU28)*Salary_burden</f>
        <v>10643.91624</v>
      </c>
      <c r="BV29" s="234">
        <f>(BV27+BV28)*Salary_burden</f>
        <v>10643.91624</v>
      </c>
      <c r="BW29" s="234">
        <f>(BW27+BW28)*Salary_burden</f>
        <v>10643.91624</v>
      </c>
      <c r="BX29" s="234">
        <f>(BX27+BX28)*Salary_burden</f>
        <v>10856.79456</v>
      </c>
      <c r="BY29" s="234">
        <f>(BY27+BY28)*Salary_burden</f>
        <v>10856.79456</v>
      </c>
      <c r="BZ29" s="234">
        <f>(BZ27+BZ28)*Salary_burden</f>
        <v>10856.79456</v>
      </c>
      <c r="CA29" s="234">
        <f>(CA27+CA28)*Salary_burden</f>
        <v>10856.79456</v>
      </c>
      <c r="CB29" s="234">
        <f>(CB27+CB28)*Salary_burden</f>
        <v>10856.79456</v>
      </c>
      <c r="CC29" s="234">
        <f>(CC27+CC28)*Salary_burden</f>
        <v>10856.79456</v>
      </c>
      <c r="CD29" s="234">
        <f>(CD27+CD28)*Salary_burden</f>
        <v>10856.79456</v>
      </c>
      <c r="CE29" s="234">
        <f>(CE27+CE28)*Salary_burden</f>
        <v>10856.79456</v>
      </c>
      <c r="CF29" s="234">
        <f>(CF27+CF28)*Salary_burden</f>
        <v>10856.79456</v>
      </c>
      <c r="CG29" s="234">
        <f>(CG27+CG28)*Salary_burden</f>
        <v>10856.79456</v>
      </c>
      <c r="CH29" s="234">
        <f>(CH27+CH28)*Salary_burden</f>
        <v>10856.79456</v>
      </c>
      <c r="CI29" s="234">
        <f>(CI27+CI28)*Salary_burden</f>
        <v>10856.79456</v>
      </c>
      <c r="CJ29" s="234">
        <f>(CJ27+CJ28)*Salary_burden</f>
        <v>11073.93046</v>
      </c>
      <c r="CK29" s="234">
        <f>(CK27+CK28)*Salary_burden</f>
        <v>11073.93046</v>
      </c>
      <c r="CL29" s="234">
        <f>(CL27+CL28)*Salary_burden</f>
        <v>11073.93046</v>
      </c>
      <c r="CM29" s="234">
        <f>(CM27+CM28)*Salary_burden</f>
        <v>11073.93046</v>
      </c>
      <c r="CN29" s="234">
        <f>(CN27+CN28)*Salary_burden</f>
        <v>11073.93046</v>
      </c>
      <c r="CO29" s="234">
        <f>(CO27+CO28)*Salary_burden</f>
        <v>11073.93046</v>
      </c>
      <c r="CP29" s="234">
        <f>(CP27+CP28)*Salary_burden</f>
        <v>11073.93046</v>
      </c>
      <c r="CQ29" s="234">
        <f>(CQ27+CQ28)*Salary_burden</f>
        <v>11073.93046</v>
      </c>
      <c r="CR29" s="234">
        <f>(CR27+CR28)*Salary_burden</f>
        <v>11073.93046</v>
      </c>
      <c r="CS29" s="234">
        <f>(CS27+CS28)*Salary_burden</f>
        <v>11073.93046</v>
      </c>
      <c r="CT29" s="234">
        <f>(CT27+CT28)*Salary_burden</f>
        <v>11073.93046</v>
      </c>
      <c r="CU29" s="234">
        <f>(CU27+CU28)*Salary_burden</f>
        <v>11073.93046</v>
      </c>
      <c r="CV29" s="234">
        <f>(CV27+CV28)*Salary_burden</f>
        <v>11295.40907</v>
      </c>
      <c r="CW29" s="234">
        <f>(CW27+CW28)*Salary_burden</f>
        <v>11295.40907</v>
      </c>
      <c r="CX29" s="234">
        <f>(CX27+CX28)*Salary_burden</f>
        <v>11295.40907</v>
      </c>
      <c r="CY29" s="234">
        <f>(CY27+CY28)*Salary_burden</f>
        <v>11295.40907</v>
      </c>
      <c r="CZ29" s="234">
        <f>(CZ27+CZ28)*Salary_burden</f>
        <v>11295.40907</v>
      </c>
      <c r="DA29" s="234">
        <f>(DA27+DA28)*Salary_burden</f>
        <v>11295.40907</v>
      </c>
      <c r="DB29" s="234">
        <f>(DB27+DB28)*Salary_burden</f>
        <v>11295.40907</v>
      </c>
      <c r="DC29" s="234">
        <f>(DC27+DC28)*Salary_burden</f>
        <v>11295.40907</v>
      </c>
      <c r="DD29" s="234">
        <f>(DD27+DD28)*Salary_burden</f>
        <v>11295.40907</v>
      </c>
      <c r="DE29" s="234">
        <f>(DE27+DE28)*Salary_burden</f>
        <v>11295.40907</v>
      </c>
      <c r="DF29" s="234">
        <f>(DF27+DF28)*Salary_burden</f>
        <v>11295.40907</v>
      </c>
      <c r="DG29" s="234">
        <f>(DG27+DG28)*Salary_burden</f>
        <v>11295.40907</v>
      </c>
      <c r="DH29" s="234">
        <f>(DH27+DH28)*Salary_burden</f>
        <v>11521.31725</v>
      </c>
      <c r="DI29" s="234">
        <f>(DI27+DI28)*Salary_burden</f>
        <v>11521.31725</v>
      </c>
      <c r="DJ29" s="234">
        <f>(DJ27+DJ28)*Salary_burden</f>
        <v>11521.31725</v>
      </c>
      <c r="DK29" s="234">
        <f>(DK27+DK28)*Salary_burden</f>
        <v>11521.31725</v>
      </c>
      <c r="DL29" s="234">
        <f>(DL27+DL28)*Salary_burden</f>
        <v>11521.31725</v>
      </c>
      <c r="DM29" s="234">
        <f>(DM27+DM28)*Salary_burden</f>
        <v>11521.31725</v>
      </c>
      <c r="DN29" s="234">
        <f>(DN27+DN28)*Salary_burden</f>
        <v>11521.31725</v>
      </c>
      <c r="DO29" s="234">
        <f>(DO27+DO28)*Salary_burden</f>
        <v>11521.31725</v>
      </c>
      <c r="DP29" s="234">
        <f>(DP27+DP28)*Salary_burden</f>
        <v>11521.31725</v>
      </c>
      <c r="DQ29" s="234">
        <f>(DQ27+DQ28)*Salary_burden</f>
        <v>11521.31725</v>
      </c>
      <c r="DR29" s="234">
        <f>(DR27+DR28)*Salary_burden</f>
        <v>11521.31725</v>
      </c>
      <c r="DS29" s="234">
        <f>(DS27+DS28)*Salary_burden</f>
        <v>11521.31725</v>
      </c>
      <c r="DT29" s="234">
        <f>(DT27+DT28)*Salary_burden</f>
        <v>11751.74359</v>
      </c>
      <c r="DU29" s="234">
        <f>(DU27+DU28)*Salary_burden</f>
        <v>11751.74359</v>
      </c>
      <c r="DV29" s="234">
        <f>(DV27+DV28)*Salary_burden</f>
        <v>11751.74359</v>
      </c>
      <c r="DW29" s="234">
        <f>(DW27+DW28)*Salary_burden</f>
        <v>11751.74359</v>
      </c>
      <c r="DX29" s="234">
        <f>(DX27+DX28)*Salary_burden</f>
        <v>11751.74359</v>
      </c>
      <c r="DY29" s="234">
        <f>(DY27+DY28)*Salary_burden</f>
        <v>11751.74359</v>
      </c>
      <c r="DZ29" s="234">
        <f>(DZ27+DZ28)*Salary_burden</f>
        <v>11751.74359</v>
      </c>
      <c r="EA29" s="234">
        <f>(EA27+EA28)*Salary_burden</f>
        <v>11751.74359</v>
      </c>
      <c r="EB29" s="234">
        <f>(EB27+EB28)*Salary_burden</f>
        <v>11751.74359</v>
      </c>
      <c r="EC29" s="234">
        <f>(EC27+EC28)*Salary_burden</f>
        <v>11751.74359</v>
      </c>
      <c r="ED29" s="234">
        <f>(ED27+ED28)*Salary_burden</f>
        <v>11751.74359</v>
      </c>
      <c r="EE29" s="234">
        <f>(EE27+EE28)*Salary_burden</f>
        <v>11751.74359</v>
      </c>
      <c r="EF29" s="234">
        <f>(EF27+EF28)*Salary_burden</f>
        <v>11986.77846</v>
      </c>
      <c r="EG29" s="234">
        <f>(EG27+EG28)*Salary_burden</f>
        <v>11986.77846</v>
      </c>
      <c r="EH29" s="234">
        <f>(EH27+EH28)*Salary_burden</f>
        <v>11986.77846</v>
      </c>
      <c r="EI29" s="234">
        <f>(EI27+EI28)*Salary_burden</f>
        <v>11986.77846</v>
      </c>
      <c r="EJ29" s="234">
        <f>(EJ27+EJ28)*Salary_burden</f>
        <v>11986.77846</v>
      </c>
      <c r="EK29" s="234">
        <f>(EK27+EK28)*Salary_burden</f>
        <v>11986.77846</v>
      </c>
      <c r="EL29" s="234">
        <f>(EL27+EL28)*Salary_burden</f>
        <v>11986.77846</v>
      </c>
      <c r="EM29" s="234">
        <f>(EM27+EM28)*Salary_burden</f>
        <v>11986.77846</v>
      </c>
      <c r="EN29" s="234">
        <f>(EN27+EN28)*Salary_burden</f>
        <v>11986.77846</v>
      </c>
      <c r="EO29" s="234">
        <f>(EO27+EO28)*Salary_burden</f>
        <v>11986.77846</v>
      </c>
      <c r="EP29" s="234">
        <f>(EP27+EP28)*Salary_burden</f>
        <v>11986.77846</v>
      </c>
      <c r="EQ29" s="234">
        <f>(EQ27+EQ28)*Salary_burden</f>
        <v>11986.77846</v>
      </c>
      <c r="ER29" s="1"/>
      <c r="ES29" s="390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</row>
    <row r="30" ht="12.75" customHeight="1">
      <c r="A30" s="1"/>
      <c r="B30" s="140"/>
      <c r="C30" s="399" t="s">
        <v>389</v>
      </c>
      <c r="D30" s="400">
        <f t="shared" ref="D30:M30" si="44">+SUMIF($P$2:$EE$2,D$13,$P30:$EE30)</f>
        <v>413000</v>
      </c>
      <c r="E30" s="400">
        <f t="shared" si="44"/>
        <v>421260</v>
      </c>
      <c r="F30" s="400">
        <f t="shared" si="44"/>
        <v>429685.2</v>
      </c>
      <c r="G30" s="400">
        <f t="shared" si="44"/>
        <v>438278.904</v>
      </c>
      <c r="H30" s="400">
        <f t="shared" si="44"/>
        <v>447044.4821</v>
      </c>
      <c r="I30" s="400">
        <f t="shared" si="44"/>
        <v>455985.3717</v>
      </c>
      <c r="J30" s="400">
        <f t="shared" si="44"/>
        <v>465105.0792</v>
      </c>
      <c r="K30" s="400">
        <f t="shared" si="44"/>
        <v>474407.1807</v>
      </c>
      <c r="L30" s="400">
        <f t="shared" si="44"/>
        <v>483895.3244</v>
      </c>
      <c r="M30" s="400">
        <f t="shared" si="44"/>
        <v>493573.2308</v>
      </c>
      <c r="N30" s="400">
        <f t="shared" si="43"/>
        <v>503444.6955</v>
      </c>
      <c r="O30" s="401"/>
      <c r="P30" s="400">
        <f t="shared" ref="P30:EQ30" si="45">SUM(P27:P29)</f>
        <v>34416.66667</v>
      </c>
      <c r="Q30" s="400">
        <f t="shared" si="45"/>
        <v>34416.66667</v>
      </c>
      <c r="R30" s="400">
        <f t="shared" si="45"/>
        <v>34416.66667</v>
      </c>
      <c r="S30" s="400">
        <f t="shared" si="45"/>
        <v>34416.66667</v>
      </c>
      <c r="T30" s="400">
        <f t="shared" si="45"/>
        <v>34416.66667</v>
      </c>
      <c r="U30" s="400">
        <f t="shared" si="45"/>
        <v>34416.66667</v>
      </c>
      <c r="V30" s="400">
        <f t="shared" si="45"/>
        <v>34416.66667</v>
      </c>
      <c r="W30" s="400">
        <f t="shared" si="45"/>
        <v>34416.66667</v>
      </c>
      <c r="X30" s="400">
        <f t="shared" si="45"/>
        <v>34416.66667</v>
      </c>
      <c r="Y30" s="400">
        <f t="shared" si="45"/>
        <v>34416.66667</v>
      </c>
      <c r="Z30" s="400">
        <f t="shared" si="45"/>
        <v>34416.66667</v>
      </c>
      <c r="AA30" s="400">
        <f t="shared" si="45"/>
        <v>34416.66667</v>
      </c>
      <c r="AB30" s="400">
        <f t="shared" si="45"/>
        <v>35105</v>
      </c>
      <c r="AC30" s="400">
        <f t="shared" si="45"/>
        <v>35105</v>
      </c>
      <c r="AD30" s="400">
        <f t="shared" si="45"/>
        <v>35105</v>
      </c>
      <c r="AE30" s="400">
        <f t="shared" si="45"/>
        <v>35105</v>
      </c>
      <c r="AF30" s="400">
        <f t="shared" si="45"/>
        <v>35105</v>
      </c>
      <c r="AG30" s="400">
        <f t="shared" si="45"/>
        <v>35105</v>
      </c>
      <c r="AH30" s="400">
        <f t="shared" si="45"/>
        <v>35105</v>
      </c>
      <c r="AI30" s="400">
        <f t="shared" si="45"/>
        <v>35105</v>
      </c>
      <c r="AJ30" s="400">
        <f t="shared" si="45"/>
        <v>35105</v>
      </c>
      <c r="AK30" s="400">
        <f t="shared" si="45"/>
        <v>35105</v>
      </c>
      <c r="AL30" s="400">
        <f t="shared" si="45"/>
        <v>35105</v>
      </c>
      <c r="AM30" s="400">
        <f t="shared" si="45"/>
        <v>35105</v>
      </c>
      <c r="AN30" s="400">
        <f t="shared" si="45"/>
        <v>35807.1</v>
      </c>
      <c r="AO30" s="400">
        <f t="shared" si="45"/>
        <v>35807.1</v>
      </c>
      <c r="AP30" s="400">
        <f t="shared" si="45"/>
        <v>35807.1</v>
      </c>
      <c r="AQ30" s="400">
        <f t="shared" si="45"/>
        <v>35807.1</v>
      </c>
      <c r="AR30" s="400">
        <f t="shared" si="45"/>
        <v>35807.1</v>
      </c>
      <c r="AS30" s="400">
        <f t="shared" si="45"/>
        <v>35807.1</v>
      </c>
      <c r="AT30" s="400">
        <f t="shared" si="45"/>
        <v>35807.1</v>
      </c>
      <c r="AU30" s="400">
        <f t="shared" si="45"/>
        <v>35807.1</v>
      </c>
      <c r="AV30" s="400">
        <f t="shared" si="45"/>
        <v>35807.1</v>
      </c>
      <c r="AW30" s="400">
        <f t="shared" si="45"/>
        <v>35807.1</v>
      </c>
      <c r="AX30" s="400">
        <f t="shared" si="45"/>
        <v>35807.1</v>
      </c>
      <c r="AY30" s="400">
        <f t="shared" si="45"/>
        <v>35807.1</v>
      </c>
      <c r="AZ30" s="400">
        <f t="shared" si="45"/>
        <v>36523.242</v>
      </c>
      <c r="BA30" s="400">
        <f t="shared" si="45"/>
        <v>36523.242</v>
      </c>
      <c r="BB30" s="400">
        <f t="shared" si="45"/>
        <v>36523.242</v>
      </c>
      <c r="BC30" s="400">
        <f t="shared" si="45"/>
        <v>36523.242</v>
      </c>
      <c r="BD30" s="400">
        <f t="shared" si="45"/>
        <v>36523.242</v>
      </c>
      <c r="BE30" s="400">
        <f t="shared" si="45"/>
        <v>36523.242</v>
      </c>
      <c r="BF30" s="400">
        <f t="shared" si="45"/>
        <v>36523.242</v>
      </c>
      <c r="BG30" s="400">
        <f t="shared" si="45"/>
        <v>36523.242</v>
      </c>
      <c r="BH30" s="400">
        <f t="shared" si="45"/>
        <v>36523.242</v>
      </c>
      <c r="BI30" s="400">
        <f t="shared" si="45"/>
        <v>36523.242</v>
      </c>
      <c r="BJ30" s="400">
        <f t="shared" si="45"/>
        <v>36523.242</v>
      </c>
      <c r="BK30" s="400">
        <f t="shared" si="45"/>
        <v>36523.242</v>
      </c>
      <c r="BL30" s="400">
        <f t="shared" si="45"/>
        <v>37253.70684</v>
      </c>
      <c r="BM30" s="400">
        <f t="shared" si="45"/>
        <v>37253.70684</v>
      </c>
      <c r="BN30" s="400">
        <f t="shared" si="45"/>
        <v>37253.70684</v>
      </c>
      <c r="BO30" s="400">
        <f t="shared" si="45"/>
        <v>37253.70684</v>
      </c>
      <c r="BP30" s="400">
        <f t="shared" si="45"/>
        <v>37253.70684</v>
      </c>
      <c r="BQ30" s="400">
        <f t="shared" si="45"/>
        <v>37253.70684</v>
      </c>
      <c r="BR30" s="400">
        <f t="shared" si="45"/>
        <v>37253.70684</v>
      </c>
      <c r="BS30" s="400">
        <f t="shared" si="45"/>
        <v>37253.70684</v>
      </c>
      <c r="BT30" s="400">
        <f t="shared" si="45"/>
        <v>37253.70684</v>
      </c>
      <c r="BU30" s="400">
        <f t="shared" si="45"/>
        <v>37253.70684</v>
      </c>
      <c r="BV30" s="400">
        <f t="shared" si="45"/>
        <v>37253.70684</v>
      </c>
      <c r="BW30" s="400">
        <f t="shared" si="45"/>
        <v>37253.70684</v>
      </c>
      <c r="BX30" s="400">
        <f t="shared" si="45"/>
        <v>37998.78098</v>
      </c>
      <c r="BY30" s="400">
        <f t="shared" si="45"/>
        <v>37998.78098</v>
      </c>
      <c r="BZ30" s="400">
        <f t="shared" si="45"/>
        <v>37998.78098</v>
      </c>
      <c r="CA30" s="400">
        <f t="shared" si="45"/>
        <v>37998.78098</v>
      </c>
      <c r="CB30" s="400">
        <f t="shared" si="45"/>
        <v>37998.78098</v>
      </c>
      <c r="CC30" s="400">
        <f t="shared" si="45"/>
        <v>37998.78098</v>
      </c>
      <c r="CD30" s="400">
        <f t="shared" si="45"/>
        <v>37998.78098</v>
      </c>
      <c r="CE30" s="400">
        <f t="shared" si="45"/>
        <v>37998.78098</v>
      </c>
      <c r="CF30" s="400">
        <f t="shared" si="45"/>
        <v>37998.78098</v>
      </c>
      <c r="CG30" s="400">
        <f t="shared" si="45"/>
        <v>37998.78098</v>
      </c>
      <c r="CH30" s="400">
        <f t="shared" si="45"/>
        <v>37998.78098</v>
      </c>
      <c r="CI30" s="400">
        <f t="shared" si="45"/>
        <v>37998.78098</v>
      </c>
      <c r="CJ30" s="400">
        <f t="shared" si="45"/>
        <v>38758.7566</v>
      </c>
      <c r="CK30" s="400">
        <f t="shared" si="45"/>
        <v>38758.7566</v>
      </c>
      <c r="CL30" s="400">
        <f t="shared" si="45"/>
        <v>38758.7566</v>
      </c>
      <c r="CM30" s="400">
        <f t="shared" si="45"/>
        <v>38758.7566</v>
      </c>
      <c r="CN30" s="400">
        <f t="shared" si="45"/>
        <v>38758.7566</v>
      </c>
      <c r="CO30" s="400">
        <f t="shared" si="45"/>
        <v>38758.7566</v>
      </c>
      <c r="CP30" s="400">
        <f t="shared" si="45"/>
        <v>38758.7566</v>
      </c>
      <c r="CQ30" s="400">
        <f t="shared" si="45"/>
        <v>38758.7566</v>
      </c>
      <c r="CR30" s="400">
        <f t="shared" si="45"/>
        <v>38758.7566</v>
      </c>
      <c r="CS30" s="400">
        <f t="shared" si="45"/>
        <v>38758.7566</v>
      </c>
      <c r="CT30" s="400">
        <f t="shared" si="45"/>
        <v>38758.7566</v>
      </c>
      <c r="CU30" s="400">
        <f t="shared" si="45"/>
        <v>38758.7566</v>
      </c>
      <c r="CV30" s="400">
        <f t="shared" si="45"/>
        <v>39533.93173</v>
      </c>
      <c r="CW30" s="400">
        <f t="shared" si="45"/>
        <v>39533.93173</v>
      </c>
      <c r="CX30" s="400">
        <f t="shared" si="45"/>
        <v>39533.93173</v>
      </c>
      <c r="CY30" s="400">
        <f t="shared" si="45"/>
        <v>39533.93173</v>
      </c>
      <c r="CZ30" s="400">
        <f t="shared" si="45"/>
        <v>39533.93173</v>
      </c>
      <c r="DA30" s="400">
        <f t="shared" si="45"/>
        <v>39533.93173</v>
      </c>
      <c r="DB30" s="400">
        <f t="shared" si="45"/>
        <v>39533.93173</v>
      </c>
      <c r="DC30" s="400">
        <f t="shared" si="45"/>
        <v>39533.93173</v>
      </c>
      <c r="DD30" s="400">
        <f t="shared" si="45"/>
        <v>39533.93173</v>
      </c>
      <c r="DE30" s="400">
        <f t="shared" si="45"/>
        <v>39533.93173</v>
      </c>
      <c r="DF30" s="400">
        <f t="shared" si="45"/>
        <v>39533.93173</v>
      </c>
      <c r="DG30" s="400">
        <f t="shared" si="45"/>
        <v>39533.93173</v>
      </c>
      <c r="DH30" s="400">
        <f t="shared" si="45"/>
        <v>40324.61036</v>
      </c>
      <c r="DI30" s="400">
        <f t="shared" si="45"/>
        <v>40324.61036</v>
      </c>
      <c r="DJ30" s="400">
        <f t="shared" si="45"/>
        <v>40324.61036</v>
      </c>
      <c r="DK30" s="400">
        <f t="shared" si="45"/>
        <v>40324.61036</v>
      </c>
      <c r="DL30" s="400">
        <f t="shared" si="45"/>
        <v>40324.61036</v>
      </c>
      <c r="DM30" s="400">
        <f t="shared" si="45"/>
        <v>40324.61036</v>
      </c>
      <c r="DN30" s="400">
        <f t="shared" si="45"/>
        <v>40324.61036</v>
      </c>
      <c r="DO30" s="400">
        <f t="shared" si="45"/>
        <v>40324.61036</v>
      </c>
      <c r="DP30" s="400">
        <f t="shared" si="45"/>
        <v>40324.61036</v>
      </c>
      <c r="DQ30" s="400">
        <f t="shared" si="45"/>
        <v>40324.61036</v>
      </c>
      <c r="DR30" s="400">
        <f t="shared" si="45"/>
        <v>40324.61036</v>
      </c>
      <c r="DS30" s="400">
        <f t="shared" si="45"/>
        <v>40324.61036</v>
      </c>
      <c r="DT30" s="400">
        <f t="shared" si="45"/>
        <v>41131.10257</v>
      </c>
      <c r="DU30" s="400">
        <f t="shared" si="45"/>
        <v>41131.10257</v>
      </c>
      <c r="DV30" s="400">
        <f t="shared" si="45"/>
        <v>41131.10257</v>
      </c>
      <c r="DW30" s="400">
        <f t="shared" si="45"/>
        <v>41131.10257</v>
      </c>
      <c r="DX30" s="400">
        <f t="shared" si="45"/>
        <v>41131.10257</v>
      </c>
      <c r="DY30" s="400">
        <f t="shared" si="45"/>
        <v>41131.10257</v>
      </c>
      <c r="DZ30" s="400">
        <f t="shared" si="45"/>
        <v>41131.10257</v>
      </c>
      <c r="EA30" s="400">
        <f t="shared" si="45"/>
        <v>41131.10257</v>
      </c>
      <c r="EB30" s="400">
        <f t="shared" si="45"/>
        <v>41131.10257</v>
      </c>
      <c r="EC30" s="400">
        <f t="shared" si="45"/>
        <v>41131.10257</v>
      </c>
      <c r="ED30" s="400">
        <f t="shared" si="45"/>
        <v>41131.10257</v>
      </c>
      <c r="EE30" s="400">
        <f t="shared" si="45"/>
        <v>41131.10257</v>
      </c>
      <c r="EF30" s="400">
        <f t="shared" si="45"/>
        <v>41953.72462</v>
      </c>
      <c r="EG30" s="400">
        <f t="shared" si="45"/>
        <v>41953.72462</v>
      </c>
      <c r="EH30" s="400">
        <f t="shared" si="45"/>
        <v>41953.72462</v>
      </c>
      <c r="EI30" s="400">
        <f t="shared" si="45"/>
        <v>41953.72462</v>
      </c>
      <c r="EJ30" s="400">
        <f t="shared" si="45"/>
        <v>41953.72462</v>
      </c>
      <c r="EK30" s="400">
        <f t="shared" si="45"/>
        <v>41953.72462</v>
      </c>
      <c r="EL30" s="400">
        <f t="shared" si="45"/>
        <v>41953.72462</v>
      </c>
      <c r="EM30" s="400">
        <f t="shared" si="45"/>
        <v>41953.72462</v>
      </c>
      <c r="EN30" s="400">
        <f t="shared" si="45"/>
        <v>41953.72462</v>
      </c>
      <c r="EO30" s="400">
        <f t="shared" si="45"/>
        <v>41953.72462</v>
      </c>
      <c r="EP30" s="400">
        <f t="shared" si="45"/>
        <v>41953.72462</v>
      </c>
      <c r="EQ30" s="400">
        <f t="shared" si="45"/>
        <v>41953.72462</v>
      </c>
      <c r="ER30" s="1"/>
      <c r="ES30" s="390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</row>
    <row r="31" ht="12.75" customHeight="1">
      <c r="A31" s="1"/>
      <c r="B31" s="210" t="s">
        <v>390</v>
      </c>
      <c r="C31" s="396"/>
      <c r="D31" s="232"/>
      <c r="E31" s="215"/>
      <c r="F31" s="215"/>
      <c r="G31" s="215"/>
      <c r="H31" s="215"/>
      <c r="I31" s="215"/>
      <c r="J31" s="215"/>
      <c r="K31" s="215"/>
      <c r="L31" s="215"/>
      <c r="M31" s="215"/>
      <c r="N31" s="215"/>
      <c r="O31" s="402"/>
      <c r="P31" s="232"/>
      <c r="Q31" s="232"/>
      <c r="R31" s="232"/>
      <c r="S31" s="232"/>
      <c r="T31" s="232"/>
      <c r="U31" s="232"/>
      <c r="V31" s="232"/>
      <c r="W31" s="232"/>
      <c r="X31" s="232"/>
      <c r="Y31" s="232"/>
      <c r="Z31" s="232"/>
      <c r="AA31" s="232"/>
      <c r="AB31" s="232"/>
      <c r="AC31" s="232"/>
      <c r="AD31" s="232"/>
      <c r="AE31" s="232"/>
      <c r="AF31" s="232"/>
      <c r="AG31" s="232"/>
      <c r="AH31" s="232"/>
      <c r="AI31" s="232"/>
      <c r="AJ31" s="232"/>
      <c r="AK31" s="232"/>
      <c r="AL31" s="232"/>
      <c r="AM31" s="232"/>
      <c r="AN31" s="232"/>
      <c r="AO31" s="232"/>
      <c r="AP31" s="232"/>
      <c r="AQ31" s="232"/>
      <c r="AR31" s="232"/>
      <c r="AS31" s="232"/>
      <c r="AT31" s="232"/>
      <c r="AU31" s="232"/>
      <c r="AV31" s="232"/>
      <c r="AW31" s="232"/>
      <c r="AX31" s="232"/>
      <c r="AY31" s="232"/>
      <c r="AZ31" s="232"/>
      <c r="BA31" s="232"/>
      <c r="BB31" s="232"/>
      <c r="BC31" s="232"/>
      <c r="BD31" s="232"/>
      <c r="BE31" s="232"/>
      <c r="BF31" s="232"/>
      <c r="BG31" s="232"/>
      <c r="BH31" s="232"/>
      <c r="BI31" s="232"/>
      <c r="BJ31" s="232"/>
      <c r="BK31" s="232"/>
      <c r="BL31" s="232"/>
      <c r="BM31" s="232"/>
      <c r="BN31" s="232"/>
      <c r="BO31" s="232"/>
      <c r="BP31" s="232"/>
      <c r="BQ31" s="232"/>
      <c r="BR31" s="232"/>
      <c r="BS31" s="232"/>
      <c r="BT31" s="232"/>
      <c r="BU31" s="232"/>
      <c r="BV31" s="232"/>
      <c r="BW31" s="232"/>
      <c r="BX31" s="232"/>
      <c r="BY31" s="232"/>
      <c r="BZ31" s="232"/>
      <c r="CA31" s="232"/>
      <c r="CB31" s="232"/>
      <c r="CC31" s="232"/>
      <c r="CD31" s="232"/>
      <c r="CE31" s="232"/>
      <c r="CF31" s="232"/>
      <c r="CG31" s="232"/>
      <c r="CH31" s="232"/>
      <c r="CI31" s="232"/>
      <c r="CJ31" s="232"/>
      <c r="CK31" s="232"/>
      <c r="CL31" s="232"/>
      <c r="CM31" s="232"/>
      <c r="CN31" s="232"/>
      <c r="CO31" s="232"/>
      <c r="CP31" s="232"/>
      <c r="CQ31" s="232"/>
      <c r="CR31" s="232"/>
      <c r="CS31" s="232"/>
      <c r="CT31" s="232"/>
      <c r="CU31" s="232"/>
      <c r="CV31" s="232"/>
      <c r="CW31" s="232"/>
      <c r="CX31" s="232"/>
      <c r="CY31" s="232"/>
      <c r="CZ31" s="232"/>
      <c r="DA31" s="232"/>
      <c r="DB31" s="232"/>
      <c r="DC31" s="232"/>
      <c r="DD31" s="232"/>
      <c r="DE31" s="232"/>
      <c r="DF31" s="232"/>
      <c r="DG31" s="232"/>
      <c r="DH31" s="232"/>
      <c r="DI31" s="232"/>
      <c r="DJ31" s="232"/>
      <c r="DK31" s="232"/>
      <c r="DL31" s="232"/>
      <c r="DM31" s="232"/>
      <c r="DN31" s="232"/>
      <c r="DO31" s="232"/>
      <c r="DP31" s="232"/>
      <c r="DQ31" s="232"/>
      <c r="DR31" s="232"/>
      <c r="DS31" s="232"/>
      <c r="DT31" s="232"/>
      <c r="DU31" s="232"/>
      <c r="DV31" s="232"/>
      <c r="DW31" s="232"/>
      <c r="DX31" s="232"/>
      <c r="DY31" s="232"/>
      <c r="DZ31" s="232"/>
      <c r="EA31" s="232"/>
      <c r="EB31" s="232"/>
      <c r="EC31" s="232"/>
      <c r="ED31" s="232"/>
      <c r="EE31" s="232"/>
      <c r="EF31" s="232"/>
      <c r="EG31" s="232"/>
      <c r="EH31" s="232"/>
      <c r="EI31" s="232"/>
      <c r="EJ31" s="232"/>
      <c r="EK31" s="232"/>
      <c r="EL31" s="232"/>
      <c r="EM31" s="232"/>
      <c r="EN31" s="232"/>
      <c r="EO31" s="232"/>
      <c r="EP31" s="232"/>
      <c r="EQ31" s="232"/>
      <c r="ER31" s="1"/>
      <c r="ES31" s="390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</row>
    <row r="32" ht="12.75" customHeight="1">
      <c r="A32" s="1"/>
      <c r="B32" s="210"/>
      <c r="C32" s="396" t="s">
        <v>384</v>
      </c>
      <c r="D32" s="234">
        <f t="shared" ref="D32:N32" si="46">+SUMIF($P$2:$EE$2,D$13,$P32:$EE32)</f>
        <v>0</v>
      </c>
      <c r="E32" s="234">
        <f t="shared" si="46"/>
        <v>0</v>
      </c>
      <c r="F32" s="234">
        <f t="shared" si="46"/>
        <v>0</v>
      </c>
      <c r="G32" s="234">
        <f t="shared" si="46"/>
        <v>0</v>
      </c>
      <c r="H32" s="234">
        <f t="shared" si="46"/>
        <v>0</v>
      </c>
      <c r="I32" s="234">
        <f t="shared" si="46"/>
        <v>0</v>
      </c>
      <c r="J32" s="234">
        <f t="shared" si="46"/>
        <v>0</v>
      </c>
      <c r="K32" s="234">
        <f t="shared" si="46"/>
        <v>0</v>
      </c>
      <c r="L32" s="234">
        <f t="shared" si="46"/>
        <v>0</v>
      </c>
      <c r="M32" s="234">
        <f t="shared" si="46"/>
        <v>0</v>
      </c>
      <c r="N32" s="234">
        <f t="shared" si="46"/>
        <v>0</v>
      </c>
      <c r="O32" s="402"/>
      <c r="P32" s="234">
        <f t="shared" ref="P32:EQ32" si="47">SUMIFS(Q$71:Q$136,$C$71:$C$136,"=r&amp;d",$D$71:$D$136,"=contract")</f>
        <v>0</v>
      </c>
      <c r="Q32" s="234">
        <f t="shared" si="47"/>
        <v>0</v>
      </c>
      <c r="R32" s="234">
        <f t="shared" si="47"/>
        <v>0</v>
      </c>
      <c r="S32" s="234">
        <f t="shared" si="47"/>
        <v>0</v>
      </c>
      <c r="T32" s="234">
        <f t="shared" si="47"/>
        <v>0</v>
      </c>
      <c r="U32" s="234">
        <f t="shared" si="47"/>
        <v>0</v>
      </c>
      <c r="V32" s="234">
        <f t="shared" si="47"/>
        <v>0</v>
      </c>
      <c r="W32" s="234">
        <f t="shared" si="47"/>
        <v>0</v>
      </c>
      <c r="X32" s="234">
        <f t="shared" si="47"/>
        <v>0</v>
      </c>
      <c r="Y32" s="234">
        <f t="shared" si="47"/>
        <v>0</v>
      </c>
      <c r="Z32" s="234">
        <f t="shared" si="47"/>
        <v>0</v>
      </c>
      <c r="AA32" s="234">
        <f t="shared" si="47"/>
        <v>0</v>
      </c>
      <c r="AB32" s="234">
        <f t="shared" si="47"/>
        <v>0</v>
      </c>
      <c r="AC32" s="234">
        <f t="shared" si="47"/>
        <v>0</v>
      </c>
      <c r="AD32" s="234">
        <f t="shared" si="47"/>
        <v>0</v>
      </c>
      <c r="AE32" s="234">
        <f t="shared" si="47"/>
        <v>0</v>
      </c>
      <c r="AF32" s="234">
        <f t="shared" si="47"/>
        <v>0</v>
      </c>
      <c r="AG32" s="234">
        <f t="shared" si="47"/>
        <v>0</v>
      </c>
      <c r="AH32" s="234">
        <f t="shared" si="47"/>
        <v>0</v>
      </c>
      <c r="AI32" s="234">
        <f t="shared" si="47"/>
        <v>0</v>
      </c>
      <c r="AJ32" s="234">
        <f t="shared" si="47"/>
        <v>0</v>
      </c>
      <c r="AK32" s="234">
        <f t="shared" si="47"/>
        <v>0</v>
      </c>
      <c r="AL32" s="234">
        <f t="shared" si="47"/>
        <v>0</v>
      </c>
      <c r="AM32" s="234">
        <f t="shared" si="47"/>
        <v>0</v>
      </c>
      <c r="AN32" s="234">
        <f t="shared" si="47"/>
        <v>0</v>
      </c>
      <c r="AO32" s="234">
        <f t="shared" si="47"/>
        <v>0</v>
      </c>
      <c r="AP32" s="234">
        <f t="shared" si="47"/>
        <v>0</v>
      </c>
      <c r="AQ32" s="234">
        <f t="shared" si="47"/>
        <v>0</v>
      </c>
      <c r="AR32" s="234">
        <f t="shared" si="47"/>
        <v>0</v>
      </c>
      <c r="AS32" s="234">
        <f t="shared" si="47"/>
        <v>0</v>
      </c>
      <c r="AT32" s="234">
        <f t="shared" si="47"/>
        <v>0</v>
      </c>
      <c r="AU32" s="234">
        <f t="shared" si="47"/>
        <v>0</v>
      </c>
      <c r="AV32" s="234">
        <f t="shared" si="47"/>
        <v>0</v>
      </c>
      <c r="AW32" s="234">
        <f t="shared" si="47"/>
        <v>0</v>
      </c>
      <c r="AX32" s="234">
        <f t="shared" si="47"/>
        <v>0</v>
      </c>
      <c r="AY32" s="234">
        <f t="shared" si="47"/>
        <v>0</v>
      </c>
      <c r="AZ32" s="234">
        <f t="shared" si="47"/>
        <v>0</v>
      </c>
      <c r="BA32" s="234">
        <f t="shared" si="47"/>
        <v>0</v>
      </c>
      <c r="BB32" s="234">
        <f t="shared" si="47"/>
        <v>0</v>
      </c>
      <c r="BC32" s="234">
        <f t="shared" si="47"/>
        <v>0</v>
      </c>
      <c r="BD32" s="234">
        <f t="shared" si="47"/>
        <v>0</v>
      </c>
      <c r="BE32" s="234">
        <f t="shared" si="47"/>
        <v>0</v>
      </c>
      <c r="BF32" s="234">
        <f t="shared" si="47"/>
        <v>0</v>
      </c>
      <c r="BG32" s="234">
        <f t="shared" si="47"/>
        <v>0</v>
      </c>
      <c r="BH32" s="234">
        <f t="shared" si="47"/>
        <v>0</v>
      </c>
      <c r="BI32" s="234">
        <f t="shared" si="47"/>
        <v>0</v>
      </c>
      <c r="BJ32" s="234">
        <f t="shared" si="47"/>
        <v>0</v>
      </c>
      <c r="BK32" s="234">
        <f t="shared" si="47"/>
        <v>0</v>
      </c>
      <c r="BL32" s="234">
        <f t="shared" si="47"/>
        <v>0</v>
      </c>
      <c r="BM32" s="234">
        <f t="shared" si="47"/>
        <v>0</v>
      </c>
      <c r="BN32" s="234">
        <f t="shared" si="47"/>
        <v>0</v>
      </c>
      <c r="BO32" s="234">
        <f t="shared" si="47"/>
        <v>0</v>
      </c>
      <c r="BP32" s="234">
        <f t="shared" si="47"/>
        <v>0</v>
      </c>
      <c r="BQ32" s="234">
        <f t="shared" si="47"/>
        <v>0</v>
      </c>
      <c r="BR32" s="234">
        <f t="shared" si="47"/>
        <v>0</v>
      </c>
      <c r="BS32" s="234">
        <f t="shared" si="47"/>
        <v>0</v>
      </c>
      <c r="BT32" s="234">
        <f t="shared" si="47"/>
        <v>0</v>
      </c>
      <c r="BU32" s="234">
        <f t="shared" si="47"/>
        <v>0</v>
      </c>
      <c r="BV32" s="234">
        <f t="shared" si="47"/>
        <v>0</v>
      </c>
      <c r="BW32" s="234">
        <f t="shared" si="47"/>
        <v>0</v>
      </c>
      <c r="BX32" s="234">
        <f t="shared" si="47"/>
        <v>0</v>
      </c>
      <c r="BY32" s="234">
        <f t="shared" si="47"/>
        <v>0</v>
      </c>
      <c r="BZ32" s="234">
        <f t="shared" si="47"/>
        <v>0</v>
      </c>
      <c r="CA32" s="234">
        <f t="shared" si="47"/>
        <v>0</v>
      </c>
      <c r="CB32" s="234">
        <f t="shared" si="47"/>
        <v>0</v>
      </c>
      <c r="CC32" s="234">
        <f t="shared" si="47"/>
        <v>0</v>
      </c>
      <c r="CD32" s="234">
        <f t="shared" si="47"/>
        <v>0</v>
      </c>
      <c r="CE32" s="234">
        <f t="shared" si="47"/>
        <v>0</v>
      </c>
      <c r="CF32" s="234">
        <f t="shared" si="47"/>
        <v>0</v>
      </c>
      <c r="CG32" s="234">
        <f t="shared" si="47"/>
        <v>0</v>
      </c>
      <c r="CH32" s="234">
        <f t="shared" si="47"/>
        <v>0</v>
      </c>
      <c r="CI32" s="234">
        <f t="shared" si="47"/>
        <v>0</v>
      </c>
      <c r="CJ32" s="234">
        <f t="shared" si="47"/>
        <v>0</v>
      </c>
      <c r="CK32" s="234">
        <f t="shared" si="47"/>
        <v>0</v>
      </c>
      <c r="CL32" s="234">
        <f t="shared" si="47"/>
        <v>0</v>
      </c>
      <c r="CM32" s="234">
        <f t="shared" si="47"/>
        <v>0</v>
      </c>
      <c r="CN32" s="234">
        <f t="shared" si="47"/>
        <v>0</v>
      </c>
      <c r="CO32" s="234">
        <f t="shared" si="47"/>
        <v>0</v>
      </c>
      <c r="CP32" s="234">
        <f t="shared" si="47"/>
        <v>0</v>
      </c>
      <c r="CQ32" s="234">
        <f t="shared" si="47"/>
        <v>0</v>
      </c>
      <c r="CR32" s="234">
        <f t="shared" si="47"/>
        <v>0</v>
      </c>
      <c r="CS32" s="234">
        <f t="shared" si="47"/>
        <v>0</v>
      </c>
      <c r="CT32" s="234">
        <f t="shared" si="47"/>
        <v>0</v>
      </c>
      <c r="CU32" s="234">
        <f t="shared" si="47"/>
        <v>0</v>
      </c>
      <c r="CV32" s="234">
        <f t="shared" si="47"/>
        <v>0</v>
      </c>
      <c r="CW32" s="234">
        <f t="shared" si="47"/>
        <v>0</v>
      </c>
      <c r="CX32" s="234">
        <f t="shared" si="47"/>
        <v>0</v>
      </c>
      <c r="CY32" s="234">
        <f t="shared" si="47"/>
        <v>0</v>
      </c>
      <c r="CZ32" s="234">
        <f t="shared" si="47"/>
        <v>0</v>
      </c>
      <c r="DA32" s="234">
        <f t="shared" si="47"/>
        <v>0</v>
      </c>
      <c r="DB32" s="234">
        <f t="shared" si="47"/>
        <v>0</v>
      </c>
      <c r="DC32" s="234">
        <f t="shared" si="47"/>
        <v>0</v>
      </c>
      <c r="DD32" s="234">
        <f t="shared" si="47"/>
        <v>0</v>
      </c>
      <c r="DE32" s="234">
        <f t="shared" si="47"/>
        <v>0</v>
      </c>
      <c r="DF32" s="234">
        <f t="shared" si="47"/>
        <v>0</v>
      </c>
      <c r="DG32" s="234">
        <f t="shared" si="47"/>
        <v>0</v>
      </c>
      <c r="DH32" s="234">
        <f t="shared" si="47"/>
        <v>0</v>
      </c>
      <c r="DI32" s="234">
        <f t="shared" si="47"/>
        <v>0</v>
      </c>
      <c r="DJ32" s="234">
        <f t="shared" si="47"/>
        <v>0</v>
      </c>
      <c r="DK32" s="234">
        <f t="shared" si="47"/>
        <v>0</v>
      </c>
      <c r="DL32" s="234">
        <f t="shared" si="47"/>
        <v>0</v>
      </c>
      <c r="DM32" s="234">
        <f t="shared" si="47"/>
        <v>0</v>
      </c>
      <c r="DN32" s="234">
        <f t="shared" si="47"/>
        <v>0</v>
      </c>
      <c r="DO32" s="234">
        <f t="shared" si="47"/>
        <v>0</v>
      </c>
      <c r="DP32" s="234">
        <f t="shared" si="47"/>
        <v>0</v>
      </c>
      <c r="DQ32" s="234">
        <f t="shared" si="47"/>
        <v>0</v>
      </c>
      <c r="DR32" s="234">
        <f t="shared" si="47"/>
        <v>0</v>
      </c>
      <c r="DS32" s="234">
        <f t="shared" si="47"/>
        <v>0</v>
      </c>
      <c r="DT32" s="234">
        <f t="shared" si="47"/>
        <v>0</v>
      </c>
      <c r="DU32" s="234">
        <f t="shared" si="47"/>
        <v>0</v>
      </c>
      <c r="DV32" s="234">
        <f t="shared" si="47"/>
        <v>0</v>
      </c>
      <c r="DW32" s="234">
        <f t="shared" si="47"/>
        <v>0</v>
      </c>
      <c r="DX32" s="234">
        <f t="shared" si="47"/>
        <v>0</v>
      </c>
      <c r="DY32" s="234">
        <f t="shared" si="47"/>
        <v>0</v>
      </c>
      <c r="DZ32" s="234">
        <f t="shared" si="47"/>
        <v>0</v>
      </c>
      <c r="EA32" s="234">
        <f t="shared" si="47"/>
        <v>0</v>
      </c>
      <c r="EB32" s="234">
        <f t="shared" si="47"/>
        <v>0</v>
      </c>
      <c r="EC32" s="234">
        <f t="shared" si="47"/>
        <v>0</v>
      </c>
      <c r="ED32" s="234">
        <f t="shared" si="47"/>
        <v>0</v>
      </c>
      <c r="EE32" s="234">
        <f t="shared" si="47"/>
        <v>0</v>
      </c>
      <c r="EF32" s="234">
        <f t="shared" si="47"/>
        <v>0</v>
      </c>
      <c r="EG32" s="234">
        <f t="shared" si="47"/>
        <v>0</v>
      </c>
      <c r="EH32" s="234">
        <f t="shared" si="47"/>
        <v>0</v>
      </c>
      <c r="EI32" s="234">
        <f t="shared" si="47"/>
        <v>0</v>
      </c>
      <c r="EJ32" s="234">
        <f t="shared" si="47"/>
        <v>0</v>
      </c>
      <c r="EK32" s="234">
        <f t="shared" si="47"/>
        <v>0</v>
      </c>
      <c r="EL32" s="234">
        <f t="shared" si="47"/>
        <v>0</v>
      </c>
      <c r="EM32" s="234">
        <f t="shared" si="47"/>
        <v>0</v>
      </c>
      <c r="EN32" s="234">
        <f t="shared" si="47"/>
        <v>0</v>
      </c>
      <c r="EO32" s="234">
        <f t="shared" si="47"/>
        <v>0</v>
      </c>
      <c r="EP32" s="234">
        <f t="shared" si="47"/>
        <v>0</v>
      </c>
      <c r="EQ32" s="234">
        <f t="shared" si="47"/>
        <v>0</v>
      </c>
      <c r="ER32" s="1"/>
      <c r="ES32" s="390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</row>
    <row r="33" ht="12.75" customHeight="1">
      <c r="A33" s="1"/>
      <c r="B33" s="214"/>
      <c r="C33" s="396" t="s">
        <v>385</v>
      </c>
      <c r="D33" s="234">
        <f t="shared" ref="D33:M33" si="48">+SUMIF($P$2:$EE$2,D$13,$P33:$EE33)</f>
        <v>2340000</v>
      </c>
      <c r="E33" s="234">
        <f t="shared" si="48"/>
        <v>2386800</v>
      </c>
      <c r="F33" s="234">
        <f t="shared" si="48"/>
        <v>2434536</v>
      </c>
      <c r="G33" s="234">
        <f t="shared" si="48"/>
        <v>2483226.72</v>
      </c>
      <c r="H33" s="234">
        <f t="shared" si="48"/>
        <v>2532891.254</v>
      </c>
      <c r="I33" s="234">
        <f t="shared" si="48"/>
        <v>2583549.079</v>
      </c>
      <c r="J33" s="234">
        <f t="shared" si="48"/>
        <v>2635220.061</v>
      </c>
      <c r="K33" s="234">
        <f t="shared" si="48"/>
        <v>2687924.462</v>
      </c>
      <c r="L33" s="234">
        <f t="shared" si="48"/>
        <v>2741682.952</v>
      </c>
      <c r="M33" s="234">
        <f t="shared" si="48"/>
        <v>2796516.611</v>
      </c>
      <c r="N33" s="234">
        <f t="shared" ref="N33:N35" si="51">+SUMIF($P$2:$EQ$2,N$13,$P33:$EQ33)</f>
        <v>2852446.943</v>
      </c>
      <c r="O33" s="402"/>
      <c r="P33" s="234">
        <f t="shared" ref="P33:EQ33" si="49">SUMIFS(Q$71:Q$136,$C$71:$C$136,"=r&amp;d",$D$71:$D$136,"=Employee")</f>
        <v>195000</v>
      </c>
      <c r="Q33" s="234">
        <f t="shared" si="49"/>
        <v>195000</v>
      </c>
      <c r="R33" s="234">
        <f t="shared" si="49"/>
        <v>195000</v>
      </c>
      <c r="S33" s="234">
        <f t="shared" si="49"/>
        <v>195000</v>
      </c>
      <c r="T33" s="234">
        <f t="shared" si="49"/>
        <v>195000</v>
      </c>
      <c r="U33" s="234">
        <f t="shared" si="49"/>
        <v>195000</v>
      </c>
      <c r="V33" s="234">
        <f t="shared" si="49"/>
        <v>195000</v>
      </c>
      <c r="W33" s="234">
        <f t="shared" si="49"/>
        <v>195000</v>
      </c>
      <c r="X33" s="234">
        <f t="shared" si="49"/>
        <v>195000</v>
      </c>
      <c r="Y33" s="234">
        <f t="shared" si="49"/>
        <v>195000</v>
      </c>
      <c r="Z33" s="234">
        <f t="shared" si="49"/>
        <v>195000</v>
      </c>
      <c r="AA33" s="234">
        <f t="shared" si="49"/>
        <v>195000</v>
      </c>
      <c r="AB33" s="234">
        <f t="shared" si="49"/>
        <v>198900</v>
      </c>
      <c r="AC33" s="234">
        <f t="shared" si="49"/>
        <v>198900</v>
      </c>
      <c r="AD33" s="234">
        <f t="shared" si="49"/>
        <v>198900</v>
      </c>
      <c r="AE33" s="234">
        <f t="shared" si="49"/>
        <v>198900</v>
      </c>
      <c r="AF33" s="234">
        <f t="shared" si="49"/>
        <v>198900</v>
      </c>
      <c r="AG33" s="234">
        <f t="shared" si="49"/>
        <v>198900</v>
      </c>
      <c r="AH33" s="234">
        <f t="shared" si="49"/>
        <v>198900</v>
      </c>
      <c r="AI33" s="234">
        <f t="shared" si="49"/>
        <v>198900</v>
      </c>
      <c r="AJ33" s="234">
        <f t="shared" si="49"/>
        <v>198900</v>
      </c>
      <c r="AK33" s="234">
        <f t="shared" si="49"/>
        <v>198900</v>
      </c>
      <c r="AL33" s="234">
        <f t="shared" si="49"/>
        <v>198900</v>
      </c>
      <c r="AM33" s="234">
        <f t="shared" si="49"/>
        <v>198900</v>
      </c>
      <c r="AN33" s="234">
        <f t="shared" si="49"/>
        <v>202878</v>
      </c>
      <c r="AO33" s="234">
        <f t="shared" si="49"/>
        <v>202878</v>
      </c>
      <c r="AP33" s="234">
        <f t="shared" si="49"/>
        <v>202878</v>
      </c>
      <c r="AQ33" s="234">
        <f t="shared" si="49"/>
        <v>202878</v>
      </c>
      <c r="AR33" s="234">
        <f t="shared" si="49"/>
        <v>202878</v>
      </c>
      <c r="AS33" s="234">
        <f t="shared" si="49"/>
        <v>202878</v>
      </c>
      <c r="AT33" s="234">
        <f t="shared" si="49"/>
        <v>202878</v>
      </c>
      <c r="AU33" s="234">
        <f t="shared" si="49"/>
        <v>202878</v>
      </c>
      <c r="AV33" s="234">
        <f t="shared" si="49"/>
        <v>202878</v>
      </c>
      <c r="AW33" s="234">
        <f t="shared" si="49"/>
        <v>202878</v>
      </c>
      <c r="AX33" s="234">
        <f t="shared" si="49"/>
        <v>202878</v>
      </c>
      <c r="AY33" s="234">
        <f t="shared" si="49"/>
        <v>202878</v>
      </c>
      <c r="AZ33" s="234">
        <f t="shared" si="49"/>
        <v>206935.56</v>
      </c>
      <c r="BA33" s="234">
        <f t="shared" si="49"/>
        <v>206935.56</v>
      </c>
      <c r="BB33" s="234">
        <f t="shared" si="49"/>
        <v>206935.56</v>
      </c>
      <c r="BC33" s="234">
        <f t="shared" si="49"/>
        <v>206935.56</v>
      </c>
      <c r="BD33" s="234">
        <f t="shared" si="49"/>
        <v>206935.56</v>
      </c>
      <c r="BE33" s="234">
        <f t="shared" si="49"/>
        <v>206935.56</v>
      </c>
      <c r="BF33" s="234">
        <f t="shared" si="49"/>
        <v>206935.56</v>
      </c>
      <c r="BG33" s="234">
        <f t="shared" si="49"/>
        <v>206935.56</v>
      </c>
      <c r="BH33" s="234">
        <f t="shared" si="49"/>
        <v>206935.56</v>
      </c>
      <c r="BI33" s="234">
        <f t="shared" si="49"/>
        <v>206935.56</v>
      </c>
      <c r="BJ33" s="234">
        <f t="shared" si="49"/>
        <v>206935.56</v>
      </c>
      <c r="BK33" s="234">
        <f t="shared" si="49"/>
        <v>206935.56</v>
      </c>
      <c r="BL33" s="234">
        <f t="shared" si="49"/>
        <v>211074.2712</v>
      </c>
      <c r="BM33" s="234">
        <f t="shared" si="49"/>
        <v>211074.2712</v>
      </c>
      <c r="BN33" s="234">
        <f t="shared" si="49"/>
        <v>211074.2712</v>
      </c>
      <c r="BO33" s="234">
        <f t="shared" si="49"/>
        <v>211074.2712</v>
      </c>
      <c r="BP33" s="234">
        <f t="shared" si="49"/>
        <v>211074.2712</v>
      </c>
      <c r="BQ33" s="234">
        <f t="shared" si="49"/>
        <v>211074.2712</v>
      </c>
      <c r="BR33" s="234">
        <f t="shared" si="49"/>
        <v>211074.2712</v>
      </c>
      <c r="BS33" s="234">
        <f t="shared" si="49"/>
        <v>211074.2712</v>
      </c>
      <c r="BT33" s="234">
        <f t="shared" si="49"/>
        <v>211074.2712</v>
      </c>
      <c r="BU33" s="234">
        <f t="shared" si="49"/>
        <v>211074.2712</v>
      </c>
      <c r="BV33" s="234">
        <f t="shared" si="49"/>
        <v>211074.2712</v>
      </c>
      <c r="BW33" s="234">
        <f t="shared" si="49"/>
        <v>211074.2712</v>
      </c>
      <c r="BX33" s="234">
        <f t="shared" si="49"/>
        <v>215295.7566</v>
      </c>
      <c r="BY33" s="234">
        <f t="shared" si="49"/>
        <v>215295.7566</v>
      </c>
      <c r="BZ33" s="234">
        <f t="shared" si="49"/>
        <v>215295.7566</v>
      </c>
      <c r="CA33" s="234">
        <f t="shared" si="49"/>
        <v>215295.7566</v>
      </c>
      <c r="CB33" s="234">
        <f t="shared" si="49"/>
        <v>215295.7566</v>
      </c>
      <c r="CC33" s="234">
        <f t="shared" si="49"/>
        <v>215295.7566</v>
      </c>
      <c r="CD33" s="234">
        <f t="shared" si="49"/>
        <v>215295.7566</v>
      </c>
      <c r="CE33" s="234">
        <f t="shared" si="49"/>
        <v>215295.7566</v>
      </c>
      <c r="CF33" s="234">
        <f t="shared" si="49"/>
        <v>215295.7566</v>
      </c>
      <c r="CG33" s="234">
        <f t="shared" si="49"/>
        <v>215295.7566</v>
      </c>
      <c r="CH33" s="234">
        <f t="shared" si="49"/>
        <v>215295.7566</v>
      </c>
      <c r="CI33" s="234">
        <f t="shared" si="49"/>
        <v>215295.7566</v>
      </c>
      <c r="CJ33" s="234">
        <f t="shared" si="49"/>
        <v>219601.6718</v>
      </c>
      <c r="CK33" s="234">
        <f t="shared" si="49"/>
        <v>219601.6718</v>
      </c>
      <c r="CL33" s="234">
        <f t="shared" si="49"/>
        <v>219601.6718</v>
      </c>
      <c r="CM33" s="234">
        <f t="shared" si="49"/>
        <v>219601.6718</v>
      </c>
      <c r="CN33" s="234">
        <f t="shared" si="49"/>
        <v>219601.6718</v>
      </c>
      <c r="CO33" s="234">
        <f t="shared" si="49"/>
        <v>219601.6718</v>
      </c>
      <c r="CP33" s="234">
        <f t="shared" si="49"/>
        <v>219601.6718</v>
      </c>
      <c r="CQ33" s="234">
        <f t="shared" si="49"/>
        <v>219601.6718</v>
      </c>
      <c r="CR33" s="234">
        <f t="shared" si="49"/>
        <v>219601.6718</v>
      </c>
      <c r="CS33" s="234">
        <f t="shared" si="49"/>
        <v>219601.6718</v>
      </c>
      <c r="CT33" s="234">
        <f t="shared" si="49"/>
        <v>219601.6718</v>
      </c>
      <c r="CU33" s="234">
        <f t="shared" si="49"/>
        <v>219601.6718</v>
      </c>
      <c r="CV33" s="234">
        <f t="shared" si="49"/>
        <v>223993.7052</v>
      </c>
      <c r="CW33" s="234">
        <f t="shared" si="49"/>
        <v>223993.7052</v>
      </c>
      <c r="CX33" s="234">
        <f t="shared" si="49"/>
        <v>223993.7052</v>
      </c>
      <c r="CY33" s="234">
        <f t="shared" si="49"/>
        <v>223993.7052</v>
      </c>
      <c r="CZ33" s="234">
        <f t="shared" si="49"/>
        <v>223993.7052</v>
      </c>
      <c r="DA33" s="234">
        <f t="shared" si="49"/>
        <v>223993.7052</v>
      </c>
      <c r="DB33" s="234">
        <f t="shared" si="49"/>
        <v>223993.7052</v>
      </c>
      <c r="DC33" s="234">
        <f t="shared" si="49"/>
        <v>223993.7052</v>
      </c>
      <c r="DD33" s="234">
        <f t="shared" si="49"/>
        <v>223993.7052</v>
      </c>
      <c r="DE33" s="234">
        <f t="shared" si="49"/>
        <v>223993.7052</v>
      </c>
      <c r="DF33" s="234">
        <f t="shared" si="49"/>
        <v>223993.7052</v>
      </c>
      <c r="DG33" s="234">
        <f t="shared" si="49"/>
        <v>223993.7052</v>
      </c>
      <c r="DH33" s="234">
        <f t="shared" si="49"/>
        <v>228473.5793</v>
      </c>
      <c r="DI33" s="234">
        <f t="shared" si="49"/>
        <v>228473.5793</v>
      </c>
      <c r="DJ33" s="234">
        <f t="shared" si="49"/>
        <v>228473.5793</v>
      </c>
      <c r="DK33" s="234">
        <f t="shared" si="49"/>
        <v>228473.5793</v>
      </c>
      <c r="DL33" s="234">
        <f t="shared" si="49"/>
        <v>228473.5793</v>
      </c>
      <c r="DM33" s="234">
        <f t="shared" si="49"/>
        <v>228473.5793</v>
      </c>
      <c r="DN33" s="234">
        <f t="shared" si="49"/>
        <v>228473.5793</v>
      </c>
      <c r="DO33" s="234">
        <f t="shared" si="49"/>
        <v>228473.5793</v>
      </c>
      <c r="DP33" s="234">
        <f t="shared" si="49"/>
        <v>228473.5793</v>
      </c>
      <c r="DQ33" s="234">
        <f t="shared" si="49"/>
        <v>228473.5793</v>
      </c>
      <c r="DR33" s="234">
        <f t="shared" si="49"/>
        <v>228473.5793</v>
      </c>
      <c r="DS33" s="234">
        <f t="shared" si="49"/>
        <v>228473.5793</v>
      </c>
      <c r="DT33" s="234">
        <f t="shared" si="49"/>
        <v>233043.0509</v>
      </c>
      <c r="DU33" s="234">
        <f t="shared" si="49"/>
        <v>233043.0509</v>
      </c>
      <c r="DV33" s="234">
        <f t="shared" si="49"/>
        <v>233043.0509</v>
      </c>
      <c r="DW33" s="234">
        <f t="shared" si="49"/>
        <v>233043.0509</v>
      </c>
      <c r="DX33" s="234">
        <f t="shared" si="49"/>
        <v>233043.0509</v>
      </c>
      <c r="DY33" s="234">
        <f t="shared" si="49"/>
        <v>233043.0509</v>
      </c>
      <c r="DZ33" s="234">
        <f t="shared" si="49"/>
        <v>233043.0509</v>
      </c>
      <c r="EA33" s="234">
        <f t="shared" si="49"/>
        <v>233043.0509</v>
      </c>
      <c r="EB33" s="234">
        <f t="shared" si="49"/>
        <v>233043.0509</v>
      </c>
      <c r="EC33" s="234">
        <f t="shared" si="49"/>
        <v>233043.0509</v>
      </c>
      <c r="ED33" s="234">
        <f t="shared" si="49"/>
        <v>233043.0509</v>
      </c>
      <c r="EE33" s="234">
        <f t="shared" si="49"/>
        <v>233043.0509</v>
      </c>
      <c r="EF33" s="234">
        <f t="shared" si="49"/>
        <v>237703.9119</v>
      </c>
      <c r="EG33" s="234">
        <f t="shared" si="49"/>
        <v>237703.9119</v>
      </c>
      <c r="EH33" s="234">
        <f t="shared" si="49"/>
        <v>237703.9119</v>
      </c>
      <c r="EI33" s="234">
        <f t="shared" si="49"/>
        <v>237703.9119</v>
      </c>
      <c r="EJ33" s="234">
        <f t="shared" si="49"/>
        <v>237703.9119</v>
      </c>
      <c r="EK33" s="234">
        <f t="shared" si="49"/>
        <v>237703.9119</v>
      </c>
      <c r="EL33" s="234">
        <f t="shared" si="49"/>
        <v>237703.9119</v>
      </c>
      <c r="EM33" s="234">
        <f t="shared" si="49"/>
        <v>237703.9119</v>
      </c>
      <c r="EN33" s="234">
        <f t="shared" si="49"/>
        <v>237703.9119</v>
      </c>
      <c r="EO33" s="234">
        <f t="shared" si="49"/>
        <v>237703.9119</v>
      </c>
      <c r="EP33" s="234">
        <f t="shared" si="49"/>
        <v>237703.9119</v>
      </c>
      <c r="EQ33" s="234">
        <f t="shared" si="49"/>
        <v>237703.9119</v>
      </c>
      <c r="ER33" s="1"/>
      <c r="ES33" s="390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</row>
    <row r="34" ht="12.75" customHeight="1">
      <c r="A34" s="1"/>
      <c r="B34" s="214"/>
      <c r="C34" s="396" t="s">
        <v>386</v>
      </c>
      <c r="D34" s="234">
        <f t="shared" ref="D34:M34" si="50">+SUMIF($P$2:$EE$2,D$13,$P34:$EE34)</f>
        <v>936000</v>
      </c>
      <c r="E34" s="234">
        <f t="shared" si="50"/>
        <v>954720</v>
      </c>
      <c r="F34" s="234">
        <f t="shared" si="50"/>
        <v>973814.4</v>
      </c>
      <c r="G34" s="234">
        <f t="shared" si="50"/>
        <v>993290.688</v>
      </c>
      <c r="H34" s="234">
        <f t="shared" si="50"/>
        <v>1013156.502</v>
      </c>
      <c r="I34" s="234">
        <f t="shared" si="50"/>
        <v>1033419.632</v>
      </c>
      <c r="J34" s="234">
        <f t="shared" si="50"/>
        <v>1054088.024</v>
      </c>
      <c r="K34" s="234">
        <f t="shared" si="50"/>
        <v>1075169.785</v>
      </c>
      <c r="L34" s="234">
        <f t="shared" si="50"/>
        <v>1096673.181</v>
      </c>
      <c r="M34" s="234">
        <f t="shared" si="50"/>
        <v>1118606.644</v>
      </c>
      <c r="N34" s="234">
        <f t="shared" si="51"/>
        <v>1140978.777</v>
      </c>
      <c r="O34" s="402"/>
      <c r="P34" s="234">
        <f>P33*Salary_burden</f>
        <v>78000</v>
      </c>
      <c r="Q34" s="398">
        <f>Q33*Salary_burden</f>
        <v>78000</v>
      </c>
      <c r="R34" s="398">
        <f>R33*Salary_burden</f>
        <v>78000</v>
      </c>
      <c r="S34" s="398">
        <f>S33*Salary_burden</f>
        <v>78000</v>
      </c>
      <c r="T34" s="398">
        <f>T33*Salary_burden</f>
        <v>78000</v>
      </c>
      <c r="U34" s="398">
        <f>U33*Salary_burden</f>
        <v>78000</v>
      </c>
      <c r="V34" s="398">
        <f>V33*Salary_burden</f>
        <v>78000</v>
      </c>
      <c r="W34" s="398">
        <f>W33*Salary_burden</f>
        <v>78000</v>
      </c>
      <c r="X34" s="398">
        <f>X33*Salary_burden</f>
        <v>78000</v>
      </c>
      <c r="Y34" s="398">
        <f>Y33*Salary_burden</f>
        <v>78000</v>
      </c>
      <c r="Z34" s="398">
        <f>Z33*Salary_burden</f>
        <v>78000</v>
      </c>
      <c r="AA34" s="398">
        <f>AA33*Salary_burden</f>
        <v>78000</v>
      </c>
      <c r="AB34" s="398">
        <f>AB33*Salary_burden</f>
        <v>79560</v>
      </c>
      <c r="AC34" s="398">
        <f>AC33*Salary_burden</f>
        <v>79560</v>
      </c>
      <c r="AD34" s="398">
        <f>AD33*Salary_burden</f>
        <v>79560</v>
      </c>
      <c r="AE34" s="398">
        <f>AE33*Salary_burden</f>
        <v>79560</v>
      </c>
      <c r="AF34" s="398">
        <f>AF33*Salary_burden</f>
        <v>79560</v>
      </c>
      <c r="AG34" s="398">
        <f>AG33*Salary_burden</f>
        <v>79560</v>
      </c>
      <c r="AH34" s="398">
        <f>AH33*Salary_burden</f>
        <v>79560</v>
      </c>
      <c r="AI34" s="398">
        <f>AI33*Salary_burden</f>
        <v>79560</v>
      </c>
      <c r="AJ34" s="398">
        <f>AJ33*Salary_burden</f>
        <v>79560</v>
      </c>
      <c r="AK34" s="398">
        <f>AK33*Salary_burden</f>
        <v>79560</v>
      </c>
      <c r="AL34" s="398">
        <f>AL33*Salary_burden</f>
        <v>79560</v>
      </c>
      <c r="AM34" s="398">
        <f>AM33*Salary_burden</f>
        <v>79560</v>
      </c>
      <c r="AN34" s="398">
        <f>AN33*Salary_burden</f>
        <v>81151.2</v>
      </c>
      <c r="AO34" s="398">
        <f>AO33*Salary_burden</f>
        <v>81151.2</v>
      </c>
      <c r="AP34" s="398">
        <f>AP33*Salary_burden</f>
        <v>81151.2</v>
      </c>
      <c r="AQ34" s="398">
        <f>AQ33*Salary_burden</f>
        <v>81151.2</v>
      </c>
      <c r="AR34" s="398">
        <f>AR33*Salary_burden</f>
        <v>81151.2</v>
      </c>
      <c r="AS34" s="398">
        <f>AS33*Salary_burden</f>
        <v>81151.2</v>
      </c>
      <c r="AT34" s="398">
        <f>AT33*Salary_burden</f>
        <v>81151.2</v>
      </c>
      <c r="AU34" s="398">
        <f>AU33*Salary_burden</f>
        <v>81151.2</v>
      </c>
      <c r="AV34" s="398">
        <f>AV33*Salary_burden</f>
        <v>81151.2</v>
      </c>
      <c r="AW34" s="398">
        <f>AW33*Salary_burden</f>
        <v>81151.2</v>
      </c>
      <c r="AX34" s="398">
        <f>AX33*Salary_burden</f>
        <v>81151.2</v>
      </c>
      <c r="AY34" s="398">
        <f>AY33*Salary_burden</f>
        <v>81151.2</v>
      </c>
      <c r="AZ34" s="398">
        <f>AZ33*Salary_burden</f>
        <v>82774.224</v>
      </c>
      <c r="BA34" s="398">
        <f>BA33*Salary_burden</f>
        <v>82774.224</v>
      </c>
      <c r="BB34" s="398">
        <f>BB33*Salary_burden</f>
        <v>82774.224</v>
      </c>
      <c r="BC34" s="398">
        <f>BC33*Salary_burden</f>
        <v>82774.224</v>
      </c>
      <c r="BD34" s="398">
        <f>BD33*Salary_burden</f>
        <v>82774.224</v>
      </c>
      <c r="BE34" s="398">
        <f>BE33*Salary_burden</f>
        <v>82774.224</v>
      </c>
      <c r="BF34" s="398">
        <f>BF33*Salary_burden</f>
        <v>82774.224</v>
      </c>
      <c r="BG34" s="398">
        <f>BG33*Salary_burden</f>
        <v>82774.224</v>
      </c>
      <c r="BH34" s="398">
        <f>BH33*Salary_burden</f>
        <v>82774.224</v>
      </c>
      <c r="BI34" s="398">
        <f>BI33*Salary_burden</f>
        <v>82774.224</v>
      </c>
      <c r="BJ34" s="398">
        <f>BJ33*Salary_burden</f>
        <v>82774.224</v>
      </c>
      <c r="BK34" s="398">
        <f>BK33*Salary_burden</f>
        <v>82774.224</v>
      </c>
      <c r="BL34" s="398">
        <f>BL33*Salary_burden</f>
        <v>84429.70848</v>
      </c>
      <c r="BM34" s="398">
        <f>BM33*Salary_burden</f>
        <v>84429.70848</v>
      </c>
      <c r="BN34" s="398">
        <f>BN33*Salary_burden</f>
        <v>84429.70848</v>
      </c>
      <c r="BO34" s="398">
        <f>BO33*Salary_burden</f>
        <v>84429.70848</v>
      </c>
      <c r="BP34" s="398">
        <f>BP33*Salary_burden</f>
        <v>84429.70848</v>
      </c>
      <c r="BQ34" s="398">
        <f>BQ33*Salary_burden</f>
        <v>84429.70848</v>
      </c>
      <c r="BR34" s="398">
        <f>BR33*Salary_burden</f>
        <v>84429.70848</v>
      </c>
      <c r="BS34" s="398">
        <f>BS33*Salary_burden</f>
        <v>84429.70848</v>
      </c>
      <c r="BT34" s="398">
        <f>BT33*Salary_burden</f>
        <v>84429.70848</v>
      </c>
      <c r="BU34" s="398">
        <f>BU33*Salary_burden</f>
        <v>84429.70848</v>
      </c>
      <c r="BV34" s="398">
        <f>BV33*Salary_burden</f>
        <v>84429.70848</v>
      </c>
      <c r="BW34" s="398">
        <f>BW33*Salary_burden</f>
        <v>84429.70848</v>
      </c>
      <c r="BX34" s="398">
        <f>BX33*Salary_burden</f>
        <v>86118.30265</v>
      </c>
      <c r="BY34" s="398">
        <f>BY33*Salary_burden</f>
        <v>86118.30265</v>
      </c>
      <c r="BZ34" s="398">
        <f>BZ33*Salary_burden</f>
        <v>86118.30265</v>
      </c>
      <c r="CA34" s="398">
        <f>CA33*Salary_burden</f>
        <v>86118.30265</v>
      </c>
      <c r="CB34" s="398">
        <f>CB33*Salary_burden</f>
        <v>86118.30265</v>
      </c>
      <c r="CC34" s="398">
        <f>CC33*Salary_burden</f>
        <v>86118.30265</v>
      </c>
      <c r="CD34" s="398">
        <f>CD33*Salary_burden</f>
        <v>86118.30265</v>
      </c>
      <c r="CE34" s="398">
        <f>CE33*Salary_burden</f>
        <v>86118.30265</v>
      </c>
      <c r="CF34" s="398">
        <f>CF33*Salary_burden</f>
        <v>86118.30265</v>
      </c>
      <c r="CG34" s="398">
        <f>CG33*Salary_burden</f>
        <v>86118.30265</v>
      </c>
      <c r="CH34" s="398">
        <f>CH33*Salary_burden</f>
        <v>86118.30265</v>
      </c>
      <c r="CI34" s="398">
        <f>CI33*Salary_burden</f>
        <v>86118.30265</v>
      </c>
      <c r="CJ34" s="398">
        <f>CJ33*Salary_burden</f>
        <v>87840.6687</v>
      </c>
      <c r="CK34" s="398">
        <f>CK33*Salary_burden</f>
        <v>87840.6687</v>
      </c>
      <c r="CL34" s="398">
        <f>CL33*Salary_burden</f>
        <v>87840.6687</v>
      </c>
      <c r="CM34" s="398">
        <f>CM33*Salary_burden</f>
        <v>87840.6687</v>
      </c>
      <c r="CN34" s="398">
        <f>CN33*Salary_burden</f>
        <v>87840.6687</v>
      </c>
      <c r="CO34" s="398">
        <f>CO33*Salary_burden</f>
        <v>87840.6687</v>
      </c>
      <c r="CP34" s="398">
        <f>CP33*Salary_burden</f>
        <v>87840.6687</v>
      </c>
      <c r="CQ34" s="398">
        <f>CQ33*Salary_burden</f>
        <v>87840.6687</v>
      </c>
      <c r="CR34" s="398">
        <f>CR33*Salary_burden</f>
        <v>87840.6687</v>
      </c>
      <c r="CS34" s="398">
        <f>CS33*Salary_burden</f>
        <v>87840.6687</v>
      </c>
      <c r="CT34" s="398">
        <f>CT33*Salary_burden</f>
        <v>87840.6687</v>
      </c>
      <c r="CU34" s="398">
        <f>CU33*Salary_burden</f>
        <v>87840.6687</v>
      </c>
      <c r="CV34" s="398">
        <f>CV33*Salary_burden</f>
        <v>89597.48208</v>
      </c>
      <c r="CW34" s="398">
        <f>CW33*Salary_burden</f>
        <v>89597.48208</v>
      </c>
      <c r="CX34" s="398">
        <f>CX33*Salary_burden</f>
        <v>89597.48208</v>
      </c>
      <c r="CY34" s="398">
        <f>CY33*Salary_burden</f>
        <v>89597.48208</v>
      </c>
      <c r="CZ34" s="398">
        <f>CZ33*Salary_burden</f>
        <v>89597.48208</v>
      </c>
      <c r="DA34" s="398">
        <f>DA33*Salary_burden</f>
        <v>89597.48208</v>
      </c>
      <c r="DB34" s="398">
        <f>DB33*Salary_burden</f>
        <v>89597.48208</v>
      </c>
      <c r="DC34" s="398">
        <f>DC33*Salary_burden</f>
        <v>89597.48208</v>
      </c>
      <c r="DD34" s="398">
        <f>DD33*Salary_burden</f>
        <v>89597.48208</v>
      </c>
      <c r="DE34" s="398">
        <f>DE33*Salary_burden</f>
        <v>89597.48208</v>
      </c>
      <c r="DF34" s="398">
        <f>DF33*Salary_burden</f>
        <v>89597.48208</v>
      </c>
      <c r="DG34" s="398">
        <f>DG33*Salary_burden</f>
        <v>89597.48208</v>
      </c>
      <c r="DH34" s="398">
        <f>DH33*Salary_burden</f>
        <v>91389.43172</v>
      </c>
      <c r="DI34" s="398">
        <f>DI33*Salary_burden</f>
        <v>91389.43172</v>
      </c>
      <c r="DJ34" s="398">
        <f>DJ33*Salary_burden</f>
        <v>91389.43172</v>
      </c>
      <c r="DK34" s="398">
        <f>DK33*Salary_burden</f>
        <v>91389.43172</v>
      </c>
      <c r="DL34" s="398">
        <f>DL33*Salary_burden</f>
        <v>91389.43172</v>
      </c>
      <c r="DM34" s="398">
        <f>DM33*Salary_burden</f>
        <v>91389.43172</v>
      </c>
      <c r="DN34" s="398">
        <f>DN33*Salary_burden</f>
        <v>91389.43172</v>
      </c>
      <c r="DO34" s="398">
        <f>DO33*Salary_burden</f>
        <v>91389.43172</v>
      </c>
      <c r="DP34" s="398">
        <f>DP33*Salary_burden</f>
        <v>91389.43172</v>
      </c>
      <c r="DQ34" s="398">
        <f>DQ33*Salary_burden</f>
        <v>91389.43172</v>
      </c>
      <c r="DR34" s="398">
        <f>DR33*Salary_burden</f>
        <v>91389.43172</v>
      </c>
      <c r="DS34" s="398">
        <f>DS33*Salary_burden</f>
        <v>91389.43172</v>
      </c>
      <c r="DT34" s="398">
        <f>DT33*Salary_burden</f>
        <v>93217.22035</v>
      </c>
      <c r="DU34" s="398">
        <f>DU33*Salary_burden</f>
        <v>93217.22035</v>
      </c>
      <c r="DV34" s="398">
        <f>DV33*Salary_burden</f>
        <v>93217.22035</v>
      </c>
      <c r="DW34" s="398">
        <f>DW33*Salary_burden</f>
        <v>93217.22035</v>
      </c>
      <c r="DX34" s="398">
        <f>DX33*Salary_burden</f>
        <v>93217.22035</v>
      </c>
      <c r="DY34" s="398">
        <f>DY33*Salary_burden</f>
        <v>93217.22035</v>
      </c>
      <c r="DZ34" s="398">
        <f>DZ33*Salary_burden</f>
        <v>93217.22035</v>
      </c>
      <c r="EA34" s="398">
        <f>EA33*Salary_burden</f>
        <v>93217.22035</v>
      </c>
      <c r="EB34" s="398">
        <f>EB33*Salary_burden</f>
        <v>93217.22035</v>
      </c>
      <c r="EC34" s="398">
        <f>EC33*Salary_burden</f>
        <v>93217.22035</v>
      </c>
      <c r="ED34" s="398">
        <f>ED33*Salary_burden</f>
        <v>93217.22035</v>
      </c>
      <c r="EE34" s="398">
        <f>EE33*Salary_burden</f>
        <v>93217.22035</v>
      </c>
      <c r="EF34" s="398">
        <f>EF33*Salary_burden</f>
        <v>95081.56476</v>
      </c>
      <c r="EG34" s="398">
        <f>EG33*Salary_burden</f>
        <v>95081.56476</v>
      </c>
      <c r="EH34" s="398">
        <f>EH33*Salary_burden</f>
        <v>95081.56476</v>
      </c>
      <c r="EI34" s="398">
        <f>EI33*Salary_burden</f>
        <v>95081.56476</v>
      </c>
      <c r="EJ34" s="398">
        <f>EJ33*Salary_burden</f>
        <v>95081.56476</v>
      </c>
      <c r="EK34" s="398">
        <f>EK33*Salary_burden</f>
        <v>95081.56476</v>
      </c>
      <c r="EL34" s="398">
        <f>EL33*Salary_burden</f>
        <v>95081.56476</v>
      </c>
      <c r="EM34" s="398">
        <f>EM33*Salary_burden</f>
        <v>95081.56476</v>
      </c>
      <c r="EN34" s="398">
        <f>EN33*Salary_burden</f>
        <v>95081.56476</v>
      </c>
      <c r="EO34" s="398">
        <f>EO33*Salary_burden</f>
        <v>95081.56476</v>
      </c>
      <c r="EP34" s="398">
        <f>EP33*Salary_burden</f>
        <v>95081.56476</v>
      </c>
      <c r="EQ34" s="398">
        <f>EQ33*Salary_burden</f>
        <v>95081.56476</v>
      </c>
      <c r="ER34" s="1"/>
      <c r="ES34" s="390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</row>
    <row r="35" ht="12.75" customHeight="1">
      <c r="A35" s="1"/>
      <c r="B35" s="140"/>
      <c r="C35" s="399" t="s">
        <v>391</v>
      </c>
      <c r="D35" s="400">
        <f t="shared" ref="D35:M35" si="52">+SUMIF($P$2:$EE$2,D$13,$P35:$EE35)</f>
        <v>3276000</v>
      </c>
      <c r="E35" s="400">
        <f t="shared" si="52"/>
        <v>3341520</v>
      </c>
      <c r="F35" s="400">
        <f t="shared" si="52"/>
        <v>3408350.4</v>
      </c>
      <c r="G35" s="400">
        <f t="shared" si="52"/>
        <v>3476517.408</v>
      </c>
      <c r="H35" s="400">
        <f t="shared" si="52"/>
        <v>3546047.756</v>
      </c>
      <c r="I35" s="400">
        <f t="shared" si="52"/>
        <v>3616968.711</v>
      </c>
      <c r="J35" s="400">
        <f t="shared" si="52"/>
        <v>3689308.086</v>
      </c>
      <c r="K35" s="400">
        <f t="shared" si="52"/>
        <v>3763094.247</v>
      </c>
      <c r="L35" s="400">
        <f t="shared" si="52"/>
        <v>3838356.132</v>
      </c>
      <c r="M35" s="400">
        <f t="shared" si="52"/>
        <v>3915123.255</v>
      </c>
      <c r="N35" s="400">
        <f t="shared" si="51"/>
        <v>3993425.72</v>
      </c>
      <c r="O35" s="403"/>
      <c r="P35" s="400">
        <f t="shared" ref="P35:EQ35" si="53">SUM(P32:P34)</f>
        <v>273000</v>
      </c>
      <c r="Q35" s="400">
        <f t="shared" si="53"/>
        <v>273000</v>
      </c>
      <c r="R35" s="400">
        <f t="shared" si="53"/>
        <v>273000</v>
      </c>
      <c r="S35" s="400">
        <f t="shared" si="53"/>
        <v>273000</v>
      </c>
      <c r="T35" s="400">
        <f t="shared" si="53"/>
        <v>273000</v>
      </c>
      <c r="U35" s="400">
        <f t="shared" si="53"/>
        <v>273000</v>
      </c>
      <c r="V35" s="400">
        <f t="shared" si="53"/>
        <v>273000</v>
      </c>
      <c r="W35" s="400">
        <f t="shared" si="53"/>
        <v>273000</v>
      </c>
      <c r="X35" s="400">
        <f t="shared" si="53"/>
        <v>273000</v>
      </c>
      <c r="Y35" s="400">
        <f t="shared" si="53"/>
        <v>273000</v>
      </c>
      <c r="Z35" s="400">
        <f t="shared" si="53"/>
        <v>273000</v>
      </c>
      <c r="AA35" s="400">
        <f t="shared" si="53"/>
        <v>273000</v>
      </c>
      <c r="AB35" s="400">
        <f t="shared" si="53"/>
        <v>278460</v>
      </c>
      <c r="AC35" s="400">
        <f t="shared" si="53"/>
        <v>278460</v>
      </c>
      <c r="AD35" s="400">
        <f t="shared" si="53"/>
        <v>278460</v>
      </c>
      <c r="AE35" s="400">
        <f t="shared" si="53"/>
        <v>278460</v>
      </c>
      <c r="AF35" s="400">
        <f t="shared" si="53"/>
        <v>278460</v>
      </c>
      <c r="AG35" s="400">
        <f t="shared" si="53"/>
        <v>278460</v>
      </c>
      <c r="AH35" s="400">
        <f t="shared" si="53"/>
        <v>278460</v>
      </c>
      <c r="AI35" s="400">
        <f t="shared" si="53"/>
        <v>278460</v>
      </c>
      <c r="AJ35" s="400">
        <f t="shared" si="53"/>
        <v>278460</v>
      </c>
      <c r="AK35" s="400">
        <f t="shared" si="53"/>
        <v>278460</v>
      </c>
      <c r="AL35" s="400">
        <f t="shared" si="53"/>
        <v>278460</v>
      </c>
      <c r="AM35" s="400">
        <f t="shared" si="53"/>
        <v>278460</v>
      </c>
      <c r="AN35" s="400">
        <f t="shared" si="53"/>
        <v>284029.2</v>
      </c>
      <c r="AO35" s="400">
        <f t="shared" si="53"/>
        <v>284029.2</v>
      </c>
      <c r="AP35" s="400">
        <f t="shared" si="53"/>
        <v>284029.2</v>
      </c>
      <c r="AQ35" s="400">
        <f t="shared" si="53"/>
        <v>284029.2</v>
      </c>
      <c r="AR35" s="400">
        <f t="shared" si="53"/>
        <v>284029.2</v>
      </c>
      <c r="AS35" s="400">
        <f t="shared" si="53"/>
        <v>284029.2</v>
      </c>
      <c r="AT35" s="400">
        <f t="shared" si="53"/>
        <v>284029.2</v>
      </c>
      <c r="AU35" s="400">
        <f t="shared" si="53"/>
        <v>284029.2</v>
      </c>
      <c r="AV35" s="400">
        <f t="shared" si="53"/>
        <v>284029.2</v>
      </c>
      <c r="AW35" s="400">
        <f t="shared" si="53"/>
        <v>284029.2</v>
      </c>
      <c r="AX35" s="400">
        <f t="shared" si="53"/>
        <v>284029.2</v>
      </c>
      <c r="AY35" s="400">
        <f t="shared" si="53"/>
        <v>284029.2</v>
      </c>
      <c r="AZ35" s="400">
        <f t="shared" si="53"/>
        <v>289709.784</v>
      </c>
      <c r="BA35" s="400">
        <f t="shared" si="53"/>
        <v>289709.784</v>
      </c>
      <c r="BB35" s="400">
        <f t="shared" si="53"/>
        <v>289709.784</v>
      </c>
      <c r="BC35" s="400">
        <f t="shared" si="53"/>
        <v>289709.784</v>
      </c>
      <c r="BD35" s="400">
        <f t="shared" si="53"/>
        <v>289709.784</v>
      </c>
      <c r="BE35" s="400">
        <f t="shared" si="53"/>
        <v>289709.784</v>
      </c>
      <c r="BF35" s="400">
        <f t="shared" si="53"/>
        <v>289709.784</v>
      </c>
      <c r="BG35" s="400">
        <f t="shared" si="53"/>
        <v>289709.784</v>
      </c>
      <c r="BH35" s="400">
        <f t="shared" si="53"/>
        <v>289709.784</v>
      </c>
      <c r="BI35" s="400">
        <f t="shared" si="53"/>
        <v>289709.784</v>
      </c>
      <c r="BJ35" s="400">
        <f t="shared" si="53"/>
        <v>289709.784</v>
      </c>
      <c r="BK35" s="400">
        <f t="shared" si="53"/>
        <v>289709.784</v>
      </c>
      <c r="BL35" s="400">
        <f t="shared" si="53"/>
        <v>295503.9797</v>
      </c>
      <c r="BM35" s="400">
        <f t="shared" si="53"/>
        <v>295503.9797</v>
      </c>
      <c r="BN35" s="400">
        <f t="shared" si="53"/>
        <v>295503.9797</v>
      </c>
      <c r="BO35" s="400">
        <f t="shared" si="53"/>
        <v>295503.9797</v>
      </c>
      <c r="BP35" s="400">
        <f t="shared" si="53"/>
        <v>295503.9797</v>
      </c>
      <c r="BQ35" s="400">
        <f t="shared" si="53"/>
        <v>295503.9797</v>
      </c>
      <c r="BR35" s="400">
        <f t="shared" si="53"/>
        <v>295503.9797</v>
      </c>
      <c r="BS35" s="400">
        <f t="shared" si="53"/>
        <v>295503.9797</v>
      </c>
      <c r="BT35" s="400">
        <f t="shared" si="53"/>
        <v>295503.9797</v>
      </c>
      <c r="BU35" s="400">
        <f t="shared" si="53"/>
        <v>295503.9797</v>
      </c>
      <c r="BV35" s="400">
        <f t="shared" si="53"/>
        <v>295503.9797</v>
      </c>
      <c r="BW35" s="400">
        <f t="shared" si="53"/>
        <v>295503.9797</v>
      </c>
      <c r="BX35" s="400">
        <f t="shared" si="53"/>
        <v>301414.0593</v>
      </c>
      <c r="BY35" s="400">
        <f t="shared" si="53"/>
        <v>301414.0593</v>
      </c>
      <c r="BZ35" s="400">
        <f t="shared" si="53"/>
        <v>301414.0593</v>
      </c>
      <c r="CA35" s="400">
        <f t="shared" si="53"/>
        <v>301414.0593</v>
      </c>
      <c r="CB35" s="400">
        <f t="shared" si="53"/>
        <v>301414.0593</v>
      </c>
      <c r="CC35" s="400">
        <f t="shared" si="53"/>
        <v>301414.0593</v>
      </c>
      <c r="CD35" s="400">
        <f t="shared" si="53"/>
        <v>301414.0593</v>
      </c>
      <c r="CE35" s="400">
        <f t="shared" si="53"/>
        <v>301414.0593</v>
      </c>
      <c r="CF35" s="400">
        <f t="shared" si="53"/>
        <v>301414.0593</v>
      </c>
      <c r="CG35" s="400">
        <f t="shared" si="53"/>
        <v>301414.0593</v>
      </c>
      <c r="CH35" s="400">
        <f t="shared" si="53"/>
        <v>301414.0593</v>
      </c>
      <c r="CI35" s="400">
        <f t="shared" si="53"/>
        <v>301414.0593</v>
      </c>
      <c r="CJ35" s="400">
        <f t="shared" si="53"/>
        <v>307442.3405</v>
      </c>
      <c r="CK35" s="400">
        <f t="shared" si="53"/>
        <v>307442.3405</v>
      </c>
      <c r="CL35" s="400">
        <f t="shared" si="53"/>
        <v>307442.3405</v>
      </c>
      <c r="CM35" s="400">
        <f t="shared" si="53"/>
        <v>307442.3405</v>
      </c>
      <c r="CN35" s="400">
        <f t="shared" si="53"/>
        <v>307442.3405</v>
      </c>
      <c r="CO35" s="400">
        <f t="shared" si="53"/>
        <v>307442.3405</v>
      </c>
      <c r="CP35" s="400">
        <f t="shared" si="53"/>
        <v>307442.3405</v>
      </c>
      <c r="CQ35" s="400">
        <f t="shared" si="53"/>
        <v>307442.3405</v>
      </c>
      <c r="CR35" s="400">
        <f t="shared" si="53"/>
        <v>307442.3405</v>
      </c>
      <c r="CS35" s="400">
        <f t="shared" si="53"/>
        <v>307442.3405</v>
      </c>
      <c r="CT35" s="400">
        <f t="shared" si="53"/>
        <v>307442.3405</v>
      </c>
      <c r="CU35" s="400">
        <f t="shared" si="53"/>
        <v>307442.3405</v>
      </c>
      <c r="CV35" s="400">
        <f t="shared" si="53"/>
        <v>313591.1873</v>
      </c>
      <c r="CW35" s="400">
        <f t="shared" si="53"/>
        <v>313591.1873</v>
      </c>
      <c r="CX35" s="400">
        <f t="shared" si="53"/>
        <v>313591.1873</v>
      </c>
      <c r="CY35" s="400">
        <f t="shared" si="53"/>
        <v>313591.1873</v>
      </c>
      <c r="CZ35" s="400">
        <f t="shared" si="53"/>
        <v>313591.1873</v>
      </c>
      <c r="DA35" s="400">
        <f t="shared" si="53"/>
        <v>313591.1873</v>
      </c>
      <c r="DB35" s="400">
        <f t="shared" si="53"/>
        <v>313591.1873</v>
      </c>
      <c r="DC35" s="400">
        <f t="shared" si="53"/>
        <v>313591.1873</v>
      </c>
      <c r="DD35" s="400">
        <f t="shared" si="53"/>
        <v>313591.1873</v>
      </c>
      <c r="DE35" s="400">
        <f t="shared" si="53"/>
        <v>313591.1873</v>
      </c>
      <c r="DF35" s="400">
        <f t="shared" si="53"/>
        <v>313591.1873</v>
      </c>
      <c r="DG35" s="400">
        <f t="shared" si="53"/>
        <v>313591.1873</v>
      </c>
      <c r="DH35" s="400">
        <f t="shared" si="53"/>
        <v>319863.011</v>
      </c>
      <c r="DI35" s="400">
        <f t="shared" si="53"/>
        <v>319863.011</v>
      </c>
      <c r="DJ35" s="400">
        <f t="shared" si="53"/>
        <v>319863.011</v>
      </c>
      <c r="DK35" s="400">
        <f t="shared" si="53"/>
        <v>319863.011</v>
      </c>
      <c r="DL35" s="400">
        <f t="shared" si="53"/>
        <v>319863.011</v>
      </c>
      <c r="DM35" s="400">
        <f t="shared" si="53"/>
        <v>319863.011</v>
      </c>
      <c r="DN35" s="400">
        <f t="shared" si="53"/>
        <v>319863.011</v>
      </c>
      <c r="DO35" s="400">
        <f t="shared" si="53"/>
        <v>319863.011</v>
      </c>
      <c r="DP35" s="400">
        <f t="shared" si="53"/>
        <v>319863.011</v>
      </c>
      <c r="DQ35" s="400">
        <f t="shared" si="53"/>
        <v>319863.011</v>
      </c>
      <c r="DR35" s="400">
        <f t="shared" si="53"/>
        <v>319863.011</v>
      </c>
      <c r="DS35" s="400">
        <f t="shared" si="53"/>
        <v>319863.011</v>
      </c>
      <c r="DT35" s="400">
        <f t="shared" si="53"/>
        <v>326260.2712</v>
      </c>
      <c r="DU35" s="400">
        <f t="shared" si="53"/>
        <v>326260.2712</v>
      </c>
      <c r="DV35" s="400">
        <f t="shared" si="53"/>
        <v>326260.2712</v>
      </c>
      <c r="DW35" s="400">
        <f t="shared" si="53"/>
        <v>326260.2712</v>
      </c>
      <c r="DX35" s="400">
        <f t="shared" si="53"/>
        <v>326260.2712</v>
      </c>
      <c r="DY35" s="400">
        <f t="shared" si="53"/>
        <v>326260.2712</v>
      </c>
      <c r="DZ35" s="400">
        <f t="shared" si="53"/>
        <v>326260.2712</v>
      </c>
      <c r="EA35" s="400">
        <f t="shared" si="53"/>
        <v>326260.2712</v>
      </c>
      <c r="EB35" s="400">
        <f t="shared" si="53"/>
        <v>326260.2712</v>
      </c>
      <c r="EC35" s="400">
        <f t="shared" si="53"/>
        <v>326260.2712</v>
      </c>
      <c r="ED35" s="400">
        <f t="shared" si="53"/>
        <v>326260.2712</v>
      </c>
      <c r="EE35" s="400">
        <f t="shared" si="53"/>
        <v>326260.2712</v>
      </c>
      <c r="EF35" s="400">
        <f t="shared" si="53"/>
        <v>332785.4767</v>
      </c>
      <c r="EG35" s="400">
        <f t="shared" si="53"/>
        <v>332785.4767</v>
      </c>
      <c r="EH35" s="400">
        <f t="shared" si="53"/>
        <v>332785.4767</v>
      </c>
      <c r="EI35" s="400">
        <f t="shared" si="53"/>
        <v>332785.4767</v>
      </c>
      <c r="EJ35" s="400">
        <f t="shared" si="53"/>
        <v>332785.4767</v>
      </c>
      <c r="EK35" s="400">
        <f t="shared" si="53"/>
        <v>332785.4767</v>
      </c>
      <c r="EL35" s="400">
        <f t="shared" si="53"/>
        <v>332785.4767</v>
      </c>
      <c r="EM35" s="400">
        <f t="shared" si="53"/>
        <v>332785.4767</v>
      </c>
      <c r="EN35" s="400">
        <f t="shared" si="53"/>
        <v>332785.4767</v>
      </c>
      <c r="EO35" s="400">
        <f t="shared" si="53"/>
        <v>332785.4767</v>
      </c>
      <c r="EP35" s="400">
        <f t="shared" si="53"/>
        <v>332785.4767</v>
      </c>
      <c r="EQ35" s="400">
        <f t="shared" si="53"/>
        <v>332785.4767</v>
      </c>
      <c r="ER35" s="1"/>
      <c r="ES35" s="395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</row>
    <row r="36" ht="12.75" customHeight="1">
      <c r="A36" s="1"/>
      <c r="B36" s="210" t="s">
        <v>392</v>
      </c>
      <c r="C36" s="396"/>
      <c r="D36" s="232"/>
      <c r="E36" s="215"/>
      <c r="F36" s="215"/>
      <c r="G36" s="215"/>
      <c r="H36" s="215"/>
      <c r="I36" s="215"/>
      <c r="J36" s="215"/>
      <c r="K36" s="215"/>
      <c r="L36" s="215"/>
      <c r="M36" s="215"/>
      <c r="N36" s="215"/>
      <c r="O36" s="402"/>
      <c r="P36" s="232"/>
      <c r="Q36" s="232"/>
      <c r="R36" s="232"/>
      <c r="S36" s="232"/>
      <c r="T36" s="232"/>
      <c r="U36" s="232"/>
      <c r="V36" s="232"/>
      <c r="W36" s="232"/>
      <c r="X36" s="232"/>
      <c r="Y36" s="232"/>
      <c r="Z36" s="232"/>
      <c r="AA36" s="232"/>
      <c r="AB36" s="232"/>
      <c r="AC36" s="232"/>
      <c r="AD36" s="232"/>
      <c r="AE36" s="232"/>
      <c r="AF36" s="232"/>
      <c r="AG36" s="232"/>
      <c r="AH36" s="232"/>
      <c r="AI36" s="232"/>
      <c r="AJ36" s="232"/>
      <c r="AK36" s="232"/>
      <c r="AL36" s="232"/>
      <c r="AM36" s="232"/>
      <c r="AN36" s="232"/>
      <c r="AO36" s="232"/>
      <c r="AP36" s="232"/>
      <c r="AQ36" s="232"/>
      <c r="AR36" s="232"/>
      <c r="AS36" s="232"/>
      <c r="AT36" s="232"/>
      <c r="AU36" s="232"/>
      <c r="AV36" s="232"/>
      <c r="AW36" s="232"/>
      <c r="AX36" s="232"/>
      <c r="AY36" s="232"/>
      <c r="AZ36" s="232"/>
      <c r="BA36" s="232"/>
      <c r="BB36" s="232"/>
      <c r="BC36" s="232"/>
      <c r="BD36" s="232"/>
      <c r="BE36" s="232"/>
      <c r="BF36" s="232"/>
      <c r="BG36" s="232"/>
      <c r="BH36" s="232"/>
      <c r="BI36" s="232"/>
      <c r="BJ36" s="232"/>
      <c r="BK36" s="232"/>
      <c r="BL36" s="232"/>
      <c r="BM36" s="232"/>
      <c r="BN36" s="232"/>
      <c r="BO36" s="232"/>
      <c r="BP36" s="232"/>
      <c r="BQ36" s="232"/>
      <c r="BR36" s="232"/>
      <c r="BS36" s="232"/>
      <c r="BT36" s="232"/>
      <c r="BU36" s="232"/>
      <c r="BV36" s="232"/>
      <c r="BW36" s="232"/>
      <c r="BX36" s="232"/>
      <c r="BY36" s="232"/>
      <c r="BZ36" s="232"/>
      <c r="CA36" s="232"/>
      <c r="CB36" s="232"/>
      <c r="CC36" s="232"/>
      <c r="CD36" s="232"/>
      <c r="CE36" s="232"/>
      <c r="CF36" s="232"/>
      <c r="CG36" s="232"/>
      <c r="CH36" s="232"/>
      <c r="CI36" s="232"/>
      <c r="CJ36" s="232"/>
      <c r="CK36" s="232"/>
      <c r="CL36" s="232"/>
      <c r="CM36" s="232"/>
      <c r="CN36" s="232"/>
      <c r="CO36" s="232"/>
      <c r="CP36" s="232"/>
      <c r="CQ36" s="232"/>
      <c r="CR36" s="232"/>
      <c r="CS36" s="232"/>
      <c r="CT36" s="232"/>
      <c r="CU36" s="232"/>
      <c r="CV36" s="232"/>
      <c r="CW36" s="232"/>
      <c r="CX36" s="232"/>
      <c r="CY36" s="232"/>
      <c r="CZ36" s="232"/>
      <c r="DA36" s="232"/>
      <c r="DB36" s="232"/>
      <c r="DC36" s="232"/>
      <c r="DD36" s="232"/>
      <c r="DE36" s="232"/>
      <c r="DF36" s="232"/>
      <c r="DG36" s="232"/>
      <c r="DH36" s="232"/>
      <c r="DI36" s="232"/>
      <c r="DJ36" s="232"/>
      <c r="DK36" s="232"/>
      <c r="DL36" s="232"/>
      <c r="DM36" s="232"/>
      <c r="DN36" s="232"/>
      <c r="DO36" s="232"/>
      <c r="DP36" s="232"/>
      <c r="DQ36" s="232"/>
      <c r="DR36" s="232"/>
      <c r="DS36" s="232"/>
      <c r="DT36" s="232"/>
      <c r="DU36" s="232"/>
      <c r="DV36" s="232"/>
      <c r="DW36" s="232"/>
      <c r="DX36" s="232"/>
      <c r="DY36" s="232"/>
      <c r="DZ36" s="232"/>
      <c r="EA36" s="232"/>
      <c r="EB36" s="232"/>
      <c r="EC36" s="232"/>
      <c r="ED36" s="232"/>
      <c r="EE36" s="232"/>
      <c r="EF36" s="232"/>
      <c r="EG36" s="232"/>
      <c r="EH36" s="232"/>
      <c r="EI36" s="232"/>
      <c r="EJ36" s="232"/>
      <c r="EK36" s="232"/>
      <c r="EL36" s="232"/>
      <c r="EM36" s="232"/>
      <c r="EN36" s="232"/>
      <c r="EO36" s="232"/>
      <c r="EP36" s="232"/>
      <c r="EQ36" s="232"/>
      <c r="ER36" s="1"/>
      <c r="ES36" s="390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</row>
    <row r="37" ht="12.75" customHeight="1">
      <c r="A37" s="1"/>
      <c r="B37" s="210"/>
      <c r="C37" s="396"/>
      <c r="D37" s="232"/>
      <c r="E37" s="232"/>
      <c r="F37" s="232"/>
      <c r="G37" s="232"/>
      <c r="H37" s="232"/>
      <c r="I37" s="232"/>
      <c r="J37" s="232"/>
      <c r="K37" s="232"/>
      <c r="L37" s="232"/>
      <c r="M37" s="232"/>
      <c r="N37" s="232"/>
      <c r="O37" s="402"/>
      <c r="P37" s="232"/>
      <c r="Q37" s="232"/>
      <c r="R37" s="232"/>
      <c r="S37" s="232"/>
      <c r="T37" s="232"/>
      <c r="U37" s="232"/>
      <c r="V37" s="232"/>
      <c r="W37" s="232"/>
      <c r="X37" s="232"/>
      <c r="Y37" s="232"/>
      <c r="Z37" s="232"/>
      <c r="AA37" s="232"/>
      <c r="AB37" s="232"/>
      <c r="AC37" s="232"/>
      <c r="AD37" s="232"/>
      <c r="AE37" s="232"/>
      <c r="AF37" s="232"/>
      <c r="AG37" s="232"/>
      <c r="AH37" s="232"/>
      <c r="AI37" s="232"/>
      <c r="AJ37" s="232"/>
      <c r="AK37" s="232"/>
      <c r="AL37" s="232"/>
      <c r="AM37" s="232"/>
      <c r="AN37" s="232"/>
      <c r="AO37" s="232"/>
      <c r="AP37" s="232"/>
      <c r="AQ37" s="232"/>
      <c r="AR37" s="232"/>
      <c r="AS37" s="232"/>
      <c r="AT37" s="232"/>
      <c r="AU37" s="232"/>
      <c r="AV37" s="232"/>
      <c r="AW37" s="232"/>
      <c r="AX37" s="232"/>
      <c r="AY37" s="232"/>
      <c r="AZ37" s="232"/>
      <c r="BA37" s="232"/>
      <c r="BB37" s="232"/>
      <c r="BC37" s="232"/>
      <c r="BD37" s="232"/>
      <c r="BE37" s="232"/>
      <c r="BF37" s="232"/>
      <c r="BG37" s="232"/>
      <c r="BH37" s="232"/>
      <c r="BI37" s="232"/>
      <c r="BJ37" s="232"/>
      <c r="BK37" s="232"/>
      <c r="BL37" s="232"/>
      <c r="BM37" s="232"/>
      <c r="BN37" s="232"/>
      <c r="BO37" s="232"/>
      <c r="BP37" s="232"/>
      <c r="BQ37" s="232"/>
      <c r="BR37" s="232"/>
      <c r="BS37" s="232"/>
      <c r="BT37" s="232"/>
      <c r="BU37" s="232"/>
      <c r="BV37" s="232"/>
      <c r="BW37" s="232"/>
      <c r="BX37" s="232"/>
      <c r="BY37" s="232"/>
      <c r="BZ37" s="232"/>
      <c r="CA37" s="232"/>
      <c r="CB37" s="232"/>
      <c r="CC37" s="232"/>
      <c r="CD37" s="232"/>
      <c r="CE37" s="232"/>
      <c r="CF37" s="232"/>
      <c r="CG37" s="232"/>
      <c r="CH37" s="232"/>
      <c r="CI37" s="232"/>
      <c r="CJ37" s="232"/>
      <c r="CK37" s="232"/>
      <c r="CL37" s="232"/>
      <c r="CM37" s="232"/>
      <c r="CN37" s="232"/>
      <c r="CO37" s="232"/>
      <c r="CP37" s="232"/>
      <c r="CQ37" s="232"/>
      <c r="CR37" s="232"/>
      <c r="CS37" s="232"/>
      <c r="CT37" s="232"/>
      <c r="CU37" s="232"/>
      <c r="CV37" s="232"/>
      <c r="CW37" s="232"/>
      <c r="CX37" s="232"/>
      <c r="CY37" s="232"/>
      <c r="CZ37" s="232"/>
      <c r="DA37" s="232"/>
      <c r="DB37" s="232"/>
      <c r="DC37" s="232"/>
      <c r="DD37" s="232"/>
      <c r="DE37" s="232"/>
      <c r="DF37" s="232"/>
      <c r="DG37" s="232"/>
      <c r="DH37" s="232"/>
      <c r="DI37" s="232"/>
      <c r="DJ37" s="232"/>
      <c r="DK37" s="232"/>
      <c r="DL37" s="232"/>
      <c r="DM37" s="232"/>
      <c r="DN37" s="232"/>
      <c r="DO37" s="232"/>
      <c r="DP37" s="232"/>
      <c r="DQ37" s="232"/>
      <c r="DR37" s="232"/>
      <c r="DS37" s="232"/>
      <c r="DT37" s="232"/>
      <c r="DU37" s="232"/>
      <c r="DV37" s="232"/>
      <c r="DW37" s="232"/>
      <c r="DX37" s="232"/>
      <c r="DY37" s="232"/>
      <c r="DZ37" s="232"/>
      <c r="EA37" s="232"/>
      <c r="EB37" s="232"/>
      <c r="EC37" s="232"/>
      <c r="ED37" s="232"/>
      <c r="EE37" s="232"/>
      <c r="EF37" s="232"/>
      <c r="EG37" s="232"/>
      <c r="EH37" s="232"/>
      <c r="EI37" s="232"/>
      <c r="EJ37" s="232"/>
      <c r="EK37" s="232"/>
      <c r="EL37" s="232"/>
      <c r="EM37" s="232"/>
      <c r="EN37" s="232"/>
      <c r="EO37" s="232"/>
      <c r="EP37" s="232"/>
      <c r="EQ37" s="232"/>
      <c r="ER37" s="1"/>
      <c r="ES37" s="390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</row>
    <row r="38" ht="12.75" customHeight="1">
      <c r="A38" s="1"/>
      <c r="B38" s="210"/>
      <c r="C38" s="396" t="s">
        <v>384</v>
      </c>
      <c r="D38" s="234">
        <f t="shared" ref="D38:N38" si="54">+SUMIF($P$2:$EE$2,D$13,$P38:$EE38)</f>
        <v>0</v>
      </c>
      <c r="E38" s="234">
        <f t="shared" si="54"/>
        <v>0</v>
      </c>
      <c r="F38" s="234">
        <f t="shared" si="54"/>
        <v>0</v>
      </c>
      <c r="G38" s="234">
        <f t="shared" si="54"/>
        <v>0</v>
      </c>
      <c r="H38" s="234">
        <f t="shared" si="54"/>
        <v>0</v>
      </c>
      <c r="I38" s="234">
        <f t="shared" si="54"/>
        <v>0</v>
      </c>
      <c r="J38" s="234">
        <f t="shared" si="54"/>
        <v>0</v>
      </c>
      <c r="K38" s="234">
        <f t="shared" si="54"/>
        <v>0</v>
      </c>
      <c r="L38" s="234">
        <f t="shared" si="54"/>
        <v>0</v>
      </c>
      <c r="M38" s="234">
        <f t="shared" si="54"/>
        <v>0</v>
      </c>
      <c r="N38" s="234">
        <f t="shared" si="54"/>
        <v>0</v>
      </c>
      <c r="O38" s="402"/>
      <c r="P38" s="234">
        <f t="shared" ref="P38:EQ38" si="55">SUMIFS(Q$71:Q$136,$C$71:$C$136,"=cs",$D$71:$D$136,"=contract")</f>
        <v>0</v>
      </c>
      <c r="Q38" s="234">
        <f t="shared" si="55"/>
        <v>0</v>
      </c>
      <c r="R38" s="234">
        <f t="shared" si="55"/>
        <v>0</v>
      </c>
      <c r="S38" s="234">
        <f t="shared" si="55"/>
        <v>0</v>
      </c>
      <c r="T38" s="234">
        <f t="shared" si="55"/>
        <v>0</v>
      </c>
      <c r="U38" s="234">
        <f t="shared" si="55"/>
        <v>0</v>
      </c>
      <c r="V38" s="234">
        <f t="shared" si="55"/>
        <v>0</v>
      </c>
      <c r="W38" s="234">
        <f t="shared" si="55"/>
        <v>0</v>
      </c>
      <c r="X38" s="234">
        <f t="shared" si="55"/>
        <v>0</v>
      </c>
      <c r="Y38" s="234">
        <f t="shared" si="55"/>
        <v>0</v>
      </c>
      <c r="Z38" s="234">
        <f t="shared" si="55"/>
        <v>0</v>
      </c>
      <c r="AA38" s="234">
        <f t="shared" si="55"/>
        <v>0</v>
      </c>
      <c r="AB38" s="234">
        <f t="shared" si="55"/>
        <v>0</v>
      </c>
      <c r="AC38" s="234">
        <f t="shared" si="55"/>
        <v>0</v>
      </c>
      <c r="AD38" s="234">
        <f t="shared" si="55"/>
        <v>0</v>
      </c>
      <c r="AE38" s="234">
        <f t="shared" si="55"/>
        <v>0</v>
      </c>
      <c r="AF38" s="234">
        <f t="shared" si="55"/>
        <v>0</v>
      </c>
      <c r="AG38" s="234">
        <f t="shared" si="55"/>
        <v>0</v>
      </c>
      <c r="AH38" s="234">
        <f t="shared" si="55"/>
        <v>0</v>
      </c>
      <c r="AI38" s="234">
        <f t="shared" si="55"/>
        <v>0</v>
      </c>
      <c r="AJ38" s="234">
        <f t="shared" si="55"/>
        <v>0</v>
      </c>
      <c r="AK38" s="234">
        <f t="shared" si="55"/>
        <v>0</v>
      </c>
      <c r="AL38" s="234">
        <f t="shared" si="55"/>
        <v>0</v>
      </c>
      <c r="AM38" s="234">
        <f t="shared" si="55"/>
        <v>0</v>
      </c>
      <c r="AN38" s="234">
        <f t="shared" si="55"/>
        <v>0</v>
      </c>
      <c r="AO38" s="234">
        <f t="shared" si="55"/>
        <v>0</v>
      </c>
      <c r="AP38" s="234">
        <f t="shared" si="55"/>
        <v>0</v>
      </c>
      <c r="AQ38" s="234">
        <f t="shared" si="55"/>
        <v>0</v>
      </c>
      <c r="AR38" s="234">
        <f t="shared" si="55"/>
        <v>0</v>
      </c>
      <c r="AS38" s="234">
        <f t="shared" si="55"/>
        <v>0</v>
      </c>
      <c r="AT38" s="234">
        <f t="shared" si="55"/>
        <v>0</v>
      </c>
      <c r="AU38" s="234">
        <f t="shared" si="55"/>
        <v>0</v>
      </c>
      <c r="AV38" s="234">
        <f t="shared" si="55"/>
        <v>0</v>
      </c>
      <c r="AW38" s="234">
        <f t="shared" si="55"/>
        <v>0</v>
      </c>
      <c r="AX38" s="234">
        <f t="shared" si="55"/>
        <v>0</v>
      </c>
      <c r="AY38" s="234">
        <f t="shared" si="55"/>
        <v>0</v>
      </c>
      <c r="AZ38" s="234">
        <f t="shared" si="55"/>
        <v>0</v>
      </c>
      <c r="BA38" s="234">
        <f t="shared" si="55"/>
        <v>0</v>
      </c>
      <c r="BB38" s="234">
        <f t="shared" si="55"/>
        <v>0</v>
      </c>
      <c r="BC38" s="234">
        <f t="shared" si="55"/>
        <v>0</v>
      </c>
      <c r="BD38" s="234">
        <f t="shared" si="55"/>
        <v>0</v>
      </c>
      <c r="BE38" s="234">
        <f t="shared" si="55"/>
        <v>0</v>
      </c>
      <c r="BF38" s="234">
        <f t="shared" si="55"/>
        <v>0</v>
      </c>
      <c r="BG38" s="234">
        <f t="shared" si="55"/>
        <v>0</v>
      </c>
      <c r="BH38" s="234">
        <f t="shared" si="55"/>
        <v>0</v>
      </c>
      <c r="BI38" s="234">
        <f t="shared" si="55"/>
        <v>0</v>
      </c>
      <c r="BJ38" s="234">
        <f t="shared" si="55"/>
        <v>0</v>
      </c>
      <c r="BK38" s="234">
        <f t="shared" si="55"/>
        <v>0</v>
      </c>
      <c r="BL38" s="234">
        <f t="shared" si="55"/>
        <v>0</v>
      </c>
      <c r="BM38" s="234">
        <f t="shared" si="55"/>
        <v>0</v>
      </c>
      <c r="BN38" s="234">
        <f t="shared" si="55"/>
        <v>0</v>
      </c>
      <c r="BO38" s="234">
        <f t="shared" si="55"/>
        <v>0</v>
      </c>
      <c r="BP38" s="234">
        <f t="shared" si="55"/>
        <v>0</v>
      </c>
      <c r="BQ38" s="234">
        <f t="shared" si="55"/>
        <v>0</v>
      </c>
      <c r="BR38" s="234">
        <f t="shared" si="55"/>
        <v>0</v>
      </c>
      <c r="BS38" s="234">
        <f t="shared" si="55"/>
        <v>0</v>
      </c>
      <c r="BT38" s="234">
        <f t="shared" si="55"/>
        <v>0</v>
      </c>
      <c r="BU38" s="234">
        <f t="shared" si="55"/>
        <v>0</v>
      </c>
      <c r="BV38" s="234">
        <f t="shared" si="55"/>
        <v>0</v>
      </c>
      <c r="BW38" s="234">
        <f t="shared" si="55"/>
        <v>0</v>
      </c>
      <c r="BX38" s="234">
        <f t="shared" si="55"/>
        <v>0</v>
      </c>
      <c r="BY38" s="234">
        <f t="shared" si="55"/>
        <v>0</v>
      </c>
      <c r="BZ38" s="234">
        <f t="shared" si="55"/>
        <v>0</v>
      </c>
      <c r="CA38" s="234">
        <f t="shared" si="55"/>
        <v>0</v>
      </c>
      <c r="CB38" s="234">
        <f t="shared" si="55"/>
        <v>0</v>
      </c>
      <c r="CC38" s="234">
        <f t="shared" si="55"/>
        <v>0</v>
      </c>
      <c r="CD38" s="234">
        <f t="shared" si="55"/>
        <v>0</v>
      </c>
      <c r="CE38" s="234">
        <f t="shared" si="55"/>
        <v>0</v>
      </c>
      <c r="CF38" s="234">
        <f t="shared" si="55"/>
        <v>0</v>
      </c>
      <c r="CG38" s="234">
        <f t="shared" si="55"/>
        <v>0</v>
      </c>
      <c r="CH38" s="234">
        <f t="shared" si="55"/>
        <v>0</v>
      </c>
      <c r="CI38" s="234">
        <f t="shared" si="55"/>
        <v>0</v>
      </c>
      <c r="CJ38" s="234">
        <f t="shared" si="55"/>
        <v>0</v>
      </c>
      <c r="CK38" s="234">
        <f t="shared" si="55"/>
        <v>0</v>
      </c>
      <c r="CL38" s="234">
        <f t="shared" si="55"/>
        <v>0</v>
      </c>
      <c r="CM38" s="234">
        <f t="shared" si="55"/>
        <v>0</v>
      </c>
      <c r="CN38" s="234">
        <f t="shared" si="55"/>
        <v>0</v>
      </c>
      <c r="CO38" s="234">
        <f t="shared" si="55"/>
        <v>0</v>
      </c>
      <c r="CP38" s="234">
        <f t="shared" si="55"/>
        <v>0</v>
      </c>
      <c r="CQ38" s="234">
        <f t="shared" si="55"/>
        <v>0</v>
      </c>
      <c r="CR38" s="234">
        <f t="shared" si="55"/>
        <v>0</v>
      </c>
      <c r="CS38" s="234">
        <f t="shared" si="55"/>
        <v>0</v>
      </c>
      <c r="CT38" s="234">
        <f t="shared" si="55"/>
        <v>0</v>
      </c>
      <c r="CU38" s="234">
        <f t="shared" si="55"/>
        <v>0</v>
      </c>
      <c r="CV38" s="234">
        <f t="shared" si="55"/>
        <v>0</v>
      </c>
      <c r="CW38" s="234">
        <f t="shared" si="55"/>
        <v>0</v>
      </c>
      <c r="CX38" s="234">
        <f t="shared" si="55"/>
        <v>0</v>
      </c>
      <c r="CY38" s="234">
        <f t="shared" si="55"/>
        <v>0</v>
      </c>
      <c r="CZ38" s="234">
        <f t="shared" si="55"/>
        <v>0</v>
      </c>
      <c r="DA38" s="234">
        <f t="shared" si="55"/>
        <v>0</v>
      </c>
      <c r="DB38" s="234">
        <f t="shared" si="55"/>
        <v>0</v>
      </c>
      <c r="DC38" s="234">
        <f t="shared" si="55"/>
        <v>0</v>
      </c>
      <c r="DD38" s="234">
        <f t="shared" si="55"/>
        <v>0</v>
      </c>
      <c r="DE38" s="234">
        <f t="shared" si="55"/>
        <v>0</v>
      </c>
      <c r="DF38" s="234">
        <f t="shared" si="55"/>
        <v>0</v>
      </c>
      <c r="DG38" s="234">
        <f t="shared" si="55"/>
        <v>0</v>
      </c>
      <c r="DH38" s="234">
        <f t="shared" si="55"/>
        <v>0</v>
      </c>
      <c r="DI38" s="234">
        <f t="shared" si="55"/>
        <v>0</v>
      </c>
      <c r="DJ38" s="234">
        <f t="shared" si="55"/>
        <v>0</v>
      </c>
      <c r="DK38" s="234">
        <f t="shared" si="55"/>
        <v>0</v>
      </c>
      <c r="DL38" s="234">
        <f t="shared" si="55"/>
        <v>0</v>
      </c>
      <c r="DM38" s="234">
        <f t="shared" si="55"/>
        <v>0</v>
      </c>
      <c r="DN38" s="234">
        <f t="shared" si="55"/>
        <v>0</v>
      </c>
      <c r="DO38" s="234">
        <f t="shared" si="55"/>
        <v>0</v>
      </c>
      <c r="DP38" s="234">
        <f t="shared" si="55"/>
        <v>0</v>
      </c>
      <c r="DQ38" s="234">
        <f t="shared" si="55"/>
        <v>0</v>
      </c>
      <c r="DR38" s="234">
        <f t="shared" si="55"/>
        <v>0</v>
      </c>
      <c r="DS38" s="234">
        <f t="shared" si="55"/>
        <v>0</v>
      </c>
      <c r="DT38" s="234">
        <f t="shared" si="55"/>
        <v>0</v>
      </c>
      <c r="DU38" s="234">
        <f t="shared" si="55"/>
        <v>0</v>
      </c>
      <c r="DV38" s="234">
        <f t="shared" si="55"/>
        <v>0</v>
      </c>
      <c r="DW38" s="234">
        <f t="shared" si="55"/>
        <v>0</v>
      </c>
      <c r="DX38" s="234">
        <f t="shared" si="55"/>
        <v>0</v>
      </c>
      <c r="DY38" s="234">
        <f t="shared" si="55"/>
        <v>0</v>
      </c>
      <c r="DZ38" s="234">
        <f t="shared" si="55"/>
        <v>0</v>
      </c>
      <c r="EA38" s="234">
        <f t="shared" si="55"/>
        <v>0</v>
      </c>
      <c r="EB38" s="234">
        <f t="shared" si="55"/>
        <v>0</v>
      </c>
      <c r="EC38" s="234">
        <f t="shared" si="55"/>
        <v>0</v>
      </c>
      <c r="ED38" s="234">
        <f t="shared" si="55"/>
        <v>0</v>
      </c>
      <c r="EE38" s="234">
        <f t="shared" si="55"/>
        <v>0</v>
      </c>
      <c r="EF38" s="234">
        <f t="shared" si="55"/>
        <v>0</v>
      </c>
      <c r="EG38" s="234">
        <f t="shared" si="55"/>
        <v>0</v>
      </c>
      <c r="EH38" s="234">
        <f t="shared" si="55"/>
        <v>0</v>
      </c>
      <c r="EI38" s="234">
        <f t="shared" si="55"/>
        <v>0</v>
      </c>
      <c r="EJ38" s="234">
        <f t="shared" si="55"/>
        <v>0</v>
      </c>
      <c r="EK38" s="234">
        <f t="shared" si="55"/>
        <v>0</v>
      </c>
      <c r="EL38" s="234">
        <f t="shared" si="55"/>
        <v>0</v>
      </c>
      <c r="EM38" s="234">
        <f t="shared" si="55"/>
        <v>0</v>
      </c>
      <c r="EN38" s="234">
        <f t="shared" si="55"/>
        <v>0</v>
      </c>
      <c r="EO38" s="234">
        <f t="shared" si="55"/>
        <v>0</v>
      </c>
      <c r="EP38" s="234">
        <f t="shared" si="55"/>
        <v>0</v>
      </c>
      <c r="EQ38" s="234">
        <f t="shared" si="55"/>
        <v>0</v>
      </c>
      <c r="ER38" s="1"/>
      <c r="ES38" s="390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</row>
    <row r="39" ht="12.75" customHeight="1">
      <c r="A39" s="1"/>
      <c r="B39" s="214"/>
      <c r="C39" s="396" t="s">
        <v>385</v>
      </c>
      <c r="D39" s="234">
        <f t="shared" ref="D39:M39" si="56">+SUMIF($P$2:$EE$2,D$13,$P39:$EE39)</f>
        <v>45000</v>
      </c>
      <c r="E39" s="234">
        <f t="shared" si="56"/>
        <v>45900</v>
      </c>
      <c r="F39" s="234">
        <f t="shared" si="56"/>
        <v>46818</v>
      </c>
      <c r="G39" s="234">
        <f t="shared" si="56"/>
        <v>47754.36</v>
      </c>
      <c r="H39" s="234">
        <f t="shared" si="56"/>
        <v>48709.4472</v>
      </c>
      <c r="I39" s="234">
        <f t="shared" si="56"/>
        <v>49683.63614</v>
      </c>
      <c r="J39" s="234">
        <f t="shared" si="56"/>
        <v>50677.30887</v>
      </c>
      <c r="K39" s="234">
        <f t="shared" si="56"/>
        <v>51690.85504</v>
      </c>
      <c r="L39" s="234">
        <f t="shared" si="56"/>
        <v>52724.67215</v>
      </c>
      <c r="M39" s="234">
        <f t="shared" si="56"/>
        <v>53779.16559</v>
      </c>
      <c r="N39" s="234">
        <f t="shared" ref="N39:N41" si="59">+SUMIF($P$2:$EQ$2,N$13,$P39:$EQ39)</f>
        <v>54854.7489</v>
      </c>
      <c r="O39" s="402"/>
      <c r="P39" s="234">
        <f t="shared" ref="P39:EQ39" si="57">SUMIFS(Q$71:Q$136,$C$71:$C$136,"=cs",$D$71:$D$136,"=Employee")</f>
        <v>3750</v>
      </c>
      <c r="Q39" s="234">
        <f t="shared" si="57"/>
        <v>3750</v>
      </c>
      <c r="R39" s="234">
        <f t="shared" si="57"/>
        <v>3750</v>
      </c>
      <c r="S39" s="234">
        <f t="shared" si="57"/>
        <v>3750</v>
      </c>
      <c r="T39" s="234">
        <f t="shared" si="57"/>
        <v>3750</v>
      </c>
      <c r="U39" s="234">
        <f t="shared" si="57"/>
        <v>3750</v>
      </c>
      <c r="V39" s="234">
        <f t="shared" si="57"/>
        <v>3750</v>
      </c>
      <c r="W39" s="234">
        <f t="shared" si="57"/>
        <v>3750</v>
      </c>
      <c r="X39" s="234">
        <f t="shared" si="57"/>
        <v>3750</v>
      </c>
      <c r="Y39" s="234">
        <f t="shared" si="57"/>
        <v>3750</v>
      </c>
      <c r="Z39" s="234">
        <f t="shared" si="57"/>
        <v>3750</v>
      </c>
      <c r="AA39" s="234">
        <f t="shared" si="57"/>
        <v>3750</v>
      </c>
      <c r="AB39" s="234">
        <f t="shared" si="57"/>
        <v>3825</v>
      </c>
      <c r="AC39" s="234">
        <f t="shared" si="57"/>
        <v>3825</v>
      </c>
      <c r="AD39" s="234">
        <f t="shared" si="57"/>
        <v>3825</v>
      </c>
      <c r="AE39" s="234">
        <f t="shared" si="57"/>
        <v>3825</v>
      </c>
      <c r="AF39" s="234">
        <f t="shared" si="57"/>
        <v>3825</v>
      </c>
      <c r="AG39" s="234">
        <f t="shared" si="57"/>
        <v>3825</v>
      </c>
      <c r="AH39" s="234">
        <f t="shared" si="57"/>
        <v>3825</v>
      </c>
      <c r="AI39" s="234">
        <f t="shared" si="57"/>
        <v>3825</v>
      </c>
      <c r="AJ39" s="234">
        <f t="shared" si="57"/>
        <v>3825</v>
      </c>
      <c r="AK39" s="234">
        <f t="shared" si="57"/>
        <v>3825</v>
      </c>
      <c r="AL39" s="234">
        <f t="shared" si="57"/>
        <v>3825</v>
      </c>
      <c r="AM39" s="234">
        <f t="shared" si="57"/>
        <v>3825</v>
      </c>
      <c r="AN39" s="234">
        <f t="shared" si="57"/>
        <v>3901.5</v>
      </c>
      <c r="AO39" s="234">
        <f t="shared" si="57"/>
        <v>3901.5</v>
      </c>
      <c r="AP39" s="234">
        <f t="shared" si="57"/>
        <v>3901.5</v>
      </c>
      <c r="AQ39" s="234">
        <f t="shared" si="57"/>
        <v>3901.5</v>
      </c>
      <c r="AR39" s="234">
        <f t="shared" si="57"/>
        <v>3901.5</v>
      </c>
      <c r="AS39" s="234">
        <f t="shared" si="57"/>
        <v>3901.5</v>
      </c>
      <c r="AT39" s="234">
        <f t="shared" si="57"/>
        <v>3901.5</v>
      </c>
      <c r="AU39" s="234">
        <f t="shared" si="57"/>
        <v>3901.5</v>
      </c>
      <c r="AV39" s="234">
        <f t="shared" si="57"/>
        <v>3901.5</v>
      </c>
      <c r="AW39" s="234">
        <f t="shared" si="57"/>
        <v>3901.5</v>
      </c>
      <c r="AX39" s="234">
        <f t="shared" si="57"/>
        <v>3901.5</v>
      </c>
      <c r="AY39" s="234">
        <f t="shared" si="57"/>
        <v>3901.5</v>
      </c>
      <c r="AZ39" s="234">
        <f t="shared" si="57"/>
        <v>3979.53</v>
      </c>
      <c r="BA39" s="234">
        <f t="shared" si="57"/>
        <v>3979.53</v>
      </c>
      <c r="BB39" s="234">
        <f t="shared" si="57"/>
        <v>3979.53</v>
      </c>
      <c r="BC39" s="234">
        <f t="shared" si="57"/>
        <v>3979.53</v>
      </c>
      <c r="BD39" s="234">
        <f t="shared" si="57"/>
        <v>3979.53</v>
      </c>
      <c r="BE39" s="234">
        <f t="shared" si="57"/>
        <v>3979.53</v>
      </c>
      <c r="BF39" s="234">
        <f t="shared" si="57"/>
        <v>3979.53</v>
      </c>
      <c r="BG39" s="234">
        <f t="shared" si="57"/>
        <v>3979.53</v>
      </c>
      <c r="BH39" s="234">
        <f t="shared" si="57"/>
        <v>3979.53</v>
      </c>
      <c r="BI39" s="234">
        <f t="shared" si="57"/>
        <v>3979.53</v>
      </c>
      <c r="BJ39" s="234">
        <f t="shared" si="57"/>
        <v>3979.53</v>
      </c>
      <c r="BK39" s="234">
        <f t="shared" si="57"/>
        <v>3979.53</v>
      </c>
      <c r="BL39" s="234">
        <f t="shared" si="57"/>
        <v>4059.1206</v>
      </c>
      <c r="BM39" s="234">
        <f t="shared" si="57"/>
        <v>4059.1206</v>
      </c>
      <c r="BN39" s="234">
        <f t="shared" si="57"/>
        <v>4059.1206</v>
      </c>
      <c r="BO39" s="234">
        <f t="shared" si="57"/>
        <v>4059.1206</v>
      </c>
      <c r="BP39" s="234">
        <f t="shared" si="57"/>
        <v>4059.1206</v>
      </c>
      <c r="BQ39" s="234">
        <f t="shared" si="57"/>
        <v>4059.1206</v>
      </c>
      <c r="BR39" s="234">
        <f t="shared" si="57"/>
        <v>4059.1206</v>
      </c>
      <c r="BS39" s="234">
        <f t="shared" si="57"/>
        <v>4059.1206</v>
      </c>
      <c r="BT39" s="234">
        <f t="shared" si="57"/>
        <v>4059.1206</v>
      </c>
      <c r="BU39" s="234">
        <f t="shared" si="57"/>
        <v>4059.1206</v>
      </c>
      <c r="BV39" s="234">
        <f t="shared" si="57"/>
        <v>4059.1206</v>
      </c>
      <c r="BW39" s="234">
        <f t="shared" si="57"/>
        <v>4059.1206</v>
      </c>
      <c r="BX39" s="234">
        <f t="shared" si="57"/>
        <v>4140.303012</v>
      </c>
      <c r="BY39" s="234">
        <f t="shared" si="57"/>
        <v>4140.303012</v>
      </c>
      <c r="BZ39" s="234">
        <f t="shared" si="57"/>
        <v>4140.303012</v>
      </c>
      <c r="CA39" s="234">
        <f t="shared" si="57"/>
        <v>4140.303012</v>
      </c>
      <c r="CB39" s="234">
        <f t="shared" si="57"/>
        <v>4140.303012</v>
      </c>
      <c r="CC39" s="234">
        <f t="shared" si="57"/>
        <v>4140.303012</v>
      </c>
      <c r="CD39" s="234">
        <f t="shared" si="57"/>
        <v>4140.303012</v>
      </c>
      <c r="CE39" s="234">
        <f t="shared" si="57"/>
        <v>4140.303012</v>
      </c>
      <c r="CF39" s="234">
        <f t="shared" si="57"/>
        <v>4140.303012</v>
      </c>
      <c r="CG39" s="234">
        <f t="shared" si="57"/>
        <v>4140.303012</v>
      </c>
      <c r="CH39" s="234">
        <f t="shared" si="57"/>
        <v>4140.303012</v>
      </c>
      <c r="CI39" s="234">
        <f t="shared" si="57"/>
        <v>4140.303012</v>
      </c>
      <c r="CJ39" s="234">
        <f t="shared" si="57"/>
        <v>4223.109072</v>
      </c>
      <c r="CK39" s="234">
        <f t="shared" si="57"/>
        <v>4223.109072</v>
      </c>
      <c r="CL39" s="234">
        <f t="shared" si="57"/>
        <v>4223.109072</v>
      </c>
      <c r="CM39" s="234">
        <f t="shared" si="57"/>
        <v>4223.109072</v>
      </c>
      <c r="CN39" s="234">
        <f t="shared" si="57"/>
        <v>4223.109072</v>
      </c>
      <c r="CO39" s="234">
        <f t="shared" si="57"/>
        <v>4223.109072</v>
      </c>
      <c r="CP39" s="234">
        <f t="shared" si="57"/>
        <v>4223.109072</v>
      </c>
      <c r="CQ39" s="234">
        <f t="shared" si="57"/>
        <v>4223.109072</v>
      </c>
      <c r="CR39" s="234">
        <f t="shared" si="57"/>
        <v>4223.109072</v>
      </c>
      <c r="CS39" s="234">
        <f t="shared" si="57"/>
        <v>4223.109072</v>
      </c>
      <c r="CT39" s="234">
        <f t="shared" si="57"/>
        <v>4223.109072</v>
      </c>
      <c r="CU39" s="234">
        <f t="shared" si="57"/>
        <v>4223.109072</v>
      </c>
      <c r="CV39" s="234">
        <f t="shared" si="57"/>
        <v>4307.571254</v>
      </c>
      <c r="CW39" s="234">
        <f t="shared" si="57"/>
        <v>4307.571254</v>
      </c>
      <c r="CX39" s="234">
        <f t="shared" si="57"/>
        <v>4307.571254</v>
      </c>
      <c r="CY39" s="234">
        <f t="shared" si="57"/>
        <v>4307.571254</v>
      </c>
      <c r="CZ39" s="234">
        <f t="shared" si="57"/>
        <v>4307.571254</v>
      </c>
      <c r="DA39" s="234">
        <f t="shared" si="57"/>
        <v>4307.571254</v>
      </c>
      <c r="DB39" s="234">
        <f t="shared" si="57"/>
        <v>4307.571254</v>
      </c>
      <c r="DC39" s="234">
        <f t="shared" si="57"/>
        <v>4307.571254</v>
      </c>
      <c r="DD39" s="234">
        <f t="shared" si="57"/>
        <v>4307.571254</v>
      </c>
      <c r="DE39" s="234">
        <f t="shared" si="57"/>
        <v>4307.571254</v>
      </c>
      <c r="DF39" s="234">
        <f t="shared" si="57"/>
        <v>4307.571254</v>
      </c>
      <c r="DG39" s="234">
        <f t="shared" si="57"/>
        <v>4307.571254</v>
      </c>
      <c r="DH39" s="234">
        <f t="shared" si="57"/>
        <v>4393.722679</v>
      </c>
      <c r="DI39" s="234">
        <f t="shared" si="57"/>
        <v>4393.722679</v>
      </c>
      <c r="DJ39" s="234">
        <f t="shared" si="57"/>
        <v>4393.722679</v>
      </c>
      <c r="DK39" s="234">
        <f t="shared" si="57"/>
        <v>4393.722679</v>
      </c>
      <c r="DL39" s="234">
        <f t="shared" si="57"/>
        <v>4393.722679</v>
      </c>
      <c r="DM39" s="234">
        <f t="shared" si="57"/>
        <v>4393.722679</v>
      </c>
      <c r="DN39" s="234">
        <f t="shared" si="57"/>
        <v>4393.722679</v>
      </c>
      <c r="DO39" s="234">
        <f t="shared" si="57"/>
        <v>4393.722679</v>
      </c>
      <c r="DP39" s="234">
        <f t="shared" si="57"/>
        <v>4393.722679</v>
      </c>
      <c r="DQ39" s="234">
        <f t="shared" si="57"/>
        <v>4393.722679</v>
      </c>
      <c r="DR39" s="234">
        <f t="shared" si="57"/>
        <v>4393.722679</v>
      </c>
      <c r="DS39" s="234">
        <f t="shared" si="57"/>
        <v>4393.722679</v>
      </c>
      <c r="DT39" s="234">
        <f t="shared" si="57"/>
        <v>4481.597132</v>
      </c>
      <c r="DU39" s="234">
        <f t="shared" si="57"/>
        <v>4481.597132</v>
      </c>
      <c r="DV39" s="234">
        <f t="shared" si="57"/>
        <v>4481.597132</v>
      </c>
      <c r="DW39" s="234">
        <f t="shared" si="57"/>
        <v>4481.597132</v>
      </c>
      <c r="DX39" s="234">
        <f t="shared" si="57"/>
        <v>4481.597132</v>
      </c>
      <c r="DY39" s="234">
        <f t="shared" si="57"/>
        <v>4481.597132</v>
      </c>
      <c r="DZ39" s="234">
        <f t="shared" si="57"/>
        <v>4481.597132</v>
      </c>
      <c r="EA39" s="234">
        <f t="shared" si="57"/>
        <v>4481.597132</v>
      </c>
      <c r="EB39" s="234">
        <f t="shared" si="57"/>
        <v>4481.597132</v>
      </c>
      <c r="EC39" s="234">
        <f t="shared" si="57"/>
        <v>4481.597132</v>
      </c>
      <c r="ED39" s="234">
        <f t="shared" si="57"/>
        <v>4481.597132</v>
      </c>
      <c r="EE39" s="234">
        <f t="shared" si="57"/>
        <v>4481.597132</v>
      </c>
      <c r="EF39" s="234">
        <f t="shared" si="57"/>
        <v>4571.229075</v>
      </c>
      <c r="EG39" s="234">
        <f t="shared" si="57"/>
        <v>4571.229075</v>
      </c>
      <c r="EH39" s="234">
        <f t="shared" si="57"/>
        <v>4571.229075</v>
      </c>
      <c r="EI39" s="234">
        <f t="shared" si="57"/>
        <v>4571.229075</v>
      </c>
      <c r="EJ39" s="234">
        <f t="shared" si="57"/>
        <v>4571.229075</v>
      </c>
      <c r="EK39" s="234">
        <f t="shared" si="57"/>
        <v>4571.229075</v>
      </c>
      <c r="EL39" s="234">
        <f t="shared" si="57"/>
        <v>4571.229075</v>
      </c>
      <c r="EM39" s="234">
        <f t="shared" si="57"/>
        <v>4571.229075</v>
      </c>
      <c r="EN39" s="234">
        <f t="shared" si="57"/>
        <v>4571.229075</v>
      </c>
      <c r="EO39" s="234">
        <f t="shared" si="57"/>
        <v>4571.229075</v>
      </c>
      <c r="EP39" s="234">
        <f t="shared" si="57"/>
        <v>4571.229075</v>
      </c>
      <c r="EQ39" s="234">
        <f t="shared" si="57"/>
        <v>4571.229075</v>
      </c>
      <c r="ER39" s="1"/>
      <c r="ES39" s="390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</row>
    <row r="40" ht="12.75" customHeight="1">
      <c r="A40" s="1"/>
      <c r="B40" s="214"/>
      <c r="C40" s="396" t="s">
        <v>386</v>
      </c>
      <c r="D40" s="234">
        <f t="shared" ref="D40:M40" si="58">+SUMIF($P$2:$EE$2,D$13,$P40:$EE40)</f>
        <v>18000</v>
      </c>
      <c r="E40" s="234">
        <f t="shared" si="58"/>
        <v>18360</v>
      </c>
      <c r="F40" s="234">
        <f t="shared" si="58"/>
        <v>18727.2</v>
      </c>
      <c r="G40" s="234">
        <f t="shared" si="58"/>
        <v>19101.744</v>
      </c>
      <c r="H40" s="234">
        <f t="shared" si="58"/>
        <v>19483.77888</v>
      </c>
      <c r="I40" s="234">
        <f t="shared" si="58"/>
        <v>19873.45446</v>
      </c>
      <c r="J40" s="234">
        <f t="shared" si="58"/>
        <v>20270.92355</v>
      </c>
      <c r="K40" s="234">
        <f t="shared" si="58"/>
        <v>20676.34202</v>
      </c>
      <c r="L40" s="234">
        <f t="shared" si="58"/>
        <v>21089.86886</v>
      </c>
      <c r="M40" s="234">
        <f t="shared" si="58"/>
        <v>21511.66624</v>
      </c>
      <c r="N40" s="234">
        <f t="shared" si="59"/>
        <v>21941.89956</v>
      </c>
      <c r="O40" s="402"/>
      <c r="P40" s="234">
        <f>P39*Salary_burden</f>
        <v>1500</v>
      </c>
      <c r="Q40" s="398">
        <f>Q39*Salary_burden</f>
        <v>1500</v>
      </c>
      <c r="R40" s="398">
        <f>R39*Salary_burden</f>
        <v>1500</v>
      </c>
      <c r="S40" s="398">
        <f>S39*Salary_burden</f>
        <v>1500</v>
      </c>
      <c r="T40" s="398">
        <f>T39*Salary_burden</f>
        <v>1500</v>
      </c>
      <c r="U40" s="398">
        <f>U39*Salary_burden</f>
        <v>1500</v>
      </c>
      <c r="V40" s="398">
        <f>V39*Salary_burden</f>
        <v>1500</v>
      </c>
      <c r="W40" s="398">
        <f>W39*Salary_burden</f>
        <v>1500</v>
      </c>
      <c r="X40" s="398">
        <f>X39*Salary_burden</f>
        <v>1500</v>
      </c>
      <c r="Y40" s="398">
        <f>Y39*Salary_burden</f>
        <v>1500</v>
      </c>
      <c r="Z40" s="398">
        <f>Z39*Salary_burden</f>
        <v>1500</v>
      </c>
      <c r="AA40" s="398">
        <f>AA39*Salary_burden</f>
        <v>1500</v>
      </c>
      <c r="AB40" s="398">
        <f>AB39*Salary_burden</f>
        <v>1530</v>
      </c>
      <c r="AC40" s="398">
        <f>AC39*Salary_burden</f>
        <v>1530</v>
      </c>
      <c r="AD40" s="398">
        <f>AD39*Salary_burden</f>
        <v>1530</v>
      </c>
      <c r="AE40" s="398">
        <f>AE39*Salary_burden</f>
        <v>1530</v>
      </c>
      <c r="AF40" s="398">
        <f>AF39*Salary_burden</f>
        <v>1530</v>
      </c>
      <c r="AG40" s="398">
        <f>AG39*Salary_burden</f>
        <v>1530</v>
      </c>
      <c r="AH40" s="398">
        <f>AH39*Salary_burden</f>
        <v>1530</v>
      </c>
      <c r="AI40" s="398">
        <f>AI39*Salary_burden</f>
        <v>1530</v>
      </c>
      <c r="AJ40" s="398">
        <f>AJ39*Salary_burden</f>
        <v>1530</v>
      </c>
      <c r="AK40" s="398">
        <f>AK39*Salary_burden</f>
        <v>1530</v>
      </c>
      <c r="AL40" s="398">
        <f>AL39*Salary_burden</f>
        <v>1530</v>
      </c>
      <c r="AM40" s="398">
        <f>AM39*Salary_burden</f>
        <v>1530</v>
      </c>
      <c r="AN40" s="398">
        <f>AN39*Salary_burden</f>
        <v>1560.6</v>
      </c>
      <c r="AO40" s="398">
        <f>AO39*Salary_burden</f>
        <v>1560.6</v>
      </c>
      <c r="AP40" s="398">
        <f>AP39*Salary_burden</f>
        <v>1560.6</v>
      </c>
      <c r="AQ40" s="398">
        <f>AQ39*Salary_burden</f>
        <v>1560.6</v>
      </c>
      <c r="AR40" s="398">
        <f>AR39*Salary_burden</f>
        <v>1560.6</v>
      </c>
      <c r="AS40" s="398">
        <f>AS39*Salary_burden</f>
        <v>1560.6</v>
      </c>
      <c r="AT40" s="398">
        <f>AT39*Salary_burden</f>
        <v>1560.6</v>
      </c>
      <c r="AU40" s="398">
        <f>AU39*Salary_burden</f>
        <v>1560.6</v>
      </c>
      <c r="AV40" s="398">
        <f>AV39*Salary_burden</f>
        <v>1560.6</v>
      </c>
      <c r="AW40" s="398">
        <f>AW39*Salary_burden</f>
        <v>1560.6</v>
      </c>
      <c r="AX40" s="398">
        <f>AX39*Salary_burden</f>
        <v>1560.6</v>
      </c>
      <c r="AY40" s="398">
        <f>AY39*Salary_burden</f>
        <v>1560.6</v>
      </c>
      <c r="AZ40" s="398">
        <f>AZ39*Salary_burden</f>
        <v>1591.812</v>
      </c>
      <c r="BA40" s="398">
        <f>BA39*Salary_burden</f>
        <v>1591.812</v>
      </c>
      <c r="BB40" s="398">
        <f>BB39*Salary_burden</f>
        <v>1591.812</v>
      </c>
      <c r="BC40" s="398">
        <f>BC39*Salary_burden</f>
        <v>1591.812</v>
      </c>
      <c r="BD40" s="398">
        <f>BD39*Salary_burden</f>
        <v>1591.812</v>
      </c>
      <c r="BE40" s="398">
        <f>BE39*Salary_burden</f>
        <v>1591.812</v>
      </c>
      <c r="BF40" s="398">
        <f>BF39*Salary_burden</f>
        <v>1591.812</v>
      </c>
      <c r="BG40" s="398">
        <f>BG39*Salary_burden</f>
        <v>1591.812</v>
      </c>
      <c r="BH40" s="398">
        <f>BH39*Salary_burden</f>
        <v>1591.812</v>
      </c>
      <c r="BI40" s="398">
        <f>BI39*Salary_burden</f>
        <v>1591.812</v>
      </c>
      <c r="BJ40" s="398">
        <f>BJ39*Salary_burden</f>
        <v>1591.812</v>
      </c>
      <c r="BK40" s="398">
        <f>BK39*Salary_burden</f>
        <v>1591.812</v>
      </c>
      <c r="BL40" s="398">
        <f>BL39*Salary_burden</f>
        <v>1623.64824</v>
      </c>
      <c r="BM40" s="398">
        <f>BM39*Salary_burden</f>
        <v>1623.64824</v>
      </c>
      <c r="BN40" s="398">
        <f>BN39*Salary_burden</f>
        <v>1623.64824</v>
      </c>
      <c r="BO40" s="398">
        <f>BO39*Salary_burden</f>
        <v>1623.64824</v>
      </c>
      <c r="BP40" s="398">
        <f>BP39*Salary_burden</f>
        <v>1623.64824</v>
      </c>
      <c r="BQ40" s="398">
        <f>BQ39*Salary_burden</f>
        <v>1623.64824</v>
      </c>
      <c r="BR40" s="398">
        <f>BR39*Salary_burden</f>
        <v>1623.64824</v>
      </c>
      <c r="BS40" s="398">
        <f>BS39*Salary_burden</f>
        <v>1623.64824</v>
      </c>
      <c r="BT40" s="398">
        <f>BT39*Salary_burden</f>
        <v>1623.64824</v>
      </c>
      <c r="BU40" s="398">
        <f>BU39*Salary_burden</f>
        <v>1623.64824</v>
      </c>
      <c r="BV40" s="398">
        <f>BV39*Salary_burden</f>
        <v>1623.64824</v>
      </c>
      <c r="BW40" s="398">
        <f>BW39*Salary_burden</f>
        <v>1623.64824</v>
      </c>
      <c r="BX40" s="398">
        <f>BX39*Salary_burden</f>
        <v>1656.121205</v>
      </c>
      <c r="BY40" s="398">
        <f>BY39*Salary_burden</f>
        <v>1656.121205</v>
      </c>
      <c r="BZ40" s="398">
        <f>BZ39*Salary_burden</f>
        <v>1656.121205</v>
      </c>
      <c r="CA40" s="398">
        <f>CA39*Salary_burden</f>
        <v>1656.121205</v>
      </c>
      <c r="CB40" s="398">
        <f>CB39*Salary_burden</f>
        <v>1656.121205</v>
      </c>
      <c r="CC40" s="398">
        <f>CC39*Salary_burden</f>
        <v>1656.121205</v>
      </c>
      <c r="CD40" s="398">
        <f>CD39*Salary_burden</f>
        <v>1656.121205</v>
      </c>
      <c r="CE40" s="398">
        <f>CE39*Salary_burden</f>
        <v>1656.121205</v>
      </c>
      <c r="CF40" s="398">
        <f>CF39*Salary_burden</f>
        <v>1656.121205</v>
      </c>
      <c r="CG40" s="398">
        <f>CG39*Salary_burden</f>
        <v>1656.121205</v>
      </c>
      <c r="CH40" s="398">
        <f>CH39*Salary_burden</f>
        <v>1656.121205</v>
      </c>
      <c r="CI40" s="398">
        <f>CI39*Salary_burden</f>
        <v>1656.121205</v>
      </c>
      <c r="CJ40" s="398">
        <f>CJ39*Salary_burden</f>
        <v>1689.243629</v>
      </c>
      <c r="CK40" s="398">
        <f>CK39*Salary_burden</f>
        <v>1689.243629</v>
      </c>
      <c r="CL40" s="398">
        <f>CL39*Salary_burden</f>
        <v>1689.243629</v>
      </c>
      <c r="CM40" s="398">
        <f>CM39*Salary_burden</f>
        <v>1689.243629</v>
      </c>
      <c r="CN40" s="398">
        <f>CN39*Salary_burden</f>
        <v>1689.243629</v>
      </c>
      <c r="CO40" s="398">
        <f>CO39*Salary_burden</f>
        <v>1689.243629</v>
      </c>
      <c r="CP40" s="398">
        <f>CP39*Salary_burden</f>
        <v>1689.243629</v>
      </c>
      <c r="CQ40" s="398">
        <f>CQ39*Salary_burden</f>
        <v>1689.243629</v>
      </c>
      <c r="CR40" s="398">
        <f>CR39*Salary_burden</f>
        <v>1689.243629</v>
      </c>
      <c r="CS40" s="398">
        <f>CS39*Salary_burden</f>
        <v>1689.243629</v>
      </c>
      <c r="CT40" s="398">
        <f>CT39*Salary_burden</f>
        <v>1689.243629</v>
      </c>
      <c r="CU40" s="398">
        <f>CU39*Salary_burden</f>
        <v>1689.243629</v>
      </c>
      <c r="CV40" s="398">
        <f>CV39*Salary_burden</f>
        <v>1723.028501</v>
      </c>
      <c r="CW40" s="398">
        <f>CW39*Salary_burden</f>
        <v>1723.028501</v>
      </c>
      <c r="CX40" s="398">
        <f>CX39*Salary_burden</f>
        <v>1723.028501</v>
      </c>
      <c r="CY40" s="398">
        <f>CY39*Salary_burden</f>
        <v>1723.028501</v>
      </c>
      <c r="CZ40" s="398">
        <f>CZ39*Salary_burden</f>
        <v>1723.028501</v>
      </c>
      <c r="DA40" s="398">
        <f>DA39*Salary_burden</f>
        <v>1723.028501</v>
      </c>
      <c r="DB40" s="398">
        <f>DB39*Salary_burden</f>
        <v>1723.028501</v>
      </c>
      <c r="DC40" s="398">
        <f>DC39*Salary_burden</f>
        <v>1723.028501</v>
      </c>
      <c r="DD40" s="398">
        <f>DD39*Salary_burden</f>
        <v>1723.028501</v>
      </c>
      <c r="DE40" s="398">
        <f>DE39*Salary_burden</f>
        <v>1723.028501</v>
      </c>
      <c r="DF40" s="398">
        <f>DF39*Salary_burden</f>
        <v>1723.028501</v>
      </c>
      <c r="DG40" s="398">
        <f>DG39*Salary_burden</f>
        <v>1723.028501</v>
      </c>
      <c r="DH40" s="398">
        <f>DH39*Salary_burden</f>
        <v>1757.489072</v>
      </c>
      <c r="DI40" s="398">
        <f>DI39*Salary_burden</f>
        <v>1757.489072</v>
      </c>
      <c r="DJ40" s="398">
        <f>DJ39*Salary_burden</f>
        <v>1757.489072</v>
      </c>
      <c r="DK40" s="398">
        <f>DK39*Salary_burden</f>
        <v>1757.489072</v>
      </c>
      <c r="DL40" s="398">
        <f>DL39*Salary_burden</f>
        <v>1757.489072</v>
      </c>
      <c r="DM40" s="398">
        <f>DM39*Salary_burden</f>
        <v>1757.489072</v>
      </c>
      <c r="DN40" s="398">
        <f>DN39*Salary_burden</f>
        <v>1757.489072</v>
      </c>
      <c r="DO40" s="398">
        <f>DO39*Salary_burden</f>
        <v>1757.489072</v>
      </c>
      <c r="DP40" s="398">
        <f>DP39*Salary_burden</f>
        <v>1757.489072</v>
      </c>
      <c r="DQ40" s="398">
        <f>DQ39*Salary_burden</f>
        <v>1757.489072</v>
      </c>
      <c r="DR40" s="398">
        <f>DR39*Salary_burden</f>
        <v>1757.489072</v>
      </c>
      <c r="DS40" s="398">
        <f>DS39*Salary_burden</f>
        <v>1757.489072</v>
      </c>
      <c r="DT40" s="398">
        <f>DT39*Salary_burden</f>
        <v>1792.638853</v>
      </c>
      <c r="DU40" s="398">
        <f>DU39*Salary_burden</f>
        <v>1792.638853</v>
      </c>
      <c r="DV40" s="398">
        <f>DV39*Salary_burden</f>
        <v>1792.638853</v>
      </c>
      <c r="DW40" s="398">
        <f>DW39*Salary_burden</f>
        <v>1792.638853</v>
      </c>
      <c r="DX40" s="398">
        <f>DX39*Salary_burden</f>
        <v>1792.638853</v>
      </c>
      <c r="DY40" s="398">
        <f>DY39*Salary_burden</f>
        <v>1792.638853</v>
      </c>
      <c r="DZ40" s="398">
        <f>DZ39*Salary_burden</f>
        <v>1792.638853</v>
      </c>
      <c r="EA40" s="398">
        <f>EA39*Salary_burden</f>
        <v>1792.638853</v>
      </c>
      <c r="EB40" s="398">
        <f>EB39*Salary_burden</f>
        <v>1792.638853</v>
      </c>
      <c r="EC40" s="398">
        <f>EC39*Salary_burden</f>
        <v>1792.638853</v>
      </c>
      <c r="ED40" s="398">
        <f>ED39*Salary_burden</f>
        <v>1792.638853</v>
      </c>
      <c r="EE40" s="398">
        <f>EE39*Salary_burden</f>
        <v>1792.638853</v>
      </c>
      <c r="EF40" s="398">
        <f>EF39*Salary_burden</f>
        <v>1828.49163</v>
      </c>
      <c r="EG40" s="398">
        <f>EG39*Salary_burden</f>
        <v>1828.49163</v>
      </c>
      <c r="EH40" s="398">
        <f>EH39*Salary_burden</f>
        <v>1828.49163</v>
      </c>
      <c r="EI40" s="398">
        <f>EI39*Salary_burden</f>
        <v>1828.49163</v>
      </c>
      <c r="EJ40" s="398">
        <f>EJ39*Salary_burden</f>
        <v>1828.49163</v>
      </c>
      <c r="EK40" s="398">
        <f>EK39*Salary_burden</f>
        <v>1828.49163</v>
      </c>
      <c r="EL40" s="398">
        <f>EL39*Salary_burden</f>
        <v>1828.49163</v>
      </c>
      <c r="EM40" s="398">
        <f>EM39*Salary_burden</f>
        <v>1828.49163</v>
      </c>
      <c r="EN40" s="398">
        <f>EN39*Salary_burden</f>
        <v>1828.49163</v>
      </c>
      <c r="EO40" s="398">
        <f>EO39*Salary_burden</f>
        <v>1828.49163</v>
      </c>
      <c r="EP40" s="398">
        <f>EP39*Salary_burden</f>
        <v>1828.49163</v>
      </c>
      <c r="EQ40" s="398">
        <f>EQ39*Salary_burden</f>
        <v>1828.49163</v>
      </c>
      <c r="ER40" s="1"/>
      <c r="ES40" s="390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</row>
    <row r="41" ht="12.75" customHeight="1">
      <c r="A41" s="1"/>
      <c r="B41" s="140"/>
      <c r="C41" s="399" t="s">
        <v>393</v>
      </c>
      <c r="D41" s="400">
        <f t="shared" ref="D41:M41" si="60">+SUMIF($P$2:$EE$2,D$13,$P41:$EE41)</f>
        <v>63000</v>
      </c>
      <c r="E41" s="400">
        <f t="shared" si="60"/>
        <v>64260</v>
      </c>
      <c r="F41" s="400">
        <f t="shared" si="60"/>
        <v>65545.2</v>
      </c>
      <c r="G41" s="400">
        <f t="shared" si="60"/>
        <v>66856.104</v>
      </c>
      <c r="H41" s="400">
        <f t="shared" si="60"/>
        <v>68193.22608</v>
      </c>
      <c r="I41" s="400">
        <f t="shared" si="60"/>
        <v>69557.0906</v>
      </c>
      <c r="J41" s="400">
        <f t="shared" si="60"/>
        <v>70948.23241</v>
      </c>
      <c r="K41" s="400">
        <f t="shared" si="60"/>
        <v>72367.19706</v>
      </c>
      <c r="L41" s="400">
        <f t="shared" si="60"/>
        <v>73814.541</v>
      </c>
      <c r="M41" s="400">
        <f t="shared" si="60"/>
        <v>75290.83182</v>
      </c>
      <c r="N41" s="400">
        <f t="shared" si="59"/>
        <v>76796.64846</v>
      </c>
      <c r="O41" s="403"/>
      <c r="P41" s="400">
        <f t="shared" ref="P41:EQ41" si="61">SUM(P38:P40)</f>
        <v>5250</v>
      </c>
      <c r="Q41" s="400">
        <f t="shared" si="61"/>
        <v>5250</v>
      </c>
      <c r="R41" s="400">
        <f t="shared" si="61"/>
        <v>5250</v>
      </c>
      <c r="S41" s="400">
        <f t="shared" si="61"/>
        <v>5250</v>
      </c>
      <c r="T41" s="400">
        <f t="shared" si="61"/>
        <v>5250</v>
      </c>
      <c r="U41" s="400">
        <f t="shared" si="61"/>
        <v>5250</v>
      </c>
      <c r="V41" s="400">
        <f t="shared" si="61"/>
        <v>5250</v>
      </c>
      <c r="W41" s="400">
        <f t="shared" si="61"/>
        <v>5250</v>
      </c>
      <c r="X41" s="400">
        <f t="shared" si="61"/>
        <v>5250</v>
      </c>
      <c r="Y41" s="400">
        <f t="shared" si="61"/>
        <v>5250</v>
      </c>
      <c r="Z41" s="400">
        <f t="shared" si="61"/>
        <v>5250</v>
      </c>
      <c r="AA41" s="400">
        <f t="shared" si="61"/>
        <v>5250</v>
      </c>
      <c r="AB41" s="400">
        <f t="shared" si="61"/>
        <v>5355</v>
      </c>
      <c r="AC41" s="400">
        <f t="shared" si="61"/>
        <v>5355</v>
      </c>
      <c r="AD41" s="400">
        <f t="shared" si="61"/>
        <v>5355</v>
      </c>
      <c r="AE41" s="400">
        <f t="shared" si="61"/>
        <v>5355</v>
      </c>
      <c r="AF41" s="400">
        <f t="shared" si="61"/>
        <v>5355</v>
      </c>
      <c r="AG41" s="400">
        <f t="shared" si="61"/>
        <v>5355</v>
      </c>
      <c r="AH41" s="400">
        <f t="shared" si="61"/>
        <v>5355</v>
      </c>
      <c r="AI41" s="400">
        <f t="shared" si="61"/>
        <v>5355</v>
      </c>
      <c r="AJ41" s="400">
        <f t="shared" si="61"/>
        <v>5355</v>
      </c>
      <c r="AK41" s="400">
        <f t="shared" si="61"/>
        <v>5355</v>
      </c>
      <c r="AL41" s="400">
        <f t="shared" si="61"/>
        <v>5355</v>
      </c>
      <c r="AM41" s="400">
        <f t="shared" si="61"/>
        <v>5355</v>
      </c>
      <c r="AN41" s="400">
        <f t="shared" si="61"/>
        <v>5462.1</v>
      </c>
      <c r="AO41" s="400">
        <f t="shared" si="61"/>
        <v>5462.1</v>
      </c>
      <c r="AP41" s="400">
        <f t="shared" si="61"/>
        <v>5462.1</v>
      </c>
      <c r="AQ41" s="400">
        <f t="shared" si="61"/>
        <v>5462.1</v>
      </c>
      <c r="AR41" s="400">
        <f t="shared" si="61"/>
        <v>5462.1</v>
      </c>
      <c r="AS41" s="400">
        <f t="shared" si="61"/>
        <v>5462.1</v>
      </c>
      <c r="AT41" s="400">
        <f t="shared" si="61"/>
        <v>5462.1</v>
      </c>
      <c r="AU41" s="400">
        <f t="shared" si="61"/>
        <v>5462.1</v>
      </c>
      <c r="AV41" s="400">
        <f t="shared" si="61"/>
        <v>5462.1</v>
      </c>
      <c r="AW41" s="400">
        <f t="shared" si="61"/>
        <v>5462.1</v>
      </c>
      <c r="AX41" s="400">
        <f t="shared" si="61"/>
        <v>5462.1</v>
      </c>
      <c r="AY41" s="400">
        <f t="shared" si="61"/>
        <v>5462.1</v>
      </c>
      <c r="AZ41" s="400">
        <f t="shared" si="61"/>
        <v>5571.342</v>
      </c>
      <c r="BA41" s="400">
        <f t="shared" si="61"/>
        <v>5571.342</v>
      </c>
      <c r="BB41" s="400">
        <f t="shared" si="61"/>
        <v>5571.342</v>
      </c>
      <c r="BC41" s="400">
        <f t="shared" si="61"/>
        <v>5571.342</v>
      </c>
      <c r="BD41" s="400">
        <f t="shared" si="61"/>
        <v>5571.342</v>
      </c>
      <c r="BE41" s="400">
        <f t="shared" si="61"/>
        <v>5571.342</v>
      </c>
      <c r="BF41" s="400">
        <f t="shared" si="61"/>
        <v>5571.342</v>
      </c>
      <c r="BG41" s="400">
        <f t="shared" si="61"/>
        <v>5571.342</v>
      </c>
      <c r="BH41" s="400">
        <f t="shared" si="61"/>
        <v>5571.342</v>
      </c>
      <c r="BI41" s="400">
        <f t="shared" si="61"/>
        <v>5571.342</v>
      </c>
      <c r="BJ41" s="400">
        <f t="shared" si="61"/>
        <v>5571.342</v>
      </c>
      <c r="BK41" s="400">
        <f t="shared" si="61"/>
        <v>5571.342</v>
      </c>
      <c r="BL41" s="400">
        <f t="shared" si="61"/>
        <v>5682.76884</v>
      </c>
      <c r="BM41" s="400">
        <f t="shared" si="61"/>
        <v>5682.76884</v>
      </c>
      <c r="BN41" s="400">
        <f t="shared" si="61"/>
        <v>5682.76884</v>
      </c>
      <c r="BO41" s="400">
        <f t="shared" si="61"/>
        <v>5682.76884</v>
      </c>
      <c r="BP41" s="400">
        <f t="shared" si="61"/>
        <v>5682.76884</v>
      </c>
      <c r="BQ41" s="400">
        <f t="shared" si="61"/>
        <v>5682.76884</v>
      </c>
      <c r="BR41" s="400">
        <f t="shared" si="61"/>
        <v>5682.76884</v>
      </c>
      <c r="BS41" s="400">
        <f t="shared" si="61"/>
        <v>5682.76884</v>
      </c>
      <c r="BT41" s="400">
        <f t="shared" si="61"/>
        <v>5682.76884</v>
      </c>
      <c r="BU41" s="400">
        <f t="shared" si="61"/>
        <v>5682.76884</v>
      </c>
      <c r="BV41" s="400">
        <f t="shared" si="61"/>
        <v>5682.76884</v>
      </c>
      <c r="BW41" s="400">
        <f t="shared" si="61"/>
        <v>5682.76884</v>
      </c>
      <c r="BX41" s="400">
        <f t="shared" si="61"/>
        <v>5796.424217</v>
      </c>
      <c r="BY41" s="400">
        <f t="shared" si="61"/>
        <v>5796.424217</v>
      </c>
      <c r="BZ41" s="400">
        <f t="shared" si="61"/>
        <v>5796.424217</v>
      </c>
      <c r="CA41" s="400">
        <f t="shared" si="61"/>
        <v>5796.424217</v>
      </c>
      <c r="CB41" s="400">
        <f t="shared" si="61"/>
        <v>5796.424217</v>
      </c>
      <c r="CC41" s="400">
        <f t="shared" si="61"/>
        <v>5796.424217</v>
      </c>
      <c r="CD41" s="400">
        <f t="shared" si="61"/>
        <v>5796.424217</v>
      </c>
      <c r="CE41" s="400">
        <f t="shared" si="61"/>
        <v>5796.424217</v>
      </c>
      <c r="CF41" s="400">
        <f t="shared" si="61"/>
        <v>5796.424217</v>
      </c>
      <c r="CG41" s="400">
        <f t="shared" si="61"/>
        <v>5796.424217</v>
      </c>
      <c r="CH41" s="400">
        <f t="shared" si="61"/>
        <v>5796.424217</v>
      </c>
      <c r="CI41" s="400">
        <f t="shared" si="61"/>
        <v>5796.424217</v>
      </c>
      <c r="CJ41" s="400">
        <f t="shared" si="61"/>
        <v>5912.352701</v>
      </c>
      <c r="CK41" s="400">
        <f t="shared" si="61"/>
        <v>5912.352701</v>
      </c>
      <c r="CL41" s="400">
        <f t="shared" si="61"/>
        <v>5912.352701</v>
      </c>
      <c r="CM41" s="400">
        <f t="shared" si="61"/>
        <v>5912.352701</v>
      </c>
      <c r="CN41" s="400">
        <f t="shared" si="61"/>
        <v>5912.352701</v>
      </c>
      <c r="CO41" s="400">
        <f t="shared" si="61"/>
        <v>5912.352701</v>
      </c>
      <c r="CP41" s="400">
        <f t="shared" si="61"/>
        <v>5912.352701</v>
      </c>
      <c r="CQ41" s="400">
        <f t="shared" si="61"/>
        <v>5912.352701</v>
      </c>
      <c r="CR41" s="400">
        <f t="shared" si="61"/>
        <v>5912.352701</v>
      </c>
      <c r="CS41" s="400">
        <f t="shared" si="61"/>
        <v>5912.352701</v>
      </c>
      <c r="CT41" s="400">
        <f t="shared" si="61"/>
        <v>5912.352701</v>
      </c>
      <c r="CU41" s="400">
        <f t="shared" si="61"/>
        <v>5912.352701</v>
      </c>
      <c r="CV41" s="400">
        <f t="shared" si="61"/>
        <v>6030.599755</v>
      </c>
      <c r="CW41" s="400">
        <f t="shared" si="61"/>
        <v>6030.599755</v>
      </c>
      <c r="CX41" s="400">
        <f t="shared" si="61"/>
        <v>6030.599755</v>
      </c>
      <c r="CY41" s="400">
        <f t="shared" si="61"/>
        <v>6030.599755</v>
      </c>
      <c r="CZ41" s="400">
        <f t="shared" si="61"/>
        <v>6030.599755</v>
      </c>
      <c r="DA41" s="400">
        <f t="shared" si="61"/>
        <v>6030.599755</v>
      </c>
      <c r="DB41" s="400">
        <f t="shared" si="61"/>
        <v>6030.599755</v>
      </c>
      <c r="DC41" s="400">
        <f t="shared" si="61"/>
        <v>6030.599755</v>
      </c>
      <c r="DD41" s="400">
        <f t="shared" si="61"/>
        <v>6030.599755</v>
      </c>
      <c r="DE41" s="400">
        <f t="shared" si="61"/>
        <v>6030.599755</v>
      </c>
      <c r="DF41" s="400">
        <f t="shared" si="61"/>
        <v>6030.599755</v>
      </c>
      <c r="DG41" s="400">
        <f t="shared" si="61"/>
        <v>6030.599755</v>
      </c>
      <c r="DH41" s="400">
        <f t="shared" si="61"/>
        <v>6151.21175</v>
      </c>
      <c r="DI41" s="400">
        <f t="shared" si="61"/>
        <v>6151.21175</v>
      </c>
      <c r="DJ41" s="400">
        <f t="shared" si="61"/>
        <v>6151.21175</v>
      </c>
      <c r="DK41" s="400">
        <f t="shared" si="61"/>
        <v>6151.21175</v>
      </c>
      <c r="DL41" s="400">
        <f t="shared" si="61"/>
        <v>6151.21175</v>
      </c>
      <c r="DM41" s="400">
        <f t="shared" si="61"/>
        <v>6151.21175</v>
      </c>
      <c r="DN41" s="400">
        <f t="shared" si="61"/>
        <v>6151.21175</v>
      </c>
      <c r="DO41" s="400">
        <f t="shared" si="61"/>
        <v>6151.21175</v>
      </c>
      <c r="DP41" s="400">
        <f t="shared" si="61"/>
        <v>6151.21175</v>
      </c>
      <c r="DQ41" s="400">
        <f t="shared" si="61"/>
        <v>6151.21175</v>
      </c>
      <c r="DR41" s="400">
        <f t="shared" si="61"/>
        <v>6151.21175</v>
      </c>
      <c r="DS41" s="400">
        <f t="shared" si="61"/>
        <v>6151.21175</v>
      </c>
      <c r="DT41" s="400">
        <f t="shared" si="61"/>
        <v>6274.235985</v>
      </c>
      <c r="DU41" s="400">
        <f t="shared" si="61"/>
        <v>6274.235985</v>
      </c>
      <c r="DV41" s="400">
        <f t="shared" si="61"/>
        <v>6274.235985</v>
      </c>
      <c r="DW41" s="400">
        <f t="shared" si="61"/>
        <v>6274.235985</v>
      </c>
      <c r="DX41" s="400">
        <f t="shared" si="61"/>
        <v>6274.235985</v>
      </c>
      <c r="DY41" s="400">
        <f t="shared" si="61"/>
        <v>6274.235985</v>
      </c>
      <c r="DZ41" s="400">
        <f t="shared" si="61"/>
        <v>6274.235985</v>
      </c>
      <c r="EA41" s="400">
        <f t="shared" si="61"/>
        <v>6274.235985</v>
      </c>
      <c r="EB41" s="400">
        <f t="shared" si="61"/>
        <v>6274.235985</v>
      </c>
      <c r="EC41" s="400">
        <f t="shared" si="61"/>
        <v>6274.235985</v>
      </c>
      <c r="ED41" s="400">
        <f t="shared" si="61"/>
        <v>6274.235985</v>
      </c>
      <c r="EE41" s="400">
        <f t="shared" si="61"/>
        <v>6274.235985</v>
      </c>
      <c r="EF41" s="400">
        <f t="shared" si="61"/>
        <v>6399.720705</v>
      </c>
      <c r="EG41" s="400">
        <f t="shared" si="61"/>
        <v>6399.720705</v>
      </c>
      <c r="EH41" s="400">
        <f t="shared" si="61"/>
        <v>6399.720705</v>
      </c>
      <c r="EI41" s="400">
        <f t="shared" si="61"/>
        <v>6399.720705</v>
      </c>
      <c r="EJ41" s="400">
        <f t="shared" si="61"/>
        <v>6399.720705</v>
      </c>
      <c r="EK41" s="400">
        <f t="shared" si="61"/>
        <v>6399.720705</v>
      </c>
      <c r="EL41" s="400">
        <f t="shared" si="61"/>
        <v>6399.720705</v>
      </c>
      <c r="EM41" s="400">
        <f t="shared" si="61"/>
        <v>6399.720705</v>
      </c>
      <c r="EN41" s="400">
        <f t="shared" si="61"/>
        <v>6399.720705</v>
      </c>
      <c r="EO41" s="400">
        <f t="shared" si="61"/>
        <v>6399.720705</v>
      </c>
      <c r="EP41" s="400">
        <f t="shared" si="61"/>
        <v>6399.720705</v>
      </c>
      <c r="EQ41" s="400">
        <f t="shared" si="61"/>
        <v>6399.720705</v>
      </c>
      <c r="ER41" s="1"/>
      <c r="ES41" s="395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</row>
    <row r="42" ht="12.75" customHeight="1">
      <c r="A42" s="1"/>
      <c r="B42" s="210" t="s">
        <v>82</v>
      </c>
      <c r="C42" s="396"/>
      <c r="D42" s="232"/>
      <c r="E42" s="215"/>
      <c r="F42" s="215"/>
      <c r="G42" s="215"/>
      <c r="H42" s="215"/>
      <c r="I42" s="215"/>
      <c r="J42" s="215"/>
      <c r="K42" s="215"/>
      <c r="L42" s="215"/>
      <c r="M42" s="215"/>
      <c r="N42" s="215"/>
      <c r="O42" s="402"/>
      <c r="P42" s="232"/>
      <c r="Q42" s="232"/>
      <c r="R42" s="232"/>
      <c r="S42" s="232"/>
      <c r="T42" s="232"/>
      <c r="U42" s="232"/>
      <c r="V42" s="232"/>
      <c r="W42" s="232"/>
      <c r="X42" s="232"/>
      <c r="Y42" s="232"/>
      <c r="Z42" s="232"/>
      <c r="AA42" s="232"/>
      <c r="AB42" s="232"/>
      <c r="AC42" s="232"/>
      <c r="AD42" s="232"/>
      <c r="AE42" s="232"/>
      <c r="AF42" s="232"/>
      <c r="AG42" s="232"/>
      <c r="AH42" s="232"/>
      <c r="AI42" s="232"/>
      <c r="AJ42" s="232"/>
      <c r="AK42" s="232"/>
      <c r="AL42" s="232"/>
      <c r="AM42" s="232"/>
      <c r="AN42" s="232"/>
      <c r="AO42" s="232"/>
      <c r="AP42" s="232"/>
      <c r="AQ42" s="232"/>
      <c r="AR42" s="232"/>
      <c r="AS42" s="232"/>
      <c r="AT42" s="232"/>
      <c r="AU42" s="232"/>
      <c r="AV42" s="232"/>
      <c r="AW42" s="232"/>
      <c r="AX42" s="232"/>
      <c r="AY42" s="232"/>
      <c r="AZ42" s="232"/>
      <c r="BA42" s="232"/>
      <c r="BB42" s="232"/>
      <c r="BC42" s="232"/>
      <c r="BD42" s="232"/>
      <c r="BE42" s="232"/>
      <c r="BF42" s="232"/>
      <c r="BG42" s="232"/>
      <c r="BH42" s="232"/>
      <c r="BI42" s="232"/>
      <c r="BJ42" s="232"/>
      <c r="BK42" s="232"/>
      <c r="BL42" s="232"/>
      <c r="BM42" s="232"/>
      <c r="BN42" s="232"/>
      <c r="BO42" s="232"/>
      <c r="BP42" s="232"/>
      <c r="BQ42" s="232"/>
      <c r="BR42" s="232"/>
      <c r="BS42" s="232"/>
      <c r="BT42" s="232"/>
      <c r="BU42" s="232"/>
      <c r="BV42" s="232"/>
      <c r="BW42" s="232"/>
      <c r="BX42" s="232"/>
      <c r="BY42" s="232"/>
      <c r="BZ42" s="232"/>
      <c r="CA42" s="232"/>
      <c r="CB42" s="232"/>
      <c r="CC42" s="232"/>
      <c r="CD42" s="232"/>
      <c r="CE42" s="232"/>
      <c r="CF42" s="232"/>
      <c r="CG42" s="232"/>
      <c r="CH42" s="232"/>
      <c r="CI42" s="232"/>
      <c r="CJ42" s="232"/>
      <c r="CK42" s="232"/>
      <c r="CL42" s="232"/>
      <c r="CM42" s="232"/>
      <c r="CN42" s="232"/>
      <c r="CO42" s="232"/>
      <c r="CP42" s="232"/>
      <c r="CQ42" s="232"/>
      <c r="CR42" s="232"/>
      <c r="CS42" s="232"/>
      <c r="CT42" s="232"/>
      <c r="CU42" s="232"/>
      <c r="CV42" s="232"/>
      <c r="CW42" s="232"/>
      <c r="CX42" s="232"/>
      <c r="CY42" s="232"/>
      <c r="CZ42" s="232"/>
      <c r="DA42" s="232"/>
      <c r="DB42" s="232"/>
      <c r="DC42" s="232"/>
      <c r="DD42" s="232"/>
      <c r="DE42" s="232"/>
      <c r="DF42" s="232"/>
      <c r="DG42" s="232"/>
      <c r="DH42" s="232"/>
      <c r="DI42" s="232"/>
      <c r="DJ42" s="232"/>
      <c r="DK42" s="232"/>
      <c r="DL42" s="232"/>
      <c r="DM42" s="232"/>
      <c r="DN42" s="232"/>
      <c r="DO42" s="232"/>
      <c r="DP42" s="232"/>
      <c r="DQ42" s="232"/>
      <c r="DR42" s="232"/>
      <c r="DS42" s="232"/>
      <c r="DT42" s="232"/>
      <c r="DU42" s="232"/>
      <c r="DV42" s="232"/>
      <c r="DW42" s="232"/>
      <c r="DX42" s="232"/>
      <c r="DY42" s="232"/>
      <c r="DZ42" s="232"/>
      <c r="EA42" s="232"/>
      <c r="EB42" s="232"/>
      <c r="EC42" s="232"/>
      <c r="ED42" s="232"/>
      <c r="EE42" s="232"/>
      <c r="EF42" s="232"/>
      <c r="EG42" s="232"/>
      <c r="EH42" s="232"/>
      <c r="EI42" s="232"/>
      <c r="EJ42" s="232"/>
      <c r="EK42" s="232"/>
      <c r="EL42" s="232"/>
      <c r="EM42" s="232"/>
      <c r="EN42" s="232"/>
      <c r="EO42" s="232"/>
      <c r="EP42" s="232"/>
      <c r="EQ42" s="232"/>
      <c r="ER42" s="1"/>
      <c r="ES42" s="390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</row>
    <row r="43" ht="12.75" customHeight="1">
      <c r="A43" s="1"/>
      <c r="B43" s="210"/>
      <c r="C43" s="396"/>
      <c r="D43" s="232"/>
      <c r="E43" s="232"/>
      <c r="F43" s="232"/>
      <c r="G43" s="232"/>
      <c r="H43" s="232"/>
      <c r="I43" s="232"/>
      <c r="J43" s="232"/>
      <c r="K43" s="232"/>
      <c r="L43" s="232"/>
      <c r="M43" s="232"/>
      <c r="N43" s="232"/>
      <c r="O43" s="402"/>
      <c r="P43" s="232"/>
      <c r="Q43" s="232"/>
      <c r="R43" s="232"/>
      <c r="S43" s="232"/>
      <c r="T43" s="232"/>
      <c r="U43" s="232"/>
      <c r="V43" s="232"/>
      <c r="W43" s="232"/>
      <c r="X43" s="232"/>
      <c r="Y43" s="232"/>
      <c r="Z43" s="232"/>
      <c r="AA43" s="232"/>
      <c r="AB43" s="232"/>
      <c r="AC43" s="232"/>
      <c r="AD43" s="232"/>
      <c r="AE43" s="232"/>
      <c r="AF43" s="232"/>
      <c r="AG43" s="232"/>
      <c r="AH43" s="232"/>
      <c r="AI43" s="232"/>
      <c r="AJ43" s="232"/>
      <c r="AK43" s="232"/>
      <c r="AL43" s="232"/>
      <c r="AM43" s="232"/>
      <c r="AN43" s="232"/>
      <c r="AO43" s="232"/>
      <c r="AP43" s="232"/>
      <c r="AQ43" s="232"/>
      <c r="AR43" s="232"/>
      <c r="AS43" s="232"/>
      <c r="AT43" s="232"/>
      <c r="AU43" s="232"/>
      <c r="AV43" s="232"/>
      <c r="AW43" s="232"/>
      <c r="AX43" s="232"/>
      <c r="AY43" s="232"/>
      <c r="AZ43" s="232"/>
      <c r="BA43" s="232"/>
      <c r="BB43" s="232"/>
      <c r="BC43" s="232"/>
      <c r="BD43" s="232"/>
      <c r="BE43" s="232"/>
      <c r="BF43" s="232"/>
      <c r="BG43" s="232"/>
      <c r="BH43" s="232"/>
      <c r="BI43" s="232"/>
      <c r="BJ43" s="232"/>
      <c r="BK43" s="232"/>
      <c r="BL43" s="232"/>
      <c r="BM43" s="232"/>
      <c r="BN43" s="232"/>
      <c r="BO43" s="232"/>
      <c r="BP43" s="232"/>
      <c r="BQ43" s="232"/>
      <c r="BR43" s="232"/>
      <c r="BS43" s="232"/>
      <c r="BT43" s="232"/>
      <c r="BU43" s="232"/>
      <c r="BV43" s="232"/>
      <c r="BW43" s="232"/>
      <c r="BX43" s="232"/>
      <c r="BY43" s="232"/>
      <c r="BZ43" s="232"/>
      <c r="CA43" s="232"/>
      <c r="CB43" s="232"/>
      <c r="CC43" s="232"/>
      <c r="CD43" s="232"/>
      <c r="CE43" s="232"/>
      <c r="CF43" s="232"/>
      <c r="CG43" s="232"/>
      <c r="CH43" s="232"/>
      <c r="CI43" s="232"/>
      <c r="CJ43" s="232"/>
      <c r="CK43" s="232"/>
      <c r="CL43" s="232"/>
      <c r="CM43" s="232"/>
      <c r="CN43" s="232"/>
      <c r="CO43" s="232"/>
      <c r="CP43" s="232"/>
      <c r="CQ43" s="232"/>
      <c r="CR43" s="232"/>
      <c r="CS43" s="232"/>
      <c r="CT43" s="232"/>
      <c r="CU43" s="232"/>
      <c r="CV43" s="232"/>
      <c r="CW43" s="232"/>
      <c r="CX43" s="232"/>
      <c r="CY43" s="232"/>
      <c r="CZ43" s="232"/>
      <c r="DA43" s="232"/>
      <c r="DB43" s="232"/>
      <c r="DC43" s="232"/>
      <c r="DD43" s="232"/>
      <c r="DE43" s="232"/>
      <c r="DF43" s="232"/>
      <c r="DG43" s="232"/>
      <c r="DH43" s="232"/>
      <c r="DI43" s="232"/>
      <c r="DJ43" s="232"/>
      <c r="DK43" s="232"/>
      <c r="DL43" s="232"/>
      <c r="DM43" s="232"/>
      <c r="DN43" s="232"/>
      <c r="DO43" s="232"/>
      <c r="DP43" s="232"/>
      <c r="DQ43" s="232"/>
      <c r="DR43" s="232"/>
      <c r="DS43" s="232"/>
      <c r="DT43" s="232"/>
      <c r="DU43" s="232"/>
      <c r="DV43" s="232"/>
      <c r="DW43" s="232"/>
      <c r="DX43" s="232"/>
      <c r="DY43" s="232"/>
      <c r="DZ43" s="232"/>
      <c r="EA43" s="232"/>
      <c r="EB43" s="232"/>
      <c r="EC43" s="232"/>
      <c r="ED43" s="232"/>
      <c r="EE43" s="232"/>
      <c r="EF43" s="232"/>
      <c r="EG43" s="232"/>
      <c r="EH43" s="232"/>
      <c r="EI43" s="232"/>
      <c r="EJ43" s="232"/>
      <c r="EK43" s="232"/>
      <c r="EL43" s="232"/>
      <c r="EM43" s="232"/>
      <c r="EN43" s="232"/>
      <c r="EO43" s="232"/>
      <c r="EP43" s="232"/>
      <c r="EQ43" s="232"/>
      <c r="ER43" s="1"/>
      <c r="ES43" s="390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</row>
    <row r="44" ht="12.75" customHeight="1">
      <c r="A44" s="1"/>
      <c r="B44" s="210"/>
      <c r="C44" s="396" t="s">
        <v>384</v>
      </c>
      <c r="D44" s="234">
        <f t="shared" ref="D44:N44" si="62">+SUMIF($P$2:$EE$2,D$13,$P44:$EE44)</f>
        <v>0</v>
      </c>
      <c r="E44" s="234">
        <f t="shared" si="62"/>
        <v>0</v>
      </c>
      <c r="F44" s="234">
        <f t="shared" si="62"/>
        <v>0</v>
      </c>
      <c r="G44" s="234">
        <f t="shared" si="62"/>
        <v>0</v>
      </c>
      <c r="H44" s="234">
        <f t="shared" si="62"/>
        <v>0</v>
      </c>
      <c r="I44" s="234">
        <f t="shared" si="62"/>
        <v>0</v>
      </c>
      <c r="J44" s="234">
        <f t="shared" si="62"/>
        <v>0</v>
      </c>
      <c r="K44" s="234">
        <f t="shared" si="62"/>
        <v>0</v>
      </c>
      <c r="L44" s="234">
        <f t="shared" si="62"/>
        <v>0</v>
      </c>
      <c r="M44" s="234">
        <f t="shared" si="62"/>
        <v>0</v>
      </c>
      <c r="N44" s="234">
        <f t="shared" si="62"/>
        <v>0</v>
      </c>
      <c r="O44" s="402"/>
      <c r="P44" s="234">
        <f t="shared" ref="P44:EQ44" si="63">SUMIFS(Q$71:Q$136,$C$71:$C$136,"=OPS",$D$71:$D$136,"=contract")</f>
        <v>0</v>
      </c>
      <c r="Q44" s="234">
        <f t="shared" si="63"/>
        <v>0</v>
      </c>
      <c r="R44" s="234">
        <f t="shared" si="63"/>
        <v>0</v>
      </c>
      <c r="S44" s="234">
        <f t="shared" si="63"/>
        <v>0</v>
      </c>
      <c r="T44" s="234">
        <f t="shared" si="63"/>
        <v>0</v>
      </c>
      <c r="U44" s="234">
        <f t="shared" si="63"/>
        <v>0</v>
      </c>
      <c r="V44" s="234">
        <f t="shared" si="63"/>
        <v>0</v>
      </c>
      <c r="W44" s="234">
        <f t="shared" si="63"/>
        <v>0</v>
      </c>
      <c r="X44" s="234">
        <f t="shared" si="63"/>
        <v>0</v>
      </c>
      <c r="Y44" s="234">
        <f t="shared" si="63"/>
        <v>0</v>
      </c>
      <c r="Z44" s="234">
        <f t="shared" si="63"/>
        <v>0</v>
      </c>
      <c r="AA44" s="234">
        <f t="shared" si="63"/>
        <v>0</v>
      </c>
      <c r="AB44" s="234">
        <f t="shared" si="63"/>
        <v>0</v>
      </c>
      <c r="AC44" s="234">
        <f t="shared" si="63"/>
        <v>0</v>
      </c>
      <c r="AD44" s="234">
        <f t="shared" si="63"/>
        <v>0</v>
      </c>
      <c r="AE44" s="234">
        <f t="shared" si="63"/>
        <v>0</v>
      </c>
      <c r="AF44" s="234">
        <f t="shared" si="63"/>
        <v>0</v>
      </c>
      <c r="AG44" s="234">
        <f t="shared" si="63"/>
        <v>0</v>
      </c>
      <c r="AH44" s="234">
        <f t="shared" si="63"/>
        <v>0</v>
      </c>
      <c r="AI44" s="234">
        <f t="shared" si="63"/>
        <v>0</v>
      </c>
      <c r="AJ44" s="234">
        <f t="shared" si="63"/>
        <v>0</v>
      </c>
      <c r="AK44" s="234">
        <f t="shared" si="63"/>
        <v>0</v>
      </c>
      <c r="AL44" s="234">
        <f t="shared" si="63"/>
        <v>0</v>
      </c>
      <c r="AM44" s="234">
        <f t="shared" si="63"/>
        <v>0</v>
      </c>
      <c r="AN44" s="234">
        <f t="shared" si="63"/>
        <v>0</v>
      </c>
      <c r="AO44" s="234">
        <f t="shared" si="63"/>
        <v>0</v>
      </c>
      <c r="AP44" s="234">
        <f t="shared" si="63"/>
        <v>0</v>
      </c>
      <c r="AQ44" s="234">
        <f t="shared" si="63"/>
        <v>0</v>
      </c>
      <c r="AR44" s="234">
        <f t="shared" si="63"/>
        <v>0</v>
      </c>
      <c r="AS44" s="234">
        <f t="shared" si="63"/>
        <v>0</v>
      </c>
      <c r="AT44" s="234">
        <f t="shared" si="63"/>
        <v>0</v>
      </c>
      <c r="AU44" s="234">
        <f t="shared" si="63"/>
        <v>0</v>
      </c>
      <c r="AV44" s="234">
        <f t="shared" si="63"/>
        <v>0</v>
      </c>
      <c r="AW44" s="234">
        <f t="shared" si="63"/>
        <v>0</v>
      </c>
      <c r="AX44" s="234">
        <f t="shared" si="63"/>
        <v>0</v>
      </c>
      <c r="AY44" s="234">
        <f t="shared" si="63"/>
        <v>0</v>
      </c>
      <c r="AZ44" s="234">
        <f t="shared" si="63"/>
        <v>0</v>
      </c>
      <c r="BA44" s="234">
        <f t="shared" si="63"/>
        <v>0</v>
      </c>
      <c r="BB44" s="234">
        <f t="shared" si="63"/>
        <v>0</v>
      </c>
      <c r="BC44" s="234">
        <f t="shared" si="63"/>
        <v>0</v>
      </c>
      <c r="BD44" s="234">
        <f t="shared" si="63"/>
        <v>0</v>
      </c>
      <c r="BE44" s="234">
        <f t="shared" si="63"/>
        <v>0</v>
      </c>
      <c r="BF44" s="234">
        <f t="shared" si="63"/>
        <v>0</v>
      </c>
      <c r="BG44" s="234">
        <f t="shared" si="63"/>
        <v>0</v>
      </c>
      <c r="BH44" s="234">
        <f t="shared" si="63"/>
        <v>0</v>
      </c>
      <c r="BI44" s="234">
        <f t="shared" si="63"/>
        <v>0</v>
      </c>
      <c r="BJ44" s="234">
        <f t="shared" si="63"/>
        <v>0</v>
      </c>
      <c r="BK44" s="234">
        <f t="shared" si="63"/>
        <v>0</v>
      </c>
      <c r="BL44" s="234">
        <f t="shared" si="63"/>
        <v>0</v>
      </c>
      <c r="BM44" s="234">
        <f t="shared" si="63"/>
        <v>0</v>
      </c>
      <c r="BN44" s="234">
        <f t="shared" si="63"/>
        <v>0</v>
      </c>
      <c r="BO44" s="234">
        <f t="shared" si="63"/>
        <v>0</v>
      </c>
      <c r="BP44" s="234">
        <f t="shared" si="63"/>
        <v>0</v>
      </c>
      <c r="BQ44" s="234">
        <f t="shared" si="63"/>
        <v>0</v>
      </c>
      <c r="BR44" s="234">
        <f t="shared" si="63"/>
        <v>0</v>
      </c>
      <c r="BS44" s="234">
        <f t="shared" si="63"/>
        <v>0</v>
      </c>
      <c r="BT44" s="234">
        <f t="shared" si="63"/>
        <v>0</v>
      </c>
      <c r="BU44" s="234">
        <f t="shared" si="63"/>
        <v>0</v>
      </c>
      <c r="BV44" s="234">
        <f t="shared" si="63"/>
        <v>0</v>
      </c>
      <c r="BW44" s="234">
        <f t="shared" si="63"/>
        <v>0</v>
      </c>
      <c r="BX44" s="234">
        <f t="shared" si="63"/>
        <v>0</v>
      </c>
      <c r="BY44" s="234">
        <f t="shared" si="63"/>
        <v>0</v>
      </c>
      <c r="BZ44" s="234">
        <f t="shared" si="63"/>
        <v>0</v>
      </c>
      <c r="CA44" s="234">
        <f t="shared" si="63"/>
        <v>0</v>
      </c>
      <c r="CB44" s="234">
        <f t="shared" si="63"/>
        <v>0</v>
      </c>
      <c r="CC44" s="234">
        <f t="shared" si="63"/>
        <v>0</v>
      </c>
      <c r="CD44" s="234">
        <f t="shared" si="63"/>
        <v>0</v>
      </c>
      <c r="CE44" s="234">
        <f t="shared" si="63"/>
        <v>0</v>
      </c>
      <c r="CF44" s="234">
        <f t="shared" si="63"/>
        <v>0</v>
      </c>
      <c r="CG44" s="234">
        <f t="shared" si="63"/>
        <v>0</v>
      </c>
      <c r="CH44" s="234">
        <f t="shared" si="63"/>
        <v>0</v>
      </c>
      <c r="CI44" s="234">
        <f t="shared" si="63"/>
        <v>0</v>
      </c>
      <c r="CJ44" s="234">
        <f t="shared" si="63"/>
        <v>0</v>
      </c>
      <c r="CK44" s="234">
        <f t="shared" si="63"/>
        <v>0</v>
      </c>
      <c r="CL44" s="234">
        <f t="shared" si="63"/>
        <v>0</v>
      </c>
      <c r="CM44" s="234">
        <f t="shared" si="63"/>
        <v>0</v>
      </c>
      <c r="CN44" s="234">
        <f t="shared" si="63"/>
        <v>0</v>
      </c>
      <c r="CO44" s="234">
        <f t="shared" si="63"/>
        <v>0</v>
      </c>
      <c r="CP44" s="234">
        <f t="shared" si="63"/>
        <v>0</v>
      </c>
      <c r="CQ44" s="234">
        <f t="shared" si="63"/>
        <v>0</v>
      </c>
      <c r="CR44" s="234">
        <f t="shared" si="63"/>
        <v>0</v>
      </c>
      <c r="CS44" s="234">
        <f t="shared" si="63"/>
        <v>0</v>
      </c>
      <c r="CT44" s="234">
        <f t="shared" si="63"/>
        <v>0</v>
      </c>
      <c r="CU44" s="234">
        <f t="shared" si="63"/>
        <v>0</v>
      </c>
      <c r="CV44" s="234">
        <f t="shared" si="63"/>
        <v>0</v>
      </c>
      <c r="CW44" s="234">
        <f t="shared" si="63"/>
        <v>0</v>
      </c>
      <c r="CX44" s="234">
        <f t="shared" si="63"/>
        <v>0</v>
      </c>
      <c r="CY44" s="234">
        <f t="shared" si="63"/>
        <v>0</v>
      </c>
      <c r="CZ44" s="234">
        <f t="shared" si="63"/>
        <v>0</v>
      </c>
      <c r="DA44" s="234">
        <f t="shared" si="63"/>
        <v>0</v>
      </c>
      <c r="DB44" s="234">
        <f t="shared" si="63"/>
        <v>0</v>
      </c>
      <c r="DC44" s="234">
        <f t="shared" si="63"/>
        <v>0</v>
      </c>
      <c r="DD44" s="234">
        <f t="shared" si="63"/>
        <v>0</v>
      </c>
      <c r="DE44" s="234">
        <f t="shared" si="63"/>
        <v>0</v>
      </c>
      <c r="DF44" s="234">
        <f t="shared" si="63"/>
        <v>0</v>
      </c>
      <c r="DG44" s="234">
        <f t="shared" si="63"/>
        <v>0</v>
      </c>
      <c r="DH44" s="234">
        <f t="shared" si="63"/>
        <v>0</v>
      </c>
      <c r="DI44" s="234">
        <f t="shared" si="63"/>
        <v>0</v>
      </c>
      <c r="DJ44" s="234">
        <f t="shared" si="63"/>
        <v>0</v>
      </c>
      <c r="DK44" s="234">
        <f t="shared" si="63"/>
        <v>0</v>
      </c>
      <c r="DL44" s="234">
        <f t="shared" si="63"/>
        <v>0</v>
      </c>
      <c r="DM44" s="234">
        <f t="shared" si="63"/>
        <v>0</v>
      </c>
      <c r="DN44" s="234">
        <f t="shared" si="63"/>
        <v>0</v>
      </c>
      <c r="DO44" s="234">
        <f t="shared" si="63"/>
        <v>0</v>
      </c>
      <c r="DP44" s="234">
        <f t="shared" si="63"/>
        <v>0</v>
      </c>
      <c r="DQ44" s="234">
        <f t="shared" si="63"/>
        <v>0</v>
      </c>
      <c r="DR44" s="234">
        <f t="shared" si="63"/>
        <v>0</v>
      </c>
      <c r="DS44" s="234">
        <f t="shared" si="63"/>
        <v>0</v>
      </c>
      <c r="DT44" s="234">
        <f t="shared" si="63"/>
        <v>0</v>
      </c>
      <c r="DU44" s="234">
        <f t="shared" si="63"/>
        <v>0</v>
      </c>
      <c r="DV44" s="234">
        <f t="shared" si="63"/>
        <v>0</v>
      </c>
      <c r="DW44" s="234">
        <f t="shared" si="63"/>
        <v>0</v>
      </c>
      <c r="DX44" s="234">
        <f t="shared" si="63"/>
        <v>0</v>
      </c>
      <c r="DY44" s="234">
        <f t="shared" si="63"/>
        <v>0</v>
      </c>
      <c r="DZ44" s="234">
        <f t="shared" si="63"/>
        <v>0</v>
      </c>
      <c r="EA44" s="234">
        <f t="shared" si="63"/>
        <v>0</v>
      </c>
      <c r="EB44" s="234">
        <f t="shared" si="63"/>
        <v>0</v>
      </c>
      <c r="EC44" s="234">
        <f t="shared" si="63"/>
        <v>0</v>
      </c>
      <c r="ED44" s="234">
        <f t="shared" si="63"/>
        <v>0</v>
      </c>
      <c r="EE44" s="234">
        <f t="shared" si="63"/>
        <v>0</v>
      </c>
      <c r="EF44" s="234">
        <f t="shared" si="63"/>
        <v>0</v>
      </c>
      <c r="EG44" s="234">
        <f t="shared" si="63"/>
        <v>0</v>
      </c>
      <c r="EH44" s="234">
        <f t="shared" si="63"/>
        <v>0</v>
      </c>
      <c r="EI44" s="234">
        <f t="shared" si="63"/>
        <v>0</v>
      </c>
      <c r="EJ44" s="234">
        <f t="shared" si="63"/>
        <v>0</v>
      </c>
      <c r="EK44" s="234">
        <f t="shared" si="63"/>
        <v>0</v>
      </c>
      <c r="EL44" s="234">
        <f t="shared" si="63"/>
        <v>0</v>
      </c>
      <c r="EM44" s="234">
        <f t="shared" si="63"/>
        <v>0</v>
      </c>
      <c r="EN44" s="234">
        <f t="shared" si="63"/>
        <v>0</v>
      </c>
      <c r="EO44" s="234">
        <f t="shared" si="63"/>
        <v>0</v>
      </c>
      <c r="EP44" s="234">
        <f t="shared" si="63"/>
        <v>0</v>
      </c>
      <c r="EQ44" s="234">
        <f t="shared" si="63"/>
        <v>0</v>
      </c>
      <c r="ER44" s="1"/>
      <c r="ES44" s="390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</row>
    <row r="45" ht="12.75" customHeight="1">
      <c r="A45" s="75"/>
      <c r="B45" s="214"/>
      <c r="C45" s="396" t="s">
        <v>385</v>
      </c>
      <c r="D45" s="234">
        <f t="shared" ref="D45:M45" si="64">+SUMIF($P$2:$EE$2,D$13,$P45:$EE45)</f>
        <v>0</v>
      </c>
      <c r="E45" s="234">
        <f t="shared" si="64"/>
        <v>0</v>
      </c>
      <c r="F45" s="234">
        <f t="shared" si="64"/>
        <v>0</v>
      </c>
      <c r="G45" s="234">
        <f t="shared" si="64"/>
        <v>0</v>
      </c>
      <c r="H45" s="234">
        <f t="shared" si="64"/>
        <v>0</v>
      </c>
      <c r="I45" s="234">
        <f t="shared" si="64"/>
        <v>0</v>
      </c>
      <c r="J45" s="234">
        <f t="shared" si="64"/>
        <v>0</v>
      </c>
      <c r="K45" s="234">
        <f t="shared" si="64"/>
        <v>0</v>
      </c>
      <c r="L45" s="234">
        <f t="shared" si="64"/>
        <v>0</v>
      </c>
      <c r="M45" s="234">
        <f t="shared" si="64"/>
        <v>0</v>
      </c>
      <c r="N45" s="234">
        <f t="shared" ref="N45:N47" si="67">+SUMIF($P$2:$EQ$2,N$13,$P45:$EQ45)</f>
        <v>0</v>
      </c>
      <c r="O45" s="402"/>
      <c r="P45" s="234">
        <f t="shared" ref="P45:EQ45" si="65">SUMIFS(Q$71:Q$136,$C$71:$C$136,"=OPS",$D$71:$D$136,"=Employee")</f>
        <v>0</v>
      </c>
      <c r="Q45" s="234">
        <f t="shared" si="65"/>
        <v>0</v>
      </c>
      <c r="R45" s="234">
        <f t="shared" si="65"/>
        <v>0</v>
      </c>
      <c r="S45" s="234">
        <f t="shared" si="65"/>
        <v>0</v>
      </c>
      <c r="T45" s="234">
        <f t="shared" si="65"/>
        <v>0</v>
      </c>
      <c r="U45" s="234">
        <f t="shared" si="65"/>
        <v>0</v>
      </c>
      <c r="V45" s="234">
        <f t="shared" si="65"/>
        <v>0</v>
      </c>
      <c r="W45" s="234">
        <f t="shared" si="65"/>
        <v>0</v>
      </c>
      <c r="X45" s="234">
        <f t="shared" si="65"/>
        <v>0</v>
      </c>
      <c r="Y45" s="234">
        <f t="shared" si="65"/>
        <v>0</v>
      </c>
      <c r="Z45" s="234">
        <f t="shared" si="65"/>
        <v>0</v>
      </c>
      <c r="AA45" s="234">
        <f t="shared" si="65"/>
        <v>0</v>
      </c>
      <c r="AB45" s="234">
        <f t="shared" si="65"/>
        <v>0</v>
      </c>
      <c r="AC45" s="234">
        <f t="shared" si="65"/>
        <v>0</v>
      </c>
      <c r="AD45" s="234">
        <f t="shared" si="65"/>
        <v>0</v>
      </c>
      <c r="AE45" s="234">
        <f t="shared" si="65"/>
        <v>0</v>
      </c>
      <c r="AF45" s="234">
        <f t="shared" si="65"/>
        <v>0</v>
      </c>
      <c r="AG45" s="234">
        <f t="shared" si="65"/>
        <v>0</v>
      </c>
      <c r="AH45" s="234">
        <f t="shared" si="65"/>
        <v>0</v>
      </c>
      <c r="AI45" s="234">
        <f t="shared" si="65"/>
        <v>0</v>
      </c>
      <c r="AJ45" s="234">
        <f t="shared" si="65"/>
        <v>0</v>
      </c>
      <c r="AK45" s="234">
        <f t="shared" si="65"/>
        <v>0</v>
      </c>
      <c r="AL45" s="234">
        <f t="shared" si="65"/>
        <v>0</v>
      </c>
      <c r="AM45" s="234">
        <f t="shared" si="65"/>
        <v>0</v>
      </c>
      <c r="AN45" s="234">
        <f t="shared" si="65"/>
        <v>0</v>
      </c>
      <c r="AO45" s="234">
        <f t="shared" si="65"/>
        <v>0</v>
      </c>
      <c r="AP45" s="234">
        <f t="shared" si="65"/>
        <v>0</v>
      </c>
      <c r="AQ45" s="234">
        <f t="shared" si="65"/>
        <v>0</v>
      </c>
      <c r="AR45" s="234">
        <f t="shared" si="65"/>
        <v>0</v>
      </c>
      <c r="AS45" s="234">
        <f t="shared" si="65"/>
        <v>0</v>
      </c>
      <c r="AT45" s="234">
        <f t="shared" si="65"/>
        <v>0</v>
      </c>
      <c r="AU45" s="234">
        <f t="shared" si="65"/>
        <v>0</v>
      </c>
      <c r="AV45" s="234">
        <f t="shared" si="65"/>
        <v>0</v>
      </c>
      <c r="AW45" s="234">
        <f t="shared" si="65"/>
        <v>0</v>
      </c>
      <c r="AX45" s="234">
        <f t="shared" si="65"/>
        <v>0</v>
      </c>
      <c r="AY45" s="234">
        <f t="shared" si="65"/>
        <v>0</v>
      </c>
      <c r="AZ45" s="234">
        <f t="shared" si="65"/>
        <v>0</v>
      </c>
      <c r="BA45" s="234">
        <f t="shared" si="65"/>
        <v>0</v>
      </c>
      <c r="BB45" s="234">
        <f t="shared" si="65"/>
        <v>0</v>
      </c>
      <c r="BC45" s="234">
        <f t="shared" si="65"/>
        <v>0</v>
      </c>
      <c r="BD45" s="234">
        <f t="shared" si="65"/>
        <v>0</v>
      </c>
      <c r="BE45" s="234">
        <f t="shared" si="65"/>
        <v>0</v>
      </c>
      <c r="BF45" s="234">
        <f t="shared" si="65"/>
        <v>0</v>
      </c>
      <c r="BG45" s="234">
        <f t="shared" si="65"/>
        <v>0</v>
      </c>
      <c r="BH45" s="234">
        <f t="shared" si="65"/>
        <v>0</v>
      </c>
      <c r="BI45" s="234">
        <f t="shared" si="65"/>
        <v>0</v>
      </c>
      <c r="BJ45" s="234">
        <f t="shared" si="65"/>
        <v>0</v>
      </c>
      <c r="BK45" s="234">
        <f t="shared" si="65"/>
        <v>0</v>
      </c>
      <c r="BL45" s="234">
        <f t="shared" si="65"/>
        <v>0</v>
      </c>
      <c r="BM45" s="234">
        <f t="shared" si="65"/>
        <v>0</v>
      </c>
      <c r="BN45" s="234">
        <f t="shared" si="65"/>
        <v>0</v>
      </c>
      <c r="BO45" s="234">
        <f t="shared" si="65"/>
        <v>0</v>
      </c>
      <c r="BP45" s="234">
        <f t="shared" si="65"/>
        <v>0</v>
      </c>
      <c r="BQ45" s="234">
        <f t="shared" si="65"/>
        <v>0</v>
      </c>
      <c r="BR45" s="234">
        <f t="shared" si="65"/>
        <v>0</v>
      </c>
      <c r="BS45" s="234">
        <f t="shared" si="65"/>
        <v>0</v>
      </c>
      <c r="BT45" s="234">
        <f t="shared" si="65"/>
        <v>0</v>
      </c>
      <c r="BU45" s="234">
        <f t="shared" si="65"/>
        <v>0</v>
      </c>
      <c r="BV45" s="234">
        <f t="shared" si="65"/>
        <v>0</v>
      </c>
      <c r="BW45" s="234">
        <f t="shared" si="65"/>
        <v>0</v>
      </c>
      <c r="BX45" s="234">
        <f t="shared" si="65"/>
        <v>0</v>
      </c>
      <c r="BY45" s="234">
        <f t="shared" si="65"/>
        <v>0</v>
      </c>
      <c r="BZ45" s="234">
        <f t="shared" si="65"/>
        <v>0</v>
      </c>
      <c r="CA45" s="234">
        <f t="shared" si="65"/>
        <v>0</v>
      </c>
      <c r="CB45" s="234">
        <f t="shared" si="65"/>
        <v>0</v>
      </c>
      <c r="CC45" s="234">
        <f t="shared" si="65"/>
        <v>0</v>
      </c>
      <c r="CD45" s="234">
        <f t="shared" si="65"/>
        <v>0</v>
      </c>
      <c r="CE45" s="234">
        <f t="shared" si="65"/>
        <v>0</v>
      </c>
      <c r="CF45" s="234">
        <f t="shared" si="65"/>
        <v>0</v>
      </c>
      <c r="CG45" s="234">
        <f t="shared" si="65"/>
        <v>0</v>
      </c>
      <c r="CH45" s="234">
        <f t="shared" si="65"/>
        <v>0</v>
      </c>
      <c r="CI45" s="234">
        <f t="shared" si="65"/>
        <v>0</v>
      </c>
      <c r="CJ45" s="234">
        <f t="shared" si="65"/>
        <v>0</v>
      </c>
      <c r="CK45" s="234">
        <f t="shared" si="65"/>
        <v>0</v>
      </c>
      <c r="CL45" s="234">
        <f t="shared" si="65"/>
        <v>0</v>
      </c>
      <c r="CM45" s="234">
        <f t="shared" si="65"/>
        <v>0</v>
      </c>
      <c r="CN45" s="234">
        <f t="shared" si="65"/>
        <v>0</v>
      </c>
      <c r="CO45" s="234">
        <f t="shared" si="65"/>
        <v>0</v>
      </c>
      <c r="CP45" s="234">
        <f t="shared" si="65"/>
        <v>0</v>
      </c>
      <c r="CQ45" s="234">
        <f t="shared" si="65"/>
        <v>0</v>
      </c>
      <c r="CR45" s="234">
        <f t="shared" si="65"/>
        <v>0</v>
      </c>
      <c r="CS45" s="234">
        <f t="shared" si="65"/>
        <v>0</v>
      </c>
      <c r="CT45" s="234">
        <f t="shared" si="65"/>
        <v>0</v>
      </c>
      <c r="CU45" s="234">
        <f t="shared" si="65"/>
        <v>0</v>
      </c>
      <c r="CV45" s="234">
        <f t="shared" si="65"/>
        <v>0</v>
      </c>
      <c r="CW45" s="234">
        <f t="shared" si="65"/>
        <v>0</v>
      </c>
      <c r="CX45" s="234">
        <f t="shared" si="65"/>
        <v>0</v>
      </c>
      <c r="CY45" s="234">
        <f t="shared" si="65"/>
        <v>0</v>
      </c>
      <c r="CZ45" s="234">
        <f t="shared" si="65"/>
        <v>0</v>
      </c>
      <c r="DA45" s="234">
        <f t="shared" si="65"/>
        <v>0</v>
      </c>
      <c r="DB45" s="234">
        <f t="shared" si="65"/>
        <v>0</v>
      </c>
      <c r="DC45" s="234">
        <f t="shared" si="65"/>
        <v>0</v>
      </c>
      <c r="DD45" s="234">
        <f t="shared" si="65"/>
        <v>0</v>
      </c>
      <c r="DE45" s="234">
        <f t="shared" si="65"/>
        <v>0</v>
      </c>
      <c r="DF45" s="234">
        <f t="shared" si="65"/>
        <v>0</v>
      </c>
      <c r="DG45" s="234">
        <f t="shared" si="65"/>
        <v>0</v>
      </c>
      <c r="DH45" s="234">
        <f t="shared" si="65"/>
        <v>0</v>
      </c>
      <c r="DI45" s="234">
        <f t="shared" si="65"/>
        <v>0</v>
      </c>
      <c r="DJ45" s="234">
        <f t="shared" si="65"/>
        <v>0</v>
      </c>
      <c r="DK45" s="234">
        <f t="shared" si="65"/>
        <v>0</v>
      </c>
      <c r="DL45" s="234">
        <f t="shared" si="65"/>
        <v>0</v>
      </c>
      <c r="DM45" s="234">
        <f t="shared" si="65"/>
        <v>0</v>
      </c>
      <c r="DN45" s="234">
        <f t="shared" si="65"/>
        <v>0</v>
      </c>
      <c r="DO45" s="234">
        <f t="shared" si="65"/>
        <v>0</v>
      </c>
      <c r="DP45" s="234">
        <f t="shared" si="65"/>
        <v>0</v>
      </c>
      <c r="DQ45" s="234">
        <f t="shared" si="65"/>
        <v>0</v>
      </c>
      <c r="DR45" s="234">
        <f t="shared" si="65"/>
        <v>0</v>
      </c>
      <c r="DS45" s="234">
        <f t="shared" si="65"/>
        <v>0</v>
      </c>
      <c r="DT45" s="234">
        <f t="shared" si="65"/>
        <v>0</v>
      </c>
      <c r="DU45" s="234">
        <f t="shared" si="65"/>
        <v>0</v>
      </c>
      <c r="DV45" s="234">
        <f t="shared" si="65"/>
        <v>0</v>
      </c>
      <c r="DW45" s="234">
        <f t="shared" si="65"/>
        <v>0</v>
      </c>
      <c r="DX45" s="234">
        <f t="shared" si="65"/>
        <v>0</v>
      </c>
      <c r="DY45" s="234">
        <f t="shared" si="65"/>
        <v>0</v>
      </c>
      <c r="DZ45" s="234">
        <f t="shared" si="65"/>
        <v>0</v>
      </c>
      <c r="EA45" s="234">
        <f t="shared" si="65"/>
        <v>0</v>
      </c>
      <c r="EB45" s="234">
        <f t="shared" si="65"/>
        <v>0</v>
      </c>
      <c r="EC45" s="234">
        <f t="shared" si="65"/>
        <v>0</v>
      </c>
      <c r="ED45" s="234">
        <f t="shared" si="65"/>
        <v>0</v>
      </c>
      <c r="EE45" s="234">
        <f t="shared" si="65"/>
        <v>0</v>
      </c>
      <c r="EF45" s="234">
        <f t="shared" si="65"/>
        <v>0</v>
      </c>
      <c r="EG45" s="234">
        <f t="shared" si="65"/>
        <v>0</v>
      </c>
      <c r="EH45" s="234">
        <f t="shared" si="65"/>
        <v>0</v>
      </c>
      <c r="EI45" s="234">
        <f t="shared" si="65"/>
        <v>0</v>
      </c>
      <c r="EJ45" s="234">
        <f t="shared" si="65"/>
        <v>0</v>
      </c>
      <c r="EK45" s="234">
        <f t="shared" si="65"/>
        <v>0</v>
      </c>
      <c r="EL45" s="234">
        <f t="shared" si="65"/>
        <v>0</v>
      </c>
      <c r="EM45" s="234">
        <f t="shared" si="65"/>
        <v>0</v>
      </c>
      <c r="EN45" s="234">
        <f t="shared" si="65"/>
        <v>0</v>
      </c>
      <c r="EO45" s="234">
        <f t="shared" si="65"/>
        <v>0</v>
      </c>
      <c r="EP45" s="234">
        <f t="shared" si="65"/>
        <v>0</v>
      </c>
      <c r="EQ45" s="234">
        <f t="shared" si="65"/>
        <v>0</v>
      </c>
      <c r="ER45" s="1"/>
      <c r="ES45" s="390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</row>
    <row r="46" ht="12.75" customHeight="1">
      <c r="A46" s="1"/>
      <c r="B46" s="214"/>
      <c r="C46" s="396" t="s">
        <v>386</v>
      </c>
      <c r="D46" s="234">
        <f t="shared" ref="D46:M46" si="66">+SUMIF($P$2:$EE$2,D$13,$P46:$EE46)</f>
        <v>0</v>
      </c>
      <c r="E46" s="234">
        <f t="shared" si="66"/>
        <v>0</v>
      </c>
      <c r="F46" s="234">
        <f t="shared" si="66"/>
        <v>0</v>
      </c>
      <c r="G46" s="234">
        <f t="shared" si="66"/>
        <v>0</v>
      </c>
      <c r="H46" s="234">
        <f t="shared" si="66"/>
        <v>0</v>
      </c>
      <c r="I46" s="234">
        <f t="shared" si="66"/>
        <v>0</v>
      </c>
      <c r="J46" s="234">
        <f t="shared" si="66"/>
        <v>0</v>
      </c>
      <c r="K46" s="234">
        <f t="shared" si="66"/>
        <v>0</v>
      </c>
      <c r="L46" s="234">
        <f t="shared" si="66"/>
        <v>0</v>
      </c>
      <c r="M46" s="234">
        <f t="shared" si="66"/>
        <v>0</v>
      </c>
      <c r="N46" s="234">
        <f t="shared" si="67"/>
        <v>0</v>
      </c>
      <c r="O46" s="402"/>
      <c r="P46" s="234">
        <f>P45*Salary_burden</f>
        <v>0</v>
      </c>
      <c r="Q46" s="398">
        <f>Q45*Salary_burden</f>
        <v>0</v>
      </c>
      <c r="R46" s="398">
        <f>R45*Salary_burden</f>
        <v>0</v>
      </c>
      <c r="S46" s="398">
        <f>S45*Salary_burden</f>
        <v>0</v>
      </c>
      <c r="T46" s="398">
        <f>T45*Salary_burden</f>
        <v>0</v>
      </c>
      <c r="U46" s="398">
        <f>U45*Salary_burden</f>
        <v>0</v>
      </c>
      <c r="V46" s="398">
        <f>V45*Salary_burden</f>
        <v>0</v>
      </c>
      <c r="W46" s="398">
        <f>W45*Salary_burden</f>
        <v>0</v>
      </c>
      <c r="X46" s="398">
        <f>X45*Salary_burden</f>
        <v>0</v>
      </c>
      <c r="Y46" s="398">
        <f>Y45*Salary_burden</f>
        <v>0</v>
      </c>
      <c r="Z46" s="398">
        <f>Z45*Salary_burden</f>
        <v>0</v>
      </c>
      <c r="AA46" s="398">
        <f>AA45*Salary_burden</f>
        <v>0</v>
      </c>
      <c r="AB46" s="398">
        <f>AB45*Salary_burden</f>
        <v>0</v>
      </c>
      <c r="AC46" s="398">
        <f>AC45*Salary_burden</f>
        <v>0</v>
      </c>
      <c r="AD46" s="398">
        <f>AD45*Salary_burden</f>
        <v>0</v>
      </c>
      <c r="AE46" s="398">
        <f>AE45*Salary_burden</f>
        <v>0</v>
      </c>
      <c r="AF46" s="398">
        <f>AF45*Salary_burden</f>
        <v>0</v>
      </c>
      <c r="AG46" s="398">
        <f>AG45*Salary_burden</f>
        <v>0</v>
      </c>
      <c r="AH46" s="398">
        <f>AH45*Salary_burden</f>
        <v>0</v>
      </c>
      <c r="AI46" s="398">
        <f>AI45*Salary_burden</f>
        <v>0</v>
      </c>
      <c r="AJ46" s="398">
        <f>AJ45*Salary_burden</f>
        <v>0</v>
      </c>
      <c r="AK46" s="398">
        <f>AK45*Salary_burden</f>
        <v>0</v>
      </c>
      <c r="AL46" s="398">
        <f>AL45*Salary_burden</f>
        <v>0</v>
      </c>
      <c r="AM46" s="398">
        <f>AM45*Salary_burden</f>
        <v>0</v>
      </c>
      <c r="AN46" s="398">
        <f>AN45*Salary_burden</f>
        <v>0</v>
      </c>
      <c r="AO46" s="398">
        <f>AO45*Salary_burden</f>
        <v>0</v>
      </c>
      <c r="AP46" s="398">
        <f>AP45*Salary_burden</f>
        <v>0</v>
      </c>
      <c r="AQ46" s="398">
        <f>AQ45*Salary_burden</f>
        <v>0</v>
      </c>
      <c r="AR46" s="398">
        <f>AR45*Salary_burden</f>
        <v>0</v>
      </c>
      <c r="AS46" s="398">
        <f>AS45*Salary_burden</f>
        <v>0</v>
      </c>
      <c r="AT46" s="398">
        <f>AT45*Salary_burden</f>
        <v>0</v>
      </c>
      <c r="AU46" s="398">
        <f>AU45*Salary_burden</f>
        <v>0</v>
      </c>
      <c r="AV46" s="398">
        <f>AV45*Salary_burden</f>
        <v>0</v>
      </c>
      <c r="AW46" s="398">
        <f>AW45*Salary_burden</f>
        <v>0</v>
      </c>
      <c r="AX46" s="398">
        <f>AX45*Salary_burden</f>
        <v>0</v>
      </c>
      <c r="AY46" s="398">
        <f>AY45*Salary_burden</f>
        <v>0</v>
      </c>
      <c r="AZ46" s="398">
        <f>AZ45*Salary_burden</f>
        <v>0</v>
      </c>
      <c r="BA46" s="398">
        <f>BA45*Salary_burden</f>
        <v>0</v>
      </c>
      <c r="BB46" s="398">
        <f>BB45*Salary_burden</f>
        <v>0</v>
      </c>
      <c r="BC46" s="398">
        <f>BC45*Salary_burden</f>
        <v>0</v>
      </c>
      <c r="BD46" s="398">
        <f>BD45*Salary_burden</f>
        <v>0</v>
      </c>
      <c r="BE46" s="398">
        <f>BE45*Salary_burden</f>
        <v>0</v>
      </c>
      <c r="BF46" s="398">
        <f>BF45*Salary_burden</f>
        <v>0</v>
      </c>
      <c r="BG46" s="398">
        <f>BG45*Salary_burden</f>
        <v>0</v>
      </c>
      <c r="BH46" s="398">
        <f>BH45*Salary_burden</f>
        <v>0</v>
      </c>
      <c r="BI46" s="398">
        <f>BI45*Salary_burden</f>
        <v>0</v>
      </c>
      <c r="BJ46" s="398">
        <f>BJ45*Salary_burden</f>
        <v>0</v>
      </c>
      <c r="BK46" s="398">
        <f>BK45*Salary_burden</f>
        <v>0</v>
      </c>
      <c r="BL46" s="398">
        <f>BL45*Salary_burden</f>
        <v>0</v>
      </c>
      <c r="BM46" s="398">
        <f>BM45*Salary_burden</f>
        <v>0</v>
      </c>
      <c r="BN46" s="398">
        <f>BN45*Salary_burden</f>
        <v>0</v>
      </c>
      <c r="BO46" s="398">
        <f>BO45*Salary_burden</f>
        <v>0</v>
      </c>
      <c r="BP46" s="398">
        <f>BP45*Salary_burden</f>
        <v>0</v>
      </c>
      <c r="BQ46" s="398">
        <f>BQ45*Salary_burden</f>
        <v>0</v>
      </c>
      <c r="BR46" s="398">
        <f>BR45*Salary_burden</f>
        <v>0</v>
      </c>
      <c r="BS46" s="398">
        <f>BS45*Salary_burden</f>
        <v>0</v>
      </c>
      <c r="BT46" s="398">
        <f>BT45*Salary_burden</f>
        <v>0</v>
      </c>
      <c r="BU46" s="398">
        <f>BU45*Salary_burden</f>
        <v>0</v>
      </c>
      <c r="BV46" s="398">
        <f>BV45*Salary_burden</f>
        <v>0</v>
      </c>
      <c r="BW46" s="398">
        <f>BW45*Salary_burden</f>
        <v>0</v>
      </c>
      <c r="BX46" s="398">
        <f>BX45*Salary_burden</f>
        <v>0</v>
      </c>
      <c r="BY46" s="398">
        <f>BY45*Salary_burden</f>
        <v>0</v>
      </c>
      <c r="BZ46" s="398">
        <f>BZ45*Salary_burden</f>
        <v>0</v>
      </c>
      <c r="CA46" s="398">
        <f>CA45*Salary_burden</f>
        <v>0</v>
      </c>
      <c r="CB46" s="398">
        <f>CB45*Salary_burden</f>
        <v>0</v>
      </c>
      <c r="CC46" s="398">
        <f>CC45*Salary_burden</f>
        <v>0</v>
      </c>
      <c r="CD46" s="398">
        <f>CD45*Salary_burden</f>
        <v>0</v>
      </c>
      <c r="CE46" s="398">
        <f>CE45*Salary_burden</f>
        <v>0</v>
      </c>
      <c r="CF46" s="398">
        <f>CF45*Salary_burden</f>
        <v>0</v>
      </c>
      <c r="CG46" s="398">
        <f>CG45*Salary_burden</f>
        <v>0</v>
      </c>
      <c r="CH46" s="398">
        <f>CH45*Salary_burden</f>
        <v>0</v>
      </c>
      <c r="CI46" s="398">
        <f>CI45*Salary_burden</f>
        <v>0</v>
      </c>
      <c r="CJ46" s="398">
        <f>CJ45*Salary_burden</f>
        <v>0</v>
      </c>
      <c r="CK46" s="398">
        <f>CK45*Salary_burden</f>
        <v>0</v>
      </c>
      <c r="CL46" s="398">
        <f>CL45*Salary_burden</f>
        <v>0</v>
      </c>
      <c r="CM46" s="398">
        <f>CM45*Salary_burden</f>
        <v>0</v>
      </c>
      <c r="CN46" s="398">
        <f>CN45*Salary_burden</f>
        <v>0</v>
      </c>
      <c r="CO46" s="398">
        <f>CO45*Salary_burden</f>
        <v>0</v>
      </c>
      <c r="CP46" s="398">
        <f>CP45*Salary_burden</f>
        <v>0</v>
      </c>
      <c r="CQ46" s="398">
        <f>CQ45*Salary_burden</f>
        <v>0</v>
      </c>
      <c r="CR46" s="398">
        <f>CR45*Salary_burden</f>
        <v>0</v>
      </c>
      <c r="CS46" s="398">
        <f>CS45*Salary_burden</f>
        <v>0</v>
      </c>
      <c r="CT46" s="398">
        <f>CT45*Salary_burden</f>
        <v>0</v>
      </c>
      <c r="CU46" s="398">
        <f>CU45*Salary_burden</f>
        <v>0</v>
      </c>
      <c r="CV46" s="398">
        <f>CV45*Salary_burden</f>
        <v>0</v>
      </c>
      <c r="CW46" s="398">
        <f>CW45*Salary_burden</f>
        <v>0</v>
      </c>
      <c r="CX46" s="398">
        <f>CX45*Salary_burden</f>
        <v>0</v>
      </c>
      <c r="CY46" s="398">
        <f>CY45*Salary_burden</f>
        <v>0</v>
      </c>
      <c r="CZ46" s="398">
        <f>CZ45*Salary_burden</f>
        <v>0</v>
      </c>
      <c r="DA46" s="398">
        <f>DA45*Salary_burden</f>
        <v>0</v>
      </c>
      <c r="DB46" s="398">
        <f>DB45*Salary_burden</f>
        <v>0</v>
      </c>
      <c r="DC46" s="398">
        <f>DC45*Salary_burden</f>
        <v>0</v>
      </c>
      <c r="DD46" s="398">
        <f>DD45*Salary_burden</f>
        <v>0</v>
      </c>
      <c r="DE46" s="398">
        <f>DE45*Salary_burden</f>
        <v>0</v>
      </c>
      <c r="DF46" s="398">
        <f>DF45*Salary_burden</f>
        <v>0</v>
      </c>
      <c r="DG46" s="398">
        <f>DG45*Salary_burden</f>
        <v>0</v>
      </c>
      <c r="DH46" s="398">
        <f>DH45*Salary_burden</f>
        <v>0</v>
      </c>
      <c r="DI46" s="398">
        <f>DI45*Salary_burden</f>
        <v>0</v>
      </c>
      <c r="DJ46" s="398">
        <f>DJ45*Salary_burden</f>
        <v>0</v>
      </c>
      <c r="DK46" s="398">
        <f>DK45*Salary_burden</f>
        <v>0</v>
      </c>
      <c r="DL46" s="398">
        <f>DL45*Salary_burden</f>
        <v>0</v>
      </c>
      <c r="DM46" s="398">
        <f>DM45*Salary_burden</f>
        <v>0</v>
      </c>
      <c r="DN46" s="398">
        <f>DN45*Salary_burden</f>
        <v>0</v>
      </c>
      <c r="DO46" s="398">
        <f>DO45*Salary_burden</f>
        <v>0</v>
      </c>
      <c r="DP46" s="398">
        <f>DP45*Salary_burden</f>
        <v>0</v>
      </c>
      <c r="DQ46" s="398">
        <f>DQ45*Salary_burden</f>
        <v>0</v>
      </c>
      <c r="DR46" s="398">
        <f>DR45*Salary_burden</f>
        <v>0</v>
      </c>
      <c r="DS46" s="398">
        <f>DS45*Salary_burden</f>
        <v>0</v>
      </c>
      <c r="DT46" s="398">
        <f>DT45*Salary_burden</f>
        <v>0</v>
      </c>
      <c r="DU46" s="398">
        <f>DU45*Salary_burden</f>
        <v>0</v>
      </c>
      <c r="DV46" s="398">
        <f>DV45*Salary_burden</f>
        <v>0</v>
      </c>
      <c r="DW46" s="398">
        <f>DW45*Salary_burden</f>
        <v>0</v>
      </c>
      <c r="DX46" s="398">
        <f>DX45*Salary_burden</f>
        <v>0</v>
      </c>
      <c r="DY46" s="398">
        <f>DY45*Salary_burden</f>
        <v>0</v>
      </c>
      <c r="DZ46" s="398">
        <f>DZ45*Salary_burden</f>
        <v>0</v>
      </c>
      <c r="EA46" s="398">
        <f>EA45*Salary_burden</f>
        <v>0</v>
      </c>
      <c r="EB46" s="398">
        <f>EB45*Salary_burden</f>
        <v>0</v>
      </c>
      <c r="EC46" s="398">
        <f>EC45*Salary_burden</f>
        <v>0</v>
      </c>
      <c r="ED46" s="398">
        <f>ED45*Salary_burden</f>
        <v>0</v>
      </c>
      <c r="EE46" s="398">
        <f>EE45*Salary_burden</f>
        <v>0</v>
      </c>
      <c r="EF46" s="398">
        <f>EF45*Salary_burden</f>
        <v>0</v>
      </c>
      <c r="EG46" s="398">
        <f>EG45*Salary_burden</f>
        <v>0</v>
      </c>
      <c r="EH46" s="398">
        <f>EH45*Salary_burden</f>
        <v>0</v>
      </c>
      <c r="EI46" s="398">
        <f>EI45*Salary_burden</f>
        <v>0</v>
      </c>
      <c r="EJ46" s="398">
        <f>EJ45*Salary_burden</f>
        <v>0</v>
      </c>
      <c r="EK46" s="398">
        <f>EK45*Salary_burden</f>
        <v>0</v>
      </c>
      <c r="EL46" s="398">
        <f>EL45*Salary_burden</f>
        <v>0</v>
      </c>
      <c r="EM46" s="398">
        <f>EM45*Salary_burden</f>
        <v>0</v>
      </c>
      <c r="EN46" s="398">
        <f>EN45*Salary_burden</f>
        <v>0</v>
      </c>
      <c r="EO46" s="398">
        <f>EO45*Salary_burden</f>
        <v>0</v>
      </c>
      <c r="EP46" s="398">
        <f>EP45*Salary_burden</f>
        <v>0</v>
      </c>
      <c r="EQ46" s="398">
        <f>EQ45*Salary_burden</f>
        <v>0</v>
      </c>
      <c r="ER46" s="1"/>
      <c r="ES46" s="390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</row>
    <row r="47" ht="12.75" customHeight="1">
      <c r="A47" s="1"/>
      <c r="B47" s="140"/>
      <c r="C47" s="399" t="s">
        <v>394</v>
      </c>
      <c r="D47" s="400">
        <f t="shared" ref="D47:M47" si="68">+SUMIF($P$2:$EE$2,D$13,$P47:$EE47)</f>
        <v>0</v>
      </c>
      <c r="E47" s="400">
        <f t="shared" si="68"/>
        <v>0</v>
      </c>
      <c r="F47" s="400">
        <f t="shared" si="68"/>
        <v>0</v>
      </c>
      <c r="G47" s="400">
        <f t="shared" si="68"/>
        <v>0</v>
      </c>
      <c r="H47" s="400">
        <f t="shared" si="68"/>
        <v>0</v>
      </c>
      <c r="I47" s="400">
        <f t="shared" si="68"/>
        <v>0</v>
      </c>
      <c r="J47" s="400">
        <f t="shared" si="68"/>
        <v>0</v>
      </c>
      <c r="K47" s="400">
        <f t="shared" si="68"/>
        <v>0</v>
      </c>
      <c r="L47" s="400">
        <f t="shared" si="68"/>
        <v>0</v>
      </c>
      <c r="M47" s="400">
        <f t="shared" si="68"/>
        <v>0</v>
      </c>
      <c r="N47" s="400">
        <f t="shared" si="67"/>
        <v>0</v>
      </c>
      <c r="O47" s="403"/>
      <c r="P47" s="400">
        <f t="shared" ref="P47:EQ47" si="69">SUM(P44:P46)</f>
        <v>0</v>
      </c>
      <c r="Q47" s="400">
        <f t="shared" si="69"/>
        <v>0</v>
      </c>
      <c r="R47" s="400">
        <f t="shared" si="69"/>
        <v>0</v>
      </c>
      <c r="S47" s="400">
        <f t="shared" si="69"/>
        <v>0</v>
      </c>
      <c r="T47" s="400">
        <f t="shared" si="69"/>
        <v>0</v>
      </c>
      <c r="U47" s="400">
        <f t="shared" si="69"/>
        <v>0</v>
      </c>
      <c r="V47" s="400">
        <f t="shared" si="69"/>
        <v>0</v>
      </c>
      <c r="W47" s="400">
        <f t="shared" si="69"/>
        <v>0</v>
      </c>
      <c r="X47" s="400">
        <f t="shared" si="69"/>
        <v>0</v>
      </c>
      <c r="Y47" s="400">
        <f t="shared" si="69"/>
        <v>0</v>
      </c>
      <c r="Z47" s="400">
        <f t="shared" si="69"/>
        <v>0</v>
      </c>
      <c r="AA47" s="400">
        <f t="shared" si="69"/>
        <v>0</v>
      </c>
      <c r="AB47" s="400">
        <f t="shared" si="69"/>
        <v>0</v>
      </c>
      <c r="AC47" s="400">
        <f t="shared" si="69"/>
        <v>0</v>
      </c>
      <c r="AD47" s="400">
        <f t="shared" si="69"/>
        <v>0</v>
      </c>
      <c r="AE47" s="400">
        <f t="shared" si="69"/>
        <v>0</v>
      </c>
      <c r="AF47" s="400">
        <f t="shared" si="69"/>
        <v>0</v>
      </c>
      <c r="AG47" s="400">
        <f t="shared" si="69"/>
        <v>0</v>
      </c>
      <c r="AH47" s="400">
        <f t="shared" si="69"/>
        <v>0</v>
      </c>
      <c r="AI47" s="400">
        <f t="shared" si="69"/>
        <v>0</v>
      </c>
      <c r="AJ47" s="400">
        <f t="shared" si="69"/>
        <v>0</v>
      </c>
      <c r="AK47" s="400">
        <f t="shared" si="69"/>
        <v>0</v>
      </c>
      <c r="AL47" s="400">
        <f t="shared" si="69"/>
        <v>0</v>
      </c>
      <c r="AM47" s="400">
        <f t="shared" si="69"/>
        <v>0</v>
      </c>
      <c r="AN47" s="400">
        <f t="shared" si="69"/>
        <v>0</v>
      </c>
      <c r="AO47" s="400">
        <f t="shared" si="69"/>
        <v>0</v>
      </c>
      <c r="AP47" s="400">
        <f t="shared" si="69"/>
        <v>0</v>
      </c>
      <c r="AQ47" s="400">
        <f t="shared" si="69"/>
        <v>0</v>
      </c>
      <c r="AR47" s="400">
        <f t="shared" si="69"/>
        <v>0</v>
      </c>
      <c r="AS47" s="400">
        <f t="shared" si="69"/>
        <v>0</v>
      </c>
      <c r="AT47" s="400">
        <f t="shared" si="69"/>
        <v>0</v>
      </c>
      <c r="AU47" s="400">
        <f t="shared" si="69"/>
        <v>0</v>
      </c>
      <c r="AV47" s="400">
        <f t="shared" si="69"/>
        <v>0</v>
      </c>
      <c r="AW47" s="400">
        <f t="shared" si="69"/>
        <v>0</v>
      </c>
      <c r="AX47" s="400">
        <f t="shared" si="69"/>
        <v>0</v>
      </c>
      <c r="AY47" s="400">
        <f t="shared" si="69"/>
        <v>0</v>
      </c>
      <c r="AZ47" s="400">
        <f t="shared" si="69"/>
        <v>0</v>
      </c>
      <c r="BA47" s="400">
        <f t="shared" si="69"/>
        <v>0</v>
      </c>
      <c r="BB47" s="400">
        <f t="shared" si="69"/>
        <v>0</v>
      </c>
      <c r="BC47" s="400">
        <f t="shared" si="69"/>
        <v>0</v>
      </c>
      <c r="BD47" s="400">
        <f t="shared" si="69"/>
        <v>0</v>
      </c>
      <c r="BE47" s="400">
        <f t="shared" si="69"/>
        <v>0</v>
      </c>
      <c r="BF47" s="400">
        <f t="shared" si="69"/>
        <v>0</v>
      </c>
      <c r="BG47" s="400">
        <f t="shared" si="69"/>
        <v>0</v>
      </c>
      <c r="BH47" s="400">
        <f t="shared" si="69"/>
        <v>0</v>
      </c>
      <c r="BI47" s="400">
        <f t="shared" si="69"/>
        <v>0</v>
      </c>
      <c r="BJ47" s="400">
        <f t="shared" si="69"/>
        <v>0</v>
      </c>
      <c r="BK47" s="400">
        <f t="shared" si="69"/>
        <v>0</v>
      </c>
      <c r="BL47" s="400">
        <f t="shared" si="69"/>
        <v>0</v>
      </c>
      <c r="BM47" s="400">
        <f t="shared" si="69"/>
        <v>0</v>
      </c>
      <c r="BN47" s="400">
        <f t="shared" si="69"/>
        <v>0</v>
      </c>
      <c r="BO47" s="400">
        <f t="shared" si="69"/>
        <v>0</v>
      </c>
      <c r="BP47" s="400">
        <f t="shared" si="69"/>
        <v>0</v>
      </c>
      <c r="BQ47" s="400">
        <f t="shared" si="69"/>
        <v>0</v>
      </c>
      <c r="BR47" s="400">
        <f t="shared" si="69"/>
        <v>0</v>
      </c>
      <c r="BS47" s="400">
        <f t="shared" si="69"/>
        <v>0</v>
      </c>
      <c r="BT47" s="400">
        <f t="shared" si="69"/>
        <v>0</v>
      </c>
      <c r="BU47" s="400">
        <f t="shared" si="69"/>
        <v>0</v>
      </c>
      <c r="BV47" s="400">
        <f t="shared" si="69"/>
        <v>0</v>
      </c>
      <c r="BW47" s="400">
        <f t="shared" si="69"/>
        <v>0</v>
      </c>
      <c r="BX47" s="400">
        <f t="shared" si="69"/>
        <v>0</v>
      </c>
      <c r="BY47" s="400">
        <f t="shared" si="69"/>
        <v>0</v>
      </c>
      <c r="BZ47" s="400">
        <f t="shared" si="69"/>
        <v>0</v>
      </c>
      <c r="CA47" s="400">
        <f t="shared" si="69"/>
        <v>0</v>
      </c>
      <c r="CB47" s="400">
        <f t="shared" si="69"/>
        <v>0</v>
      </c>
      <c r="CC47" s="400">
        <f t="shared" si="69"/>
        <v>0</v>
      </c>
      <c r="CD47" s="400">
        <f t="shared" si="69"/>
        <v>0</v>
      </c>
      <c r="CE47" s="400">
        <f t="shared" si="69"/>
        <v>0</v>
      </c>
      <c r="CF47" s="400">
        <f t="shared" si="69"/>
        <v>0</v>
      </c>
      <c r="CG47" s="400">
        <f t="shared" si="69"/>
        <v>0</v>
      </c>
      <c r="CH47" s="400">
        <f t="shared" si="69"/>
        <v>0</v>
      </c>
      <c r="CI47" s="400">
        <f t="shared" si="69"/>
        <v>0</v>
      </c>
      <c r="CJ47" s="400">
        <f t="shared" si="69"/>
        <v>0</v>
      </c>
      <c r="CK47" s="400">
        <f t="shared" si="69"/>
        <v>0</v>
      </c>
      <c r="CL47" s="400">
        <f t="shared" si="69"/>
        <v>0</v>
      </c>
      <c r="CM47" s="400">
        <f t="shared" si="69"/>
        <v>0</v>
      </c>
      <c r="CN47" s="400">
        <f t="shared" si="69"/>
        <v>0</v>
      </c>
      <c r="CO47" s="400">
        <f t="shared" si="69"/>
        <v>0</v>
      </c>
      <c r="CP47" s="400">
        <f t="shared" si="69"/>
        <v>0</v>
      </c>
      <c r="CQ47" s="400">
        <f t="shared" si="69"/>
        <v>0</v>
      </c>
      <c r="CR47" s="400">
        <f t="shared" si="69"/>
        <v>0</v>
      </c>
      <c r="CS47" s="400">
        <f t="shared" si="69"/>
        <v>0</v>
      </c>
      <c r="CT47" s="400">
        <f t="shared" si="69"/>
        <v>0</v>
      </c>
      <c r="CU47" s="400">
        <f t="shared" si="69"/>
        <v>0</v>
      </c>
      <c r="CV47" s="400">
        <f t="shared" si="69"/>
        <v>0</v>
      </c>
      <c r="CW47" s="400">
        <f t="shared" si="69"/>
        <v>0</v>
      </c>
      <c r="CX47" s="400">
        <f t="shared" si="69"/>
        <v>0</v>
      </c>
      <c r="CY47" s="400">
        <f t="shared" si="69"/>
        <v>0</v>
      </c>
      <c r="CZ47" s="400">
        <f t="shared" si="69"/>
        <v>0</v>
      </c>
      <c r="DA47" s="400">
        <f t="shared" si="69"/>
        <v>0</v>
      </c>
      <c r="DB47" s="400">
        <f t="shared" si="69"/>
        <v>0</v>
      </c>
      <c r="DC47" s="400">
        <f t="shared" si="69"/>
        <v>0</v>
      </c>
      <c r="DD47" s="400">
        <f t="shared" si="69"/>
        <v>0</v>
      </c>
      <c r="DE47" s="400">
        <f t="shared" si="69"/>
        <v>0</v>
      </c>
      <c r="DF47" s="400">
        <f t="shared" si="69"/>
        <v>0</v>
      </c>
      <c r="DG47" s="400">
        <f t="shared" si="69"/>
        <v>0</v>
      </c>
      <c r="DH47" s="400">
        <f t="shared" si="69"/>
        <v>0</v>
      </c>
      <c r="DI47" s="400">
        <f t="shared" si="69"/>
        <v>0</v>
      </c>
      <c r="DJ47" s="400">
        <f t="shared" si="69"/>
        <v>0</v>
      </c>
      <c r="DK47" s="400">
        <f t="shared" si="69"/>
        <v>0</v>
      </c>
      <c r="DL47" s="400">
        <f t="shared" si="69"/>
        <v>0</v>
      </c>
      <c r="DM47" s="400">
        <f t="shared" si="69"/>
        <v>0</v>
      </c>
      <c r="DN47" s="400">
        <f t="shared" si="69"/>
        <v>0</v>
      </c>
      <c r="DO47" s="400">
        <f t="shared" si="69"/>
        <v>0</v>
      </c>
      <c r="DP47" s="400">
        <f t="shared" si="69"/>
        <v>0</v>
      </c>
      <c r="DQ47" s="400">
        <f t="shared" si="69"/>
        <v>0</v>
      </c>
      <c r="DR47" s="400">
        <f t="shared" si="69"/>
        <v>0</v>
      </c>
      <c r="DS47" s="400">
        <f t="shared" si="69"/>
        <v>0</v>
      </c>
      <c r="DT47" s="400">
        <f t="shared" si="69"/>
        <v>0</v>
      </c>
      <c r="DU47" s="400">
        <f t="shared" si="69"/>
        <v>0</v>
      </c>
      <c r="DV47" s="400">
        <f t="shared" si="69"/>
        <v>0</v>
      </c>
      <c r="DW47" s="400">
        <f t="shared" si="69"/>
        <v>0</v>
      </c>
      <c r="DX47" s="400">
        <f t="shared" si="69"/>
        <v>0</v>
      </c>
      <c r="DY47" s="400">
        <f t="shared" si="69"/>
        <v>0</v>
      </c>
      <c r="DZ47" s="400">
        <f t="shared" si="69"/>
        <v>0</v>
      </c>
      <c r="EA47" s="400">
        <f t="shared" si="69"/>
        <v>0</v>
      </c>
      <c r="EB47" s="400">
        <f t="shared" si="69"/>
        <v>0</v>
      </c>
      <c r="EC47" s="400">
        <f t="shared" si="69"/>
        <v>0</v>
      </c>
      <c r="ED47" s="400">
        <f t="shared" si="69"/>
        <v>0</v>
      </c>
      <c r="EE47" s="400">
        <f t="shared" si="69"/>
        <v>0</v>
      </c>
      <c r="EF47" s="400">
        <f t="shared" si="69"/>
        <v>0</v>
      </c>
      <c r="EG47" s="400">
        <f t="shared" si="69"/>
        <v>0</v>
      </c>
      <c r="EH47" s="400">
        <f t="shared" si="69"/>
        <v>0</v>
      </c>
      <c r="EI47" s="400">
        <f t="shared" si="69"/>
        <v>0</v>
      </c>
      <c r="EJ47" s="400">
        <f t="shared" si="69"/>
        <v>0</v>
      </c>
      <c r="EK47" s="400">
        <f t="shared" si="69"/>
        <v>0</v>
      </c>
      <c r="EL47" s="400">
        <f t="shared" si="69"/>
        <v>0</v>
      </c>
      <c r="EM47" s="400">
        <f t="shared" si="69"/>
        <v>0</v>
      </c>
      <c r="EN47" s="400">
        <f t="shared" si="69"/>
        <v>0</v>
      </c>
      <c r="EO47" s="400">
        <f t="shared" si="69"/>
        <v>0</v>
      </c>
      <c r="EP47" s="400">
        <f t="shared" si="69"/>
        <v>0</v>
      </c>
      <c r="EQ47" s="400">
        <f t="shared" si="69"/>
        <v>0</v>
      </c>
      <c r="ER47" s="1"/>
      <c r="ES47" s="395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</row>
    <row r="48" ht="12.75" customHeight="1">
      <c r="A48" s="1"/>
      <c r="B48" s="404"/>
      <c r="C48" s="405"/>
      <c r="D48" s="406"/>
      <c r="E48" s="406"/>
      <c r="F48" s="406"/>
      <c r="G48" s="406"/>
      <c r="H48" s="406"/>
      <c r="I48" s="406"/>
      <c r="J48" s="406"/>
      <c r="K48" s="406"/>
      <c r="L48" s="406"/>
      <c r="M48" s="406"/>
      <c r="N48" s="406"/>
      <c r="O48" s="407"/>
      <c r="P48" s="408"/>
      <c r="Q48" s="408"/>
      <c r="R48" s="408"/>
      <c r="S48" s="408"/>
      <c r="T48" s="408"/>
      <c r="U48" s="408"/>
      <c r="V48" s="408"/>
      <c r="W48" s="408"/>
      <c r="X48" s="408"/>
      <c r="Y48" s="408"/>
      <c r="Z48" s="408"/>
      <c r="AA48" s="408"/>
      <c r="AB48" s="408"/>
      <c r="AC48" s="408"/>
      <c r="AD48" s="408"/>
      <c r="AE48" s="408"/>
      <c r="AF48" s="408"/>
      <c r="AG48" s="408"/>
      <c r="AH48" s="408"/>
      <c r="AI48" s="408"/>
      <c r="AJ48" s="408"/>
      <c r="AK48" s="408"/>
      <c r="AL48" s="408"/>
      <c r="AM48" s="408"/>
      <c r="AN48" s="408"/>
      <c r="AO48" s="408"/>
      <c r="AP48" s="408"/>
      <c r="AQ48" s="408"/>
      <c r="AR48" s="408"/>
      <c r="AS48" s="408"/>
      <c r="AT48" s="408"/>
      <c r="AU48" s="408"/>
      <c r="AV48" s="408"/>
      <c r="AW48" s="408"/>
      <c r="AX48" s="408"/>
      <c r="AY48" s="408"/>
      <c r="AZ48" s="408"/>
      <c r="BA48" s="408"/>
      <c r="BB48" s="408"/>
      <c r="BC48" s="408"/>
      <c r="BD48" s="408"/>
      <c r="BE48" s="408"/>
      <c r="BF48" s="408"/>
      <c r="BG48" s="408"/>
      <c r="BH48" s="408"/>
      <c r="BI48" s="408"/>
      <c r="BJ48" s="408"/>
      <c r="BK48" s="408"/>
      <c r="BL48" s="408"/>
      <c r="BM48" s="408"/>
      <c r="BN48" s="408"/>
      <c r="BO48" s="408"/>
      <c r="BP48" s="408"/>
      <c r="BQ48" s="408"/>
      <c r="BR48" s="408"/>
      <c r="BS48" s="408"/>
      <c r="BT48" s="408"/>
      <c r="BU48" s="408"/>
      <c r="BV48" s="408"/>
      <c r="BW48" s="408"/>
      <c r="BX48" s="408"/>
      <c r="BY48" s="408"/>
      <c r="BZ48" s="408"/>
      <c r="CA48" s="408"/>
      <c r="CB48" s="408"/>
      <c r="CC48" s="408"/>
      <c r="CD48" s="408"/>
      <c r="CE48" s="408"/>
      <c r="CF48" s="408"/>
      <c r="CG48" s="408"/>
      <c r="CH48" s="408"/>
      <c r="CI48" s="408"/>
      <c r="CJ48" s="408"/>
      <c r="CK48" s="408"/>
      <c r="CL48" s="408"/>
      <c r="CM48" s="408"/>
      <c r="CN48" s="408"/>
      <c r="CO48" s="408"/>
      <c r="CP48" s="408"/>
      <c r="CQ48" s="408"/>
      <c r="CR48" s="408"/>
      <c r="CS48" s="408"/>
      <c r="CT48" s="408"/>
      <c r="CU48" s="408"/>
      <c r="CV48" s="408"/>
      <c r="CW48" s="408"/>
      <c r="CX48" s="408"/>
      <c r="CY48" s="408"/>
      <c r="CZ48" s="408"/>
      <c r="DA48" s="408"/>
      <c r="DB48" s="408"/>
      <c r="DC48" s="408"/>
      <c r="DD48" s="408"/>
      <c r="DE48" s="408"/>
      <c r="DF48" s="408"/>
      <c r="DG48" s="408"/>
      <c r="DH48" s="408"/>
      <c r="DI48" s="408"/>
      <c r="DJ48" s="408"/>
      <c r="DK48" s="408"/>
      <c r="DL48" s="408"/>
      <c r="DM48" s="408"/>
      <c r="DN48" s="408"/>
      <c r="DO48" s="408"/>
      <c r="DP48" s="408"/>
      <c r="DQ48" s="408"/>
      <c r="DR48" s="408"/>
      <c r="DS48" s="408"/>
      <c r="DT48" s="408"/>
      <c r="DU48" s="408"/>
      <c r="DV48" s="408"/>
      <c r="DW48" s="408"/>
      <c r="DX48" s="408"/>
      <c r="DY48" s="408"/>
      <c r="DZ48" s="408"/>
      <c r="EA48" s="408"/>
      <c r="EB48" s="408"/>
      <c r="EC48" s="408"/>
      <c r="ED48" s="408"/>
      <c r="EE48" s="408"/>
      <c r="EF48" s="408"/>
      <c r="EG48" s="408"/>
      <c r="EH48" s="408"/>
      <c r="EI48" s="408"/>
      <c r="EJ48" s="408"/>
      <c r="EK48" s="408"/>
      <c r="EL48" s="408"/>
      <c r="EM48" s="408"/>
      <c r="EN48" s="408"/>
      <c r="EO48" s="408"/>
      <c r="EP48" s="408"/>
      <c r="EQ48" s="408"/>
      <c r="ER48" s="1"/>
      <c r="ES48" s="395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</row>
    <row r="49" ht="12.75" customHeight="1">
      <c r="A49" s="1"/>
      <c r="B49" s="140" t="s">
        <v>395</v>
      </c>
      <c r="C49" s="399"/>
      <c r="D49" s="409">
        <f t="shared" ref="D49:N49" si="70">SUM(D16:D17,D22:D23,D27:D28,D32:D33,D38:D39,D44:D45)</f>
        <v>3400000</v>
      </c>
      <c r="E49" s="409">
        <f t="shared" si="70"/>
        <v>3468000</v>
      </c>
      <c r="F49" s="409">
        <f t="shared" si="70"/>
        <v>3537360</v>
      </c>
      <c r="G49" s="409">
        <f t="shared" si="70"/>
        <v>3608107.2</v>
      </c>
      <c r="H49" s="409">
        <f t="shared" si="70"/>
        <v>3680269.344</v>
      </c>
      <c r="I49" s="409">
        <f t="shared" si="70"/>
        <v>3753874.731</v>
      </c>
      <c r="J49" s="409">
        <f t="shared" si="70"/>
        <v>3828952.225</v>
      </c>
      <c r="K49" s="409">
        <f t="shared" si="70"/>
        <v>3905531.27</v>
      </c>
      <c r="L49" s="409">
        <f t="shared" si="70"/>
        <v>3983641.895</v>
      </c>
      <c r="M49" s="409">
        <f t="shared" si="70"/>
        <v>4063314.733</v>
      </c>
      <c r="N49" s="409">
        <f t="shared" si="70"/>
        <v>4144581.028</v>
      </c>
      <c r="O49" s="410"/>
      <c r="P49" s="411">
        <f t="shared" ref="P49:EQ49" si="71">SUM(P16:P17,P22:P23,P27:P28,P32:P33,P38:P39,P44:P45)</f>
        <v>283333.3333</v>
      </c>
      <c r="Q49" s="412">
        <f t="shared" si="71"/>
        <v>283333.3333</v>
      </c>
      <c r="R49" s="412">
        <f t="shared" si="71"/>
        <v>283333.3333</v>
      </c>
      <c r="S49" s="412">
        <f t="shared" si="71"/>
        <v>283333.3333</v>
      </c>
      <c r="T49" s="412">
        <f t="shared" si="71"/>
        <v>283333.3333</v>
      </c>
      <c r="U49" s="412">
        <f t="shared" si="71"/>
        <v>283333.3333</v>
      </c>
      <c r="V49" s="412">
        <f t="shared" si="71"/>
        <v>283333.3333</v>
      </c>
      <c r="W49" s="412">
        <f t="shared" si="71"/>
        <v>283333.3333</v>
      </c>
      <c r="X49" s="412">
        <f t="shared" si="71"/>
        <v>283333.3333</v>
      </c>
      <c r="Y49" s="412">
        <f t="shared" si="71"/>
        <v>283333.3333</v>
      </c>
      <c r="Z49" s="412">
        <f t="shared" si="71"/>
        <v>283333.3333</v>
      </c>
      <c r="AA49" s="412">
        <f t="shared" si="71"/>
        <v>283333.3333</v>
      </c>
      <c r="AB49" s="412">
        <f t="shared" si="71"/>
        <v>289000</v>
      </c>
      <c r="AC49" s="412">
        <f t="shared" si="71"/>
        <v>289000</v>
      </c>
      <c r="AD49" s="412">
        <f t="shared" si="71"/>
        <v>289000</v>
      </c>
      <c r="AE49" s="412">
        <f t="shared" si="71"/>
        <v>289000</v>
      </c>
      <c r="AF49" s="412">
        <f t="shared" si="71"/>
        <v>289000</v>
      </c>
      <c r="AG49" s="412">
        <f t="shared" si="71"/>
        <v>289000</v>
      </c>
      <c r="AH49" s="412">
        <f t="shared" si="71"/>
        <v>289000</v>
      </c>
      <c r="AI49" s="412">
        <f t="shared" si="71"/>
        <v>289000</v>
      </c>
      <c r="AJ49" s="412">
        <f t="shared" si="71"/>
        <v>289000</v>
      </c>
      <c r="AK49" s="412">
        <f t="shared" si="71"/>
        <v>289000</v>
      </c>
      <c r="AL49" s="412">
        <f t="shared" si="71"/>
        <v>289000</v>
      </c>
      <c r="AM49" s="412">
        <f t="shared" si="71"/>
        <v>289000</v>
      </c>
      <c r="AN49" s="412">
        <f t="shared" si="71"/>
        <v>294780</v>
      </c>
      <c r="AO49" s="412">
        <f t="shared" si="71"/>
        <v>294780</v>
      </c>
      <c r="AP49" s="412">
        <f t="shared" si="71"/>
        <v>294780</v>
      </c>
      <c r="AQ49" s="412">
        <f t="shared" si="71"/>
        <v>294780</v>
      </c>
      <c r="AR49" s="412">
        <f t="shared" si="71"/>
        <v>294780</v>
      </c>
      <c r="AS49" s="412">
        <f t="shared" si="71"/>
        <v>294780</v>
      </c>
      <c r="AT49" s="412">
        <f t="shared" si="71"/>
        <v>294780</v>
      </c>
      <c r="AU49" s="412">
        <f t="shared" si="71"/>
        <v>294780</v>
      </c>
      <c r="AV49" s="412">
        <f t="shared" si="71"/>
        <v>294780</v>
      </c>
      <c r="AW49" s="412">
        <f t="shared" si="71"/>
        <v>294780</v>
      </c>
      <c r="AX49" s="412">
        <f t="shared" si="71"/>
        <v>294780</v>
      </c>
      <c r="AY49" s="412">
        <f t="shared" si="71"/>
        <v>294780</v>
      </c>
      <c r="AZ49" s="412">
        <f t="shared" si="71"/>
        <v>300675.6</v>
      </c>
      <c r="BA49" s="412">
        <f t="shared" si="71"/>
        <v>300675.6</v>
      </c>
      <c r="BB49" s="412">
        <f t="shared" si="71"/>
        <v>300675.6</v>
      </c>
      <c r="BC49" s="412">
        <f t="shared" si="71"/>
        <v>300675.6</v>
      </c>
      <c r="BD49" s="412">
        <f t="shared" si="71"/>
        <v>300675.6</v>
      </c>
      <c r="BE49" s="412">
        <f t="shared" si="71"/>
        <v>300675.6</v>
      </c>
      <c r="BF49" s="412">
        <f t="shared" si="71"/>
        <v>300675.6</v>
      </c>
      <c r="BG49" s="412">
        <f t="shared" si="71"/>
        <v>300675.6</v>
      </c>
      <c r="BH49" s="412">
        <f t="shared" si="71"/>
        <v>300675.6</v>
      </c>
      <c r="BI49" s="412">
        <f t="shared" si="71"/>
        <v>300675.6</v>
      </c>
      <c r="BJ49" s="412">
        <f t="shared" si="71"/>
        <v>300675.6</v>
      </c>
      <c r="BK49" s="412">
        <f t="shared" si="71"/>
        <v>300675.6</v>
      </c>
      <c r="BL49" s="412">
        <f t="shared" si="71"/>
        <v>306689.112</v>
      </c>
      <c r="BM49" s="412">
        <f t="shared" si="71"/>
        <v>306689.112</v>
      </c>
      <c r="BN49" s="412">
        <f t="shared" si="71"/>
        <v>306689.112</v>
      </c>
      <c r="BO49" s="412">
        <f t="shared" si="71"/>
        <v>306689.112</v>
      </c>
      <c r="BP49" s="412">
        <f t="shared" si="71"/>
        <v>306689.112</v>
      </c>
      <c r="BQ49" s="412">
        <f t="shared" si="71"/>
        <v>306689.112</v>
      </c>
      <c r="BR49" s="412">
        <f t="shared" si="71"/>
        <v>306689.112</v>
      </c>
      <c r="BS49" s="412">
        <f t="shared" si="71"/>
        <v>306689.112</v>
      </c>
      <c r="BT49" s="412">
        <f t="shared" si="71"/>
        <v>306689.112</v>
      </c>
      <c r="BU49" s="412">
        <f t="shared" si="71"/>
        <v>306689.112</v>
      </c>
      <c r="BV49" s="412">
        <f t="shared" si="71"/>
        <v>306689.112</v>
      </c>
      <c r="BW49" s="412">
        <f t="shared" si="71"/>
        <v>306689.112</v>
      </c>
      <c r="BX49" s="412">
        <f t="shared" si="71"/>
        <v>312822.8942</v>
      </c>
      <c r="BY49" s="412">
        <f t="shared" si="71"/>
        <v>312822.8942</v>
      </c>
      <c r="BZ49" s="412">
        <f t="shared" si="71"/>
        <v>312822.8942</v>
      </c>
      <c r="CA49" s="412">
        <f t="shared" si="71"/>
        <v>312822.8942</v>
      </c>
      <c r="CB49" s="412">
        <f t="shared" si="71"/>
        <v>312822.8942</v>
      </c>
      <c r="CC49" s="412">
        <f t="shared" si="71"/>
        <v>312822.8942</v>
      </c>
      <c r="CD49" s="412">
        <f t="shared" si="71"/>
        <v>312822.8942</v>
      </c>
      <c r="CE49" s="412">
        <f t="shared" si="71"/>
        <v>312822.8942</v>
      </c>
      <c r="CF49" s="412">
        <f t="shared" si="71"/>
        <v>312822.8942</v>
      </c>
      <c r="CG49" s="412">
        <f t="shared" si="71"/>
        <v>312822.8942</v>
      </c>
      <c r="CH49" s="412">
        <f t="shared" si="71"/>
        <v>312822.8942</v>
      </c>
      <c r="CI49" s="412">
        <f t="shared" si="71"/>
        <v>312822.8942</v>
      </c>
      <c r="CJ49" s="412">
        <f t="shared" si="71"/>
        <v>319079.3521</v>
      </c>
      <c r="CK49" s="412">
        <f t="shared" si="71"/>
        <v>319079.3521</v>
      </c>
      <c r="CL49" s="412">
        <f t="shared" si="71"/>
        <v>319079.3521</v>
      </c>
      <c r="CM49" s="412">
        <f t="shared" si="71"/>
        <v>319079.3521</v>
      </c>
      <c r="CN49" s="412">
        <f t="shared" si="71"/>
        <v>319079.3521</v>
      </c>
      <c r="CO49" s="412">
        <f t="shared" si="71"/>
        <v>319079.3521</v>
      </c>
      <c r="CP49" s="412">
        <f t="shared" si="71"/>
        <v>319079.3521</v>
      </c>
      <c r="CQ49" s="412">
        <f t="shared" si="71"/>
        <v>319079.3521</v>
      </c>
      <c r="CR49" s="412">
        <f t="shared" si="71"/>
        <v>319079.3521</v>
      </c>
      <c r="CS49" s="412">
        <f t="shared" si="71"/>
        <v>319079.3521</v>
      </c>
      <c r="CT49" s="412">
        <f t="shared" si="71"/>
        <v>319079.3521</v>
      </c>
      <c r="CU49" s="412">
        <f t="shared" si="71"/>
        <v>319079.3521</v>
      </c>
      <c r="CV49" s="412">
        <f t="shared" si="71"/>
        <v>325460.9392</v>
      </c>
      <c r="CW49" s="412">
        <f t="shared" si="71"/>
        <v>325460.9392</v>
      </c>
      <c r="CX49" s="412">
        <f t="shared" si="71"/>
        <v>325460.9392</v>
      </c>
      <c r="CY49" s="412">
        <f t="shared" si="71"/>
        <v>325460.9392</v>
      </c>
      <c r="CZ49" s="412">
        <f t="shared" si="71"/>
        <v>325460.9392</v>
      </c>
      <c r="DA49" s="412">
        <f t="shared" si="71"/>
        <v>325460.9392</v>
      </c>
      <c r="DB49" s="412">
        <f t="shared" si="71"/>
        <v>325460.9392</v>
      </c>
      <c r="DC49" s="412">
        <f t="shared" si="71"/>
        <v>325460.9392</v>
      </c>
      <c r="DD49" s="412">
        <f t="shared" si="71"/>
        <v>325460.9392</v>
      </c>
      <c r="DE49" s="412">
        <f t="shared" si="71"/>
        <v>325460.9392</v>
      </c>
      <c r="DF49" s="412">
        <f t="shared" si="71"/>
        <v>325460.9392</v>
      </c>
      <c r="DG49" s="412">
        <f t="shared" si="71"/>
        <v>325460.9392</v>
      </c>
      <c r="DH49" s="412">
        <f t="shared" si="71"/>
        <v>331970.158</v>
      </c>
      <c r="DI49" s="412">
        <f t="shared" si="71"/>
        <v>331970.158</v>
      </c>
      <c r="DJ49" s="412">
        <f t="shared" si="71"/>
        <v>331970.158</v>
      </c>
      <c r="DK49" s="412">
        <f t="shared" si="71"/>
        <v>331970.158</v>
      </c>
      <c r="DL49" s="412">
        <f t="shared" si="71"/>
        <v>331970.158</v>
      </c>
      <c r="DM49" s="412">
        <f t="shared" si="71"/>
        <v>331970.158</v>
      </c>
      <c r="DN49" s="412">
        <f t="shared" si="71"/>
        <v>331970.158</v>
      </c>
      <c r="DO49" s="412">
        <f t="shared" si="71"/>
        <v>331970.158</v>
      </c>
      <c r="DP49" s="412">
        <f t="shared" si="71"/>
        <v>331970.158</v>
      </c>
      <c r="DQ49" s="412">
        <f t="shared" si="71"/>
        <v>331970.158</v>
      </c>
      <c r="DR49" s="412">
        <f t="shared" si="71"/>
        <v>331970.158</v>
      </c>
      <c r="DS49" s="412">
        <f t="shared" si="71"/>
        <v>331970.158</v>
      </c>
      <c r="DT49" s="412">
        <f t="shared" si="71"/>
        <v>338609.5611</v>
      </c>
      <c r="DU49" s="412">
        <f t="shared" si="71"/>
        <v>338609.5611</v>
      </c>
      <c r="DV49" s="412">
        <f t="shared" si="71"/>
        <v>338609.5611</v>
      </c>
      <c r="DW49" s="412">
        <f t="shared" si="71"/>
        <v>338609.5611</v>
      </c>
      <c r="DX49" s="412">
        <f t="shared" si="71"/>
        <v>338609.5611</v>
      </c>
      <c r="DY49" s="412">
        <f t="shared" si="71"/>
        <v>338609.5611</v>
      </c>
      <c r="DZ49" s="412">
        <f t="shared" si="71"/>
        <v>338609.5611</v>
      </c>
      <c r="EA49" s="412">
        <f t="shared" si="71"/>
        <v>338609.5611</v>
      </c>
      <c r="EB49" s="412">
        <f t="shared" si="71"/>
        <v>338609.5611</v>
      </c>
      <c r="EC49" s="412">
        <f t="shared" si="71"/>
        <v>338609.5611</v>
      </c>
      <c r="ED49" s="412">
        <f t="shared" si="71"/>
        <v>338609.5611</v>
      </c>
      <c r="EE49" s="412">
        <f t="shared" si="71"/>
        <v>338609.5611</v>
      </c>
      <c r="EF49" s="412">
        <f t="shared" si="71"/>
        <v>345381.7523</v>
      </c>
      <c r="EG49" s="412">
        <f t="shared" si="71"/>
        <v>345381.7523</v>
      </c>
      <c r="EH49" s="412">
        <f t="shared" si="71"/>
        <v>345381.7523</v>
      </c>
      <c r="EI49" s="412">
        <f t="shared" si="71"/>
        <v>345381.7523</v>
      </c>
      <c r="EJ49" s="412">
        <f t="shared" si="71"/>
        <v>345381.7523</v>
      </c>
      <c r="EK49" s="412">
        <f t="shared" si="71"/>
        <v>345381.7523</v>
      </c>
      <c r="EL49" s="412">
        <f t="shared" si="71"/>
        <v>345381.7523</v>
      </c>
      <c r="EM49" s="412">
        <f t="shared" si="71"/>
        <v>345381.7523</v>
      </c>
      <c r="EN49" s="412">
        <f t="shared" si="71"/>
        <v>345381.7523</v>
      </c>
      <c r="EO49" s="412">
        <f t="shared" si="71"/>
        <v>345381.7523</v>
      </c>
      <c r="EP49" s="412">
        <f t="shared" si="71"/>
        <v>345381.7523</v>
      </c>
      <c r="EQ49" s="412">
        <f t="shared" si="71"/>
        <v>345381.7523</v>
      </c>
      <c r="ER49" s="1"/>
      <c r="ES49" s="395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</row>
    <row r="50" ht="12.75" customHeight="1">
      <c r="A50" s="1"/>
      <c r="B50" s="413" t="s">
        <v>396</v>
      </c>
      <c r="C50" s="414"/>
      <c r="D50" s="415">
        <f t="shared" ref="D50:N50" si="72">D18+D24+D29+D34+D40+D46</f>
        <v>1360000</v>
      </c>
      <c r="E50" s="415">
        <f t="shared" si="72"/>
        <v>1387200</v>
      </c>
      <c r="F50" s="415">
        <f t="shared" si="72"/>
        <v>1414944</v>
      </c>
      <c r="G50" s="415">
        <f t="shared" si="72"/>
        <v>1443242.88</v>
      </c>
      <c r="H50" s="415">
        <f t="shared" si="72"/>
        <v>1472107.738</v>
      </c>
      <c r="I50" s="416">
        <f t="shared" si="72"/>
        <v>1501549.892</v>
      </c>
      <c r="J50" s="417">
        <f t="shared" si="72"/>
        <v>1531580.89</v>
      </c>
      <c r="K50" s="417">
        <f t="shared" si="72"/>
        <v>1562212.508</v>
      </c>
      <c r="L50" s="417">
        <f t="shared" si="72"/>
        <v>1593456.758</v>
      </c>
      <c r="M50" s="417">
        <f t="shared" si="72"/>
        <v>1625325.893</v>
      </c>
      <c r="N50" s="417">
        <f t="shared" si="72"/>
        <v>1657832.411</v>
      </c>
      <c r="O50" s="414"/>
      <c r="P50" s="418">
        <f t="shared" ref="P50:EQ50" si="73">P18+P24+P29+P34+P40+P46</f>
        <v>113333.3333</v>
      </c>
      <c r="Q50" s="417">
        <f t="shared" si="73"/>
        <v>113333.3333</v>
      </c>
      <c r="R50" s="417">
        <f t="shared" si="73"/>
        <v>113333.3333</v>
      </c>
      <c r="S50" s="417">
        <f t="shared" si="73"/>
        <v>113333.3333</v>
      </c>
      <c r="T50" s="417">
        <f t="shared" si="73"/>
        <v>113333.3333</v>
      </c>
      <c r="U50" s="417">
        <f t="shared" si="73"/>
        <v>113333.3333</v>
      </c>
      <c r="V50" s="417">
        <f t="shared" si="73"/>
        <v>113333.3333</v>
      </c>
      <c r="W50" s="417">
        <f t="shared" si="73"/>
        <v>113333.3333</v>
      </c>
      <c r="X50" s="417">
        <f t="shared" si="73"/>
        <v>113333.3333</v>
      </c>
      <c r="Y50" s="417">
        <f t="shared" si="73"/>
        <v>113333.3333</v>
      </c>
      <c r="Z50" s="417">
        <f t="shared" si="73"/>
        <v>113333.3333</v>
      </c>
      <c r="AA50" s="417">
        <f t="shared" si="73"/>
        <v>113333.3333</v>
      </c>
      <c r="AB50" s="417">
        <f t="shared" si="73"/>
        <v>115600</v>
      </c>
      <c r="AC50" s="417">
        <f t="shared" si="73"/>
        <v>115600</v>
      </c>
      <c r="AD50" s="417">
        <f t="shared" si="73"/>
        <v>115600</v>
      </c>
      <c r="AE50" s="417">
        <f t="shared" si="73"/>
        <v>115600</v>
      </c>
      <c r="AF50" s="417">
        <f t="shared" si="73"/>
        <v>115600</v>
      </c>
      <c r="AG50" s="417">
        <f t="shared" si="73"/>
        <v>115600</v>
      </c>
      <c r="AH50" s="417">
        <f t="shared" si="73"/>
        <v>115600</v>
      </c>
      <c r="AI50" s="417">
        <f t="shared" si="73"/>
        <v>115600</v>
      </c>
      <c r="AJ50" s="417">
        <f t="shared" si="73"/>
        <v>115600</v>
      </c>
      <c r="AK50" s="417">
        <f t="shared" si="73"/>
        <v>115600</v>
      </c>
      <c r="AL50" s="417">
        <f t="shared" si="73"/>
        <v>115600</v>
      </c>
      <c r="AM50" s="417">
        <f t="shared" si="73"/>
        <v>115600</v>
      </c>
      <c r="AN50" s="417">
        <f t="shared" si="73"/>
        <v>117912</v>
      </c>
      <c r="AO50" s="417">
        <f t="shared" si="73"/>
        <v>117912</v>
      </c>
      <c r="AP50" s="417">
        <f t="shared" si="73"/>
        <v>117912</v>
      </c>
      <c r="AQ50" s="417">
        <f t="shared" si="73"/>
        <v>117912</v>
      </c>
      <c r="AR50" s="417">
        <f t="shared" si="73"/>
        <v>117912</v>
      </c>
      <c r="AS50" s="417">
        <f t="shared" si="73"/>
        <v>117912</v>
      </c>
      <c r="AT50" s="417">
        <f t="shared" si="73"/>
        <v>117912</v>
      </c>
      <c r="AU50" s="417">
        <f t="shared" si="73"/>
        <v>117912</v>
      </c>
      <c r="AV50" s="417">
        <f t="shared" si="73"/>
        <v>117912</v>
      </c>
      <c r="AW50" s="417">
        <f t="shared" si="73"/>
        <v>117912</v>
      </c>
      <c r="AX50" s="417">
        <f t="shared" si="73"/>
        <v>117912</v>
      </c>
      <c r="AY50" s="417">
        <f t="shared" si="73"/>
        <v>117912</v>
      </c>
      <c r="AZ50" s="417">
        <f t="shared" si="73"/>
        <v>120270.24</v>
      </c>
      <c r="BA50" s="417">
        <f t="shared" si="73"/>
        <v>120270.24</v>
      </c>
      <c r="BB50" s="417">
        <f t="shared" si="73"/>
        <v>120270.24</v>
      </c>
      <c r="BC50" s="417">
        <f t="shared" si="73"/>
        <v>120270.24</v>
      </c>
      <c r="BD50" s="417">
        <f t="shared" si="73"/>
        <v>120270.24</v>
      </c>
      <c r="BE50" s="417">
        <f t="shared" si="73"/>
        <v>120270.24</v>
      </c>
      <c r="BF50" s="417">
        <f t="shared" si="73"/>
        <v>120270.24</v>
      </c>
      <c r="BG50" s="417">
        <f t="shared" si="73"/>
        <v>120270.24</v>
      </c>
      <c r="BH50" s="417">
        <f t="shared" si="73"/>
        <v>120270.24</v>
      </c>
      <c r="BI50" s="417">
        <f t="shared" si="73"/>
        <v>120270.24</v>
      </c>
      <c r="BJ50" s="417">
        <f t="shared" si="73"/>
        <v>120270.24</v>
      </c>
      <c r="BK50" s="417">
        <f t="shared" si="73"/>
        <v>120270.24</v>
      </c>
      <c r="BL50" s="417">
        <f t="shared" si="73"/>
        <v>122675.6448</v>
      </c>
      <c r="BM50" s="417">
        <f t="shared" si="73"/>
        <v>122675.6448</v>
      </c>
      <c r="BN50" s="417">
        <f t="shared" si="73"/>
        <v>122675.6448</v>
      </c>
      <c r="BO50" s="417">
        <f t="shared" si="73"/>
        <v>122675.6448</v>
      </c>
      <c r="BP50" s="417">
        <f t="shared" si="73"/>
        <v>122675.6448</v>
      </c>
      <c r="BQ50" s="417">
        <f t="shared" si="73"/>
        <v>122675.6448</v>
      </c>
      <c r="BR50" s="417">
        <f t="shared" si="73"/>
        <v>122675.6448</v>
      </c>
      <c r="BS50" s="417">
        <f t="shared" si="73"/>
        <v>122675.6448</v>
      </c>
      <c r="BT50" s="417">
        <f t="shared" si="73"/>
        <v>122675.6448</v>
      </c>
      <c r="BU50" s="417">
        <f t="shared" si="73"/>
        <v>122675.6448</v>
      </c>
      <c r="BV50" s="417">
        <f t="shared" si="73"/>
        <v>122675.6448</v>
      </c>
      <c r="BW50" s="417">
        <f t="shared" si="73"/>
        <v>122675.6448</v>
      </c>
      <c r="BX50" s="417">
        <f t="shared" si="73"/>
        <v>125129.1577</v>
      </c>
      <c r="BY50" s="417">
        <f t="shared" si="73"/>
        <v>125129.1577</v>
      </c>
      <c r="BZ50" s="417">
        <f t="shared" si="73"/>
        <v>125129.1577</v>
      </c>
      <c r="CA50" s="417">
        <f t="shared" si="73"/>
        <v>125129.1577</v>
      </c>
      <c r="CB50" s="417">
        <f t="shared" si="73"/>
        <v>125129.1577</v>
      </c>
      <c r="CC50" s="417">
        <f t="shared" si="73"/>
        <v>125129.1577</v>
      </c>
      <c r="CD50" s="417">
        <f t="shared" si="73"/>
        <v>125129.1577</v>
      </c>
      <c r="CE50" s="417">
        <f t="shared" si="73"/>
        <v>125129.1577</v>
      </c>
      <c r="CF50" s="417">
        <f t="shared" si="73"/>
        <v>125129.1577</v>
      </c>
      <c r="CG50" s="417">
        <f t="shared" si="73"/>
        <v>125129.1577</v>
      </c>
      <c r="CH50" s="417">
        <f t="shared" si="73"/>
        <v>125129.1577</v>
      </c>
      <c r="CI50" s="417">
        <f t="shared" si="73"/>
        <v>125129.1577</v>
      </c>
      <c r="CJ50" s="417">
        <f t="shared" si="73"/>
        <v>127631.7408</v>
      </c>
      <c r="CK50" s="417">
        <f t="shared" si="73"/>
        <v>127631.7408</v>
      </c>
      <c r="CL50" s="417">
        <f t="shared" si="73"/>
        <v>127631.7408</v>
      </c>
      <c r="CM50" s="417">
        <f t="shared" si="73"/>
        <v>127631.7408</v>
      </c>
      <c r="CN50" s="417">
        <f t="shared" si="73"/>
        <v>127631.7408</v>
      </c>
      <c r="CO50" s="417">
        <f t="shared" si="73"/>
        <v>127631.7408</v>
      </c>
      <c r="CP50" s="417">
        <f t="shared" si="73"/>
        <v>127631.7408</v>
      </c>
      <c r="CQ50" s="417">
        <f t="shared" si="73"/>
        <v>127631.7408</v>
      </c>
      <c r="CR50" s="417">
        <f t="shared" si="73"/>
        <v>127631.7408</v>
      </c>
      <c r="CS50" s="417">
        <f t="shared" si="73"/>
        <v>127631.7408</v>
      </c>
      <c r="CT50" s="417">
        <f t="shared" si="73"/>
        <v>127631.7408</v>
      </c>
      <c r="CU50" s="417">
        <f t="shared" si="73"/>
        <v>127631.7408</v>
      </c>
      <c r="CV50" s="417">
        <f t="shared" si="73"/>
        <v>130184.3757</v>
      </c>
      <c r="CW50" s="417">
        <f t="shared" si="73"/>
        <v>130184.3757</v>
      </c>
      <c r="CX50" s="417">
        <f t="shared" si="73"/>
        <v>130184.3757</v>
      </c>
      <c r="CY50" s="417">
        <f t="shared" si="73"/>
        <v>130184.3757</v>
      </c>
      <c r="CZ50" s="417">
        <f t="shared" si="73"/>
        <v>130184.3757</v>
      </c>
      <c r="DA50" s="417">
        <f t="shared" si="73"/>
        <v>130184.3757</v>
      </c>
      <c r="DB50" s="417">
        <f t="shared" si="73"/>
        <v>130184.3757</v>
      </c>
      <c r="DC50" s="417">
        <f t="shared" si="73"/>
        <v>130184.3757</v>
      </c>
      <c r="DD50" s="417">
        <f t="shared" si="73"/>
        <v>130184.3757</v>
      </c>
      <c r="DE50" s="417">
        <f t="shared" si="73"/>
        <v>130184.3757</v>
      </c>
      <c r="DF50" s="417">
        <f t="shared" si="73"/>
        <v>130184.3757</v>
      </c>
      <c r="DG50" s="417">
        <f t="shared" si="73"/>
        <v>130184.3757</v>
      </c>
      <c r="DH50" s="417">
        <f t="shared" si="73"/>
        <v>132788.0632</v>
      </c>
      <c r="DI50" s="417">
        <f t="shared" si="73"/>
        <v>132788.0632</v>
      </c>
      <c r="DJ50" s="417">
        <f t="shared" si="73"/>
        <v>132788.0632</v>
      </c>
      <c r="DK50" s="417">
        <f t="shared" si="73"/>
        <v>132788.0632</v>
      </c>
      <c r="DL50" s="417">
        <f t="shared" si="73"/>
        <v>132788.0632</v>
      </c>
      <c r="DM50" s="417">
        <f t="shared" si="73"/>
        <v>132788.0632</v>
      </c>
      <c r="DN50" s="417">
        <f t="shared" si="73"/>
        <v>132788.0632</v>
      </c>
      <c r="DO50" s="417">
        <f t="shared" si="73"/>
        <v>132788.0632</v>
      </c>
      <c r="DP50" s="417">
        <f t="shared" si="73"/>
        <v>132788.0632</v>
      </c>
      <c r="DQ50" s="417">
        <f t="shared" si="73"/>
        <v>132788.0632</v>
      </c>
      <c r="DR50" s="417">
        <f t="shared" si="73"/>
        <v>132788.0632</v>
      </c>
      <c r="DS50" s="417">
        <f t="shared" si="73"/>
        <v>132788.0632</v>
      </c>
      <c r="DT50" s="417">
        <f t="shared" si="73"/>
        <v>135443.8244</v>
      </c>
      <c r="DU50" s="417">
        <f t="shared" si="73"/>
        <v>135443.8244</v>
      </c>
      <c r="DV50" s="417">
        <f t="shared" si="73"/>
        <v>135443.8244</v>
      </c>
      <c r="DW50" s="417">
        <f t="shared" si="73"/>
        <v>135443.8244</v>
      </c>
      <c r="DX50" s="417">
        <f t="shared" si="73"/>
        <v>135443.8244</v>
      </c>
      <c r="DY50" s="417">
        <f t="shared" si="73"/>
        <v>135443.8244</v>
      </c>
      <c r="DZ50" s="417">
        <f t="shared" si="73"/>
        <v>135443.8244</v>
      </c>
      <c r="EA50" s="417">
        <f t="shared" si="73"/>
        <v>135443.8244</v>
      </c>
      <c r="EB50" s="417">
        <f t="shared" si="73"/>
        <v>135443.8244</v>
      </c>
      <c r="EC50" s="417">
        <f t="shared" si="73"/>
        <v>135443.8244</v>
      </c>
      <c r="ED50" s="417">
        <f t="shared" si="73"/>
        <v>135443.8244</v>
      </c>
      <c r="EE50" s="417">
        <f t="shared" si="73"/>
        <v>135443.8244</v>
      </c>
      <c r="EF50" s="417">
        <f t="shared" si="73"/>
        <v>138152.7009</v>
      </c>
      <c r="EG50" s="417">
        <f t="shared" si="73"/>
        <v>138152.7009</v>
      </c>
      <c r="EH50" s="417">
        <f t="shared" si="73"/>
        <v>138152.7009</v>
      </c>
      <c r="EI50" s="417">
        <f t="shared" si="73"/>
        <v>138152.7009</v>
      </c>
      <c r="EJ50" s="417">
        <f t="shared" si="73"/>
        <v>138152.7009</v>
      </c>
      <c r="EK50" s="417">
        <f t="shared" si="73"/>
        <v>138152.7009</v>
      </c>
      <c r="EL50" s="417">
        <f t="shared" si="73"/>
        <v>138152.7009</v>
      </c>
      <c r="EM50" s="417">
        <f t="shared" si="73"/>
        <v>138152.7009</v>
      </c>
      <c r="EN50" s="417">
        <f t="shared" si="73"/>
        <v>138152.7009</v>
      </c>
      <c r="EO50" s="417">
        <f t="shared" si="73"/>
        <v>138152.7009</v>
      </c>
      <c r="EP50" s="417">
        <f t="shared" si="73"/>
        <v>138152.7009</v>
      </c>
      <c r="EQ50" s="417">
        <f t="shared" si="73"/>
        <v>138152.7009</v>
      </c>
      <c r="ER50" s="75"/>
      <c r="ES50" s="75"/>
      <c r="ET50" s="75"/>
      <c r="EU50" s="75"/>
      <c r="EV50" s="75"/>
      <c r="EW50" s="75"/>
      <c r="EX50" s="75"/>
      <c r="EY50" s="75"/>
      <c r="EZ50" s="75"/>
      <c r="FA50" s="75"/>
      <c r="FB50" s="75"/>
      <c r="FC50" s="75"/>
      <c r="FD50" s="75"/>
      <c r="FE50" s="75"/>
      <c r="FF50" s="75"/>
      <c r="FG50" s="75"/>
      <c r="FH50" s="75"/>
      <c r="FI50" s="75"/>
      <c r="FJ50" s="75"/>
      <c r="FK50" s="75"/>
      <c r="FL50" s="75"/>
      <c r="FM50" s="75"/>
      <c r="FN50" s="75"/>
      <c r="FO50" s="75"/>
      <c r="FP50" s="75"/>
      <c r="FQ50" s="75"/>
      <c r="FR50" s="75"/>
      <c r="FS50" s="75"/>
      <c r="FT50" s="75"/>
      <c r="FU50" s="75"/>
      <c r="FV50" s="75"/>
      <c r="FW50" s="75"/>
      <c r="FX50" s="75"/>
      <c r="FY50" s="75"/>
      <c r="FZ50" s="75"/>
      <c r="GA50" s="75"/>
      <c r="GB50" s="75"/>
      <c r="GC50" s="75"/>
      <c r="GD50" s="75"/>
      <c r="GE50" s="75"/>
      <c r="GF50" s="75"/>
      <c r="GG50" s="75"/>
      <c r="GH50" s="75"/>
      <c r="GI50" s="75"/>
      <c r="GJ50" s="75"/>
      <c r="GK50" s="75"/>
      <c r="GL50" s="75"/>
      <c r="GM50" s="75"/>
      <c r="GN50" s="75"/>
      <c r="GO50" s="75"/>
      <c r="GP50" s="75"/>
      <c r="GQ50" s="75"/>
      <c r="GR50" s="75"/>
      <c r="GS50" s="75"/>
      <c r="GT50" s="75"/>
      <c r="GU50" s="75"/>
      <c r="GV50" s="75"/>
      <c r="GW50" s="75"/>
      <c r="GX50" s="75"/>
      <c r="GY50" s="75"/>
      <c r="GZ50" s="75"/>
      <c r="HA50" s="75"/>
      <c r="HB50" s="75"/>
      <c r="HC50" s="75"/>
      <c r="HD50" s="75"/>
      <c r="HE50" s="75"/>
      <c r="HF50" s="75"/>
      <c r="HG50" s="75"/>
      <c r="HH50" s="75"/>
      <c r="HI50" s="75"/>
      <c r="HJ50" s="75"/>
      <c r="HK50" s="75"/>
      <c r="HL50" s="75"/>
      <c r="HM50" s="75"/>
      <c r="HN50" s="75"/>
      <c r="HO50" s="75"/>
      <c r="HP50" s="75"/>
      <c r="HQ50" s="75"/>
      <c r="HR50" s="75"/>
      <c r="HS50" s="75"/>
      <c r="HT50" s="75"/>
      <c r="HU50" s="75"/>
      <c r="HV50" s="75"/>
      <c r="HW50" s="75"/>
      <c r="HX50" s="75"/>
      <c r="HY50" s="75"/>
      <c r="HZ50" s="75"/>
      <c r="IA50" s="75"/>
      <c r="IB50" s="75"/>
      <c r="IC50" s="75"/>
      <c r="ID50" s="75"/>
      <c r="IE50" s="75"/>
      <c r="IF50" s="75"/>
      <c r="IG50" s="75"/>
      <c r="IH50" s="75"/>
      <c r="II50" s="75"/>
      <c r="IJ50" s="75"/>
      <c r="IK50" s="75"/>
      <c r="IL50" s="75"/>
      <c r="IM50" s="75"/>
      <c r="IN50" s="75"/>
      <c r="IO50" s="75"/>
      <c r="IP50" s="75"/>
      <c r="IQ50" s="75"/>
      <c r="IR50" s="75"/>
      <c r="IS50" s="75"/>
      <c r="IT50" s="75"/>
      <c r="IU50" s="75"/>
      <c r="IV50" s="75"/>
      <c r="IW50" s="75"/>
      <c r="IX50" s="75"/>
      <c r="IY50" s="75"/>
      <c r="IZ50" s="75"/>
      <c r="JA50" s="75"/>
      <c r="JB50" s="75"/>
      <c r="JC50" s="75"/>
      <c r="JD50" s="75"/>
      <c r="JE50" s="75"/>
      <c r="JF50" s="75"/>
      <c r="JG50" s="75"/>
      <c r="JH50" s="75"/>
      <c r="JI50" s="75"/>
      <c r="JJ50" s="75"/>
      <c r="JK50" s="75"/>
      <c r="JL50" s="75"/>
      <c r="JM50" s="75"/>
      <c r="JN50" s="75"/>
      <c r="JO50" s="75"/>
      <c r="JP50" s="75"/>
      <c r="JQ50" s="75"/>
      <c r="JR50" s="75"/>
      <c r="JS50" s="75"/>
      <c r="JT50" s="75"/>
      <c r="JU50" s="75"/>
      <c r="JV50" s="75"/>
      <c r="JW50" s="75"/>
      <c r="JX50" s="75"/>
      <c r="JY50" s="75"/>
      <c r="JZ50" s="75"/>
      <c r="KA50" s="75"/>
      <c r="KB50" s="75"/>
      <c r="KC50" s="75"/>
      <c r="KD50" s="75"/>
      <c r="KE50" s="75"/>
      <c r="KF50" s="75"/>
      <c r="KG50" s="75"/>
      <c r="KH50" s="75"/>
      <c r="KI50" s="75"/>
      <c r="KJ50" s="75"/>
      <c r="KK50" s="75"/>
      <c r="KL50" s="75"/>
      <c r="KM50" s="75"/>
      <c r="KN50" s="75"/>
      <c r="KO50" s="75"/>
      <c r="KP50" s="75"/>
      <c r="KQ50" s="75"/>
      <c r="KR50" s="75"/>
      <c r="KS50" s="75"/>
    </row>
    <row r="51" ht="12.75" customHeight="1">
      <c r="A51" s="1"/>
      <c r="B51" s="419" t="s">
        <v>397</v>
      </c>
      <c r="C51" s="420"/>
      <c r="D51" s="421">
        <f t="shared" ref="D51:M51" si="74">+SUMIF($P$2:$EE$2,D$13,$P51:$EE51)</f>
        <v>4760000</v>
      </c>
      <c r="E51" s="421">
        <f t="shared" si="74"/>
        <v>4855200</v>
      </c>
      <c r="F51" s="421">
        <f t="shared" si="74"/>
        <v>4952304</v>
      </c>
      <c r="G51" s="421">
        <f t="shared" si="74"/>
        <v>5051350.08</v>
      </c>
      <c r="H51" s="421">
        <f t="shared" si="74"/>
        <v>5152377.082</v>
      </c>
      <c r="I51" s="421">
        <f t="shared" si="74"/>
        <v>5255424.623</v>
      </c>
      <c r="J51" s="421">
        <f t="shared" si="74"/>
        <v>5360533.116</v>
      </c>
      <c r="K51" s="421">
        <f t="shared" si="74"/>
        <v>5467743.778</v>
      </c>
      <c r="L51" s="421">
        <f t="shared" si="74"/>
        <v>5577098.654</v>
      </c>
      <c r="M51" s="421">
        <f t="shared" si="74"/>
        <v>5688640.627</v>
      </c>
      <c r="N51" s="409">
        <f>N19+N25+N30+N35+N41+N47</f>
        <v>5802413.439</v>
      </c>
      <c r="O51" s="422"/>
      <c r="P51" s="423">
        <f t="shared" ref="P51:EQ51" si="75">P19+P25+P30+P35+P41</f>
        <v>396666.6667</v>
      </c>
      <c r="Q51" s="421">
        <f t="shared" si="75"/>
        <v>396666.6667</v>
      </c>
      <c r="R51" s="421">
        <f t="shared" si="75"/>
        <v>396666.6667</v>
      </c>
      <c r="S51" s="421">
        <f t="shared" si="75"/>
        <v>396666.6667</v>
      </c>
      <c r="T51" s="421">
        <f t="shared" si="75"/>
        <v>396666.6667</v>
      </c>
      <c r="U51" s="421">
        <f t="shared" si="75"/>
        <v>396666.6667</v>
      </c>
      <c r="V51" s="421">
        <f t="shared" si="75"/>
        <v>396666.6667</v>
      </c>
      <c r="W51" s="421">
        <f t="shared" si="75"/>
        <v>396666.6667</v>
      </c>
      <c r="X51" s="421">
        <f t="shared" si="75"/>
        <v>396666.6667</v>
      </c>
      <c r="Y51" s="421">
        <f t="shared" si="75"/>
        <v>396666.6667</v>
      </c>
      <c r="Z51" s="421">
        <f t="shared" si="75"/>
        <v>396666.6667</v>
      </c>
      <c r="AA51" s="421">
        <f t="shared" si="75"/>
        <v>396666.6667</v>
      </c>
      <c r="AB51" s="421">
        <f t="shared" si="75"/>
        <v>404600</v>
      </c>
      <c r="AC51" s="421">
        <f t="shared" si="75"/>
        <v>404600</v>
      </c>
      <c r="AD51" s="421">
        <f t="shared" si="75"/>
        <v>404600</v>
      </c>
      <c r="AE51" s="421">
        <f t="shared" si="75"/>
        <v>404600</v>
      </c>
      <c r="AF51" s="421">
        <f t="shared" si="75"/>
        <v>404600</v>
      </c>
      <c r="AG51" s="421">
        <f t="shared" si="75"/>
        <v>404600</v>
      </c>
      <c r="AH51" s="421">
        <f t="shared" si="75"/>
        <v>404600</v>
      </c>
      <c r="AI51" s="421">
        <f t="shared" si="75"/>
        <v>404600</v>
      </c>
      <c r="AJ51" s="421">
        <f t="shared" si="75"/>
        <v>404600</v>
      </c>
      <c r="AK51" s="421">
        <f t="shared" si="75"/>
        <v>404600</v>
      </c>
      <c r="AL51" s="421">
        <f t="shared" si="75"/>
        <v>404600</v>
      </c>
      <c r="AM51" s="421">
        <f t="shared" si="75"/>
        <v>404600</v>
      </c>
      <c r="AN51" s="421">
        <f t="shared" si="75"/>
        <v>412692</v>
      </c>
      <c r="AO51" s="421">
        <f t="shared" si="75"/>
        <v>412692</v>
      </c>
      <c r="AP51" s="421">
        <f t="shared" si="75"/>
        <v>412692</v>
      </c>
      <c r="AQ51" s="421">
        <f t="shared" si="75"/>
        <v>412692</v>
      </c>
      <c r="AR51" s="421">
        <f t="shared" si="75"/>
        <v>412692</v>
      </c>
      <c r="AS51" s="421">
        <f t="shared" si="75"/>
        <v>412692</v>
      </c>
      <c r="AT51" s="421">
        <f t="shared" si="75"/>
        <v>412692</v>
      </c>
      <c r="AU51" s="421">
        <f t="shared" si="75"/>
        <v>412692</v>
      </c>
      <c r="AV51" s="421">
        <f t="shared" si="75"/>
        <v>412692</v>
      </c>
      <c r="AW51" s="421">
        <f t="shared" si="75"/>
        <v>412692</v>
      </c>
      <c r="AX51" s="421">
        <f t="shared" si="75"/>
        <v>412692</v>
      </c>
      <c r="AY51" s="421">
        <f t="shared" si="75"/>
        <v>412692</v>
      </c>
      <c r="AZ51" s="421">
        <f t="shared" si="75"/>
        <v>420945.84</v>
      </c>
      <c r="BA51" s="421">
        <f t="shared" si="75"/>
        <v>420945.84</v>
      </c>
      <c r="BB51" s="421">
        <f t="shared" si="75"/>
        <v>420945.84</v>
      </c>
      <c r="BC51" s="421">
        <f t="shared" si="75"/>
        <v>420945.84</v>
      </c>
      <c r="BD51" s="421">
        <f t="shared" si="75"/>
        <v>420945.84</v>
      </c>
      <c r="BE51" s="421">
        <f t="shared" si="75"/>
        <v>420945.84</v>
      </c>
      <c r="BF51" s="421">
        <f t="shared" si="75"/>
        <v>420945.84</v>
      </c>
      <c r="BG51" s="421">
        <f t="shared" si="75"/>
        <v>420945.84</v>
      </c>
      <c r="BH51" s="421">
        <f t="shared" si="75"/>
        <v>420945.84</v>
      </c>
      <c r="BI51" s="421">
        <f t="shared" si="75"/>
        <v>420945.84</v>
      </c>
      <c r="BJ51" s="421">
        <f t="shared" si="75"/>
        <v>420945.84</v>
      </c>
      <c r="BK51" s="421">
        <f t="shared" si="75"/>
        <v>420945.84</v>
      </c>
      <c r="BL51" s="421">
        <f t="shared" si="75"/>
        <v>429364.7568</v>
      </c>
      <c r="BM51" s="421">
        <f t="shared" si="75"/>
        <v>429364.7568</v>
      </c>
      <c r="BN51" s="421">
        <f t="shared" si="75"/>
        <v>429364.7568</v>
      </c>
      <c r="BO51" s="421">
        <f t="shared" si="75"/>
        <v>429364.7568</v>
      </c>
      <c r="BP51" s="421">
        <f t="shared" si="75"/>
        <v>429364.7568</v>
      </c>
      <c r="BQ51" s="421">
        <f t="shared" si="75"/>
        <v>429364.7568</v>
      </c>
      <c r="BR51" s="421">
        <f t="shared" si="75"/>
        <v>429364.7568</v>
      </c>
      <c r="BS51" s="421">
        <f t="shared" si="75"/>
        <v>429364.7568</v>
      </c>
      <c r="BT51" s="421">
        <f t="shared" si="75"/>
        <v>429364.7568</v>
      </c>
      <c r="BU51" s="421">
        <f t="shared" si="75"/>
        <v>429364.7568</v>
      </c>
      <c r="BV51" s="421">
        <f t="shared" si="75"/>
        <v>429364.7568</v>
      </c>
      <c r="BW51" s="421">
        <f t="shared" si="75"/>
        <v>429364.7568</v>
      </c>
      <c r="BX51" s="421">
        <f t="shared" si="75"/>
        <v>437952.0519</v>
      </c>
      <c r="BY51" s="421">
        <f t="shared" si="75"/>
        <v>437952.0519</v>
      </c>
      <c r="BZ51" s="421">
        <f t="shared" si="75"/>
        <v>437952.0519</v>
      </c>
      <c r="CA51" s="421">
        <f t="shared" si="75"/>
        <v>437952.0519</v>
      </c>
      <c r="CB51" s="421">
        <f t="shared" si="75"/>
        <v>437952.0519</v>
      </c>
      <c r="CC51" s="421">
        <f t="shared" si="75"/>
        <v>437952.0519</v>
      </c>
      <c r="CD51" s="421">
        <f t="shared" si="75"/>
        <v>437952.0519</v>
      </c>
      <c r="CE51" s="421">
        <f t="shared" si="75"/>
        <v>437952.0519</v>
      </c>
      <c r="CF51" s="421">
        <f t="shared" si="75"/>
        <v>437952.0519</v>
      </c>
      <c r="CG51" s="421">
        <f t="shared" si="75"/>
        <v>437952.0519</v>
      </c>
      <c r="CH51" s="421">
        <f t="shared" si="75"/>
        <v>437952.0519</v>
      </c>
      <c r="CI51" s="421">
        <f t="shared" si="75"/>
        <v>437952.0519</v>
      </c>
      <c r="CJ51" s="421">
        <f t="shared" si="75"/>
        <v>446711.093</v>
      </c>
      <c r="CK51" s="421">
        <f t="shared" si="75"/>
        <v>446711.093</v>
      </c>
      <c r="CL51" s="421">
        <f t="shared" si="75"/>
        <v>446711.093</v>
      </c>
      <c r="CM51" s="421">
        <f t="shared" si="75"/>
        <v>446711.093</v>
      </c>
      <c r="CN51" s="421">
        <f t="shared" si="75"/>
        <v>446711.093</v>
      </c>
      <c r="CO51" s="421">
        <f t="shared" si="75"/>
        <v>446711.093</v>
      </c>
      <c r="CP51" s="421">
        <f t="shared" si="75"/>
        <v>446711.093</v>
      </c>
      <c r="CQ51" s="421">
        <f t="shared" si="75"/>
        <v>446711.093</v>
      </c>
      <c r="CR51" s="421">
        <f t="shared" si="75"/>
        <v>446711.093</v>
      </c>
      <c r="CS51" s="421">
        <f t="shared" si="75"/>
        <v>446711.093</v>
      </c>
      <c r="CT51" s="421">
        <f t="shared" si="75"/>
        <v>446711.093</v>
      </c>
      <c r="CU51" s="421">
        <f t="shared" si="75"/>
        <v>446711.093</v>
      </c>
      <c r="CV51" s="421">
        <f t="shared" si="75"/>
        <v>455645.3148</v>
      </c>
      <c r="CW51" s="421">
        <f t="shared" si="75"/>
        <v>455645.3148</v>
      </c>
      <c r="CX51" s="421">
        <f t="shared" si="75"/>
        <v>455645.3148</v>
      </c>
      <c r="CY51" s="421">
        <f t="shared" si="75"/>
        <v>455645.3148</v>
      </c>
      <c r="CZ51" s="421">
        <f t="shared" si="75"/>
        <v>455645.3148</v>
      </c>
      <c r="DA51" s="421">
        <f t="shared" si="75"/>
        <v>455645.3148</v>
      </c>
      <c r="DB51" s="421">
        <f t="shared" si="75"/>
        <v>455645.3148</v>
      </c>
      <c r="DC51" s="421">
        <f t="shared" si="75"/>
        <v>455645.3148</v>
      </c>
      <c r="DD51" s="421">
        <f t="shared" si="75"/>
        <v>455645.3148</v>
      </c>
      <c r="DE51" s="421">
        <f t="shared" si="75"/>
        <v>455645.3148</v>
      </c>
      <c r="DF51" s="421">
        <f t="shared" si="75"/>
        <v>455645.3148</v>
      </c>
      <c r="DG51" s="421">
        <f t="shared" si="75"/>
        <v>455645.3148</v>
      </c>
      <c r="DH51" s="421">
        <f t="shared" si="75"/>
        <v>464758.2211</v>
      </c>
      <c r="DI51" s="421">
        <f t="shared" si="75"/>
        <v>464758.2211</v>
      </c>
      <c r="DJ51" s="421">
        <f t="shared" si="75"/>
        <v>464758.2211</v>
      </c>
      <c r="DK51" s="421">
        <f t="shared" si="75"/>
        <v>464758.2211</v>
      </c>
      <c r="DL51" s="421">
        <f t="shared" si="75"/>
        <v>464758.2211</v>
      </c>
      <c r="DM51" s="421">
        <f t="shared" si="75"/>
        <v>464758.2211</v>
      </c>
      <c r="DN51" s="421">
        <f t="shared" si="75"/>
        <v>464758.2211</v>
      </c>
      <c r="DO51" s="421">
        <f t="shared" si="75"/>
        <v>464758.2211</v>
      </c>
      <c r="DP51" s="421">
        <f t="shared" si="75"/>
        <v>464758.2211</v>
      </c>
      <c r="DQ51" s="421">
        <f t="shared" si="75"/>
        <v>464758.2211</v>
      </c>
      <c r="DR51" s="421">
        <f t="shared" si="75"/>
        <v>464758.2211</v>
      </c>
      <c r="DS51" s="421">
        <f t="shared" si="75"/>
        <v>464758.2211</v>
      </c>
      <c r="DT51" s="421">
        <f t="shared" si="75"/>
        <v>474053.3856</v>
      </c>
      <c r="DU51" s="421">
        <f t="shared" si="75"/>
        <v>474053.3856</v>
      </c>
      <c r="DV51" s="421">
        <f t="shared" si="75"/>
        <v>474053.3856</v>
      </c>
      <c r="DW51" s="421">
        <f t="shared" si="75"/>
        <v>474053.3856</v>
      </c>
      <c r="DX51" s="421">
        <f t="shared" si="75"/>
        <v>474053.3856</v>
      </c>
      <c r="DY51" s="421">
        <f t="shared" si="75"/>
        <v>474053.3856</v>
      </c>
      <c r="DZ51" s="421">
        <f t="shared" si="75"/>
        <v>474053.3856</v>
      </c>
      <c r="EA51" s="421">
        <f t="shared" si="75"/>
        <v>474053.3856</v>
      </c>
      <c r="EB51" s="421">
        <f t="shared" si="75"/>
        <v>474053.3856</v>
      </c>
      <c r="EC51" s="421">
        <f t="shared" si="75"/>
        <v>474053.3856</v>
      </c>
      <c r="ED51" s="421">
        <f t="shared" si="75"/>
        <v>474053.3856</v>
      </c>
      <c r="EE51" s="421">
        <f t="shared" si="75"/>
        <v>474053.3856</v>
      </c>
      <c r="EF51" s="421">
        <f t="shared" si="75"/>
        <v>483534.4533</v>
      </c>
      <c r="EG51" s="421">
        <f t="shared" si="75"/>
        <v>483534.4533</v>
      </c>
      <c r="EH51" s="421">
        <f t="shared" si="75"/>
        <v>483534.4533</v>
      </c>
      <c r="EI51" s="421">
        <f t="shared" si="75"/>
        <v>483534.4533</v>
      </c>
      <c r="EJ51" s="421">
        <f t="shared" si="75"/>
        <v>483534.4533</v>
      </c>
      <c r="EK51" s="421">
        <f t="shared" si="75"/>
        <v>483534.4533</v>
      </c>
      <c r="EL51" s="421">
        <f t="shared" si="75"/>
        <v>483534.4533</v>
      </c>
      <c r="EM51" s="421">
        <f t="shared" si="75"/>
        <v>483534.4533</v>
      </c>
      <c r="EN51" s="421">
        <f t="shared" si="75"/>
        <v>483534.4533</v>
      </c>
      <c r="EO51" s="421">
        <f t="shared" si="75"/>
        <v>483534.4533</v>
      </c>
      <c r="EP51" s="421">
        <f t="shared" si="75"/>
        <v>483534.4533</v>
      </c>
      <c r="EQ51" s="421">
        <f t="shared" si="75"/>
        <v>483534.4533</v>
      </c>
      <c r="ER51" s="1"/>
      <c r="ES51" s="424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</row>
    <row r="52" ht="12.75" customHeight="1">
      <c r="A52" s="1"/>
      <c r="B52" s="214"/>
      <c r="C52" s="396"/>
      <c r="D52" s="396"/>
      <c r="E52" s="425"/>
      <c r="F52" s="425"/>
      <c r="G52" s="425"/>
      <c r="H52" s="425"/>
      <c r="I52" s="425"/>
      <c r="J52" s="425"/>
      <c r="K52" s="425"/>
      <c r="L52" s="425"/>
      <c r="M52" s="425"/>
      <c r="N52" s="417"/>
      <c r="O52" s="422"/>
      <c r="P52" s="426"/>
      <c r="Q52" s="425"/>
      <c r="R52" s="425"/>
      <c r="S52" s="425"/>
      <c r="T52" s="425"/>
      <c r="U52" s="425"/>
      <c r="V52" s="425"/>
      <c r="W52" s="425"/>
      <c r="X52" s="425"/>
      <c r="Y52" s="425"/>
      <c r="Z52" s="425"/>
      <c r="AA52" s="425"/>
      <c r="AB52" s="425"/>
      <c r="AC52" s="425"/>
      <c r="AD52" s="425"/>
      <c r="AE52" s="425"/>
      <c r="AF52" s="425"/>
      <c r="AG52" s="425"/>
      <c r="AH52" s="425"/>
      <c r="AI52" s="425"/>
      <c r="AJ52" s="425"/>
      <c r="AK52" s="425"/>
      <c r="AL52" s="425"/>
      <c r="AM52" s="425"/>
      <c r="AN52" s="425"/>
      <c r="AO52" s="425"/>
      <c r="AP52" s="425"/>
      <c r="AQ52" s="425"/>
      <c r="AR52" s="425"/>
      <c r="AS52" s="425"/>
      <c r="AT52" s="425"/>
      <c r="AU52" s="425"/>
      <c r="AV52" s="425"/>
      <c r="AW52" s="425"/>
      <c r="AX52" s="425"/>
      <c r="AY52" s="425"/>
      <c r="AZ52" s="425"/>
      <c r="BA52" s="425"/>
      <c r="BB52" s="425"/>
      <c r="BC52" s="425"/>
      <c r="BD52" s="425"/>
      <c r="BE52" s="425"/>
      <c r="BF52" s="425"/>
      <c r="BG52" s="425"/>
      <c r="BH52" s="425"/>
      <c r="BI52" s="425"/>
      <c r="BJ52" s="425"/>
      <c r="BK52" s="425"/>
      <c r="BL52" s="425"/>
      <c r="BM52" s="425"/>
      <c r="BN52" s="425"/>
      <c r="BO52" s="425"/>
      <c r="BP52" s="425"/>
      <c r="BQ52" s="425"/>
      <c r="BR52" s="425"/>
      <c r="BS52" s="425"/>
      <c r="BT52" s="425"/>
      <c r="BU52" s="425"/>
      <c r="BV52" s="425"/>
      <c r="BW52" s="425"/>
      <c r="BX52" s="425"/>
      <c r="BY52" s="425"/>
      <c r="BZ52" s="425"/>
      <c r="CA52" s="425"/>
      <c r="CB52" s="425"/>
      <c r="CC52" s="425"/>
      <c r="CD52" s="425"/>
      <c r="CE52" s="425"/>
      <c r="CF52" s="425"/>
      <c r="CG52" s="425"/>
      <c r="CH52" s="425"/>
      <c r="CI52" s="425"/>
      <c r="CJ52" s="425"/>
      <c r="CK52" s="425"/>
      <c r="CL52" s="425"/>
      <c r="CM52" s="425"/>
      <c r="CN52" s="425"/>
      <c r="CO52" s="425"/>
      <c r="CP52" s="425"/>
      <c r="CQ52" s="425"/>
      <c r="CR52" s="425"/>
      <c r="CS52" s="425"/>
      <c r="CT52" s="425"/>
      <c r="CU52" s="425"/>
      <c r="CV52" s="425"/>
      <c r="CW52" s="425"/>
      <c r="CX52" s="425"/>
      <c r="CY52" s="425"/>
      <c r="CZ52" s="425"/>
      <c r="DA52" s="425"/>
      <c r="DB52" s="425"/>
      <c r="DC52" s="425"/>
      <c r="DD52" s="425"/>
      <c r="DE52" s="425"/>
      <c r="DF52" s="425"/>
      <c r="DG52" s="425"/>
      <c r="DH52" s="425"/>
      <c r="DI52" s="425"/>
      <c r="DJ52" s="425"/>
      <c r="DK52" s="425"/>
      <c r="DL52" s="425"/>
      <c r="DM52" s="425"/>
      <c r="DN52" s="425"/>
      <c r="DO52" s="425"/>
      <c r="DP52" s="425"/>
      <c r="DQ52" s="425"/>
      <c r="DR52" s="425"/>
      <c r="DS52" s="425"/>
      <c r="DT52" s="425"/>
      <c r="DU52" s="425"/>
      <c r="DV52" s="425"/>
      <c r="DW52" s="425"/>
      <c r="DX52" s="425"/>
      <c r="DY52" s="425"/>
      <c r="DZ52" s="425"/>
      <c r="EA52" s="425"/>
      <c r="EB52" s="425"/>
      <c r="EC52" s="425"/>
      <c r="ED52" s="425"/>
      <c r="EE52" s="425"/>
      <c r="EF52" s="425"/>
      <c r="EG52" s="425"/>
      <c r="EH52" s="425"/>
      <c r="EI52" s="425"/>
      <c r="EJ52" s="425"/>
      <c r="EK52" s="425"/>
      <c r="EL52" s="425"/>
      <c r="EM52" s="425"/>
      <c r="EN52" s="425"/>
      <c r="EO52" s="425"/>
      <c r="EP52" s="425"/>
      <c r="EQ52" s="425"/>
      <c r="ER52" s="1"/>
      <c r="ES52" s="390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</row>
    <row r="53" ht="12.75" customHeight="1">
      <c r="A53" s="1"/>
      <c r="B53" s="154" t="s">
        <v>398</v>
      </c>
      <c r="C53" s="427"/>
      <c r="D53" s="428">
        <f>+AA53</f>
        <v>31</v>
      </c>
      <c r="E53" s="428">
        <f>+AM53</f>
        <v>31</v>
      </c>
      <c r="F53" s="428">
        <f>+AY53</f>
        <v>31</v>
      </c>
      <c r="G53" s="428">
        <f>+BK53</f>
        <v>31</v>
      </c>
      <c r="H53" s="428">
        <f>+BW53</f>
        <v>31</v>
      </c>
      <c r="I53" s="428">
        <f>+CI53</f>
        <v>31</v>
      </c>
      <c r="J53" s="428">
        <f>+CU53</f>
        <v>31</v>
      </c>
      <c r="K53" s="428">
        <f>+DG53</f>
        <v>31</v>
      </c>
      <c r="L53" s="428">
        <f t="shared" ref="L53:N53" si="76">+DS53</f>
        <v>31</v>
      </c>
      <c r="M53" s="428">
        <f t="shared" si="76"/>
        <v>31</v>
      </c>
      <c r="N53" s="428">
        <f t="shared" si="76"/>
        <v>31</v>
      </c>
      <c r="O53" s="429"/>
      <c r="P53" s="430">
        <f t="shared" ref="P53:EQ53" si="77">+EX137</f>
        <v>31</v>
      </c>
      <c r="Q53" s="428">
        <f t="shared" si="77"/>
        <v>31</v>
      </c>
      <c r="R53" s="428">
        <f t="shared" si="77"/>
        <v>31</v>
      </c>
      <c r="S53" s="428">
        <f t="shared" si="77"/>
        <v>31</v>
      </c>
      <c r="T53" s="428">
        <f t="shared" si="77"/>
        <v>31</v>
      </c>
      <c r="U53" s="428">
        <f t="shared" si="77"/>
        <v>31</v>
      </c>
      <c r="V53" s="428">
        <f t="shared" si="77"/>
        <v>31</v>
      </c>
      <c r="W53" s="428">
        <f t="shared" si="77"/>
        <v>31</v>
      </c>
      <c r="X53" s="428">
        <f t="shared" si="77"/>
        <v>31</v>
      </c>
      <c r="Y53" s="428">
        <f t="shared" si="77"/>
        <v>31</v>
      </c>
      <c r="Z53" s="428">
        <f t="shared" si="77"/>
        <v>31</v>
      </c>
      <c r="AA53" s="428">
        <f t="shared" si="77"/>
        <v>31</v>
      </c>
      <c r="AB53" s="428">
        <f t="shared" si="77"/>
        <v>31</v>
      </c>
      <c r="AC53" s="428">
        <f t="shared" si="77"/>
        <v>31</v>
      </c>
      <c r="AD53" s="428">
        <f t="shared" si="77"/>
        <v>31</v>
      </c>
      <c r="AE53" s="428">
        <f t="shared" si="77"/>
        <v>31</v>
      </c>
      <c r="AF53" s="428">
        <f t="shared" si="77"/>
        <v>31</v>
      </c>
      <c r="AG53" s="428">
        <f t="shared" si="77"/>
        <v>31</v>
      </c>
      <c r="AH53" s="428">
        <f t="shared" si="77"/>
        <v>31</v>
      </c>
      <c r="AI53" s="428">
        <f t="shared" si="77"/>
        <v>31</v>
      </c>
      <c r="AJ53" s="428">
        <f t="shared" si="77"/>
        <v>31</v>
      </c>
      <c r="AK53" s="428">
        <f t="shared" si="77"/>
        <v>31</v>
      </c>
      <c r="AL53" s="428">
        <f t="shared" si="77"/>
        <v>31</v>
      </c>
      <c r="AM53" s="428">
        <f t="shared" si="77"/>
        <v>31</v>
      </c>
      <c r="AN53" s="428">
        <f t="shared" si="77"/>
        <v>31</v>
      </c>
      <c r="AO53" s="428">
        <f t="shared" si="77"/>
        <v>31</v>
      </c>
      <c r="AP53" s="428">
        <f t="shared" si="77"/>
        <v>31</v>
      </c>
      <c r="AQ53" s="428">
        <f t="shared" si="77"/>
        <v>31</v>
      </c>
      <c r="AR53" s="428">
        <f t="shared" si="77"/>
        <v>31</v>
      </c>
      <c r="AS53" s="428">
        <f t="shared" si="77"/>
        <v>31</v>
      </c>
      <c r="AT53" s="428">
        <f t="shared" si="77"/>
        <v>31</v>
      </c>
      <c r="AU53" s="428">
        <f t="shared" si="77"/>
        <v>31</v>
      </c>
      <c r="AV53" s="428">
        <f t="shared" si="77"/>
        <v>31</v>
      </c>
      <c r="AW53" s="428">
        <f t="shared" si="77"/>
        <v>31</v>
      </c>
      <c r="AX53" s="428">
        <f t="shared" si="77"/>
        <v>31</v>
      </c>
      <c r="AY53" s="428">
        <f t="shared" si="77"/>
        <v>31</v>
      </c>
      <c r="AZ53" s="428">
        <f t="shared" si="77"/>
        <v>31</v>
      </c>
      <c r="BA53" s="428">
        <f t="shared" si="77"/>
        <v>31</v>
      </c>
      <c r="BB53" s="428">
        <f t="shared" si="77"/>
        <v>31</v>
      </c>
      <c r="BC53" s="428">
        <f t="shared" si="77"/>
        <v>31</v>
      </c>
      <c r="BD53" s="428">
        <f t="shared" si="77"/>
        <v>31</v>
      </c>
      <c r="BE53" s="428">
        <f t="shared" si="77"/>
        <v>31</v>
      </c>
      <c r="BF53" s="428">
        <f t="shared" si="77"/>
        <v>31</v>
      </c>
      <c r="BG53" s="428">
        <f t="shared" si="77"/>
        <v>31</v>
      </c>
      <c r="BH53" s="428">
        <f t="shared" si="77"/>
        <v>31</v>
      </c>
      <c r="BI53" s="428">
        <f t="shared" si="77"/>
        <v>31</v>
      </c>
      <c r="BJ53" s="428">
        <f t="shared" si="77"/>
        <v>31</v>
      </c>
      <c r="BK53" s="428">
        <f t="shared" si="77"/>
        <v>31</v>
      </c>
      <c r="BL53" s="428">
        <f t="shared" si="77"/>
        <v>31</v>
      </c>
      <c r="BM53" s="428">
        <f t="shared" si="77"/>
        <v>31</v>
      </c>
      <c r="BN53" s="428">
        <f t="shared" si="77"/>
        <v>31</v>
      </c>
      <c r="BO53" s="428">
        <f t="shared" si="77"/>
        <v>31</v>
      </c>
      <c r="BP53" s="428">
        <f t="shared" si="77"/>
        <v>31</v>
      </c>
      <c r="BQ53" s="428">
        <f t="shared" si="77"/>
        <v>31</v>
      </c>
      <c r="BR53" s="428">
        <f t="shared" si="77"/>
        <v>31</v>
      </c>
      <c r="BS53" s="428">
        <f t="shared" si="77"/>
        <v>31</v>
      </c>
      <c r="BT53" s="428">
        <f t="shared" si="77"/>
        <v>31</v>
      </c>
      <c r="BU53" s="428">
        <f t="shared" si="77"/>
        <v>31</v>
      </c>
      <c r="BV53" s="428">
        <f t="shared" si="77"/>
        <v>31</v>
      </c>
      <c r="BW53" s="428">
        <f t="shared" si="77"/>
        <v>31</v>
      </c>
      <c r="BX53" s="428">
        <f t="shared" si="77"/>
        <v>31</v>
      </c>
      <c r="BY53" s="428">
        <f t="shared" si="77"/>
        <v>31</v>
      </c>
      <c r="BZ53" s="428">
        <f t="shared" si="77"/>
        <v>31</v>
      </c>
      <c r="CA53" s="428">
        <f t="shared" si="77"/>
        <v>31</v>
      </c>
      <c r="CB53" s="428">
        <f t="shared" si="77"/>
        <v>31</v>
      </c>
      <c r="CC53" s="428">
        <f t="shared" si="77"/>
        <v>31</v>
      </c>
      <c r="CD53" s="428">
        <f t="shared" si="77"/>
        <v>31</v>
      </c>
      <c r="CE53" s="428">
        <f t="shared" si="77"/>
        <v>31</v>
      </c>
      <c r="CF53" s="428">
        <f t="shared" si="77"/>
        <v>31</v>
      </c>
      <c r="CG53" s="428">
        <f t="shared" si="77"/>
        <v>31</v>
      </c>
      <c r="CH53" s="428">
        <f t="shared" si="77"/>
        <v>31</v>
      </c>
      <c r="CI53" s="428">
        <f t="shared" si="77"/>
        <v>31</v>
      </c>
      <c r="CJ53" s="428">
        <f t="shared" si="77"/>
        <v>31</v>
      </c>
      <c r="CK53" s="428">
        <f t="shared" si="77"/>
        <v>31</v>
      </c>
      <c r="CL53" s="428">
        <f t="shared" si="77"/>
        <v>31</v>
      </c>
      <c r="CM53" s="428">
        <f t="shared" si="77"/>
        <v>31</v>
      </c>
      <c r="CN53" s="428">
        <f t="shared" si="77"/>
        <v>31</v>
      </c>
      <c r="CO53" s="428">
        <f t="shared" si="77"/>
        <v>31</v>
      </c>
      <c r="CP53" s="428">
        <f t="shared" si="77"/>
        <v>31</v>
      </c>
      <c r="CQ53" s="428">
        <f t="shared" si="77"/>
        <v>31</v>
      </c>
      <c r="CR53" s="428">
        <f t="shared" si="77"/>
        <v>31</v>
      </c>
      <c r="CS53" s="428">
        <f t="shared" si="77"/>
        <v>31</v>
      </c>
      <c r="CT53" s="428">
        <f t="shared" si="77"/>
        <v>31</v>
      </c>
      <c r="CU53" s="428">
        <f t="shared" si="77"/>
        <v>31</v>
      </c>
      <c r="CV53" s="428">
        <f t="shared" si="77"/>
        <v>31</v>
      </c>
      <c r="CW53" s="428">
        <f t="shared" si="77"/>
        <v>31</v>
      </c>
      <c r="CX53" s="428">
        <f t="shared" si="77"/>
        <v>31</v>
      </c>
      <c r="CY53" s="428">
        <f t="shared" si="77"/>
        <v>31</v>
      </c>
      <c r="CZ53" s="428">
        <f t="shared" si="77"/>
        <v>31</v>
      </c>
      <c r="DA53" s="428">
        <f t="shared" si="77"/>
        <v>31</v>
      </c>
      <c r="DB53" s="428">
        <f t="shared" si="77"/>
        <v>31</v>
      </c>
      <c r="DC53" s="428">
        <f t="shared" si="77"/>
        <v>31</v>
      </c>
      <c r="DD53" s="428">
        <f t="shared" si="77"/>
        <v>31</v>
      </c>
      <c r="DE53" s="428">
        <f t="shared" si="77"/>
        <v>31</v>
      </c>
      <c r="DF53" s="428">
        <f t="shared" si="77"/>
        <v>31</v>
      </c>
      <c r="DG53" s="428">
        <f t="shared" si="77"/>
        <v>31</v>
      </c>
      <c r="DH53" s="428">
        <f t="shared" si="77"/>
        <v>31</v>
      </c>
      <c r="DI53" s="428">
        <f t="shared" si="77"/>
        <v>31</v>
      </c>
      <c r="DJ53" s="428">
        <f t="shared" si="77"/>
        <v>31</v>
      </c>
      <c r="DK53" s="428">
        <f t="shared" si="77"/>
        <v>31</v>
      </c>
      <c r="DL53" s="428">
        <f t="shared" si="77"/>
        <v>31</v>
      </c>
      <c r="DM53" s="428">
        <f t="shared" si="77"/>
        <v>31</v>
      </c>
      <c r="DN53" s="428">
        <f t="shared" si="77"/>
        <v>31</v>
      </c>
      <c r="DO53" s="428">
        <f t="shared" si="77"/>
        <v>31</v>
      </c>
      <c r="DP53" s="428">
        <f t="shared" si="77"/>
        <v>31</v>
      </c>
      <c r="DQ53" s="428">
        <f t="shared" si="77"/>
        <v>31</v>
      </c>
      <c r="DR53" s="428">
        <f t="shared" si="77"/>
        <v>31</v>
      </c>
      <c r="DS53" s="428">
        <f t="shared" si="77"/>
        <v>31</v>
      </c>
      <c r="DT53" s="428">
        <f t="shared" si="77"/>
        <v>31</v>
      </c>
      <c r="DU53" s="428">
        <f t="shared" si="77"/>
        <v>31</v>
      </c>
      <c r="DV53" s="428">
        <f t="shared" si="77"/>
        <v>31</v>
      </c>
      <c r="DW53" s="428">
        <f t="shared" si="77"/>
        <v>31</v>
      </c>
      <c r="DX53" s="428">
        <f t="shared" si="77"/>
        <v>31</v>
      </c>
      <c r="DY53" s="428">
        <f t="shared" si="77"/>
        <v>31</v>
      </c>
      <c r="DZ53" s="428">
        <f t="shared" si="77"/>
        <v>31</v>
      </c>
      <c r="EA53" s="428">
        <f t="shared" si="77"/>
        <v>31</v>
      </c>
      <c r="EB53" s="428">
        <f t="shared" si="77"/>
        <v>31</v>
      </c>
      <c r="EC53" s="428">
        <f t="shared" si="77"/>
        <v>31</v>
      </c>
      <c r="ED53" s="428">
        <f t="shared" si="77"/>
        <v>31</v>
      </c>
      <c r="EE53" s="428">
        <f t="shared" si="77"/>
        <v>31</v>
      </c>
      <c r="EF53" s="428">
        <f t="shared" si="77"/>
        <v>31</v>
      </c>
      <c r="EG53" s="428">
        <f t="shared" si="77"/>
        <v>31</v>
      </c>
      <c r="EH53" s="428">
        <f t="shared" si="77"/>
        <v>31</v>
      </c>
      <c r="EI53" s="428">
        <f t="shared" si="77"/>
        <v>31</v>
      </c>
      <c r="EJ53" s="428">
        <f t="shared" si="77"/>
        <v>31</v>
      </c>
      <c r="EK53" s="428">
        <f t="shared" si="77"/>
        <v>31</v>
      </c>
      <c r="EL53" s="428">
        <f t="shared" si="77"/>
        <v>31</v>
      </c>
      <c r="EM53" s="428">
        <f t="shared" si="77"/>
        <v>31</v>
      </c>
      <c r="EN53" s="428">
        <f t="shared" si="77"/>
        <v>31</v>
      </c>
      <c r="EO53" s="428">
        <f t="shared" si="77"/>
        <v>31</v>
      </c>
      <c r="EP53" s="428">
        <f t="shared" si="77"/>
        <v>31</v>
      </c>
      <c r="EQ53" s="428">
        <f t="shared" si="77"/>
        <v>31</v>
      </c>
      <c r="ER53" s="1"/>
      <c r="ES53" s="390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</row>
    <row r="54" ht="12.75" customHeight="1">
      <c r="A54" s="1"/>
      <c r="B54" s="101"/>
      <c r="C54" s="1"/>
      <c r="D54" s="424">
        <f t="shared" ref="D54:N54" si="78">+D53-D10</f>
        <v>0</v>
      </c>
      <c r="E54" s="424">
        <f t="shared" si="78"/>
        <v>0</v>
      </c>
      <c r="F54" s="424">
        <f t="shared" si="78"/>
        <v>0</v>
      </c>
      <c r="G54" s="424">
        <f t="shared" si="78"/>
        <v>0</v>
      </c>
      <c r="H54" s="424">
        <f t="shared" si="78"/>
        <v>0</v>
      </c>
      <c r="I54" s="424">
        <f t="shared" si="78"/>
        <v>0</v>
      </c>
      <c r="J54" s="424">
        <f t="shared" si="78"/>
        <v>0</v>
      </c>
      <c r="K54" s="424">
        <f t="shared" si="78"/>
        <v>0</v>
      </c>
      <c r="L54" s="424">
        <f t="shared" si="78"/>
        <v>0</v>
      </c>
      <c r="M54" s="424">
        <f t="shared" si="78"/>
        <v>0</v>
      </c>
      <c r="N54" s="424">
        <f t="shared" si="78"/>
        <v>0</v>
      </c>
      <c r="O54" s="431"/>
      <c r="P54" s="424">
        <f t="shared" ref="P54:EQ54" si="79">+P53-P10</f>
        <v>0</v>
      </c>
      <c r="Q54" s="424">
        <f t="shared" si="79"/>
        <v>0</v>
      </c>
      <c r="R54" s="424">
        <f t="shared" si="79"/>
        <v>0</v>
      </c>
      <c r="S54" s="424">
        <f t="shared" si="79"/>
        <v>0</v>
      </c>
      <c r="T54" s="424">
        <f t="shared" si="79"/>
        <v>0</v>
      </c>
      <c r="U54" s="424">
        <f t="shared" si="79"/>
        <v>0</v>
      </c>
      <c r="V54" s="424">
        <f t="shared" si="79"/>
        <v>0</v>
      </c>
      <c r="W54" s="424">
        <f t="shared" si="79"/>
        <v>0</v>
      </c>
      <c r="X54" s="424">
        <f t="shared" si="79"/>
        <v>0</v>
      </c>
      <c r="Y54" s="424">
        <f t="shared" si="79"/>
        <v>0</v>
      </c>
      <c r="Z54" s="424">
        <f t="shared" si="79"/>
        <v>0</v>
      </c>
      <c r="AA54" s="424">
        <f t="shared" si="79"/>
        <v>0</v>
      </c>
      <c r="AB54" s="424">
        <f t="shared" si="79"/>
        <v>0</v>
      </c>
      <c r="AC54" s="424">
        <f t="shared" si="79"/>
        <v>0</v>
      </c>
      <c r="AD54" s="424">
        <f t="shared" si="79"/>
        <v>0</v>
      </c>
      <c r="AE54" s="424">
        <f t="shared" si="79"/>
        <v>0</v>
      </c>
      <c r="AF54" s="424">
        <f t="shared" si="79"/>
        <v>0</v>
      </c>
      <c r="AG54" s="424">
        <f t="shared" si="79"/>
        <v>0</v>
      </c>
      <c r="AH54" s="424">
        <f t="shared" si="79"/>
        <v>0</v>
      </c>
      <c r="AI54" s="424">
        <f t="shared" si="79"/>
        <v>0</v>
      </c>
      <c r="AJ54" s="424">
        <f t="shared" si="79"/>
        <v>0</v>
      </c>
      <c r="AK54" s="424">
        <f t="shared" si="79"/>
        <v>0</v>
      </c>
      <c r="AL54" s="424">
        <f t="shared" si="79"/>
        <v>0</v>
      </c>
      <c r="AM54" s="424">
        <f t="shared" si="79"/>
        <v>0</v>
      </c>
      <c r="AN54" s="424">
        <f t="shared" si="79"/>
        <v>0</v>
      </c>
      <c r="AO54" s="424">
        <f t="shared" si="79"/>
        <v>0</v>
      </c>
      <c r="AP54" s="424">
        <f t="shared" si="79"/>
        <v>0</v>
      </c>
      <c r="AQ54" s="424">
        <f t="shared" si="79"/>
        <v>0</v>
      </c>
      <c r="AR54" s="424">
        <f t="shared" si="79"/>
        <v>0</v>
      </c>
      <c r="AS54" s="424">
        <f t="shared" si="79"/>
        <v>0</v>
      </c>
      <c r="AT54" s="424">
        <f t="shared" si="79"/>
        <v>0</v>
      </c>
      <c r="AU54" s="424">
        <f t="shared" si="79"/>
        <v>0</v>
      </c>
      <c r="AV54" s="424">
        <f t="shared" si="79"/>
        <v>0</v>
      </c>
      <c r="AW54" s="424">
        <f t="shared" si="79"/>
        <v>0</v>
      </c>
      <c r="AX54" s="424">
        <f t="shared" si="79"/>
        <v>0</v>
      </c>
      <c r="AY54" s="424">
        <f t="shared" si="79"/>
        <v>0</v>
      </c>
      <c r="AZ54" s="424">
        <f t="shared" si="79"/>
        <v>0</v>
      </c>
      <c r="BA54" s="424">
        <f t="shared" si="79"/>
        <v>0</v>
      </c>
      <c r="BB54" s="424">
        <f t="shared" si="79"/>
        <v>0</v>
      </c>
      <c r="BC54" s="424">
        <f t="shared" si="79"/>
        <v>0</v>
      </c>
      <c r="BD54" s="424">
        <f t="shared" si="79"/>
        <v>0</v>
      </c>
      <c r="BE54" s="424">
        <f t="shared" si="79"/>
        <v>0</v>
      </c>
      <c r="BF54" s="424">
        <f t="shared" si="79"/>
        <v>0</v>
      </c>
      <c r="BG54" s="424">
        <f t="shared" si="79"/>
        <v>0</v>
      </c>
      <c r="BH54" s="424">
        <f t="shared" si="79"/>
        <v>0</v>
      </c>
      <c r="BI54" s="424">
        <f t="shared" si="79"/>
        <v>0</v>
      </c>
      <c r="BJ54" s="424">
        <f t="shared" si="79"/>
        <v>0</v>
      </c>
      <c r="BK54" s="424">
        <f t="shared" si="79"/>
        <v>0</v>
      </c>
      <c r="BL54" s="424">
        <f t="shared" si="79"/>
        <v>0</v>
      </c>
      <c r="BM54" s="424">
        <f t="shared" si="79"/>
        <v>0</v>
      </c>
      <c r="BN54" s="424">
        <f t="shared" si="79"/>
        <v>0</v>
      </c>
      <c r="BO54" s="424">
        <f t="shared" si="79"/>
        <v>0</v>
      </c>
      <c r="BP54" s="424">
        <f t="shared" si="79"/>
        <v>0</v>
      </c>
      <c r="BQ54" s="424">
        <f t="shared" si="79"/>
        <v>0</v>
      </c>
      <c r="BR54" s="424">
        <f t="shared" si="79"/>
        <v>0</v>
      </c>
      <c r="BS54" s="424">
        <f t="shared" si="79"/>
        <v>0</v>
      </c>
      <c r="BT54" s="424">
        <f t="shared" si="79"/>
        <v>0</v>
      </c>
      <c r="BU54" s="424">
        <f t="shared" si="79"/>
        <v>0</v>
      </c>
      <c r="BV54" s="424">
        <f t="shared" si="79"/>
        <v>0</v>
      </c>
      <c r="BW54" s="424">
        <f t="shared" si="79"/>
        <v>0</v>
      </c>
      <c r="BX54" s="424">
        <f t="shared" si="79"/>
        <v>0</v>
      </c>
      <c r="BY54" s="424">
        <f t="shared" si="79"/>
        <v>0</v>
      </c>
      <c r="BZ54" s="424">
        <f t="shared" si="79"/>
        <v>0</v>
      </c>
      <c r="CA54" s="424">
        <f t="shared" si="79"/>
        <v>0</v>
      </c>
      <c r="CB54" s="424">
        <f t="shared" si="79"/>
        <v>0</v>
      </c>
      <c r="CC54" s="424">
        <f t="shared" si="79"/>
        <v>0</v>
      </c>
      <c r="CD54" s="424">
        <f t="shared" si="79"/>
        <v>0</v>
      </c>
      <c r="CE54" s="424">
        <f t="shared" si="79"/>
        <v>0</v>
      </c>
      <c r="CF54" s="424">
        <f t="shared" si="79"/>
        <v>0</v>
      </c>
      <c r="CG54" s="424">
        <f t="shared" si="79"/>
        <v>0</v>
      </c>
      <c r="CH54" s="424">
        <f t="shared" si="79"/>
        <v>0</v>
      </c>
      <c r="CI54" s="424">
        <f t="shared" si="79"/>
        <v>0</v>
      </c>
      <c r="CJ54" s="424">
        <f t="shared" si="79"/>
        <v>0</v>
      </c>
      <c r="CK54" s="424">
        <f t="shared" si="79"/>
        <v>0</v>
      </c>
      <c r="CL54" s="424">
        <f t="shared" si="79"/>
        <v>0</v>
      </c>
      <c r="CM54" s="424">
        <f t="shared" si="79"/>
        <v>0</v>
      </c>
      <c r="CN54" s="424">
        <f t="shared" si="79"/>
        <v>0</v>
      </c>
      <c r="CO54" s="424">
        <f t="shared" si="79"/>
        <v>0</v>
      </c>
      <c r="CP54" s="424">
        <f t="shared" si="79"/>
        <v>0</v>
      </c>
      <c r="CQ54" s="424">
        <f t="shared" si="79"/>
        <v>0</v>
      </c>
      <c r="CR54" s="424">
        <f t="shared" si="79"/>
        <v>0</v>
      </c>
      <c r="CS54" s="424">
        <f t="shared" si="79"/>
        <v>0</v>
      </c>
      <c r="CT54" s="424">
        <f t="shared" si="79"/>
        <v>0</v>
      </c>
      <c r="CU54" s="424">
        <f t="shared" si="79"/>
        <v>0</v>
      </c>
      <c r="CV54" s="424">
        <f t="shared" si="79"/>
        <v>0</v>
      </c>
      <c r="CW54" s="424">
        <f t="shared" si="79"/>
        <v>0</v>
      </c>
      <c r="CX54" s="424">
        <f t="shared" si="79"/>
        <v>0</v>
      </c>
      <c r="CY54" s="424">
        <f t="shared" si="79"/>
        <v>0</v>
      </c>
      <c r="CZ54" s="424">
        <f t="shared" si="79"/>
        <v>0</v>
      </c>
      <c r="DA54" s="424">
        <f t="shared" si="79"/>
        <v>0</v>
      </c>
      <c r="DB54" s="424">
        <f t="shared" si="79"/>
        <v>0</v>
      </c>
      <c r="DC54" s="424">
        <f t="shared" si="79"/>
        <v>0</v>
      </c>
      <c r="DD54" s="424">
        <f t="shared" si="79"/>
        <v>0</v>
      </c>
      <c r="DE54" s="424">
        <f t="shared" si="79"/>
        <v>0</v>
      </c>
      <c r="DF54" s="424">
        <f t="shared" si="79"/>
        <v>0</v>
      </c>
      <c r="DG54" s="424">
        <f t="shared" si="79"/>
        <v>0</v>
      </c>
      <c r="DH54" s="424">
        <f t="shared" si="79"/>
        <v>0</v>
      </c>
      <c r="DI54" s="424">
        <f t="shared" si="79"/>
        <v>0</v>
      </c>
      <c r="DJ54" s="424">
        <f t="shared" si="79"/>
        <v>0</v>
      </c>
      <c r="DK54" s="424">
        <f t="shared" si="79"/>
        <v>0</v>
      </c>
      <c r="DL54" s="424">
        <f t="shared" si="79"/>
        <v>0</v>
      </c>
      <c r="DM54" s="424">
        <f t="shared" si="79"/>
        <v>0</v>
      </c>
      <c r="DN54" s="424">
        <f t="shared" si="79"/>
        <v>0</v>
      </c>
      <c r="DO54" s="424">
        <f t="shared" si="79"/>
        <v>0</v>
      </c>
      <c r="DP54" s="424">
        <f t="shared" si="79"/>
        <v>0</v>
      </c>
      <c r="DQ54" s="424">
        <f t="shared" si="79"/>
        <v>0</v>
      </c>
      <c r="DR54" s="424">
        <f t="shared" si="79"/>
        <v>0</v>
      </c>
      <c r="DS54" s="424">
        <f t="shared" si="79"/>
        <v>0</v>
      </c>
      <c r="DT54" s="424">
        <f t="shared" si="79"/>
        <v>0</v>
      </c>
      <c r="DU54" s="424">
        <f t="shared" si="79"/>
        <v>0</v>
      </c>
      <c r="DV54" s="424">
        <f t="shared" si="79"/>
        <v>0</v>
      </c>
      <c r="DW54" s="424">
        <f t="shared" si="79"/>
        <v>0</v>
      </c>
      <c r="DX54" s="424">
        <f t="shared" si="79"/>
        <v>0</v>
      </c>
      <c r="DY54" s="424">
        <f t="shared" si="79"/>
        <v>0</v>
      </c>
      <c r="DZ54" s="424">
        <f t="shared" si="79"/>
        <v>0</v>
      </c>
      <c r="EA54" s="424">
        <f t="shared" si="79"/>
        <v>0</v>
      </c>
      <c r="EB54" s="424">
        <f t="shared" si="79"/>
        <v>0</v>
      </c>
      <c r="EC54" s="424">
        <f t="shared" si="79"/>
        <v>0</v>
      </c>
      <c r="ED54" s="424">
        <f t="shared" si="79"/>
        <v>0</v>
      </c>
      <c r="EE54" s="424">
        <f t="shared" si="79"/>
        <v>0</v>
      </c>
      <c r="EF54" s="424">
        <f t="shared" si="79"/>
        <v>0</v>
      </c>
      <c r="EG54" s="424">
        <f t="shared" si="79"/>
        <v>0</v>
      </c>
      <c r="EH54" s="424">
        <f t="shared" si="79"/>
        <v>0</v>
      </c>
      <c r="EI54" s="424">
        <f t="shared" si="79"/>
        <v>0</v>
      </c>
      <c r="EJ54" s="424">
        <f t="shared" si="79"/>
        <v>0</v>
      </c>
      <c r="EK54" s="424">
        <f t="shared" si="79"/>
        <v>0</v>
      </c>
      <c r="EL54" s="424">
        <f t="shared" si="79"/>
        <v>0</v>
      </c>
      <c r="EM54" s="424">
        <f t="shared" si="79"/>
        <v>0</v>
      </c>
      <c r="EN54" s="424">
        <f t="shared" si="79"/>
        <v>0</v>
      </c>
      <c r="EO54" s="424">
        <f t="shared" si="79"/>
        <v>0</v>
      </c>
      <c r="EP54" s="424">
        <f t="shared" si="79"/>
        <v>0</v>
      </c>
      <c r="EQ54" s="424">
        <f t="shared" si="79"/>
        <v>0</v>
      </c>
      <c r="ER54" s="1"/>
      <c r="ES54" s="390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</row>
    <row r="55" ht="12.75" customHeight="1">
      <c r="A55" s="1"/>
      <c r="B55" s="101"/>
      <c r="C55" s="1"/>
      <c r="D55" s="432">
        <f>+DATE(Starting_Year,12,1)</f>
        <v>45992</v>
      </c>
      <c r="E55" s="432">
        <f t="shared" ref="E55:N55" si="80">+EDATE(D55,12)</f>
        <v>46357</v>
      </c>
      <c r="F55" s="432">
        <f t="shared" si="80"/>
        <v>46722</v>
      </c>
      <c r="G55" s="432">
        <f t="shared" si="80"/>
        <v>47088</v>
      </c>
      <c r="H55" s="432">
        <f t="shared" si="80"/>
        <v>47453</v>
      </c>
      <c r="I55" s="432">
        <f t="shared" si="80"/>
        <v>47818</v>
      </c>
      <c r="J55" s="432">
        <f t="shared" si="80"/>
        <v>48183</v>
      </c>
      <c r="K55" s="432">
        <f t="shared" si="80"/>
        <v>48549</v>
      </c>
      <c r="L55" s="432">
        <f t="shared" si="80"/>
        <v>48914</v>
      </c>
      <c r="M55" s="432">
        <f t="shared" si="80"/>
        <v>49279</v>
      </c>
      <c r="N55" s="432">
        <f t="shared" si="80"/>
        <v>49644</v>
      </c>
      <c r="O55" s="433"/>
      <c r="P55" s="179"/>
      <c r="Q55" s="179"/>
      <c r="R55" s="179"/>
      <c r="S55" s="179"/>
      <c r="T55" s="179"/>
      <c r="U55" s="179"/>
      <c r="V55" s="179"/>
      <c r="W55" s="179"/>
      <c r="X55" s="179"/>
      <c r="Y55" s="434"/>
      <c r="Z55" s="179"/>
      <c r="AA55" s="179"/>
      <c r="AB55" s="179"/>
      <c r="AC55" s="179"/>
      <c r="AD55" s="179"/>
      <c r="AE55" s="179"/>
      <c r="AF55" s="179"/>
      <c r="AG55" s="179"/>
      <c r="AH55" s="179"/>
      <c r="AI55" s="179"/>
      <c r="AJ55" s="179"/>
      <c r="AK55" s="179"/>
      <c r="AL55" s="179"/>
      <c r="AM55" s="179"/>
      <c r="AN55" s="179"/>
      <c r="AO55" s="179"/>
      <c r="AP55" s="179"/>
      <c r="AQ55" s="179"/>
      <c r="AR55" s="179"/>
      <c r="AS55" s="179"/>
      <c r="AT55" s="179"/>
      <c r="AU55" s="179"/>
      <c r="AV55" s="179"/>
      <c r="AW55" s="179"/>
      <c r="AX55" s="179"/>
      <c r="AY55" s="179"/>
      <c r="AZ55" s="179"/>
      <c r="BA55" s="179"/>
      <c r="BB55" s="179"/>
      <c r="BC55" s="179"/>
      <c r="BD55" s="179"/>
      <c r="BE55" s="179"/>
      <c r="BF55" s="179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  <c r="EE55" s="179"/>
      <c r="EF55" s="179"/>
      <c r="EG55" s="179"/>
      <c r="EH55" s="179"/>
      <c r="EI55" s="179"/>
      <c r="EJ55" s="179"/>
      <c r="EK55" s="179"/>
      <c r="EL55" s="179"/>
      <c r="EM55" s="179"/>
      <c r="EN55" s="179"/>
      <c r="EO55" s="179"/>
      <c r="EP55" s="179"/>
      <c r="EQ55" s="179"/>
      <c r="ER55" s="1"/>
      <c r="ES55" s="390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</row>
    <row r="56" ht="12.75" customHeight="1">
      <c r="A56" s="1"/>
      <c r="B56" s="101"/>
      <c r="C56" s="1"/>
      <c r="D56" s="435"/>
      <c r="E56" s="435"/>
      <c r="F56" s="435"/>
      <c r="G56" s="435"/>
      <c r="H56" s="435"/>
      <c r="I56" s="435"/>
      <c r="J56" s="435"/>
      <c r="K56" s="435"/>
      <c r="L56" s="435"/>
      <c r="M56" s="435"/>
      <c r="N56" s="435"/>
      <c r="O56" s="436"/>
      <c r="P56" s="435"/>
      <c r="Q56" s="435"/>
      <c r="R56" s="435"/>
      <c r="S56" s="435"/>
      <c r="T56" s="435"/>
      <c r="U56" s="435"/>
      <c r="V56" s="435"/>
      <c r="W56" s="435"/>
      <c r="X56" s="435"/>
      <c r="Y56" s="435"/>
      <c r="Z56" s="435"/>
      <c r="AA56" s="435"/>
      <c r="AB56" s="435"/>
      <c r="AC56" s="435"/>
      <c r="AD56" s="435"/>
      <c r="AE56" s="435"/>
      <c r="AF56" s="435"/>
      <c r="AG56" s="435"/>
      <c r="AH56" s="435"/>
      <c r="AI56" s="435"/>
      <c r="AJ56" s="435"/>
      <c r="AK56" s="435"/>
      <c r="AL56" s="435"/>
      <c r="AM56" s="435"/>
      <c r="AN56" s="435"/>
      <c r="AO56" s="435"/>
      <c r="AP56" s="435"/>
      <c r="AQ56" s="435"/>
      <c r="AR56" s="435"/>
      <c r="AS56" s="435"/>
      <c r="AT56" s="435"/>
      <c r="AU56" s="435"/>
      <c r="AV56" s="435"/>
      <c r="AW56" s="435"/>
      <c r="AX56" s="435"/>
      <c r="AY56" s="435"/>
      <c r="AZ56" s="435"/>
      <c r="BA56" s="435"/>
      <c r="BB56" s="435"/>
      <c r="BC56" s="435"/>
      <c r="BD56" s="435"/>
      <c r="BE56" s="435"/>
      <c r="BF56" s="435"/>
      <c r="BG56" s="435"/>
      <c r="BH56" s="435"/>
      <c r="BI56" s="435"/>
      <c r="BJ56" s="435"/>
      <c r="BK56" s="435"/>
      <c r="BL56" s="435"/>
      <c r="BM56" s="435"/>
      <c r="BN56" s="435"/>
      <c r="BO56" s="435"/>
      <c r="BP56" s="435"/>
      <c r="BQ56" s="435"/>
      <c r="BR56" s="435"/>
      <c r="BS56" s="435"/>
      <c r="BT56" s="435"/>
      <c r="BU56" s="435"/>
      <c r="BV56" s="435"/>
      <c r="BW56" s="435"/>
      <c r="BX56" s="435"/>
      <c r="BY56" s="435"/>
      <c r="BZ56" s="435"/>
      <c r="CA56" s="435"/>
      <c r="CB56" s="435"/>
      <c r="CC56" s="435"/>
      <c r="CD56" s="435"/>
      <c r="CE56" s="435"/>
      <c r="CF56" s="435"/>
      <c r="CG56" s="435"/>
      <c r="CH56" s="435"/>
      <c r="CI56" s="435"/>
      <c r="CJ56" s="435"/>
      <c r="CK56" s="435"/>
      <c r="CL56" s="435"/>
      <c r="CM56" s="435"/>
      <c r="CN56" s="435"/>
      <c r="CO56" s="435"/>
      <c r="CP56" s="435"/>
      <c r="CQ56" s="435"/>
      <c r="CR56" s="435"/>
      <c r="CS56" s="435"/>
      <c r="CT56" s="435"/>
      <c r="CU56" s="435"/>
      <c r="CV56" s="435"/>
      <c r="CW56" s="435"/>
      <c r="CX56" s="435"/>
      <c r="CY56" s="435"/>
      <c r="CZ56" s="435"/>
      <c r="DA56" s="435"/>
      <c r="DB56" s="435"/>
      <c r="DC56" s="435"/>
      <c r="DD56" s="435"/>
      <c r="DE56" s="435"/>
      <c r="DF56" s="435"/>
      <c r="DG56" s="435"/>
      <c r="DH56" s="435"/>
      <c r="DI56" s="435"/>
      <c r="DJ56" s="435"/>
      <c r="DK56" s="435"/>
      <c r="DL56" s="435"/>
      <c r="DM56" s="435"/>
      <c r="DN56" s="435"/>
      <c r="DO56" s="435"/>
      <c r="DP56" s="435"/>
      <c r="DQ56" s="435"/>
      <c r="DR56" s="435"/>
      <c r="DS56" s="435"/>
      <c r="DT56" s="435"/>
      <c r="DU56" s="435"/>
      <c r="DV56" s="435"/>
      <c r="DW56" s="435"/>
      <c r="DX56" s="435"/>
      <c r="DY56" s="435"/>
      <c r="DZ56" s="435"/>
      <c r="EA56" s="435"/>
      <c r="EB56" s="435"/>
      <c r="EC56" s="435"/>
      <c r="ED56" s="435"/>
      <c r="EE56" s="435"/>
      <c r="EF56" s="435"/>
      <c r="EG56" s="435"/>
      <c r="EH56" s="435"/>
      <c r="EI56" s="435"/>
      <c r="EJ56" s="435"/>
      <c r="EK56" s="435"/>
      <c r="EL56" s="435"/>
      <c r="EM56" s="435"/>
      <c r="EN56" s="435"/>
      <c r="EO56" s="435"/>
      <c r="EP56" s="435"/>
      <c r="EQ56" s="435"/>
      <c r="ER56" s="1"/>
      <c r="ES56" s="390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</row>
    <row r="57" ht="12.75" customHeight="1">
      <c r="A57" s="1"/>
      <c r="B57" s="101"/>
      <c r="C57" s="1"/>
      <c r="D57" s="437"/>
      <c r="E57" s="437"/>
      <c r="F57" s="437"/>
      <c r="G57" s="437"/>
      <c r="H57" s="437"/>
      <c r="I57" s="437"/>
      <c r="J57" s="437"/>
      <c r="K57" s="437"/>
      <c r="L57" s="437"/>
      <c r="M57" s="437"/>
      <c r="N57" s="437"/>
      <c r="O57" s="433"/>
      <c r="P57" s="179"/>
      <c r="Q57" s="179"/>
      <c r="R57" s="179"/>
      <c r="S57" s="179"/>
      <c r="T57" s="179"/>
      <c r="U57" s="179"/>
      <c r="V57" s="179"/>
      <c r="W57" s="179"/>
      <c r="X57" s="179"/>
      <c r="Y57" s="179"/>
      <c r="Z57" s="179"/>
      <c r="AA57" s="179"/>
      <c r="AB57" s="179"/>
      <c r="AC57" s="179"/>
      <c r="AD57" s="179"/>
      <c r="AE57" s="179"/>
      <c r="AF57" s="179"/>
      <c r="AG57" s="179"/>
      <c r="AH57" s="179"/>
      <c r="AI57" s="179"/>
      <c r="AJ57" s="179"/>
      <c r="AK57" s="179"/>
      <c r="AL57" s="179"/>
      <c r="AM57" s="179"/>
      <c r="AN57" s="179"/>
      <c r="AO57" s="179"/>
      <c r="AP57" s="179"/>
      <c r="AQ57" s="179"/>
      <c r="AR57" s="179"/>
      <c r="AS57" s="179"/>
      <c r="AT57" s="179"/>
      <c r="AU57" s="179"/>
      <c r="AV57" s="179"/>
      <c r="AW57" s="179"/>
      <c r="AX57" s="179"/>
      <c r="AY57" s="179"/>
      <c r="AZ57" s="179"/>
      <c r="BA57" s="179"/>
      <c r="BB57" s="179"/>
      <c r="BC57" s="179"/>
      <c r="BD57" s="179"/>
      <c r="BE57" s="179"/>
      <c r="BF57" s="179"/>
      <c r="BG57" s="179"/>
      <c r="BH57" s="179"/>
      <c r="BI57" s="179"/>
      <c r="BJ57" s="179"/>
      <c r="BK57" s="179"/>
      <c r="BL57" s="179"/>
      <c r="BM57" s="179"/>
      <c r="BN57" s="179"/>
      <c r="BO57" s="179"/>
      <c r="BP57" s="179"/>
      <c r="BQ57" s="179"/>
      <c r="BR57" s="179"/>
      <c r="BS57" s="179"/>
      <c r="BT57" s="179"/>
      <c r="BU57" s="179"/>
      <c r="BV57" s="179"/>
      <c r="BW57" s="179"/>
      <c r="BX57" s="179"/>
      <c r="BY57" s="179"/>
      <c r="BZ57" s="179"/>
      <c r="CA57" s="179"/>
      <c r="CB57" s="179"/>
      <c r="CC57" s="179"/>
      <c r="CD57" s="179"/>
      <c r="CE57" s="179"/>
      <c r="CF57" s="179"/>
      <c r="CG57" s="179"/>
      <c r="CH57" s="179"/>
      <c r="CI57" s="179"/>
      <c r="CJ57" s="179"/>
      <c r="CK57" s="179"/>
      <c r="CL57" s="179"/>
      <c r="CM57" s="179"/>
      <c r="CN57" s="179"/>
      <c r="CO57" s="179"/>
      <c r="CP57" s="179"/>
      <c r="CQ57" s="179"/>
      <c r="CR57" s="179"/>
      <c r="CS57" s="179"/>
      <c r="CT57" s="179"/>
      <c r="CU57" s="179"/>
      <c r="CV57" s="179"/>
      <c r="CW57" s="179"/>
      <c r="CX57" s="179"/>
      <c r="CY57" s="179"/>
      <c r="CZ57" s="179"/>
      <c r="DA57" s="179"/>
      <c r="DB57" s="179"/>
      <c r="DC57" s="179"/>
      <c r="DD57" s="179"/>
      <c r="DE57" s="179"/>
      <c r="DF57" s="179"/>
      <c r="DG57" s="179"/>
      <c r="DH57" s="179"/>
      <c r="DI57" s="179"/>
      <c r="DJ57" s="179"/>
      <c r="DK57" s="179"/>
      <c r="DL57" s="179"/>
      <c r="DM57" s="179"/>
      <c r="DN57" s="179"/>
      <c r="DO57" s="179"/>
      <c r="DP57" s="179"/>
      <c r="DQ57" s="179"/>
      <c r="DR57" s="179"/>
      <c r="DS57" s="179"/>
      <c r="DT57" s="179"/>
      <c r="DU57" s="179"/>
      <c r="DV57" s="179"/>
      <c r="DW57" s="179"/>
      <c r="DX57" s="179"/>
      <c r="DY57" s="179"/>
      <c r="DZ57" s="179"/>
      <c r="EA57" s="179"/>
      <c r="EB57" s="179"/>
      <c r="EC57" s="179"/>
      <c r="ED57" s="179"/>
      <c r="EE57" s="179"/>
      <c r="EF57" s="179"/>
      <c r="EG57" s="179"/>
      <c r="EH57" s="179"/>
      <c r="EI57" s="179"/>
      <c r="EJ57" s="179"/>
      <c r="EK57" s="179"/>
      <c r="EL57" s="179"/>
      <c r="EM57" s="179"/>
      <c r="EN57" s="179"/>
      <c r="EO57" s="179"/>
      <c r="EP57" s="179"/>
      <c r="EQ57" s="179"/>
      <c r="ER57" s="1"/>
      <c r="ES57" s="390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</row>
    <row r="58" ht="12.75" customHeight="1">
      <c r="A58" s="1"/>
      <c r="B58" s="101"/>
      <c r="C58" s="1"/>
      <c r="D58" s="438"/>
      <c r="E58" s="438"/>
      <c r="F58" s="438"/>
      <c r="G58" s="438"/>
      <c r="H58" s="438"/>
      <c r="I58" s="438"/>
      <c r="J58" s="438"/>
      <c r="K58" s="438"/>
      <c r="L58" s="438"/>
      <c r="M58" s="438"/>
      <c r="N58" s="438"/>
      <c r="O58" s="158"/>
      <c r="P58" s="246"/>
      <c r="Q58" s="246"/>
      <c r="R58" s="246"/>
      <c r="S58" s="246"/>
      <c r="T58" s="246"/>
      <c r="U58" s="246"/>
      <c r="V58" s="246"/>
      <c r="W58" s="246"/>
      <c r="X58" s="246"/>
      <c r="Y58" s="246"/>
      <c r="Z58" s="246"/>
      <c r="AA58" s="246"/>
      <c r="AB58" s="246"/>
      <c r="AC58" s="246"/>
      <c r="AD58" s="246"/>
      <c r="AE58" s="246"/>
      <c r="AF58" s="246"/>
      <c r="AG58" s="246"/>
      <c r="AH58" s="246"/>
      <c r="AI58" s="246"/>
      <c r="AJ58" s="246"/>
      <c r="AK58" s="246"/>
      <c r="AL58" s="246"/>
      <c r="AM58" s="246"/>
      <c r="AN58" s="246"/>
      <c r="AO58" s="246"/>
      <c r="AP58" s="246"/>
      <c r="AQ58" s="246"/>
      <c r="AR58" s="246"/>
      <c r="AS58" s="246"/>
      <c r="AT58" s="246"/>
      <c r="AU58" s="246"/>
      <c r="AV58" s="246"/>
      <c r="AW58" s="246"/>
      <c r="AX58" s="246"/>
      <c r="AY58" s="246"/>
      <c r="AZ58" s="246"/>
      <c r="BA58" s="246"/>
      <c r="BB58" s="246"/>
      <c r="BC58" s="246"/>
      <c r="BD58" s="246"/>
      <c r="BE58" s="246"/>
      <c r="BF58" s="246"/>
      <c r="BG58" s="246"/>
      <c r="BH58" s="246"/>
      <c r="BI58" s="246"/>
      <c r="BJ58" s="246"/>
      <c r="BK58" s="246"/>
      <c r="BL58" s="246"/>
      <c r="BM58" s="246"/>
      <c r="BN58" s="246"/>
      <c r="BO58" s="246"/>
      <c r="BP58" s="246"/>
      <c r="BQ58" s="246"/>
      <c r="BR58" s="246"/>
      <c r="BS58" s="246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6"/>
      <c r="CJ58" s="246"/>
      <c r="CK58" s="246"/>
      <c r="CL58" s="246"/>
      <c r="CM58" s="246"/>
      <c r="CN58" s="246"/>
      <c r="CO58" s="246"/>
      <c r="CP58" s="246"/>
      <c r="CQ58" s="246"/>
      <c r="CR58" s="246"/>
      <c r="CS58" s="246"/>
      <c r="CT58" s="246"/>
      <c r="CU58" s="246"/>
      <c r="CV58" s="246"/>
      <c r="CW58" s="246"/>
      <c r="CX58" s="246"/>
      <c r="CY58" s="246"/>
      <c r="CZ58" s="246"/>
      <c r="DA58" s="246"/>
      <c r="DB58" s="246"/>
      <c r="DC58" s="246"/>
      <c r="DD58" s="246"/>
      <c r="DE58" s="246"/>
      <c r="DF58" s="246"/>
      <c r="DG58" s="246"/>
      <c r="DH58" s="246"/>
      <c r="DI58" s="246"/>
      <c r="DJ58" s="246"/>
      <c r="DK58" s="246"/>
      <c r="DL58" s="246"/>
      <c r="DM58" s="246"/>
      <c r="DN58" s="246"/>
      <c r="DO58" s="246"/>
      <c r="DP58" s="246"/>
      <c r="DQ58" s="246"/>
      <c r="DR58" s="246"/>
      <c r="DS58" s="246"/>
      <c r="DT58" s="246"/>
      <c r="DU58" s="246"/>
      <c r="DV58" s="246"/>
      <c r="DW58" s="246"/>
      <c r="DX58" s="246"/>
      <c r="DY58" s="246"/>
      <c r="DZ58" s="246"/>
      <c r="EA58" s="246"/>
      <c r="EB58" s="246"/>
      <c r="EC58" s="246"/>
      <c r="ED58" s="246"/>
      <c r="EE58" s="246"/>
      <c r="EF58" s="246"/>
      <c r="EG58" s="246"/>
      <c r="EH58" s="246"/>
      <c r="EI58" s="246"/>
      <c r="EJ58" s="246"/>
      <c r="EK58" s="246"/>
      <c r="EL58" s="246"/>
      <c r="EM58" s="246"/>
      <c r="EN58" s="246"/>
      <c r="EO58" s="246"/>
      <c r="EP58" s="246"/>
      <c r="EQ58" s="246"/>
      <c r="ER58" s="1"/>
      <c r="ES58" s="390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</row>
    <row r="59" ht="12.75" customHeight="1">
      <c r="A59" s="1"/>
      <c r="B59" s="303"/>
      <c r="C59" s="303"/>
      <c r="D59" s="1"/>
      <c r="E59" s="1"/>
      <c r="F59" s="1"/>
      <c r="G59" s="1"/>
      <c r="H59" s="1"/>
      <c r="I59" s="1"/>
      <c r="J59" s="1"/>
      <c r="K59" s="176"/>
      <c r="L59" s="101"/>
      <c r="M59" s="161"/>
      <c r="N59" s="158"/>
      <c r="O59" s="19"/>
      <c r="P59" s="61"/>
      <c r="Q59" s="61"/>
      <c r="R59" s="61" t="s">
        <v>378</v>
      </c>
      <c r="S59" s="61"/>
      <c r="T59" s="61"/>
      <c r="U59" s="61"/>
      <c r="V59" s="61"/>
      <c r="W59" s="61"/>
      <c r="X59" s="61"/>
      <c r="Y59" s="61">
        <f t="shared" ref="Y59:EQ59" si="81">+SUMIF($C$71:$C$137,$R59,Q$71:Q$137)</f>
        <v>195000</v>
      </c>
      <c r="Z59" s="61">
        <f t="shared" si="81"/>
        <v>195000</v>
      </c>
      <c r="AA59" s="61">
        <f t="shared" si="81"/>
        <v>195000</v>
      </c>
      <c r="AB59" s="61">
        <f t="shared" si="81"/>
        <v>195000</v>
      </c>
      <c r="AC59" s="61">
        <f t="shared" si="81"/>
        <v>195000</v>
      </c>
      <c r="AD59" s="61">
        <f t="shared" si="81"/>
        <v>195000</v>
      </c>
      <c r="AE59" s="61">
        <f t="shared" si="81"/>
        <v>195000</v>
      </c>
      <c r="AF59" s="61">
        <f t="shared" si="81"/>
        <v>195000</v>
      </c>
      <c r="AG59" s="61">
        <f t="shared" si="81"/>
        <v>195000</v>
      </c>
      <c r="AH59" s="61">
        <f t="shared" si="81"/>
        <v>195000</v>
      </c>
      <c r="AI59" s="61">
        <f t="shared" si="81"/>
        <v>195000</v>
      </c>
      <c r="AJ59" s="61">
        <f t="shared" si="81"/>
        <v>195000</v>
      </c>
      <c r="AK59" s="61">
        <f t="shared" si="81"/>
        <v>198900</v>
      </c>
      <c r="AL59" s="61">
        <f t="shared" si="81"/>
        <v>198900</v>
      </c>
      <c r="AM59" s="61">
        <f t="shared" si="81"/>
        <v>198900</v>
      </c>
      <c r="AN59" s="61">
        <f t="shared" si="81"/>
        <v>198900</v>
      </c>
      <c r="AO59" s="61">
        <f t="shared" si="81"/>
        <v>198900</v>
      </c>
      <c r="AP59" s="61">
        <f t="shared" si="81"/>
        <v>198900</v>
      </c>
      <c r="AQ59" s="61">
        <f t="shared" si="81"/>
        <v>198900</v>
      </c>
      <c r="AR59" s="61">
        <f t="shared" si="81"/>
        <v>198900</v>
      </c>
      <c r="AS59" s="61">
        <f t="shared" si="81"/>
        <v>198900</v>
      </c>
      <c r="AT59" s="61">
        <f t="shared" si="81"/>
        <v>198900</v>
      </c>
      <c r="AU59" s="61">
        <f t="shared" si="81"/>
        <v>198900</v>
      </c>
      <c r="AV59" s="61">
        <f t="shared" si="81"/>
        <v>198900</v>
      </c>
      <c r="AW59" s="61">
        <f t="shared" si="81"/>
        <v>202878</v>
      </c>
      <c r="AX59" s="61">
        <f t="shared" si="81"/>
        <v>202878</v>
      </c>
      <c r="AY59" s="61">
        <f t="shared" si="81"/>
        <v>202878</v>
      </c>
      <c r="AZ59" s="61">
        <f t="shared" si="81"/>
        <v>202878</v>
      </c>
      <c r="BA59" s="61">
        <f t="shared" si="81"/>
        <v>202878</v>
      </c>
      <c r="BB59" s="61">
        <f t="shared" si="81"/>
        <v>202878</v>
      </c>
      <c r="BC59" s="61">
        <f t="shared" si="81"/>
        <v>202878</v>
      </c>
      <c r="BD59" s="61">
        <f t="shared" si="81"/>
        <v>202878</v>
      </c>
      <c r="BE59" s="61">
        <f t="shared" si="81"/>
        <v>202878</v>
      </c>
      <c r="BF59" s="61">
        <f t="shared" si="81"/>
        <v>202878</v>
      </c>
      <c r="BG59" s="61">
        <f t="shared" si="81"/>
        <v>202878</v>
      </c>
      <c r="BH59" s="61">
        <f t="shared" si="81"/>
        <v>202878</v>
      </c>
      <c r="BI59" s="61">
        <f t="shared" si="81"/>
        <v>206935.56</v>
      </c>
      <c r="BJ59" s="61">
        <f t="shared" si="81"/>
        <v>206935.56</v>
      </c>
      <c r="BK59" s="61">
        <f t="shared" si="81"/>
        <v>206935.56</v>
      </c>
      <c r="BL59" s="61">
        <f t="shared" si="81"/>
        <v>206935.56</v>
      </c>
      <c r="BM59" s="61">
        <f t="shared" si="81"/>
        <v>206935.56</v>
      </c>
      <c r="BN59" s="61">
        <f t="shared" si="81"/>
        <v>206935.56</v>
      </c>
      <c r="BO59" s="61">
        <f t="shared" si="81"/>
        <v>206935.56</v>
      </c>
      <c r="BP59" s="61">
        <f t="shared" si="81"/>
        <v>206935.56</v>
      </c>
      <c r="BQ59" s="61">
        <f t="shared" si="81"/>
        <v>206935.56</v>
      </c>
      <c r="BR59" s="61">
        <f t="shared" si="81"/>
        <v>206935.56</v>
      </c>
      <c r="BS59" s="61">
        <f t="shared" si="81"/>
        <v>206935.56</v>
      </c>
      <c r="BT59" s="61">
        <f t="shared" si="81"/>
        <v>206935.56</v>
      </c>
      <c r="BU59" s="61">
        <f t="shared" si="81"/>
        <v>211074.2712</v>
      </c>
      <c r="BV59" s="61">
        <f t="shared" si="81"/>
        <v>211074.2712</v>
      </c>
      <c r="BW59" s="61">
        <f t="shared" si="81"/>
        <v>211074.2712</v>
      </c>
      <c r="BX59" s="61">
        <f t="shared" si="81"/>
        <v>211074.2712</v>
      </c>
      <c r="BY59" s="61">
        <f t="shared" si="81"/>
        <v>211074.2712</v>
      </c>
      <c r="BZ59" s="61">
        <f t="shared" si="81"/>
        <v>211074.2712</v>
      </c>
      <c r="CA59" s="61">
        <f t="shared" si="81"/>
        <v>211074.2712</v>
      </c>
      <c r="CB59" s="61">
        <f t="shared" si="81"/>
        <v>211074.2712</v>
      </c>
      <c r="CC59" s="61">
        <f t="shared" si="81"/>
        <v>211074.2712</v>
      </c>
      <c r="CD59" s="61">
        <f t="shared" si="81"/>
        <v>211074.2712</v>
      </c>
      <c r="CE59" s="61">
        <f t="shared" si="81"/>
        <v>211074.2712</v>
      </c>
      <c r="CF59" s="61">
        <f t="shared" si="81"/>
        <v>211074.2712</v>
      </c>
      <c r="CG59" s="61">
        <f t="shared" si="81"/>
        <v>215295.7566</v>
      </c>
      <c r="CH59" s="61">
        <f t="shared" si="81"/>
        <v>215295.7566</v>
      </c>
      <c r="CI59" s="61">
        <f t="shared" si="81"/>
        <v>215295.7566</v>
      </c>
      <c r="CJ59" s="61">
        <f t="shared" si="81"/>
        <v>215295.7566</v>
      </c>
      <c r="CK59" s="61">
        <f t="shared" si="81"/>
        <v>215295.7566</v>
      </c>
      <c r="CL59" s="61">
        <f t="shared" si="81"/>
        <v>215295.7566</v>
      </c>
      <c r="CM59" s="61">
        <f t="shared" si="81"/>
        <v>215295.7566</v>
      </c>
      <c r="CN59" s="61">
        <f t="shared" si="81"/>
        <v>215295.7566</v>
      </c>
      <c r="CO59" s="61">
        <f t="shared" si="81"/>
        <v>215295.7566</v>
      </c>
      <c r="CP59" s="61">
        <f t="shared" si="81"/>
        <v>215295.7566</v>
      </c>
      <c r="CQ59" s="61">
        <f t="shared" si="81"/>
        <v>215295.7566</v>
      </c>
      <c r="CR59" s="61">
        <f t="shared" si="81"/>
        <v>215295.7566</v>
      </c>
      <c r="CS59" s="61">
        <f t="shared" si="81"/>
        <v>219601.6718</v>
      </c>
      <c r="CT59" s="61">
        <f t="shared" si="81"/>
        <v>219601.6718</v>
      </c>
      <c r="CU59" s="61">
        <f t="shared" si="81"/>
        <v>219601.6718</v>
      </c>
      <c r="CV59" s="61">
        <f t="shared" si="81"/>
        <v>219601.6718</v>
      </c>
      <c r="CW59" s="61">
        <f t="shared" si="81"/>
        <v>219601.6718</v>
      </c>
      <c r="CX59" s="61">
        <f t="shared" si="81"/>
        <v>219601.6718</v>
      </c>
      <c r="CY59" s="61">
        <f t="shared" si="81"/>
        <v>219601.6718</v>
      </c>
      <c r="CZ59" s="61">
        <f t="shared" si="81"/>
        <v>219601.6718</v>
      </c>
      <c r="DA59" s="61">
        <f t="shared" si="81"/>
        <v>219601.6718</v>
      </c>
      <c r="DB59" s="61">
        <f t="shared" si="81"/>
        <v>219601.6718</v>
      </c>
      <c r="DC59" s="61">
        <f t="shared" si="81"/>
        <v>219601.6718</v>
      </c>
      <c r="DD59" s="61">
        <f t="shared" si="81"/>
        <v>219601.6718</v>
      </c>
      <c r="DE59" s="61">
        <f t="shared" si="81"/>
        <v>223993.7052</v>
      </c>
      <c r="DF59" s="61">
        <f t="shared" si="81"/>
        <v>223993.7052</v>
      </c>
      <c r="DG59" s="61">
        <f t="shared" si="81"/>
        <v>223993.7052</v>
      </c>
      <c r="DH59" s="61">
        <f t="shared" si="81"/>
        <v>223993.7052</v>
      </c>
      <c r="DI59" s="61">
        <f t="shared" si="81"/>
        <v>223993.7052</v>
      </c>
      <c r="DJ59" s="61">
        <f t="shared" si="81"/>
        <v>223993.7052</v>
      </c>
      <c r="DK59" s="61">
        <f t="shared" si="81"/>
        <v>223993.7052</v>
      </c>
      <c r="DL59" s="61">
        <f t="shared" si="81"/>
        <v>223993.7052</v>
      </c>
      <c r="DM59" s="61">
        <f t="shared" si="81"/>
        <v>223993.7052</v>
      </c>
      <c r="DN59" s="61">
        <f t="shared" si="81"/>
        <v>223993.7052</v>
      </c>
      <c r="DO59" s="61">
        <f t="shared" si="81"/>
        <v>223993.7052</v>
      </c>
      <c r="DP59" s="61">
        <f t="shared" si="81"/>
        <v>223993.7052</v>
      </c>
      <c r="DQ59" s="61">
        <f t="shared" si="81"/>
        <v>228473.5793</v>
      </c>
      <c r="DR59" s="61">
        <f t="shared" si="81"/>
        <v>228473.5793</v>
      </c>
      <c r="DS59" s="61">
        <f t="shared" si="81"/>
        <v>228473.5793</v>
      </c>
      <c r="DT59" s="61">
        <f t="shared" si="81"/>
        <v>228473.5793</v>
      </c>
      <c r="DU59" s="61">
        <f t="shared" si="81"/>
        <v>228473.5793</v>
      </c>
      <c r="DV59" s="61">
        <f t="shared" si="81"/>
        <v>228473.5793</v>
      </c>
      <c r="DW59" s="61">
        <f t="shared" si="81"/>
        <v>228473.5793</v>
      </c>
      <c r="DX59" s="61">
        <f t="shared" si="81"/>
        <v>228473.5793</v>
      </c>
      <c r="DY59" s="61">
        <f t="shared" si="81"/>
        <v>228473.5793</v>
      </c>
      <c r="DZ59" s="61">
        <f t="shared" si="81"/>
        <v>228473.5793</v>
      </c>
      <c r="EA59" s="61">
        <f t="shared" si="81"/>
        <v>228473.5793</v>
      </c>
      <c r="EB59" s="61">
        <f t="shared" si="81"/>
        <v>228473.5793</v>
      </c>
      <c r="EC59" s="61">
        <f t="shared" si="81"/>
        <v>233043.0509</v>
      </c>
      <c r="ED59" s="61">
        <f t="shared" si="81"/>
        <v>233043.0509</v>
      </c>
      <c r="EE59" s="61">
        <f t="shared" si="81"/>
        <v>233043.0509</v>
      </c>
      <c r="EF59" s="61">
        <f t="shared" si="81"/>
        <v>233043.0509</v>
      </c>
      <c r="EG59" s="61">
        <f t="shared" si="81"/>
        <v>233043.0509</v>
      </c>
      <c r="EH59" s="61">
        <f t="shared" si="81"/>
        <v>233043.0509</v>
      </c>
      <c r="EI59" s="61">
        <f t="shared" si="81"/>
        <v>233043.0509</v>
      </c>
      <c r="EJ59" s="61">
        <f t="shared" si="81"/>
        <v>233043.0509</v>
      </c>
      <c r="EK59" s="61">
        <f t="shared" si="81"/>
        <v>233043.0509</v>
      </c>
      <c r="EL59" s="61">
        <f t="shared" si="81"/>
        <v>233043.0509</v>
      </c>
      <c r="EM59" s="61">
        <f t="shared" si="81"/>
        <v>233043.0509</v>
      </c>
      <c r="EN59" s="61">
        <f t="shared" si="81"/>
        <v>233043.0509</v>
      </c>
      <c r="EO59" s="61">
        <f t="shared" si="81"/>
        <v>237703.9119</v>
      </c>
      <c r="EP59" s="61">
        <f t="shared" si="81"/>
        <v>237703.9119</v>
      </c>
      <c r="EQ59" s="61">
        <f t="shared" si="81"/>
        <v>237703.9119</v>
      </c>
      <c r="ER59" s="61"/>
      <c r="ES59" s="61"/>
      <c r="ET59" s="61"/>
      <c r="EU59" s="61"/>
      <c r="EV59" s="61"/>
      <c r="EW59" s="61"/>
      <c r="EX59" s="61"/>
      <c r="EY59" s="61"/>
      <c r="EZ59" s="61"/>
      <c r="FA59" s="1"/>
      <c r="FB59" s="390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</row>
    <row r="60" ht="12.75" customHeight="1">
      <c r="A60" s="1"/>
      <c r="B60" s="75"/>
      <c r="C60" s="75"/>
      <c r="D60" s="1"/>
      <c r="E60" s="1"/>
      <c r="F60" s="1"/>
      <c r="G60" s="1"/>
      <c r="H60" s="1"/>
      <c r="I60" s="1"/>
      <c r="J60" s="1"/>
      <c r="K60" s="176"/>
      <c r="L60" s="101"/>
      <c r="M60" s="161"/>
      <c r="N60" s="158"/>
      <c r="O60" s="19"/>
      <c r="P60" s="61"/>
      <c r="Q60" s="61"/>
      <c r="R60" s="61" t="s">
        <v>399</v>
      </c>
      <c r="S60" s="61"/>
      <c r="T60" s="61"/>
      <c r="U60" s="61"/>
      <c r="V60" s="61"/>
      <c r="W60" s="61"/>
      <c r="X60" s="61"/>
      <c r="Y60" s="61">
        <f t="shared" ref="Y60:EQ60" si="82">+SUMIF($C$71:$C$137,$R60,Q$71:Q$137)</f>
        <v>0</v>
      </c>
      <c r="Z60" s="61">
        <f t="shared" si="82"/>
        <v>0</v>
      </c>
      <c r="AA60" s="61">
        <f t="shared" si="82"/>
        <v>0</v>
      </c>
      <c r="AB60" s="61">
        <f t="shared" si="82"/>
        <v>0</v>
      </c>
      <c r="AC60" s="61">
        <f t="shared" si="82"/>
        <v>0</v>
      </c>
      <c r="AD60" s="61">
        <f t="shared" si="82"/>
        <v>0</v>
      </c>
      <c r="AE60" s="61">
        <f t="shared" si="82"/>
        <v>0</v>
      </c>
      <c r="AF60" s="61">
        <f t="shared" si="82"/>
        <v>0</v>
      </c>
      <c r="AG60" s="61">
        <f t="shared" si="82"/>
        <v>0</v>
      </c>
      <c r="AH60" s="61">
        <f t="shared" si="82"/>
        <v>0</v>
      </c>
      <c r="AI60" s="61">
        <f t="shared" si="82"/>
        <v>0</v>
      </c>
      <c r="AJ60" s="61">
        <f t="shared" si="82"/>
        <v>0</v>
      </c>
      <c r="AK60" s="61">
        <f t="shared" si="82"/>
        <v>0</v>
      </c>
      <c r="AL60" s="61">
        <f t="shared" si="82"/>
        <v>0</v>
      </c>
      <c r="AM60" s="61">
        <f t="shared" si="82"/>
        <v>0</v>
      </c>
      <c r="AN60" s="61">
        <f t="shared" si="82"/>
        <v>0</v>
      </c>
      <c r="AO60" s="61">
        <f t="shared" si="82"/>
        <v>0</v>
      </c>
      <c r="AP60" s="61">
        <f t="shared" si="82"/>
        <v>0</v>
      </c>
      <c r="AQ60" s="61">
        <f t="shared" si="82"/>
        <v>0</v>
      </c>
      <c r="AR60" s="61">
        <f t="shared" si="82"/>
        <v>0</v>
      </c>
      <c r="AS60" s="61">
        <f t="shared" si="82"/>
        <v>0</v>
      </c>
      <c r="AT60" s="61">
        <f t="shared" si="82"/>
        <v>0</v>
      </c>
      <c r="AU60" s="61">
        <f t="shared" si="82"/>
        <v>0</v>
      </c>
      <c r="AV60" s="61">
        <f t="shared" si="82"/>
        <v>0</v>
      </c>
      <c r="AW60" s="61">
        <f t="shared" si="82"/>
        <v>0</v>
      </c>
      <c r="AX60" s="61">
        <f t="shared" si="82"/>
        <v>0</v>
      </c>
      <c r="AY60" s="61">
        <f t="shared" si="82"/>
        <v>0</v>
      </c>
      <c r="AZ60" s="61">
        <f t="shared" si="82"/>
        <v>0</v>
      </c>
      <c r="BA60" s="61">
        <f t="shared" si="82"/>
        <v>0</v>
      </c>
      <c r="BB60" s="61">
        <f t="shared" si="82"/>
        <v>0</v>
      </c>
      <c r="BC60" s="61">
        <f t="shared" si="82"/>
        <v>0</v>
      </c>
      <c r="BD60" s="61">
        <f t="shared" si="82"/>
        <v>0</v>
      </c>
      <c r="BE60" s="61">
        <f t="shared" si="82"/>
        <v>0</v>
      </c>
      <c r="BF60" s="61">
        <f t="shared" si="82"/>
        <v>0</v>
      </c>
      <c r="BG60" s="61">
        <f t="shared" si="82"/>
        <v>0</v>
      </c>
      <c r="BH60" s="61">
        <f t="shared" si="82"/>
        <v>0</v>
      </c>
      <c r="BI60" s="61">
        <f t="shared" si="82"/>
        <v>0</v>
      </c>
      <c r="BJ60" s="61">
        <f t="shared" si="82"/>
        <v>0</v>
      </c>
      <c r="BK60" s="61">
        <f t="shared" si="82"/>
        <v>0</v>
      </c>
      <c r="BL60" s="61">
        <f t="shared" si="82"/>
        <v>0</v>
      </c>
      <c r="BM60" s="61">
        <f t="shared" si="82"/>
        <v>0</v>
      </c>
      <c r="BN60" s="61">
        <f t="shared" si="82"/>
        <v>0</v>
      </c>
      <c r="BO60" s="61">
        <f t="shared" si="82"/>
        <v>0</v>
      </c>
      <c r="BP60" s="61">
        <f t="shared" si="82"/>
        <v>0</v>
      </c>
      <c r="BQ60" s="61">
        <f t="shared" si="82"/>
        <v>0</v>
      </c>
      <c r="BR60" s="61">
        <f t="shared" si="82"/>
        <v>0</v>
      </c>
      <c r="BS60" s="61">
        <f t="shared" si="82"/>
        <v>0</v>
      </c>
      <c r="BT60" s="61">
        <f t="shared" si="82"/>
        <v>0</v>
      </c>
      <c r="BU60" s="61">
        <f t="shared" si="82"/>
        <v>0</v>
      </c>
      <c r="BV60" s="61">
        <f t="shared" si="82"/>
        <v>0</v>
      </c>
      <c r="BW60" s="61">
        <f t="shared" si="82"/>
        <v>0</v>
      </c>
      <c r="BX60" s="61">
        <f t="shared" si="82"/>
        <v>0</v>
      </c>
      <c r="BY60" s="61">
        <f t="shared" si="82"/>
        <v>0</v>
      </c>
      <c r="BZ60" s="61">
        <f t="shared" si="82"/>
        <v>0</v>
      </c>
      <c r="CA60" s="61">
        <f t="shared" si="82"/>
        <v>0</v>
      </c>
      <c r="CB60" s="61">
        <f t="shared" si="82"/>
        <v>0</v>
      </c>
      <c r="CC60" s="61">
        <f t="shared" si="82"/>
        <v>0</v>
      </c>
      <c r="CD60" s="61">
        <f t="shared" si="82"/>
        <v>0</v>
      </c>
      <c r="CE60" s="61">
        <f t="shared" si="82"/>
        <v>0</v>
      </c>
      <c r="CF60" s="61">
        <f t="shared" si="82"/>
        <v>0</v>
      </c>
      <c r="CG60" s="61">
        <f t="shared" si="82"/>
        <v>0</v>
      </c>
      <c r="CH60" s="61">
        <f t="shared" si="82"/>
        <v>0</v>
      </c>
      <c r="CI60" s="61">
        <f t="shared" si="82"/>
        <v>0</v>
      </c>
      <c r="CJ60" s="61">
        <f t="shared" si="82"/>
        <v>0</v>
      </c>
      <c r="CK60" s="61">
        <f t="shared" si="82"/>
        <v>0</v>
      </c>
      <c r="CL60" s="61">
        <f t="shared" si="82"/>
        <v>0</v>
      </c>
      <c r="CM60" s="61">
        <f t="shared" si="82"/>
        <v>0</v>
      </c>
      <c r="CN60" s="61">
        <f t="shared" si="82"/>
        <v>0</v>
      </c>
      <c r="CO60" s="61">
        <f t="shared" si="82"/>
        <v>0</v>
      </c>
      <c r="CP60" s="61">
        <f t="shared" si="82"/>
        <v>0</v>
      </c>
      <c r="CQ60" s="61">
        <f t="shared" si="82"/>
        <v>0</v>
      </c>
      <c r="CR60" s="61">
        <f t="shared" si="82"/>
        <v>0</v>
      </c>
      <c r="CS60" s="61">
        <f t="shared" si="82"/>
        <v>0</v>
      </c>
      <c r="CT60" s="61">
        <f t="shared" si="82"/>
        <v>0</v>
      </c>
      <c r="CU60" s="61">
        <f t="shared" si="82"/>
        <v>0</v>
      </c>
      <c r="CV60" s="61">
        <f t="shared" si="82"/>
        <v>0</v>
      </c>
      <c r="CW60" s="61">
        <f t="shared" si="82"/>
        <v>0</v>
      </c>
      <c r="CX60" s="61">
        <f t="shared" si="82"/>
        <v>0</v>
      </c>
      <c r="CY60" s="61">
        <f t="shared" si="82"/>
        <v>0</v>
      </c>
      <c r="CZ60" s="61">
        <f t="shared" si="82"/>
        <v>0</v>
      </c>
      <c r="DA60" s="61">
        <f t="shared" si="82"/>
        <v>0</v>
      </c>
      <c r="DB60" s="61">
        <f t="shared" si="82"/>
        <v>0</v>
      </c>
      <c r="DC60" s="61">
        <f t="shared" si="82"/>
        <v>0</v>
      </c>
      <c r="DD60" s="61">
        <f t="shared" si="82"/>
        <v>0</v>
      </c>
      <c r="DE60" s="61">
        <f t="shared" si="82"/>
        <v>0</v>
      </c>
      <c r="DF60" s="61">
        <f t="shared" si="82"/>
        <v>0</v>
      </c>
      <c r="DG60" s="61">
        <f t="shared" si="82"/>
        <v>0</v>
      </c>
      <c r="DH60" s="61">
        <f t="shared" si="82"/>
        <v>0</v>
      </c>
      <c r="DI60" s="61">
        <f t="shared" si="82"/>
        <v>0</v>
      </c>
      <c r="DJ60" s="61">
        <f t="shared" si="82"/>
        <v>0</v>
      </c>
      <c r="DK60" s="61">
        <f t="shared" si="82"/>
        <v>0</v>
      </c>
      <c r="DL60" s="61">
        <f t="shared" si="82"/>
        <v>0</v>
      </c>
      <c r="DM60" s="61">
        <f t="shared" si="82"/>
        <v>0</v>
      </c>
      <c r="DN60" s="61">
        <f t="shared" si="82"/>
        <v>0</v>
      </c>
      <c r="DO60" s="61">
        <f t="shared" si="82"/>
        <v>0</v>
      </c>
      <c r="DP60" s="61">
        <f t="shared" si="82"/>
        <v>0</v>
      </c>
      <c r="DQ60" s="61">
        <f t="shared" si="82"/>
        <v>0</v>
      </c>
      <c r="DR60" s="61">
        <f t="shared" si="82"/>
        <v>0</v>
      </c>
      <c r="DS60" s="61">
        <f t="shared" si="82"/>
        <v>0</v>
      </c>
      <c r="DT60" s="61">
        <f t="shared" si="82"/>
        <v>0</v>
      </c>
      <c r="DU60" s="61">
        <f t="shared" si="82"/>
        <v>0</v>
      </c>
      <c r="DV60" s="61">
        <f t="shared" si="82"/>
        <v>0</v>
      </c>
      <c r="DW60" s="61">
        <f t="shared" si="82"/>
        <v>0</v>
      </c>
      <c r="DX60" s="61">
        <f t="shared" si="82"/>
        <v>0</v>
      </c>
      <c r="DY60" s="61">
        <f t="shared" si="82"/>
        <v>0</v>
      </c>
      <c r="DZ60" s="61">
        <f t="shared" si="82"/>
        <v>0</v>
      </c>
      <c r="EA60" s="61">
        <f t="shared" si="82"/>
        <v>0</v>
      </c>
      <c r="EB60" s="61">
        <f t="shared" si="82"/>
        <v>0</v>
      </c>
      <c r="EC60" s="61">
        <f t="shared" si="82"/>
        <v>0</v>
      </c>
      <c r="ED60" s="61">
        <f t="shared" si="82"/>
        <v>0</v>
      </c>
      <c r="EE60" s="61">
        <f t="shared" si="82"/>
        <v>0</v>
      </c>
      <c r="EF60" s="61">
        <f t="shared" si="82"/>
        <v>0</v>
      </c>
      <c r="EG60" s="61">
        <f t="shared" si="82"/>
        <v>0</v>
      </c>
      <c r="EH60" s="61">
        <f t="shared" si="82"/>
        <v>0</v>
      </c>
      <c r="EI60" s="61">
        <f t="shared" si="82"/>
        <v>0</v>
      </c>
      <c r="EJ60" s="61">
        <f t="shared" si="82"/>
        <v>0</v>
      </c>
      <c r="EK60" s="61">
        <f t="shared" si="82"/>
        <v>0</v>
      </c>
      <c r="EL60" s="61">
        <f t="shared" si="82"/>
        <v>0</v>
      </c>
      <c r="EM60" s="61">
        <f t="shared" si="82"/>
        <v>0</v>
      </c>
      <c r="EN60" s="61">
        <f t="shared" si="82"/>
        <v>0</v>
      </c>
      <c r="EO60" s="61">
        <f t="shared" si="82"/>
        <v>0</v>
      </c>
      <c r="EP60" s="61">
        <f t="shared" si="82"/>
        <v>0</v>
      </c>
      <c r="EQ60" s="61">
        <f t="shared" si="82"/>
        <v>0</v>
      </c>
      <c r="ER60" s="61"/>
      <c r="ES60" s="61"/>
      <c r="ET60" s="61"/>
      <c r="EU60" s="61"/>
      <c r="EV60" s="61"/>
      <c r="EW60" s="61"/>
      <c r="EX60" s="61"/>
      <c r="EY60" s="61"/>
      <c r="EZ60" s="61"/>
      <c r="FA60" s="1"/>
      <c r="FB60" s="390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</row>
    <row r="61" ht="12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76"/>
      <c r="L61" s="101"/>
      <c r="M61" s="161"/>
      <c r="N61" s="158"/>
      <c r="O61" s="19"/>
      <c r="P61" s="61"/>
      <c r="Q61" s="61"/>
      <c r="R61" s="61" t="s">
        <v>375</v>
      </c>
      <c r="S61" s="61"/>
      <c r="T61" s="61"/>
      <c r="U61" s="61"/>
      <c r="V61" s="61"/>
      <c r="W61" s="61"/>
      <c r="X61" s="61"/>
      <c r="Y61" s="61">
        <f t="shared" ref="Y61:EQ61" si="83">+SUMIF($C$71:$C$137,$R61,Q$71:Q$137)</f>
        <v>47916.66667</v>
      </c>
      <c r="Z61" s="61">
        <f t="shared" si="83"/>
        <v>47916.66667</v>
      </c>
      <c r="AA61" s="61">
        <f t="shared" si="83"/>
        <v>47916.66667</v>
      </c>
      <c r="AB61" s="61">
        <f t="shared" si="83"/>
        <v>47916.66667</v>
      </c>
      <c r="AC61" s="61">
        <f t="shared" si="83"/>
        <v>47916.66667</v>
      </c>
      <c r="AD61" s="61">
        <f t="shared" si="83"/>
        <v>47916.66667</v>
      </c>
      <c r="AE61" s="61">
        <f t="shared" si="83"/>
        <v>47916.66667</v>
      </c>
      <c r="AF61" s="61">
        <f t="shared" si="83"/>
        <v>47916.66667</v>
      </c>
      <c r="AG61" s="61">
        <f t="shared" si="83"/>
        <v>47916.66667</v>
      </c>
      <c r="AH61" s="61">
        <f t="shared" si="83"/>
        <v>47916.66667</v>
      </c>
      <c r="AI61" s="61">
        <f t="shared" si="83"/>
        <v>47916.66667</v>
      </c>
      <c r="AJ61" s="61">
        <f t="shared" si="83"/>
        <v>47916.66667</v>
      </c>
      <c r="AK61" s="61">
        <f t="shared" si="83"/>
        <v>48875</v>
      </c>
      <c r="AL61" s="61">
        <f t="shared" si="83"/>
        <v>48875</v>
      </c>
      <c r="AM61" s="61">
        <f t="shared" si="83"/>
        <v>48875</v>
      </c>
      <c r="AN61" s="61">
        <f t="shared" si="83"/>
        <v>48875</v>
      </c>
      <c r="AO61" s="61">
        <f t="shared" si="83"/>
        <v>48875</v>
      </c>
      <c r="AP61" s="61">
        <f t="shared" si="83"/>
        <v>48875</v>
      </c>
      <c r="AQ61" s="61">
        <f t="shared" si="83"/>
        <v>48875</v>
      </c>
      <c r="AR61" s="61">
        <f t="shared" si="83"/>
        <v>48875</v>
      </c>
      <c r="AS61" s="61">
        <f t="shared" si="83"/>
        <v>48875</v>
      </c>
      <c r="AT61" s="61">
        <f t="shared" si="83"/>
        <v>48875</v>
      </c>
      <c r="AU61" s="61">
        <f t="shared" si="83"/>
        <v>48875</v>
      </c>
      <c r="AV61" s="61">
        <f t="shared" si="83"/>
        <v>48875</v>
      </c>
      <c r="AW61" s="61">
        <f t="shared" si="83"/>
        <v>49852.5</v>
      </c>
      <c r="AX61" s="61">
        <f t="shared" si="83"/>
        <v>49852.5</v>
      </c>
      <c r="AY61" s="61">
        <f t="shared" si="83"/>
        <v>49852.5</v>
      </c>
      <c r="AZ61" s="61">
        <f t="shared" si="83"/>
        <v>49852.5</v>
      </c>
      <c r="BA61" s="61">
        <f t="shared" si="83"/>
        <v>49852.5</v>
      </c>
      <c r="BB61" s="61">
        <f t="shared" si="83"/>
        <v>49852.5</v>
      </c>
      <c r="BC61" s="61">
        <f t="shared" si="83"/>
        <v>49852.5</v>
      </c>
      <c r="BD61" s="61">
        <f t="shared" si="83"/>
        <v>49852.5</v>
      </c>
      <c r="BE61" s="61">
        <f t="shared" si="83"/>
        <v>49852.5</v>
      </c>
      <c r="BF61" s="61">
        <f t="shared" si="83"/>
        <v>49852.5</v>
      </c>
      <c r="BG61" s="61">
        <f t="shared" si="83"/>
        <v>49852.5</v>
      </c>
      <c r="BH61" s="61">
        <f t="shared" si="83"/>
        <v>49852.5</v>
      </c>
      <c r="BI61" s="61">
        <f t="shared" si="83"/>
        <v>50849.55</v>
      </c>
      <c r="BJ61" s="61">
        <f t="shared" si="83"/>
        <v>50849.55</v>
      </c>
      <c r="BK61" s="61">
        <f t="shared" si="83"/>
        <v>50849.55</v>
      </c>
      <c r="BL61" s="61">
        <f t="shared" si="83"/>
        <v>50849.55</v>
      </c>
      <c r="BM61" s="61">
        <f t="shared" si="83"/>
        <v>50849.55</v>
      </c>
      <c r="BN61" s="61">
        <f t="shared" si="83"/>
        <v>50849.55</v>
      </c>
      <c r="BO61" s="61">
        <f t="shared" si="83"/>
        <v>50849.55</v>
      </c>
      <c r="BP61" s="61">
        <f t="shared" si="83"/>
        <v>50849.55</v>
      </c>
      <c r="BQ61" s="61">
        <f t="shared" si="83"/>
        <v>50849.55</v>
      </c>
      <c r="BR61" s="61">
        <f t="shared" si="83"/>
        <v>50849.55</v>
      </c>
      <c r="BS61" s="61">
        <f t="shared" si="83"/>
        <v>50849.55</v>
      </c>
      <c r="BT61" s="61">
        <f t="shared" si="83"/>
        <v>50849.55</v>
      </c>
      <c r="BU61" s="61">
        <f t="shared" si="83"/>
        <v>51866.541</v>
      </c>
      <c r="BV61" s="61">
        <f t="shared" si="83"/>
        <v>51866.541</v>
      </c>
      <c r="BW61" s="61">
        <f t="shared" si="83"/>
        <v>51866.541</v>
      </c>
      <c r="BX61" s="61">
        <f t="shared" si="83"/>
        <v>51866.541</v>
      </c>
      <c r="BY61" s="61">
        <f t="shared" si="83"/>
        <v>51866.541</v>
      </c>
      <c r="BZ61" s="61">
        <f t="shared" si="83"/>
        <v>51866.541</v>
      </c>
      <c r="CA61" s="61">
        <f t="shared" si="83"/>
        <v>51866.541</v>
      </c>
      <c r="CB61" s="61">
        <f t="shared" si="83"/>
        <v>51866.541</v>
      </c>
      <c r="CC61" s="61">
        <f t="shared" si="83"/>
        <v>51866.541</v>
      </c>
      <c r="CD61" s="61">
        <f t="shared" si="83"/>
        <v>51866.541</v>
      </c>
      <c r="CE61" s="61">
        <f t="shared" si="83"/>
        <v>51866.541</v>
      </c>
      <c r="CF61" s="61">
        <f t="shared" si="83"/>
        <v>51866.541</v>
      </c>
      <c r="CG61" s="61">
        <f t="shared" si="83"/>
        <v>52903.87182</v>
      </c>
      <c r="CH61" s="61">
        <f t="shared" si="83"/>
        <v>52903.87182</v>
      </c>
      <c r="CI61" s="61">
        <f t="shared" si="83"/>
        <v>52903.87182</v>
      </c>
      <c r="CJ61" s="61">
        <f t="shared" si="83"/>
        <v>52903.87182</v>
      </c>
      <c r="CK61" s="61">
        <f t="shared" si="83"/>
        <v>52903.87182</v>
      </c>
      <c r="CL61" s="61">
        <f t="shared" si="83"/>
        <v>52903.87182</v>
      </c>
      <c r="CM61" s="61">
        <f t="shared" si="83"/>
        <v>52903.87182</v>
      </c>
      <c r="CN61" s="61">
        <f t="shared" si="83"/>
        <v>52903.87182</v>
      </c>
      <c r="CO61" s="61">
        <f t="shared" si="83"/>
        <v>52903.87182</v>
      </c>
      <c r="CP61" s="61">
        <f t="shared" si="83"/>
        <v>52903.87182</v>
      </c>
      <c r="CQ61" s="61">
        <f t="shared" si="83"/>
        <v>52903.87182</v>
      </c>
      <c r="CR61" s="61">
        <f t="shared" si="83"/>
        <v>52903.87182</v>
      </c>
      <c r="CS61" s="61">
        <f t="shared" si="83"/>
        <v>53961.94926</v>
      </c>
      <c r="CT61" s="61">
        <f t="shared" si="83"/>
        <v>53961.94926</v>
      </c>
      <c r="CU61" s="61">
        <f t="shared" si="83"/>
        <v>53961.94926</v>
      </c>
      <c r="CV61" s="61">
        <f t="shared" si="83"/>
        <v>53961.94926</v>
      </c>
      <c r="CW61" s="61">
        <f t="shared" si="83"/>
        <v>53961.94926</v>
      </c>
      <c r="CX61" s="61">
        <f t="shared" si="83"/>
        <v>53961.94926</v>
      </c>
      <c r="CY61" s="61">
        <f t="shared" si="83"/>
        <v>53961.94926</v>
      </c>
      <c r="CZ61" s="61">
        <f t="shared" si="83"/>
        <v>53961.94926</v>
      </c>
      <c r="DA61" s="61">
        <f t="shared" si="83"/>
        <v>53961.94926</v>
      </c>
      <c r="DB61" s="61">
        <f t="shared" si="83"/>
        <v>53961.94926</v>
      </c>
      <c r="DC61" s="61">
        <f t="shared" si="83"/>
        <v>53961.94926</v>
      </c>
      <c r="DD61" s="61">
        <f t="shared" si="83"/>
        <v>53961.94926</v>
      </c>
      <c r="DE61" s="61">
        <f t="shared" si="83"/>
        <v>55041.18824</v>
      </c>
      <c r="DF61" s="61">
        <f t="shared" si="83"/>
        <v>55041.18824</v>
      </c>
      <c r="DG61" s="61">
        <f t="shared" si="83"/>
        <v>55041.18824</v>
      </c>
      <c r="DH61" s="61">
        <f t="shared" si="83"/>
        <v>55041.18824</v>
      </c>
      <c r="DI61" s="61">
        <f t="shared" si="83"/>
        <v>55041.18824</v>
      </c>
      <c r="DJ61" s="61">
        <f t="shared" si="83"/>
        <v>55041.18824</v>
      </c>
      <c r="DK61" s="61">
        <f t="shared" si="83"/>
        <v>55041.18824</v>
      </c>
      <c r="DL61" s="61">
        <f t="shared" si="83"/>
        <v>55041.18824</v>
      </c>
      <c r="DM61" s="61">
        <f t="shared" si="83"/>
        <v>55041.18824</v>
      </c>
      <c r="DN61" s="61">
        <f t="shared" si="83"/>
        <v>55041.18824</v>
      </c>
      <c r="DO61" s="61">
        <f t="shared" si="83"/>
        <v>55041.18824</v>
      </c>
      <c r="DP61" s="61">
        <f t="shared" si="83"/>
        <v>55041.18824</v>
      </c>
      <c r="DQ61" s="61">
        <f t="shared" si="83"/>
        <v>56142.01201</v>
      </c>
      <c r="DR61" s="61">
        <f t="shared" si="83"/>
        <v>56142.01201</v>
      </c>
      <c r="DS61" s="61">
        <f t="shared" si="83"/>
        <v>56142.01201</v>
      </c>
      <c r="DT61" s="61">
        <f t="shared" si="83"/>
        <v>56142.01201</v>
      </c>
      <c r="DU61" s="61">
        <f t="shared" si="83"/>
        <v>56142.01201</v>
      </c>
      <c r="DV61" s="61">
        <f t="shared" si="83"/>
        <v>56142.01201</v>
      </c>
      <c r="DW61" s="61">
        <f t="shared" si="83"/>
        <v>56142.01201</v>
      </c>
      <c r="DX61" s="61">
        <f t="shared" si="83"/>
        <v>56142.01201</v>
      </c>
      <c r="DY61" s="61">
        <f t="shared" si="83"/>
        <v>56142.01201</v>
      </c>
      <c r="DZ61" s="61">
        <f t="shared" si="83"/>
        <v>56142.01201</v>
      </c>
      <c r="EA61" s="61">
        <f t="shared" si="83"/>
        <v>56142.01201</v>
      </c>
      <c r="EB61" s="61">
        <f t="shared" si="83"/>
        <v>56142.01201</v>
      </c>
      <c r="EC61" s="61">
        <f t="shared" si="83"/>
        <v>57264.85225</v>
      </c>
      <c r="ED61" s="61">
        <f t="shared" si="83"/>
        <v>57264.85225</v>
      </c>
      <c r="EE61" s="61">
        <f t="shared" si="83"/>
        <v>57264.85225</v>
      </c>
      <c r="EF61" s="61">
        <f t="shared" si="83"/>
        <v>57264.85225</v>
      </c>
      <c r="EG61" s="61">
        <f t="shared" si="83"/>
        <v>57264.85225</v>
      </c>
      <c r="EH61" s="61">
        <f t="shared" si="83"/>
        <v>57264.85225</v>
      </c>
      <c r="EI61" s="61">
        <f t="shared" si="83"/>
        <v>57264.85225</v>
      </c>
      <c r="EJ61" s="61">
        <f t="shared" si="83"/>
        <v>57264.85225</v>
      </c>
      <c r="EK61" s="61">
        <f t="shared" si="83"/>
        <v>57264.85225</v>
      </c>
      <c r="EL61" s="61">
        <f t="shared" si="83"/>
        <v>57264.85225</v>
      </c>
      <c r="EM61" s="61">
        <f t="shared" si="83"/>
        <v>57264.85225</v>
      </c>
      <c r="EN61" s="61">
        <f t="shared" si="83"/>
        <v>57264.85225</v>
      </c>
      <c r="EO61" s="61">
        <f t="shared" si="83"/>
        <v>58410.14929</v>
      </c>
      <c r="EP61" s="61">
        <f t="shared" si="83"/>
        <v>58410.14929</v>
      </c>
      <c r="EQ61" s="61">
        <f t="shared" si="83"/>
        <v>58410.14929</v>
      </c>
      <c r="ER61" s="61"/>
      <c r="ES61" s="61"/>
      <c r="ET61" s="61"/>
      <c r="EU61" s="61"/>
      <c r="EV61" s="61"/>
      <c r="EW61" s="61"/>
      <c r="EX61" s="61"/>
      <c r="EY61" s="61"/>
      <c r="EZ61" s="61"/>
      <c r="FA61" s="1"/>
      <c r="FB61" s="390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</row>
    <row r="62" ht="12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76"/>
      <c r="L62" s="101"/>
      <c r="M62" s="161"/>
      <c r="N62" s="158"/>
      <c r="O62" s="19"/>
      <c r="P62" s="61"/>
      <c r="Q62" s="61"/>
      <c r="R62" s="61" t="s">
        <v>380</v>
      </c>
      <c r="S62" s="61"/>
      <c r="T62" s="61"/>
      <c r="U62" s="61"/>
      <c r="V62" s="61"/>
      <c r="W62" s="61"/>
      <c r="X62" s="61"/>
      <c r="Y62" s="439">
        <f t="shared" ref="Y62:EQ62" si="84">+SUMIF($C$71:$C$137,$R62,Q$71:Q$137)</f>
        <v>0</v>
      </c>
      <c r="Z62" s="439">
        <f t="shared" si="84"/>
        <v>0</v>
      </c>
      <c r="AA62" s="439">
        <f t="shared" si="84"/>
        <v>0</v>
      </c>
      <c r="AB62" s="439">
        <f t="shared" si="84"/>
        <v>0</v>
      </c>
      <c r="AC62" s="439">
        <f t="shared" si="84"/>
        <v>0</v>
      </c>
      <c r="AD62" s="439">
        <f t="shared" si="84"/>
        <v>0</v>
      </c>
      <c r="AE62" s="439">
        <f t="shared" si="84"/>
        <v>0</v>
      </c>
      <c r="AF62" s="439">
        <f t="shared" si="84"/>
        <v>0</v>
      </c>
      <c r="AG62" s="439">
        <f t="shared" si="84"/>
        <v>0</v>
      </c>
      <c r="AH62" s="439">
        <f t="shared" si="84"/>
        <v>0</v>
      </c>
      <c r="AI62" s="439">
        <f t="shared" si="84"/>
        <v>0</v>
      </c>
      <c r="AJ62" s="439">
        <f t="shared" si="84"/>
        <v>0</v>
      </c>
      <c r="AK62" s="439">
        <f t="shared" si="84"/>
        <v>0</v>
      </c>
      <c r="AL62" s="439">
        <f t="shared" si="84"/>
        <v>0</v>
      </c>
      <c r="AM62" s="439">
        <f t="shared" si="84"/>
        <v>0</v>
      </c>
      <c r="AN62" s="439">
        <f t="shared" si="84"/>
        <v>0</v>
      </c>
      <c r="AO62" s="439">
        <f t="shared" si="84"/>
        <v>0</v>
      </c>
      <c r="AP62" s="439">
        <f t="shared" si="84"/>
        <v>0</v>
      </c>
      <c r="AQ62" s="439">
        <f t="shared" si="84"/>
        <v>0</v>
      </c>
      <c r="AR62" s="439">
        <f t="shared" si="84"/>
        <v>0</v>
      </c>
      <c r="AS62" s="439">
        <f t="shared" si="84"/>
        <v>0</v>
      </c>
      <c r="AT62" s="439">
        <f t="shared" si="84"/>
        <v>0</v>
      </c>
      <c r="AU62" s="439">
        <f t="shared" si="84"/>
        <v>0</v>
      </c>
      <c r="AV62" s="439">
        <f t="shared" si="84"/>
        <v>0</v>
      </c>
      <c r="AW62" s="439">
        <f t="shared" si="84"/>
        <v>0</v>
      </c>
      <c r="AX62" s="439">
        <f t="shared" si="84"/>
        <v>0</v>
      </c>
      <c r="AY62" s="439">
        <f t="shared" si="84"/>
        <v>0</v>
      </c>
      <c r="AZ62" s="439">
        <f t="shared" si="84"/>
        <v>0</v>
      </c>
      <c r="BA62" s="439">
        <f t="shared" si="84"/>
        <v>0</v>
      </c>
      <c r="BB62" s="439">
        <f t="shared" si="84"/>
        <v>0</v>
      </c>
      <c r="BC62" s="439">
        <f t="shared" si="84"/>
        <v>0</v>
      </c>
      <c r="BD62" s="439">
        <f t="shared" si="84"/>
        <v>0</v>
      </c>
      <c r="BE62" s="439">
        <f t="shared" si="84"/>
        <v>0</v>
      </c>
      <c r="BF62" s="439">
        <f t="shared" si="84"/>
        <v>0</v>
      </c>
      <c r="BG62" s="439">
        <f t="shared" si="84"/>
        <v>0</v>
      </c>
      <c r="BH62" s="439">
        <f t="shared" si="84"/>
        <v>0</v>
      </c>
      <c r="BI62" s="439">
        <f t="shared" si="84"/>
        <v>0</v>
      </c>
      <c r="BJ62" s="439">
        <f t="shared" si="84"/>
        <v>0</v>
      </c>
      <c r="BK62" s="439">
        <f t="shared" si="84"/>
        <v>0</v>
      </c>
      <c r="BL62" s="439">
        <f t="shared" si="84"/>
        <v>0</v>
      </c>
      <c r="BM62" s="439">
        <f t="shared" si="84"/>
        <v>0</v>
      </c>
      <c r="BN62" s="439">
        <f t="shared" si="84"/>
        <v>0</v>
      </c>
      <c r="BO62" s="439">
        <f t="shared" si="84"/>
        <v>0</v>
      </c>
      <c r="BP62" s="439">
        <f t="shared" si="84"/>
        <v>0</v>
      </c>
      <c r="BQ62" s="439">
        <f t="shared" si="84"/>
        <v>0</v>
      </c>
      <c r="BR62" s="439">
        <f t="shared" si="84"/>
        <v>0</v>
      </c>
      <c r="BS62" s="439">
        <f t="shared" si="84"/>
        <v>0</v>
      </c>
      <c r="BT62" s="439">
        <f t="shared" si="84"/>
        <v>0</v>
      </c>
      <c r="BU62" s="439">
        <f t="shared" si="84"/>
        <v>0</v>
      </c>
      <c r="BV62" s="439">
        <f t="shared" si="84"/>
        <v>0</v>
      </c>
      <c r="BW62" s="439">
        <f t="shared" si="84"/>
        <v>0</v>
      </c>
      <c r="BX62" s="439">
        <f t="shared" si="84"/>
        <v>0</v>
      </c>
      <c r="BY62" s="439">
        <f t="shared" si="84"/>
        <v>0</v>
      </c>
      <c r="BZ62" s="439">
        <f t="shared" si="84"/>
        <v>0</v>
      </c>
      <c r="CA62" s="439">
        <f t="shared" si="84"/>
        <v>0</v>
      </c>
      <c r="CB62" s="439">
        <f t="shared" si="84"/>
        <v>0</v>
      </c>
      <c r="CC62" s="439">
        <f t="shared" si="84"/>
        <v>0</v>
      </c>
      <c r="CD62" s="439">
        <f t="shared" si="84"/>
        <v>0</v>
      </c>
      <c r="CE62" s="439">
        <f t="shared" si="84"/>
        <v>0</v>
      </c>
      <c r="CF62" s="439">
        <f t="shared" si="84"/>
        <v>0</v>
      </c>
      <c r="CG62" s="439">
        <f t="shared" si="84"/>
        <v>0</v>
      </c>
      <c r="CH62" s="439">
        <f t="shared" si="84"/>
        <v>0</v>
      </c>
      <c r="CI62" s="439">
        <f t="shared" si="84"/>
        <v>0</v>
      </c>
      <c r="CJ62" s="439">
        <f t="shared" si="84"/>
        <v>0</v>
      </c>
      <c r="CK62" s="439">
        <f t="shared" si="84"/>
        <v>0</v>
      </c>
      <c r="CL62" s="439">
        <f t="shared" si="84"/>
        <v>0</v>
      </c>
      <c r="CM62" s="439">
        <f t="shared" si="84"/>
        <v>0</v>
      </c>
      <c r="CN62" s="439">
        <f t="shared" si="84"/>
        <v>0</v>
      </c>
      <c r="CO62" s="439">
        <f t="shared" si="84"/>
        <v>0</v>
      </c>
      <c r="CP62" s="439">
        <f t="shared" si="84"/>
        <v>0</v>
      </c>
      <c r="CQ62" s="439">
        <f t="shared" si="84"/>
        <v>0</v>
      </c>
      <c r="CR62" s="439">
        <f t="shared" si="84"/>
        <v>0</v>
      </c>
      <c r="CS62" s="439">
        <f t="shared" si="84"/>
        <v>0</v>
      </c>
      <c r="CT62" s="439">
        <f t="shared" si="84"/>
        <v>0</v>
      </c>
      <c r="CU62" s="439">
        <f t="shared" si="84"/>
        <v>0</v>
      </c>
      <c r="CV62" s="439">
        <f t="shared" si="84"/>
        <v>0</v>
      </c>
      <c r="CW62" s="439">
        <f t="shared" si="84"/>
        <v>0</v>
      </c>
      <c r="CX62" s="439">
        <f t="shared" si="84"/>
        <v>0</v>
      </c>
      <c r="CY62" s="439">
        <f t="shared" si="84"/>
        <v>0</v>
      </c>
      <c r="CZ62" s="439">
        <f t="shared" si="84"/>
        <v>0</v>
      </c>
      <c r="DA62" s="439">
        <f t="shared" si="84"/>
        <v>0</v>
      </c>
      <c r="DB62" s="439">
        <f t="shared" si="84"/>
        <v>0</v>
      </c>
      <c r="DC62" s="439">
        <f t="shared" si="84"/>
        <v>0</v>
      </c>
      <c r="DD62" s="439">
        <f t="shared" si="84"/>
        <v>0</v>
      </c>
      <c r="DE62" s="439">
        <f t="shared" si="84"/>
        <v>0</v>
      </c>
      <c r="DF62" s="439">
        <f t="shared" si="84"/>
        <v>0</v>
      </c>
      <c r="DG62" s="439">
        <f t="shared" si="84"/>
        <v>0</v>
      </c>
      <c r="DH62" s="439">
        <f t="shared" si="84"/>
        <v>0</v>
      </c>
      <c r="DI62" s="439">
        <f t="shared" si="84"/>
        <v>0</v>
      </c>
      <c r="DJ62" s="439">
        <f t="shared" si="84"/>
        <v>0</v>
      </c>
      <c r="DK62" s="439">
        <f t="shared" si="84"/>
        <v>0</v>
      </c>
      <c r="DL62" s="439">
        <f t="shared" si="84"/>
        <v>0</v>
      </c>
      <c r="DM62" s="439">
        <f t="shared" si="84"/>
        <v>0</v>
      </c>
      <c r="DN62" s="439">
        <f t="shared" si="84"/>
        <v>0</v>
      </c>
      <c r="DO62" s="439">
        <f t="shared" si="84"/>
        <v>0</v>
      </c>
      <c r="DP62" s="439">
        <f t="shared" si="84"/>
        <v>0</v>
      </c>
      <c r="DQ62" s="439">
        <f t="shared" si="84"/>
        <v>0</v>
      </c>
      <c r="DR62" s="439">
        <f t="shared" si="84"/>
        <v>0</v>
      </c>
      <c r="DS62" s="439">
        <f t="shared" si="84"/>
        <v>0</v>
      </c>
      <c r="DT62" s="439">
        <f t="shared" si="84"/>
        <v>0</v>
      </c>
      <c r="DU62" s="439">
        <f t="shared" si="84"/>
        <v>0</v>
      </c>
      <c r="DV62" s="439">
        <f t="shared" si="84"/>
        <v>0</v>
      </c>
      <c r="DW62" s="439">
        <f t="shared" si="84"/>
        <v>0</v>
      </c>
      <c r="DX62" s="439">
        <f t="shared" si="84"/>
        <v>0</v>
      </c>
      <c r="DY62" s="439">
        <f t="shared" si="84"/>
        <v>0</v>
      </c>
      <c r="DZ62" s="439">
        <f t="shared" si="84"/>
        <v>0</v>
      </c>
      <c r="EA62" s="439">
        <f t="shared" si="84"/>
        <v>0</v>
      </c>
      <c r="EB62" s="439">
        <f t="shared" si="84"/>
        <v>0</v>
      </c>
      <c r="EC62" s="439">
        <f t="shared" si="84"/>
        <v>0</v>
      </c>
      <c r="ED62" s="439">
        <f t="shared" si="84"/>
        <v>0</v>
      </c>
      <c r="EE62" s="439">
        <f t="shared" si="84"/>
        <v>0</v>
      </c>
      <c r="EF62" s="439">
        <f t="shared" si="84"/>
        <v>0</v>
      </c>
      <c r="EG62" s="439">
        <f t="shared" si="84"/>
        <v>0</v>
      </c>
      <c r="EH62" s="439">
        <f t="shared" si="84"/>
        <v>0</v>
      </c>
      <c r="EI62" s="439">
        <f t="shared" si="84"/>
        <v>0</v>
      </c>
      <c r="EJ62" s="439">
        <f t="shared" si="84"/>
        <v>0</v>
      </c>
      <c r="EK62" s="439">
        <f t="shared" si="84"/>
        <v>0</v>
      </c>
      <c r="EL62" s="439">
        <f t="shared" si="84"/>
        <v>0</v>
      </c>
      <c r="EM62" s="439">
        <f t="shared" si="84"/>
        <v>0</v>
      </c>
      <c r="EN62" s="439">
        <f t="shared" si="84"/>
        <v>0</v>
      </c>
      <c r="EO62" s="439">
        <f t="shared" si="84"/>
        <v>0</v>
      </c>
      <c r="EP62" s="439">
        <f t="shared" si="84"/>
        <v>0</v>
      </c>
      <c r="EQ62" s="439">
        <f t="shared" si="84"/>
        <v>0</v>
      </c>
      <c r="ER62" s="439"/>
      <c r="ES62" s="439"/>
      <c r="ET62" s="439"/>
      <c r="EU62" s="439"/>
      <c r="EV62" s="439"/>
      <c r="EW62" s="439"/>
      <c r="EX62" s="439"/>
      <c r="EY62" s="439"/>
      <c r="EZ62" s="439"/>
      <c r="FA62" s="1"/>
      <c r="FB62" s="390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</row>
    <row r="63" ht="12.75" customHeight="1">
      <c r="A63" s="1"/>
      <c r="B63" s="1"/>
      <c r="C63" s="1"/>
      <c r="D63" s="1"/>
      <c r="E63" s="19"/>
      <c r="F63" s="1"/>
      <c r="G63" s="1"/>
      <c r="H63" s="1"/>
      <c r="I63" s="1"/>
      <c r="J63" s="1"/>
      <c r="K63" s="1"/>
      <c r="L63" s="1"/>
      <c r="M63" s="1"/>
      <c r="N63" s="1"/>
      <c r="O63" s="176"/>
      <c r="P63" s="101"/>
      <c r="Q63" s="161"/>
      <c r="R63" s="158"/>
      <c r="S63" s="19"/>
      <c r="T63" s="61"/>
      <c r="U63" s="61"/>
      <c r="V63" s="440" t="s">
        <v>400</v>
      </c>
      <c r="W63" s="440"/>
      <c r="X63" s="440"/>
      <c r="Y63" s="440"/>
      <c r="Z63" s="440"/>
      <c r="AA63" s="440"/>
      <c r="AB63" s="61"/>
      <c r="AC63" s="61">
        <f t="shared" ref="AC63:EQ63" si="85">+SUM(Y59:Y62)</f>
        <v>242916.6667</v>
      </c>
      <c r="AD63" s="61">
        <f t="shared" si="85"/>
        <v>242916.6667</v>
      </c>
      <c r="AE63" s="61">
        <f t="shared" si="85"/>
        <v>242916.6667</v>
      </c>
      <c r="AF63" s="61">
        <f t="shared" si="85"/>
        <v>242916.6667</v>
      </c>
      <c r="AG63" s="61">
        <f t="shared" si="85"/>
        <v>242916.6667</v>
      </c>
      <c r="AH63" s="61">
        <f t="shared" si="85"/>
        <v>242916.6667</v>
      </c>
      <c r="AI63" s="61">
        <f t="shared" si="85"/>
        <v>242916.6667</v>
      </c>
      <c r="AJ63" s="61">
        <f t="shared" si="85"/>
        <v>242916.6667</v>
      </c>
      <c r="AK63" s="61">
        <f t="shared" si="85"/>
        <v>242916.6667</v>
      </c>
      <c r="AL63" s="61">
        <f t="shared" si="85"/>
        <v>242916.6667</v>
      </c>
      <c r="AM63" s="61">
        <f t="shared" si="85"/>
        <v>242916.6667</v>
      </c>
      <c r="AN63" s="61">
        <f t="shared" si="85"/>
        <v>242916.6667</v>
      </c>
      <c r="AO63" s="61">
        <f t="shared" si="85"/>
        <v>247775</v>
      </c>
      <c r="AP63" s="61">
        <f t="shared" si="85"/>
        <v>247775</v>
      </c>
      <c r="AQ63" s="61">
        <f t="shared" si="85"/>
        <v>247775</v>
      </c>
      <c r="AR63" s="61">
        <f t="shared" si="85"/>
        <v>247775</v>
      </c>
      <c r="AS63" s="61">
        <f t="shared" si="85"/>
        <v>247775</v>
      </c>
      <c r="AT63" s="61">
        <f t="shared" si="85"/>
        <v>247775</v>
      </c>
      <c r="AU63" s="61">
        <f t="shared" si="85"/>
        <v>247775</v>
      </c>
      <c r="AV63" s="61">
        <f t="shared" si="85"/>
        <v>247775</v>
      </c>
      <c r="AW63" s="61">
        <f t="shared" si="85"/>
        <v>247775</v>
      </c>
      <c r="AX63" s="61">
        <f t="shared" si="85"/>
        <v>247775</v>
      </c>
      <c r="AY63" s="61">
        <f t="shared" si="85"/>
        <v>247775</v>
      </c>
      <c r="AZ63" s="61">
        <f t="shared" si="85"/>
        <v>247775</v>
      </c>
      <c r="BA63" s="61">
        <f t="shared" si="85"/>
        <v>252730.5</v>
      </c>
      <c r="BB63" s="61">
        <f t="shared" si="85"/>
        <v>252730.5</v>
      </c>
      <c r="BC63" s="61">
        <f t="shared" si="85"/>
        <v>252730.5</v>
      </c>
      <c r="BD63" s="61">
        <f t="shared" si="85"/>
        <v>252730.5</v>
      </c>
      <c r="BE63" s="61">
        <f t="shared" si="85"/>
        <v>252730.5</v>
      </c>
      <c r="BF63" s="61">
        <f t="shared" si="85"/>
        <v>252730.5</v>
      </c>
      <c r="BG63" s="61">
        <f t="shared" si="85"/>
        <v>252730.5</v>
      </c>
      <c r="BH63" s="61">
        <f t="shared" si="85"/>
        <v>252730.5</v>
      </c>
      <c r="BI63" s="61">
        <f t="shared" si="85"/>
        <v>252730.5</v>
      </c>
      <c r="BJ63" s="61">
        <f t="shared" si="85"/>
        <v>252730.5</v>
      </c>
      <c r="BK63" s="61">
        <f t="shared" si="85"/>
        <v>252730.5</v>
      </c>
      <c r="BL63" s="61">
        <f t="shared" si="85"/>
        <v>252730.5</v>
      </c>
      <c r="BM63" s="61">
        <f t="shared" si="85"/>
        <v>257785.11</v>
      </c>
      <c r="BN63" s="61">
        <f t="shared" si="85"/>
        <v>257785.11</v>
      </c>
      <c r="BO63" s="61">
        <f t="shared" si="85"/>
        <v>257785.11</v>
      </c>
      <c r="BP63" s="61">
        <f t="shared" si="85"/>
        <v>257785.11</v>
      </c>
      <c r="BQ63" s="61">
        <f t="shared" si="85"/>
        <v>257785.11</v>
      </c>
      <c r="BR63" s="61">
        <f t="shared" si="85"/>
        <v>257785.11</v>
      </c>
      <c r="BS63" s="61">
        <f t="shared" si="85"/>
        <v>257785.11</v>
      </c>
      <c r="BT63" s="61">
        <f t="shared" si="85"/>
        <v>257785.11</v>
      </c>
      <c r="BU63" s="61">
        <f t="shared" si="85"/>
        <v>257785.11</v>
      </c>
      <c r="BV63" s="61">
        <f t="shared" si="85"/>
        <v>257785.11</v>
      </c>
      <c r="BW63" s="61">
        <f t="shared" si="85"/>
        <v>257785.11</v>
      </c>
      <c r="BX63" s="61">
        <f t="shared" si="85"/>
        <v>257785.11</v>
      </c>
      <c r="BY63" s="61">
        <f t="shared" si="85"/>
        <v>262940.8122</v>
      </c>
      <c r="BZ63" s="61">
        <f t="shared" si="85"/>
        <v>262940.8122</v>
      </c>
      <c r="CA63" s="61">
        <f t="shared" si="85"/>
        <v>262940.8122</v>
      </c>
      <c r="CB63" s="61">
        <f t="shared" si="85"/>
        <v>262940.8122</v>
      </c>
      <c r="CC63" s="61">
        <f t="shared" si="85"/>
        <v>262940.8122</v>
      </c>
      <c r="CD63" s="61">
        <f t="shared" si="85"/>
        <v>262940.8122</v>
      </c>
      <c r="CE63" s="61">
        <f t="shared" si="85"/>
        <v>262940.8122</v>
      </c>
      <c r="CF63" s="61">
        <f t="shared" si="85"/>
        <v>262940.8122</v>
      </c>
      <c r="CG63" s="61">
        <f t="shared" si="85"/>
        <v>262940.8122</v>
      </c>
      <c r="CH63" s="61">
        <f t="shared" si="85"/>
        <v>262940.8122</v>
      </c>
      <c r="CI63" s="61">
        <f t="shared" si="85"/>
        <v>262940.8122</v>
      </c>
      <c r="CJ63" s="61">
        <f t="shared" si="85"/>
        <v>262940.8122</v>
      </c>
      <c r="CK63" s="61">
        <f t="shared" si="85"/>
        <v>268199.6284</v>
      </c>
      <c r="CL63" s="61">
        <f t="shared" si="85"/>
        <v>268199.6284</v>
      </c>
      <c r="CM63" s="61">
        <f t="shared" si="85"/>
        <v>268199.6284</v>
      </c>
      <c r="CN63" s="61">
        <f t="shared" si="85"/>
        <v>268199.6284</v>
      </c>
      <c r="CO63" s="61">
        <f t="shared" si="85"/>
        <v>268199.6284</v>
      </c>
      <c r="CP63" s="61">
        <f t="shared" si="85"/>
        <v>268199.6284</v>
      </c>
      <c r="CQ63" s="61">
        <f t="shared" si="85"/>
        <v>268199.6284</v>
      </c>
      <c r="CR63" s="61">
        <f t="shared" si="85"/>
        <v>268199.6284</v>
      </c>
      <c r="CS63" s="61">
        <f t="shared" si="85"/>
        <v>268199.6284</v>
      </c>
      <c r="CT63" s="61">
        <f t="shared" si="85"/>
        <v>268199.6284</v>
      </c>
      <c r="CU63" s="61">
        <f t="shared" si="85"/>
        <v>268199.6284</v>
      </c>
      <c r="CV63" s="61">
        <f t="shared" si="85"/>
        <v>268199.6284</v>
      </c>
      <c r="CW63" s="61">
        <f t="shared" si="85"/>
        <v>273563.621</v>
      </c>
      <c r="CX63" s="61">
        <f t="shared" si="85"/>
        <v>273563.621</v>
      </c>
      <c r="CY63" s="61">
        <f t="shared" si="85"/>
        <v>273563.621</v>
      </c>
      <c r="CZ63" s="61">
        <f t="shared" si="85"/>
        <v>273563.621</v>
      </c>
      <c r="DA63" s="61">
        <f t="shared" si="85"/>
        <v>273563.621</v>
      </c>
      <c r="DB63" s="61">
        <f t="shared" si="85"/>
        <v>273563.621</v>
      </c>
      <c r="DC63" s="61">
        <f t="shared" si="85"/>
        <v>273563.621</v>
      </c>
      <c r="DD63" s="61">
        <f t="shared" si="85"/>
        <v>273563.621</v>
      </c>
      <c r="DE63" s="61">
        <f t="shared" si="85"/>
        <v>273563.621</v>
      </c>
      <c r="DF63" s="61">
        <f t="shared" si="85"/>
        <v>273563.621</v>
      </c>
      <c r="DG63" s="61">
        <f t="shared" si="85"/>
        <v>273563.621</v>
      </c>
      <c r="DH63" s="61">
        <f t="shared" si="85"/>
        <v>273563.621</v>
      </c>
      <c r="DI63" s="61">
        <f t="shared" si="85"/>
        <v>279034.8934</v>
      </c>
      <c r="DJ63" s="61">
        <f t="shared" si="85"/>
        <v>279034.8934</v>
      </c>
      <c r="DK63" s="61">
        <f t="shared" si="85"/>
        <v>279034.8934</v>
      </c>
      <c r="DL63" s="61">
        <f t="shared" si="85"/>
        <v>279034.8934</v>
      </c>
      <c r="DM63" s="61">
        <f t="shared" si="85"/>
        <v>279034.8934</v>
      </c>
      <c r="DN63" s="61">
        <f t="shared" si="85"/>
        <v>279034.8934</v>
      </c>
      <c r="DO63" s="61">
        <f t="shared" si="85"/>
        <v>279034.8934</v>
      </c>
      <c r="DP63" s="61">
        <f t="shared" si="85"/>
        <v>279034.8934</v>
      </c>
      <c r="DQ63" s="61">
        <f t="shared" si="85"/>
        <v>279034.8934</v>
      </c>
      <c r="DR63" s="61">
        <f t="shared" si="85"/>
        <v>279034.8934</v>
      </c>
      <c r="DS63" s="61">
        <f t="shared" si="85"/>
        <v>279034.8934</v>
      </c>
      <c r="DT63" s="61">
        <f t="shared" si="85"/>
        <v>279034.8934</v>
      </c>
      <c r="DU63" s="61">
        <f t="shared" si="85"/>
        <v>284615.5913</v>
      </c>
      <c r="DV63" s="61">
        <f t="shared" si="85"/>
        <v>284615.5913</v>
      </c>
      <c r="DW63" s="61">
        <f t="shared" si="85"/>
        <v>284615.5913</v>
      </c>
      <c r="DX63" s="61">
        <f t="shared" si="85"/>
        <v>284615.5913</v>
      </c>
      <c r="DY63" s="61">
        <f t="shared" si="85"/>
        <v>284615.5913</v>
      </c>
      <c r="DZ63" s="61">
        <f t="shared" si="85"/>
        <v>284615.5913</v>
      </c>
      <c r="EA63" s="61">
        <f t="shared" si="85"/>
        <v>284615.5913</v>
      </c>
      <c r="EB63" s="61">
        <f t="shared" si="85"/>
        <v>284615.5913</v>
      </c>
      <c r="EC63" s="61">
        <f t="shared" si="85"/>
        <v>284615.5913</v>
      </c>
      <c r="ED63" s="61">
        <f t="shared" si="85"/>
        <v>284615.5913</v>
      </c>
      <c r="EE63" s="61">
        <f t="shared" si="85"/>
        <v>284615.5913</v>
      </c>
      <c r="EF63" s="61">
        <f t="shared" si="85"/>
        <v>284615.5913</v>
      </c>
      <c r="EG63" s="61">
        <f t="shared" si="85"/>
        <v>290307.9031</v>
      </c>
      <c r="EH63" s="61">
        <f t="shared" si="85"/>
        <v>290307.9031</v>
      </c>
      <c r="EI63" s="61">
        <f t="shared" si="85"/>
        <v>290307.9031</v>
      </c>
      <c r="EJ63" s="61">
        <f t="shared" si="85"/>
        <v>290307.9031</v>
      </c>
      <c r="EK63" s="61">
        <f t="shared" si="85"/>
        <v>290307.9031</v>
      </c>
      <c r="EL63" s="61">
        <f t="shared" si="85"/>
        <v>290307.9031</v>
      </c>
      <c r="EM63" s="61">
        <f t="shared" si="85"/>
        <v>290307.9031</v>
      </c>
      <c r="EN63" s="61">
        <f t="shared" si="85"/>
        <v>290307.9031</v>
      </c>
      <c r="EO63" s="61">
        <f t="shared" si="85"/>
        <v>290307.9031</v>
      </c>
      <c r="EP63" s="61">
        <f t="shared" si="85"/>
        <v>290307.9031</v>
      </c>
      <c r="EQ63" s="61">
        <f t="shared" si="85"/>
        <v>290307.9031</v>
      </c>
      <c r="ER63" s="61"/>
      <c r="ES63" s="61"/>
      <c r="ET63" s="61"/>
      <c r="EU63" s="61"/>
      <c r="EV63" s="61"/>
      <c r="EW63" s="61"/>
      <c r="EX63" s="61"/>
      <c r="EY63" s="61"/>
      <c r="EZ63" s="61"/>
      <c r="FA63" s="61"/>
      <c r="FB63" s="61"/>
      <c r="FC63" s="61"/>
      <c r="FD63" s="61"/>
      <c r="FE63" s="1"/>
      <c r="FF63" s="390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</row>
    <row r="64" ht="12.75" customHeight="1">
      <c r="A64" s="1"/>
      <c r="B64" s="101"/>
      <c r="C64" s="164" t="s">
        <v>375</v>
      </c>
      <c r="D64" s="441"/>
      <c r="E64" s="19"/>
      <c r="F64" s="1"/>
      <c r="G64" s="1"/>
      <c r="H64" s="1"/>
      <c r="I64" s="1"/>
      <c r="J64" s="1"/>
      <c r="K64" s="1"/>
      <c r="L64" s="1"/>
      <c r="M64" s="1"/>
      <c r="N64" s="1"/>
      <c r="O64" s="176"/>
      <c r="P64" s="10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424"/>
      <c r="AD64" s="424"/>
      <c r="AE64" s="424"/>
      <c r="AF64" s="424"/>
      <c r="AG64" s="424"/>
      <c r="AH64" s="424"/>
      <c r="AI64" s="424"/>
      <c r="AJ64" s="424"/>
      <c r="AK64" s="424"/>
      <c r="AL64" s="424"/>
      <c r="AM64" s="424"/>
      <c r="AN64" s="424"/>
      <c r="AO64" s="424"/>
      <c r="AP64" s="424"/>
      <c r="AQ64" s="424"/>
      <c r="AR64" s="424"/>
      <c r="AS64" s="424"/>
      <c r="AT64" s="424"/>
      <c r="AU64" s="424"/>
      <c r="AV64" s="424"/>
      <c r="AW64" s="424"/>
      <c r="AX64" s="424"/>
      <c r="AY64" s="424"/>
      <c r="AZ64" s="424"/>
      <c r="BA64" s="424"/>
      <c r="BB64" s="424"/>
      <c r="BC64" s="424"/>
      <c r="BD64" s="424"/>
      <c r="BE64" s="424"/>
      <c r="BF64" s="424"/>
      <c r="BG64" s="424"/>
      <c r="BH64" s="424"/>
      <c r="BI64" s="424"/>
      <c r="BJ64" s="424"/>
      <c r="BK64" s="424"/>
      <c r="BL64" s="424"/>
      <c r="BM64" s="424"/>
      <c r="BN64" s="424"/>
      <c r="BO64" s="424"/>
      <c r="BP64" s="424"/>
      <c r="BQ64" s="424"/>
      <c r="BR64" s="424"/>
      <c r="BS64" s="424"/>
      <c r="BT64" s="424"/>
      <c r="BU64" s="424"/>
      <c r="BV64" s="424"/>
      <c r="BW64" s="424"/>
      <c r="BX64" s="424"/>
      <c r="BY64" s="424"/>
      <c r="BZ64" s="424"/>
      <c r="CA64" s="424"/>
      <c r="CB64" s="424"/>
      <c r="CC64" s="424"/>
      <c r="CD64" s="424"/>
      <c r="CE64" s="424"/>
      <c r="CF64" s="424"/>
      <c r="CG64" s="424"/>
      <c r="CH64" s="424"/>
      <c r="CI64" s="424"/>
      <c r="CJ64" s="424"/>
      <c r="CK64" s="424"/>
      <c r="CL64" s="424"/>
      <c r="CM64" s="424"/>
      <c r="CN64" s="424"/>
      <c r="CO64" s="424"/>
      <c r="CP64" s="424"/>
      <c r="CQ64" s="424"/>
      <c r="CR64" s="424"/>
      <c r="CS64" s="424"/>
      <c r="CT64" s="424"/>
      <c r="CU64" s="424"/>
      <c r="CV64" s="424"/>
      <c r="CW64" s="424"/>
      <c r="CX64" s="424"/>
      <c r="CY64" s="424"/>
      <c r="CZ64" s="424"/>
      <c r="DA64" s="424"/>
      <c r="DB64" s="424"/>
      <c r="DC64" s="424"/>
      <c r="DD64" s="424"/>
      <c r="DE64" s="424"/>
      <c r="DF64" s="424"/>
      <c r="DG64" s="424"/>
      <c r="DH64" s="424"/>
      <c r="DI64" s="424"/>
      <c r="DJ64" s="424"/>
      <c r="DK64" s="424"/>
      <c r="DL64" s="424"/>
      <c r="DM64" s="424"/>
      <c r="DN64" s="424"/>
      <c r="DO64" s="424"/>
      <c r="DP64" s="424"/>
      <c r="DQ64" s="424"/>
      <c r="DR64" s="424"/>
      <c r="DS64" s="424"/>
      <c r="DT64" s="424"/>
      <c r="DU64" s="424"/>
      <c r="DV64" s="424"/>
      <c r="DW64" s="424"/>
      <c r="DX64" s="424"/>
      <c r="DY64" s="424"/>
      <c r="DZ64" s="424"/>
      <c r="EA64" s="424"/>
      <c r="EB64" s="424"/>
      <c r="EC64" s="424"/>
      <c r="ED64" s="424"/>
      <c r="EE64" s="424"/>
      <c r="EF64" s="424"/>
      <c r="EG64" s="424"/>
      <c r="EH64" s="424"/>
      <c r="EI64" s="424"/>
      <c r="EJ64" s="424"/>
      <c r="EK64" s="424"/>
      <c r="EL64" s="424"/>
      <c r="EM64" s="424"/>
      <c r="EN64" s="424"/>
      <c r="EO64" s="424"/>
      <c r="EP64" s="424"/>
      <c r="EQ64" s="424"/>
      <c r="ER64" s="424"/>
      <c r="ES64" s="424"/>
      <c r="ET64" s="424"/>
      <c r="EU64" s="424"/>
      <c r="EV64" s="424"/>
      <c r="EW64" s="424"/>
      <c r="EX64" s="424"/>
      <c r="EY64" s="424"/>
      <c r="EZ64" s="424"/>
      <c r="FA64" s="424"/>
      <c r="FB64" s="424"/>
      <c r="FC64" s="424"/>
      <c r="FD64" s="424"/>
      <c r="FE64" s="424"/>
      <c r="FF64" s="1"/>
      <c r="FG64" s="395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</row>
    <row r="65" ht="12.75" customHeight="1">
      <c r="A65" s="1"/>
      <c r="B65" s="101"/>
      <c r="C65" s="164" t="s">
        <v>376</v>
      </c>
      <c r="D65" s="441"/>
      <c r="E65" s="19"/>
      <c r="F65" s="1"/>
      <c r="G65" s="1"/>
      <c r="H65" s="1"/>
      <c r="I65" s="1"/>
      <c r="J65" s="1"/>
      <c r="K65" s="1"/>
      <c r="L65" s="1"/>
      <c r="M65" s="1"/>
      <c r="N65" s="101"/>
      <c r="O65" s="1"/>
      <c r="P65" s="1"/>
      <c r="Q65" s="303" t="s">
        <v>401</v>
      </c>
      <c r="R65" s="1"/>
      <c r="S65" s="1"/>
      <c r="T65" s="1"/>
      <c r="U65" s="1"/>
      <c r="V65" s="1"/>
      <c r="W65" s="1"/>
      <c r="X65" s="1"/>
      <c r="Y65" s="1"/>
      <c r="Z65" s="1"/>
      <c r="AA65" s="424"/>
      <c r="AB65" s="424"/>
      <c r="AC65" s="424"/>
      <c r="AD65" s="424"/>
      <c r="AE65" s="424"/>
      <c r="AF65" s="424"/>
      <c r="AG65" s="424"/>
      <c r="AH65" s="424"/>
      <c r="AI65" s="424"/>
      <c r="AJ65" s="424"/>
      <c r="AK65" s="424"/>
      <c r="AL65" s="424"/>
      <c r="AM65" s="424"/>
      <c r="AN65" s="424"/>
      <c r="AO65" s="424"/>
      <c r="AP65" s="424"/>
      <c r="AQ65" s="424"/>
      <c r="AR65" s="424"/>
      <c r="AS65" s="424"/>
      <c r="AT65" s="424"/>
      <c r="AU65" s="424"/>
      <c r="AV65" s="424"/>
      <c r="AW65" s="424"/>
      <c r="AX65" s="424"/>
      <c r="AY65" s="424"/>
      <c r="AZ65" s="424"/>
      <c r="BA65" s="424"/>
      <c r="BB65" s="424"/>
      <c r="BC65" s="424"/>
      <c r="BD65" s="424"/>
      <c r="BE65" s="424"/>
      <c r="BF65" s="424"/>
      <c r="BG65" s="424"/>
      <c r="BH65" s="424"/>
      <c r="BI65" s="424"/>
      <c r="BJ65" s="424"/>
      <c r="BK65" s="424"/>
      <c r="BL65" s="424"/>
      <c r="BM65" s="424"/>
      <c r="BN65" s="424"/>
      <c r="BO65" s="424"/>
      <c r="BP65" s="424"/>
      <c r="BQ65" s="424"/>
      <c r="BR65" s="424"/>
      <c r="BS65" s="424"/>
      <c r="BT65" s="424"/>
      <c r="BU65" s="424"/>
      <c r="BV65" s="424"/>
      <c r="BW65" s="424"/>
      <c r="BX65" s="424"/>
      <c r="BY65" s="424"/>
      <c r="BZ65" s="424"/>
      <c r="CA65" s="424"/>
      <c r="CB65" s="424"/>
      <c r="CC65" s="424"/>
      <c r="CD65" s="424"/>
      <c r="CE65" s="424"/>
      <c r="CF65" s="424"/>
      <c r="CG65" s="424"/>
      <c r="CH65" s="424"/>
      <c r="CI65" s="424"/>
      <c r="CJ65" s="424"/>
      <c r="CK65" s="424"/>
      <c r="CL65" s="424"/>
      <c r="CM65" s="424"/>
      <c r="CN65" s="424"/>
      <c r="CO65" s="424"/>
      <c r="CP65" s="424"/>
      <c r="CQ65" s="424"/>
      <c r="CR65" s="424"/>
      <c r="CS65" s="424"/>
      <c r="CT65" s="424"/>
      <c r="CU65" s="424"/>
      <c r="CV65" s="424"/>
      <c r="CW65" s="424"/>
      <c r="CX65" s="424"/>
      <c r="CY65" s="424"/>
      <c r="CZ65" s="424"/>
      <c r="DA65" s="424"/>
      <c r="DB65" s="424"/>
      <c r="DC65" s="424"/>
      <c r="DD65" s="424"/>
      <c r="DE65" s="424"/>
      <c r="DF65" s="424"/>
      <c r="DG65" s="424"/>
      <c r="DH65" s="424"/>
      <c r="DI65" s="424"/>
      <c r="DJ65" s="424"/>
      <c r="DK65" s="424"/>
      <c r="DL65" s="424"/>
      <c r="DM65" s="424"/>
      <c r="DN65" s="424"/>
      <c r="DO65" s="424"/>
      <c r="DP65" s="424"/>
      <c r="DQ65" s="424"/>
      <c r="DR65" s="424"/>
      <c r="DS65" s="424"/>
      <c r="DT65" s="424"/>
      <c r="DU65" s="424"/>
      <c r="DV65" s="424"/>
      <c r="DW65" s="424"/>
      <c r="DX65" s="424"/>
      <c r="DY65" s="424"/>
      <c r="DZ65" s="424"/>
      <c r="EA65" s="424"/>
      <c r="EB65" s="424"/>
      <c r="EC65" s="424"/>
      <c r="ED65" s="424"/>
      <c r="EE65" s="424"/>
      <c r="EF65" s="424"/>
      <c r="EG65" s="424"/>
      <c r="EH65" s="424"/>
      <c r="EI65" s="424"/>
      <c r="EJ65" s="424"/>
      <c r="EK65" s="424"/>
      <c r="EL65" s="424"/>
      <c r="EM65" s="424"/>
      <c r="EN65" s="424"/>
      <c r="EO65" s="424"/>
      <c r="EP65" s="424"/>
      <c r="EQ65" s="424"/>
      <c r="ER65" s="424"/>
      <c r="ES65" s="424"/>
      <c r="ET65" s="424"/>
      <c r="EU65" s="424"/>
      <c r="EV65" s="424"/>
      <c r="EW65" s="424"/>
      <c r="EX65" s="424"/>
      <c r="EY65" s="424"/>
      <c r="EZ65" s="424"/>
      <c r="FA65" s="424"/>
      <c r="FB65" s="424"/>
      <c r="FC65" s="424"/>
      <c r="FD65" s="1"/>
      <c r="FE65" s="395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</row>
    <row r="66" ht="12.75" customHeight="1">
      <c r="A66" s="1"/>
      <c r="B66" s="101"/>
      <c r="C66" s="164" t="s">
        <v>377</v>
      </c>
      <c r="D66" s="441"/>
      <c r="E66" s="19"/>
      <c r="F66" s="1"/>
      <c r="G66" s="1"/>
      <c r="H66" s="1"/>
      <c r="I66" s="1"/>
      <c r="J66" s="1"/>
      <c r="K66" s="442"/>
      <c r="L66" s="1"/>
      <c r="M66" s="1"/>
      <c r="N66" s="101"/>
      <c r="O66" s="1"/>
      <c r="P66" s="1"/>
      <c r="Q66" s="75">
        <v>0.0</v>
      </c>
      <c r="R66" s="75">
        <v>0.0</v>
      </c>
      <c r="S66" s="75">
        <v>0.0</v>
      </c>
      <c r="T66" s="75">
        <v>0.0</v>
      </c>
      <c r="U66" s="75">
        <v>0.0</v>
      </c>
      <c r="V66" s="75">
        <v>0.0</v>
      </c>
      <c r="W66" s="75">
        <v>0.0</v>
      </c>
      <c r="X66" s="75">
        <v>0.0</v>
      </c>
      <c r="Y66" s="75">
        <v>0.0</v>
      </c>
      <c r="Z66" s="75">
        <v>0.0</v>
      </c>
      <c r="AA66" s="75">
        <v>0.0</v>
      </c>
      <c r="AB66" s="75">
        <v>0.0</v>
      </c>
      <c r="AC66" s="297">
        <f t="shared" ref="AC66:ER66" si="86">+Q66+1</f>
        <v>1</v>
      </c>
      <c r="AD66" s="297">
        <f t="shared" si="86"/>
        <v>1</v>
      </c>
      <c r="AE66" s="297">
        <f t="shared" si="86"/>
        <v>1</v>
      </c>
      <c r="AF66" s="297">
        <f t="shared" si="86"/>
        <v>1</v>
      </c>
      <c r="AG66" s="297">
        <f t="shared" si="86"/>
        <v>1</v>
      </c>
      <c r="AH66" s="297">
        <f t="shared" si="86"/>
        <v>1</v>
      </c>
      <c r="AI66" s="297">
        <f t="shared" si="86"/>
        <v>1</v>
      </c>
      <c r="AJ66" s="297">
        <f t="shared" si="86"/>
        <v>1</v>
      </c>
      <c r="AK66" s="297">
        <f t="shared" si="86"/>
        <v>1</v>
      </c>
      <c r="AL66" s="297">
        <f t="shared" si="86"/>
        <v>1</v>
      </c>
      <c r="AM66" s="297">
        <f t="shared" si="86"/>
        <v>1</v>
      </c>
      <c r="AN66" s="297">
        <f t="shared" si="86"/>
        <v>1</v>
      </c>
      <c r="AO66" s="297">
        <f t="shared" si="86"/>
        <v>2</v>
      </c>
      <c r="AP66" s="297">
        <f t="shared" si="86"/>
        <v>2</v>
      </c>
      <c r="AQ66" s="297">
        <f t="shared" si="86"/>
        <v>2</v>
      </c>
      <c r="AR66" s="297">
        <f t="shared" si="86"/>
        <v>2</v>
      </c>
      <c r="AS66" s="297">
        <f t="shared" si="86"/>
        <v>2</v>
      </c>
      <c r="AT66" s="297">
        <f t="shared" si="86"/>
        <v>2</v>
      </c>
      <c r="AU66" s="297">
        <f t="shared" si="86"/>
        <v>2</v>
      </c>
      <c r="AV66" s="297">
        <f t="shared" si="86"/>
        <v>2</v>
      </c>
      <c r="AW66" s="297">
        <f t="shared" si="86"/>
        <v>2</v>
      </c>
      <c r="AX66" s="297">
        <f t="shared" si="86"/>
        <v>2</v>
      </c>
      <c r="AY66" s="297">
        <f t="shared" si="86"/>
        <v>2</v>
      </c>
      <c r="AZ66" s="297">
        <f t="shared" si="86"/>
        <v>2</v>
      </c>
      <c r="BA66" s="297">
        <f t="shared" si="86"/>
        <v>3</v>
      </c>
      <c r="BB66" s="297">
        <f t="shared" si="86"/>
        <v>3</v>
      </c>
      <c r="BC66" s="297">
        <f t="shared" si="86"/>
        <v>3</v>
      </c>
      <c r="BD66" s="297">
        <f t="shared" si="86"/>
        <v>3</v>
      </c>
      <c r="BE66" s="297">
        <f t="shared" si="86"/>
        <v>3</v>
      </c>
      <c r="BF66" s="297">
        <f t="shared" si="86"/>
        <v>3</v>
      </c>
      <c r="BG66" s="297">
        <f t="shared" si="86"/>
        <v>3</v>
      </c>
      <c r="BH66" s="297">
        <f t="shared" si="86"/>
        <v>3</v>
      </c>
      <c r="BI66" s="297">
        <f t="shared" si="86"/>
        <v>3</v>
      </c>
      <c r="BJ66" s="297">
        <f t="shared" si="86"/>
        <v>3</v>
      </c>
      <c r="BK66" s="297">
        <f t="shared" si="86"/>
        <v>3</v>
      </c>
      <c r="BL66" s="297">
        <f t="shared" si="86"/>
        <v>3</v>
      </c>
      <c r="BM66" s="297">
        <f t="shared" si="86"/>
        <v>4</v>
      </c>
      <c r="BN66" s="297">
        <f t="shared" si="86"/>
        <v>4</v>
      </c>
      <c r="BO66" s="297">
        <f t="shared" si="86"/>
        <v>4</v>
      </c>
      <c r="BP66" s="297">
        <f t="shared" si="86"/>
        <v>4</v>
      </c>
      <c r="BQ66" s="297">
        <f t="shared" si="86"/>
        <v>4</v>
      </c>
      <c r="BR66" s="297">
        <f t="shared" si="86"/>
        <v>4</v>
      </c>
      <c r="BS66" s="297">
        <f t="shared" si="86"/>
        <v>4</v>
      </c>
      <c r="BT66" s="297">
        <f t="shared" si="86"/>
        <v>4</v>
      </c>
      <c r="BU66" s="297">
        <f t="shared" si="86"/>
        <v>4</v>
      </c>
      <c r="BV66" s="297">
        <f t="shared" si="86"/>
        <v>4</v>
      </c>
      <c r="BW66" s="297">
        <f t="shared" si="86"/>
        <v>4</v>
      </c>
      <c r="BX66" s="297">
        <f t="shared" si="86"/>
        <v>4</v>
      </c>
      <c r="BY66" s="297">
        <f t="shared" si="86"/>
        <v>5</v>
      </c>
      <c r="BZ66" s="297">
        <f t="shared" si="86"/>
        <v>5</v>
      </c>
      <c r="CA66" s="297">
        <f t="shared" si="86"/>
        <v>5</v>
      </c>
      <c r="CB66" s="297">
        <f t="shared" si="86"/>
        <v>5</v>
      </c>
      <c r="CC66" s="297">
        <f t="shared" si="86"/>
        <v>5</v>
      </c>
      <c r="CD66" s="297">
        <f t="shared" si="86"/>
        <v>5</v>
      </c>
      <c r="CE66" s="297">
        <f t="shared" si="86"/>
        <v>5</v>
      </c>
      <c r="CF66" s="297">
        <f t="shared" si="86"/>
        <v>5</v>
      </c>
      <c r="CG66" s="297">
        <f t="shared" si="86"/>
        <v>5</v>
      </c>
      <c r="CH66" s="297">
        <f t="shared" si="86"/>
        <v>5</v>
      </c>
      <c r="CI66" s="297">
        <f t="shared" si="86"/>
        <v>5</v>
      </c>
      <c r="CJ66" s="297">
        <f t="shared" si="86"/>
        <v>5</v>
      </c>
      <c r="CK66" s="297">
        <f t="shared" si="86"/>
        <v>6</v>
      </c>
      <c r="CL66" s="297">
        <f t="shared" si="86"/>
        <v>6</v>
      </c>
      <c r="CM66" s="297">
        <f t="shared" si="86"/>
        <v>6</v>
      </c>
      <c r="CN66" s="297">
        <f t="shared" si="86"/>
        <v>6</v>
      </c>
      <c r="CO66" s="297">
        <f t="shared" si="86"/>
        <v>6</v>
      </c>
      <c r="CP66" s="297">
        <f t="shared" si="86"/>
        <v>6</v>
      </c>
      <c r="CQ66" s="297">
        <f t="shared" si="86"/>
        <v>6</v>
      </c>
      <c r="CR66" s="297">
        <f t="shared" si="86"/>
        <v>6</v>
      </c>
      <c r="CS66" s="297">
        <f t="shared" si="86"/>
        <v>6</v>
      </c>
      <c r="CT66" s="297">
        <f t="shared" si="86"/>
        <v>6</v>
      </c>
      <c r="CU66" s="297">
        <f t="shared" si="86"/>
        <v>6</v>
      </c>
      <c r="CV66" s="297">
        <f t="shared" si="86"/>
        <v>6</v>
      </c>
      <c r="CW66" s="297">
        <f t="shared" si="86"/>
        <v>7</v>
      </c>
      <c r="CX66" s="297">
        <f t="shared" si="86"/>
        <v>7</v>
      </c>
      <c r="CY66" s="297">
        <f t="shared" si="86"/>
        <v>7</v>
      </c>
      <c r="CZ66" s="297">
        <f t="shared" si="86"/>
        <v>7</v>
      </c>
      <c r="DA66" s="297">
        <f t="shared" si="86"/>
        <v>7</v>
      </c>
      <c r="DB66" s="297">
        <f t="shared" si="86"/>
        <v>7</v>
      </c>
      <c r="DC66" s="297">
        <f t="shared" si="86"/>
        <v>7</v>
      </c>
      <c r="DD66" s="297">
        <f t="shared" si="86"/>
        <v>7</v>
      </c>
      <c r="DE66" s="297">
        <f t="shared" si="86"/>
        <v>7</v>
      </c>
      <c r="DF66" s="297">
        <f t="shared" si="86"/>
        <v>7</v>
      </c>
      <c r="DG66" s="297">
        <f t="shared" si="86"/>
        <v>7</v>
      </c>
      <c r="DH66" s="297">
        <f t="shared" si="86"/>
        <v>7</v>
      </c>
      <c r="DI66" s="297">
        <f t="shared" si="86"/>
        <v>8</v>
      </c>
      <c r="DJ66" s="297">
        <f t="shared" si="86"/>
        <v>8</v>
      </c>
      <c r="DK66" s="297">
        <f t="shared" si="86"/>
        <v>8</v>
      </c>
      <c r="DL66" s="297">
        <f t="shared" si="86"/>
        <v>8</v>
      </c>
      <c r="DM66" s="297">
        <f t="shared" si="86"/>
        <v>8</v>
      </c>
      <c r="DN66" s="297">
        <f t="shared" si="86"/>
        <v>8</v>
      </c>
      <c r="DO66" s="297">
        <f t="shared" si="86"/>
        <v>8</v>
      </c>
      <c r="DP66" s="297">
        <f t="shared" si="86"/>
        <v>8</v>
      </c>
      <c r="DQ66" s="297">
        <f t="shared" si="86"/>
        <v>8</v>
      </c>
      <c r="DR66" s="297">
        <f t="shared" si="86"/>
        <v>8</v>
      </c>
      <c r="DS66" s="297">
        <f t="shared" si="86"/>
        <v>8</v>
      </c>
      <c r="DT66" s="297">
        <f t="shared" si="86"/>
        <v>8</v>
      </c>
      <c r="DU66" s="297">
        <f t="shared" si="86"/>
        <v>9</v>
      </c>
      <c r="DV66" s="297">
        <f t="shared" si="86"/>
        <v>9</v>
      </c>
      <c r="DW66" s="297">
        <f t="shared" si="86"/>
        <v>9</v>
      </c>
      <c r="DX66" s="297">
        <f t="shared" si="86"/>
        <v>9</v>
      </c>
      <c r="DY66" s="297">
        <f t="shared" si="86"/>
        <v>9</v>
      </c>
      <c r="DZ66" s="297">
        <f t="shared" si="86"/>
        <v>9</v>
      </c>
      <c r="EA66" s="297">
        <f t="shared" si="86"/>
        <v>9</v>
      </c>
      <c r="EB66" s="297">
        <f t="shared" si="86"/>
        <v>9</v>
      </c>
      <c r="EC66" s="297">
        <f t="shared" si="86"/>
        <v>9</v>
      </c>
      <c r="ED66" s="297">
        <f t="shared" si="86"/>
        <v>9</v>
      </c>
      <c r="EE66" s="297">
        <f t="shared" si="86"/>
        <v>9</v>
      </c>
      <c r="EF66" s="297">
        <f t="shared" si="86"/>
        <v>9</v>
      </c>
      <c r="EG66" s="297">
        <f t="shared" si="86"/>
        <v>10</v>
      </c>
      <c r="EH66" s="297">
        <f t="shared" si="86"/>
        <v>10</v>
      </c>
      <c r="EI66" s="297">
        <f t="shared" si="86"/>
        <v>10</v>
      </c>
      <c r="EJ66" s="297">
        <f t="shared" si="86"/>
        <v>10</v>
      </c>
      <c r="EK66" s="297">
        <f t="shared" si="86"/>
        <v>10</v>
      </c>
      <c r="EL66" s="297">
        <f t="shared" si="86"/>
        <v>10</v>
      </c>
      <c r="EM66" s="297">
        <f t="shared" si="86"/>
        <v>10</v>
      </c>
      <c r="EN66" s="297">
        <f t="shared" si="86"/>
        <v>10</v>
      </c>
      <c r="EO66" s="297">
        <f t="shared" si="86"/>
        <v>10</v>
      </c>
      <c r="EP66" s="297">
        <f t="shared" si="86"/>
        <v>10</v>
      </c>
      <c r="EQ66" s="297">
        <f t="shared" si="86"/>
        <v>10</v>
      </c>
      <c r="ER66" s="297">
        <f t="shared" si="86"/>
        <v>10</v>
      </c>
      <c r="ES66" s="297"/>
      <c r="ET66" s="424"/>
      <c r="EU66" s="424"/>
      <c r="EV66" s="424"/>
      <c r="EW66" s="424"/>
      <c r="EX66" s="424"/>
      <c r="EY66" s="424"/>
      <c r="EZ66" s="424"/>
      <c r="FA66" s="424"/>
      <c r="FB66" s="424"/>
      <c r="FC66" s="424"/>
      <c r="FD66" s="1"/>
      <c r="FE66" s="395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</row>
    <row r="67" ht="12.75" customHeight="1">
      <c r="A67" s="1"/>
      <c r="B67" s="1"/>
      <c r="C67" s="164" t="s">
        <v>378</v>
      </c>
      <c r="D67" s="1"/>
      <c r="E67" s="19"/>
      <c r="F67" s="1"/>
      <c r="G67" s="1"/>
      <c r="H67" s="1"/>
      <c r="I67" s="1"/>
      <c r="J67" s="1"/>
      <c r="K67" s="1"/>
      <c r="L67" s="1"/>
      <c r="M67" s="1"/>
      <c r="N67" s="79" t="s">
        <v>402</v>
      </c>
      <c r="O67" s="79"/>
      <c r="P67" s="79"/>
      <c r="Q67" s="88">
        <v>1.0</v>
      </c>
      <c r="R67" s="88">
        <f t="shared" ref="R67:ER67" si="87">Q67+1</f>
        <v>2</v>
      </c>
      <c r="S67" s="88">
        <f t="shared" si="87"/>
        <v>3</v>
      </c>
      <c r="T67" s="88">
        <f t="shared" si="87"/>
        <v>4</v>
      </c>
      <c r="U67" s="88">
        <f t="shared" si="87"/>
        <v>5</v>
      </c>
      <c r="V67" s="88">
        <f t="shared" si="87"/>
        <v>6</v>
      </c>
      <c r="W67" s="88">
        <f t="shared" si="87"/>
        <v>7</v>
      </c>
      <c r="X67" s="88">
        <f t="shared" si="87"/>
        <v>8</v>
      </c>
      <c r="Y67" s="88">
        <f t="shared" si="87"/>
        <v>9</v>
      </c>
      <c r="Z67" s="88">
        <f t="shared" si="87"/>
        <v>10</v>
      </c>
      <c r="AA67" s="88">
        <f t="shared" si="87"/>
        <v>11</v>
      </c>
      <c r="AB67" s="88">
        <f t="shared" si="87"/>
        <v>12</v>
      </c>
      <c r="AC67" s="88">
        <f t="shared" si="87"/>
        <v>13</v>
      </c>
      <c r="AD67" s="88">
        <f t="shared" si="87"/>
        <v>14</v>
      </c>
      <c r="AE67" s="88">
        <f t="shared" si="87"/>
        <v>15</v>
      </c>
      <c r="AF67" s="88">
        <f t="shared" si="87"/>
        <v>16</v>
      </c>
      <c r="AG67" s="88">
        <f t="shared" si="87"/>
        <v>17</v>
      </c>
      <c r="AH67" s="88">
        <f t="shared" si="87"/>
        <v>18</v>
      </c>
      <c r="AI67" s="88">
        <f t="shared" si="87"/>
        <v>19</v>
      </c>
      <c r="AJ67" s="88">
        <f t="shared" si="87"/>
        <v>20</v>
      </c>
      <c r="AK67" s="88">
        <f t="shared" si="87"/>
        <v>21</v>
      </c>
      <c r="AL67" s="88">
        <f t="shared" si="87"/>
        <v>22</v>
      </c>
      <c r="AM67" s="88">
        <f t="shared" si="87"/>
        <v>23</v>
      </c>
      <c r="AN67" s="88">
        <f t="shared" si="87"/>
        <v>24</v>
      </c>
      <c r="AO67" s="88">
        <f t="shared" si="87"/>
        <v>25</v>
      </c>
      <c r="AP67" s="88">
        <f t="shared" si="87"/>
        <v>26</v>
      </c>
      <c r="AQ67" s="88">
        <f t="shared" si="87"/>
        <v>27</v>
      </c>
      <c r="AR67" s="88">
        <f t="shared" si="87"/>
        <v>28</v>
      </c>
      <c r="AS67" s="88">
        <f t="shared" si="87"/>
        <v>29</v>
      </c>
      <c r="AT67" s="88">
        <f t="shared" si="87"/>
        <v>30</v>
      </c>
      <c r="AU67" s="88">
        <f t="shared" si="87"/>
        <v>31</v>
      </c>
      <c r="AV67" s="88">
        <f t="shared" si="87"/>
        <v>32</v>
      </c>
      <c r="AW67" s="88">
        <f t="shared" si="87"/>
        <v>33</v>
      </c>
      <c r="AX67" s="88">
        <f t="shared" si="87"/>
        <v>34</v>
      </c>
      <c r="AY67" s="88">
        <f t="shared" si="87"/>
        <v>35</v>
      </c>
      <c r="AZ67" s="88">
        <f t="shared" si="87"/>
        <v>36</v>
      </c>
      <c r="BA67" s="88">
        <f t="shared" si="87"/>
        <v>37</v>
      </c>
      <c r="BB67" s="88">
        <f t="shared" si="87"/>
        <v>38</v>
      </c>
      <c r="BC67" s="88">
        <f t="shared" si="87"/>
        <v>39</v>
      </c>
      <c r="BD67" s="88">
        <f t="shared" si="87"/>
        <v>40</v>
      </c>
      <c r="BE67" s="88">
        <f t="shared" si="87"/>
        <v>41</v>
      </c>
      <c r="BF67" s="88">
        <f t="shared" si="87"/>
        <v>42</v>
      </c>
      <c r="BG67" s="88">
        <f t="shared" si="87"/>
        <v>43</v>
      </c>
      <c r="BH67" s="88">
        <f t="shared" si="87"/>
        <v>44</v>
      </c>
      <c r="BI67" s="88">
        <f t="shared" si="87"/>
        <v>45</v>
      </c>
      <c r="BJ67" s="88">
        <f t="shared" si="87"/>
        <v>46</v>
      </c>
      <c r="BK67" s="88">
        <f t="shared" si="87"/>
        <v>47</v>
      </c>
      <c r="BL67" s="88">
        <f t="shared" si="87"/>
        <v>48</v>
      </c>
      <c r="BM67" s="88">
        <f t="shared" si="87"/>
        <v>49</v>
      </c>
      <c r="BN67" s="88">
        <f t="shared" si="87"/>
        <v>50</v>
      </c>
      <c r="BO67" s="88">
        <f t="shared" si="87"/>
        <v>51</v>
      </c>
      <c r="BP67" s="88">
        <f t="shared" si="87"/>
        <v>52</v>
      </c>
      <c r="BQ67" s="88">
        <f t="shared" si="87"/>
        <v>53</v>
      </c>
      <c r="BR67" s="88">
        <f t="shared" si="87"/>
        <v>54</v>
      </c>
      <c r="BS67" s="88">
        <f t="shared" si="87"/>
        <v>55</v>
      </c>
      <c r="BT67" s="88">
        <f t="shared" si="87"/>
        <v>56</v>
      </c>
      <c r="BU67" s="88">
        <f t="shared" si="87"/>
        <v>57</v>
      </c>
      <c r="BV67" s="88">
        <f t="shared" si="87"/>
        <v>58</v>
      </c>
      <c r="BW67" s="88">
        <f t="shared" si="87"/>
        <v>59</v>
      </c>
      <c r="BX67" s="88">
        <f t="shared" si="87"/>
        <v>60</v>
      </c>
      <c r="BY67" s="88">
        <f t="shared" si="87"/>
        <v>61</v>
      </c>
      <c r="BZ67" s="88">
        <f t="shared" si="87"/>
        <v>62</v>
      </c>
      <c r="CA67" s="88">
        <f t="shared" si="87"/>
        <v>63</v>
      </c>
      <c r="CB67" s="88">
        <f t="shared" si="87"/>
        <v>64</v>
      </c>
      <c r="CC67" s="88">
        <f t="shared" si="87"/>
        <v>65</v>
      </c>
      <c r="CD67" s="88">
        <f t="shared" si="87"/>
        <v>66</v>
      </c>
      <c r="CE67" s="88">
        <f t="shared" si="87"/>
        <v>67</v>
      </c>
      <c r="CF67" s="88">
        <f t="shared" si="87"/>
        <v>68</v>
      </c>
      <c r="CG67" s="88">
        <f t="shared" si="87"/>
        <v>69</v>
      </c>
      <c r="CH67" s="88">
        <f t="shared" si="87"/>
        <v>70</v>
      </c>
      <c r="CI67" s="88">
        <f t="shared" si="87"/>
        <v>71</v>
      </c>
      <c r="CJ67" s="88">
        <f t="shared" si="87"/>
        <v>72</v>
      </c>
      <c r="CK67" s="88">
        <f t="shared" si="87"/>
        <v>73</v>
      </c>
      <c r="CL67" s="88">
        <f t="shared" si="87"/>
        <v>74</v>
      </c>
      <c r="CM67" s="88">
        <f t="shared" si="87"/>
        <v>75</v>
      </c>
      <c r="CN67" s="88">
        <f t="shared" si="87"/>
        <v>76</v>
      </c>
      <c r="CO67" s="88">
        <f t="shared" si="87"/>
        <v>77</v>
      </c>
      <c r="CP67" s="88">
        <f t="shared" si="87"/>
        <v>78</v>
      </c>
      <c r="CQ67" s="88">
        <f t="shared" si="87"/>
        <v>79</v>
      </c>
      <c r="CR67" s="88">
        <f t="shared" si="87"/>
        <v>80</v>
      </c>
      <c r="CS67" s="88">
        <f t="shared" si="87"/>
        <v>81</v>
      </c>
      <c r="CT67" s="88">
        <f t="shared" si="87"/>
        <v>82</v>
      </c>
      <c r="CU67" s="88">
        <f t="shared" si="87"/>
        <v>83</v>
      </c>
      <c r="CV67" s="88">
        <f t="shared" si="87"/>
        <v>84</v>
      </c>
      <c r="CW67" s="88">
        <f t="shared" si="87"/>
        <v>85</v>
      </c>
      <c r="CX67" s="88">
        <f t="shared" si="87"/>
        <v>86</v>
      </c>
      <c r="CY67" s="88">
        <f t="shared" si="87"/>
        <v>87</v>
      </c>
      <c r="CZ67" s="88">
        <f t="shared" si="87"/>
        <v>88</v>
      </c>
      <c r="DA67" s="88">
        <f t="shared" si="87"/>
        <v>89</v>
      </c>
      <c r="DB67" s="88">
        <f t="shared" si="87"/>
        <v>90</v>
      </c>
      <c r="DC67" s="88">
        <f t="shared" si="87"/>
        <v>91</v>
      </c>
      <c r="DD67" s="88">
        <f t="shared" si="87"/>
        <v>92</v>
      </c>
      <c r="DE67" s="88">
        <f t="shared" si="87"/>
        <v>93</v>
      </c>
      <c r="DF67" s="88">
        <f t="shared" si="87"/>
        <v>94</v>
      </c>
      <c r="DG67" s="88">
        <f t="shared" si="87"/>
        <v>95</v>
      </c>
      <c r="DH67" s="88">
        <f t="shared" si="87"/>
        <v>96</v>
      </c>
      <c r="DI67" s="88">
        <f t="shared" si="87"/>
        <v>97</v>
      </c>
      <c r="DJ67" s="88">
        <f t="shared" si="87"/>
        <v>98</v>
      </c>
      <c r="DK67" s="88">
        <f t="shared" si="87"/>
        <v>99</v>
      </c>
      <c r="DL67" s="88">
        <f t="shared" si="87"/>
        <v>100</v>
      </c>
      <c r="DM67" s="88">
        <f t="shared" si="87"/>
        <v>101</v>
      </c>
      <c r="DN67" s="88">
        <f t="shared" si="87"/>
        <v>102</v>
      </c>
      <c r="DO67" s="88">
        <f t="shared" si="87"/>
        <v>103</v>
      </c>
      <c r="DP67" s="88">
        <f t="shared" si="87"/>
        <v>104</v>
      </c>
      <c r="DQ67" s="88">
        <f t="shared" si="87"/>
        <v>105</v>
      </c>
      <c r="DR67" s="88">
        <f t="shared" si="87"/>
        <v>106</v>
      </c>
      <c r="DS67" s="88">
        <f t="shared" si="87"/>
        <v>107</v>
      </c>
      <c r="DT67" s="88">
        <f t="shared" si="87"/>
        <v>108</v>
      </c>
      <c r="DU67" s="88">
        <f t="shared" si="87"/>
        <v>109</v>
      </c>
      <c r="DV67" s="88">
        <f t="shared" si="87"/>
        <v>110</v>
      </c>
      <c r="DW67" s="88">
        <f t="shared" si="87"/>
        <v>111</v>
      </c>
      <c r="DX67" s="88">
        <f t="shared" si="87"/>
        <v>112</v>
      </c>
      <c r="DY67" s="88">
        <f t="shared" si="87"/>
        <v>113</v>
      </c>
      <c r="DZ67" s="88">
        <f t="shared" si="87"/>
        <v>114</v>
      </c>
      <c r="EA67" s="88">
        <f t="shared" si="87"/>
        <v>115</v>
      </c>
      <c r="EB67" s="88">
        <f t="shared" si="87"/>
        <v>116</v>
      </c>
      <c r="EC67" s="88">
        <f t="shared" si="87"/>
        <v>117</v>
      </c>
      <c r="ED67" s="88">
        <f t="shared" si="87"/>
        <v>118</v>
      </c>
      <c r="EE67" s="88">
        <f t="shared" si="87"/>
        <v>119</v>
      </c>
      <c r="EF67" s="88">
        <f t="shared" si="87"/>
        <v>120</v>
      </c>
      <c r="EG67" s="88">
        <f t="shared" si="87"/>
        <v>121</v>
      </c>
      <c r="EH67" s="88">
        <f t="shared" si="87"/>
        <v>122</v>
      </c>
      <c r="EI67" s="88">
        <f t="shared" si="87"/>
        <v>123</v>
      </c>
      <c r="EJ67" s="88">
        <f t="shared" si="87"/>
        <v>124</v>
      </c>
      <c r="EK67" s="88">
        <f t="shared" si="87"/>
        <v>125</v>
      </c>
      <c r="EL67" s="88">
        <f t="shared" si="87"/>
        <v>126</v>
      </c>
      <c r="EM67" s="88">
        <f t="shared" si="87"/>
        <v>127</v>
      </c>
      <c r="EN67" s="88">
        <f t="shared" si="87"/>
        <v>128</v>
      </c>
      <c r="EO67" s="88">
        <f t="shared" si="87"/>
        <v>129</v>
      </c>
      <c r="EP67" s="88">
        <f t="shared" si="87"/>
        <v>130</v>
      </c>
      <c r="EQ67" s="88">
        <f t="shared" si="87"/>
        <v>131</v>
      </c>
      <c r="ER67" s="88">
        <f t="shared" si="87"/>
        <v>132</v>
      </c>
      <c r="ES67" s="158"/>
      <c r="ET67" s="1"/>
      <c r="EU67" s="395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</row>
    <row r="68" ht="12.75" customHeight="1">
      <c r="A68" s="1"/>
      <c r="B68" s="101"/>
      <c r="C68" s="164" t="s">
        <v>379</v>
      </c>
      <c r="D68" s="164" t="s">
        <v>403</v>
      </c>
      <c r="E68" s="19"/>
      <c r="F68" s="1"/>
      <c r="G68" s="87"/>
      <c r="H68" s="1"/>
      <c r="I68" s="87"/>
      <c r="J68" s="87"/>
      <c r="K68" s="87"/>
      <c r="L68" s="87"/>
      <c r="M68" s="87"/>
      <c r="N68" s="79" t="s">
        <v>404</v>
      </c>
      <c r="O68" s="79"/>
      <c r="P68" s="79"/>
      <c r="Q68" s="88">
        <v>1.0</v>
      </c>
      <c r="R68" s="88">
        <f t="shared" ref="R68:ER68" si="88">IF(Q68=12,1,Q68+1)</f>
        <v>2</v>
      </c>
      <c r="S68" s="88">
        <f t="shared" si="88"/>
        <v>3</v>
      </c>
      <c r="T68" s="88">
        <f t="shared" si="88"/>
        <v>4</v>
      </c>
      <c r="U68" s="88">
        <f t="shared" si="88"/>
        <v>5</v>
      </c>
      <c r="V68" s="88">
        <f t="shared" si="88"/>
        <v>6</v>
      </c>
      <c r="W68" s="88">
        <f t="shared" si="88"/>
        <v>7</v>
      </c>
      <c r="X68" s="88">
        <f t="shared" si="88"/>
        <v>8</v>
      </c>
      <c r="Y68" s="88">
        <f t="shared" si="88"/>
        <v>9</v>
      </c>
      <c r="Z68" s="88">
        <f t="shared" si="88"/>
        <v>10</v>
      </c>
      <c r="AA68" s="88">
        <f t="shared" si="88"/>
        <v>11</v>
      </c>
      <c r="AB68" s="88">
        <f t="shared" si="88"/>
        <v>12</v>
      </c>
      <c r="AC68" s="88">
        <f t="shared" si="88"/>
        <v>1</v>
      </c>
      <c r="AD68" s="88">
        <f t="shared" si="88"/>
        <v>2</v>
      </c>
      <c r="AE68" s="88">
        <f t="shared" si="88"/>
        <v>3</v>
      </c>
      <c r="AF68" s="88">
        <f t="shared" si="88"/>
        <v>4</v>
      </c>
      <c r="AG68" s="88">
        <f t="shared" si="88"/>
        <v>5</v>
      </c>
      <c r="AH68" s="88">
        <f t="shared" si="88"/>
        <v>6</v>
      </c>
      <c r="AI68" s="88">
        <f t="shared" si="88"/>
        <v>7</v>
      </c>
      <c r="AJ68" s="88">
        <f t="shared" si="88"/>
        <v>8</v>
      </c>
      <c r="AK68" s="88">
        <f t="shared" si="88"/>
        <v>9</v>
      </c>
      <c r="AL68" s="88">
        <f t="shared" si="88"/>
        <v>10</v>
      </c>
      <c r="AM68" s="88">
        <f t="shared" si="88"/>
        <v>11</v>
      </c>
      <c r="AN68" s="88">
        <f t="shared" si="88"/>
        <v>12</v>
      </c>
      <c r="AO68" s="88">
        <f t="shared" si="88"/>
        <v>1</v>
      </c>
      <c r="AP68" s="88">
        <f t="shared" si="88"/>
        <v>2</v>
      </c>
      <c r="AQ68" s="88">
        <f t="shared" si="88"/>
        <v>3</v>
      </c>
      <c r="AR68" s="88">
        <f t="shared" si="88"/>
        <v>4</v>
      </c>
      <c r="AS68" s="88">
        <f t="shared" si="88"/>
        <v>5</v>
      </c>
      <c r="AT68" s="88">
        <f t="shared" si="88"/>
        <v>6</v>
      </c>
      <c r="AU68" s="88">
        <f t="shared" si="88"/>
        <v>7</v>
      </c>
      <c r="AV68" s="88">
        <f t="shared" si="88"/>
        <v>8</v>
      </c>
      <c r="AW68" s="88">
        <f t="shared" si="88"/>
        <v>9</v>
      </c>
      <c r="AX68" s="88">
        <f t="shared" si="88"/>
        <v>10</v>
      </c>
      <c r="AY68" s="88">
        <f t="shared" si="88"/>
        <v>11</v>
      </c>
      <c r="AZ68" s="88">
        <f t="shared" si="88"/>
        <v>12</v>
      </c>
      <c r="BA68" s="88">
        <f t="shared" si="88"/>
        <v>1</v>
      </c>
      <c r="BB68" s="88">
        <f t="shared" si="88"/>
        <v>2</v>
      </c>
      <c r="BC68" s="88">
        <f t="shared" si="88"/>
        <v>3</v>
      </c>
      <c r="BD68" s="88">
        <f t="shared" si="88"/>
        <v>4</v>
      </c>
      <c r="BE68" s="88">
        <f t="shared" si="88"/>
        <v>5</v>
      </c>
      <c r="BF68" s="88">
        <f t="shared" si="88"/>
        <v>6</v>
      </c>
      <c r="BG68" s="88">
        <f t="shared" si="88"/>
        <v>7</v>
      </c>
      <c r="BH68" s="88">
        <f t="shared" si="88"/>
        <v>8</v>
      </c>
      <c r="BI68" s="88">
        <f t="shared" si="88"/>
        <v>9</v>
      </c>
      <c r="BJ68" s="88">
        <f t="shared" si="88"/>
        <v>10</v>
      </c>
      <c r="BK68" s="88">
        <f t="shared" si="88"/>
        <v>11</v>
      </c>
      <c r="BL68" s="88">
        <f t="shared" si="88"/>
        <v>12</v>
      </c>
      <c r="BM68" s="88">
        <f t="shared" si="88"/>
        <v>1</v>
      </c>
      <c r="BN68" s="88">
        <f t="shared" si="88"/>
        <v>2</v>
      </c>
      <c r="BO68" s="88">
        <f t="shared" si="88"/>
        <v>3</v>
      </c>
      <c r="BP68" s="88">
        <f t="shared" si="88"/>
        <v>4</v>
      </c>
      <c r="BQ68" s="88">
        <f t="shared" si="88"/>
        <v>5</v>
      </c>
      <c r="BR68" s="88">
        <f t="shared" si="88"/>
        <v>6</v>
      </c>
      <c r="BS68" s="88">
        <f t="shared" si="88"/>
        <v>7</v>
      </c>
      <c r="BT68" s="88">
        <f t="shared" si="88"/>
        <v>8</v>
      </c>
      <c r="BU68" s="88">
        <f t="shared" si="88"/>
        <v>9</v>
      </c>
      <c r="BV68" s="88">
        <f t="shared" si="88"/>
        <v>10</v>
      </c>
      <c r="BW68" s="88">
        <f t="shared" si="88"/>
        <v>11</v>
      </c>
      <c r="BX68" s="88">
        <f t="shared" si="88"/>
        <v>12</v>
      </c>
      <c r="BY68" s="88">
        <f t="shared" si="88"/>
        <v>1</v>
      </c>
      <c r="BZ68" s="88">
        <f t="shared" si="88"/>
        <v>2</v>
      </c>
      <c r="CA68" s="88">
        <f t="shared" si="88"/>
        <v>3</v>
      </c>
      <c r="CB68" s="88">
        <f t="shared" si="88"/>
        <v>4</v>
      </c>
      <c r="CC68" s="88">
        <f t="shared" si="88"/>
        <v>5</v>
      </c>
      <c r="CD68" s="88">
        <f t="shared" si="88"/>
        <v>6</v>
      </c>
      <c r="CE68" s="88">
        <f t="shared" si="88"/>
        <v>7</v>
      </c>
      <c r="CF68" s="88">
        <f t="shared" si="88"/>
        <v>8</v>
      </c>
      <c r="CG68" s="88">
        <f t="shared" si="88"/>
        <v>9</v>
      </c>
      <c r="CH68" s="88">
        <f t="shared" si="88"/>
        <v>10</v>
      </c>
      <c r="CI68" s="88">
        <f t="shared" si="88"/>
        <v>11</v>
      </c>
      <c r="CJ68" s="88">
        <f t="shared" si="88"/>
        <v>12</v>
      </c>
      <c r="CK68" s="88">
        <f t="shared" si="88"/>
        <v>1</v>
      </c>
      <c r="CL68" s="88">
        <f t="shared" si="88"/>
        <v>2</v>
      </c>
      <c r="CM68" s="88">
        <f t="shared" si="88"/>
        <v>3</v>
      </c>
      <c r="CN68" s="88">
        <f t="shared" si="88"/>
        <v>4</v>
      </c>
      <c r="CO68" s="88">
        <f t="shared" si="88"/>
        <v>5</v>
      </c>
      <c r="CP68" s="88">
        <f t="shared" si="88"/>
        <v>6</v>
      </c>
      <c r="CQ68" s="88">
        <f t="shared" si="88"/>
        <v>7</v>
      </c>
      <c r="CR68" s="88">
        <f t="shared" si="88"/>
        <v>8</v>
      </c>
      <c r="CS68" s="88">
        <f t="shared" si="88"/>
        <v>9</v>
      </c>
      <c r="CT68" s="88">
        <f t="shared" si="88"/>
        <v>10</v>
      </c>
      <c r="CU68" s="88">
        <f t="shared" si="88"/>
        <v>11</v>
      </c>
      <c r="CV68" s="88">
        <f t="shared" si="88"/>
        <v>12</v>
      </c>
      <c r="CW68" s="88">
        <f t="shared" si="88"/>
        <v>1</v>
      </c>
      <c r="CX68" s="88">
        <f t="shared" si="88"/>
        <v>2</v>
      </c>
      <c r="CY68" s="88">
        <f t="shared" si="88"/>
        <v>3</v>
      </c>
      <c r="CZ68" s="88">
        <f t="shared" si="88"/>
        <v>4</v>
      </c>
      <c r="DA68" s="88">
        <f t="shared" si="88"/>
        <v>5</v>
      </c>
      <c r="DB68" s="88">
        <f t="shared" si="88"/>
        <v>6</v>
      </c>
      <c r="DC68" s="88">
        <f t="shared" si="88"/>
        <v>7</v>
      </c>
      <c r="DD68" s="88">
        <f t="shared" si="88"/>
        <v>8</v>
      </c>
      <c r="DE68" s="88">
        <f t="shared" si="88"/>
        <v>9</v>
      </c>
      <c r="DF68" s="88">
        <f t="shared" si="88"/>
        <v>10</v>
      </c>
      <c r="DG68" s="88">
        <f t="shared" si="88"/>
        <v>11</v>
      </c>
      <c r="DH68" s="88">
        <f t="shared" si="88"/>
        <v>12</v>
      </c>
      <c r="DI68" s="88">
        <f t="shared" si="88"/>
        <v>1</v>
      </c>
      <c r="DJ68" s="88">
        <f t="shared" si="88"/>
        <v>2</v>
      </c>
      <c r="DK68" s="88">
        <f t="shared" si="88"/>
        <v>3</v>
      </c>
      <c r="DL68" s="88">
        <f t="shared" si="88"/>
        <v>4</v>
      </c>
      <c r="DM68" s="88">
        <f t="shared" si="88"/>
        <v>5</v>
      </c>
      <c r="DN68" s="88">
        <f t="shared" si="88"/>
        <v>6</v>
      </c>
      <c r="DO68" s="88">
        <f t="shared" si="88"/>
        <v>7</v>
      </c>
      <c r="DP68" s="88">
        <f t="shared" si="88"/>
        <v>8</v>
      </c>
      <c r="DQ68" s="88">
        <f t="shared" si="88"/>
        <v>9</v>
      </c>
      <c r="DR68" s="88">
        <f t="shared" si="88"/>
        <v>10</v>
      </c>
      <c r="DS68" s="88">
        <f t="shared" si="88"/>
        <v>11</v>
      </c>
      <c r="DT68" s="88">
        <f t="shared" si="88"/>
        <v>12</v>
      </c>
      <c r="DU68" s="88">
        <f t="shared" si="88"/>
        <v>1</v>
      </c>
      <c r="DV68" s="88">
        <f t="shared" si="88"/>
        <v>2</v>
      </c>
      <c r="DW68" s="88">
        <f t="shared" si="88"/>
        <v>3</v>
      </c>
      <c r="DX68" s="88">
        <f t="shared" si="88"/>
        <v>4</v>
      </c>
      <c r="DY68" s="88">
        <f t="shared" si="88"/>
        <v>5</v>
      </c>
      <c r="DZ68" s="88">
        <f t="shared" si="88"/>
        <v>6</v>
      </c>
      <c r="EA68" s="88">
        <f t="shared" si="88"/>
        <v>7</v>
      </c>
      <c r="EB68" s="88">
        <f t="shared" si="88"/>
        <v>8</v>
      </c>
      <c r="EC68" s="88">
        <f t="shared" si="88"/>
        <v>9</v>
      </c>
      <c r="ED68" s="88">
        <f t="shared" si="88"/>
        <v>10</v>
      </c>
      <c r="EE68" s="88">
        <f t="shared" si="88"/>
        <v>11</v>
      </c>
      <c r="EF68" s="88">
        <f t="shared" si="88"/>
        <v>12</v>
      </c>
      <c r="EG68" s="88">
        <f t="shared" si="88"/>
        <v>1</v>
      </c>
      <c r="EH68" s="88">
        <f t="shared" si="88"/>
        <v>2</v>
      </c>
      <c r="EI68" s="88">
        <f t="shared" si="88"/>
        <v>3</v>
      </c>
      <c r="EJ68" s="88">
        <f t="shared" si="88"/>
        <v>4</v>
      </c>
      <c r="EK68" s="88">
        <f t="shared" si="88"/>
        <v>5</v>
      </c>
      <c r="EL68" s="88">
        <f t="shared" si="88"/>
        <v>6</v>
      </c>
      <c r="EM68" s="88">
        <f t="shared" si="88"/>
        <v>7</v>
      </c>
      <c r="EN68" s="88">
        <f t="shared" si="88"/>
        <v>8</v>
      </c>
      <c r="EO68" s="88">
        <f t="shared" si="88"/>
        <v>9</v>
      </c>
      <c r="EP68" s="88">
        <f t="shared" si="88"/>
        <v>10</v>
      </c>
      <c r="EQ68" s="88">
        <f t="shared" si="88"/>
        <v>11</v>
      </c>
      <c r="ER68" s="88">
        <f t="shared" si="88"/>
        <v>12</v>
      </c>
      <c r="ES68" s="158"/>
      <c r="ET68" s="1"/>
      <c r="EU68" s="395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</row>
    <row r="69" ht="12.75" customHeight="1">
      <c r="A69" s="1"/>
      <c r="B69" s="1"/>
      <c r="C69" s="164" t="s">
        <v>380</v>
      </c>
      <c r="D69" s="164" t="s">
        <v>405</v>
      </c>
      <c r="E69" s="19"/>
      <c r="F69" s="1"/>
      <c r="G69" s="1"/>
      <c r="H69" s="1"/>
      <c r="I69" s="1"/>
      <c r="J69" s="1"/>
      <c r="K69" s="1"/>
      <c r="L69" s="1"/>
      <c r="M69" s="1"/>
      <c r="N69" s="79" t="s">
        <v>356</v>
      </c>
      <c r="O69" s="79"/>
      <c r="P69" s="79"/>
      <c r="Q69" s="79">
        <f>+Starting_Year</f>
        <v>2025</v>
      </c>
      <c r="R69" s="79">
        <f t="shared" ref="R69:ER69" si="89">IF(Q68=12,Q69+1,Q69)</f>
        <v>2025</v>
      </c>
      <c r="S69" s="79">
        <f t="shared" si="89"/>
        <v>2025</v>
      </c>
      <c r="T69" s="79">
        <f t="shared" si="89"/>
        <v>2025</v>
      </c>
      <c r="U69" s="79">
        <f t="shared" si="89"/>
        <v>2025</v>
      </c>
      <c r="V69" s="79">
        <f t="shared" si="89"/>
        <v>2025</v>
      </c>
      <c r="W69" s="79">
        <f t="shared" si="89"/>
        <v>2025</v>
      </c>
      <c r="X69" s="79">
        <f t="shared" si="89"/>
        <v>2025</v>
      </c>
      <c r="Y69" s="79">
        <f t="shared" si="89"/>
        <v>2025</v>
      </c>
      <c r="Z69" s="79">
        <f t="shared" si="89"/>
        <v>2025</v>
      </c>
      <c r="AA69" s="79">
        <f t="shared" si="89"/>
        <v>2025</v>
      </c>
      <c r="AB69" s="79">
        <f t="shared" si="89"/>
        <v>2025</v>
      </c>
      <c r="AC69" s="79">
        <f t="shared" si="89"/>
        <v>2026</v>
      </c>
      <c r="AD69" s="79">
        <f t="shared" si="89"/>
        <v>2026</v>
      </c>
      <c r="AE69" s="79">
        <f t="shared" si="89"/>
        <v>2026</v>
      </c>
      <c r="AF69" s="79">
        <f t="shared" si="89"/>
        <v>2026</v>
      </c>
      <c r="AG69" s="79">
        <f t="shared" si="89"/>
        <v>2026</v>
      </c>
      <c r="AH69" s="79">
        <f t="shared" si="89"/>
        <v>2026</v>
      </c>
      <c r="AI69" s="79">
        <f t="shared" si="89"/>
        <v>2026</v>
      </c>
      <c r="AJ69" s="79">
        <f t="shared" si="89"/>
        <v>2026</v>
      </c>
      <c r="AK69" s="79">
        <f t="shared" si="89"/>
        <v>2026</v>
      </c>
      <c r="AL69" s="79">
        <f t="shared" si="89"/>
        <v>2026</v>
      </c>
      <c r="AM69" s="79">
        <f t="shared" si="89"/>
        <v>2026</v>
      </c>
      <c r="AN69" s="79">
        <f t="shared" si="89"/>
        <v>2026</v>
      </c>
      <c r="AO69" s="79">
        <f t="shared" si="89"/>
        <v>2027</v>
      </c>
      <c r="AP69" s="79">
        <f t="shared" si="89"/>
        <v>2027</v>
      </c>
      <c r="AQ69" s="79">
        <f t="shared" si="89"/>
        <v>2027</v>
      </c>
      <c r="AR69" s="79">
        <f t="shared" si="89"/>
        <v>2027</v>
      </c>
      <c r="AS69" s="79">
        <f t="shared" si="89"/>
        <v>2027</v>
      </c>
      <c r="AT69" s="79">
        <f t="shared" si="89"/>
        <v>2027</v>
      </c>
      <c r="AU69" s="79">
        <f t="shared" si="89"/>
        <v>2027</v>
      </c>
      <c r="AV69" s="79">
        <f t="shared" si="89"/>
        <v>2027</v>
      </c>
      <c r="AW69" s="79">
        <f t="shared" si="89"/>
        <v>2027</v>
      </c>
      <c r="AX69" s="79">
        <f t="shared" si="89"/>
        <v>2027</v>
      </c>
      <c r="AY69" s="79">
        <f t="shared" si="89"/>
        <v>2027</v>
      </c>
      <c r="AZ69" s="79">
        <f t="shared" si="89"/>
        <v>2027</v>
      </c>
      <c r="BA69" s="79">
        <f t="shared" si="89"/>
        <v>2028</v>
      </c>
      <c r="BB69" s="79">
        <f t="shared" si="89"/>
        <v>2028</v>
      </c>
      <c r="BC69" s="79">
        <f t="shared" si="89"/>
        <v>2028</v>
      </c>
      <c r="BD69" s="79">
        <f t="shared" si="89"/>
        <v>2028</v>
      </c>
      <c r="BE69" s="79">
        <f t="shared" si="89"/>
        <v>2028</v>
      </c>
      <c r="BF69" s="79">
        <f t="shared" si="89"/>
        <v>2028</v>
      </c>
      <c r="BG69" s="79">
        <f t="shared" si="89"/>
        <v>2028</v>
      </c>
      <c r="BH69" s="79">
        <f t="shared" si="89"/>
        <v>2028</v>
      </c>
      <c r="BI69" s="79">
        <f t="shared" si="89"/>
        <v>2028</v>
      </c>
      <c r="BJ69" s="79">
        <f t="shared" si="89"/>
        <v>2028</v>
      </c>
      <c r="BK69" s="79">
        <f t="shared" si="89"/>
        <v>2028</v>
      </c>
      <c r="BL69" s="79">
        <f t="shared" si="89"/>
        <v>2028</v>
      </c>
      <c r="BM69" s="79">
        <f t="shared" si="89"/>
        <v>2029</v>
      </c>
      <c r="BN69" s="79">
        <f t="shared" si="89"/>
        <v>2029</v>
      </c>
      <c r="BO69" s="79">
        <f t="shared" si="89"/>
        <v>2029</v>
      </c>
      <c r="BP69" s="79">
        <f t="shared" si="89"/>
        <v>2029</v>
      </c>
      <c r="BQ69" s="79">
        <f t="shared" si="89"/>
        <v>2029</v>
      </c>
      <c r="BR69" s="79">
        <f t="shared" si="89"/>
        <v>2029</v>
      </c>
      <c r="BS69" s="79">
        <f t="shared" si="89"/>
        <v>2029</v>
      </c>
      <c r="BT69" s="79">
        <f t="shared" si="89"/>
        <v>2029</v>
      </c>
      <c r="BU69" s="79">
        <f t="shared" si="89"/>
        <v>2029</v>
      </c>
      <c r="BV69" s="79">
        <f t="shared" si="89"/>
        <v>2029</v>
      </c>
      <c r="BW69" s="79">
        <f t="shared" si="89"/>
        <v>2029</v>
      </c>
      <c r="BX69" s="79">
        <f t="shared" si="89"/>
        <v>2029</v>
      </c>
      <c r="BY69" s="79">
        <f t="shared" si="89"/>
        <v>2030</v>
      </c>
      <c r="BZ69" s="79">
        <f t="shared" si="89"/>
        <v>2030</v>
      </c>
      <c r="CA69" s="79">
        <f t="shared" si="89"/>
        <v>2030</v>
      </c>
      <c r="CB69" s="79">
        <f t="shared" si="89"/>
        <v>2030</v>
      </c>
      <c r="CC69" s="79">
        <f t="shared" si="89"/>
        <v>2030</v>
      </c>
      <c r="CD69" s="79">
        <f t="shared" si="89"/>
        <v>2030</v>
      </c>
      <c r="CE69" s="79">
        <f t="shared" si="89"/>
        <v>2030</v>
      </c>
      <c r="CF69" s="79">
        <f t="shared" si="89"/>
        <v>2030</v>
      </c>
      <c r="CG69" s="79">
        <f t="shared" si="89"/>
        <v>2030</v>
      </c>
      <c r="CH69" s="79">
        <f t="shared" si="89"/>
        <v>2030</v>
      </c>
      <c r="CI69" s="79">
        <f t="shared" si="89"/>
        <v>2030</v>
      </c>
      <c r="CJ69" s="79">
        <f t="shared" si="89"/>
        <v>2030</v>
      </c>
      <c r="CK69" s="79">
        <f t="shared" si="89"/>
        <v>2031</v>
      </c>
      <c r="CL69" s="79">
        <f t="shared" si="89"/>
        <v>2031</v>
      </c>
      <c r="CM69" s="79">
        <f t="shared" si="89"/>
        <v>2031</v>
      </c>
      <c r="CN69" s="79">
        <f t="shared" si="89"/>
        <v>2031</v>
      </c>
      <c r="CO69" s="79">
        <f t="shared" si="89"/>
        <v>2031</v>
      </c>
      <c r="CP69" s="79">
        <f t="shared" si="89"/>
        <v>2031</v>
      </c>
      <c r="CQ69" s="79">
        <f t="shared" si="89"/>
        <v>2031</v>
      </c>
      <c r="CR69" s="79">
        <f t="shared" si="89"/>
        <v>2031</v>
      </c>
      <c r="CS69" s="79">
        <f t="shared" si="89"/>
        <v>2031</v>
      </c>
      <c r="CT69" s="79">
        <f t="shared" si="89"/>
        <v>2031</v>
      </c>
      <c r="CU69" s="79">
        <f t="shared" si="89"/>
        <v>2031</v>
      </c>
      <c r="CV69" s="79">
        <f t="shared" si="89"/>
        <v>2031</v>
      </c>
      <c r="CW69" s="79">
        <f t="shared" si="89"/>
        <v>2032</v>
      </c>
      <c r="CX69" s="79">
        <f t="shared" si="89"/>
        <v>2032</v>
      </c>
      <c r="CY69" s="79">
        <f t="shared" si="89"/>
        <v>2032</v>
      </c>
      <c r="CZ69" s="79">
        <f t="shared" si="89"/>
        <v>2032</v>
      </c>
      <c r="DA69" s="79">
        <f t="shared" si="89"/>
        <v>2032</v>
      </c>
      <c r="DB69" s="79">
        <f t="shared" si="89"/>
        <v>2032</v>
      </c>
      <c r="DC69" s="79">
        <f t="shared" si="89"/>
        <v>2032</v>
      </c>
      <c r="DD69" s="79">
        <f t="shared" si="89"/>
        <v>2032</v>
      </c>
      <c r="DE69" s="79">
        <f t="shared" si="89"/>
        <v>2032</v>
      </c>
      <c r="DF69" s="79">
        <f t="shared" si="89"/>
        <v>2032</v>
      </c>
      <c r="DG69" s="79">
        <f t="shared" si="89"/>
        <v>2032</v>
      </c>
      <c r="DH69" s="79">
        <f t="shared" si="89"/>
        <v>2032</v>
      </c>
      <c r="DI69" s="79">
        <f t="shared" si="89"/>
        <v>2033</v>
      </c>
      <c r="DJ69" s="79">
        <f t="shared" si="89"/>
        <v>2033</v>
      </c>
      <c r="DK69" s="79">
        <f t="shared" si="89"/>
        <v>2033</v>
      </c>
      <c r="DL69" s="79">
        <f t="shared" si="89"/>
        <v>2033</v>
      </c>
      <c r="DM69" s="79">
        <f t="shared" si="89"/>
        <v>2033</v>
      </c>
      <c r="DN69" s="79">
        <f t="shared" si="89"/>
        <v>2033</v>
      </c>
      <c r="DO69" s="79">
        <f t="shared" si="89"/>
        <v>2033</v>
      </c>
      <c r="DP69" s="79">
        <f t="shared" si="89"/>
        <v>2033</v>
      </c>
      <c r="DQ69" s="79">
        <f t="shared" si="89"/>
        <v>2033</v>
      </c>
      <c r="DR69" s="79">
        <f t="shared" si="89"/>
        <v>2033</v>
      </c>
      <c r="DS69" s="79">
        <f t="shared" si="89"/>
        <v>2033</v>
      </c>
      <c r="DT69" s="79">
        <f t="shared" si="89"/>
        <v>2033</v>
      </c>
      <c r="DU69" s="79">
        <f t="shared" si="89"/>
        <v>2034</v>
      </c>
      <c r="DV69" s="79">
        <f t="shared" si="89"/>
        <v>2034</v>
      </c>
      <c r="DW69" s="79">
        <f t="shared" si="89"/>
        <v>2034</v>
      </c>
      <c r="DX69" s="79">
        <f t="shared" si="89"/>
        <v>2034</v>
      </c>
      <c r="DY69" s="79">
        <f t="shared" si="89"/>
        <v>2034</v>
      </c>
      <c r="DZ69" s="79">
        <f t="shared" si="89"/>
        <v>2034</v>
      </c>
      <c r="EA69" s="79">
        <f t="shared" si="89"/>
        <v>2034</v>
      </c>
      <c r="EB69" s="79">
        <f t="shared" si="89"/>
        <v>2034</v>
      </c>
      <c r="EC69" s="79">
        <f t="shared" si="89"/>
        <v>2034</v>
      </c>
      <c r="ED69" s="79">
        <f t="shared" si="89"/>
        <v>2034</v>
      </c>
      <c r="EE69" s="79">
        <f t="shared" si="89"/>
        <v>2034</v>
      </c>
      <c r="EF69" s="79">
        <f t="shared" si="89"/>
        <v>2034</v>
      </c>
      <c r="EG69" s="79">
        <f t="shared" si="89"/>
        <v>2035</v>
      </c>
      <c r="EH69" s="79">
        <f t="shared" si="89"/>
        <v>2035</v>
      </c>
      <c r="EI69" s="79">
        <f t="shared" si="89"/>
        <v>2035</v>
      </c>
      <c r="EJ69" s="79">
        <f t="shared" si="89"/>
        <v>2035</v>
      </c>
      <c r="EK69" s="79">
        <f t="shared" si="89"/>
        <v>2035</v>
      </c>
      <c r="EL69" s="79">
        <f t="shared" si="89"/>
        <v>2035</v>
      </c>
      <c r="EM69" s="79">
        <f t="shared" si="89"/>
        <v>2035</v>
      </c>
      <c r="EN69" s="79">
        <f t="shared" si="89"/>
        <v>2035</v>
      </c>
      <c r="EO69" s="79">
        <f t="shared" si="89"/>
        <v>2035</v>
      </c>
      <c r="EP69" s="79">
        <f t="shared" si="89"/>
        <v>2035</v>
      </c>
      <c r="EQ69" s="79">
        <f t="shared" si="89"/>
        <v>2035</v>
      </c>
      <c r="ER69" s="79">
        <f t="shared" si="89"/>
        <v>2035</v>
      </c>
      <c r="ES69" s="1"/>
      <c r="ET69" s="1"/>
      <c r="EU69" s="395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</row>
    <row r="70" ht="12.75" customHeight="1">
      <c r="A70" s="21"/>
      <c r="B70" s="443" t="s">
        <v>406</v>
      </c>
      <c r="C70" s="444" t="s">
        <v>407</v>
      </c>
      <c r="D70" s="444" t="s">
        <v>408</v>
      </c>
      <c r="E70" s="444" t="s">
        <v>409</v>
      </c>
      <c r="F70" s="444" t="s">
        <v>410</v>
      </c>
      <c r="G70" s="444" t="s">
        <v>411</v>
      </c>
      <c r="H70" s="444" t="s">
        <v>412</v>
      </c>
      <c r="I70" s="444" t="s">
        <v>413</v>
      </c>
      <c r="J70" s="445" t="s">
        <v>414</v>
      </c>
      <c r="K70" s="444" t="s">
        <v>415</v>
      </c>
      <c r="L70" s="444" t="s">
        <v>416</v>
      </c>
      <c r="M70" s="444" t="s">
        <v>417</v>
      </c>
      <c r="N70" s="97" t="str">
        <f>B70</f>
        <v>Position Title</v>
      </c>
      <c r="O70" s="446"/>
      <c r="P70" s="447"/>
      <c r="Q70" s="224">
        <f>+DATE(Starting_Year,1,1)</f>
        <v>45658</v>
      </c>
      <c r="R70" s="183">
        <f t="shared" ref="R70:ER70" si="90">+EDATE(Q70,1)</f>
        <v>45689</v>
      </c>
      <c r="S70" s="183">
        <f t="shared" si="90"/>
        <v>45717</v>
      </c>
      <c r="T70" s="183">
        <f t="shared" si="90"/>
        <v>45748</v>
      </c>
      <c r="U70" s="183">
        <f t="shared" si="90"/>
        <v>45778</v>
      </c>
      <c r="V70" s="183">
        <f t="shared" si="90"/>
        <v>45809</v>
      </c>
      <c r="W70" s="183">
        <f t="shared" si="90"/>
        <v>45839</v>
      </c>
      <c r="X70" s="183">
        <f t="shared" si="90"/>
        <v>45870</v>
      </c>
      <c r="Y70" s="183">
        <f t="shared" si="90"/>
        <v>45901</v>
      </c>
      <c r="Z70" s="183">
        <f t="shared" si="90"/>
        <v>45931</v>
      </c>
      <c r="AA70" s="183">
        <f t="shared" si="90"/>
        <v>45962</v>
      </c>
      <c r="AB70" s="183">
        <f t="shared" si="90"/>
        <v>45992</v>
      </c>
      <c r="AC70" s="183">
        <f t="shared" si="90"/>
        <v>46023</v>
      </c>
      <c r="AD70" s="183">
        <f t="shared" si="90"/>
        <v>46054</v>
      </c>
      <c r="AE70" s="183">
        <f t="shared" si="90"/>
        <v>46082</v>
      </c>
      <c r="AF70" s="183">
        <f t="shared" si="90"/>
        <v>46113</v>
      </c>
      <c r="AG70" s="183">
        <f t="shared" si="90"/>
        <v>46143</v>
      </c>
      <c r="AH70" s="183">
        <f t="shared" si="90"/>
        <v>46174</v>
      </c>
      <c r="AI70" s="183">
        <f t="shared" si="90"/>
        <v>46204</v>
      </c>
      <c r="AJ70" s="183">
        <f t="shared" si="90"/>
        <v>46235</v>
      </c>
      <c r="AK70" s="183">
        <f t="shared" si="90"/>
        <v>46266</v>
      </c>
      <c r="AL70" s="183">
        <f t="shared" si="90"/>
        <v>46296</v>
      </c>
      <c r="AM70" s="183">
        <f t="shared" si="90"/>
        <v>46327</v>
      </c>
      <c r="AN70" s="183">
        <f t="shared" si="90"/>
        <v>46357</v>
      </c>
      <c r="AO70" s="183">
        <f t="shared" si="90"/>
        <v>46388</v>
      </c>
      <c r="AP70" s="183">
        <f t="shared" si="90"/>
        <v>46419</v>
      </c>
      <c r="AQ70" s="183">
        <f t="shared" si="90"/>
        <v>46447</v>
      </c>
      <c r="AR70" s="183">
        <f t="shared" si="90"/>
        <v>46478</v>
      </c>
      <c r="AS70" s="183">
        <f t="shared" si="90"/>
        <v>46508</v>
      </c>
      <c r="AT70" s="183">
        <f t="shared" si="90"/>
        <v>46539</v>
      </c>
      <c r="AU70" s="183">
        <f t="shared" si="90"/>
        <v>46569</v>
      </c>
      <c r="AV70" s="183">
        <f t="shared" si="90"/>
        <v>46600</v>
      </c>
      <c r="AW70" s="183">
        <f t="shared" si="90"/>
        <v>46631</v>
      </c>
      <c r="AX70" s="183">
        <f t="shared" si="90"/>
        <v>46661</v>
      </c>
      <c r="AY70" s="183">
        <f t="shared" si="90"/>
        <v>46692</v>
      </c>
      <c r="AZ70" s="183">
        <f t="shared" si="90"/>
        <v>46722</v>
      </c>
      <c r="BA70" s="183">
        <f t="shared" si="90"/>
        <v>46753</v>
      </c>
      <c r="BB70" s="183">
        <f t="shared" si="90"/>
        <v>46784</v>
      </c>
      <c r="BC70" s="183">
        <f t="shared" si="90"/>
        <v>46813</v>
      </c>
      <c r="BD70" s="183">
        <f t="shared" si="90"/>
        <v>46844</v>
      </c>
      <c r="BE70" s="183">
        <f t="shared" si="90"/>
        <v>46874</v>
      </c>
      <c r="BF70" s="183">
        <f t="shared" si="90"/>
        <v>46905</v>
      </c>
      <c r="BG70" s="183">
        <f t="shared" si="90"/>
        <v>46935</v>
      </c>
      <c r="BH70" s="183">
        <f t="shared" si="90"/>
        <v>46966</v>
      </c>
      <c r="BI70" s="183">
        <f t="shared" si="90"/>
        <v>46997</v>
      </c>
      <c r="BJ70" s="183">
        <f t="shared" si="90"/>
        <v>47027</v>
      </c>
      <c r="BK70" s="183">
        <f t="shared" si="90"/>
        <v>47058</v>
      </c>
      <c r="BL70" s="183">
        <f t="shared" si="90"/>
        <v>47088</v>
      </c>
      <c r="BM70" s="183">
        <f t="shared" si="90"/>
        <v>47119</v>
      </c>
      <c r="BN70" s="183">
        <f t="shared" si="90"/>
        <v>47150</v>
      </c>
      <c r="BO70" s="183">
        <f t="shared" si="90"/>
        <v>47178</v>
      </c>
      <c r="BP70" s="183">
        <f t="shared" si="90"/>
        <v>47209</v>
      </c>
      <c r="BQ70" s="183">
        <f t="shared" si="90"/>
        <v>47239</v>
      </c>
      <c r="BR70" s="183">
        <f t="shared" si="90"/>
        <v>47270</v>
      </c>
      <c r="BS70" s="183">
        <f t="shared" si="90"/>
        <v>47300</v>
      </c>
      <c r="BT70" s="183">
        <f t="shared" si="90"/>
        <v>47331</v>
      </c>
      <c r="BU70" s="183">
        <f t="shared" si="90"/>
        <v>47362</v>
      </c>
      <c r="BV70" s="183">
        <f t="shared" si="90"/>
        <v>47392</v>
      </c>
      <c r="BW70" s="183">
        <f t="shared" si="90"/>
        <v>47423</v>
      </c>
      <c r="BX70" s="183">
        <f t="shared" si="90"/>
        <v>47453</v>
      </c>
      <c r="BY70" s="183">
        <f t="shared" si="90"/>
        <v>47484</v>
      </c>
      <c r="BZ70" s="183">
        <f t="shared" si="90"/>
        <v>47515</v>
      </c>
      <c r="CA70" s="183">
        <f t="shared" si="90"/>
        <v>47543</v>
      </c>
      <c r="CB70" s="183">
        <f t="shared" si="90"/>
        <v>47574</v>
      </c>
      <c r="CC70" s="183">
        <f t="shared" si="90"/>
        <v>47604</v>
      </c>
      <c r="CD70" s="183">
        <f t="shared" si="90"/>
        <v>47635</v>
      </c>
      <c r="CE70" s="183">
        <f t="shared" si="90"/>
        <v>47665</v>
      </c>
      <c r="CF70" s="183">
        <f t="shared" si="90"/>
        <v>47696</v>
      </c>
      <c r="CG70" s="183">
        <f t="shared" si="90"/>
        <v>47727</v>
      </c>
      <c r="CH70" s="183">
        <f t="shared" si="90"/>
        <v>47757</v>
      </c>
      <c r="CI70" s="183">
        <f t="shared" si="90"/>
        <v>47788</v>
      </c>
      <c r="CJ70" s="183">
        <f t="shared" si="90"/>
        <v>47818</v>
      </c>
      <c r="CK70" s="183">
        <f t="shared" si="90"/>
        <v>47849</v>
      </c>
      <c r="CL70" s="183">
        <f t="shared" si="90"/>
        <v>47880</v>
      </c>
      <c r="CM70" s="183">
        <f t="shared" si="90"/>
        <v>47908</v>
      </c>
      <c r="CN70" s="183">
        <f t="shared" si="90"/>
        <v>47939</v>
      </c>
      <c r="CO70" s="183">
        <f t="shared" si="90"/>
        <v>47969</v>
      </c>
      <c r="CP70" s="183">
        <f t="shared" si="90"/>
        <v>48000</v>
      </c>
      <c r="CQ70" s="183">
        <f t="shared" si="90"/>
        <v>48030</v>
      </c>
      <c r="CR70" s="183">
        <f t="shared" si="90"/>
        <v>48061</v>
      </c>
      <c r="CS70" s="183">
        <f t="shared" si="90"/>
        <v>48092</v>
      </c>
      <c r="CT70" s="183">
        <f t="shared" si="90"/>
        <v>48122</v>
      </c>
      <c r="CU70" s="183">
        <f t="shared" si="90"/>
        <v>48153</v>
      </c>
      <c r="CV70" s="183">
        <f t="shared" si="90"/>
        <v>48183</v>
      </c>
      <c r="CW70" s="183">
        <f t="shared" si="90"/>
        <v>48214</v>
      </c>
      <c r="CX70" s="183">
        <f t="shared" si="90"/>
        <v>48245</v>
      </c>
      <c r="CY70" s="183">
        <f t="shared" si="90"/>
        <v>48274</v>
      </c>
      <c r="CZ70" s="183">
        <f t="shared" si="90"/>
        <v>48305</v>
      </c>
      <c r="DA70" s="183">
        <f t="shared" si="90"/>
        <v>48335</v>
      </c>
      <c r="DB70" s="183">
        <f t="shared" si="90"/>
        <v>48366</v>
      </c>
      <c r="DC70" s="183">
        <f t="shared" si="90"/>
        <v>48396</v>
      </c>
      <c r="DD70" s="183">
        <f t="shared" si="90"/>
        <v>48427</v>
      </c>
      <c r="DE70" s="183">
        <f t="shared" si="90"/>
        <v>48458</v>
      </c>
      <c r="DF70" s="183">
        <f t="shared" si="90"/>
        <v>48488</v>
      </c>
      <c r="DG70" s="183">
        <f t="shared" si="90"/>
        <v>48519</v>
      </c>
      <c r="DH70" s="183">
        <f t="shared" si="90"/>
        <v>48549</v>
      </c>
      <c r="DI70" s="183">
        <f t="shared" si="90"/>
        <v>48580</v>
      </c>
      <c r="DJ70" s="183">
        <f t="shared" si="90"/>
        <v>48611</v>
      </c>
      <c r="DK70" s="183">
        <f t="shared" si="90"/>
        <v>48639</v>
      </c>
      <c r="DL70" s="183">
        <f t="shared" si="90"/>
        <v>48670</v>
      </c>
      <c r="DM70" s="183">
        <f t="shared" si="90"/>
        <v>48700</v>
      </c>
      <c r="DN70" s="183">
        <f t="shared" si="90"/>
        <v>48731</v>
      </c>
      <c r="DO70" s="183">
        <f t="shared" si="90"/>
        <v>48761</v>
      </c>
      <c r="DP70" s="183">
        <f t="shared" si="90"/>
        <v>48792</v>
      </c>
      <c r="DQ70" s="183">
        <f t="shared" si="90"/>
        <v>48823</v>
      </c>
      <c r="DR70" s="183">
        <f t="shared" si="90"/>
        <v>48853</v>
      </c>
      <c r="DS70" s="183">
        <f t="shared" si="90"/>
        <v>48884</v>
      </c>
      <c r="DT70" s="183">
        <f t="shared" si="90"/>
        <v>48914</v>
      </c>
      <c r="DU70" s="183">
        <f t="shared" si="90"/>
        <v>48945</v>
      </c>
      <c r="DV70" s="183">
        <f t="shared" si="90"/>
        <v>48976</v>
      </c>
      <c r="DW70" s="183">
        <f t="shared" si="90"/>
        <v>49004</v>
      </c>
      <c r="DX70" s="183">
        <f t="shared" si="90"/>
        <v>49035</v>
      </c>
      <c r="DY70" s="183">
        <f t="shared" si="90"/>
        <v>49065</v>
      </c>
      <c r="DZ70" s="183">
        <f t="shared" si="90"/>
        <v>49096</v>
      </c>
      <c r="EA70" s="183">
        <f t="shared" si="90"/>
        <v>49126</v>
      </c>
      <c r="EB70" s="183">
        <f t="shared" si="90"/>
        <v>49157</v>
      </c>
      <c r="EC70" s="183">
        <f t="shared" si="90"/>
        <v>49188</v>
      </c>
      <c r="ED70" s="183">
        <f t="shared" si="90"/>
        <v>49218</v>
      </c>
      <c r="EE70" s="183">
        <f t="shared" si="90"/>
        <v>49249</v>
      </c>
      <c r="EF70" s="386">
        <f t="shared" si="90"/>
        <v>49279</v>
      </c>
      <c r="EG70" s="386">
        <f t="shared" si="90"/>
        <v>49310</v>
      </c>
      <c r="EH70" s="386">
        <f t="shared" si="90"/>
        <v>49341</v>
      </c>
      <c r="EI70" s="386">
        <f t="shared" si="90"/>
        <v>49369</v>
      </c>
      <c r="EJ70" s="386">
        <f t="shared" si="90"/>
        <v>49400</v>
      </c>
      <c r="EK70" s="386">
        <f t="shared" si="90"/>
        <v>49430</v>
      </c>
      <c r="EL70" s="386">
        <f t="shared" si="90"/>
        <v>49461</v>
      </c>
      <c r="EM70" s="386">
        <f t="shared" si="90"/>
        <v>49491</v>
      </c>
      <c r="EN70" s="386">
        <f t="shared" si="90"/>
        <v>49522</v>
      </c>
      <c r="EO70" s="386">
        <f t="shared" si="90"/>
        <v>49553</v>
      </c>
      <c r="EP70" s="386">
        <f t="shared" si="90"/>
        <v>49583</v>
      </c>
      <c r="EQ70" s="386">
        <f t="shared" si="90"/>
        <v>49614</v>
      </c>
      <c r="ER70" s="386">
        <f t="shared" si="90"/>
        <v>49644</v>
      </c>
      <c r="ES70" s="393"/>
      <c r="ET70" s="101"/>
      <c r="EU70" s="395"/>
      <c r="EV70" s="448" t="str">
        <f t="shared" ref="EV70:EV93" si="92">N70</f>
        <v>Position Title</v>
      </c>
      <c r="EW70" s="449" t="s">
        <v>418</v>
      </c>
      <c r="EX70" s="449">
        <f t="shared" ref="EX70:JY70" si="91">Q70</f>
        <v>45658</v>
      </c>
      <c r="EY70" s="449">
        <f t="shared" si="91"/>
        <v>45689</v>
      </c>
      <c r="EZ70" s="449">
        <f t="shared" si="91"/>
        <v>45717</v>
      </c>
      <c r="FA70" s="449">
        <f t="shared" si="91"/>
        <v>45748</v>
      </c>
      <c r="FB70" s="449">
        <f t="shared" si="91"/>
        <v>45778</v>
      </c>
      <c r="FC70" s="449">
        <f t="shared" si="91"/>
        <v>45809</v>
      </c>
      <c r="FD70" s="449">
        <f t="shared" si="91"/>
        <v>45839</v>
      </c>
      <c r="FE70" s="449">
        <f t="shared" si="91"/>
        <v>45870</v>
      </c>
      <c r="FF70" s="449">
        <f t="shared" si="91"/>
        <v>45901</v>
      </c>
      <c r="FG70" s="449">
        <f t="shared" si="91"/>
        <v>45931</v>
      </c>
      <c r="FH70" s="449">
        <f t="shared" si="91"/>
        <v>45962</v>
      </c>
      <c r="FI70" s="449">
        <f t="shared" si="91"/>
        <v>45992</v>
      </c>
      <c r="FJ70" s="449">
        <f t="shared" si="91"/>
        <v>46023</v>
      </c>
      <c r="FK70" s="449">
        <f t="shared" si="91"/>
        <v>46054</v>
      </c>
      <c r="FL70" s="449">
        <f t="shared" si="91"/>
        <v>46082</v>
      </c>
      <c r="FM70" s="449">
        <f t="shared" si="91"/>
        <v>46113</v>
      </c>
      <c r="FN70" s="449">
        <f t="shared" si="91"/>
        <v>46143</v>
      </c>
      <c r="FO70" s="449">
        <f t="shared" si="91"/>
        <v>46174</v>
      </c>
      <c r="FP70" s="449">
        <f t="shared" si="91"/>
        <v>46204</v>
      </c>
      <c r="FQ70" s="449">
        <f t="shared" si="91"/>
        <v>46235</v>
      </c>
      <c r="FR70" s="449">
        <f t="shared" si="91"/>
        <v>46266</v>
      </c>
      <c r="FS70" s="449">
        <f t="shared" si="91"/>
        <v>46296</v>
      </c>
      <c r="FT70" s="449">
        <f t="shared" si="91"/>
        <v>46327</v>
      </c>
      <c r="FU70" s="449">
        <f t="shared" si="91"/>
        <v>46357</v>
      </c>
      <c r="FV70" s="449">
        <f t="shared" si="91"/>
        <v>46388</v>
      </c>
      <c r="FW70" s="449">
        <f t="shared" si="91"/>
        <v>46419</v>
      </c>
      <c r="FX70" s="449">
        <f t="shared" si="91"/>
        <v>46447</v>
      </c>
      <c r="FY70" s="449">
        <f t="shared" si="91"/>
        <v>46478</v>
      </c>
      <c r="FZ70" s="449">
        <f t="shared" si="91"/>
        <v>46508</v>
      </c>
      <c r="GA70" s="449">
        <f t="shared" si="91"/>
        <v>46539</v>
      </c>
      <c r="GB70" s="449">
        <f t="shared" si="91"/>
        <v>46569</v>
      </c>
      <c r="GC70" s="449">
        <f t="shared" si="91"/>
        <v>46600</v>
      </c>
      <c r="GD70" s="449">
        <f t="shared" si="91"/>
        <v>46631</v>
      </c>
      <c r="GE70" s="449">
        <f t="shared" si="91"/>
        <v>46661</v>
      </c>
      <c r="GF70" s="449">
        <f t="shared" si="91"/>
        <v>46692</v>
      </c>
      <c r="GG70" s="449">
        <f t="shared" si="91"/>
        <v>46722</v>
      </c>
      <c r="GH70" s="449">
        <f t="shared" si="91"/>
        <v>46753</v>
      </c>
      <c r="GI70" s="449">
        <f t="shared" si="91"/>
        <v>46784</v>
      </c>
      <c r="GJ70" s="449">
        <f t="shared" si="91"/>
        <v>46813</v>
      </c>
      <c r="GK70" s="449">
        <f t="shared" si="91"/>
        <v>46844</v>
      </c>
      <c r="GL70" s="449">
        <f t="shared" si="91"/>
        <v>46874</v>
      </c>
      <c r="GM70" s="449">
        <f t="shared" si="91"/>
        <v>46905</v>
      </c>
      <c r="GN70" s="449">
        <f t="shared" si="91"/>
        <v>46935</v>
      </c>
      <c r="GO70" s="449">
        <f t="shared" si="91"/>
        <v>46966</v>
      </c>
      <c r="GP70" s="449">
        <f t="shared" si="91"/>
        <v>46997</v>
      </c>
      <c r="GQ70" s="449">
        <f t="shared" si="91"/>
        <v>47027</v>
      </c>
      <c r="GR70" s="449">
        <f t="shared" si="91"/>
        <v>47058</v>
      </c>
      <c r="GS70" s="449">
        <f t="shared" si="91"/>
        <v>47088</v>
      </c>
      <c r="GT70" s="449">
        <f t="shared" si="91"/>
        <v>47119</v>
      </c>
      <c r="GU70" s="449">
        <f t="shared" si="91"/>
        <v>47150</v>
      </c>
      <c r="GV70" s="449">
        <f t="shared" si="91"/>
        <v>47178</v>
      </c>
      <c r="GW70" s="449">
        <f t="shared" si="91"/>
        <v>47209</v>
      </c>
      <c r="GX70" s="449">
        <f t="shared" si="91"/>
        <v>47239</v>
      </c>
      <c r="GY70" s="449">
        <f t="shared" si="91"/>
        <v>47270</v>
      </c>
      <c r="GZ70" s="449">
        <f t="shared" si="91"/>
        <v>47300</v>
      </c>
      <c r="HA70" s="449">
        <f t="shared" si="91"/>
        <v>47331</v>
      </c>
      <c r="HB70" s="449">
        <f t="shared" si="91"/>
        <v>47362</v>
      </c>
      <c r="HC70" s="449">
        <f t="shared" si="91"/>
        <v>47392</v>
      </c>
      <c r="HD70" s="449">
        <f t="shared" si="91"/>
        <v>47423</v>
      </c>
      <c r="HE70" s="449">
        <f t="shared" si="91"/>
        <v>47453</v>
      </c>
      <c r="HF70" s="449">
        <f t="shared" si="91"/>
        <v>47484</v>
      </c>
      <c r="HG70" s="449">
        <f t="shared" si="91"/>
        <v>47515</v>
      </c>
      <c r="HH70" s="449">
        <f t="shared" si="91"/>
        <v>47543</v>
      </c>
      <c r="HI70" s="449">
        <f t="shared" si="91"/>
        <v>47574</v>
      </c>
      <c r="HJ70" s="449">
        <f t="shared" si="91"/>
        <v>47604</v>
      </c>
      <c r="HK70" s="449">
        <f t="shared" si="91"/>
        <v>47635</v>
      </c>
      <c r="HL70" s="449">
        <f t="shared" si="91"/>
        <v>47665</v>
      </c>
      <c r="HM70" s="449">
        <f t="shared" si="91"/>
        <v>47696</v>
      </c>
      <c r="HN70" s="449">
        <f t="shared" si="91"/>
        <v>47727</v>
      </c>
      <c r="HO70" s="449">
        <f t="shared" si="91"/>
        <v>47757</v>
      </c>
      <c r="HP70" s="449">
        <f t="shared" si="91"/>
        <v>47788</v>
      </c>
      <c r="HQ70" s="449">
        <f t="shared" si="91"/>
        <v>47818</v>
      </c>
      <c r="HR70" s="449">
        <f t="shared" si="91"/>
        <v>47849</v>
      </c>
      <c r="HS70" s="449">
        <f t="shared" si="91"/>
        <v>47880</v>
      </c>
      <c r="HT70" s="449">
        <f t="shared" si="91"/>
        <v>47908</v>
      </c>
      <c r="HU70" s="449">
        <f t="shared" si="91"/>
        <v>47939</v>
      </c>
      <c r="HV70" s="449">
        <f t="shared" si="91"/>
        <v>47969</v>
      </c>
      <c r="HW70" s="449">
        <f t="shared" si="91"/>
        <v>48000</v>
      </c>
      <c r="HX70" s="449">
        <f t="shared" si="91"/>
        <v>48030</v>
      </c>
      <c r="HY70" s="449">
        <f t="shared" si="91"/>
        <v>48061</v>
      </c>
      <c r="HZ70" s="449">
        <f t="shared" si="91"/>
        <v>48092</v>
      </c>
      <c r="IA70" s="449">
        <f t="shared" si="91"/>
        <v>48122</v>
      </c>
      <c r="IB70" s="449">
        <f t="shared" si="91"/>
        <v>48153</v>
      </c>
      <c r="IC70" s="449">
        <f t="shared" si="91"/>
        <v>48183</v>
      </c>
      <c r="ID70" s="449">
        <f t="shared" si="91"/>
        <v>48214</v>
      </c>
      <c r="IE70" s="449">
        <f t="shared" si="91"/>
        <v>48245</v>
      </c>
      <c r="IF70" s="449">
        <f t="shared" si="91"/>
        <v>48274</v>
      </c>
      <c r="IG70" s="449">
        <f t="shared" si="91"/>
        <v>48305</v>
      </c>
      <c r="IH70" s="449">
        <f t="shared" si="91"/>
        <v>48335</v>
      </c>
      <c r="II70" s="449">
        <f t="shared" si="91"/>
        <v>48366</v>
      </c>
      <c r="IJ70" s="449">
        <f t="shared" si="91"/>
        <v>48396</v>
      </c>
      <c r="IK70" s="449">
        <f t="shared" si="91"/>
        <v>48427</v>
      </c>
      <c r="IL70" s="449">
        <f t="shared" si="91"/>
        <v>48458</v>
      </c>
      <c r="IM70" s="449">
        <f t="shared" si="91"/>
        <v>48488</v>
      </c>
      <c r="IN70" s="449">
        <f t="shared" si="91"/>
        <v>48519</v>
      </c>
      <c r="IO70" s="449">
        <f t="shared" si="91"/>
        <v>48549</v>
      </c>
      <c r="IP70" s="449">
        <f t="shared" si="91"/>
        <v>48580</v>
      </c>
      <c r="IQ70" s="449">
        <f t="shared" si="91"/>
        <v>48611</v>
      </c>
      <c r="IR70" s="449">
        <f t="shared" si="91"/>
        <v>48639</v>
      </c>
      <c r="IS70" s="449">
        <f t="shared" si="91"/>
        <v>48670</v>
      </c>
      <c r="IT70" s="449">
        <f t="shared" si="91"/>
        <v>48700</v>
      </c>
      <c r="IU70" s="449">
        <f t="shared" si="91"/>
        <v>48731</v>
      </c>
      <c r="IV70" s="449">
        <f t="shared" si="91"/>
        <v>48761</v>
      </c>
      <c r="IW70" s="449">
        <f t="shared" si="91"/>
        <v>48792</v>
      </c>
      <c r="IX70" s="449">
        <f t="shared" si="91"/>
        <v>48823</v>
      </c>
      <c r="IY70" s="449">
        <f t="shared" si="91"/>
        <v>48853</v>
      </c>
      <c r="IZ70" s="449">
        <f t="shared" si="91"/>
        <v>48884</v>
      </c>
      <c r="JA70" s="449">
        <f t="shared" si="91"/>
        <v>48914</v>
      </c>
      <c r="JB70" s="449">
        <f t="shared" si="91"/>
        <v>48945</v>
      </c>
      <c r="JC70" s="449">
        <f t="shared" si="91"/>
        <v>48976</v>
      </c>
      <c r="JD70" s="449">
        <f t="shared" si="91"/>
        <v>49004</v>
      </c>
      <c r="JE70" s="449">
        <f t="shared" si="91"/>
        <v>49035</v>
      </c>
      <c r="JF70" s="449">
        <f t="shared" si="91"/>
        <v>49065</v>
      </c>
      <c r="JG70" s="449">
        <f t="shared" si="91"/>
        <v>49096</v>
      </c>
      <c r="JH70" s="449">
        <f t="shared" si="91"/>
        <v>49126</v>
      </c>
      <c r="JI70" s="449">
        <f t="shared" si="91"/>
        <v>49157</v>
      </c>
      <c r="JJ70" s="449">
        <f t="shared" si="91"/>
        <v>49188</v>
      </c>
      <c r="JK70" s="449">
        <f t="shared" si="91"/>
        <v>49218</v>
      </c>
      <c r="JL70" s="449">
        <f t="shared" si="91"/>
        <v>49249</v>
      </c>
      <c r="JM70" s="450">
        <f t="shared" si="91"/>
        <v>49279</v>
      </c>
      <c r="JN70" s="450">
        <f t="shared" si="91"/>
        <v>49310</v>
      </c>
      <c r="JO70" s="450">
        <f t="shared" si="91"/>
        <v>49341</v>
      </c>
      <c r="JP70" s="450">
        <f t="shared" si="91"/>
        <v>49369</v>
      </c>
      <c r="JQ70" s="450">
        <f t="shared" si="91"/>
        <v>49400</v>
      </c>
      <c r="JR70" s="450">
        <f t="shared" si="91"/>
        <v>49430</v>
      </c>
      <c r="JS70" s="450">
        <f t="shared" si="91"/>
        <v>49461</v>
      </c>
      <c r="JT70" s="450">
        <f t="shared" si="91"/>
        <v>49491</v>
      </c>
      <c r="JU70" s="450">
        <f t="shared" si="91"/>
        <v>49522</v>
      </c>
      <c r="JV70" s="450">
        <f t="shared" si="91"/>
        <v>49553</v>
      </c>
      <c r="JW70" s="450">
        <f t="shared" si="91"/>
        <v>49583</v>
      </c>
      <c r="JX70" s="450">
        <f t="shared" si="91"/>
        <v>49614</v>
      </c>
      <c r="JY70" s="450">
        <f t="shared" si="91"/>
        <v>49644</v>
      </c>
      <c r="JZ70" s="101"/>
      <c r="KA70" s="101"/>
      <c r="KB70" s="101"/>
      <c r="KC70" s="101"/>
      <c r="KD70" s="101"/>
      <c r="KE70" s="101"/>
      <c r="KF70" s="101"/>
      <c r="KG70" s="101"/>
      <c r="KH70" s="101"/>
      <c r="KI70" s="101"/>
      <c r="KJ70" s="101"/>
      <c r="KK70" s="101"/>
      <c r="KL70" s="101"/>
      <c r="KM70" s="101"/>
      <c r="KN70" s="101"/>
      <c r="KO70" s="101"/>
      <c r="KP70" s="101"/>
      <c r="KQ70" s="101"/>
      <c r="KR70" s="101"/>
      <c r="KS70" s="101"/>
    </row>
    <row r="71" ht="12.75" customHeight="1">
      <c r="A71" s="21"/>
      <c r="B71" s="451" t="s">
        <v>375</v>
      </c>
      <c r="C71" s="452"/>
      <c r="D71" s="202"/>
      <c r="E71" s="453"/>
      <c r="F71" s="202"/>
      <c r="G71" s="202"/>
      <c r="H71" s="202"/>
      <c r="I71" s="202"/>
      <c r="J71" s="454"/>
      <c r="K71" s="455">
        <f>IF(G71&gt;0,DATE(F71,G71,1),DATE(2099,1,1))</f>
        <v>72686</v>
      </c>
      <c r="L71" s="456">
        <f>IF(I71&gt;0,DATE(H71,I71,1),DATE(2099,1,1))</f>
        <v>72686</v>
      </c>
      <c r="M71" s="457">
        <f t="shared" ref="M71:M93" si="93">(E71*J71)/12</f>
        <v>0</v>
      </c>
      <c r="N71" s="458" t="str">
        <f t="shared" ref="N71:N93" si="94">IF(B71&gt;0,B71,"")</f>
        <v>G&amp;A</v>
      </c>
      <c r="O71" s="82"/>
      <c r="P71" s="459"/>
      <c r="Q71" s="460">
        <f>(Q$70&gt;=Hire_Date)*Monthly_Salary+(AND(Q$68&lt;&gt;Hire_Month)*P71+AND(Q$68=Hire_Month,P71&gt;0)*P71*(1+Annual_Cost_of_Living_Adjustment))*(End_Date&gt;=Q$70)</f>
        <v>0</v>
      </c>
      <c r="R71" s="460">
        <f>(R$70=Hire_Date)*Monthly_Salary+(AND(R$68&lt;&gt;Hire_Month)*Q71+AND(R$68=Hire_Month,Q71&gt;0)*Q71*(1+Annual_Cost_of_Living_Adjustment))*(End_Date&gt;=R$70)</f>
        <v>0</v>
      </c>
      <c r="S71" s="460">
        <f>(S$70=Hire_Date)*Monthly_Salary+(AND(S$68&lt;&gt;Hire_Month)*R71+AND(S$68=Hire_Month,R71&gt;0)*R71*(1+Annual_Cost_of_Living_Adjustment))*(End_Date&gt;=S$70)</f>
        <v>0</v>
      </c>
      <c r="T71" s="460">
        <f>(T$70=Hire_Date)*Monthly_Salary+(AND(T$68&lt;&gt;Hire_Month)*S71+AND(T$68=Hire_Month,S71&gt;0)*S71*(1+Annual_Cost_of_Living_Adjustment))*(End_Date&gt;=T$70)</f>
        <v>0</v>
      </c>
      <c r="U71" s="460">
        <f>(U$70=Hire_Date)*Monthly_Salary+(AND(U$68&lt;&gt;Hire_Month)*T71+AND(U$68=Hire_Month,T71&gt;0)*T71*(1+Annual_Cost_of_Living_Adjustment))*(End_Date&gt;=U$70)</f>
        <v>0</v>
      </c>
      <c r="V71" s="460">
        <f>(V$70=Hire_Date)*Monthly_Salary+(AND(V$68&lt;&gt;Hire_Month)*U71+AND(V$68=Hire_Month,U71&gt;0)*U71*(1+Annual_Cost_of_Living_Adjustment))*(End_Date&gt;=V$70)</f>
        <v>0</v>
      </c>
      <c r="W71" s="460">
        <f>(W$70=Hire_Date)*Monthly_Salary+(AND(W$68&lt;&gt;Hire_Month)*V71+AND(W$68=Hire_Month,V71&gt;0)*V71*(1+Annual_Cost_of_Living_Adjustment))*(End_Date&gt;=W$70)</f>
        <v>0</v>
      </c>
      <c r="X71" s="460">
        <f>(X$70=Hire_Date)*Monthly_Salary+(AND(X$68&lt;&gt;Hire_Month)*W71+AND(X$68=Hire_Month,W71&gt;0)*W71*(1+Annual_Cost_of_Living_Adjustment))*(End_Date&gt;=X$70)</f>
        <v>0</v>
      </c>
      <c r="Y71" s="460">
        <f>(Y$70=Hire_Date)*Monthly_Salary+(AND(Y$68&lt;&gt;Hire_Month)*X71+AND(Y$68=Hire_Month,X71&gt;0)*X71*(1+Annual_Cost_of_Living_Adjustment))*(End_Date&gt;=Y$70)</f>
        <v>0</v>
      </c>
      <c r="Z71" s="460">
        <f>(Z$70=Hire_Date)*Monthly_Salary+(AND(Z$68&lt;&gt;Hire_Month)*Y71+AND(Z$68=Hire_Month,Y71&gt;0)*Y71*(1+Annual_Cost_of_Living_Adjustment))*(End_Date&gt;=Z$70)</f>
        <v>0</v>
      </c>
      <c r="AA71" s="460">
        <f>(AA$70=Hire_Date)*Monthly_Salary+(AND(AA$68&lt;&gt;Hire_Month)*Z71+AND(AA$68=Hire_Month,Z71&gt;0)*Z71*(1+Annual_Cost_of_Living_Adjustment))*(End_Date&gt;=AA$70)</f>
        <v>0</v>
      </c>
      <c r="AB71" s="460">
        <f>(AB$70=Hire_Date)*Monthly_Salary+(AND(AB$68&lt;&gt;Hire_Month)*AA71+AND(AB$68=Hire_Month,AA71&gt;0)*AA71*(1+Annual_Cost_of_Living_Adjustment))*(End_Date&gt;=AB$70)</f>
        <v>0</v>
      </c>
      <c r="AC71" s="460">
        <f>(AC$70=Hire_Date)*Monthly_Salary+(AND(AC$68&lt;&gt;Hire_Month)*AB71+AND(AC$68=Hire_Month,AB71&gt;0)*AB71*(1+Annual_Cost_of_Living_Adjustment))*(End_Date&gt;=AC$70)</f>
        <v>0</v>
      </c>
      <c r="AD71" s="460">
        <f>(AD$70=Hire_Date)*Monthly_Salary+(AND(AD$68&lt;&gt;Hire_Month)*AC71+AND(AD$68=Hire_Month,AC71&gt;0)*AC71*(1+Annual_Cost_of_Living_Adjustment))*(End_Date&gt;=AD$70)</f>
        <v>0</v>
      </c>
      <c r="AE71" s="460">
        <f>(AE$70=Hire_Date)*Monthly_Salary+(AND(AE$68&lt;&gt;Hire_Month)*AD71+AND(AE$68=Hire_Month,AD71&gt;0)*AD71*(1+Annual_Cost_of_Living_Adjustment))*(End_Date&gt;=AE$70)</f>
        <v>0</v>
      </c>
      <c r="AF71" s="460">
        <f>(AF$70=Hire_Date)*Monthly_Salary+(AND(AF$68&lt;&gt;Hire_Month)*AE71+AND(AF$68=Hire_Month,AE71&gt;0)*AE71*(1+Annual_Cost_of_Living_Adjustment))*(End_Date&gt;=AF$70)</f>
        <v>0</v>
      </c>
      <c r="AG71" s="460">
        <f>(AG$70=Hire_Date)*Monthly_Salary+(AND(AG$68&lt;&gt;Hire_Month)*AF71+AND(AG$68=Hire_Month,AF71&gt;0)*AF71*(1+Annual_Cost_of_Living_Adjustment))*(End_Date&gt;=AG$70)</f>
        <v>0</v>
      </c>
      <c r="AH71" s="460">
        <f>(AH$70=Hire_Date)*Monthly_Salary+(AND(AH$68&lt;&gt;Hire_Month)*AG71+AND(AH$68=Hire_Month,AG71&gt;0)*AG71*(1+Annual_Cost_of_Living_Adjustment))*(End_Date&gt;=AH$70)</f>
        <v>0</v>
      </c>
      <c r="AI71" s="460">
        <f>(AI$70=Hire_Date)*Monthly_Salary+(AND(AI$68&lt;&gt;Hire_Month)*AH71+AND(AI$68=Hire_Month,AH71&gt;0)*AH71*(1+Annual_Cost_of_Living_Adjustment))*(End_Date&gt;=AI$70)</f>
        <v>0</v>
      </c>
      <c r="AJ71" s="460">
        <f>(AJ$70=Hire_Date)*Monthly_Salary+(AND(AJ$68&lt;&gt;Hire_Month)*AI71+AND(AJ$68=Hire_Month,AI71&gt;0)*AI71*(1+Annual_Cost_of_Living_Adjustment))*(End_Date&gt;=AJ$70)</f>
        <v>0</v>
      </c>
      <c r="AK71" s="460">
        <f>(AK$70=Hire_Date)*Monthly_Salary+(AND(AK$68&lt;&gt;Hire_Month)*AJ71+AND(AK$68=Hire_Month,AJ71&gt;0)*AJ71*(1+Annual_Cost_of_Living_Adjustment))*(End_Date&gt;=AK$70)</f>
        <v>0</v>
      </c>
      <c r="AL71" s="460">
        <f>(AL$70=Hire_Date)*Monthly_Salary+(AND(AL$68&lt;&gt;Hire_Month)*AK71+AND(AL$68=Hire_Month,AK71&gt;0)*AK71*(1+Annual_Cost_of_Living_Adjustment))*(End_Date&gt;=AL$70)</f>
        <v>0</v>
      </c>
      <c r="AM71" s="460">
        <f>(AM$70=Hire_Date)*Monthly_Salary+(AND(AM$68&lt;&gt;Hire_Month)*AL71+AND(AM$68=Hire_Month,AL71&gt;0)*AL71*(1+Annual_Cost_of_Living_Adjustment))*(End_Date&gt;=AM$70)</f>
        <v>0</v>
      </c>
      <c r="AN71" s="460">
        <f>(AN$70=Hire_Date)*Monthly_Salary+(AND(AN$68&lt;&gt;Hire_Month)*AM71+AND(AN$68=Hire_Month,AM71&gt;0)*AM71*(1+Annual_Cost_of_Living_Adjustment))*(End_Date&gt;=AN$70)</f>
        <v>0</v>
      </c>
      <c r="AO71" s="460">
        <f>(AO$70=Hire_Date)*Monthly_Salary+(AND(AO$68&lt;&gt;Hire_Month)*AN71+AND(AO$68=Hire_Month,AN71&gt;0)*AN71*(1+Annual_Cost_of_Living_Adjustment))*(End_Date&gt;=AO$70)</f>
        <v>0</v>
      </c>
      <c r="AP71" s="460">
        <f>(AP$70=Hire_Date)*Monthly_Salary+(AND(AP$68&lt;&gt;Hire_Month)*AO71+AND(AP$68=Hire_Month,AO71&gt;0)*AO71*(1+Annual_Cost_of_Living_Adjustment))*(End_Date&gt;=AP$70)</f>
        <v>0</v>
      </c>
      <c r="AQ71" s="460">
        <f>(AQ$70=Hire_Date)*Monthly_Salary+(AND(AQ$68&lt;&gt;Hire_Month)*AP71+AND(AQ$68=Hire_Month,AP71&gt;0)*AP71*(1+Annual_Cost_of_Living_Adjustment))*(End_Date&gt;=AQ$70)</f>
        <v>0</v>
      </c>
      <c r="AR71" s="460">
        <f>(AR$70=Hire_Date)*Monthly_Salary+(AND(AR$68&lt;&gt;Hire_Month)*AQ71+AND(AR$68=Hire_Month,AQ71&gt;0)*AQ71*(1+Annual_Cost_of_Living_Adjustment))*(End_Date&gt;=AR$70)</f>
        <v>0</v>
      </c>
      <c r="AS71" s="460">
        <f>(AS$70=Hire_Date)*Monthly_Salary+(AND(AS$68&lt;&gt;Hire_Month)*AR71+AND(AS$68=Hire_Month,AR71&gt;0)*AR71*(1+Annual_Cost_of_Living_Adjustment))*(End_Date&gt;=AS$70)</f>
        <v>0</v>
      </c>
      <c r="AT71" s="460">
        <f>(AT$70=Hire_Date)*Monthly_Salary+(AND(AT$68&lt;&gt;Hire_Month)*AS71+AND(AT$68=Hire_Month,AS71&gt;0)*AS71*(1+Annual_Cost_of_Living_Adjustment))*(End_Date&gt;=AT$70)</f>
        <v>0</v>
      </c>
      <c r="AU71" s="460">
        <f>(AU$70=Hire_Date)*Monthly_Salary+(AND(AU$68&lt;&gt;Hire_Month)*AT71+AND(AU$68=Hire_Month,AT71&gt;0)*AT71*(1+Annual_Cost_of_Living_Adjustment))*(End_Date&gt;=AU$70)</f>
        <v>0</v>
      </c>
      <c r="AV71" s="460">
        <f>(AV$70=Hire_Date)*Monthly_Salary+(AND(AV$68&lt;&gt;Hire_Month)*AU71+AND(AV$68=Hire_Month,AU71&gt;0)*AU71*(1+Annual_Cost_of_Living_Adjustment))*(End_Date&gt;=AV$70)</f>
        <v>0</v>
      </c>
      <c r="AW71" s="460">
        <f>(AW$70=Hire_Date)*Monthly_Salary+(AND(AW$68&lt;&gt;Hire_Month)*AV71+AND(AW$68=Hire_Month,AV71&gt;0)*AV71*(1+Annual_Cost_of_Living_Adjustment))*(End_Date&gt;=AW$70)</f>
        <v>0</v>
      </c>
      <c r="AX71" s="460">
        <f>(AX$70=Hire_Date)*Monthly_Salary+(AND(AX$68&lt;&gt;Hire_Month)*AW71+AND(AX$68=Hire_Month,AW71&gt;0)*AW71*(1+Annual_Cost_of_Living_Adjustment))*(End_Date&gt;=AX$70)</f>
        <v>0</v>
      </c>
      <c r="AY71" s="460">
        <f>(AY$70=Hire_Date)*Monthly_Salary+(AND(AY$68&lt;&gt;Hire_Month)*AX71+AND(AY$68=Hire_Month,AX71&gt;0)*AX71*(1+Annual_Cost_of_Living_Adjustment))*(End_Date&gt;=AY$70)</f>
        <v>0</v>
      </c>
      <c r="AZ71" s="460">
        <f>(AZ$70=Hire_Date)*Monthly_Salary+(AND(AZ$68&lt;&gt;Hire_Month)*AY71+AND(AZ$68=Hire_Month,AY71&gt;0)*AY71*(1+Annual_Cost_of_Living_Adjustment))*(End_Date&gt;=AZ$70)</f>
        <v>0</v>
      </c>
      <c r="BA71" s="460">
        <f>(BA$70=Hire_Date)*Monthly_Salary+(AND(BA$68&lt;&gt;Hire_Month)*AZ71+AND(BA$68=Hire_Month,AZ71&gt;0)*AZ71*(1+Annual_Cost_of_Living_Adjustment))*(End_Date&gt;=BA$70)</f>
        <v>0</v>
      </c>
      <c r="BB71" s="460">
        <f>(BB$70=Hire_Date)*Monthly_Salary+(AND(BB$68&lt;&gt;Hire_Month)*BA71+AND(BB$68=Hire_Month,BA71&gt;0)*BA71*(1+Annual_Cost_of_Living_Adjustment))*(End_Date&gt;=BB$70)</f>
        <v>0</v>
      </c>
      <c r="BC71" s="460">
        <f>(BC$70=Hire_Date)*Monthly_Salary+(AND(BC$68&lt;&gt;Hire_Month)*BB71+AND(BC$68=Hire_Month,BB71&gt;0)*BB71*(1+Annual_Cost_of_Living_Adjustment))*(End_Date&gt;=BC$70)</f>
        <v>0</v>
      </c>
      <c r="BD71" s="460">
        <f>(BD$70=Hire_Date)*Monthly_Salary+(AND(BD$68&lt;&gt;Hire_Month)*BC71+AND(BD$68=Hire_Month,BC71&gt;0)*BC71*(1+Annual_Cost_of_Living_Adjustment))*(End_Date&gt;=BD$70)</f>
        <v>0</v>
      </c>
      <c r="BE71" s="460">
        <f>(BE$70=Hire_Date)*Monthly_Salary+(AND(BE$68&lt;&gt;Hire_Month)*BD71+AND(BE$68=Hire_Month,BD71&gt;0)*BD71*(1+Annual_Cost_of_Living_Adjustment))*(End_Date&gt;=BE$70)</f>
        <v>0</v>
      </c>
      <c r="BF71" s="460">
        <f>(BF$70=Hire_Date)*Monthly_Salary+(AND(BF$68&lt;&gt;Hire_Month)*BE71+AND(BF$68=Hire_Month,BE71&gt;0)*BE71*(1+Annual_Cost_of_Living_Adjustment))*(End_Date&gt;=BF$70)</f>
        <v>0</v>
      </c>
      <c r="BG71" s="460">
        <f>(BG$70=Hire_Date)*Monthly_Salary+(AND(BG$68&lt;&gt;Hire_Month)*BF71+AND(BG$68=Hire_Month,BF71&gt;0)*BF71*(1+Annual_Cost_of_Living_Adjustment))*(End_Date&gt;=BG$70)</f>
        <v>0</v>
      </c>
      <c r="BH71" s="460">
        <f>(BH$70=Hire_Date)*Monthly_Salary+(AND(BH$68&lt;&gt;Hire_Month)*BG71+AND(BH$68=Hire_Month,BG71&gt;0)*BG71*(1+Annual_Cost_of_Living_Adjustment))*(End_Date&gt;=BH$70)</f>
        <v>0</v>
      </c>
      <c r="BI71" s="460">
        <f>(BI$70=Hire_Date)*Monthly_Salary+(AND(BI$68&lt;&gt;Hire_Month)*BH71+AND(BI$68=Hire_Month,BH71&gt;0)*BH71*(1+Annual_Cost_of_Living_Adjustment))*(End_Date&gt;=BI$70)</f>
        <v>0</v>
      </c>
      <c r="BJ71" s="460">
        <f>(BJ$70=Hire_Date)*Monthly_Salary+(AND(BJ$68&lt;&gt;Hire_Month)*BI71+AND(BJ$68=Hire_Month,BI71&gt;0)*BI71*(1+Annual_Cost_of_Living_Adjustment))*(End_Date&gt;=BJ$70)</f>
        <v>0</v>
      </c>
      <c r="BK71" s="460">
        <f>(BK$70=Hire_Date)*Monthly_Salary+(AND(BK$68&lt;&gt;Hire_Month)*BJ71+AND(BK$68=Hire_Month,BJ71&gt;0)*BJ71*(1+Annual_Cost_of_Living_Adjustment))*(End_Date&gt;=BK$70)</f>
        <v>0</v>
      </c>
      <c r="BL71" s="460">
        <f>(BL$70=Hire_Date)*Monthly_Salary+(AND(BL$68&lt;&gt;Hire_Month)*BK71+AND(BL$68=Hire_Month,BK71&gt;0)*BK71*(1+Annual_Cost_of_Living_Adjustment))*(End_Date&gt;=BL$70)</f>
        <v>0</v>
      </c>
      <c r="BM71" s="460">
        <f>(BM$70=Hire_Date)*Monthly_Salary+(AND(BM$68&lt;&gt;Hire_Month)*BL71+AND(BM$68=Hire_Month,BL71&gt;0)*BL71*(1+Annual_Cost_of_Living_Adjustment))*(End_Date&gt;=BM$70)</f>
        <v>0</v>
      </c>
      <c r="BN71" s="460">
        <f>(BN$70=Hire_Date)*Monthly_Salary+(AND(BN$68&lt;&gt;Hire_Month)*BM71+AND(BN$68=Hire_Month,BM71&gt;0)*BM71*(1+Annual_Cost_of_Living_Adjustment))*(End_Date&gt;=BN$70)</f>
        <v>0</v>
      </c>
      <c r="BO71" s="460">
        <f>(BO$70=Hire_Date)*Monthly_Salary+(AND(BO$68&lt;&gt;Hire_Month)*BN71+AND(BO$68=Hire_Month,BN71&gt;0)*BN71*(1+Annual_Cost_of_Living_Adjustment))*(End_Date&gt;=BO$70)</f>
        <v>0</v>
      </c>
      <c r="BP71" s="460">
        <f>(BP$70=Hire_Date)*Monthly_Salary+(AND(BP$68&lt;&gt;Hire_Month)*BO71+AND(BP$68=Hire_Month,BO71&gt;0)*BO71*(1+Annual_Cost_of_Living_Adjustment))*(End_Date&gt;=BP$70)</f>
        <v>0</v>
      </c>
      <c r="BQ71" s="460">
        <f>(BQ$70=Hire_Date)*Monthly_Salary+(AND(BQ$68&lt;&gt;Hire_Month)*BP71+AND(BQ$68=Hire_Month,BP71&gt;0)*BP71*(1+Annual_Cost_of_Living_Adjustment))*(End_Date&gt;=BQ$70)</f>
        <v>0</v>
      </c>
      <c r="BR71" s="460">
        <f>(BR$70=Hire_Date)*Monthly_Salary+(AND(BR$68&lt;&gt;Hire_Month)*BQ71+AND(BR$68=Hire_Month,BQ71&gt;0)*BQ71*(1+Annual_Cost_of_Living_Adjustment))*(End_Date&gt;=BR$70)</f>
        <v>0</v>
      </c>
      <c r="BS71" s="460">
        <f>(BS$70=Hire_Date)*Monthly_Salary+(AND(BS$68&lt;&gt;Hire_Month)*BR71+AND(BS$68=Hire_Month,BR71&gt;0)*BR71*(1+Annual_Cost_of_Living_Adjustment))*(End_Date&gt;=BS$70)</f>
        <v>0</v>
      </c>
      <c r="BT71" s="460">
        <f>(BT$70=Hire_Date)*Monthly_Salary+(AND(BT$68&lt;&gt;Hire_Month)*BS71+AND(BT$68=Hire_Month,BS71&gt;0)*BS71*(1+Annual_Cost_of_Living_Adjustment))*(End_Date&gt;=BT$70)</f>
        <v>0</v>
      </c>
      <c r="BU71" s="460">
        <f>(BU$70=Hire_Date)*Monthly_Salary+(AND(BU$68&lt;&gt;Hire_Month)*BT71+AND(BU$68=Hire_Month,BT71&gt;0)*BT71*(1+Annual_Cost_of_Living_Adjustment))*(End_Date&gt;=BU$70)</f>
        <v>0</v>
      </c>
      <c r="BV71" s="460">
        <f>(BV$70=Hire_Date)*Monthly_Salary+(AND(BV$68&lt;&gt;Hire_Month)*BU71+AND(BV$68=Hire_Month,BU71&gt;0)*BU71*(1+Annual_Cost_of_Living_Adjustment))*(End_Date&gt;=BV$70)</f>
        <v>0</v>
      </c>
      <c r="BW71" s="460">
        <f>(BW$70=Hire_Date)*Monthly_Salary+(AND(BW$68&lt;&gt;Hire_Month)*BV71+AND(BW$68=Hire_Month,BV71&gt;0)*BV71*(1+Annual_Cost_of_Living_Adjustment))*(End_Date&gt;=BW$70)</f>
        <v>0</v>
      </c>
      <c r="BX71" s="460">
        <f>(BX$70=Hire_Date)*Monthly_Salary+(AND(BX$68&lt;&gt;Hire_Month)*BW71+AND(BX$68=Hire_Month,BW71&gt;0)*BW71*(1+Annual_Cost_of_Living_Adjustment))*(End_Date&gt;=BX$70)</f>
        <v>0</v>
      </c>
      <c r="BY71" s="460">
        <f>(BY$70=Hire_Date)*Monthly_Salary+(AND(BY$68&lt;&gt;Hire_Month)*BX71+AND(BY$68=Hire_Month,BX71&gt;0)*BX71*(1+Annual_Cost_of_Living_Adjustment))*(End_Date&gt;=BY$70)</f>
        <v>0</v>
      </c>
      <c r="BZ71" s="460">
        <f>(BZ$70=Hire_Date)*Monthly_Salary+(AND(BZ$68&lt;&gt;Hire_Month)*BY71+AND(BZ$68=Hire_Month,BY71&gt;0)*BY71*(1+Annual_Cost_of_Living_Adjustment))*(End_Date&gt;=BZ$70)</f>
        <v>0</v>
      </c>
      <c r="CA71" s="460">
        <f>(CA$70=Hire_Date)*Monthly_Salary+(AND(CA$68&lt;&gt;Hire_Month)*BZ71+AND(CA$68=Hire_Month,BZ71&gt;0)*BZ71*(1+Annual_Cost_of_Living_Adjustment))*(End_Date&gt;=CA$70)</f>
        <v>0</v>
      </c>
      <c r="CB71" s="460">
        <f>(CB$70=Hire_Date)*Monthly_Salary+(AND(CB$68&lt;&gt;Hire_Month)*CA71+AND(CB$68=Hire_Month,CA71&gt;0)*CA71*(1+Annual_Cost_of_Living_Adjustment))*(End_Date&gt;=CB$70)</f>
        <v>0</v>
      </c>
      <c r="CC71" s="460">
        <f>(CC$70=Hire_Date)*Monthly_Salary+(AND(CC$68&lt;&gt;Hire_Month)*CB71+AND(CC$68=Hire_Month,CB71&gt;0)*CB71*(1+Annual_Cost_of_Living_Adjustment))*(End_Date&gt;=CC$70)</f>
        <v>0</v>
      </c>
      <c r="CD71" s="460">
        <f>(CD$70=Hire_Date)*Monthly_Salary+(AND(CD$68&lt;&gt;Hire_Month)*CC71+AND(CD$68=Hire_Month,CC71&gt;0)*CC71*(1+Annual_Cost_of_Living_Adjustment))*(End_Date&gt;=CD$70)</f>
        <v>0</v>
      </c>
      <c r="CE71" s="460">
        <f>(CE$70=Hire_Date)*Monthly_Salary+(AND(CE$68&lt;&gt;Hire_Month)*CD71+AND(CE$68=Hire_Month,CD71&gt;0)*CD71*(1+Annual_Cost_of_Living_Adjustment))*(End_Date&gt;=CE$70)</f>
        <v>0</v>
      </c>
      <c r="CF71" s="460">
        <f>(CF$70=Hire_Date)*Monthly_Salary+(AND(CF$68&lt;&gt;Hire_Month)*CE71+AND(CF$68=Hire_Month,CE71&gt;0)*CE71*(1+Annual_Cost_of_Living_Adjustment))*(End_Date&gt;=CF$70)</f>
        <v>0</v>
      </c>
      <c r="CG71" s="460">
        <f>(CG$70=Hire_Date)*Monthly_Salary+(AND(CG$68&lt;&gt;Hire_Month)*CF71+AND(CG$68=Hire_Month,CF71&gt;0)*CF71*(1+Annual_Cost_of_Living_Adjustment))*(End_Date&gt;=CG$70)</f>
        <v>0</v>
      </c>
      <c r="CH71" s="460">
        <f>(CH$70=Hire_Date)*Monthly_Salary+(AND(CH$68&lt;&gt;Hire_Month)*CG71+AND(CH$68=Hire_Month,CG71&gt;0)*CG71*(1+Annual_Cost_of_Living_Adjustment))*(End_Date&gt;=CH$70)</f>
        <v>0</v>
      </c>
      <c r="CI71" s="460">
        <f>(CI$70=Hire_Date)*Monthly_Salary+(AND(CI$68&lt;&gt;Hire_Month)*CH71+AND(CI$68=Hire_Month,CH71&gt;0)*CH71*(1+Annual_Cost_of_Living_Adjustment))*(End_Date&gt;=CI$70)</f>
        <v>0</v>
      </c>
      <c r="CJ71" s="460">
        <f>(CJ$70=Hire_Date)*Monthly_Salary+(AND(CJ$68&lt;&gt;Hire_Month)*CI71+AND(CJ$68=Hire_Month,CI71&gt;0)*CI71*(1+Annual_Cost_of_Living_Adjustment))*(End_Date&gt;=CJ$70)</f>
        <v>0</v>
      </c>
      <c r="CK71" s="460">
        <f>(CK$70=Hire_Date)*Monthly_Salary+(AND(CK$68&lt;&gt;Hire_Month)*CJ71+AND(CK$68=Hire_Month,CJ71&gt;0)*CJ71*(1+Annual_Cost_of_Living_Adjustment))*(End_Date&gt;=CK$70)</f>
        <v>0</v>
      </c>
      <c r="CL71" s="460">
        <f>(CL$70=Hire_Date)*Monthly_Salary+(AND(CL$68&lt;&gt;Hire_Month)*CK71+AND(CL$68=Hire_Month,CK71&gt;0)*CK71*(1+Annual_Cost_of_Living_Adjustment))*(End_Date&gt;=CL$70)</f>
        <v>0</v>
      </c>
      <c r="CM71" s="460">
        <f>(CM$70=Hire_Date)*Monthly_Salary+(AND(CM$68&lt;&gt;Hire_Month)*CL71+AND(CM$68=Hire_Month,CL71&gt;0)*CL71*(1+Annual_Cost_of_Living_Adjustment))*(End_Date&gt;=CM$70)</f>
        <v>0</v>
      </c>
      <c r="CN71" s="460">
        <f>(CN$70=Hire_Date)*Monthly_Salary+(AND(CN$68&lt;&gt;Hire_Month)*CM71+AND(CN$68=Hire_Month,CM71&gt;0)*CM71*(1+Annual_Cost_of_Living_Adjustment))*(End_Date&gt;=CN$70)</f>
        <v>0</v>
      </c>
      <c r="CO71" s="460">
        <f>(CO$70=Hire_Date)*Monthly_Salary+(AND(CO$68&lt;&gt;Hire_Month)*CN71+AND(CO$68=Hire_Month,CN71&gt;0)*CN71*(1+Annual_Cost_of_Living_Adjustment))*(End_Date&gt;=CO$70)</f>
        <v>0</v>
      </c>
      <c r="CP71" s="460">
        <f>(CP$70=Hire_Date)*Monthly_Salary+(AND(CP$68&lt;&gt;Hire_Month)*CO71+AND(CP$68=Hire_Month,CO71&gt;0)*CO71*(1+Annual_Cost_of_Living_Adjustment))*(End_Date&gt;=CP$70)</f>
        <v>0</v>
      </c>
      <c r="CQ71" s="460">
        <f>(CQ$70=Hire_Date)*Monthly_Salary+(AND(CQ$68&lt;&gt;Hire_Month)*CP71+AND(CQ$68=Hire_Month,CP71&gt;0)*CP71*(1+Annual_Cost_of_Living_Adjustment))*(End_Date&gt;=CQ$70)</f>
        <v>0</v>
      </c>
      <c r="CR71" s="460">
        <f>(CR$70=Hire_Date)*Monthly_Salary+(AND(CR$68&lt;&gt;Hire_Month)*CQ71+AND(CR$68=Hire_Month,CQ71&gt;0)*CQ71*(1+Annual_Cost_of_Living_Adjustment))*(End_Date&gt;=CR$70)</f>
        <v>0</v>
      </c>
      <c r="CS71" s="460">
        <f>(CS$70=Hire_Date)*Monthly_Salary+(AND(CS$68&lt;&gt;Hire_Month)*CR71+AND(CS$68=Hire_Month,CR71&gt;0)*CR71*(1+Annual_Cost_of_Living_Adjustment))*(End_Date&gt;=CS$70)</f>
        <v>0</v>
      </c>
      <c r="CT71" s="460">
        <f>(CT$70=Hire_Date)*Monthly_Salary+(AND(CT$68&lt;&gt;Hire_Month)*CS71+AND(CT$68=Hire_Month,CS71&gt;0)*CS71*(1+Annual_Cost_of_Living_Adjustment))*(End_Date&gt;=CT$70)</f>
        <v>0</v>
      </c>
      <c r="CU71" s="460">
        <f>(CU$70=Hire_Date)*Monthly_Salary+(AND(CU$68&lt;&gt;Hire_Month)*CT71+AND(CU$68=Hire_Month,CT71&gt;0)*CT71*(1+Annual_Cost_of_Living_Adjustment))*(End_Date&gt;=CU$70)</f>
        <v>0</v>
      </c>
      <c r="CV71" s="460">
        <f>(CV$70=Hire_Date)*Monthly_Salary+(AND(CV$68&lt;&gt;Hire_Month)*CU71+AND(CV$68=Hire_Month,CU71&gt;0)*CU71*(1+Annual_Cost_of_Living_Adjustment))*(End_Date&gt;=CV$70)</f>
        <v>0</v>
      </c>
      <c r="CW71" s="460">
        <f>(CW$70=Hire_Date)*Monthly_Salary+(AND(CW$68&lt;&gt;Hire_Month)*CV71+AND(CW$68=Hire_Month,CV71&gt;0)*CV71*(1+Annual_Cost_of_Living_Adjustment))*(End_Date&gt;=CW$70)</f>
        <v>0</v>
      </c>
      <c r="CX71" s="460">
        <f>(CX$70=Hire_Date)*Monthly_Salary+(AND(CX$68&lt;&gt;Hire_Month)*CW71+AND(CX$68=Hire_Month,CW71&gt;0)*CW71*(1+Annual_Cost_of_Living_Adjustment))*(End_Date&gt;=CX$70)</f>
        <v>0</v>
      </c>
      <c r="CY71" s="460">
        <f>(CY$70=Hire_Date)*Monthly_Salary+(AND(CY$68&lt;&gt;Hire_Month)*CX71+AND(CY$68=Hire_Month,CX71&gt;0)*CX71*(1+Annual_Cost_of_Living_Adjustment))*(End_Date&gt;=CY$70)</f>
        <v>0</v>
      </c>
      <c r="CZ71" s="460">
        <f>(CZ$70=Hire_Date)*Monthly_Salary+(AND(CZ$68&lt;&gt;Hire_Month)*CY71+AND(CZ$68=Hire_Month,CY71&gt;0)*CY71*(1+Annual_Cost_of_Living_Adjustment))*(End_Date&gt;=CZ$70)</f>
        <v>0</v>
      </c>
      <c r="DA71" s="460">
        <f>(DA$70=Hire_Date)*Monthly_Salary+(AND(DA$68&lt;&gt;Hire_Month)*CZ71+AND(DA$68=Hire_Month,CZ71&gt;0)*CZ71*(1+Annual_Cost_of_Living_Adjustment))*(End_Date&gt;=DA$70)</f>
        <v>0</v>
      </c>
      <c r="DB71" s="460">
        <f>(DB$70=Hire_Date)*Monthly_Salary+(AND(DB$68&lt;&gt;Hire_Month)*DA71+AND(DB$68=Hire_Month,DA71&gt;0)*DA71*(1+Annual_Cost_of_Living_Adjustment))*(End_Date&gt;=DB$70)</f>
        <v>0</v>
      </c>
      <c r="DC71" s="460">
        <f>(DC$70=Hire_Date)*Monthly_Salary+(AND(DC$68&lt;&gt;Hire_Month)*DB71+AND(DC$68=Hire_Month,DB71&gt;0)*DB71*(1+Annual_Cost_of_Living_Adjustment))*(End_Date&gt;=DC$70)</f>
        <v>0</v>
      </c>
      <c r="DD71" s="460">
        <f>(DD$70=Hire_Date)*Monthly_Salary+(AND(DD$68&lt;&gt;Hire_Month)*DC71+AND(DD$68=Hire_Month,DC71&gt;0)*DC71*(1+Annual_Cost_of_Living_Adjustment))*(End_Date&gt;=DD$70)</f>
        <v>0</v>
      </c>
      <c r="DE71" s="460">
        <f>(DE$70=Hire_Date)*Monthly_Salary+(AND(DE$68&lt;&gt;Hire_Month)*DD71+AND(DE$68=Hire_Month,DD71&gt;0)*DD71*(1+Annual_Cost_of_Living_Adjustment))*(End_Date&gt;=DE$70)</f>
        <v>0</v>
      </c>
      <c r="DF71" s="460">
        <f>(DF$70=Hire_Date)*Monthly_Salary+(AND(DF$68&lt;&gt;Hire_Month)*DE71+AND(DF$68=Hire_Month,DE71&gt;0)*DE71*(1+Annual_Cost_of_Living_Adjustment))*(End_Date&gt;=DF$70)</f>
        <v>0</v>
      </c>
      <c r="DG71" s="460">
        <f>(DG$70=Hire_Date)*Monthly_Salary+(AND(DG$68&lt;&gt;Hire_Month)*DF71+AND(DG$68=Hire_Month,DF71&gt;0)*DF71*(1+Annual_Cost_of_Living_Adjustment))*(End_Date&gt;=DG$70)</f>
        <v>0</v>
      </c>
      <c r="DH71" s="460">
        <f>(DH$70=Hire_Date)*Monthly_Salary+(AND(DH$68&lt;&gt;Hire_Month)*DG71+AND(DH$68=Hire_Month,DG71&gt;0)*DG71*(1+Annual_Cost_of_Living_Adjustment))*(End_Date&gt;=DH$70)</f>
        <v>0</v>
      </c>
      <c r="DI71" s="460">
        <f>(DI$70=Hire_Date)*Monthly_Salary+(AND(DI$68&lt;&gt;Hire_Month)*DH71+AND(DI$68=Hire_Month,DH71&gt;0)*DH71*(1+Annual_Cost_of_Living_Adjustment))*(End_Date&gt;=DI$70)</f>
        <v>0</v>
      </c>
      <c r="DJ71" s="460">
        <f>(DJ$70=Hire_Date)*Monthly_Salary+(AND(DJ$68&lt;&gt;Hire_Month)*DI71+AND(DJ$68=Hire_Month,DI71&gt;0)*DI71*(1+Annual_Cost_of_Living_Adjustment))*(End_Date&gt;=DJ$70)</f>
        <v>0</v>
      </c>
      <c r="DK71" s="460">
        <f>(DK$70=Hire_Date)*Monthly_Salary+(AND(DK$68&lt;&gt;Hire_Month)*DJ71+AND(DK$68=Hire_Month,DJ71&gt;0)*DJ71*(1+Annual_Cost_of_Living_Adjustment))*(End_Date&gt;=DK$70)</f>
        <v>0</v>
      </c>
      <c r="DL71" s="460">
        <f>(DL$70=Hire_Date)*Monthly_Salary+(AND(DL$68&lt;&gt;Hire_Month)*DK71+AND(DL$68=Hire_Month,DK71&gt;0)*DK71*(1+Annual_Cost_of_Living_Adjustment))*(End_Date&gt;=DL$70)</f>
        <v>0</v>
      </c>
      <c r="DM71" s="460">
        <f>(DM$70=Hire_Date)*Monthly_Salary+(AND(DM$68&lt;&gt;Hire_Month)*DL71+AND(DM$68=Hire_Month,DL71&gt;0)*DL71*(1+Annual_Cost_of_Living_Adjustment))*(End_Date&gt;=DM$70)</f>
        <v>0</v>
      </c>
      <c r="DN71" s="460">
        <f>(DN$70=Hire_Date)*Monthly_Salary+(AND(DN$68&lt;&gt;Hire_Month)*DM71+AND(DN$68=Hire_Month,DM71&gt;0)*DM71*(1+Annual_Cost_of_Living_Adjustment))*(End_Date&gt;=DN$70)</f>
        <v>0</v>
      </c>
      <c r="DO71" s="460">
        <f>(DO$70=Hire_Date)*Monthly_Salary+(AND(DO$68&lt;&gt;Hire_Month)*DN71+AND(DO$68=Hire_Month,DN71&gt;0)*DN71*(1+Annual_Cost_of_Living_Adjustment))*(End_Date&gt;=DO$70)</f>
        <v>0</v>
      </c>
      <c r="DP71" s="460">
        <f>(DP$70=Hire_Date)*Monthly_Salary+(AND(DP$68&lt;&gt;Hire_Month)*DO71+AND(DP$68=Hire_Month,DO71&gt;0)*DO71*(1+Annual_Cost_of_Living_Adjustment))*(End_Date&gt;=DP$70)</f>
        <v>0</v>
      </c>
      <c r="DQ71" s="460">
        <f>(DQ$70=Hire_Date)*Monthly_Salary+(AND(DQ$68&lt;&gt;Hire_Month)*DP71+AND(DQ$68=Hire_Month,DP71&gt;0)*DP71*(1+Annual_Cost_of_Living_Adjustment))*(End_Date&gt;=DQ$70)</f>
        <v>0</v>
      </c>
      <c r="DR71" s="460">
        <f>(DR$70=Hire_Date)*Monthly_Salary+(AND(DR$68&lt;&gt;Hire_Month)*DQ71+AND(DR$68=Hire_Month,DQ71&gt;0)*DQ71*(1+Annual_Cost_of_Living_Adjustment))*(End_Date&gt;=DR$70)</f>
        <v>0</v>
      </c>
      <c r="DS71" s="460">
        <f>(DS$70=Hire_Date)*Monthly_Salary+(AND(DS$68&lt;&gt;Hire_Month)*DR71+AND(DS$68=Hire_Month,DR71&gt;0)*DR71*(1+Annual_Cost_of_Living_Adjustment))*(End_Date&gt;=DS$70)</f>
        <v>0</v>
      </c>
      <c r="DT71" s="460">
        <f>(DT$70=Hire_Date)*Monthly_Salary+(AND(DT$68&lt;&gt;Hire_Month)*DS71+AND(DT$68=Hire_Month,DS71&gt;0)*DS71*(1+Annual_Cost_of_Living_Adjustment))*(End_Date&gt;=DT$70)</f>
        <v>0</v>
      </c>
      <c r="DU71" s="460">
        <f>(DU$70=Hire_Date)*Monthly_Salary+(AND(DU$68&lt;&gt;Hire_Month)*DT71+AND(DU$68=Hire_Month,DT71&gt;0)*DT71*(1+Annual_Cost_of_Living_Adjustment))*(End_Date&gt;=DU$70)</f>
        <v>0</v>
      </c>
      <c r="DV71" s="460">
        <f>(DV$70=Hire_Date)*Monthly_Salary+(AND(DV$68&lt;&gt;Hire_Month)*DU71+AND(DV$68=Hire_Month,DU71&gt;0)*DU71*(1+Annual_Cost_of_Living_Adjustment))*(End_Date&gt;=DV$70)</f>
        <v>0</v>
      </c>
      <c r="DW71" s="460">
        <f>(DW$70=Hire_Date)*Monthly_Salary+(AND(DW$68&lt;&gt;Hire_Month)*DV71+AND(DW$68=Hire_Month,DV71&gt;0)*DV71*(1+Annual_Cost_of_Living_Adjustment))*(End_Date&gt;=DW$70)</f>
        <v>0</v>
      </c>
      <c r="DX71" s="460">
        <f>(DX$70=Hire_Date)*Monthly_Salary+(AND(DX$68&lt;&gt;Hire_Month)*DW71+AND(DX$68=Hire_Month,DW71&gt;0)*DW71*(1+Annual_Cost_of_Living_Adjustment))*(End_Date&gt;=DX$70)</f>
        <v>0</v>
      </c>
      <c r="DY71" s="460">
        <f>(DY$70=Hire_Date)*Monthly_Salary+(AND(DY$68&lt;&gt;Hire_Month)*DX71+AND(DY$68=Hire_Month,DX71&gt;0)*DX71*(1+Annual_Cost_of_Living_Adjustment))*(End_Date&gt;=DY$70)</f>
        <v>0</v>
      </c>
      <c r="DZ71" s="460">
        <f>(DZ$70=Hire_Date)*Monthly_Salary+(AND(DZ$68&lt;&gt;Hire_Month)*DY71+AND(DZ$68=Hire_Month,DY71&gt;0)*DY71*(1+Annual_Cost_of_Living_Adjustment))*(End_Date&gt;=DZ$70)</f>
        <v>0</v>
      </c>
      <c r="EA71" s="460">
        <f>(EA$70=Hire_Date)*Monthly_Salary+(AND(EA$68&lt;&gt;Hire_Month)*DZ71+AND(EA$68=Hire_Month,DZ71&gt;0)*DZ71*(1+Annual_Cost_of_Living_Adjustment))*(End_Date&gt;=EA$70)</f>
        <v>0</v>
      </c>
      <c r="EB71" s="460">
        <f>(EB$70=Hire_Date)*Monthly_Salary+(AND(EB$68&lt;&gt;Hire_Month)*EA71+AND(EB$68=Hire_Month,EA71&gt;0)*EA71*(1+Annual_Cost_of_Living_Adjustment))*(End_Date&gt;=EB$70)</f>
        <v>0</v>
      </c>
      <c r="EC71" s="460">
        <f>(EC$70=Hire_Date)*Monthly_Salary+(AND(EC$68&lt;&gt;Hire_Month)*EB71+AND(EC$68=Hire_Month,EB71&gt;0)*EB71*(1+Annual_Cost_of_Living_Adjustment))*(End_Date&gt;=EC$70)</f>
        <v>0</v>
      </c>
      <c r="ED71" s="460">
        <f>(ED$70=Hire_Date)*Monthly_Salary+(AND(ED$68&lt;&gt;Hire_Month)*EC71+AND(ED$68=Hire_Month,EC71&gt;0)*EC71*(1+Annual_Cost_of_Living_Adjustment))*(End_Date&gt;=ED$70)</f>
        <v>0</v>
      </c>
      <c r="EE71" s="460">
        <f>(EE$70=Hire_Date)*Monthly_Salary+(AND(EE$68&lt;&gt;Hire_Month)*ED71+AND(EE$68=Hire_Month,ED71&gt;0)*ED71*(1+Annual_Cost_of_Living_Adjustment))*(End_Date&gt;=EE$70)</f>
        <v>0</v>
      </c>
      <c r="EF71" s="461">
        <f>(EF$70=Hire_Date)*Monthly_Salary+(AND(EF$68&lt;&gt;Hire_Month)*EE71+AND(EF$68=Hire_Month,EE71&gt;0)*EE71*(1+Annual_Cost_of_Living_Adjustment))*(End_Date&gt;=EF$70)</f>
        <v>0</v>
      </c>
      <c r="EG71" s="461">
        <f>(EG$70=Hire_Date)*Monthly_Salary+(AND(EG$68&lt;&gt;Hire_Month)*EF71+AND(EG$68=Hire_Month,EF71&gt;0)*EF71*(1+Annual_Cost_of_Living_Adjustment))*(End_Date&gt;=EG$70)</f>
        <v>0</v>
      </c>
      <c r="EH71" s="461">
        <f>(EH$70=Hire_Date)*Monthly_Salary+(AND(EH$68&lt;&gt;Hire_Month)*EG71+AND(EH$68=Hire_Month,EG71&gt;0)*EG71*(1+Annual_Cost_of_Living_Adjustment))*(End_Date&gt;=EH$70)</f>
        <v>0</v>
      </c>
      <c r="EI71" s="461">
        <f>(EI$70=Hire_Date)*Monthly_Salary+(AND(EI$68&lt;&gt;Hire_Month)*EH71+AND(EI$68=Hire_Month,EH71&gt;0)*EH71*(1+Annual_Cost_of_Living_Adjustment))*(End_Date&gt;=EI$70)</f>
        <v>0</v>
      </c>
      <c r="EJ71" s="461">
        <f>(EJ$70=Hire_Date)*Monthly_Salary+(AND(EJ$68&lt;&gt;Hire_Month)*EI71+AND(EJ$68=Hire_Month,EI71&gt;0)*EI71*(1+Annual_Cost_of_Living_Adjustment))*(End_Date&gt;=EJ$70)</f>
        <v>0</v>
      </c>
      <c r="EK71" s="461">
        <f>(EK$70=Hire_Date)*Monthly_Salary+(AND(EK$68&lt;&gt;Hire_Month)*EJ71+AND(EK$68=Hire_Month,EJ71&gt;0)*EJ71*(1+Annual_Cost_of_Living_Adjustment))*(End_Date&gt;=EK$70)</f>
        <v>0</v>
      </c>
      <c r="EL71" s="461">
        <f>(EL$70=Hire_Date)*Monthly_Salary+(AND(EL$68&lt;&gt;Hire_Month)*EK71+AND(EL$68=Hire_Month,EK71&gt;0)*EK71*(1+Annual_Cost_of_Living_Adjustment))*(End_Date&gt;=EL$70)</f>
        <v>0</v>
      </c>
      <c r="EM71" s="461">
        <f>(EM$70=Hire_Date)*Monthly_Salary+(AND(EM$68&lt;&gt;Hire_Month)*EL71+AND(EM$68=Hire_Month,EL71&gt;0)*EL71*(1+Annual_Cost_of_Living_Adjustment))*(End_Date&gt;=EM$70)</f>
        <v>0</v>
      </c>
      <c r="EN71" s="461">
        <f>(EN$70=Hire_Date)*Monthly_Salary+(AND(EN$68&lt;&gt;Hire_Month)*EM71+AND(EN$68=Hire_Month,EM71&gt;0)*EM71*(1+Annual_Cost_of_Living_Adjustment))*(End_Date&gt;=EN$70)</f>
        <v>0</v>
      </c>
      <c r="EO71" s="461">
        <f>(EO$70=Hire_Date)*Monthly_Salary+(AND(EO$68&lt;&gt;Hire_Month)*EN71+AND(EO$68=Hire_Month,EN71&gt;0)*EN71*(1+Annual_Cost_of_Living_Adjustment))*(End_Date&gt;=EO$70)</f>
        <v>0</v>
      </c>
      <c r="EP71" s="461">
        <f>(EP$70=Hire_Date)*Monthly_Salary+(AND(EP$68&lt;&gt;Hire_Month)*EO71+AND(EP$68=Hire_Month,EO71&gt;0)*EO71*(1+Annual_Cost_of_Living_Adjustment))*(End_Date&gt;=EP$70)</f>
        <v>0</v>
      </c>
      <c r="EQ71" s="461">
        <f>(EQ$70=Hire_Date)*Monthly_Salary+(AND(EQ$68&lt;&gt;Hire_Month)*EP71+AND(EQ$68=Hire_Month,EP71&gt;0)*EP71*(1+Annual_Cost_of_Living_Adjustment))*(End_Date&gt;=EQ$70)</f>
        <v>0</v>
      </c>
      <c r="ER71" s="461">
        <f>(ER$70=Hire_Date)*Monthly_Salary+(AND(ER$68&lt;&gt;Hire_Month)*EQ71+AND(ER$68=Hire_Month,EQ71&gt;0)*EQ71*(1+Annual_Cost_of_Living_Adjustment))*(End_Date&gt;=ER$70)</f>
        <v>0</v>
      </c>
      <c r="ES71" s="371"/>
      <c r="ET71" s="1"/>
      <c r="EU71" s="390"/>
      <c r="EV71" s="462" t="str">
        <f t="shared" si="92"/>
        <v>G&amp;A</v>
      </c>
      <c r="EW71" s="463">
        <f>($K71&lt;DATE(Starting_Year,1,1))*1</f>
        <v>0</v>
      </c>
      <c r="EX71" s="463">
        <f>+COUNTIF(Q71,"&gt;0")*FTE</f>
        <v>0</v>
      </c>
      <c r="EY71" s="463">
        <f>+COUNTIF(R71,"&gt;0")*FTE</f>
        <v>0</v>
      </c>
      <c r="EZ71" s="463">
        <f>+COUNTIF(S71,"&gt;0")*FTE</f>
        <v>0</v>
      </c>
      <c r="FA71" s="463">
        <f>+COUNTIF(T71,"&gt;0")*FTE</f>
        <v>0</v>
      </c>
      <c r="FB71" s="463">
        <f>+COUNTIF(U71,"&gt;0")*FTE</f>
        <v>0</v>
      </c>
      <c r="FC71" s="463">
        <f>+COUNTIF(V71,"&gt;0")*FTE</f>
        <v>0</v>
      </c>
      <c r="FD71" s="463">
        <f>+COUNTIF(W71,"&gt;0")*FTE</f>
        <v>0</v>
      </c>
      <c r="FE71" s="463">
        <f>+COUNTIF(X71,"&gt;0")*FTE</f>
        <v>0</v>
      </c>
      <c r="FF71" s="463">
        <f>+COUNTIF(Y71,"&gt;0")*FTE</f>
        <v>0</v>
      </c>
      <c r="FG71" s="463">
        <f>+COUNTIF(Z71,"&gt;0")*FTE</f>
        <v>0</v>
      </c>
      <c r="FH71" s="463">
        <f>+COUNTIF(AA71,"&gt;0")*FTE</f>
        <v>0</v>
      </c>
      <c r="FI71" s="463">
        <f>+COUNTIF(AB71,"&gt;0")*FTE</f>
        <v>0</v>
      </c>
      <c r="FJ71" s="463">
        <f>+COUNTIF(AC71,"&gt;0")*FTE</f>
        <v>0</v>
      </c>
      <c r="FK71" s="463">
        <f>+COUNTIF(AD71,"&gt;0")*FTE</f>
        <v>0</v>
      </c>
      <c r="FL71" s="463">
        <f>+COUNTIF(AE71,"&gt;0")*FTE</f>
        <v>0</v>
      </c>
      <c r="FM71" s="463">
        <f>+COUNTIF(AF71,"&gt;0")*FTE</f>
        <v>0</v>
      </c>
      <c r="FN71" s="463">
        <f>+COUNTIF(AG71,"&gt;0")*FTE</f>
        <v>0</v>
      </c>
      <c r="FO71" s="463">
        <f>+COUNTIF(AH71,"&gt;0")*FTE</f>
        <v>0</v>
      </c>
      <c r="FP71" s="463">
        <f>+COUNTIF(AI71,"&gt;0")*FTE</f>
        <v>0</v>
      </c>
      <c r="FQ71" s="463">
        <f>+COUNTIF(AJ71,"&gt;0")*FTE</f>
        <v>0</v>
      </c>
      <c r="FR71" s="463">
        <f>+COUNTIF(AK71,"&gt;0")*FTE</f>
        <v>0</v>
      </c>
      <c r="FS71" s="463">
        <f>+COUNTIF(AL71,"&gt;0")*FTE</f>
        <v>0</v>
      </c>
      <c r="FT71" s="463">
        <f>+COUNTIF(AM71,"&gt;0")*FTE</f>
        <v>0</v>
      </c>
      <c r="FU71" s="463">
        <f>+COUNTIF(AN71,"&gt;0")*FTE</f>
        <v>0</v>
      </c>
      <c r="FV71" s="463">
        <f>+COUNTIF(AO71,"&gt;0")*FTE</f>
        <v>0</v>
      </c>
      <c r="FW71" s="463">
        <f>+COUNTIF(AP71,"&gt;0")*FTE</f>
        <v>0</v>
      </c>
      <c r="FX71" s="463">
        <f>+COUNTIF(AQ71,"&gt;0")*FTE</f>
        <v>0</v>
      </c>
      <c r="FY71" s="463">
        <f>+COUNTIF(AR71,"&gt;0")*FTE</f>
        <v>0</v>
      </c>
      <c r="FZ71" s="463">
        <f>+COUNTIF(AS71,"&gt;0")*FTE</f>
        <v>0</v>
      </c>
      <c r="GA71" s="463">
        <f>+COUNTIF(AT71,"&gt;0")*FTE</f>
        <v>0</v>
      </c>
      <c r="GB71" s="463">
        <f>+COUNTIF(AU71,"&gt;0")*FTE</f>
        <v>0</v>
      </c>
      <c r="GC71" s="463">
        <f>+COUNTIF(AV71,"&gt;0")*FTE</f>
        <v>0</v>
      </c>
      <c r="GD71" s="463">
        <f>+COUNTIF(AW71,"&gt;0")*FTE</f>
        <v>0</v>
      </c>
      <c r="GE71" s="463">
        <f>+COUNTIF(AX71,"&gt;0")*FTE</f>
        <v>0</v>
      </c>
      <c r="GF71" s="463">
        <f>+COUNTIF(AY71,"&gt;0")*FTE</f>
        <v>0</v>
      </c>
      <c r="GG71" s="463">
        <f>+COUNTIF(AZ71,"&gt;0")*FTE</f>
        <v>0</v>
      </c>
      <c r="GH71" s="463">
        <f>+COUNTIF(BA71,"&gt;0")*FTE</f>
        <v>0</v>
      </c>
      <c r="GI71" s="463">
        <f>+COUNTIF(BB71,"&gt;0")*FTE</f>
        <v>0</v>
      </c>
      <c r="GJ71" s="463">
        <f>+COUNTIF(BC71,"&gt;0")*FTE</f>
        <v>0</v>
      </c>
      <c r="GK71" s="463">
        <f>+COUNTIF(BD71,"&gt;0")*FTE</f>
        <v>0</v>
      </c>
      <c r="GL71" s="463">
        <f>+COUNTIF(BE71,"&gt;0")*FTE</f>
        <v>0</v>
      </c>
      <c r="GM71" s="463">
        <f>+COUNTIF(BF71,"&gt;0")*FTE</f>
        <v>0</v>
      </c>
      <c r="GN71" s="463">
        <f>+COUNTIF(BG71,"&gt;0")*FTE</f>
        <v>0</v>
      </c>
      <c r="GO71" s="463">
        <f>+COUNTIF(BH71,"&gt;0")*FTE</f>
        <v>0</v>
      </c>
      <c r="GP71" s="463">
        <f>+COUNTIF(BI71,"&gt;0")*FTE</f>
        <v>0</v>
      </c>
      <c r="GQ71" s="463">
        <f>+COUNTIF(BJ71,"&gt;0")*FTE</f>
        <v>0</v>
      </c>
      <c r="GR71" s="463">
        <f>+COUNTIF(BK71,"&gt;0")*FTE</f>
        <v>0</v>
      </c>
      <c r="GS71" s="463">
        <f>+COUNTIF(BL71,"&gt;0")*FTE</f>
        <v>0</v>
      </c>
      <c r="GT71" s="463">
        <f>+COUNTIF(BM71,"&gt;0")*FTE</f>
        <v>0</v>
      </c>
      <c r="GU71" s="463">
        <f>+COUNTIF(BN71,"&gt;0")*FTE</f>
        <v>0</v>
      </c>
      <c r="GV71" s="463">
        <f>+COUNTIF(BO71,"&gt;0")*FTE</f>
        <v>0</v>
      </c>
      <c r="GW71" s="463">
        <f>+COUNTIF(BP71,"&gt;0")*FTE</f>
        <v>0</v>
      </c>
      <c r="GX71" s="463">
        <f>+COUNTIF(BQ71,"&gt;0")*FTE</f>
        <v>0</v>
      </c>
      <c r="GY71" s="463">
        <f>+COUNTIF(BR71,"&gt;0")*FTE</f>
        <v>0</v>
      </c>
      <c r="GZ71" s="463">
        <f>+COUNTIF(BS71,"&gt;0")*FTE</f>
        <v>0</v>
      </c>
      <c r="HA71" s="463">
        <f>+COUNTIF(BT71,"&gt;0")*FTE</f>
        <v>0</v>
      </c>
      <c r="HB71" s="463">
        <f>+COUNTIF(BU71,"&gt;0")*FTE</f>
        <v>0</v>
      </c>
      <c r="HC71" s="463">
        <f>+COUNTIF(BV71,"&gt;0")*FTE</f>
        <v>0</v>
      </c>
      <c r="HD71" s="463">
        <f>+COUNTIF(BW71,"&gt;0")*FTE</f>
        <v>0</v>
      </c>
      <c r="HE71" s="463">
        <f>+COUNTIF(BX71,"&gt;0")*FTE</f>
        <v>0</v>
      </c>
      <c r="HF71" s="463">
        <f>+COUNTIF(BY71,"&gt;0")*FTE</f>
        <v>0</v>
      </c>
      <c r="HG71" s="463">
        <f>+COUNTIF(BZ71,"&gt;0")*FTE</f>
        <v>0</v>
      </c>
      <c r="HH71" s="463">
        <f>+COUNTIF(CA71,"&gt;0")*FTE</f>
        <v>0</v>
      </c>
      <c r="HI71" s="463">
        <f>+COUNTIF(CB71,"&gt;0")*FTE</f>
        <v>0</v>
      </c>
      <c r="HJ71" s="463">
        <f>+COUNTIF(CC71,"&gt;0")*FTE</f>
        <v>0</v>
      </c>
      <c r="HK71" s="463">
        <f>+COUNTIF(CD71,"&gt;0")*FTE</f>
        <v>0</v>
      </c>
      <c r="HL71" s="463">
        <f>+COUNTIF(CE71,"&gt;0")*FTE</f>
        <v>0</v>
      </c>
      <c r="HM71" s="463">
        <f>+COUNTIF(CF71,"&gt;0")*FTE</f>
        <v>0</v>
      </c>
      <c r="HN71" s="463">
        <f>+COUNTIF(CG71,"&gt;0")*FTE</f>
        <v>0</v>
      </c>
      <c r="HO71" s="463">
        <f>+COUNTIF(CH71,"&gt;0")*FTE</f>
        <v>0</v>
      </c>
      <c r="HP71" s="463">
        <f>+COUNTIF(CI71,"&gt;0")*FTE</f>
        <v>0</v>
      </c>
      <c r="HQ71" s="463">
        <f>+COUNTIF(CJ71,"&gt;0")*FTE</f>
        <v>0</v>
      </c>
      <c r="HR71" s="463">
        <f>+COUNTIF(CK71,"&gt;0")*FTE</f>
        <v>0</v>
      </c>
      <c r="HS71" s="463">
        <f>+COUNTIF(CL71,"&gt;0")*FTE</f>
        <v>0</v>
      </c>
      <c r="HT71" s="463">
        <f>+COUNTIF(CM71,"&gt;0")*FTE</f>
        <v>0</v>
      </c>
      <c r="HU71" s="463">
        <f>+COUNTIF(CN71,"&gt;0")*FTE</f>
        <v>0</v>
      </c>
      <c r="HV71" s="463">
        <f>+COUNTIF(CO71,"&gt;0")*FTE</f>
        <v>0</v>
      </c>
      <c r="HW71" s="463">
        <f>+COUNTIF(CP71,"&gt;0")*FTE</f>
        <v>0</v>
      </c>
      <c r="HX71" s="463">
        <f>+COUNTIF(CQ71,"&gt;0")*FTE</f>
        <v>0</v>
      </c>
      <c r="HY71" s="463">
        <f>+COUNTIF(CR71,"&gt;0")*FTE</f>
        <v>0</v>
      </c>
      <c r="HZ71" s="463">
        <f>+COUNTIF(CS71,"&gt;0")*FTE</f>
        <v>0</v>
      </c>
      <c r="IA71" s="463">
        <f>+COUNTIF(CT71,"&gt;0")*FTE</f>
        <v>0</v>
      </c>
      <c r="IB71" s="463">
        <f>+COUNTIF(CU71,"&gt;0")*FTE</f>
        <v>0</v>
      </c>
      <c r="IC71" s="463">
        <f>+COUNTIF(CV71,"&gt;0")*FTE</f>
        <v>0</v>
      </c>
      <c r="ID71" s="463">
        <f>+COUNTIF(CW71,"&gt;0")*FTE</f>
        <v>0</v>
      </c>
      <c r="IE71" s="463">
        <f>+COUNTIF(CX71,"&gt;0")*FTE</f>
        <v>0</v>
      </c>
      <c r="IF71" s="463">
        <f>+COUNTIF(CY71,"&gt;0")*FTE</f>
        <v>0</v>
      </c>
      <c r="IG71" s="463">
        <f>+COUNTIF(CZ71,"&gt;0")*FTE</f>
        <v>0</v>
      </c>
      <c r="IH71" s="463">
        <f>+COUNTIF(DA71,"&gt;0")*FTE</f>
        <v>0</v>
      </c>
      <c r="II71" s="463">
        <f>+COUNTIF(DB71,"&gt;0")*FTE</f>
        <v>0</v>
      </c>
      <c r="IJ71" s="463">
        <f>+COUNTIF(DC71,"&gt;0")*FTE</f>
        <v>0</v>
      </c>
      <c r="IK71" s="463">
        <f>+COUNTIF(DD71,"&gt;0")*FTE</f>
        <v>0</v>
      </c>
      <c r="IL71" s="463">
        <f>+COUNTIF(DE71,"&gt;0")*FTE</f>
        <v>0</v>
      </c>
      <c r="IM71" s="463">
        <f>+COUNTIF(DF71,"&gt;0")*FTE</f>
        <v>0</v>
      </c>
      <c r="IN71" s="463">
        <f>+COUNTIF(DG71,"&gt;0")*FTE</f>
        <v>0</v>
      </c>
      <c r="IO71" s="463">
        <f>+COUNTIF(DH71,"&gt;0")*FTE</f>
        <v>0</v>
      </c>
      <c r="IP71" s="463">
        <f>+COUNTIF(DI71,"&gt;0")*FTE</f>
        <v>0</v>
      </c>
      <c r="IQ71" s="463">
        <f>+COUNTIF(DJ71,"&gt;0")*FTE</f>
        <v>0</v>
      </c>
      <c r="IR71" s="463">
        <f>+COUNTIF(DK71,"&gt;0")*FTE</f>
        <v>0</v>
      </c>
      <c r="IS71" s="463">
        <f>+COUNTIF(DL71,"&gt;0")*FTE</f>
        <v>0</v>
      </c>
      <c r="IT71" s="463">
        <f>+COUNTIF(DM71,"&gt;0")*FTE</f>
        <v>0</v>
      </c>
      <c r="IU71" s="463">
        <f>+COUNTIF(DN71,"&gt;0")*FTE</f>
        <v>0</v>
      </c>
      <c r="IV71" s="463">
        <f>+COUNTIF(DO71,"&gt;0")*FTE</f>
        <v>0</v>
      </c>
      <c r="IW71" s="463">
        <f>+COUNTIF(DP71,"&gt;0")*FTE</f>
        <v>0</v>
      </c>
      <c r="IX71" s="463">
        <f>+COUNTIF(DQ71,"&gt;0")*FTE</f>
        <v>0</v>
      </c>
      <c r="IY71" s="463">
        <f>+COUNTIF(DR71,"&gt;0")*FTE</f>
        <v>0</v>
      </c>
      <c r="IZ71" s="463">
        <f>+COUNTIF(DS71,"&gt;0")*FTE</f>
        <v>0</v>
      </c>
      <c r="JA71" s="463">
        <f>+COUNTIF(DT71,"&gt;0")*FTE</f>
        <v>0</v>
      </c>
      <c r="JB71" s="463">
        <f>+COUNTIF(DU71,"&gt;0")*FTE</f>
        <v>0</v>
      </c>
      <c r="JC71" s="463">
        <f>+COUNTIF(DV71,"&gt;0")*FTE</f>
        <v>0</v>
      </c>
      <c r="JD71" s="463">
        <f>+COUNTIF(DW71,"&gt;0")*FTE</f>
        <v>0</v>
      </c>
      <c r="JE71" s="463">
        <f>+COUNTIF(DX71,"&gt;0")*FTE</f>
        <v>0</v>
      </c>
      <c r="JF71" s="463">
        <f>+COUNTIF(DY71,"&gt;0")*FTE</f>
        <v>0</v>
      </c>
      <c r="JG71" s="463">
        <f>+COUNTIF(DZ71,"&gt;0")*FTE</f>
        <v>0</v>
      </c>
      <c r="JH71" s="463">
        <f>+COUNTIF(EA71,"&gt;0")*FTE</f>
        <v>0</v>
      </c>
      <c r="JI71" s="463">
        <f>+COUNTIF(EB71,"&gt;0")*FTE</f>
        <v>0</v>
      </c>
      <c r="JJ71" s="463">
        <f>+COUNTIF(EC71,"&gt;0")*FTE</f>
        <v>0</v>
      </c>
      <c r="JK71" s="463">
        <f>+COUNTIF(ED71,"&gt;0")*FTE</f>
        <v>0</v>
      </c>
      <c r="JL71" s="463">
        <f>+COUNTIF(EE71,"&gt;0")*FTE</f>
        <v>0</v>
      </c>
      <c r="JM71" s="463">
        <f>+COUNTIF(EF71,"&gt;0")*FTE</f>
        <v>0</v>
      </c>
      <c r="JN71" s="463">
        <f>+COUNTIF(EG71,"&gt;0")*FTE</f>
        <v>0</v>
      </c>
      <c r="JO71" s="463">
        <f>+COUNTIF(EH71,"&gt;0")*FTE</f>
        <v>0</v>
      </c>
      <c r="JP71" s="463">
        <f>+COUNTIF(EI71,"&gt;0")*FTE</f>
        <v>0</v>
      </c>
      <c r="JQ71" s="463">
        <f>+COUNTIF(EJ71,"&gt;0")*FTE</f>
        <v>0</v>
      </c>
      <c r="JR71" s="463">
        <f>+COUNTIF(EK71,"&gt;0")*FTE</f>
        <v>0</v>
      </c>
      <c r="JS71" s="463">
        <f>+COUNTIF(EL71,"&gt;0")*FTE</f>
        <v>0</v>
      </c>
      <c r="JT71" s="463">
        <f>+COUNTIF(EM71,"&gt;0")*FTE</f>
        <v>0</v>
      </c>
      <c r="JU71" s="463">
        <f>+COUNTIF(EN71,"&gt;0")*FTE</f>
        <v>0</v>
      </c>
      <c r="JV71" s="463">
        <f>+COUNTIF(EO71,"&gt;0")*FTE</f>
        <v>0</v>
      </c>
      <c r="JW71" s="463">
        <f>+COUNTIF(EP71,"&gt;0")*FTE</f>
        <v>0</v>
      </c>
      <c r="JX71" s="463">
        <f>+COUNTIF(EQ71,"&gt;0")*FTE</f>
        <v>0</v>
      </c>
      <c r="JY71" s="463">
        <f>+COUNTIF(ER71,"&gt;0")*FTE</f>
        <v>0</v>
      </c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</row>
    <row r="72" ht="12.75" customHeight="1">
      <c r="A72" s="21"/>
      <c r="B72" s="464"/>
      <c r="C72" s="452"/>
      <c r="D72" s="202"/>
      <c r="E72" s="453"/>
      <c r="F72" s="202"/>
      <c r="G72" s="202"/>
      <c r="H72" s="202"/>
      <c r="I72" s="202"/>
      <c r="J72" s="454"/>
      <c r="K72" s="465">
        <f>+DATE((Starting_Year+F72-1)*ISNUMBER(F72)+2099*ISBLANK(F72),G72*ISNUMBER(G72)+12*ISBLANK(G72),1)</f>
        <v>73020</v>
      </c>
      <c r="L72" s="466">
        <f>+DATE((Starting_Year+H72-1)*ISNUMBER(H72)+2099*ISBLANK(H72),I72*ISNUMBER(I72)+12*ISBLANK(I72),1)</f>
        <v>73020</v>
      </c>
      <c r="M72" s="171">
        <f t="shared" si="93"/>
        <v>0</v>
      </c>
      <c r="N72" s="458" t="str">
        <f t="shared" si="94"/>
        <v/>
      </c>
      <c r="O72" s="82"/>
      <c r="P72" s="459"/>
      <c r="Q72" s="460">
        <f>(Q$70&gt;=Hire_Date)*Monthly_Salary+(AND(Q$68&lt;&gt;Hire_Month)*P72+AND(Q$68=Hire_Month,P72&gt;0)*P72*(1+Annual_Cost_of_Living_Adjustment))*(End_Date&gt;=Q$70)</f>
        <v>0</v>
      </c>
      <c r="R72" s="460">
        <f>(R$70=Hire_Date)*Monthly_Salary+(AND(R$68&lt;&gt;Hire_Month)*Q72+AND(R$68=Hire_Month,Q72&gt;0)*Q72*(1+Annual_Cost_of_Living_Adjustment))*(End_Date&gt;=R$70)</f>
        <v>0</v>
      </c>
      <c r="S72" s="460">
        <f>(S$70=Hire_Date)*Monthly_Salary+(AND(S$68&lt;&gt;Hire_Month)*R72+AND(S$68=Hire_Month,R72&gt;0)*R72*(1+Annual_Cost_of_Living_Adjustment))*(End_Date&gt;=S$70)</f>
        <v>0</v>
      </c>
      <c r="T72" s="460">
        <f>(T$70=Hire_Date)*Monthly_Salary+(AND(T$68&lt;&gt;Hire_Month)*S72+AND(T$68=Hire_Month,S72&gt;0)*S72*(1+Annual_Cost_of_Living_Adjustment))*(End_Date&gt;=T$70)</f>
        <v>0</v>
      </c>
      <c r="U72" s="460">
        <f>(U$70=Hire_Date)*Monthly_Salary+(AND(U$68&lt;&gt;Hire_Month)*T72+AND(U$68=Hire_Month,T72&gt;0)*T72*(1+Annual_Cost_of_Living_Adjustment))*(End_Date&gt;=U$70)</f>
        <v>0</v>
      </c>
      <c r="V72" s="460">
        <f>(V$70=Hire_Date)*Monthly_Salary+(AND(V$68&lt;&gt;Hire_Month)*U72+AND(V$68=Hire_Month,U72&gt;0)*U72*(1+Annual_Cost_of_Living_Adjustment))*(End_Date&gt;=V$70)</f>
        <v>0</v>
      </c>
      <c r="W72" s="460">
        <f>(W$70=Hire_Date)*Monthly_Salary+(AND(W$68&lt;&gt;Hire_Month)*V72+AND(W$68=Hire_Month,V72&gt;0)*V72*(1+Annual_Cost_of_Living_Adjustment))*(End_Date&gt;=W$70)</f>
        <v>0</v>
      </c>
      <c r="X72" s="460">
        <f>(X$70=Hire_Date)*Monthly_Salary+(AND(X$68&lt;&gt;Hire_Month)*W72+AND(X$68=Hire_Month,W72&gt;0)*W72*(1+Annual_Cost_of_Living_Adjustment))*(End_Date&gt;=X$70)</f>
        <v>0</v>
      </c>
      <c r="Y72" s="460">
        <f>(Y$70=Hire_Date)*Monthly_Salary+(AND(Y$68&lt;&gt;Hire_Month)*X72+AND(Y$68=Hire_Month,X72&gt;0)*X72*(1+Annual_Cost_of_Living_Adjustment))*(End_Date&gt;=Y$70)</f>
        <v>0</v>
      </c>
      <c r="Z72" s="460">
        <f>(Z$70=Hire_Date)*Monthly_Salary+(AND(Z$68&lt;&gt;Hire_Month)*Y72+AND(Z$68=Hire_Month,Y72&gt;0)*Y72*(1+Annual_Cost_of_Living_Adjustment))*(End_Date&gt;=Z$70)</f>
        <v>0</v>
      </c>
      <c r="AA72" s="460">
        <f>(AA$70=Hire_Date)*Monthly_Salary+(AND(AA$68&lt;&gt;Hire_Month)*Z72+AND(AA$68=Hire_Month,Z72&gt;0)*Z72*(1+Annual_Cost_of_Living_Adjustment))*(End_Date&gt;=AA$70)</f>
        <v>0</v>
      </c>
      <c r="AB72" s="460">
        <f>(AB$70=Hire_Date)*Monthly_Salary+(AND(AB$68&lt;&gt;Hire_Month)*AA72+AND(AB$68=Hire_Month,AA72&gt;0)*AA72*(1+Annual_Cost_of_Living_Adjustment))*(End_Date&gt;=AB$70)</f>
        <v>0</v>
      </c>
      <c r="AC72" s="460">
        <f>(AC$70=Hire_Date)*Monthly_Salary+(AND(AC$68&lt;&gt;Hire_Month)*AB72+AND(AC$68=Hire_Month,AB72&gt;0)*AB72*(1+Annual_Cost_of_Living_Adjustment))*(End_Date&gt;=AC$70)</f>
        <v>0</v>
      </c>
      <c r="AD72" s="460">
        <f>(AD$70=Hire_Date)*Monthly_Salary+(AND(AD$68&lt;&gt;Hire_Month)*AC72+AND(AD$68=Hire_Month,AC72&gt;0)*AC72*(1+Annual_Cost_of_Living_Adjustment))*(End_Date&gt;=AD$70)</f>
        <v>0</v>
      </c>
      <c r="AE72" s="460">
        <f>(AE$70=Hire_Date)*Monthly_Salary+(AND(AE$68&lt;&gt;Hire_Month)*AD72+AND(AE$68=Hire_Month,AD72&gt;0)*AD72*(1+Annual_Cost_of_Living_Adjustment))*(End_Date&gt;=AE$70)</f>
        <v>0</v>
      </c>
      <c r="AF72" s="460">
        <f>(AF$70=Hire_Date)*Monthly_Salary+(AND(AF$68&lt;&gt;Hire_Month)*AE72+AND(AF$68=Hire_Month,AE72&gt;0)*AE72*(1+Annual_Cost_of_Living_Adjustment))*(End_Date&gt;=AF$70)</f>
        <v>0</v>
      </c>
      <c r="AG72" s="460">
        <f>(AG$70=Hire_Date)*Monthly_Salary+(AND(AG$68&lt;&gt;Hire_Month)*AF72+AND(AG$68=Hire_Month,AF72&gt;0)*AF72*(1+Annual_Cost_of_Living_Adjustment))*(End_Date&gt;=AG$70)</f>
        <v>0</v>
      </c>
      <c r="AH72" s="460">
        <f>(AH$70=Hire_Date)*Monthly_Salary+(AND(AH$68&lt;&gt;Hire_Month)*AG72+AND(AH$68=Hire_Month,AG72&gt;0)*AG72*(1+Annual_Cost_of_Living_Adjustment))*(End_Date&gt;=AH$70)</f>
        <v>0</v>
      </c>
      <c r="AI72" s="460">
        <f>(AI$70=Hire_Date)*Monthly_Salary+(AND(AI$68&lt;&gt;Hire_Month)*AH72+AND(AI$68=Hire_Month,AH72&gt;0)*AH72*(1+Annual_Cost_of_Living_Adjustment))*(End_Date&gt;=AI$70)</f>
        <v>0</v>
      </c>
      <c r="AJ72" s="460">
        <f>(AJ$70=Hire_Date)*Monthly_Salary+(AND(AJ$68&lt;&gt;Hire_Month)*AI72+AND(AJ$68=Hire_Month,AI72&gt;0)*AI72*(1+Annual_Cost_of_Living_Adjustment))*(End_Date&gt;=AJ$70)</f>
        <v>0</v>
      </c>
      <c r="AK72" s="460">
        <f>(AK$70=Hire_Date)*Monthly_Salary+(AND(AK$68&lt;&gt;Hire_Month)*AJ72+AND(AK$68=Hire_Month,AJ72&gt;0)*AJ72*(1+Annual_Cost_of_Living_Adjustment))*(End_Date&gt;=AK$70)</f>
        <v>0</v>
      </c>
      <c r="AL72" s="460">
        <f>(AL$70=Hire_Date)*Monthly_Salary+(AND(AL$68&lt;&gt;Hire_Month)*AK72+AND(AL$68=Hire_Month,AK72&gt;0)*AK72*(1+Annual_Cost_of_Living_Adjustment))*(End_Date&gt;=AL$70)</f>
        <v>0</v>
      </c>
      <c r="AM72" s="460">
        <f>(AM$70=Hire_Date)*Monthly_Salary+(AND(AM$68&lt;&gt;Hire_Month)*AL72+AND(AM$68=Hire_Month,AL72&gt;0)*AL72*(1+Annual_Cost_of_Living_Adjustment))*(End_Date&gt;=AM$70)</f>
        <v>0</v>
      </c>
      <c r="AN72" s="460">
        <f>(AN$70=Hire_Date)*Monthly_Salary+(AND(AN$68&lt;&gt;Hire_Month)*AM72+AND(AN$68=Hire_Month,AM72&gt;0)*AM72*(1+Annual_Cost_of_Living_Adjustment))*(End_Date&gt;=AN$70)</f>
        <v>0</v>
      </c>
      <c r="AO72" s="460">
        <f>(AO$70=Hire_Date)*Monthly_Salary+(AND(AO$68&lt;&gt;Hire_Month)*AN72+AND(AO$68=Hire_Month,AN72&gt;0)*AN72*(1+Annual_Cost_of_Living_Adjustment))*(End_Date&gt;=AO$70)</f>
        <v>0</v>
      </c>
      <c r="AP72" s="460">
        <f>(AP$70=Hire_Date)*Monthly_Salary+(AND(AP$68&lt;&gt;Hire_Month)*AO72+AND(AP$68=Hire_Month,AO72&gt;0)*AO72*(1+Annual_Cost_of_Living_Adjustment))*(End_Date&gt;=AP$70)</f>
        <v>0</v>
      </c>
      <c r="AQ72" s="460">
        <f>(AQ$70=Hire_Date)*Monthly_Salary+(AND(AQ$68&lt;&gt;Hire_Month)*AP72+AND(AQ$68=Hire_Month,AP72&gt;0)*AP72*(1+Annual_Cost_of_Living_Adjustment))*(End_Date&gt;=AQ$70)</f>
        <v>0</v>
      </c>
      <c r="AR72" s="460">
        <f>(AR$70=Hire_Date)*Monthly_Salary+(AND(AR$68&lt;&gt;Hire_Month)*AQ72+AND(AR$68=Hire_Month,AQ72&gt;0)*AQ72*(1+Annual_Cost_of_Living_Adjustment))*(End_Date&gt;=AR$70)</f>
        <v>0</v>
      </c>
      <c r="AS72" s="460">
        <f>(AS$70=Hire_Date)*Monthly_Salary+(AND(AS$68&lt;&gt;Hire_Month)*AR72+AND(AS$68=Hire_Month,AR72&gt;0)*AR72*(1+Annual_Cost_of_Living_Adjustment))*(End_Date&gt;=AS$70)</f>
        <v>0</v>
      </c>
      <c r="AT72" s="460">
        <f>(AT$70=Hire_Date)*Monthly_Salary+(AND(AT$68&lt;&gt;Hire_Month)*AS72+AND(AT$68=Hire_Month,AS72&gt;0)*AS72*(1+Annual_Cost_of_Living_Adjustment))*(End_Date&gt;=AT$70)</f>
        <v>0</v>
      </c>
      <c r="AU72" s="460">
        <f>(AU$70=Hire_Date)*Monthly_Salary+(AND(AU$68&lt;&gt;Hire_Month)*AT72+AND(AU$68=Hire_Month,AT72&gt;0)*AT72*(1+Annual_Cost_of_Living_Adjustment))*(End_Date&gt;=AU$70)</f>
        <v>0</v>
      </c>
      <c r="AV72" s="460">
        <f>(AV$70=Hire_Date)*Monthly_Salary+(AND(AV$68&lt;&gt;Hire_Month)*AU72+AND(AV$68=Hire_Month,AU72&gt;0)*AU72*(1+Annual_Cost_of_Living_Adjustment))*(End_Date&gt;=AV$70)</f>
        <v>0</v>
      </c>
      <c r="AW72" s="460">
        <f>(AW$70=Hire_Date)*Monthly_Salary+(AND(AW$68&lt;&gt;Hire_Month)*AV72+AND(AW$68=Hire_Month,AV72&gt;0)*AV72*(1+Annual_Cost_of_Living_Adjustment))*(End_Date&gt;=AW$70)</f>
        <v>0</v>
      </c>
      <c r="AX72" s="460">
        <f>(AX$70=Hire_Date)*Monthly_Salary+(AND(AX$68&lt;&gt;Hire_Month)*AW72+AND(AX$68=Hire_Month,AW72&gt;0)*AW72*(1+Annual_Cost_of_Living_Adjustment))*(End_Date&gt;=AX$70)</f>
        <v>0</v>
      </c>
      <c r="AY72" s="460">
        <f>(AY$70=Hire_Date)*Monthly_Salary+(AND(AY$68&lt;&gt;Hire_Month)*AX72+AND(AY$68=Hire_Month,AX72&gt;0)*AX72*(1+Annual_Cost_of_Living_Adjustment))*(End_Date&gt;=AY$70)</f>
        <v>0</v>
      </c>
      <c r="AZ72" s="460">
        <f>(AZ$70=Hire_Date)*Monthly_Salary+(AND(AZ$68&lt;&gt;Hire_Month)*AY72+AND(AZ$68=Hire_Month,AY72&gt;0)*AY72*(1+Annual_Cost_of_Living_Adjustment))*(End_Date&gt;=AZ$70)</f>
        <v>0</v>
      </c>
      <c r="BA72" s="460">
        <f>(BA$70=Hire_Date)*Monthly_Salary+(AND(BA$68&lt;&gt;Hire_Month)*AZ72+AND(BA$68=Hire_Month,AZ72&gt;0)*AZ72*(1+Annual_Cost_of_Living_Adjustment))*(End_Date&gt;=BA$70)</f>
        <v>0</v>
      </c>
      <c r="BB72" s="460">
        <f>(BB$70=Hire_Date)*Monthly_Salary+(AND(BB$68&lt;&gt;Hire_Month)*BA72+AND(BB$68=Hire_Month,BA72&gt;0)*BA72*(1+Annual_Cost_of_Living_Adjustment))*(End_Date&gt;=BB$70)</f>
        <v>0</v>
      </c>
      <c r="BC72" s="460">
        <f>(BC$70=Hire_Date)*Monthly_Salary+(AND(BC$68&lt;&gt;Hire_Month)*BB72+AND(BC$68=Hire_Month,BB72&gt;0)*BB72*(1+Annual_Cost_of_Living_Adjustment))*(End_Date&gt;=BC$70)</f>
        <v>0</v>
      </c>
      <c r="BD72" s="460">
        <f>(BD$70=Hire_Date)*Monthly_Salary+(AND(BD$68&lt;&gt;Hire_Month)*BC72+AND(BD$68=Hire_Month,BC72&gt;0)*BC72*(1+Annual_Cost_of_Living_Adjustment))*(End_Date&gt;=BD$70)</f>
        <v>0</v>
      </c>
      <c r="BE72" s="460">
        <f>(BE$70=Hire_Date)*Monthly_Salary+(AND(BE$68&lt;&gt;Hire_Month)*BD72+AND(BE$68=Hire_Month,BD72&gt;0)*BD72*(1+Annual_Cost_of_Living_Adjustment))*(End_Date&gt;=BE$70)</f>
        <v>0</v>
      </c>
      <c r="BF72" s="460">
        <f>(BF$70=Hire_Date)*Monthly_Salary+(AND(BF$68&lt;&gt;Hire_Month)*BE72+AND(BF$68=Hire_Month,BE72&gt;0)*BE72*(1+Annual_Cost_of_Living_Adjustment))*(End_Date&gt;=BF$70)</f>
        <v>0</v>
      </c>
      <c r="BG72" s="460">
        <f>(BG$70=Hire_Date)*Monthly_Salary+(AND(BG$68&lt;&gt;Hire_Month)*BF72+AND(BG$68=Hire_Month,BF72&gt;0)*BF72*(1+Annual_Cost_of_Living_Adjustment))*(End_Date&gt;=BG$70)</f>
        <v>0</v>
      </c>
      <c r="BH72" s="460">
        <f>(BH$70=Hire_Date)*Monthly_Salary+(AND(BH$68&lt;&gt;Hire_Month)*BG72+AND(BH$68=Hire_Month,BG72&gt;0)*BG72*(1+Annual_Cost_of_Living_Adjustment))*(End_Date&gt;=BH$70)</f>
        <v>0</v>
      </c>
      <c r="BI72" s="460">
        <f>(BI$70=Hire_Date)*Monthly_Salary+(AND(BI$68&lt;&gt;Hire_Month)*BH72+AND(BI$68=Hire_Month,BH72&gt;0)*BH72*(1+Annual_Cost_of_Living_Adjustment))*(End_Date&gt;=BI$70)</f>
        <v>0</v>
      </c>
      <c r="BJ72" s="460">
        <f>(BJ$70=Hire_Date)*Monthly_Salary+(AND(BJ$68&lt;&gt;Hire_Month)*BI72+AND(BJ$68=Hire_Month,BI72&gt;0)*BI72*(1+Annual_Cost_of_Living_Adjustment))*(End_Date&gt;=BJ$70)</f>
        <v>0</v>
      </c>
      <c r="BK72" s="460">
        <f>(BK$70=Hire_Date)*Monthly_Salary+(AND(BK$68&lt;&gt;Hire_Month)*BJ72+AND(BK$68=Hire_Month,BJ72&gt;0)*BJ72*(1+Annual_Cost_of_Living_Adjustment))*(End_Date&gt;=BK$70)</f>
        <v>0</v>
      </c>
      <c r="BL72" s="460">
        <f>(BL$70=Hire_Date)*Monthly_Salary+(AND(BL$68&lt;&gt;Hire_Month)*BK72+AND(BL$68=Hire_Month,BK72&gt;0)*BK72*(1+Annual_Cost_of_Living_Adjustment))*(End_Date&gt;=BL$70)</f>
        <v>0</v>
      </c>
      <c r="BM72" s="460">
        <f>(BM$70=Hire_Date)*Monthly_Salary+(AND(BM$68&lt;&gt;Hire_Month)*BL72+AND(BM$68=Hire_Month,BL72&gt;0)*BL72*(1+Annual_Cost_of_Living_Adjustment))*(End_Date&gt;=BM$70)</f>
        <v>0</v>
      </c>
      <c r="BN72" s="460">
        <f>(BN$70=Hire_Date)*Monthly_Salary+(AND(BN$68&lt;&gt;Hire_Month)*BM72+AND(BN$68=Hire_Month,BM72&gt;0)*BM72*(1+Annual_Cost_of_Living_Adjustment))*(End_Date&gt;=BN$70)</f>
        <v>0</v>
      </c>
      <c r="BO72" s="460">
        <f>(BO$70=Hire_Date)*Monthly_Salary+(AND(BO$68&lt;&gt;Hire_Month)*BN72+AND(BO$68=Hire_Month,BN72&gt;0)*BN72*(1+Annual_Cost_of_Living_Adjustment))*(End_Date&gt;=BO$70)</f>
        <v>0</v>
      </c>
      <c r="BP72" s="460">
        <f>(BP$70=Hire_Date)*Monthly_Salary+(AND(BP$68&lt;&gt;Hire_Month)*BO72+AND(BP$68=Hire_Month,BO72&gt;0)*BO72*(1+Annual_Cost_of_Living_Adjustment))*(End_Date&gt;=BP$70)</f>
        <v>0</v>
      </c>
      <c r="BQ72" s="460">
        <f>(BQ$70=Hire_Date)*Monthly_Salary+(AND(BQ$68&lt;&gt;Hire_Month)*BP72+AND(BQ$68=Hire_Month,BP72&gt;0)*BP72*(1+Annual_Cost_of_Living_Adjustment))*(End_Date&gt;=BQ$70)</f>
        <v>0</v>
      </c>
      <c r="BR72" s="460">
        <f>(BR$70=Hire_Date)*Monthly_Salary+(AND(BR$68&lt;&gt;Hire_Month)*BQ72+AND(BR$68=Hire_Month,BQ72&gt;0)*BQ72*(1+Annual_Cost_of_Living_Adjustment))*(End_Date&gt;=BR$70)</f>
        <v>0</v>
      </c>
      <c r="BS72" s="460">
        <f>(BS$70=Hire_Date)*Monthly_Salary+(AND(BS$68&lt;&gt;Hire_Month)*BR72+AND(BS$68=Hire_Month,BR72&gt;0)*BR72*(1+Annual_Cost_of_Living_Adjustment))*(End_Date&gt;=BS$70)</f>
        <v>0</v>
      </c>
      <c r="BT72" s="460">
        <f>(BT$70=Hire_Date)*Monthly_Salary+(AND(BT$68&lt;&gt;Hire_Month)*BS72+AND(BT$68=Hire_Month,BS72&gt;0)*BS72*(1+Annual_Cost_of_Living_Adjustment))*(End_Date&gt;=BT$70)</f>
        <v>0</v>
      </c>
      <c r="BU72" s="460">
        <f>(BU$70=Hire_Date)*Monthly_Salary+(AND(BU$68&lt;&gt;Hire_Month)*BT72+AND(BU$68=Hire_Month,BT72&gt;0)*BT72*(1+Annual_Cost_of_Living_Adjustment))*(End_Date&gt;=BU$70)</f>
        <v>0</v>
      </c>
      <c r="BV72" s="460">
        <f>(BV$70=Hire_Date)*Monthly_Salary+(AND(BV$68&lt;&gt;Hire_Month)*BU72+AND(BV$68=Hire_Month,BU72&gt;0)*BU72*(1+Annual_Cost_of_Living_Adjustment))*(End_Date&gt;=BV$70)</f>
        <v>0</v>
      </c>
      <c r="BW72" s="460">
        <f>(BW$70=Hire_Date)*Monthly_Salary+(AND(BW$68&lt;&gt;Hire_Month)*BV72+AND(BW$68=Hire_Month,BV72&gt;0)*BV72*(1+Annual_Cost_of_Living_Adjustment))*(End_Date&gt;=BW$70)</f>
        <v>0</v>
      </c>
      <c r="BX72" s="460">
        <f>(BX$70=Hire_Date)*Monthly_Salary+(AND(BX$68&lt;&gt;Hire_Month)*BW72+AND(BX$68=Hire_Month,BW72&gt;0)*BW72*(1+Annual_Cost_of_Living_Adjustment))*(End_Date&gt;=BX$70)</f>
        <v>0</v>
      </c>
      <c r="BY72" s="460">
        <f>(BY$70=Hire_Date)*Monthly_Salary+(AND(BY$68&lt;&gt;Hire_Month)*BX72+AND(BY$68=Hire_Month,BX72&gt;0)*BX72*(1+Annual_Cost_of_Living_Adjustment))*(End_Date&gt;=BY$70)</f>
        <v>0</v>
      </c>
      <c r="BZ72" s="460">
        <f>(BZ$70=Hire_Date)*Monthly_Salary+(AND(BZ$68&lt;&gt;Hire_Month)*BY72+AND(BZ$68=Hire_Month,BY72&gt;0)*BY72*(1+Annual_Cost_of_Living_Adjustment))*(End_Date&gt;=BZ$70)</f>
        <v>0</v>
      </c>
      <c r="CA72" s="460">
        <f>(CA$70=Hire_Date)*Monthly_Salary+(AND(CA$68&lt;&gt;Hire_Month)*BZ72+AND(CA$68=Hire_Month,BZ72&gt;0)*BZ72*(1+Annual_Cost_of_Living_Adjustment))*(End_Date&gt;=CA$70)</f>
        <v>0</v>
      </c>
      <c r="CB72" s="460">
        <f>(CB$70=Hire_Date)*Monthly_Salary+(AND(CB$68&lt;&gt;Hire_Month)*CA72+AND(CB$68=Hire_Month,CA72&gt;0)*CA72*(1+Annual_Cost_of_Living_Adjustment))*(End_Date&gt;=CB$70)</f>
        <v>0</v>
      </c>
      <c r="CC72" s="460">
        <f>(CC$70=Hire_Date)*Monthly_Salary+(AND(CC$68&lt;&gt;Hire_Month)*CB72+AND(CC$68=Hire_Month,CB72&gt;0)*CB72*(1+Annual_Cost_of_Living_Adjustment))*(End_Date&gt;=CC$70)</f>
        <v>0</v>
      </c>
      <c r="CD72" s="460">
        <f>(CD$70=Hire_Date)*Monthly_Salary+(AND(CD$68&lt;&gt;Hire_Month)*CC72+AND(CD$68=Hire_Month,CC72&gt;0)*CC72*(1+Annual_Cost_of_Living_Adjustment))*(End_Date&gt;=CD$70)</f>
        <v>0</v>
      </c>
      <c r="CE72" s="460">
        <f>(CE$70=Hire_Date)*Monthly_Salary+(AND(CE$68&lt;&gt;Hire_Month)*CD72+AND(CE$68=Hire_Month,CD72&gt;0)*CD72*(1+Annual_Cost_of_Living_Adjustment))*(End_Date&gt;=CE$70)</f>
        <v>0</v>
      </c>
      <c r="CF72" s="460">
        <f>(CF$70=Hire_Date)*Monthly_Salary+(AND(CF$68&lt;&gt;Hire_Month)*CE72+AND(CF$68=Hire_Month,CE72&gt;0)*CE72*(1+Annual_Cost_of_Living_Adjustment))*(End_Date&gt;=CF$70)</f>
        <v>0</v>
      </c>
      <c r="CG72" s="460">
        <f>(CG$70=Hire_Date)*Monthly_Salary+(AND(CG$68&lt;&gt;Hire_Month)*CF72+AND(CG$68=Hire_Month,CF72&gt;0)*CF72*(1+Annual_Cost_of_Living_Adjustment))*(End_Date&gt;=CG$70)</f>
        <v>0</v>
      </c>
      <c r="CH72" s="460">
        <f>(CH$70=Hire_Date)*Monthly_Salary+(AND(CH$68&lt;&gt;Hire_Month)*CG72+AND(CH$68=Hire_Month,CG72&gt;0)*CG72*(1+Annual_Cost_of_Living_Adjustment))*(End_Date&gt;=CH$70)</f>
        <v>0</v>
      </c>
      <c r="CI72" s="460">
        <f>(CI$70=Hire_Date)*Monthly_Salary+(AND(CI$68&lt;&gt;Hire_Month)*CH72+AND(CI$68=Hire_Month,CH72&gt;0)*CH72*(1+Annual_Cost_of_Living_Adjustment))*(End_Date&gt;=CI$70)</f>
        <v>0</v>
      </c>
      <c r="CJ72" s="460">
        <f>(CJ$70=Hire_Date)*Monthly_Salary+(AND(CJ$68&lt;&gt;Hire_Month)*CI72+AND(CJ$68=Hire_Month,CI72&gt;0)*CI72*(1+Annual_Cost_of_Living_Adjustment))*(End_Date&gt;=CJ$70)</f>
        <v>0</v>
      </c>
      <c r="CK72" s="460">
        <f>(CK$70=Hire_Date)*Monthly_Salary+(AND(CK$68&lt;&gt;Hire_Month)*CJ72+AND(CK$68=Hire_Month,CJ72&gt;0)*CJ72*(1+Annual_Cost_of_Living_Adjustment))*(End_Date&gt;=CK$70)</f>
        <v>0</v>
      </c>
      <c r="CL72" s="460">
        <f>(CL$70=Hire_Date)*Monthly_Salary+(AND(CL$68&lt;&gt;Hire_Month)*CK72+AND(CL$68=Hire_Month,CK72&gt;0)*CK72*(1+Annual_Cost_of_Living_Adjustment))*(End_Date&gt;=CL$70)</f>
        <v>0</v>
      </c>
      <c r="CM72" s="460">
        <f>(CM$70=Hire_Date)*Monthly_Salary+(AND(CM$68&lt;&gt;Hire_Month)*CL72+AND(CM$68=Hire_Month,CL72&gt;0)*CL72*(1+Annual_Cost_of_Living_Adjustment))*(End_Date&gt;=CM$70)</f>
        <v>0</v>
      </c>
      <c r="CN72" s="460">
        <f>(CN$70=Hire_Date)*Monthly_Salary+(AND(CN$68&lt;&gt;Hire_Month)*CM72+AND(CN$68=Hire_Month,CM72&gt;0)*CM72*(1+Annual_Cost_of_Living_Adjustment))*(End_Date&gt;=CN$70)</f>
        <v>0</v>
      </c>
      <c r="CO72" s="460">
        <f>(CO$70=Hire_Date)*Monthly_Salary+(AND(CO$68&lt;&gt;Hire_Month)*CN72+AND(CO$68=Hire_Month,CN72&gt;0)*CN72*(1+Annual_Cost_of_Living_Adjustment))*(End_Date&gt;=CO$70)</f>
        <v>0</v>
      </c>
      <c r="CP72" s="460">
        <f>(CP$70=Hire_Date)*Monthly_Salary+(AND(CP$68&lt;&gt;Hire_Month)*CO72+AND(CP$68=Hire_Month,CO72&gt;0)*CO72*(1+Annual_Cost_of_Living_Adjustment))*(End_Date&gt;=CP$70)</f>
        <v>0</v>
      </c>
      <c r="CQ72" s="460">
        <f>(CQ$70=Hire_Date)*Monthly_Salary+(AND(CQ$68&lt;&gt;Hire_Month)*CP72+AND(CQ$68=Hire_Month,CP72&gt;0)*CP72*(1+Annual_Cost_of_Living_Adjustment))*(End_Date&gt;=CQ$70)</f>
        <v>0</v>
      </c>
      <c r="CR72" s="460">
        <f>(CR$70=Hire_Date)*Monthly_Salary+(AND(CR$68&lt;&gt;Hire_Month)*CQ72+AND(CR$68=Hire_Month,CQ72&gt;0)*CQ72*(1+Annual_Cost_of_Living_Adjustment))*(End_Date&gt;=CR$70)</f>
        <v>0</v>
      </c>
      <c r="CS72" s="460">
        <f>(CS$70=Hire_Date)*Monthly_Salary+(AND(CS$68&lt;&gt;Hire_Month)*CR72+AND(CS$68=Hire_Month,CR72&gt;0)*CR72*(1+Annual_Cost_of_Living_Adjustment))*(End_Date&gt;=CS$70)</f>
        <v>0</v>
      </c>
      <c r="CT72" s="460">
        <f>(CT$70=Hire_Date)*Monthly_Salary+(AND(CT$68&lt;&gt;Hire_Month)*CS72+AND(CT$68=Hire_Month,CS72&gt;0)*CS72*(1+Annual_Cost_of_Living_Adjustment))*(End_Date&gt;=CT$70)</f>
        <v>0</v>
      </c>
      <c r="CU72" s="460">
        <f>(CU$70=Hire_Date)*Monthly_Salary+(AND(CU$68&lt;&gt;Hire_Month)*CT72+AND(CU$68=Hire_Month,CT72&gt;0)*CT72*(1+Annual_Cost_of_Living_Adjustment))*(End_Date&gt;=CU$70)</f>
        <v>0</v>
      </c>
      <c r="CV72" s="460">
        <f>(CV$70=Hire_Date)*Monthly_Salary+(AND(CV$68&lt;&gt;Hire_Month)*CU72+AND(CV$68=Hire_Month,CU72&gt;0)*CU72*(1+Annual_Cost_of_Living_Adjustment))*(End_Date&gt;=CV$70)</f>
        <v>0</v>
      </c>
      <c r="CW72" s="460">
        <f>(CW$70=Hire_Date)*Monthly_Salary+(AND(CW$68&lt;&gt;Hire_Month)*CV72+AND(CW$68=Hire_Month,CV72&gt;0)*CV72*(1+Annual_Cost_of_Living_Adjustment))*(End_Date&gt;=CW$70)</f>
        <v>0</v>
      </c>
      <c r="CX72" s="460">
        <f>(CX$70=Hire_Date)*Monthly_Salary+(AND(CX$68&lt;&gt;Hire_Month)*CW72+AND(CX$68=Hire_Month,CW72&gt;0)*CW72*(1+Annual_Cost_of_Living_Adjustment))*(End_Date&gt;=CX$70)</f>
        <v>0</v>
      </c>
      <c r="CY72" s="460">
        <f>(CY$70=Hire_Date)*Monthly_Salary+(AND(CY$68&lt;&gt;Hire_Month)*CX72+AND(CY$68=Hire_Month,CX72&gt;0)*CX72*(1+Annual_Cost_of_Living_Adjustment))*(End_Date&gt;=CY$70)</f>
        <v>0</v>
      </c>
      <c r="CZ72" s="460">
        <f>(CZ$70=Hire_Date)*Monthly_Salary+(AND(CZ$68&lt;&gt;Hire_Month)*CY72+AND(CZ$68=Hire_Month,CY72&gt;0)*CY72*(1+Annual_Cost_of_Living_Adjustment))*(End_Date&gt;=CZ$70)</f>
        <v>0</v>
      </c>
      <c r="DA72" s="460">
        <f>(DA$70=Hire_Date)*Monthly_Salary+(AND(DA$68&lt;&gt;Hire_Month)*CZ72+AND(DA$68=Hire_Month,CZ72&gt;0)*CZ72*(1+Annual_Cost_of_Living_Adjustment))*(End_Date&gt;=DA$70)</f>
        <v>0</v>
      </c>
      <c r="DB72" s="460">
        <f>(DB$70=Hire_Date)*Monthly_Salary+(AND(DB$68&lt;&gt;Hire_Month)*DA72+AND(DB$68=Hire_Month,DA72&gt;0)*DA72*(1+Annual_Cost_of_Living_Adjustment))*(End_Date&gt;=DB$70)</f>
        <v>0</v>
      </c>
      <c r="DC72" s="460">
        <f>(DC$70=Hire_Date)*Monthly_Salary+(AND(DC$68&lt;&gt;Hire_Month)*DB72+AND(DC$68=Hire_Month,DB72&gt;0)*DB72*(1+Annual_Cost_of_Living_Adjustment))*(End_Date&gt;=DC$70)</f>
        <v>0</v>
      </c>
      <c r="DD72" s="460">
        <f>(DD$70=Hire_Date)*Monthly_Salary+(AND(DD$68&lt;&gt;Hire_Month)*DC72+AND(DD$68=Hire_Month,DC72&gt;0)*DC72*(1+Annual_Cost_of_Living_Adjustment))*(End_Date&gt;=DD$70)</f>
        <v>0</v>
      </c>
      <c r="DE72" s="460">
        <f>(DE$70=Hire_Date)*Monthly_Salary+(AND(DE$68&lt;&gt;Hire_Month)*DD72+AND(DE$68=Hire_Month,DD72&gt;0)*DD72*(1+Annual_Cost_of_Living_Adjustment))*(End_Date&gt;=DE$70)</f>
        <v>0</v>
      </c>
      <c r="DF72" s="460">
        <f>(DF$70=Hire_Date)*Monthly_Salary+(AND(DF$68&lt;&gt;Hire_Month)*DE72+AND(DF$68=Hire_Month,DE72&gt;0)*DE72*(1+Annual_Cost_of_Living_Adjustment))*(End_Date&gt;=DF$70)</f>
        <v>0</v>
      </c>
      <c r="DG72" s="460">
        <f>(DG$70=Hire_Date)*Monthly_Salary+(AND(DG$68&lt;&gt;Hire_Month)*DF72+AND(DG$68=Hire_Month,DF72&gt;0)*DF72*(1+Annual_Cost_of_Living_Adjustment))*(End_Date&gt;=DG$70)</f>
        <v>0</v>
      </c>
      <c r="DH72" s="460">
        <f>(DH$70=Hire_Date)*Monthly_Salary+(AND(DH$68&lt;&gt;Hire_Month)*DG72+AND(DH$68=Hire_Month,DG72&gt;0)*DG72*(1+Annual_Cost_of_Living_Adjustment))*(End_Date&gt;=DH$70)</f>
        <v>0</v>
      </c>
      <c r="DI72" s="460">
        <f>(DI$70=Hire_Date)*Monthly_Salary+(AND(DI$68&lt;&gt;Hire_Month)*DH72+AND(DI$68=Hire_Month,DH72&gt;0)*DH72*(1+Annual_Cost_of_Living_Adjustment))*(End_Date&gt;=DI$70)</f>
        <v>0</v>
      </c>
      <c r="DJ72" s="460">
        <f>(DJ$70=Hire_Date)*Monthly_Salary+(AND(DJ$68&lt;&gt;Hire_Month)*DI72+AND(DJ$68=Hire_Month,DI72&gt;0)*DI72*(1+Annual_Cost_of_Living_Adjustment))*(End_Date&gt;=DJ$70)</f>
        <v>0</v>
      </c>
      <c r="DK72" s="460">
        <f>(DK$70=Hire_Date)*Monthly_Salary+(AND(DK$68&lt;&gt;Hire_Month)*DJ72+AND(DK$68=Hire_Month,DJ72&gt;0)*DJ72*(1+Annual_Cost_of_Living_Adjustment))*(End_Date&gt;=DK$70)</f>
        <v>0</v>
      </c>
      <c r="DL72" s="460">
        <f>(DL$70=Hire_Date)*Monthly_Salary+(AND(DL$68&lt;&gt;Hire_Month)*DK72+AND(DL$68=Hire_Month,DK72&gt;0)*DK72*(1+Annual_Cost_of_Living_Adjustment))*(End_Date&gt;=DL$70)</f>
        <v>0</v>
      </c>
      <c r="DM72" s="460">
        <f>(DM$70=Hire_Date)*Monthly_Salary+(AND(DM$68&lt;&gt;Hire_Month)*DL72+AND(DM$68=Hire_Month,DL72&gt;0)*DL72*(1+Annual_Cost_of_Living_Adjustment))*(End_Date&gt;=DM$70)</f>
        <v>0</v>
      </c>
      <c r="DN72" s="460">
        <f>(DN$70=Hire_Date)*Monthly_Salary+(AND(DN$68&lt;&gt;Hire_Month)*DM72+AND(DN$68=Hire_Month,DM72&gt;0)*DM72*(1+Annual_Cost_of_Living_Adjustment))*(End_Date&gt;=DN$70)</f>
        <v>0</v>
      </c>
      <c r="DO72" s="460">
        <f>(DO$70=Hire_Date)*Monthly_Salary+(AND(DO$68&lt;&gt;Hire_Month)*DN72+AND(DO$68=Hire_Month,DN72&gt;0)*DN72*(1+Annual_Cost_of_Living_Adjustment))*(End_Date&gt;=DO$70)</f>
        <v>0</v>
      </c>
      <c r="DP72" s="460">
        <f>(DP$70=Hire_Date)*Monthly_Salary+(AND(DP$68&lt;&gt;Hire_Month)*DO72+AND(DP$68=Hire_Month,DO72&gt;0)*DO72*(1+Annual_Cost_of_Living_Adjustment))*(End_Date&gt;=DP$70)</f>
        <v>0</v>
      </c>
      <c r="DQ72" s="460">
        <f>(DQ$70=Hire_Date)*Monthly_Salary+(AND(DQ$68&lt;&gt;Hire_Month)*DP72+AND(DQ$68=Hire_Month,DP72&gt;0)*DP72*(1+Annual_Cost_of_Living_Adjustment))*(End_Date&gt;=DQ$70)</f>
        <v>0</v>
      </c>
      <c r="DR72" s="460">
        <f>(DR$70=Hire_Date)*Monthly_Salary+(AND(DR$68&lt;&gt;Hire_Month)*DQ72+AND(DR$68=Hire_Month,DQ72&gt;0)*DQ72*(1+Annual_Cost_of_Living_Adjustment))*(End_Date&gt;=DR$70)</f>
        <v>0</v>
      </c>
      <c r="DS72" s="460">
        <f>(DS$70=Hire_Date)*Monthly_Salary+(AND(DS$68&lt;&gt;Hire_Month)*DR72+AND(DS$68=Hire_Month,DR72&gt;0)*DR72*(1+Annual_Cost_of_Living_Adjustment))*(End_Date&gt;=DS$70)</f>
        <v>0</v>
      </c>
      <c r="DT72" s="460">
        <f>(DT$70=Hire_Date)*Monthly_Salary+(AND(DT$68&lt;&gt;Hire_Month)*DS72+AND(DT$68=Hire_Month,DS72&gt;0)*DS72*(1+Annual_Cost_of_Living_Adjustment))*(End_Date&gt;=DT$70)</f>
        <v>0</v>
      </c>
      <c r="DU72" s="460">
        <f>(DU$70=Hire_Date)*Monthly_Salary+(AND(DU$68&lt;&gt;Hire_Month)*DT72+AND(DU$68=Hire_Month,DT72&gt;0)*DT72*(1+Annual_Cost_of_Living_Adjustment))*(End_Date&gt;=DU$70)</f>
        <v>0</v>
      </c>
      <c r="DV72" s="460">
        <f>(DV$70=Hire_Date)*Monthly_Salary+(AND(DV$68&lt;&gt;Hire_Month)*DU72+AND(DV$68=Hire_Month,DU72&gt;0)*DU72*(1+Annual_Cost_of_Living_Adjustment))*(End_Date&gt;=DV$70)</f>
        <v>0</v>
      </c>
      <c r="DW72" s="460">
        <f>(DW$70=Hire_Date)*Monthly_Salary+(AND(DW$68&lt;&gt;Hire_Month)*DV72+AND(DW$68=Hire_Month,DV72&gt;0)*DV72*(1+Annual_Cost_of_Living_Adjustment))*(End_Date&gt;=DW$70)</f>
        <v>0</v>
      </c>
      <c r="DX72" s="460">
        <f>(DX$70=Hire_Date)*Monthly_Salary+(AND(DX$68&lt;&gt;Hire_Month)*DW72+AND(DX$68=Hire_Month,DW72&gt;0)*DW72*(1+Annual_Cost_of_Living_Adjustment))*(End_Date&gt;=DX$70)</f>
        <v>0</v>
      </c>
      <c r="DY72" s="460">
        <f>(DY$70=Hire_Date)*Monthly_Salary+(AND(DY$68&lt;&gt;Hire_Month)*DX72+AND(DY$68=Hire_Month,DX72&gt;0)*DX72*(1+Annual_Cost_of_Living_Adjustment))*(End_Date&gt;=DY$70)</f>
        <v>0</v>
      </c>
      <c r="DZ72" s="460">
        <f>(DZ$70=Hire_Date)*Monthly_Salary+(AND(DZ$68&lt;&gt;Hire_Month)*DY72+AND(DZ$68=Hire_Month,DY72&gt;0)*DY72*(1+Annual_Cost_of_Living_Adjustment))*(End_Date&gt;=DZ$70)</f>
        <v>0</v>
      </c>
      <c r="EA72" s="460">
        <f>(EA$70=Hire_Date)*Monthly_Salary+(AND(EA$68&lt;&gt;Hire_Month)*DZ72+AND(EA$68=Hire_Month,DZ72&gt;0)*DZ72*(1+Annual_Cost_of_Living_Adjustment))*(End_Date&gt;=EA$70)</f>
        <v>0</v>
      </c>
      <c r="EB72" s="460">
        <f>(EB$70=Hire_Date)*Monthly_Salary+(AND(EB$68&lt;&gt;Hire_Month)*EA72+AND(EB$68=Hire_Month,EA72&gt;0)*EA72*(1+Annual_Cost_of_Living_Adjustment))*(End_Date&gt;=EB$70)</f>
        <v>0</v>
      </c>
      <c r="EC72" s="460">
        <f>(EC$70=Hire_Date)*Monthly_Salary+(AND(EC$68&lt;&gt;Hire_Month)*EB72+AND(EC$68=Hire_Month,EB72&gt;0)*EB72*(1+Annual_Cost_of_Living_Adjustment))*(End_Date&gt;=EC$70)</f>
        <v>0</v>
      </c>
      <c r="ED72" s="460">
        <f>(ED$70=Hire_Date)*Monthly_Salary+(AND(ED$68&lt;&gt;Hire_Month)*EC72+AND(ED$68=Hire_Month,EC72&gt;0)*EC72*(1+Annual_Cost_of_Living_Adjustment))*(End_Date&gt;=ED$70)</f>
        <v>0</v>
      </c>
      <c r="EE72" s="460">
        <f>(EE$70=Hire_Date)*Monthly_Salary+(AND(EE$68&lt;&gt;Hire_Month)*ED72+AND(EE$68=Hire_Month,ED72&gt;0)*ED72*(1+Annual_Cost_of_Living_Adjustment))*(End_Date&gt;=EE$70)</f>
        <v>0</v>
      </c>
      <c r="EF72" s="461">
        <f>(EF$70=Hire_Date)*Monthly_Salary+(AND(EF$68&lt;&gt;Hire_Month)*EE72+AND(EF$68=Hire_Month,EE72&gt;0)*EE72*(1+Annual_Cost_of_Living_Adjustment))*(End_Date&gt;=EF$70)</f>
        <v>0</v>
      </c>
      <c r="EG72" s="461">
        <f>(EG$70=Hire_Date)*Monthly_Salary+(AND(EG$68&lt;&gt;Hire_Month)*EF72+AND(EG$68=Hire_Month,EF72&gt;0)*EF72*(1+Annual_Cost_of_Living_Adjustment))*(End_Date&gt;=EG$70)</f>
        <v>0</v>
      </c>
      <c r="EH72" s="461">
        <f>(EH$70=Hire_Date)*Monthly_Salary+(AND(EH$68&lt;&gt;Hire_Month)*EG72+AND(EH$68=Hire_Month,EG72&gt;0)*EG72*(1+Annual_Cost_of_Living_Adjustment))*(End_Date&gt;=EH$70)</f>
        <v>0</v>
      </c>
      <c r="EI72" s="461">
        <f>(EI$70=Hire_Date)*Monthly_Salary+(AND(EI$68&lt;&gt;Hire_Month)*EH72+AND(EI$68=Hire_Month,EH72&gt;0)*EH72*(1+Annual_Cost_of_Living_Adjustment))*(End_Date&gt;=EI$70)</f>
        <v>0</v>
      </c>
      <c r="EJ72" s="461">
        <f>(EJ$70=Hire_Date)*Monthly_Salary+(AND(EJ$68&lt;&gt;Hire_Month)*EI72+AND(EJ$68=Hire_Month,EI72&gt;0)*EI72*(1+Annual_Cost_of_Living_Adjustment))*(End_Date&gt;=EJ$70)</f>
        <v>0</v>
      </c>
      <c r="EK72" s="461">
        <f>(EK$70=Hire_Date)*Monthly_Salary+(AND(EK$68&lt;&gt;Hire_Month)*EJ72+AND(EK$68=Hire_Month,EJ72&gt;0)*EJ72*(1+Annual_Cost_of_Living_Adjustment))*(End_Date&gt;=EK$70)</f>
        <v>0</v>
      </c>
      <c r="EL72" s="461">
        <f>(EL$70=Hire_Date)*Monthly_Salary+(AND(EL$68&lt;&gt;Hire_Month)*EK72+AND(EL$68=Hire_Month,EK72&gt;0)*EK72*(1+Annual_Cost_of_Living_Adjustment))*(End_Date&gt;=EL$70)</f>
        <v>0</v>
      </c>
      <c r="EM72" s="461">
        <f>(EM$70=Hire_Date)*Monthly_Salary+(AND(EM$68&lt;&gt;Hire_Month)*EL72+AND(EM$68=Hire_Month,EL72&gt;0)*EL72*(1+Annual_Cost_of_Living_Adjustment))*(End_Date&gt;=EM$70)</f>
        <v>0</v>
      </c>
      <c r="EN72" s="461">
        <f>(EN$70=Hire_Date)*Monthly_Salary+(AND(EN$68&lt;&gt;Hire_Month)*EM72+AND(EN$68=Hire_Month,EM72&gt;0)*EM72*(1+Annual_Cost_of_Living_Adjustment))*(End_Date&gt;=EN$70)</f>
        <v>0</v>
      </c>
      <c r="EO72" s="461">
        <f>(EO$70=Hire_Date)*Monthly_Salary+(AND(EO$68&lt;&gt;Hire_Month)*EN72+AND(EO$68=Hire_Month,EN72&gt;0)*EN72*(1+Annual_Cost_of_Living_Adjustment))*(End_Date&gt;=EO$70)</f>
        <v>0</v>
      </c>
      <c r="EP72" s="461">
        <f>(EP$70=Hire_Date)*Monthly_Salary+(AND(EP$68&lt;&gt;Hire_Month)*EO72+AND(EP$68=Hire_Month,EO72&gt;0)*EO72*(1+Annual_Cost_of_Living_Adjustment))*(End_Date&gt;=EP$70)</f>
        <v>0</v>
      </c>
      <c r="EQ72" s="461">
        <f>(EQ$70=Hire_Date)*Monthly_Salary+(AND(EQ$68&lt;&gt;Hire_Month)*EP72+AND(EQ$68=Hire_Month,EP72&gt;0)*EP72*(1+Annual_Cost_of_Living_Adjustment))*(End_Date&gt;=EQ$70)</f>
        <v>0</v>
      </c>
      <c r="ER72" s="461">
        <f>(ER$70=Hire_Date)*Monthly_Salary+(AND(ER$68&lt;&gt;Hire_Month)*EQ72+AND(ER$68=Hire_Month,EQ72&gt;0)*EQ72*(1+Annual_Cost_of_Living_Adjustment))*(End_Date&gt;=ER$70)</f>
        <v>0</v>
      </c>
      <c r="ES72" s="371"/>
      <c r="ET72" s="1"/>
      <c r="EU72" s="390"/>
      <c r="EV72" s="462" t="str">
        <f t="shared" si="92"/>
        <v/>
      </c>
      <c r="EW72" s="463">
        <f>($K72&lt;DATE(Starting_Year,1,1))*1</f>
        <v>0</v>
      </c>
      <c r="EX72" s="463">
        <f>+COUNTIF(Q72,"&gt;0")*FTE</f>
        <v>0</v>
      </c>
      <c r="EY72" s="463">
        <f>+COUNTIF(R72,"&gt;0")*FTE</f>
        <v>0</v>
      </c>
      <c r="EZ72" s="463">
        <f>+COUNTIF(S72,"&gt;0")*FTE</f>
        <v>0</v>
      </c>
      <c r="FA72" s="463">
        <f>+COUNTIF(T72,"&gt;0")*FTE</f>
        <v>0</v>
      </c>
      <c r="FB72" s="463">
        <f>+COUNTIF(U72,"&gt;0")*FTE</f>
        <v>0</v>
      </c>
      <c r="FC72" s="463">
        <f>+COUNTIF(V72,"&gt;0")*FTE</f>
        <v>0</v>
      </c>
      <c r="FD72" s="463">
        <f>+COUNTIF(W72,"&gt;0")*FTE</f>
        <v>0</v>
      </c>
      <c r="FE72" s="463">
        <f>+COUNTIF(X72,"&gt;0")*FTE</f>
        <v>0</v>
      </c>
      <c r="FF72" s="463">
        <f>+COUNTIF(Y72,"&gt;0")*FTE</f>
        <v>0</v>
      </c>
      <c r="FG72" s="463">
        <f>+COUNTIF(Z72,"&gt;0")*FTE</f>
        <v>0</v>
      </c>
      <c r="FH72" s="463">
        <f>+COUNTIF(AA72,"&gt;0")*FTE</f>
        <v>0</v>
      </c>
      <c r="FI72" s="463">
        <f>+COUNTIF(AB72,"&gt;0")*FTE</f>
        <v>0</v>
      </c>
      <c r="FJ72" s="463">
        <f>+COUNTIF(AC72,"&gt;0")*FTE</f>
        <v>0</v>
      </c>
      <c r="FK72" s="463">
        <f>+COUNTIF(AD72,"&gt;0")*FTE</f>
        <v>0</v>
      </c>
      <c r="FL72" s="463">
        <f>+COUNTIF(AE72,"&gt;0")*FTE</f>
        <v>0</v>
      </c>
      <c r="FM72" s="463">
        <f>+COUNTIF(AF72,"&gt;0")*FTE</f>
        <v>0</v>
      </c>
      <c r="FN72" s="463">
        <f>+COUNTIF(AG72,"&gt;0")*FTE</f>
        <v>0</v>
      </c>
      <c r="FO72" s="463">
        <f>+COUNTIF(AH72,"&gt;0")*FTE</f>
        <v>0</v>
      </c>
      <c r="FP72" s="463">
        <f>+COUNTIF(AI72,"&gt;0")*FTE</f>
        <v>0</v>
      </c>
      <c r="FQ72" s="463">
        <f>+COUNTIF(AJ72,"&gt;0")*FTE</f>
        <v>0</v>
      </c>
      <c r="FR72" s="463">
        <f>+COUNTIF(AK72,"&gt;0")*FTE</f>
        <v>0</v>
      </c>
      <c r="FS72" s="463">
        <f>+COUNTIF(AL72,"&gt;0")*FTE</f>
        <v>0</v>
      </c>
      <c r="FT72" s="463">
        <f>+COUNTIF(AM72,"&gt;0")*FTE</f>
        <v>0</v>
      </c>
      <c r="FU72" s="463">
        <f>+COUNTIF(AN72,"&gt;0")*FTE</f>
        <v>0</v>
      </c>
      <c r="FV72" s="463">
        <f>+COUNTIF(AO72,"&gt;0")*FTE</f>
        <v>0</v>
      </c>
      <c r="FW72" s="463">
        <f>+COUNTIF(AP72,"&gt;0")*FTE</f>
        <v>0</v>
      </c>
      <c r="FX72" s="463">
        <f>+COUNTIF(AQ72,"&gt;0")*FTE</f>
        <v>0</v>
      </c>
      <c r="FY72" s="463">
        <f>+COUNTIF(AR72,"&gt;0")*FTE</f>
        <v>0</v>
      </c>
      <c r="FZ72" s="463">
        <f>+COUNTIF(AS72,"&gt;0")*FTE</f>
        <v>0</v>
      </c>
      <c r="GA72" s="463">
        <f>+COUNTIF(AT72,"&gt;0")*FTE</f>
        <v>0</v>
      </c>
      <c r="GB72" s="463">
        <f>+COUNTIF(AU72,"&gt;0")*FTE</f>
        <v>0</v>
      </c>
      <c r="GC72" s="463">
        <f>+COUNTIF(AV72,"&gt;0")*FTE</f>
        <v>0</v>
      </c>
      <c r="GD72" s="463">
        <f>+COUNTIF(AW72,"&gt;0")*FTE</f>
        <v>0</v>
      </c>
      <c r="GE72" s="463">
        <f>+COUNTIF(AX72,"&gt;0")*FTE</f>
        <v>0</v>
      </c>
      <c r="GF72" s="463">
        <f>+COUNTIF(AY72,"&gt;0")*FTE</f>
        <v>0</v>
      </c>
      <c r="GG72" s="463">
        <f>+COUNTIF(AZ72,"&gt;0")*FTE</f>
        <v>0</v>
      </c>
      <c r="GH72" s="463">
        <f>+COUNTIF(BA72,"&gt;0")*FTE</f>
        <v>0</v>
      </c>
      <c r="GI72" s="463">
        <f>+COUNTIF(BB72,"&gt;0")*FTE</f>
        <v>0</v>
      </c>
      <c r="GJ72" s="463">
        <f>+COUNTIF(BC72,"&gt;0")*FTE</f>
        <v>0</v>
      </c>
      <c r="GK72" s="463">
        <f>+COUNTIF(BD72,"&gt;0")*FTE</f>
        <v>0</v>
      </c>
      <c r="GL72" s="463">
        <f>+COUNTIF(BE72,"&gt;0")*FTE</f>
        <v>0</v>
      </c>
      <c r="GM72" s="463">
        <f>+COUNTIF(BF72,"&gt;0")*FTE</f>
        <v>0</v>
      </c>
      <c r="GN72" s="463">
        <f>+COUNTIF(BG72,"&gt;0")*FTE</f>
        <v>0</v>
      </c>
      <c r="GO72" s="463">
        <f>+COUNTIF(BH72,"&gt;0")*FTE</f>
        <v>0</v>
      </c>
      <c r="GP72" s="463">
        <f>+COUNTIF(BI72,"&gt;0")*FTE</f>
        <v>0</v>
      </c>
      <c r="GQ72" s="463">
        <f>+COUNTIF(BJ72,"&gt;0")*FTE</f>
        <v>0</v>
      </c>
      <c r="GR72" s="463">
        <f>+COUNTIF(BK72,"&gt;0")*FTE</f>
        <v>0</v>
      </c>
      <c r="GS72" s="463">
        <f>+COUNTIF(BL72,"&gt;0")*FTE</f>
        <v>0</v>
      </c>
      <c r="GT72" s="463">
        <f>+COUNTIF(BM72,"&gt;0")*FTE</f>
        <v>0</v>
      </c>
      <c r="GU72" s="463">
        <f>+COUNTIF(BN72,"&gt;0")*FTE</f>
        <v>0</v>
      </c>
      <c r="GV72" s="463">
        <f>+COUNTIF(BO72,"&gt;0")*FTE</f>
        <v>0</v>
      </c>
      <c r="GW72" s="463">
        <f>+COUNTIF(BP72,"&gt;0")*FTE</f>
        <v>0</v>
      </c>
      <c r="GX72" s="463">
        <f>+COUNTIF(BQ72,"&gt;0")*FTE</f>
        <v>0</v>
      </c>
      <c r="GY72" s="463">
        <f>+COUNTIF(BR72,"&gt;0")*FTE</f>
        <v>0</v>
      </c>
      <c r="GZ72" s="463">
        <f>+COUNTIF(BS72,"&gt;0")*FTE</f>
        <v>0</v>
      </c>
      <c r="HA72" s="463">
        <f>+COUNTIF(BT72,"&gt;0")*FTE</f>
        <v>0</v>
      </c>
      <c r="HB72" s="463">
        <f>+COUNTIF(BU72,"&gt;0")*FTE</f>
        <v>0</v>
      </c>
      <c r="HC72" s="463">
        <f>+COUNTIF(BV72,"&gt;0")*FTE</f>
        <v>0</v>
      </c>
      <c r="HD72" s="463">
        <f>+COUNTIF(BW72,"&gt;0")*FTE</f>
        <v>0</v>
      </c>
      <c r="HE72" s="463">
        <f>+COUNTIF(BX72,"&gt;0")*FTE</f>
        <v>0</v>
      </c>
      <c r="HF72" s="463">
        <f>+COUNTIF(BY72,"&gt;0")*FTE</f>
        <v>0</v>
      </c>
      <c r="HG72" s="463">
        <f>+COUNTIF(BZ72,"&gt;0")*FTE</f>
        <v>0</v>
      </c>
      <c r="HH72" s="463">
        <f>+COUNTIF(CA72,"&gt;0")*FTE</f>
        <v>0</v>
      </c>
      <c r="HI72" s="463">
        <f>+COUNTIF(CB72,"&gt;0")*FTE</f>
        <v>0</v>
      </c>
      <c r="HJ72" s="463">
        <f>+COUNTIF(CC72,"&gt;0")*FTE</f>
        <v>0</v>
      </c>
      <c r="HK72" s="463">
        <f>+COUNTIF(CD72,"&gt;0")*FTE</f>
        <v>0</v>
      </c>
      <c r="HL72" s="463">
        <f>+COUNTIF(CE72,"&gt;0")*FTE</f>
        <v>0</v>
      </c>
      <c r="HM72" s="463">
        <f>+COUNTIF(CF72,"&gt;0")*FTE</f>
        <v>0</v>
      </c>
      <c r="HN72" s="463">
        <f>+COUNTIF(CG72,"&gt;0")*FTE</f>
        <v>0</v>
      </c>
      <c r="HO72" s="463">
        <f>+COUNTIF(CH72,"&gt;0")*FTE</f>
        <v>0</v>
      </c>
      <c r="HP72" s="463">
        <f>+COUNTIF(CI72,"&gt;0")*FTE</f>
        <v>0</v>
      </c>
      <c r="HQ72" s="463">
        <f>+COUNTIF(CJ72,"&gt;0")*FTE</f>
        <v>0</v>
      </c>
      <c r="HR72" s="463">
        <f>+COUNTIF(CK72,"&gt;0")*FTE</f>
        <v>0</v>
      </c>
      <c r="HS72" s="463">
        <f>+COUNTIF(CL72,"&gt;0")*FTE</f>
        <v>0</v>
      </c>
      <c r="HT72" s="463">
        <f>+COUNTIF(CM72,"&gt;0")*FTE</f>
        <v>0</v>
      </c>
      <c r="HU72" s="463">
        <f>+COUNTIF(CN72,"&gt;0")*FTE</f>
        <v>0</v>
      </c>
      <c r="HV72" s="463">
        <f>+COUNTIF(CO72,"&gt;0")*FTE</f>
        <v>0</v>
      </c>
      <c r="HW72" s="463">
        <f>+COUNTIF(CP72,"&gt;0")*FTE</f>
        <v>0</v>
      </c>
      <c r="HX72" s="463">
        <f>+COUNTIF(CQ72,"&gt;0")*FTE</f>
        <v>0</v>
      </c>
      <c r="HY72" s="463">
        <f>+COUNTIF(CR72,"&gt;0")*FTE</f>
        <v>0</v>
      </c>
      <c r="HZ72" s="463">
        <f>+COUNTIF(CS72,"&gt;0")*FTE</f>
        <v>0</v>
      </c>
      <c r="IA72" s="463">
        <f>+COUNTIF(CT72,"&gt;0")*FTE</f>
        <v>0</v>
      </c>
      <c r="IB72" s="463">
        <f>+COUNTIF(CU72,"&gt;0")*FTE</f>
        <v>0</v>
      </c>
      <c r="IC72" s="463">
        <f>+COUNTIF(CV72,"&gt;0")*FTE</f>
        <v>0</v>
      </c>
      <c r="ID72" s="463">
        <f>+COUNTIF(CW72,"&gt;0")*FTE</f>
        <v>0</v>
      </c>
      <c r="IE72" s="463">
        <f>+COUNTIF(CX72,"&gt;0")*FTE</f>
        <v>0</v>
      </c>
      <c r="IF72" s="463">
        <f>+COUNTIF(CY72,"&gt;0")*FTE</f>
        <v>0</v>
      </c>
      <c r="IG72" s="463">
        <f>+COUNTIF(CZ72,"&gt;0")*FTE</f>
        <v>0</v>
      </c>
      <c r="IH72" s="463">
        <f>+COUNTIF(DA72,"&gt;0")*FTE</f>
        <v>0</v>
      </c>
      <c r="II72" s="463">
        <f>+COUNTIF(DB72,"&gt;0")*FTE</f>
        <v>0</v>
      </c>
      <c r="IJ72" s="463">
        <f>+COUNTIF(DC72,"&gt;0")*FTE</f>
        <v>0</v>
      </c>
      <c r="IK72" s="463">
        <f>+COUNTIF(DD72,"&gt;0")*FTE</f>
        <v>0</v>
      </c>
      <c r="IL72" s="463">
        <f>+COUNTIF(DE72,"&gt;0")*FTE</f>
        <v>0</v>
      </c>
      <c r="IM72" s="463">
        <f>+COUNTIF(DF72,"&gt;0")*FTE</f>
        <v>0</v>
      </c>
      <c r="IN72" s="463">
        <f>+COUNTIF(DG72,"&gt;0")*FTE</f>
        <v>0</v>
      </c>
      <c r="IO72" s="463">
        <f>+COUNTIF(DH72,"&gt;0")*FTE</f>
        <v>0</v>
      </c>
      <c r="IP72" s="463">
        <f>+COUNTIF(DI72,"&gt;0")*FTE</f>
        <v>0</v>
      </c>
      <c r="IQ72" s="463">
        <f>+COUNTIF(DJ72,"&gt;0")*FTE</f>
        <v>0</v>
      </c>
      <c r="IR72" s="463">
        <f>+COUNTIF(DK72,"&gt;0")*FTE</f>
        <v>0</v>
      </c>
      <c r="IS72" s="463">
        <f>+COUNTIF(DL72,"&gt;0")*FTE</f>
        <v>0</v>
      </c>
      <c r="IT72" s="463">
        <f>+COUNTIF(DM72,"&gt;0")*FTE</f>
        <v>0</v>
      </c>
      <c r="IU72" s="463">
        <f>+COUNTIF(DN72,"&gt;0")*FTE</f>
        <v>0</v>
      </c>
      <c r="IV72" s="463">
        <f>+COUNTIF(DO72,"&gt;0")*FTE</f>
        <v>0</v>
      </c>
      <c r="IW72" s="463">
        <f>+COUNTIF(DP72,"&gt;0")*FTE</f>
        <v>0</v>
      </c>
      <c r="IX72" s="463">
        <f>+COUNTIF(DQ72,"&gt;0")*FTE</f>
        <v>0</v>
      </c>
      <c r="IY72" s="463">
        <f>+COUNTIF(DR72,"&gt;0")*FTE</f>
        <v>0</v>
      </c>
      <c r="IZ72" s="463">
        <f>+COUNTIF(DS72,"&gt;0")*FTE</f>
        <v>0</v>
      </c>
      <c r="JA72" s="463">
        <f>+COUNTIF(DT72,"&gt;0")*FTE</f>
        <v>0</v>
      </c>
      <c r="JB72" s="463">
        <f>+COUNTIF(DU72,"&gt;0")*FTE</f>
        <v>0</v>
      </c>
      <c r="JC72" s="463">
        <f>+COUNTIF(DV72,"&gt;0")*FTE</f>
        <v>0</v>
      </c>
      <c r="JD72" s="463">
        <f>+COUNTIF(DW72,"&gt;0")*FTE</f>
        <v>0</v>
      </c>
      <c r="JE72" s="463">
        <f>+COUNTIF(DX72,"&gt;0")*FTE</f>
        <v>0</v>
      </c>
      <c r="JF72" s="463">
        <f>+COUNTIF(DY72,"&gt;0")*FTE</f>
        <v>0</v>
      </c>
      <c r="JG72" s="463">
        <f>+COUNTIF(DZ72,"&gt;0")*FTE</f>
        <v>0</v>
      </c>
      <c r="JH72" s="463">
        <f>+COUNTIF(EA72,"&gt;0")*FTE</f>
        <v>0</v>
      </c>
      <c r="JI72" s="463">
        <f>+COUNTIF(EB72,"&gt;0")*FTE</f>
        <v>0</v>
      </c>
      <c r="JJ72" s="463">
        <f>+COUNTIF(EC72,"&gt;0")*FTE</f>
        <v>0</v>
      </c>
      <c r="JK72" s="463">
        <f>+COUNTIF(ED72,"&gt;0")*FTE</f>
        <v>0</v>
      </c>
      <c r="JL72" s="463">
        <f>+COUNTIF(EE72,"&gt;0")*FTE</f>
        <v>0</v>
      </c>
      <c r="JM72" s="463">
        <f>+COUNTIF(EF72,"&gt;0")*FTE</f>
        <v>0</v>
      </c>
      <c r="JN72" s="463">
        <f>+COUNTIF(EG72,"&gt;0")*FTE</f>
        <v>0</v>
      </c>
      <c r="JO72" s="463">
        <f>+COUNTIF(EH72,"&gt;0")*FTE</f>
        <v>0</v>
      </c>
      <c r="JP72" s="463">
        <f>+COUNTIF(EI72,"&gt;0")*FTE</f>
        <v>0</v>
      </c>
      <c r="JQ72" s="463">
        <f>+COUNTIF(EJ72,"&gt;0")*FTE</f>
        <v>0</v>
      </c>
      <c r="JR72" s="463">
        <f>+COUNTIF(EK72,"&gt;0")*FTE</f>
        <v>0</v>
      </c>
      <c r="JS72" s="463">
        <f>+COUNTIF(EL72,"&gt;0")*FTE</f>
        <v>0</v>
      </c>
      <c r="JT72" s="463">
        <f>+COUNTIF(EM72,"&gt;0")*FTE</f>
        <v>0</v>
      </c>
      <c r="JU72" s="463">
        <f>+COUNTIF(EN72,"&gt;0")*FTE</f>
        <v>0</v>
      </c>
      <c r="JV72" s="463">
        <f>+COUNTIF(EO72,"&gt;0")*FTE</f>
        <v>0</v>
      </c>
      <c r="JW72" s="463">
        <f>+COUNTIF(EP72,"&gt;0")*FTE</f>
        <v>0</v>
      </c>
      <c r="JX72" s="463">
        <f>+COUNTIF(EQ72,"&gt;0")*FTE</f>
        <v>0</v>
      </c>
      <c r="JY72" s="463">
        <f>+COUNTIF(ER72,"&gt;0")*FTE</f>
        <v>0</v>
      </c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</row>
    <row r="73" ht="12.75" customHeight="1">
      <c r="A73" s="467"/>
      <c r="B73" s="464" t="s">
        <v>419</v>
      </c>
      <c r="C73" s="452" t="s">
        <v>375</v>
      </c>
      <c r="D73" s="202" t="s">
        <v>403</v>
      </c>
      <c r="E73" s="453">
        <v>200000.0</v>
      </c>
      <c r="F73" s="202">
        <v>1.0</v>
      </c>
      <c r="G73" s="202">
        <v>1.0</v>
      </c>
      <c r="H73" s="202"/>
      <c r="I73" s="202"/>
      <c r="J73" s="454">
        <v>1.0</v>
      </c>
      <c r="K73" s="465">
        <f>+DATE((Starting_Year+F73-1)*ISNUMBER(F73)+2099*ISBLANK(F73),G73*ISNUMBER(G73)+12*ISBLANK(G73),1)</f>
        <v>45658</v>
      </c>
      <c r="L73" s="466">
        <f>+DATE((Starting_Year+H73-1)*ISNUMBER(H73)+2099*ISBLANK(H73),I73*ISNUMBER(I73)+12*ISBLANK(I73),1)</f>
        <v>73020</v>
      </c>
      <c r="M73" s="171">
        <f t="shared" si="93"/>
        <v>16666.66667</v>
      </c>
      <c r="N73" s="458" t="str">
        <f t="shared" si="94"/>
        <v>CEO</v>
      </c>
      <c r="O73" s="82"/>
      <c r="P73" s="459"/>
      <c r="Q73" s="460">
        <f>(Q$70&gt;=Hire_Date)*Monthly_Salary+(AND(Q$68&lt;&gt;Hire_Month)*P73+AND(Q$68=Hire_Month,P73&gt;0)*P73*(1+Annual_Cost_of_Living_Adjustment))*(End_Date&gt;=Q$70)</f>
        <v>16666.66667</v>
      </c>
      <c r="R73" s="460">
        <f>(R$70=Hire_Date)*Monthly_Salary+(AND(R$68&lt;&gt;Hire_Month)*Q73+AND(R$68=Hire_Month,Q73&gt;0)*Q73*(1+Annual_Cost_of_Living_Adjustment))*(End_Date&gt;=R$70)</f>
        <v>16666.66667</v>
      </c>
      <c r="S73" s="460">
        <f>(S$70=Hire_Date)*Monthly_Salary+(AND(S$68&lt;&gt;Hire_Month)*R73+AND(S$68=Hire_Month,R73&gt;0)*R73*(1+Annual_Cost_of_Living_Adjustment))*(End_Date&gt;=S$70)</f>
        <v>16666.66667</v>
      </c>
      <c r="T73" s="460">
        <f>(T$70=Hire_Date)*Monthly_Salary+(AND(T$68&lt;&gt;Hire_Month)*S73+AND(T$68=Hire_Month,S73&gt;0)*S73*(1+Annual_Cost_of_Living_Adjustment))*(End_Date&gt;=T$70)</f>
        <v>16666.66667</v>
      </c>
      <c r="U73" s="460">
        <f>(U$70=Hire_Date)*Monthly_Salary+(AND(U$68&lt;&gt;Hire_Month)*T73+AND(U$68=Hire_Month,T73&gt;0)*T73*(1+Annual_Cost_of_Living_Adjustment))*(End_Date&gt;=U$70)</f>
        <v>16666.66667</v>
      </c>
      <c r="V73" s="460">
        <f>(V$70=Hire_Date)*Monthly_Salary+(AND(V$68&lt;&gt;Hire_Month)*U73+AND(V$68=Hire_Month,U73&gt;0)*U73*(1+Annual_Cost_of_Living_Adjustment))*(End_Date&gt;=V$70)</f>
        <v>16666.66667</v>
      </c>
      <c r="W73" s="460">
        <f>(W$70=Hire_Date)*Monthly_Salary+(AND(W$68&lt;&gt;Hire_Month)*V73+AND(W$68=Hire_Month,V73&gt;0)*V73*(1+Annual_Cost_of_Living_Adjustment))*(End_Date&gt;=W$70)</f>
        <v>16666.66667</v>
      </c>
      <c r="X73" s="460">
        <f>(X$70=Hire_Date)*Monthly_Salary+(AND(X$68&lt;&gt;Hire_Month)*W73+AND(X$68=Hire_Month,W73&gt;0)*W73*(1+Annual_Cost_of_Living_Adjustment))*(End_Date&gt;=X$70)</f>
        <v>16666.66667</v>
      </c>
      <c r="Y73" s="460">
        <f>(Y$70=Hire_Date)*Monthly_Salary+(AND(Y$68&lt;&gt;Hire_Month)*X73+AND(Y$68=Hire_Month,X73&gt;0)*X73*(1+Annual_Cost_of_Living_Adjustment))*(End_Date&gt;=Y$70)</f>
        <v>16666.66667</v>
      </c>
      <c r="Z73" s="460">
        <f>(Z$70=Hire_Date)*Monthly_Salary+(AND(Z$68&lt;&gt;Hire_Month)*Y73+AND(Z$68=Hire_Month,Y73&gt;0)*Y73*(1+Annual_Cost_of_Living_Adjustment))*(End_Date&gt;=Z$70)</f>
        <v>16666.66667</v>
      </c>
      <c r="AA73" s="460">
        <f>(AA$70=Hire_Date)*Monthly_Salary+(AND(AA$68&lt;&gt;Hire_Month)*Z73+AND(AA$68=Hire_Month,Z73&gt;0)*Z73*(1+Annual_Cost_of_Living_Adjustment))*(End_Date&gt;=AA$70)</f>
        <v>16666.66667</v>
      </c>
      <c r="AB73" s="460">
        <f>(AB$70=Hire_Date)*Monthly_Salary+(AND(AB$68&lt;&gt;Hire_Month)*AA73+AND(AB$68=Hire_Month,AA73&gt;0)*AA73*(1+Annual_Cost_of_Living_Adjustment))*(End_Date&gt;=AB$70)</f>
        <v>16666.66667</v>
      </c>
      <c r="AC73" s="460">
        <f>(AC$70=Hire_Date)*Monthly_Salary+(AND(AC$68&lt;&gt;Hire_Month)*AB73+AND(AC$68=Hire_Month,AB73&gt;0)*AB73*(1+Annual_Cost_of_Living_Adjustment))*(End_Date&gt;=AC$70)</f>
        <v>17000</v>
      </c>
      <c r="AD73" s="460">
        <f>(AD$70=Hire_Date)*Monthly_Salary+(AND(AD$68&lt;&gt;Hire_Month)*AC73+AND(AD$68=Hire_Month,AC73&gt;0)*AC73*(1+Annual_Cost_of_Living_Adjustment))*(End_Date&gt;=AD$70)</f>
        <v>17000</v>
      </c>
      <c r="AE73" s="460">
        <f>(AE$70=Hire_Date)*Monthly_Salary+(AND(AE$68&lt;&gt;Hire_Month)*AD73+AND(AE$68=Hire_Month,AD73&gt;0)*AD73*(1+Annual_Cost_of_Living_Adjustment))*(End_Date&gt;=AE$70)</f>
        <v>17000</v>
      </c>
      <c r="AF73" s="460">
        <f>(AF$70=Hire_Date)*Monthly_Salary+(AND(AF$68&lt;&gt;Hire_Month)*AE73+AND(AF$68=Hire_Month,AE73&gt;0)*AE73*(1+Annual_Cost_of_Living_Adjustment))*(End_Date&gt;=AF$70)</f>
        <v>17000</v>
      </c>
      <c r="AG73" s="460">
        <f>(AG$70=Hire_Date)*Monthly_Salary+(AND(AG$68&lt;&gt;Hire_Month)*AF73+AND(AG$68=Hire_Month,AF73&gt;0)*AF73*(1+Annual_Cost_of_Living_Adjustment))*(End_Date&gt;=AG$70)</f>
        <v>17000</v>
      </c>
      <c r="AH73" s="460">
        <f>(AH$70=Hire_Date)*Monthly_Salary+(AND(AH$68&lt;&gt;Hire_Month)*AG73+AND(AH$68=Hire_Month,AG73&gt;0)*AG73*(1+Annual_Cost_of_Living_Adjustment))*(End_Date&gt;=AH$70)</f>
        <v>17000</v>
      </c>
      <c r="AI73" s="460">
        <f>(AI$70=Hire_Date)*Monthly_Salary+(AND(AI$68&lt;&gt;Hire_Month)*AH73+AND(AI$68=Hire_Month,AH73&gt;0)*AH73*(1+Annual_Cost_of_Living_Adjustment))*(End_Date&gt;=AI$70)</f>
        <v>17000</v>
      </c>
      <c r="AJ73" s="460">
        <f>(AJ$70=Hire_Date)*Monthly_Salary+(AND(AJ$68&lt;&gt;Hire_Month)*AI73+AND(AJ$68=Hire_Month,AI73&gt;0)*AI73*(1+Annual_Cost_of_Living_Adjustment))*(End_Date&gt;=AJ$70)</f>
        <v>17000</v>
      </c>
      <c r="AK73" s="460">
        <f>(AK$70=Hire_Date)*Monthly_Salary+(AND(AK$68&lt;&gt;Hire_Month)*AJ73+AND(AK$68=Hire_Month,AJ73&gt;0)*AJ73*(1+Annual_Cost_of_Living_Adjustment))*(End_Date&gt;=AK$70)</f>
        <v>17000</v>
      </c>
      <c r="AL73" s="460">
        <f>(AL$70=Hire_Date)*Monthly_Salary+(AND(AL$68&lt;&gt;Hire_Month)*AK73+AND(AL$68=Hire_Month,AK73&gt;0)*AK73*(1+Annual_Cost_of_Living_Adjustment))*(End_Date&gt;=AL$70)</f>
        <v>17000</v>
      </c>
      <c r="AM73" s="460">
        <f>(AM$70=Hire_Date)*Monthly_Salary+(AND(AM$68&lt;&gt;Hire_Month)*AL73+AND(AM$68=Hire_Month,AL73&gt;0)*AL73*(1+Annual_Cost_of_Living_Adjustment))*(End_Date&gt;=AM$70)</f>
        <v>17000</v>
      </c>
      <c r="AN73" s="460">
        <f>(AN$70=Hire_Date)*Monthly_Salary+(AND(AN$68&lt;&gt;Hire_Month)*AM73+AND(AN$68=Hire_Month,AM73&gt;0)*AM73*(1+Annual_Cost_of_Living_Adjustment))*(End_Date&gt;=AN$70)</f>
        <v>17000</v>
      </c>
      <c r="AO73" s="460">
        <f>(AO$70=Hire_Date)*Monthly_Salary+(AND(AO$68&lt;&gt;Hire_Month)*AN73+AND(AO$68=Hire_Month,AN73&gt;0)*AN73*(1+Annual_Cost_of_Living_Adjustment))*(End_Date&gt;=AO$70)</f>
        <v>17340</v>
      </c>
      <c r="AP73" s="460">
        <f>(AP$70=Hire_Date)*Monthly_Salary+(AND(AP$68&lt;&gt;Hire_Month)*AO73+AND(AP$68=Hire_Month,AO73&gt;0)*AO73*(1+Annual_Cost_of_Living_Adjustment))*(End_Date&gt;=AP$70)</f>
        <v>17340</v>
      </c>
      <c r="AQ73" s="460">
        <f>(AQ$70=Hire_Date)*Monthly_Salary+(AND(AQ$68&lt;&gt;Hire_Month)*AP73+AND(AQ$68=Hire_Month,AP73&gt;0)*AP73*(1+Annual_Cost_of_Living_Adjustment))*(End_Date&gt;=AQ$70)</f>
        <v>17340</v>
      </c>
      <c r="AR73" s="460">
        <f>(AR$70=Hire_Date)*Monthly_Salary+(AND(AR$68&lt;&gt;Hire_Month)*AQ73+AND(AR$68=Hire_Month,AQ73&gt;0)*AQ73*(1+Annual_Cost_of_Living_Adjustment))*(End_Date&gt;=AR$70)</f>
        <v>17340</v>
      </c>
      <c r="AS73" s="460">
        <f>(AS$70=Hire_Date)*Monthly_Salary+(AND(AS$68&lt;&gt;Hire_Month)*AR73+AND(AS$68=Hire_Month,AR73&gt;0)*AR73*(1+Annual_Cost_of_Living_Adjustment))*(End_Date&gt;=AS$70)</f>
        <v>17340</v>
      </c>
      <c r="AT73" s="460">
        <f>(AT$70=Hire_Date)*Monthly_Salary+(AND(AT$68&lt;&gt;Hire_Month)*AS73+AND(AT$68=Hire_Month,AS73&gt;0)*AS73*(1+Annual_Cost_of_Living_Adjustment))*(End_Date&gt;=AT$70)</f>
        <v>17340</v>
      </c>
      <c r="AU73" s="460">
        <f>(AU$70=Hire_Date)*Monthly_Salary+(AND(AU$68&lt;&gt;Hire_Month)*AT73+AND(AU$68=Hire_Month,AT73&gt;0)*AT73*(1+Annual_Cost_of_Living_Adjustment))*(End_Date&gt;=AU$70)</f>
        <v>17340</v>
      </c>
      <c r="AV73" s="460">
        <f>(AV$70=Hire_Date)*Monthly_Salary+(AND(AV$68&lt;&gt;Hire_Month)*AU73+AND(AV$68=Hire_Month,AU73&gt;0)*AU73*(1+Annual_Cost_of_Living_Adjustment))*(End_Date&gt;=AV$70)</f>
        <v>17340</v>
      </c>
      <c r="AW73" s="460">
        <f>(AW$70=Hire_Date)*Monthly_Salary+(AND(AW$68&lt;&gt;Hire_Month)*AV73+AND(AW$68=Hire_Month,AV73&gt;0)*AV73*(1+Annual_Cost_of_Living_Adjustment))*(End_Date&gt;=AW$70)</f>
        <v>17340</v>
      </c>
      <c r="AX73" s="460">
        <f>(AX$70=Hire_Date)*Monthly_Salary+(AND(AX$68&lt;&gt;Hire_Month)*AW73+AND(AX$68=Hire_Month,AW73&gt;0)*AW73*(1+Annual_Cost_of_Living_Adjustment))*(End_Date&gt;=AX$70)</f>
        <v>17340</v>
      </c>
      <c r="AY73" s="460">
        <f>(AY$70=Hire_Date)*Monthly_Salary+(AND(AY$68&lt;&gt;Hire_Month)*AX73+AND(AY$68=Hire_Month,AX73&gt;0)*AX73*(1+Annual_Cost_of_Living_Adjustment))*(End_Date&gt;=AY$70)</f>
        <v>17340</v>
      </c>
      <c r="AZ73" s="460">
        <f>(AZ$70=Hire_Date)*Monthly_Salary+(AND(AZ$68&lt;&gt;Hire_Month)*AY73+AND(AZ$68=Hire_Month,AY73&gt;0)*AY73*(1+Annual_Cost_of_Living_Adjustment))*(End_Date&gt;=AZ$70)</f>
        <v>17340</v>
      </c>
      <c r="BA73" s="460">
        <f>(BA$70=Hire_Date)*Monthly_Salary+(AND(BA$68&lt;&gt;Hire_Month)*AZ73+AND(BA$68=Hire_Month,AZ73&gt;0)*AZ73*(1+Annual_Cost_of_Living_Adjustment))*(End_Date&gt;=BA$70)</f>
        <v>17686.8</v>
      </c>
      <c r="BB73" s="460">
        <f>(BB$70=Hire_Date)*Monthly_Salary+(AND(BB$68&lt;&gt;Hire_Month)*BA73+AND(BB$68=Hire_Month,BA73&gt;0)*BA73*(1+Annual_Cost_of_Living_Adjustment))*(End_Date&gt;=BB$70)</f>
        <v>17686.8</v>
      </c>
      <c r="BC73" s="460">
        <f>(BC$70=Hire_Date)*Monthly_Salary+(AND(BC$68&lt;&gt;Hire_Month)*BB73+AND(BC$68=Hire_Month,BB73&gt;0)*BB73*(1+Annual_Cost_of_Living_Adjustment))*(End_Date&gt;=BC$70)</f>
        <v>17686.8</v>
      </c>
      <c r="BD73" s="460">
        <f>(BD$70=Hire_Date)*Monthly_Salary+(AND(BD$68&lt;&gt;Hire_Month)*BC73+AND(BD$68=Hire_Month,BC73&gt;0)*BC73*(1+Annual_Cost_of_Living_Adjustment))*(End_Date&gt;=BD$70)</f>
        <v>17686.8</v>
      </c>
      <c r="BE73" s="460">
        <f>(BE$70=Hire_Date)*Monthly_Salary+(AND(BE$68&lt;&gt;Hire_Month)*BD73+AND(BE$68=Hire_Month,BD73&gt;0)*BD73*(1+Annual_Cost_of_Living_Adjustment))*(End_Date&gt;=BE$70)</f>
        <v>17686.8</v>
      </c>
      <c r="BF73" s="460">
        <f>(BF$70=Hire_Date)*Monthly_Salary+(AND(BF$68&lt;&gt;Hire_Month)*BE73+AND(BF$68=Hire_Month,BE73&gt;0)*BE73*(1+Annual_Cost_of_Living_Adjustment))*(End_Date&gt;=BF$70)</f>
        <v>17686.8</v>
      </c>
      <c r="BG73" s="460">
        <f>(BG$70=Hire_Date)*Monthly_Salary+(AND(BG$68&lt;&gt;Hire_Month)*BF73+AND(BG$68=Hire_Month,BF73&gt;0)*BF73*(1+Annual_Cost_of_Living_Adjustment))*(End_Date&gt;=BG$70)</f>
        <v>17686.8</v>
      </c>
      <c r="BH73" s="460">
        <f>(BH$70=Hire_Date)*Monthly_Salary+(AND(BH$68&lt;&gt;Hire_Month)*BG73+AND(BH$68=Hire_Month,BG73&gt;0)*BG73*(1+Annual_Cost_of_Living_Adjustment))*(End_Date&gt;=BH$70)</f>
        <v>17686.8</v>
      </c>
      <c r="BI73" s="460">
        <f>(BI$70=Hire_Date)*Monthly_Salary+(AND(BI$68&lt;&gt;Hire_Month)*BH73+AND(BI$68=Hire_Month,BH73&gt;0)*BH73*(1+Annual_Cost_of_Living_Adjustment))*(End_Date&gt;=BI$70)</f>
        <v>17686.8</v>
      </c>
      <c r="BJ73" s="460">
        <f>(BJ$70=Hire_Date)*Monthly_Salary+(AND(BJ$68&lt;&gt;Hire_Month)*BI73+AND(BJ$68=Hire_Month,BI73&gt;0)*BI73*(1+Annual_Cost_of_Living_Adjustment))*(End_Date&gt;=BJ$70)</f>
        <v>17686.8</v>
      </c>
      <c r="BK73" s="460">
        <f>(BK$70=Hire_Date)*Monthly_Salary+(AND(BK$68&lt;&gt;Hire_Month)*BJ73+AND(BK$68=Hire_Month,BJ73&gt;0)*BJ73*(1+Annual_Cost_of_Living_Adjustment))*(End_Date&gt;=BK$70)</f>
        <v>17686.8</v>
      </c>
      <c r="BL73" s="460">
        <f>(BL$70=Hire_Date)*Monthly_Salary+(AND(BL$68&lt;&gt;Hire_Month)*BK73+AND(BL$68=Hire_Month,BK73&gt;0)*BK73*(1+Annual_Cost_of_Living_Adjustment))*(End_Date&gt;=BL$70)</f>
        <v>17686.8</v>
      </c>
      <c r="BM73" s="460">
        <f>(BM$70=Hire_Date)*Monthly_Salary+(AND(BM$68&lt;&gt;Hire_Month)*BL73+AND(BM$68=Hire_Month,BL73&gt;0)*BL73*(1+Annual_Cost_of_Living_Adjustment))*(End_Date&gt;=BM$70)</f>
        <v>18040.536</v>
      </c>
      <c r="BN73" s="460">
        <f>(BN$70=Hire_Date)*Monthly_Salary+(AND(BN$68&lt;&gt;Hire_Month)*BM73+AND(BN$68=Hire_Month,BM73&gt;0)*BM73*(1+Annual_Cost_of_Living_Adjustment))*(End_Date&gt;=BN$70)</f>
        <v>18040.536</v>
      </c>
      <c r="BO73" s="460">
        <f>(BO$70=Hire_Date)*Monthly_Salary+(AND(BO$68&lt;&gt;Hire_Month)*BN73+AND(BO$68=Hire_Month,BN73&gt;0)*BN73*(1+Annual_Cost_of_Living_Adjustment))*(End_Date&gt;=BO$70)</f>
        <v>18040.536</v>
      </c>
      <c r="BP73" s="460">
        <f>(BP$70=Hire_Date)*Monthly_Salary+(AND(BP$68&lt;&gt;Hire_Month)*BO73+AND(BP$68=Hire_Month,BO73&gt;0)*BO73*(1+Annual_Cost_of_Living_Adjustment))*(End_Date&gt;=BP$70)</f>
        <v>18040.536</v>
      </c>
      <c r="BQ73" s="460">
        <f>(BQ$70=Hire_Date)*Monthly_Salary+(AND(BQ$68&lt;&gt;Hire_Month)*BP73+AND(BQ$68=Hire_Month,BP73&gt;0)*BP73*(1+Annual_Cost_of_Living_Adjustment))*(End_Date&gt;=BQ$70)</f>
        <v>18040.536</v>
      </c>
      <c r="BR73" s="460">
        <f>(BR$70=Hire_Date)*Monthly_Salary+(AND(BR$68&lt;&gt;Hire_Month)*BQ73+AND(BR$68=Hire_Month,BQ73&gt;0)*BQ73*(1+Annual_Cost_of_Living_Adjustment))*(End_Date&gt;=BR$70)</f>
        <v>18040.536</v>
      </c>
      <c r="BS73" s="460">
        <f>(BS$70=Hire_Date)*Monthly_Salary+(AND(BS$68&lt;&gt;Hire_Month)*BR73+AND(BS$68=Hire_Month,BR73&gt;0)*BR73*(1+Annual_Cost_of_Living_Adjustment))*(End_Date&gt;=BS$70)</f>
        <v>18040.536</v>
      </c>
      <c r="BT73" s="460">
        <f>(BT$70=Hire_Date)*Monthly_Salary+(AND(BT$68&lt;&gt;Hire_Month)*BS73+AND(BT$68=Hire_Month,BS73&gt;0)*BS73*(1+Annual_Cost_of_Living_Adjustment))*(End_Date&gt;=BT$70)</f>
        <v>18040.536</v>
      </c>
      <c r="BU73" s="460">
        <f>(BU$70=Hire_Date)*Monthly_Salary+(AND(BU$68&lt;&gt;Hire_Month)*BT73+AND(BU$68=Hire_Month,BT73&gt;0)*BT73*(1+Annual_Cost_of_Living_Adjustment))*(End_Date&gt;=BU$70)</f>
        <v>18040.536</v>
      </c>
      <c r="BV73" s="460">
        <f>(BV$70=Hire_Date)*Monthly_Salary+(AND(BV$68&lt;&gt;Hire_Month)*BU73+AND(BV$68=Hire_Month,BU73&gt;0)*BU73*(1+Annual_Cost_of_Living_Adjustment))*(End_Date&gt;=BV$70)</f>
        <v>18040.536</v>
      </c>
      <c r="BW73" s="460">
        <f>(BW$70=Hire_Date)*Monthly_Salary+(AND(BW$68&lt;&gt;Hire_Month)*BV73+AND(BW$68=Hire_Month,BV73&gt;0)*BV73*(1+Annual_Cost_of_Living_Adjustment))*(End_Date&gt;=BW$70)</f>
        <v>18040.536</v>
      </c>
      <c r="BX73" s="460">
        <f>(BX$70=Hire_Date)*Monthly_Salary+(AND(BX$68&lt;&gt;Hire_Month)*BW73+AND(BX$68=Hire_Month,BW73&gt;0)*BW73*(1+Annual_Cost_of_Living_Adjustment))*(End_Date&gt;=BX$70)</f>
        <v>18040.536</v>
      </c>
      <c r="BY73" s="460">
        <f>(BY$70=Hire_Date)*Monthly_Salary+(AND(BY$68&lt;&gt;Hire_Month)*BX73+AND(BY$68=Hire_Month,BX73&gt;0)*BX73*(1+Annual_Cost_of_Living_Adjustment))*(End_Date&gt;=BY$70)</f>
        <v>18401.34672</v>
      </c>
      <c r="BZ73" s="460">
        <f>(BZ$70=Hire_Date)*Monthly_Salary+(AND(BZ$68&lt;&gt;Hire_Month)*BY73+AND(BZ$68=Hire_Month,BY73&gt;0)*BY73*(1+Annual_Cost_of_Living_Adjustment))*(End_Date&gt;=BZ$70)</f>
        <v>18401.34672</v>
      </c>
      <c r="CA73" s="460">
        <f>(CA$70=Hire_Date)*Monthly_Salary+(AND(CA$68&lt;&gt;Hire_Month)*BZ73+AND(CA$68=Hire_Month,BZ73&gt;0)*BZ73*(1+Annual_Cost_of_Living_Adjustment))*(End_Date&gt;=CA$70)</f>
        <v>18401.34672</v>
      </c>
      <c r="CB73" s="460">
        <f>(CB$70=Hire_Date)*Monthly_Salary+(AND(CB$68&lt;&gt;Hire_Month)*CA73+AND(CB$68=Hire_Month,CA73&gt;0)*CA73*(1+Annual_Cost_of_Living_Adjustment))*(End_Date&gt;=CB$70)</f>
        <v>18401.34672</v>
      </c>
      <c r="CC73" s="460">
        <f>(CC$70=Hire_Date)*Monthly_Salary+(AND(CC$68&lt;&gt;Hire_Month)*CB73+AND(CC$68=Hire_Month,CB73&gt;0)*CB73*(1+Annual_Cost_of_Living_Adjustment))*(End_Date&gt;=CC$70)</f>
        <v>18401.34672</v>
      </c>
      <c r="CD73" s="460">
        <f>(CD$70=Hire_Date)*Monthly_Salary+(AND(CD$68&lt;&gt;Hire_Month)*CC73+AND(CD$68=Hire_Month,CC73&gt;0)*CC73*(1+Annual_Cost_of_Living_Adjustment))*(End_Date&gt;=CD$70)</f>
        <v>18401.34672</v>
      </c>
      <c r="CE73" s="460">
        <f>(CE$70=Hire_Date)*Monthly_Salary+(AND(CE$68&lt;&gt;Hire_Month)*CD73+AND(CE$68=Hire_Month,CD73&gt;0)*CD73*(1+Annual_Cost_of_Living_Adjustment))*(End_Date&gt;=CE$70)</f>
        <v>18401.34672</v>
      </c>
      <c r="CF73" s="460">
        <f>(CF$70=Hire_Date)*Monthly_Salary+(AND(CF$68&lt;&gt;Hire_Month)*CE73+AND(CF$68=Hire_Month,CE73&gt;0)*CE73*(1+Annual_Cost_of_Living_Adjustment))*(End_Date&gt;=CF$70)</f>
        <v>18401.34672</v>
      </c>
      <c r="CG73" s="460">
        <f>(CG$70=Hire_Date)*Monthly_Salary+(AND(CG$68&lt;&gt;Hire_Month)*CF73+AND(CG$68=Hire_Month,CF73&gt;0)*CF73*(1+Annual_Cost_of_Living_Adjustment))*(End_Date&gt;=CG$70)</f>
        <v>18401.34672</v>
      </c>
      <c r="CH73" s="460">
        <f>(CH$70=Hire_Date)*Monthly_Salary+(AND(CH$68&lt;&gt;Hire_Month)*CG73+AND(CH$68=Hire_Month,CG73&gt;0)*CG73*(1+Annual_Cost_of_Living_Adjustment))*(End_Date&gt;=CH$70)</f>
        <v>18401.34672</v>
      </c>
      <c r="CI73" s="460">
        <f>(CI$70=Hire_Date)*Monthly_Salary+(AND(CI$68&lt;&gt;Hire_Month)*CH73+AND(CI$68=Hire_Month,CH73&gt;0)*CH73*(1+Annual_Cost_of_Living_Adjustment))*(End_Date&gt;=CI$70)</f>
        <v>18401.34672</v>
      </c>
      <c r="CJ73" s="460">
        <f>(CJ$70=Hire_Date)*Monthly_Salary+(AND(CJ$68&lt;&gt;Hire_Month)*CI73+AND(CJ$68=Hire_Month,CI73&gt;0)*CI73*(1+Annual_Cost_of_Living_Adjustment))*(End_Date&gt;=CJ$70)</f>
        <v>18401.34672</v>
      </c>
      <c r="CK73" s="460">
        <f>(CK$70=Hire_Date)*Monthly_Salary+(AND(CK$68&lt;&gt;Hire_Month)*CJ73+AND(CK$68=Hire_Month,CJ73&gt;0)*CJ73*(1+Annual_Cost_of_Living_Adjustment))*(End_Date&gt;=CK$70)</f>
        <v>18769.37365</v>
      </c>
      <c r="CL73" s="460">
        <f>(CL$70=Hire_Date)*Monthly_Salary+(AND(CL$68&lt;&gt;Hire_Month)*CK73+AND(CL$68=Hire_Month,CK73&gt;0)*CK73*(1+Annual_Cost_of_Living_Adjustment))*(End_Date&gt;=CL$70)</f>
        <v>18769.37365</v>
      </c>
      <c r="CM73" s="460">
        <f>(CM$70=Hire_Date)*Monthly_Salary+(AND(CM$68&lt;&gt;Hire_Month)*CL73+AND(CM$68=Hire_Month,CL73&gt;0)*CL73*(1+Annual_Cost_of_Living_Adjustment))*(End_Date&gt;=CM$70)</f>
        <v>18769.37365</v>
      </c>
      <c r="CN73" s="460">
        <f>(CN$70=Hire_Date)*Monthly_Salary+(AND(CN$68&lt;&gt;Hire_Month)*CM73+AND(CN$68=Hire_Month,CM73&gt;0)*CM73*(1+Annual_Cost_of_Living_Adjustment))*(End_Date&gt;=CN$70)</f>
        <v>18769.37365</v>
      </c>
      <c r="CO73" s="460">
        <f>(CO$70=Hire_Date)*Monthly_Salary+(AND(CO$68&lt;&gt;Hire_Month)*CN73+AND(CO$68=Hire_Month,CN73&gt;0)*CN73*(1+Annual_Cost_of_Living_Adjustment))*(End_Date&gt;=CO$70)</f>
        <v>18769.37365</v>
      </c>
      <c r="CP73" s="460">
        <f>(CP$70=Hire_Date)*Monthly_Salary+(AND(CP$68&lt;&gt;Hire_Month)*CO73+AND(CP$68=Hire_Month,CO73&gt;0)*CO73*(1+Annual_Cost_of_Living_Adjustment))*(End_Date&gt;=CP$70)</f>
        <v>18769.37365</v>
      </c>
      <c r="CQ73" s="460">
        <f>(CQ$70=Hire_Date)*Monthly_Salary+(AND(CQ$68&lt;&gt;Hire_Month)*CP73+AND(CQ$68=Hire_Month,CP73&gt;0)*CP73*(1+Annual_Cost_of_Living_Adjustment))*(End_Date&gt;=CQ$70)</f>
        <v>18769.37365</v>
      </c>
      <c r="CR73" s="460">
        <f>(CR$70=Hire_Date)*Monthly_Salary+(AND(CR$68&lt;&gt;Hire_Month)*CQ73+AND(CR$68=Hire_Month,CQ73&gt;0)*CQ73*(1+Annual_Cost_of_Living_Adjustment))*(End_Date&gt;=CR$70)</f>
        <v>18769.37365</v>
      </c>
      <c r="CS73" s="460">
        <f>(CS$70=Hire_Date)*Monthly_Salary+(AND(CS$68&lt;&gt;Hire_Month)*CR73+AND(CS$68=Hire_Month,CR73&gt;0)*CR73*(1+Annual_Cost_of_Living_Adjustment))*(End_Date&gt;=CS$70)</f>
        <v>18769.37365</v>
      </c>
      <c r="CT73" s="460">
        <f>(CT$70=Hire_Date)*Monthly_Salary+(AND(CT$68&lt;&gt;Hire_Month)*CS73+AND(CT$68=Hire_Month,CS73&gt;0)*CS73*(1+Annual_Cost_of_Living_Adjustment))*(End_Date&gt;=CT$70)</f>
        <v>18769.37365</v>
      </c>
      <c r="CU73" s="460">
        <f>(CU$70=Hire_Date)*Monthly_Salary+(AND(CU$68&lt;&gt;Hire_Month)*CT73+AND(CU$68=Hire_Month,CT73&gt;0)*CT73*(1+Annual_Cost_of_Living_Adjustment))*(End_Date&gt;=CU$70)</f>
        <v>18769.37365</v>
      </c>
      <c r="CV73" s="460">
        <f>(CV$70=Hire_Date)*Monthly_Salary+(AND(CV$68&lt;&gt;Hire_Month)*CU73+AND(CV$68=Hire_Month,CU73&gt;0)*CU73*(1+Annual_Cost_of_Living_Adjustment))*(End_Date&gt;=CV$70)</f>
        <v>18769.37365</v>
      </c>
      <c r="CW73" s="460">
        <f>(CW$70=Hire_Date)*Monthly_Salary+(AND(CW$68&lt;&gt;Hire_Month)*CV73+AND(CW$68=Hire_Month,CV73&gt;0)*CV73*(1+Annual_Cost_of_Living_Adjustment))*(End_Date&gt;=CW$70)</f>
        <v>19144.76113</v>
      </c>
      <c r="CX73" s="460">
        <f>(CX$70=Hire_Date)*Monthly_Salary+(AND(CX$68&lt;&gt;Hire_Month)*CW73+AND(CX$68=Hire_Month,CW73&gt;0)*CW73*(1+Annual_Cost_of_Living_Adjustment))*(End_Date&gt;=CX$70)</f>
        <v>19144.76113</v>
      </c>
      <c r="CY73" s="460">
        <f>(CY$70=Hire_Date)*Monthly_Salary+(AND(CY$68&lt;&gt;Hire_Month)*CX73+AND(CY$68=Hire_Month,CX73&gt;0)*CX73*(1+Annual_Cost_of_Living_Adjustment))*(End_Date&gt;=CY$70)</f>
        <v>19144.76113</v>
      </c>
      <c r="CZ73" s="460">
        <f>(CZ$70=Hire_Date)*Monthly_Salary+(AND(CZ$68&lt;&gt;Hire_Month)*CY73+AND(CZ$68=Hire_Month,CY73&gt;0)*CY73*(1+Annual_Cost_of_Living_Adjustment))*(End_Date&gt;=CZ$70)</f>
        <v>19144.76113</v>
      </c>
      <c r="DA73" s="460">
        <f>(DA$70=Hire_Date)*Monthly_Salary+(AND(DA$68&lt;&gt;Hire_Month)*CZ73+AND(DA$68=Hire_Month,CZ73&gt;0)*CZ73*(1+Annual_Cost_of_Living_Adjustment))*(End_Date&gt;=DA$70)</f>
        <v>19144.76113</v>
      </c>
      <c r="DB73" s="460">
        <f>(DB$70=Hire_Date)*Monthly_Salary+(AND(DB$68&lt;&gt;Hire_Month)*DA73+AND(DB$68=Hire_Month,DA73&gt;0)*DA73*(1+Annual_Cost_of_Living_Adjustment))*(End_Date&gt;=DB$70)</f>
        <v>19144.76113</v>
      </c>
      <c r="DC73" s="460">
        <f>(DC$70=Hire_Date)*Monthly_Salary+(AND(DC$68&lt;&gt;Hire_Month)*DB73+AND(DC$68=Hire_Month,DB73&gt;0)*DB73*(1+Annual_Cost_of_Living_Adjustment))*(End_Date&gt;=DC$70)</f>
        <v>19144.76113</v>
      </c>
      <c r="DD73" s="460">
        <f>(DD$70=Hire_Date)*Monthly_Salary+(AND(DD$68&lt;&gt;Hire_Month)*DC73+AND(DD$68=Hire_Month,DC73&gt;0)*DC73*(1+Annual_Cost_of_Living_Adjustment))*(End_Date&gt;=DD$70)</f>
        <v>19144.76113</v>
      </c>
      <c r="DE73" s="460">
        <f>(DE$70=Hire_Date)*Monthly_Salary+(AND(DE$68&lt;&gt;Hire_Month)*DD73+AND(DE$68=Hire_Month,DD73&gt;0)*DD73*(1+Annual_Cost_of_Living_Adjustment))*(End_Date&gt;=DE$70)</f>
        <v>19144.76113</v>
      </c>
      <c r="DF73" s="460">
        <f>(DF$70=Hire_Date)*Monthly_Salary+(AND(DF$68&lt;&gt;Hire_Month)*DE73+AND(DF$68=Hire_Month,DE73&gt;0)*DE73*(1+Annual_Cost_of_Living_Adjustment))*(End_Date&gt;=DF$70)</f>
        <v>19144.76113</v>
      </c>
      <c r="DG73" s="460">
        <f>(DG$70=Hire_Date)*Monthly_Salary+(AND(DG$68&lt;&gt;Hire_Month)*DF73+AND(DG$68=Hire_Month,DF73&gt;0)*DF73*(1+Annual_Cost_of_Living_Adjustment))*(End_Date&gt;=DG$70)</f>
        <v>19144.76113</v>
      </c>
      <c r="DH73" s="460">
        <f>(DH$70=Hire_Date)*Monthly_Salary+(AND(DH$68&lt;&gt;Hire_Month)*DG73+AND(DH$68=Hire_Month,DG73&gt;0)*DG73*(1+Annual_Cost_of_Living_Adjustment))*(End_Date&gt;=DH$70)</f>
        <v>19144.76113</v>
      </c>
      <c r="DI73" s="460">
        <f>(DI$70=Hire_Date)*Monthly_Salary+(AND(DI$68&lt;&gt;Hire_Month)*DH73+AND(DI$68=Hire_Month,DH73&gt;0)*DH73*(1+Annual_Cost_of_Living_Adjustment))*(End_Date&gt;=DI$70)</f>
        <v>19527.65635</v>
      </c>
      <c r="DJ73" s="460">
        <f>(DJ$70=Hire_Date)*Monthly_Salary+(AND(DJ$68&lt;&gt;Hire_Month)*DI73+AND(DJ$68=Hire_Month,DI73&gt;0)*DI73*(1+Annual_Cost_of_Living_Adjustment))*(End_Date&gt;=DJ$70)</f>
        <v>19527.65635</v>
      </c>
      <c r="DK73" s="460">
        <f>(DK$70=Hire_Date)*Monthly_Salary+(AND(DK$68&lt;&gt;Hire_Month)*DJ73+AND(DK$68=Hire_Month,DJ73&gt;0)*DJ73*(1+Annual_Cost_of_Living_Adjustment))*(End_Date&gt;=DK$70)</f>
        <v>19527.65635</v>
      </c>
      <c r="DL73" s="460">
        <f>(DL$70=Hire_Date)*Monthly_Salary+(AND(DL$68&lt;&gt;Hire_Month)*DK73+AND(DL$68=Hire_Month,DK73&gt;0)*DK73*(1+Annual_Cost_of_Living_Adjustment))*(End_Date&gt;=DL$70)</f>
        <v>19527.65635</v>
      </c>
      <c r="DM73" s="460">
        <f>(DM$70=Hire_Date)*Monthly_Salary+(AND(DM$68&lt;&gt;Hire_Month)*DL73+AND(DM$68=Hire_Month,DL73&gt;0)*DL73*(1+Annual_Cost_of_Living_Adjustment))*(End_Date&gt;=DM$70)</f>
        <v>19527.65635</v>
      </c>
      <c r="DN73" s="460">
        <f>(DN$70=Hire_Date)*Monthly_Salary+(AND(DN$68&lt;&gt;Hire_Month)*DM73+AND(DN$68=Hire_Month,DM73&gt;0)*DM73*(1+Annual_Cost_of_Living_Adjustment))*(End_Date&gt;=DN$70)</f>
        <v>19527.65635</v>
      </c>
      <c r="DO73" s="460">
        <f>(DO$70=Hire_Date)*Monthly_Salary+(AND(DO$68&lt;&gt;Hire_Month)*DN73+AND(DO$68=Hire_Month,DN73&gt;0)*DN73*(1+Annual_Cost_of_Living_Adjustment))*(End_Date&gt;=DO$70)</f>
        <v>19527.65635</v>
      </c>
      <c r="DP73" s="460">
        <f>(DP$70=Hire_Date)*Monthly_Salary+(AND(DP$68&lt;&gt;Hire_Month)*DO73+AND(DP$68=Hire_Month,DO73&gt;0)*DO73*(1+Annual_Cost_of_Living_Adjustment))*(End_Date&gt;=DP$70)</f>
        <v>19527.65635</v>
      </c>
      <c r="DQ73" s="460">
        <f>(DQ$70=Hire_Date)*Monthly_Salary+(AND(DQ$68&lt;&gt;Hire_Month)*DP73+AND(DQ$68=Hire_Month,DP73&gt;0)*DP73*(1+Annual_Cost_of_Living_Adjustment))*(End_Date&gt;=DQ$70)</f>
        <v>19527.65635</v>
      </c>
      <c r="DR73" s="460">
        <f>(DR$70=Hire_Date)*Monthly_Salary+(AND(DR$68&lt;&gt;Hire_Month)*DQ73+AND(DR$68=Hire_Month,DQ73&gt;0)*DQ73*(1+Annual_Cost_of_Living_Adjustment))*(End_Date&gt;=DR$70)</f>
        <v>19527.65635</v>
      </c>
      <c r="DS73" s="460">
        <f>(DS$70=Hire_Date)*Monthly_Salary+(AND(DS$68&lt;&gt;Hire_Month)*DR73+AND(DS$68=Hire_Month,DR73&gt;0)*DR73*(1+Annual_Cost_of_Living_Adjustment))*(End_Date&gt;=DS$70)</f>
        <v>19527.65635</v>
      </c>
      <c r="DT73" s="460">
        <f>(DT$70=Hire_Date)*Monthly_Salary+(AND(DT$68&lt;&gt;Hire_Month)*DS73+AND(DT$68=Hire_Month,DS73&gt;0)*DS73*(1+Annual_Cost_of_Living_Adjustment))*(End_Date&gt;=DT$70)</f>
        <v>19527.65635</v>
      </c>
      <c r="DU73" s="460">
        <f>(DU$70=Hire_Date)*Monthly_Salary+(AND(DU$68&lt;&gt;Hire_Month)*DT73+AND(DU$68=Hire_Month,DT73&gt;0)*DT73*(1+Annual_Cost_of_Living_Adjustment))*(End_Date&gt;=DU$70)</f>
        <v>19918.20948</v>
      </c>
      <c r="DV73" s="460">
        <f>(DV$70=Hire_Date)*Monthly_Salary+(AND(DV$68&lt;&gt;Hire_Month)*DU73+AND(DV$68=Hire_Month,DU73&gt;0)*DU73*(1+Annual_Cost_of_Living_Adjustment))*(End_Date&gt;=DV$70)</f>
        <v>19918.20948</v>
      </c>
      <c r="DW73" s="460">
        <f>(DW$70=Hire_Date)*Monthly_Salary+(AND(DW$68&lt;&gt;Hire_Month)*DV73+AND(DW$68=Hire_Month,DV73&gt;0)*DV73*(1+Annual_Cost_of_Living_Adjustment))*(End_Date&gt;=DW$70)</f>
        <v>19918.20948</v>
      </c>
      <c r="DX73" s="460">
        <f>(DX$70=Hire_Date)*Monthly_Salary+(AND(DX$68&lt;&gt;Hire_Month)*DW73+AND(DX$68=Hire_Month,DW73&gt;0)*DW73*(1+Annual_Cost_of_Living_Adjustment))*(End_Date&gt;=DX$70)</f>
        <v>19918.20948</v>
      </c>
      <c r="DY73" s="460">
        <f>(DY$70=Hire_Date)*Monthly_Salary+(AND(DY$68&lt;&gt;Hire_Month)*DX73+AND(DY$68=Hire_Month,DX73&gt;0)*DX73*(1+Annual_Cost_of_Living_Adjustment))*(End_Date&gt;=DY$70)</f>
        <v>19918.20948</v>
      </c>
      <c r="DZ73" s="460">
        <f>(DZ$70=Hire_Date)*Monthly_Salary+(AND(DZ$68&lt;&gt;Hire_Month)*DY73+AND(DZ$68=Hire_Month,DY73&gt;0)*DY73*(1+Annual_Cost_of_Living_Adjustment))*(End_Date&gt;=DZ$70)</f>
        <v>19918.20948</v>
      </c>
      <c r="EA73" s="460">
        <f>(EA$70=Hire_Date)*Monthly_Salary+(AND(EA$68&lt;&gt;Hire_Month)*DZ73+AND(EA$68=Hire_Month,DZ73&gt;0)*DZ73*(1+Annual_Cost_of_Living_Adjustment))*(End_Date&gt;=EA$70)</f>
        <v>19918.20948</v>
      </c>
      <c r="EB73" s="460">
        <f>(EB$70=Hire_Date)*Monthly_Salary+(AND(EB$68&lt;&gt;Hire_Month)*EA73+AND(EB$68=Hire_Month,EA73&gt;0)*EA73*(1+Annual_Cost_of_Living_Adjustment))*(End_Date&gt;=EB$70)</f>
        <v>19918.20948</v>
      </c>
      <c r="EC73" s="460">
        <f>(EC$70=Hire_Date)*Monthly_Salary+(AND(EC$68&lt;&gt;Hire_Month)*EB73+AND(EC$68=Hire_Month,EB73&gt;0)*EB73*(1+Annual_Cost_of_Living_Adjustment))*(End_Date&gt;=EC$70)</f>
        <v>19918.20948</v>
      </c>
      <c r="ED73" s="460">
        <f>(ED$70=Hire_Date)*Monthly_Salary+(AND(ED$68&lt;&gt;Hire_Month)*EC73+AND(ED$68=Hire_Month,EC73&gt;0)*EC73*(1+Annual_Cost_of_Living_Adjustment))*(End_Date&gt;=ED$70)</f>
        <v>19918.20948</v>
      </c>
      <c r="EE73" s="460">
        <f>(EE$70=Hire_Date)*Monthly_Salary+(AND(EE$68&lt;&gt;Hire_Month)*ED73+AND(EE$68=Hire_Month,ED73&gt;0)*ED73*(1+Annual_Cost_of_Living_Adjustment))*(End_Date&gt;=EE$70)</f>
        <v>19918.20948</v>
      </c>
      <c r="EF73" s="461">
        <f>(EF$70=Hire_Date)*Monthly_Salary+(AND(EF$68&lt;&gt;Hire_Month)*EE73+AND(EF$68=Hire_Month,EE73&gt;0)*EE73*(1+Annual_Cost_of_Living_Adjustment))*(End_Date&gt;=EF$70)</f>
        <v>19918.20948</v>
      </c>
      <c r="EG73" s="461">
        <f>(EG$70=Hire_Date)*Monthly_Salary+(AND(EG$68&lt;&gt;Hire_Month)*EF73+AND(EG$68=Hire_Month,EF73&gt;0)*EF73*(1+Annual_Cost_of_Living_Adjustment))*(End_Date&gt;=EG$70)</f>
        <v>20316.57367</v>
      </c>
      <c r="EH73" s="461">
        <f>(EH$70=Hire_Date)*Monthly_Salary+(AND(EH$68&lt;&gt;Hire_Month)*EG73+AND(EH$68=Hire_Month,EG73&gt;0)*EG73*(1+Annual_Cost_of_Living_Adjustment))*(End_Date&gt;=EH$70)</f>
        <v>20316.57367</v>
      </c>
      <c r="EI73" s="461">
        <f>(EI$70=Hire_Date)*Monthly_Salary+(AND(EI$68&lt;&gt;Hire_Month)*EH73+AND(EI$68=Hire_Month,EH73&gt;0)*EH73*(1+Annual_Cost_of_Living_Adjustment))*(End_Date&gt;=EI$70)</f>
        <v>20316.57367</v>
      </c>
      <c r="EJ73" s="461">
        <f>(EJ$70=Hire_Date)*Monthly_Salary+(AND(EJ$68&lt;&gt;Hire_Month)*EI73+AND(EJ$68=Hire_Month,EI73&gt;0)*EI73*(1+Annual_Cost_of_Living_Adjustment))*(End_Date&gt;=EJ$70)</f>
        <v>20316.57367</v>
      </c>
      <c r="EK73" s="461">
        <f>(EK$70=Hire_Date)*Monthly_Salary+(AND(EK$68&lt;&gt;Hire_Month)*EJ73+AND(EK$68=Hire_Month,EJ73&gt;0)*EJ73*(1+Annual_Cost_of_Living_Adjustment))*(End_Date&gt;=EK$70)</f>
        <v>20316.57367</v>
      </c>
      <c r="EL73" s="461">
        <f>(EL$70=Hire_Date)*Monthly_Salary+(AND(EL$68&lt;&gt;Hire_Month)*EK73+AND(EL$68=Hire_Month,EK73&gt;0)*EK73*(1+Annual_Cost_of_Living_Adjustment))*(End_Date&gt;=EL$70)</f>
        <v>20316.57367</v>
      </c>
      <c r="EM73" s="461">
        <f>(EM$70=Hire_Date)*Monthly_Salary+(AND(EM$68&lt;&gt;Hire_Month)*EL73+AND(EM$68=Hire_Month,EL73&gt;0)*EL73*(1+Annual_Cost_of_Living_Adjustment))*(End_Date&gt;=EM$70)</f>
        <v>20316.57367</v>
      </c>
      <c r="EN73" s="461">
        <f>(EN$70=Hire_Date)*Monthly_Salary+(AND(EN$68&lt;&gt;Hire_Month)*EM73+AND(EN$68=Hire_Month,EM73&gt;0)*EM73*(1+Annual_Cost_of_Living_Adjustment))*(End_Date&gt;=EN$70)</f>
        <v>20316.57367</v>
      </c>
      <c r="EO73" s="461">
        <f>(EO$70=Hire_Date)*Monthly_Salary+(AND(EO$68&lt;&gt;Hire_Month)*EN73+AND(EO$68=Hire_Month,EN73&gt;0)*EN73*(1+Annual_Cost_of_Living_Adjustment))*(End_Date&gt;=EO$70)</f>
        <v>20316.57367</v>
      </c>
      <c r="EP73" s="461">
        <f>(EP$70=Hire_Date)*Monthly_Salary+(AND(EP$68&lt;&gt;Hire_Month)*EO73+AND(EP$68=Hire_Month,EO73&gt;0)*EO73*(1+Annual_Cost_of_Living_Adjustment))*(End_Date&gt;=EP$70)</f>
        <v>20316.57367</v>
      </c>
      <c r="EQ73" s="461">
        <f>(EQ$70=Hire_Date)*Monthly_Salary+(AND(EQ$68&lt;&gt;Hire_Month)*EP73+AND(EQ$68=Hire_Month,EP73&gt;0)*EP73*(1+Annual_Cost_of_Living_Adjustment))*(End_Date&gt;=EQ$70)</f>
        <v>20316.57367</v>
      </c>
      <c r="ER73" s="461">
        <f>(ER$70=Hire_Date)*Monthly_Salary+(AND(ER$68&lt;&gt;Hire_Month)*EQ73+AND(ER$68=Hire_Month,EQ73&gt;0)*EQ73*(1+Annual_Cost_of_Living_Adjustment))*(End_Date&gt;=ER$70)</f>
        <v>20316.57367</v>
      </c>
      <c r="ES73" s="371"/>
      <c r="ET73" s="1"/>
      <c r="EU73" s="390"/>
      <c r="EV73" s="462" t="str">
        <f t="shared" si="92"/>
        <v>CEO</v>
      </c>
      <c r="EW73" s="463">
        <f>($K73&lt;DATE(Starting_Year,1,1))*1</f>
        <v>0</v>
      </c>
      <c r="EX73" s="463">
        <f>+COUNTIF(Q73,"&gt;0")*FTE</f>
        <v>1</v>
      </c>
      <c r="EY73" s="463">
        <f>+COUNTIF(R73,"&gt;0")*FTE</f>
        <v>1</v>
      </c>
      <c r="EZ73" s="463">
        <f>+COUNTIF(S73,"&gt;0")*FTE</f>
        <v>1</v>
      </c>
      <c r="FA73" s="463">
        <f>+COUNTIF(T73,"&gt;0")*FTE</f>
        <v>1</v>
      </c>
      <c r="FB73" s="463">
        <f>+COUNTIF(U73,"&gt;0")*FTE</f>
        <v>1</v>
      </c>
      <c r="FC73" s="463">
        <f>+COUNTIF(V73,"&gt;0")*FTE</f>
        <v>1</v>
      </c>
      <c r="FD73" s="463">
        <f>+COUNTIF(W73,"&gt;0")*FTE</f>
        <v>1</v>
      </c>
      <c r="FE73" s="463">
        <f>+COUNTIF(X73,"&gt;0")*FTE</f>
        <v>1</v>
      </c>
      <c r="FF73" s="463">
        <f>+COUNTIF(Y73,"&gt;0")*FTE</f>
        <v>1</v>
      </c>
      <c r="FG73" s="463">
        <f>+COUNTIF(Z73,"&gt;0")*FTE</f>
        <v>1</v>
      </c>
      <c r="FH73" s="463">
        <f>+COUNTIF(AA73,"&gt;0")*FTE</f>
        <v>1</v>
      </c>
      <c r="FI73" s="463">
        <f>+COUNTIF(AB73,"&gt;0")*FTE</f>
        <v>1</v>
      </c>
      <c r="FJ73" s="463">
        <f>+COUNTIF(AC73,"&gt;0")*FTE</f>
        <v>1</v>
      </c>
      <c r="FK73" s="463">
        <f>+COUNTIF(AD73,"&gt;0")*FTE</f>
        <v>1</v>
      </c>
      <c r="FL73" s="463">
        <f>+COUNTIF(AE73,"&gt;0")*FTE</f>
        <v>1</v>
      </c>
      <c r="FM73" s="463">
        <f>+COUNTIF(AF73,"&gt;0")*FTE</f>
        <v>1</v>
      </c>
      <c r="FN73" s="463">
        <f>+COUNTIF(AG73,"&gt;0")*FTE</f>
        <v>1</v>
      </c>
      <c r="FO73" s="463">
        <f>+COUNTIF(AH73,"&gt;0")*FTE</f>
        <v>1</v>
      </c>
      <c r="FP73" s="463">
        <f>+COUNTIF(AI73,"&gt;0")*FTE</f>
        <v>1</v>
      </c>
      <c r="FQ73" s="463">
        <f>+COUNTIF(AJ73,"&gt;0")*FTE</f>
        <v>1</v>
      </c>
      <c r="FR73" s="463">
        <f>+COUNTIF(AK73,"&gt;0")*FTE</f>
        <v>1</v>
      </c>
      <c r="FS73" s="463">
        <f>+COUNTIF(AL73,"&gt;0")*FTE</f>
        <v>1</v>
      </c>
      <c r="FT73" s="463">
        <f>+COUNTIF(AM73,"&gt;0")*FTE</f>
        <v>1</v>
      </c>
      <c r="FU73" s="463">
        <f>+COUNTIF(AN73,"&gt;0")*FTE</f>
        <v>1</v>
      </c>
      <c r="FV73" s="463">
        <f>+COUNTIF(AO73,"&gt;0")*FTE</f>
        <v>1</v>
      </c>
      <c r="FW73" s="463">
        <f>+COUNTIF(AP73,"&gt;0")*FTE</f>
        <v>1</v>
      </c>
      <c r="FX73" s="463">
        <f>+COUNTIF(AQ73,"&gt;0")*FTE</f>
        <v>1</v>
      </c>
      <c r="FY73" s="463">
        <f>+COUNTIF(AR73,"&gt;0")*FTE</f>
        <v>1</v>
      </c>
      <c r="FZ73" s="463">
        <f>+COUNTIF(AS73,"&gt;0")*FTE</f>
        <v>1</v>
      </c>
      <c r="GA73" s="463">
        <f>+COUNTIF(AT73,"&gt;0")*FTE</f>
        <v>1</v>
      </c>
      <c r="GB73" s="463">
        <f>+COUNTIF(AU73,"&gt;0")*FTE</f>
        <v>1</v>
      </c>
      <c r="GC73" s="463">
        <f>+COUNTIF(AV73,"&gt;0")*FTE</f>
        <v>1</v>
      </c>
      <c r="GD73" s="463">
        <f>+COUNTIF(AW73,"&gt;0")*FTE</f>
        <v>1</v>
      </c>
      <c r="GE73" s="463">
        <f>+COUNTIF(AX73,"&gt;0")*FTE</f>
        <v>1</v>
      </c>
      <c r="GF73" s="463">
        <f>+COUNTIF(AY73,"&gt;0")*FTE</f>
        <v>1</v>
      </c>
      <c r="GG73" s="463">
        <f>+COUNTIF(AZ73,"&gt;0")*FTE</f>
        <v>1</v>
      </c>
      <c r="GH73" s="463">
        <f>+COUNTIF(BA73,"&gt;0")*FTE</f>
        <v>1</v>
      </c>
      <c r="GI73" s="463">
        <f>+COUNTIF(BB73,"&gt;0")*FTE</f>
        <v>1</v>
      </c>
      <c r="GJ73" s="463">
        <f>+COUNTIF(BC73,"&gt;0")*FTE</f>
        <v>1</v>
      </c>
      <c r="GK73" s="463">
        <f>+COUNTIF(BD73,"&gt;0")*FTE</f>
        <v>1</v>
      </c>
      <c r="GL73" s="463">
        <f>+COUNTIF(BE73,"&gt;0")*FTE</f>
        <v>1</v>
      </c>
      <c r="GM73" s="463">
        <f>+COUNTIF(BF73,"&gt;0")*FTE</f>
        <v>1</v>
      </c>
      <c r="GN73" s="463">
        <f>+COUNTIF(BG73,"&gt;0")*FTE</f>
        <v>1</v>
      </c>
      <c r="GO73" s="463">
        <f>+COUNTIF(BH73,"&gt;0")*FTE</f>
        <v>1</v>
      </c>
      <c r="GP73" s="463">
        <f>+COUNTIF(BI73,"&gt;0")*FTE</f>
        <v>1</v>
      </c>
      <c r="GQ73" s="463">
        <f>+COUNTIF(BJ73,"&gt;0")*FTE</f>
        <v>1</v>
      </c>
      <c r="GR73" s="463">
        <f>+COUNTIF(BK73,"&gt;0")*FTE</f>
        <v>1</v>
      </c>
      <c r="GS73" s="463">
        <f>+COUNTIF(BL73,"&gt;0")*FTE</f>
        <v>1</v>
      </c>
      <c r="GT73" s="463">
        <f>+COUNTIF(BM73,"&gt;0")*FTE</f>
        <v>1</v>
      </c>
      <c r="GU73" s="463">
        <f>+COUNTIF(BN73,"&gt;0")*FTE</f>
        <v>1</v>
      </c>
      <c r="GV73" s="463">
        <f>+COUNTIF(BO73,"&gt;0")*FTE</f>
        <v>1</v>
      </c>
      <c r="GW73" s="463">
        <f>+COUNTIF(BP73,"&gt;0")*FTE</f>
        <v>1</v>
      </c>
      <c r="GX73" s="463">
        <f>+COUNTIF(BQ73,"&gt;0")*FTE</f>
        <v>1</v>
      </c>
      <c r="GY73" s="463">
        <f>+COUNTIF(BR73,"&gt;0")*FTE</f>
        <v>1</v>
      </c>
      <c r="GZ73" s="463">
        <f>+COUNTIF(BS73,"&gt;0")*FTE</f>
        <v>1</v>
      </c>
      <c r="HA73" s="463">
        <f>+COUNTIF(BT73,"&gt;0")*FTE</f>
        <v>1</v>
      </c>
      <c r="HB73" s="463">
        <f>+COUNTIF(BU73,"&gt;0")*FTE</f>
        <v>1</v>
      </c>
      <c r="HC73" s="463">
        <f>+COUNTIF(BV73,"&gt;0")*FTE</f>
        <v>1</v>
      </c>
      <c r="HD73" s="463">
        <f>+COUNTIF(BW73,"&gt;0")*FTE</f>
        <v>1</v>
      </c>
      <c r="HE73" s="463">
        <f>+COUNTIF(BX73,"&gt;0")*FTE</f>
        <v>1</v>
      </c>
      <c r="HF73" s="463">
        <f>+COUNTIF(BY73,"&gt;0")*FTE</f>
        <v>1</v>
      </c>
      <c r="HG73" s="463">
        <f>+COUNTIF(BZ73,"&gt;0")*FTE</f>
        <v>1</v>
      </c>
      <c r="HH73" s="463">
        <f>+COUNTIF(CA73,"&gt;0")*FTE</f>
        <v>1</v>
      </c>
      <c r="HI73" s="463">
        <f>+COUNTIF(CB73,"&gt;0")*FTE</f>
        <v>1</v>
      </c>
      <c r="HJ73" s="463">
        <f>+COUNTIF(CC73,"&gt;0")*FTE</f>
        <v>1</v>
      </c>
      <c r="HK73" s="463">
        <f>+COUNTIF(CD73,"&gt;0")*FTE</f>
        <v>1</v>
      </c>
      <c r="HL73" s="463">
        <f>+COUNTIF(CE73,"&gt;0")*FTE</f>
        <v>1</v>
      </c>
      <c r="HM73" s="463">
        <f>+COUNTIF(CF73,"&gt;0")*FTE</f>
        <v>1</v>
      </c>
      <c r="HN73" s="463">
        <f>+COUNTIF(CG73,"&gt;0")*FTE</f>
        <v>1</v>
      </c>
      <c r="HO73" s="463">
        <f>+COUNTIF(CH73,"&gt;0")*FTE</f>
        <v>1</v>
      </c>
      <c r="HP73" s="463">
        <f>+COUNTIF(CI73,"&gt;0")*FTE</f>
        <v>1</v>
      </c>
      <c r="HQ73" s="463">
        <f>+COUNTIF(CJ73,"&gt;0")*FTE</f>
        <v>1</v>
      </c>
      <c r="HR73" s="463">
        <f>+COUNTIF(CK73,"&gt;0")*FTE</f>
        <v>1</v>
      </c>
      <c r="HS73" s="463">
        <f>+COUNTIF(CL73,"&gt;0")*FTE</f>
        <v>1</v>
      </c>
      <c r="HT73" s="463">
        <f>+COUNTIF(CM73,"&gt;0")*FTE</f>
        <v>1</v>
      </c>
      <c r="HU73" s="463">
        <f>+COUNTIF(CN73,"&gt;0")*FTE</f>
        <v>1</v>
      </c>
      <c r="HV73" s="463">
        <f>+COUNTIF(CO73,"&gt;0")*FTE</f>
        <v>1</v>
      </c>
      <c r="HW73" s="463">
        <f>+COUNTIF(CP73,"&gt;0")*FTE</f>
        <v>1</v>
      </c>
      <c r="HX73" s="463">
        <f>+COUNTIF(CQ73,"&gt;0")*FTE</f>
        <v>1</v>
      </c>
      <c r="HY73" s="463">
        <f>+COUNTIF(CR73,"&gt;0")*FTE</f>
        <v>1</v>
      </c>
      <c r="HZ73" s="463">
        <f>+COUNTIF(CS73,"&gt;0")*FTE</f>
        <v>1</v>
      </c>
      <c r="IA73" s="463">
        <f>+COUNTIF(CT73,"&gt;0")*FTE</f>
        <v>1</v>
      </c>
      <c r="IB73" s="463">
        <f>+COUNTIF(CU73,"&gt;0")*FTE</f>
        <v>1</v>
      </c>
      <c r="IC73" s="463">
        <f>+COUNTIF(CV73,"&gt;0")*FTE</f>
        <v>1</v>
      </c>
      <c r="ID73" s="463">
        <f>+COUNTIF(CW73,"&gt;0")*FTE</f>
        <v>1</v>
      </c>
      <c r="IE73" s="463">
        <f>+COUNTIF(CX73,"&gt;0")*FTE</f>
        <v>1</v>
      </c>
      <c r="IF73" s="463">
        <f>+COUNTIF(CY73,"&gt;0")*FTE</f>
        <v>1</v>
      </c>
      <c r="IG73" s="463">
        <f>+COUNTIF(CZ73,"&gt;0")*FTE</f>
        <v>1</v>
      </c>
      <c r="IH73" s="463">
        <f>+COUNTIF(DA73,"&gt;0")*FTE</f>
        <v>1</v>
      </c>
      <c r="II73" s="463">
        <f>+COUNTIF(DB73,"&gt;0")*FTE</f>
        <v>1</v>
      </c>
      <c r="IJ73" s="463">
        <f>+COUNTIF(DC73,"&gt;0")*FTE</f>
        <v>1</v>
      </c>
      <c r="IK73" s="463">
        <f>+COUNTIF(DD73,"&gt;0")*FTE</f>
        <v>1</v>
      </c>
      <c r="IL73" s="463">
        <f>+COUNTIF(DE73,"&gt;0")*FTE</f>
        <v>1</v>
      </c>
      <c r="IM73" s="463">
        <f>+COUNTIF(DF73,"&gt;0")*FTE</f>
        <v>1</v>
      </c>
      <c r="IN73" s="463">
        <f>+COUNTIF(DG73,"&gt;0")*FTE</f>
        <v>1</v>
      </c>
      <c r="IO73" s="463">
        <f>+COUNTIF(DH73,"&gt;0")*FTE</f>
        <v>1</v>
      </c>
      <c r="IP73" s="463">
        <f>+COUNTIF(DI73,"&gt;0")*FTE</f>
        <v>1</v>
      </c>
      <c r="IQ73" s="463">
        <f>+COUNTIF(DJ73,"&gt;0")*FTE</f>
        <v>1</v>
      </c>
      <c r="IR73" s="463">
        <f>+COUNTIF(DK73,"&gt;0")*FTE</f>
        <v>1</v>
      </c>
      <c r="IS73" s="463">
        <f>+COUNTIF(DL73,"&gt;0")*FTE</f>
        <v>1</v>
      </c>
      <c r="IT73" s="463">
        <f>+COUNTIF(DM73,"&gt;0")*FTE</f>
        <v>1</v>
      </c>
      <c r="IU73" s="463">
        <f>+COUNTIF(DN73,"&gt;0")*FTE</f>
        <v>1</v>
      </c>
      <c r="IV73" s="463">
        <f>+COUNTIF(DO73,"&gt;0")*FTE</f>
        <v>1</v>
      </c>
      <c r="IW73" s="463">
        <f>+COUNTIF(DP73,"&gt;0")*FTE</f>
        <v>1</v>
      </c>
      <c r="IX73" s="463">
        <f>+COUNTIF(DQ73,"&gt;0")*FTE</f>
        <v>1</v>
      </c>
      <c r="IY73" s="463">
        <f>+COUNTIF(DR73,"&gt;0")*FTE</f>
        <v>1</v>
      </c>
      <c r="IZ73" s="463">
        <f>+COUNTIF(DS73,"&gt;0")*FTE</f>
        <v>1</v>
      </c>
      <c r="JA73" s="463">
        <f>+COUNTIF(DT73,"&gt;0")*FTE</f>
        <v>1</v>
      </c>
      <c r="JB73" s="463">
        <f>+COUNTIF(DU73,"&gt;0")*FTE</f>
        <v>1</v>
      </c>
      <c r="JC73" s="463">
        <f>+COUNTIF(DV73,"&gt;0")*FTE</f>
        <v>1</v>
      </c>
      <c r="JD73" s="463">
        <f>+COUNTIF(DW73,"&gt;0")*FTE</f>
        <v>1</v>
      </c>
      <c r="JE73" s="463">
        <f>+COUNTIF(DX73,"&gt;0")*FTE</f>
        <v>1</v>
      </c>
      <c r="JF73" s="463">
        <f>+COUNTIF(DY73,"&gt;0")*FTE</f>
        <v>1</v>
      </c>
      <c r="JG73" s="463">
        <f>+COUNTIF(DZ73,"&gt;0")*FTE</f>
        <v>1</v>
      </c>
      <c r="JH73" s="463">
        <f>+COUNTIF(EA73,"&gt;0")*FTE</f>
        <v>1</v>
      </c>
      <c r="JI73" s="463">
        <f>+COUNTIF(EB73,"&gt;0")*FTE</f>
        <v>1</v>
      </c>
      <c r="JJ73" s="463">
        <f>+COUNTIF(EC73,"&gt;0")*FTE</f>
        <v>1</v>
      </c>
      <c r="JK73" s="463">
        <f>+COUNTIF(ED73,"&gt;0")*FTE</f>
        <v>1</v>
      </c>
      <c r="JL73" s="463">
        <f>+COUNTIF(EE73,"&gt;0")*FTE</f>
        <v>1</v>
      </c>
      <c r="JM73" s="463">
        <f>+COUNTIF(EF73,"&gt;0")*FTE</f>
        <v>1</v>
      </c>
      <c r="JN73" s="463">
        <f>+COUNTIF(EG73,"&gt;0")*FTE</f>
        <v>1</v>
      </c>
      <c r="JO73" s="463">
        <f>+COUNTIF(EH73,"&gt;0")*FTE</f>
        <v>1</v>
      </c>
      <c r="JP73" s="463">
        <f>+COUNTIF(EI73,"&gt;0")*FTE</f>
        <v>1</v>
      </c>
      <c r="JQ73" s="463">
        <f>+COUNTIF(EJ73,"&gt;0")*FTE</f>
        <v>1</v>
      </c>
      <c r="JR73" s="463">
        <f>+COUNTIF(EK73,"&gt;0")*FTE</f>
        <v>1</v>
      </c>
      <c r="JS73" s="463">
        <f>+COUNTIF(EL73,"&gt;0")*FTE</f>
        <v>1</v>
      </c>
      <c r="JT73" s="463">
        <f>+COUNTIF(EM73,"&gt;0")*FTE</f>
        <v>1</v>
      </c>
      <c r="JU73" s="463">
        <f>+COUNTIF(EN73,"&gt;0")*FTE</f>
        <v>1</v>
      </c>
      <c r="JV73" s="463">
        <f>+COUNTIF(EO73,"&gt;0")*FTE</f>
        <v>1</v>
      </c>
      <c r="JW73" s="463">
        <f>+COUNTIF(EP73,"&gt;0")*FTE</f>
        <v>1</v>
      </c>
      <c r="JX73" s="463">
        <f>+COUNTIF(EQ73,"&gt;0")*FTE</f>
        <v>1</v>
      </c>
      <c r="JY73" s="463">
        <f>+COUNTIF(ER73,"&gt;0")*FTE</f>
        <v>1</v>
      </c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</row>
    <row r="74" ht="12.75" customHeight="1">
      <c r="A74" s="467"/>
      <c r="B74" s="464"/>
      <c r="C74" s="452"/>
      <c r="D74" s="202"/>
      <c r="E74" s="453"/>
      <c r="F74" s="202"/>
      <c r="G74" s="202"/>
      <c r="H74" s="202"/>
      <c r="I74" s="202"/>
      <c r="J74" s="454"/>
      <c r="K74" s="465">
        <f>+DATE((Starting_Year+F74-1)*ISNUMBER(F74)+2099*ISBLANK(F74),G74*ISNUMBER(G74)+12*ISBLANK(G74),1)</f>
        <v>73020</v>
      </c>
      <c r="L74" s="466">
        <f>+DATE((Starting_Year+H74-1)*ISNUMBER(H74)+2099*ISBLANK(H74),I74*ISNUMBER(I74)+12*ISBLANK(I74),1)</f>
        <v>73020</v>
      </c>
      <c r="M74" s="171">
        <f t="shared" si="93"/>
        <v>0</v>
      </c>
      <c r="N74" s="458" t="str">
        <f t="shared" si="94"/>
        <v/>
      </c>
      <c r="O74" s="82"/>
      <c r="P74" s="459"/>
      <c r="Q74" s="460">
        <f>(Q$70&gt;=Hire_Date)*Monthly_Salary+(AND(Q$68&lt;&gt;Hire_Month)*P74+AND(Q$68=Hire_Month,P74&gt;0)*P74*(1+Annual_Cost_of_Living_Adjustment))*(End_Date&gt;=Q$70)</f>
        <v>0</v>
      </c>
      <c r="R74" s="460">
        <f>(R$70=Hire_Date)*Monthly_Salary+(AND(R$68&lt;&gt;Hire_Month)*Q74+AND(R$68=Hire_Month,Q74&gt;0)*Q74*(1+Annual_Cost_of_Living_Adjustment))*(End_Date&gt;=R$70)</f>
        <v>0</v>
      </c>
      <c r="S74" s="460">
        <f>(S$70=Hire_Date)*Monthly_Salary+(AND(S$68&lt;&gt;Hire_Month)*R74+AND(S$68=Hire_Month,R74&gt;0)*R74*(1+Annual_Cost_of_Living_Adjustment))*(End_Date&gt;=S$70)</f>
        <v>0</v>
      </c>
      <c r="T74" s="460">
        <f>(T$70=Hire_Date)*Monthly_Salary+(AND(T$68&lt;&gt;Hire_Month)*S74+AND(T$68=Hire_Month,S74&gt;0)*S74*(1+Annual_Cost_of_Living_Adjustment))*(End_Date&gt;=T$70)</f>
        <v>0</v>
      </c>
      <c r="U74" s="460">
        <f>(U$70=Hire_Date)*Monthly_Salary+(AND(U$68&lt;&gt;Hire_Month)*T74+AND(U$68=Hire_Month,T74&gt;0)*T74*(1+Annual_Cost_of_Living_Adjustment))*(End_Date&gt;=U$70)</f>
        <v>0</v>
      </c>
      <c r="V74" s="460">
        <f>(V$70=Hire_Date)*Monthly_Salary+(AND(V$68&lt;&gt;Hire_Month)*U74+AND(V$68=Hire_Month,U74&gt;0)*U74*(1+Annual_Cost_of_Living_Adjustment))*(End_Date&gt;=V$70)</f>
        <v>0</v>
      </c>
      <c r="W74" s="460">
        <f>(W$70=Hire_Date)*Monthly_Salary+(AND(W$68&lt;&gt;Hire_Month)*V74+AND(W$68=Hire_Month,V74&gt;0)*V74*(1+Annual_Cost_of_Living_Adjustment))*(End_Date&gt;=W$70)</f>
        <v>0</v>
      </c>
      <c r="X74" s="460">
        <f>(X$70=Hire_Date)*Monthly_Salary+(AND(X$68&lt;&gt;Hire_Month)*W74+AND(X$68=Hire_Month,W74&gt;0)*W74*(1+Annual_Cost_of_Living_Adjustment))*(End_Date&gt;=X$70)</f>
        <v>0</v>
      </c>
      <c r="Y74" s="460">
        <f>(Y$70=Hire_Date)*Monthly_Salary+(AND(Y$68&lt;&gt;Hire_Month)*X74+AND(Y$68=Hire_Month,X74&gt;0)*X74*(1+Annual_Cost_of_Living_Adjustment))*(End_Date&gt;=Y$70)</f>
        <v>0</v>
      </c>
      <c r="Z74" s="460">
        <f>(Z$70=Hire_Date)*Monthly_Salary+(AND(Z$68&lt;&gt;Hire_Month)*Y74+AND(Z$68=Hire_Month,Y74&gt;0)*Y74*(1+Annual_Cost_of_Living_Adjustment))*(End_Date&gt;=Z$70)</f>
        <v>0</v>
      </c>
      <c r="AA74" s="460">
        <f>(AA$70=Hire_Date)*Monthly_Salary+(AND(AA$68&lt;&gt;Hire_Month)*Z74+AND(AA$68=Hire_Month,Z74&gt;0)*Z74*(1+Annual_Cost_of_Living_Adjustment))*(End_Date&gt;=AA$70)</f>
        <v>0</v>
      </c>
      <c r="AB74" s="460">
        <f>(AB$70=Hire_Date)*Monthly_Salary+(AND(AB$68&lt;&gt;Hire_Month)*AA74+AND(AB$68=Hire_Month,AA74&gt;0)*AA74*(1+Annual_Cost_of_Living_Adjustment))*(End_Date&gt;=AB$70)</f>
        <v>0</v>
      </c>
      <c r="AC74" s="460">
        <f>(AC$70=Hire_Date)*Monthly_Salary+(AND(AC$68&lt;&gt;Hire_Month)*AB74+AND(AC$68=Hire_Month,AB74&gt;0)*AB74*(1+Annual_Cost_of_Living_Adjustment))*(End_Date&gt;=AC$70)</f>
        <v>0</v>
      </c>
      <c r="AD74" s="460">
        <f>(AD$70=Hire_Date)*Monthly_Salary+(AND(AD$68&lt;&gt;Hire_Month)*AC74+AND(AD$68=Hire_Month,AC74&gt;0)*AC74*(1+Annual_Cost_of_Living_Adjustment))*(End_Date&gt;=AD$70)</f>
        <v>0</v>
      </c>
      <c r="AE74" s="460">
        <f>(AE$70=Hire_Date)*Monthly_Salary+(AND(AE$68&lt;&gt;Hire_Month)*AD74+AND(AE$68=Hire_Month,AD74&gt;0)*AD74*(1+Annual_Cost_of_Living_Adjustment))*(End_Date&gt;=AE$70)</f>
        <v>0</v>
      </c>
      <c r="AF74" s="460">
        <f>(AF$70=Hire_Date)*Monthly_Salary+(AND(AF$68&lt;&gt;Hire_Month)*AE74+AND(AF$68=Hire_Month,AE74&gt;0)*AE74*(1+Annual_Cost_of_Living_Adjustment))*(End_Date&gt;=AF$70)</f>
        <v>0</v>
      </c>
      <c r="AG74" s="460">
        <f>(AG$70=Hire_Date)*Monthly_Salary+(AND(AG$68&lt;&gt;Hire_Month)*AF74+AND(AG$68=Hire_Month,AF74&gt;0)*AF74*(1+Annual_Cost_of_Living_Adjustment))*(End_Date&gt;=AG$70)</f>
        <v>0</v>
      </c>
      <c r="AH74" s="460">
        <f>(AH$70=Hire_Date)*Monthly_Salary+(AND(AH$68&lt;&gt;Hire_Month)*AG74+AND(AH$68=Hire_Month,AG74&gt;0)*AG74*(1+Annual_Cost_of_Living_Adjustment))*(End_Date&gt;=AH$70)</f>
        <v>0</v>
      </c>
      <c r="AI74" s="460">
        <f>(AI$70=Hire_Date)*Monthly_Salary+(AND(AI$68&lt;&gt;Hire_Month)*AH74+AND(AI$68=Hire_Month,AH74&gt;0)*AH74*(1+Annual_Cost_of_Living_Adjustment))*(End_Date&gt;=AI$70)</f>
        <v>0</v>
      </c>
      <c r="AJ74" s="460">
        <f>(AJ$70=Hire_Date)*Monthly_Salary+(AND(AJ$68&lt;&gt;Hire_Month)*AI74+AND(AJ$68=Hire_Month,AI74&gt;0)*AI74*(1+Annual_Cost_of_Living_Adjustment))*(End_Date&gt;=AJ$70)</f>
        <v>0</v>
      </c>
      <c r="AK74" s="460">
        <f>(AK$70=Hire_Date)*Monthly_Salary+(AND(AK$68&lt;&gt;Hire_Month)*AJ74+AND(AK$68=Hire_Month,AJ74&gt;0)*AJ74*(1+Annual_Cost_of_Living_Adjustment))*(End_Date&gt;=AK$70)</f>
        <v>0</v>
      </c>
      <c r="AL74" s="460">
        <f>(AL$70=Hire_Date)*Monthly_Salary+(AND(AL$68&lt;&gt;Hire_Month)*AK74+AND(AL$68=Hire_Month,AK74&gt;0)*AK74*(1+Annual_Cost_of_Living_Adjustment))*(End_Date&gt;=AL$70)</f>
        <v>0</v>
      </c>
      <c r="AM74" s="460">
        <f>(AM$70=Hire_Date)*Monthly_Salary+(AND(AM$68&lt;&gt;Hire_Month)*AL74+AND(AM$68=Hire_Month,AL74&gt;0)*AL74*(1+Annual_Cost_of_Living_Adjustment))*(End_Date&gt;=AM$70)</f>
        <v>0</v>
      </c>
      <c r="AN74" s="460">
        <f>(AN$70=Hire_Date)*Monthly_Salary+(AND(AN$68&lt;&gt;Hire_Month)*AM74+AND(AN$68=Hire_Month,AM74&gt;0)*AM74*(1+Annual_Cost_of_Living_Adjustment))*(End_Date&gt;=AN$70)</f>
        <v>0</v>
      </c>
      <c r="AO74" s="460">
        <f>(AO$70=Hire_Date)*Monthly_Salary+(AND(AO$68&lt;&gt;Hire_Month)*AN74+AND(AO$68=Hire_Month,AN74&gt;0)*AN74*(1+Annual_Cost_of_Living_Adjustment))*(End_Date&gt;=AO$70)</f>
        <v>0</v>
      </c>
      <c r="AP74" s="460">
        <f>(AP$70=Hire_Date)*Monthly_Salary+(AND(AP$68&lt;&gt;Hire_Month)*AO74+AND(AP$68=Hire_Month,AO74&gt;0)*AO74*(1+Annual_Cost_of_Living_Adjustment))*(End_Date&gt;=AP$70)</f>
        <v>0</v>
      </c>
      <c r="AQ74" s="460">
        <f>(AQ$70=Hire_Date)*Monthly_Salary+(AND(AQ$68&lt;&gt;Hire_Month)*AP74+AND(AQ$68=Hire_Month,AP74&gt;0)*AP74*(1+Annual_Cost_of_Living_Adjustment))*(End_Date&gt;=AQ$70)</f>
        <v>0</v>
      </c>
      <c r="AR74" s="460">
        <f>(AR$70=Hire_Date)*Monthly_Salary+(AND(AR$68&lt;&gt;Hire_Month)*AQ74+AND(AR$68=Hire_Month,AQ74&gt;0)*AQ74*(1+Annual_Cost_of_Living_Adjustment))*(End_Date&gt;=AR$70)</f>
        <v>0</v>
      </c>
      <c r="AS74" s="460">
        <f>(AS$70=Hire_Date)*Monthly_Salary+(AND(AS$68&lt;&gt;Hire_Month)*AR74+AND(AS$68=Hire_Month,AR74&gt;0)*AR74*(1+Annual_Cost_of_Living_Adjustment))*(End_Date&gt;=AS$70)</f>
        <v>0</v>
      </c>
      <c r="AT74" s="460">
        <f>(AT$70=Hire_Date)*Monthly_Salary+(AND(AT$68&lt;&gt;Hire_Month)*AS74+AND(AT$68=Hire_Month,AS74&gt;0)*AS74*(1+Annual_Cost_of_Living_Adjustment))*(End_Date&gt;=AT$70)</f>
        <v>0</v>
      </c>
      <c r="AU74" s="460">
        <f>(AU$70=Hire_Date)*Monthly_Salary+(AND(AU$68&lt;&gt;Hire_Month)*AT74+AND(AU$68=Hire_Month,AT74&gt;0)*AT74*(1+Annual_Cost_of_Living_Adjustment))*(End_Date&gt;=AU$70)</f>
        <v>0</v>
      </c>
      <c r="AV74" s="460">
        <f>(AV$70=Hire_Date)*Monthly_Salary+(AND(AV$68&lt;&gt;Hire_Month)*AU74+AND(AV$68=Hire_Month,AU74&gt;0)*AU74*(1+Annual_Cost_of_Living_Adjustment))*(End_Date&gt;=AV$70)</f>
        <v>0</v>
      </c>
      <c r="AW74" s="460">
        <f>(AW$70=Hire_Date)*Monthly_Salary+(AND(AW$68&lt;&gt;Hire_Month)*AV74+AND(AW$68=Hire_Month,AV74&gt;0)*AV74*(1+Annual_Cost_of_Living_Adjustment))*(End_Date&gt;=AW$70)</f>
        <v>0</v>
      </c>
      <c r="AX74" s="460">
        <f>(AX$70=Hire_Date)*Monthly_Salary+(AND(AX$68&lt;&gt;Hire_Month)*AW74+AND(AX$68=Hire_Month,AW74&gt;0)*AW74*(1+Annual_Cost_of_Living_Adjustment))*(End_Date&gt;=AX$70)</f>
        <v>0</v>
      </c>
      <c r="AY74" s="460">
        <f>(AY$70=Hire_Date)*Monthly_Salary+(AND(AY$68&lt;&gt;Hire_Month)*AX74+AND(AY$68=Hire_Month,AX74&gt;0)*AX74*(1+Annual_Cost_of_Living_Adjustment))*(End_Date&gt;=AY$70)</f>
        <v>0</v>
      </c>
      <c r="AZ74" s="460">
        <f>(AZ$70=Hire_Date)*Monthly_Salary+(AND(AZ$68&lt;&gt;Hire_Month)*AY74+AND(AZ$68=Hire_Month,AY74&gt;0)*AY74*(1+Annual_Cost_of_Living_Adjustment))*(End_Date&gt;=AZ$70)</f>
        <v>0</v>
      </c>
      <c r="BA74" s="460">
        <f>(BA$70=Hire_Date)*Monthly_Salary+(AND(BA$68&lt;&gt;Hire_Month)*AZ74+AND(BA$68=Hire_Month,AZ74&gt;0)*AZ74*(1+Annual_Cost_of_Living_Adjustment))*(End_Date&gt;=BA$70)</f>
        <v>0</v>
      </c>
      <c r="BB74" s="460">
        <f>(BB$70=Hire_Date)*Monthly_Salary+(AND(BB$68&lt;&gt;Hire_Month)*BA74+AND(BB$68=Hire_Month,BA74&gt;0)*BA74*(1+Annual_Cost_of_Living_Adjustment))*(End_Date&gt;=BB$70)</f>
        <v>0</v>
      </c>
      <c r="BC74" s="460">
        <f>(BC$70=Hire_Date)*Monthly_Salary+(AND(BC$68&lt;&gt;Hire_Month)*BB74+AND(BC$68=Hire_Month,BB74&gt;0)*BB74*(1+Annual_Cost_of_Living_Adjustment))*(End_Date&gt;=BC$70)</f>
        <v>0</v>
      </c>
      <c r="BD74" s="460">
        <f>(BD$70=Hire_Date)*Monthly_Salary+(AND(BD$68&lt;&gt;Hire_Month)*BC74+AND(BD$68=Hire_Month,BC74&gt;0)*BC74*(1+Annual_Cost_of_Living_Adjustment))*(End_Date&gt;=BD$70)</f>
        <v>0</v>
      </c>
      <c r="BE74" s="460">
        <f>(BE$70=Hire_Date)*Monthly_Salary+(AND(BE$68&lt;&gt;Hire_Month)*BD74+AND(BE$68=Hire_Month,BD74&gt;0)*BD74*(1+Annual_Cost_of_Living_Adjustment))*(End_Date&gt;=BE$70)</f>
        <v>0</v>
      </c>
      <c r="BF74" s="460">
        <f>(BF$70=Hire_Date)*Monthly_Salary+(AND(BF$68&lt;&gt;Hire_Month)*BE74+AND(BF$68=Hire_Month,BE74&gt;0)*BE74*(1+Annual_Cost_of_Living_Adjustment))*(End_Date&gt;=BF$70)</f>
        <v>0</v>
      </c>
      <c r="BG74" s="460">
        <f>(BG$70=Hire_Date)*Monthly_Salary+(AND(BG$68&lt;&gt;Hire_Month)*BF74+AND(BG$68=Hire_Month,BF74&gt;0)*BF74*(1+Annual_Cost_of_Living_Adjustment))*(End_Date&gt;=BG$70)</f>
        <v>0</v>
      </c>
      <c r="BH74" s="460">
        <f>(BH$70=Hire_Date)*Monthly_Salary+(AND(BH$68&lt;&gt;Hire_Month)*BG74+AND(BH$68=Hire_Month,BG74&gt;0)*BG74*(1+Annual_Cost_of_Living_Adjustment))*(End_Date&gt;=BH$70)</f>
        <v>0</v>
      </c>
      <c r="BI74" s="460">
        <f>(BI$70=Hire_Date)*Monthly_Salary+(AND(BI$68&lt;&gt;Hire_Month)*BH74+AND(BI$68=Hire_Month,BH74&gt;0)*BH74*(1+Annual_Cost_of_Living_Adjustment))*(End_Date&gt;=BI$70)</f>
        <v>0</v>
      </c>
      <c r="BJ74" s="460">
        <f>(BJ$70=Hire_Date)*Monthly_Salary+(AND(BJ$68&lt;&gt;Hire_Month)*BI74+AND(BJ$68=Hire_Month,BI74&gt;0)*BI74*(1+Annual_Cost_of_Living_Adjustment))*(End_Date&gt;=BJ$70)</f>
        <v>0</v>
      </c>
      <c r="BK74" s="460">
        <f>(BK$70=Hire_Date)*Monthly_Salary+(AND(BK$68&lt;&gt;Hire_Month)*BJ74+AND(BK$68=Hire_Month,BJ74&gt;0)*BJ74*(1+Annual_Cost_of_Living_Adjustment))*(End_Date&gt;=BK$70)</f>
        <v>0</v>
      </c>
      <c r="BL74" s="460">
        <f>(BL$70=Hire_Date)*Monthly_Salary+(AND(BL$68&lt;&gt;Hire_Month)*BK74+AND(BL$68=Hire_Month,BK74&gt;0)*BK74*(1+Annual_Cost_of_Living_Adjustment))*(End_Date&gt;=BL$70)</f>
        <v>0</v>
      </c>
      <c r="BM74" s="460">
        <f>(BM$70=Hire_Date)*Monthly_Salary+(AND(BM$68&lt;&gt;Hire_Month)*BL74+AND(BM$68=Hire_Month,BL74&gt;0)*BL74*(1+Annual_Cost_of_Living_Adjustment))*(End_Date&gt;=BM$70)</f>
        <v>0</v>
      </c>
      <c r="BN74" s="460">
        <f>(BN$70=Hire_Date)*Monthly_Salary+(AND(BN$68&lt;&gt;Hire_Month)*BM74+AND(BN$68=Hire_Month,BM74&gt;0)*BM74*(1+Annual_Cost_of_Living_Adjustment))*(End_Date&gt;=BN$70)</f>
        <v>0</v>
      </c>
      <c r="BO74" s="460">
        <f>(BO$70=Hire_Date)*Monthly_Salary+(AND(BO$68&lt;&gt;Hire_Month)*BN74+AND(BO$68=Hire_Month,BN74&gt;0)*BN74*(1+Annual_Cost_of_Living_Adjustment))*(End_Date&gt;=BO$70)</f>
        <v>0</v>
      </c>
      <c r="BP74" s="460">
        <f>(BP$70=Hire_Date)*Monthly_Salary+(AND(BP$68&lt;&gt;Hire_Month)*BO74+AND(BP$68=Hire_Month,BO74&gt;0)*BO74*(1+Annual_Cost_of_Living_Adjustment))*(End_Date&gt;=BP$70)</f>
        <v>0</v>
      </c>
      <c r="BQ74" s="460">
        <f>(BQ$70=Hire_Date)*Monthly_Salary+(AND(BQ$68&lt;&gt;Hire_Month)*BP74+AND(BQ$68=Hire_Month,BP74&gt;0)*BP74*(1+Annual_Cost_of_Living_Adjustment))*(End_Date&gt;=BQ$70)</f>
        <v>0</v>
      </c>
      <c r="BR74" s="460">
        <f>(BR$70=Hire_Date)*Monthly_Salary+(AND(BR$68&lt;&gt;Hire_Month)*BQ74+AND(BR$68=Hire_Month,BQ74&gt;0)*BQ74*(1+Annual_Cost_of_Living_Adjustment))*(End_Date&gt;=BR$70)</f>
        <v>0</v>
      </c>
      <c r="BS74" s="460">
        <f>(BS$70=Hire_Date)*Monthly_Salary+(AND(BS$68&lt;&gt;Hire_Month)*BR74+AND(BS$68=Hire_Month,BR74&gt;0)*BR74*(1+Annual_Cost_of_Living_Adjustment))*(End_Date&gt;=BS$70)</f>
        <v>0</v>
      </c>
      <c r="BT74" s="460">
        <f>(BT$70=Hire_Date)*Monthly_Salary+(AND(BT$68&lt;&gt;Hire_Month)*BS74+AND(BT$68=Hire_Month,BS74&gt;0)*BS74*(1+Annual_Cost_of_Living_Adjustment))*(End_Date&gt;=BT$70)</f>
        <v>0</v>
      </c>
      <c r="BU74" s="460">
        <f>(BU$70=Hire_Date)*Monthly_Salary+(AND(BU$68&lt;&gt;Hire_Month)*BT74+AND(BU$68=Hire_Month,BT74&gt;0)*BT74*(1+Annual_Cost_of_Living_Adjustment))*(End_Date&gt;=BU$70)</f>
        <v>0</v>
      </c>
      <c r="BV74" s="460">
        <f>(BV$70=Hire_Date)*Monthly_Salary+(AND(BV$68&lt;&gt;Hire_Month)*BU74+AND(BV$68=Hire_Month,BU74&gt;0)*BU74*(1+Annual_Cost_of_Living_Adjustment))*(End_Date&gt;=BV$70)</f>
        <v>0</v>
      </c>
      <c r="BW74" s="460">
        <f>(BW$70=Hire_Date)*Monthly_Salary+(AND(BW$68&lt;&gt;Hire_Month)*BV74+AND(BW$68=Hire_Month,BV74&gt;0)*BV74*(1+Annual_Cost_of_Living_Adjustment))*(End_Date&gt;=BW$70)</f>
        <v>0</v>
      </c>
      <c r="BX74" s="460">
        <f>(BX$70=Hire_Date)*Monthly_Salary+(AND(BX$68&lt;&gt;Hire_Month)*BW74+AND(BX$68=Hire_Month,BW74&gt;0)*BW74*(1+Annual_Cost_of_Living_Adjustment))*(End_Date&gt;=BX$70)</f>
        <v>0</v>
      </c>
      <c r="BY74" s="460">
        <f>(BY$70=Hire_Date)*Monthly_Salary+(AND(BY$68&lt;&gt;Hire_Month)*BX74+AND(BY$68=Hire_Month,BX74&gt;0)*BX74*(1+Annual_Cost_of_Living_Adjustment))*(End_Date&gt;=BY$70)</f>
        <v>0</v>
      </c>
      <c r="BZ74" s="460">
        <f>(BZ$70=Hire_Date)*Monthly_Salary+(AND(BZ$68&lt;&gt;Hire_Month)*BY74+AND(BZ$68=Hire_Month,BY74&gt;0)*BY74*(1+Annual_Cost_of_Living_Adjustment))*(End_Date&gt;=BZ$70)</f>
        <v>0</v>
      </c>
      <c r="CA74" s="460">
        <f>(CA$70=Hire_Date)*Monthly_Salary+(AND(CA$68&lt;&gt;Hire_Month)*BZ74+AND(CA$68=Hire_Month,BZ74&gt;0)*BZ74*(1+Annual_Cost_of_Living_Adjustment))*(End_Date&gt;=CA$70)</f>
        <v>0</v>
      </c>
      <c r="CB74" s="460">
        <f>(CB$70=Hire_Date)*Monthly_Salary+(AND(CB$68&lt;&gt;Hire_Month)*CA74+AND(CB$68=Hire_Month,CA74&gt;0)*CA74*(1+Annual_Cost_of_Living_Adjustment))*(End_Date&gt;=CB$70)</f>
        <v>0</v>
      </c>
      <c r="CC74" s="460">
        <f>(CC$70=Hire_Date)*Monthly_Salary+(AND(CC$68&lt;&gt;Hire_Month)*CB74+AND(CC$68=Hire_Month,CB74&gt;0)*CB74*(1+Annual_Cost_of_Living_Adjustment))*(End_Date&gt;=CC$70)</f>
        <v>0</v>
      </c>
      <c r="CD74" s="460">
        <f>(CD$70=Hire_Date)*Monthly_Salary+(AND(CD$68&lt;&gt;Hire_Month)*CC74+AND(CD$68=Hire_Month,CC74&gt;0)*CC74*(1+Annual_Cost_of_Living_Adjustment))*(End_Date&gt;=CD$70)</f>
        <v>0</v>
      </c>
      <c r="CE74" s="460">
        <f>(CE$70=Hire_Date)*Monthly_Salary+(AND(CE$68&lt;&gt;Hire_Month)*CD74+AND(CE$68=Hire_Month,CD74&gt;0)*CD74*(1+Annual_Cost_of_Living_Adjustment))*(End_Date&gt;=CE$70)</f>
        <v>0</v>
      </c>
      <c r="CF74" s="460">
        <f>(CF$70=Hire_Date)*Monthly_Salary+(AND(CF$68&lt;&gt;Hire_Month)*CE74+AND(CF$68=Hire_Month,CE74&gt;0)*CE74*(1+Annual_Cost_of_Living_Adjustment))*(End_Date&gt;=CF$70)</f>
        <v>0</v>
      </c>
      <c r="CG74" s="460">
        <f>(CG$70=Hire_Date)*Monthly_Salary+(AND(CG$68&lt;&gt;Hire_Month)*CF74+AND(CG$68=Hire_Month,CF74&gt;0)*CF74*(1+Annual_Cost_of_Living_Adjustment))*(End_Date&gt;=CG$70)</f>
        <v>0</v>
      </c>
      <c r="CH74" s="460">
        <f>(CH$70=Hire_Date)*Monthly_Salary+(AND(CH$68&lt;&gt;Hire_Month)*CG74+AND(CH$68=Hire_Month,CG74&gt;0)*CG74*(1+Annual_Cost_of_Living_Adjustment))*(End_Date&gt;=CH$70)</f>
        <v>0</v>
      </c>
      <c r="CI74" s="460">
        <f>(CI$70=Hire_Date)*Monthly_Salary+(AND(CI$68&lt;&gt;Hire_Month)*CH74+AND(CI$68=Hire_Month,CH74&gt;0)*CH74*(1+Annual_Cost_of_Living_Adjustment))*(End_Date&gt;=CI$70)</f>
        <v>0</v>
      </c>
      <c r="CJ74" s="460">
        <f>(CJ$70=Hire_Date)*Monthly_Salary+(AND(CJ$68&lt;&gt;Hire_Month)*CI74+AND(CJ$68=Hire_Month,CI74&gt;0)*CI74*(1+Annual_Cost_of_Living_Adjustment))*(End_Date&gt;=CJ$70)</f>
        <v>0</v>
      </c>
      <c r="CK74" s="460">
        <f>(CK$70=Hire_Date)*Monthly_Salary+(AND(CK$68&lt;&gt;Hire_Month)*CJ74+AND(CK$68=Hire_Month,CJ74&gt;0)*CJ74*(1+Annual_Cost_of_Living_Adjustment))*(End_Date&gt;=CK$70)</f>
        <v>0</v>
      </c>
      <c r="CL74" s="460">
        <f>(CL$70=Hire_Date)*Monthly_Salary+(AND(CL$68&lt;&gt;Hire_Month)*CK74+AND(CL$68=Hire_Month,CK74&gt;0)*CK74*(1+Annual_Cost_of_Living_Adjustment))*(End_Date&gt;=CL$70)</f>
        <v>0</v>
      </c>
      <c r="CM74" s="460">
        <f>(CM$70=Hire_Date)*Monthly_Salary+(AND(CM$68&lt;&gt;Hire_Month)*CL74+AND(CM$68=Hire_Month,CL74&gt;0)*CL74*(1+Annual_Cost_of_Living_Adjustment))*(End_Date&gt;=CM$70)</f>
        <v>0</v>
      </c>
      <c r="CN74" s="460">
        <f>(CN$70=Hire_Date)*Monthly_Salary+(AND(CN$68&lt;&gt;Hire_Month)*CM74+AND(CN$68=Hire_Month,CM74&gt;0)*CM74*(1+Annual_Cost_of_Living_Adjustment))*(End_Date&gt;=CN$70)</f>
        <v>0</v>
      </c>
      <c r="CO74" s="460">
        <f>(CO$70=Hire_Date)*Monthly_Salary+(AND(CO$68&lt;&gt;Hire_Month)*CN74+AND(CO$68=Hire_Month,CN74&gt;0)*CN74*(1+Annual_Cost_of_Living_Adjustment))*(End_Date&gt;=CO$70)</f>
        <v>0</v>
      </c>
      <c r="CP74" s="460">
        <f>(CP$70=Hire_Date)*Monthly_Salary+(AND(CP$68&lt;&gt;Hire_Month)*CO74+AND(CP$68=Hire_Month,CO74&gt;0)*CO74*(1+Annual_Cost_of_Living_Adjustment))*(End_Date&gt;=CP$70)</f>
        <v>0</v>
      </c>
      <c r="CQ74" s="460">
        <f>(CQ$70=Hire_Date)*Monthly_Salary+(AND(CQ$68&lt;&gt;Hire_Month)*CP74+AND(CQ$68=Hire_Month,CP74&gt;0)*CP74*(1+Annual_Cost_of_Living_Adjustment))*(End_Date&gt;=CQ$70)</f>
        <v>0</v>
      </c>
      <c r="CR74" s="460">
        <f>(CR$70=Hire_Date)*Monthly_Salary+(AND(CR$68&lt;&gt;Hire_Month)*CQ74+AND(CR$68=Hire_Month,CQ74&gt;0)*CQ74*(1+Annual_Cost_of_Living_Adjustment))*(End_Date&gt;=CR$70)</f>
        <v>0</v>
      </c>
      <c r="CS74" s="460">
        <f>(CS$70=Hire_Date)*Monthly_Salary+(AND(CS$68&lt;&gt;Hire_Month)*CR74+AND(CS$68=Hire_Month,CR74&gt;0)*CR74*(1+Annual_Cost_of_Living_Adjustment))*(End_Date&gt;=CS$70)</f>
        <v>0</v>
      </c>
      <c r="CT74" s="460">
        <f>(CT$70=Hire_Date)*Monthly_Salary+(AND(CT$68&lt;&gt;Hire_Month)*CS74+AND(CT$68=Hire_Month,CS74&gt;0)*CS74*(1+Annual_Cost_of_Living_Adjustment))*(End_Date&gt;=CT$70)</f>
        <v>0</v>
      </c>
      <c r="CU74" s="460">
        <f>(CU$70=Hire_Date)*Monthly_Salary+(AND(CU$68&lt;&gt;Hire_Month)*CT74+AND(CU$68=Hire_Month,CT74&gt;0)*CT74*(1+Annual_Cost_of_Living_Adjustment))*(End_Date&gt;=CU$70)</f>
        <v>0</v>
      </c>
      <c r="CV74" s="460">
        <f>(CV$70=Hire_Date)*Monthly_Salary+(AND(CV$68&lt;&gt;Hire_Month)*CU74+AND(CV$68=Hire_Month,CU74&gt;0)*CU74*(1+Annual_Cost_of_Living_Adjustment))*(End_Date&gt;=CV$70)</f>
        <v>0</v>
      </c>
      <c r="CW74" s="460">
        <f>(CW$70=Hire_Date)*Monthly_Salary+(AND(CW$68&lt;&gt;Hire_Month)*CV74+AND(CW$68=Hire_Month,CV74&gt;0)*CV74*(1+Annual_Cost_of_Living_Adjustment))*(End_Date&gt;=CW$70)</f>
        <v>0</v>
      </c>
      <c r="CX74" s="460">
        <f>(CX$70=Hire_Date)*Monthly_Salary+(AND(CX$68&lt;&gt;Hire_Month)*CW74+AND(CX$68=Hire_Month,CW74&gt;0)*CW74*(1+Annual_Cost_of_Living_Adjustment))*(End_Date&gt;=CX$70)</f>
        <v>0</v>
      </c>
      <c r="CY74" s="460">
        <f>(CY$70=Hire_Date)*Monthly_Salary+(AND(CY$68&lt;&gt;Hire_Month)*CX74+AND(CY$68=Hire_Month,CX74&gt;0)*CX74*(1+Annual_Cost_of_Living_Adjustment))*(End_Date&gt;=CY$70)</f>
        <v>0</v>
      </c>
      <c r="CZ74" s="460">
        <f>(CZ$70=Hire_Date)*Monthly_Salary+(AND(CZ$68&lt;&gt;Hire_Month)*CY74+AND(CZ$68=Hire_Month,CY74&gt;0)*CY74*(1+Annual_Cost_of_Living_Adjustment))*(End_Date&gt;=CZ$70)</f>
        <v>0</v>
      </c>
      <c r="DA74" s="460">
        <f>(DA$70=Hire_Date)*Monthly_Salary+(AND(DA$68&lt;&gt;Hire_Month)*CZ74+AND(DA$68=Hire_Month,CZ74&gt;0)*CZ74*(1+Annual_Cost_of_Living_Adjustment))*(End_Date&gt;=DA$70)</f>
        <v>0</v>
      </c>
      <c r="DB74" s="460">
        <f>(DB$70=Hire_Date)*Monthly_Salary+(AND(DB$68&lt;&gt;Hire_Month)*DA74+AND(DB$68=Hire_Month,DA74&gt;0)*DA74*(1+Annual_Cost_of_Living_Adjustment))*(End_Date&gt;=DB$70)</f>
        <v>0</v>
      </c>
      <c r="DC74" s="460">
        <f>(DC$70=Hire_Date)*Monthly_Salary+(AND(DC$68&lt;&gt;Hire_Month)*DB74+AND(DC$68=Hire_Month,DB74&gt;0)*DB74*(1+Annual_Cost_of_Living_Adjustment))*(End_Date&gt;=DC$70)</f>
        <v>0</v>
      </c>
      <c r="DD74" s="460">
        <f>(DD$70=Hire_Date)*Monthly_Salary+(AND(DD$68&lt;&gt;Hire_Month)*DC74+AND(DD$68=Hire_Month,DC74&gt;0)*DC74*(1+Annual_Cost_of_Living_Adjustment))*(End_Date&gt;=DD$70)</f>
        <v>0</v>
      </c>
      <c r="DE74" s="460">
        <f>(DE$70=Hire_Date)*Monthly_Salary+(AND(DE$68&lt;&gt;Hire_Month)*DD74+AND(DE$68=Hire_Month,DD74&gt;0)*DD74*(1+Annual_Cost_of_Living_Adjustment))*(End_Date&gt;=DE$70)</f>
        <v>0</v>
      </c>
      <c r="DF74" s="460">
        <f>(DF$70=Hire_Date)*Monthly_Salary+(AND(DF$68&lt;&gt;Hire_Month)*DE74+AND(DF$68=Hire_Month,DE74&gt;0)*DE74*(1+Annual_Cost_of_Living_Adjustment))*(End_Date&gt;=DF$70)</f>
        <v>0</v>
      </c>
      <c r="DG74" s="460">
        <f>(DG$70=Hire_Date)*Monthly_Salary+(AND(DG$68&lt;&gt;Hire_Month)*DF74+AND(DG$68=Hire_Month,DF74&gt;0)*DF74*(1+Annual_Cost_of_Living_Adjustment))*(End_Date&gt;=DG$70)</f>
        <v>0</v>
      </c>
      <c r="DH74" s="460">
        <f>(DH$70=Hire_Date)*Monthly_Salary+(AND(DH$68&lt;&gt;Hire_Month)*DG74+AND(DH$68=Hire_Month,DG74&gt;0)*DG74*(1+Annual_Cost_of_Living_Adjustment))*(End_Date&gt;=DH$70)</f>
        <v>0</v>
      </c>
      <c r="DI74" s="460">
        <f>(DI$70=Hire_Date)*Monthly_Salary+(AND(DI$68&lt;&gt;Hire_Month)*DH74+AND(DI$68=Hire_Month,DH74&gt;0)*DH74*(1+Annual_Cost_of_Living_Adjustment))*(End_Date&gt;=DI$70)</f>
        <v>0</v>
      </c>
      <c r="DJ74" s="460">
        <f>(DJ$70=Hire_Date)*Monthly_Salary+(AND(DJ$68&lt;&gt;Hire_Month)*DI74+AND(DJ$68=Hire_Month,DI74&gt;0)*DI74*(1+Annual_Cost_of_Living_Adjustment))*(End_Date&gt;=DJ$70)</f>
        <v>0</v>
      </c>
      <c r="DK74" s="460">
        <f>(DK$70=Hire_Date)*Monthly_Salary+(AND(DK$68&lt;&gt;Hire_Month)*DJ74+AND(DK$68=Hire_Month,DJ74&gt;0)*DJ74*(1+Annual_Cost_of_Living_Adjustment))*(End_Date&gt;=DK$70)</f>
        <v>0</v>
      </c>
      <c r="DL74" s="460">
        <f>(DL$70=Hire_Date)*Monthly_Salary+(AND(DL$68&lt;&gt;Hire_Month)*DK74+AND(DL$68=Hire_Month,DK74&gt;0)*DK74*(1+Annual_Cost_of_Living_Adjustment))*(End_Date&gt;=DL$70)</f>
        <v>0</v>
      </c>
      <c r="DM74" s="460">
        <f>(DM$70=Hire_Date)*Monthly_Salary+(AND(DM$68&lt;&gt;Hire_Month)*DL74+AND(DM$68=Hire_Month,DL74&gt;0)*DL74*(1+Annual_Cost_of_Living_Adjustment))*(End_Date&gt;=DM$70)</f>
        <v>0</v>
      </c>
      <c r="DN74" s="460">
        <f>(DN$70=Hire_Date)*Monthly_Salary+(AND(DN$68&lt;&gt;Hire_Month)*DM74+AND(DN$68=Hire_Month,DM74&gt;0)*DM74*(1+Annual_Cost_of_Living_Adjustment))*(End_Date&gt;=DN$70)</f>
        <v>0</v>
      </c>
      <c r="DO74" s="460">
        <f>(DO$70=Hire_Date)*Monthly_Salary+(AND(DO$68&lt;&gt;Hire_Month)*DN74+AND(DO$68=Hire_Month,DN74&gt;0)*DN74*(1+Annual_Cost_of_Living_Adjustment))*(End_Date&gt;=DO$70)</f>
        <v>0</v>
      </c>
      <c r="DP74" s="460">
        <f>(DP$70=Hire_Date)*Monthly_Salary+(AND(DP$68&lt;&gt;Hire_Month)*DO74+AND(DP$68=Hire_Month,DO74&gt;0)*DO74*(1+Annual_Cost_of_Living_Adjustment))*(End_Date&gt;=DP$70)</f>
        <v>0</v>
      </c>
      <c r="DQ74" s="460">
        <f>(DQ$70=Hire_Date)*Monthly_Salary+(AND(DQ$68&lt;&gt;Hire_Month)*DP74+AND(DQ$68=Hire_Month,DP74&gt;0)*DP74*(1+Annual_Cost_of_Living_Adjustment))*(End_Date&gt;=DQ$70)</f>
        <v>0</v>
      </c>
      <c r="DR74" s="460">
        <f>(DR$70=Hire_Date)*Monthly_Salary+(AND(DR$68&lt;&gt;Hire_Month)*DQ74+AND(DR$68=Hire_Month,DQ74&gt;0)*DQ74*(1+Annual_Cost_of_Living_Adjustment))*(End_Date&gt;=DR$70)</f>
        <v>0</v>
      </c>
      <c r="DS74" s="460">
        <f>(DS$70=Hire_Date)*Monthly_Salary+(AND(DS$68&lt;&gt;Hire_Month)*DR74+AND(DS$68=Hire_Month,DR74&gt;0)*DR74*(1+Annual_Cost_of_Living_Adjustment))*(End_Date&gt;=DS$70)</f>
        <v>0</v>
      </c>
      <c r="DT74" s="460">
        <f>(DT$70=Hire_Date)*Monthly_Salary+(AND(DT$68&lt;&gt;Hire_Month)*DS74+AND(DT$68=Hire_Month,DS74&gt;0)*DS74*(1+Annual_Cost_of_Living_Adjustment))*(End_Date&gt;=DT$70)</f>
        <v>0</v>
      </c>
      <c r="DU74" s="460">
        <f>(DU$70=Hire_Date)*Monthly_Salary+(AND(DU$68&lt;&gt;Hire_Month)*DT74+AND(DU$68=Hire_Month,DT74&gt;0)*DT74*(1+Annual_Cost_of_Living_Adjustment))*(End_Date&gt;=DU$70)</f>
        <v>0</v>
      </c>
      <c r="DV74" s="460">
        <f>(DV$70=Hire_Date)*Monthly_Salary+(AND(DV$68&lt;&gt;Hire_Month)*DU74+AND(DV$68=Hire_Month,DU74&gt;0)*DU74*(1+Annual_Cost_of_Living_Adjustment))*(End_Date&gt;=DV$70)</f>
        <v>0</v>
      </c>
      <c r="DW74" s="460">
        <f>(DW$70=Hire_Date)*Monthly_Salary+(AND(DW$68&lt;&gt;Hire_Month)*DV74+AND(DW$68=Hire_Month,DV74&gt;0)*DV74*(1+Annual_Cost_of_Living_Adjustment))*(End_Date&gt;=DW$70)</f>
        <v>0</v>
      </c>
      <c r="DX74" s="460">
        <f>(DX$70=Hire_Date)*Monthly_Salary+(AND(DX$68&lt;&gt;Hire_Month)*DW74+AND(DX$68=Hire_Month,DW74&gt;0)*DW74*(1+Annual_Cost_of_Living_Adjustment))*(End_Date&gt;=DX$70)</f>
        <v>0</v>
      </c>
      <c r="DY74" s="460">
        <f>(DY$70=Hire_Date)*Monthly_Salary+(AND(DY$68&lt;&gt;Hire_Month)*DX74+AND(DY$68=Hire_Month,DX74&gt;0)*DX74*(1+Annual_Cost_of_Living_Adjustment))*(End_Date&gt;=DY$70)</f>
        <v>0</v>
      </c>
      <c r="DZ74" s="460">
        <f>(DZ$70=Hire_Date)*Monthly_Salary+(AND(DZ$68&lt;&gt;Hire_Month)*DY74+AND(DZ$68=Hire_Month,DY74&gt;0)*DY74*(1+Annual_Cost_of_Living_Adjustment))*(End_Date&gt;=DZ$70)</f>
        <v>0</v>
      </c>
      <c r="EA74" s="460">
        <f>(EA$70=Hire_Date)*Monthly_Salary+(AND(EA$68&lt;&gt;Hire_Month)*DZ74+AND(EA$68=Hire_Month,DZ74&gt;0)*DZ74*(1+Annual_Cost_of_Living_Adjustment))*(End_Date&gt;=EA$70)</f>
        <v>0</v>
      </c>
      <c r="EB74" s="460">
        <f>(EB$70=Hire_Date)*Monthly_Salary+(AND(EB$68&lt;&gt;Hire_Month)*EA74+AND(EB$68=Hire_Month,EA74&gt;0)*EA74*(1+Annual_Cost_of_Living_Adjustment))*(End_Date&gt;=EB$70)</f>
        <v>0</v>
      </c>
      <c r="EC74" s="460">
        <f>(EC$70=Hire_Date)*Monthly_Salary+(AND(EC$68&lt;&gt;Hire_Month)*EB74+AND(EC$68=Hire_Month,EB74&gt;0)*EB74*(1+Annual_Cost_of_Living_Adjustment))*(End_Date&gt;=EC$70)</f>
        <v>0</v>
      </c>
      <c r="ED74" s="460">
        <f>(ED$70=Hire_Date)*Monthly_Salary+(AND(ED$68&lt;&gt;Hire_Month)*EC74+AND(ED$68=Hire_Month,EC74&gt;0)*EC74*(1+Annual_Cost_of_Living_Adjustment))*(End_Date&gt;=ED$70)</f>
        <v>0</v>
      </c>
      <c r="EE74" s="460">
        <f>(EE$70=Hire_Date)*Monthly_Salary+(AND(EE$68&lt;&gt;Hire_Month)*ED74+AND(EE$68=Hire_Month,ED74&gt;0)*ED74*(1+Annual_Cost_of_Living_Adjustment))*(End_Date&gt;=EE$70)</f>
        <v>0</v>
      </c>
      <c r="EF74" s="461">
        <f>(EF$70=Hire_Date)*Monthly_Salary+(AND(EF$68&lt;&gt;Hire_Month)*EE74+AND(EF$68=Hire_Month,EE74&gt;0)*EE74*(1+Annual_Cost_of_Living_Adjustment))*(End_Date&gt;=EF$70)</f>
        <v>0</v>
      </c>
      <c r="EG74" s="461">
        <f>(EG$70=Hire_Date)*Monthly_Salary+(AND(EG$68&lt;&gt;Hire_Month)*EF74+AND(EG$68=Hire_Month,EF74&gt;0)*EF74*(1+Annual_Cost_of_Living_Adjustment))*(End_Date&gt;=EG$70)</f>
        <v>0</v>
      </c>
      <c r="EH74" s="461">
        <f>(EH$70=Hire_Date)*Monthly_Salary+(AND(EH$68&lt;&gt;Hire_Month)*EG74+AND(EH$68=Hire_Month,EG74&gt;0)*EG74*(1+Annual_Cost_of_Living_Adjustment))*(End_Date&gt;=EH$70)</f>
        <v>0</v>
      </c>
      <c r="EI74" s="461">
        <f>(EI$70=Hire_Date)*Monthly_Salary+(AND(EI$68&lt;&gt;Hire_Month)*EH74+AND(EI$68=Hire_Month,EH74&gt;0)*EH74*(1+Annual_Cost_of_Living_Adjustment))*(End_Date&gt;=EI$70)</f>
        <v>0</v>
      </c>
      <c r="EJ74" s="461">
        <f>(EJ$70=Hire_Date)*Monthly_Salary+(AND(EJ$68&lt;&gt;Hire_Month)*EI74+AND(EJ$68=Hire_Month,EI74&gt;0)*EI74*(1+Annual_Cost_of_Living_Adjustment))*(End_Date&gt;=EJ$70)</f>
        <v>0</v>
      </c>
      <c r="EK74" s="461">
        <f>(EK$70=Hire_Date)*Monthly_Salary+(AND(EK$68&lt;&gt;Hire_Month)*EJ74+AND(EK$68=Hire_Month,EJ74&gt;0)*EJ74*(1+Annual_Cost_of_Living_Adjustment))*(End_Date&gt;=EK$70)</f>
        <v>0</v>
      </c>
      <c r="EL74" s="461">
        <f>(EL$70=Hire_Date)*Monthly_Salary+(AND(EL$68&lt;&gt;Hire_Month)*EK74+AND(EL$68=Hire_Month,EK74&gt;0)*EK74*(1+Annual_Cost_of_Living_Adjustment))*(End_Date&gt;=EL$70)</f>
        <v>0</v>
      </c>
      <c r="EM74" s="461">
        <f>(EM$70=Hire_Date)*Monthly_Salary+(AND(EM$68&lt;&gt;Hire_Month)*EL74+AND(EM$68=Hire_Month,EL74&gt;0)*EL74*(1+Annual_Cost_of_Living_Adjustment))*(End_Date&gt;=EM$70)</f>
        <v>0</v>
      </c>
      <c r="EN74" s="461">
        <f>(EN$70=Hire_Date)*Monthly_Salary+(AND(EN$68&lt;&gt;Hire_Month)*EM74+AND(EN$68=Hire_Month,EM74&gt;0)*EM74*(1+Annual_Cost_of_Living_Adjustment))*(End_Date&gt;=EN$70)</f>
        <v>0</v>
      </c>
      <c r="EO74" s="461">
        <f>(EO$70=Hire_Date)*Monthly_Salary+(AND(EO$68&lt;&gt;Hire_Month)*EN74+AND(EO$68=Hire_Month,EN74&gt;0)*EN74*(1+Annual_Cost_of_Living_Adjustment))*(End_Date&gt;=EO$70)</f>
        <v>0</v>
      </c>
      <c r="EP74" s="461">
        <f>(EP$70=Hire_Date)*Monthly_Salary+(AND(EP$68&lt;&gt;Hire_Month)*EO74+AND(EP$68=Hire_Month,EO74&gt;0)*EO74*(1+Annual_Cost_of_Living_Adjustment))*(End_Date&gt;=EP$70)</f>
        <v>0</v>
      </c>
      <c r="EQ74" s="461">
        <f>(EQ$70=Hire_Date)*Monthly_Salary+(AND(EQ$68&lt;&gt;Hire_Month)*EP74+AND(EQ$68=Hire_Month,EP74&gt;0)*EP74*(1+Annual_Cost_of_Living_Adjustment))*(End_Date&gt;=EQ$70)</f>
        <v>0</v>
      </c>
      <c r="ER74" s="461">
        <f>(ER$70=Hire_Date)*Monthly_Salary+(AND(ER$68&lt;&gt;Hire_Month)*EQ74+AND(ER$68=Hire_Month,EQ74&gt;0)*EQ74*(1+Annual_Cost_of_Living_Adjustment))*(End_Date&gt;=ER$70)</f>
        <v>0</v>
      </c>
      <c r="ES74" s="371"/>
      <c r="ET74" s="1"/>
      <c r="EU74" s="390"/>
      <c r="EV74" s="462" t="str">
        <f t="shared" si="92"/>
        <v/>
      </c>
      <c r="EW74" s="463">
        <f>($K74&lt;DATE(Starting_Year,1,1))*1</f>
        <v>0</v>
      </c>
      <c r="EX74" s="463">
        <f>+COUNTIF(Q74,"&gt;0")*FTE</f>
        <v>0</v>
      </c>
      <c r="EY74" s="463">
        <f>+COUNTIF(R74,"&gt;0")*FTE</f>
        <v>0</v>
      </c>
      <c r="EZ74" s="463">
        <f>+COUNTIF(S74,"&gt;0")*FTE</f>
        <v>0</v>
      </c>
      <c r="FA74" s="463">
        <f>+COUNTIF(T74,"&gt;0")*FTE</f>
        <v>0</v>
      </c>
      <c r="FB74" s="463">
        <f>+COUNTIF(U74,"&gt;0")*FTE</f>
        <v>0</v>
      </c>
      <c r="FC74" s="463">
        <f>+COUNTIF(V74,"&gt;0")*FTE</f>
        <v>0</v>
      </c>
      <c r="FD74" s="463">
        <f>+COUNTIF(W74,"&gt;0")*FTE</f>
        <v>0</v>
      </c>
      <c r="FE74" s="463">
        <f>+COUNTIF(X74,"&gt;0")*FTE</f>
        <v>0</v>
      </c>
      <c r="FF74" s="463">
        <f>+COUNTIF(Y74,"&gt;0")*FTE</f>
        <v>0</v>
      </c>
      <c r="FG74" s="463">
        <f>+COUNTIF(Z74,"&gt;0")*FTE</f>
        <v>0</v>
      </c>
      <c r="FH74" s="463">
        <f>+COUNTIF(AA74,"&gt;0")*FTE</f>
        <v>0</v>
      </c>
      <c r="FI74" s="463">
        <f>+COUNTIF(AB74,"&gt;0")*FTE</f>
        <v>0</v>
      </c>
      <c r="FJ74" s="463">
        <f>+COUNTIF(AC74,"&gt;0")*FTE</f>
        <v>0</v>
      </c>
      <c r="FK74" s="463">
        <f>+COUNTIF(AD74,"&gt;0")*FTE</f>
        <v>0</v>
      </c>
      <c r="FL74" s="463">
        <f>+COUNTIF(AE74,"&gt;0")*FTE</f>
        <v>0</v>
      </c>
      <c r="FM74" s="463">
        <f>+COUNTIF(AF74,"&gt;0")*FTE</f>
        <v>0</v>
      </c>
      <c r="FN74" s="463">
        <f>+COUNTIF(AG74,"&gt;0")*FTE</f>
        <v>0</v>
      </c>
      <c r="FO74" s="463">
        <f>+COUNTIF(AH74,"&gt;0")*FTE</f>
        <v>0</v>
      </c>
      <c r="FP74" s="463">
        <f>+COUNTIF(AI74,"&gt;0")*FTE</f>
        <v>0</v>
      </c>
      <c r="FQ74" s="463">
        <f>+COUNTIF(AJ74,"&gt;0")*FTE</f>
        <v>0</v>
      </c>
      <c r="FR74" s="463">
        <f>+COUNTIF(AK74,"&gt;0")*FTE</f>
        <v>0</v>
      </c>
      <c r="FS74" s="463">
        <f>+COUNTIF(AL74,"&gt;0")*FTE</f>
        <v>0</v>
      </c>
      <c r="FT74" s="463">
        <f>+COUNTIF(AM74,"&gt;0")*FTE</f>
        <v>0</v>
      </c>
      <c r="FU74" s="463">
        <f>+COUNTIF(AN74,"&gt;0")*FTE</f>
        <v>0</v>
      </c>
      <c r="FV74" s="463">
        <f>+COUNTIF(AO74,"&gt;0")*FTE</f>
        <v>0</v>
      </c>
      <c r="FW74" s="463">
        <f>+COUNTIF(AP74,"&gt;0")*FTE</f>
        <v>0</v>
      </c>
      <c r="FX74" s="463">
        <f>+COUNTIF(AQ74,"&gt;0")*FTE</f>
        <v>0</v>
      </c>
      <c r="FY74" s="463">
        <f>+COUNTIF(AR74,"&gt;0")*FTE</f>
        <v>0</v>
      </c>
      <c r="FZ74" s="463">
        <f>+COUNTIF(AS74,"&gt;0")*FTE</f>
        <v>0</v>
      </c>
      <c r="GA74" s="463">
        <f>+COUNTIF(AT74,"&gt;0")*FTE</f>
        <v>0</v>
      </c>
      <c r="GB74" s="463">
        <f>+COUNTIF(AU74,"&gt;0")*FTE</f>
        <v>0</v>
      </c>
      <c r="GC74" s="463">
        <f>+COUNTIF(AV74,"&gt;0")*FTE</f>
        <v>0</v>
      </c>
      <c r="GD74" s="463">
        <f>+COUNTIF(AW74,"&gt;0")*FTE</f>
        <v>0</v>
      </c>
      <c r="GE74" s="463">
        <f>+COUNTIF(AX74,"&gt;0")*FTE</f>
        <v>0</v>
      </c>
      <c r="GF74" s="463">
        <f>+COUNTIF(AY74,"&gt;0")*FTE</f>
        <v>0</v>
      </c>
      <c r="GG74" s="463">
        <f>+COUNTIF(AZ74,"&gt;0")*FTE</f>
        <v>0</v>
      </c>
      <c r="GH74" s="463">
        <f>+COUNTIF(BA74,"&gt;0")*FTE</f>
        <v>0</v>
      </c>
      <c r="GI74" s="463">
        <f>+COUNTIF(BB74,"&gt;0")*FTE</f>
        <v>0</v>
      </c>
      <c r="GJ74" s="463">
        <f>+COUNTIF(BC74,"&gt;0")*FTE</f>
        <v>0</v>
      </c>
      <c r="GK74" s="463">
        <f>+COUNTIF(BD74,"&gt;0")*FTE</f>
        <v>0</v>
      </c>
      <c r="GL74" s="463">
        <f>+COUNTIF(BE74,"&gt;0")*FTE</f>
        <v>0</v>
      </c>
      <c r="GM74" s="463">
        <f>+COUNTIF(BF74,"&gt;0")*FTE</f>
        <v>0</v>
      </c>
      <c r="GN74" s="463">
        <f>+COUNTIF(BG74,"&gt;0")*FTE</f>
        <v>0</v>
      </c>
      <c r="GO74" s="463">
        <f>+COUNTIF(BH74,"&gt;0")*FTE</f>
        <v>0</v>
      </c>
      <c r="GP74" s="463">
        <f>+COUNTIF(BI74,"&gt;0")*FTE</f>
        <v>0</v>
      </c>
      <c r="GQ74" s="463">
        <f>+COUNTIF(BJ74,"&gt;0")*FTE</f>
        <v>0</v>
      </c>
      <c r="GR74" s="463">
        <f>+COUNTIF(BK74,"&gt;0")*FTE</f>
        <v>0</v>
      </c>
      <c r="GS74" s="463">
        <f>+COUNTIF(BL74,"&gt;0")*FTE</f>
        <v>0</v>
      </c>
      <c r="GT74" s="463">
        <f>+COUNTIF(BM74,"&gt;0")*FTE</f>
        <v>0</v>
      </c>
      <c r="GU74" s="463">
        <f>+COUNTIF(BN74,"&gt;0")*FTE</f>
        <v>0</v>
      </c>
      <c r="GV74" s="463">
        <f>+COUNTIF(BO74,"&gt;0")*FTE</f>
        <v>0</v>
      </c>
      <c r="GW74" s="463">
        <f>+COUNTIF(BP74,"&gt;0")*FTE</f>
        <v>0</v>
      </c>
      <c r="GX74" s="463">
        <f>+COUNTIF(BQ74,"&gt;0")*FTE</f>
        <v>0</v>
      </c>
      <c r="GY74" s="463">
        <f>+COUNTIF(BR74,"&gt;0")*FTE</f>
        <v>0</v>
      </c>
      <c r="GZ74" s="463">
        <f>+COUNTIF(BS74,"&gt;0")*FTE</f>
        <v>0</v>
      </c>
      <c r="HA74" s="463">
        <f>+COUNTIF(BT74,"&gt;0")*FTE</f>
        <v>0</v>
      </c>
      <c r="HB74" s="463">
        <f>+COUNTIF(BU74,"&gt;0")*FTE</f>
        <v>0</v>
      </c>
      <c r="HC74" s="463">
        <f>+COUNTIF(BV74,"&gt;0")*FTE</f>
        <v>0</v>
      </c>
      <c r="HD74" s="463">
        <f>+COUNTIF(BW74,"&gt;0")*FTE</f>
        <v>0</v>
      </c>
      <c r="HE74" s="463">
        <f>+COUNTIF(BX74,"&gt;0")*FTE</f>
        <v>0</v>
      </c>
      <c r="HF74" s="463">
        <f>+COUNTIF(BY74,"&gt;0")*FTE</f>
        <v>0</v>
      </c>
      <c r="HG74" s="463">
        <f>+COUNTIF(BZ74,"&gt;0")*FTE</f>
        <v>0</v>
      </c>
      <c r="HH74" s="463">
        <f>+COUNTIF(CA74,"&gt;0")*FTE</f>
        <v>0</v>
      </c>
      <c r="HI74" s="463">
        <f>+COUNTIF(CB74,"&gt;0")*FTE</f>
        <v>0</v>
      </c>
      <c r="HJ74" s="463">
        <f>+COUNTIF(CC74,"&gt;0")*FTE</f>
        <v>0</v>
      </c>
      <c r="HK74" s="463">
        <f>+COUNTIF(CD74,"&gt;0")*FTE</f>
        <v>0</v>
      </c>
      <c r="HL74" s="463">
        <f>+COUNTIF(CE74,"&gt;0")*FTE</f>
        <v>0</v>
      </c>
      <c r="HM74" s="463">
        <f>+COUNTIF(CF74,"&gt;0")*FTE</f>
        <v>0</v>
      </c>
      <c r="HN74" s="463">
        <f>+COUNTIF(CG74,"&gt;0")*FTE</f>
        <v>0</v>
      </c>
      <c r="HO74" s="463">
        <f>+COUNTIF(CH74,"&gt;0")*FTE</f>
        <v>0</v>
      </c>
      <c r="HP74" s="463">
        <f>+COUNTIF(CI74,"&gt;0")*FTE</f>
        <v>0</v>
      </c>
      <c r="HQ74" s="463">
        <f>+COUNTIF(CJ74,"&gt;0")*FTE</f>
        <v>0</v>
      </c>
      <c r="HR74" s="463">
        <f>+COUNTIF(CK74,"&gt;0")*FTE</f>
        <v>0</v>
      </c>
      <c r="HS74" s="463">
        <f>+COUNTIF(CL74,"&gt;0")*FTE</f>
        <v>0</v>
      </c>
      <c r="HT74" s="463">
        <f>+COUNTIF(CM74,"&gt;0")*FTE</f>
        <v>0</v>
      </c>
      <c r="HU74" s="463">
        <f>+COUNTIF(CN74,"&gt;0")*FTE</f>
        <v>0</v>
      </c>
      <c r="HV74" s="463">
        <f>+COUNTIF(CO74,"&gt;0")*FTE</f>
        <v>0</v>
      </c>
      <c r="HW74" s="463">
        <f>+COUNTIF(CP74,"&gt;0")*FTE</f>
        <v>0</v>
      </c>
      <c r="HX74" s="463">
        <f>+COUNTIF(CQ74,"&gt;0")*FTE</f>
        <v>0</v>
      </c>
      <c r="HY74" s="463">
        <f>+COUNTIF(CR74,"&gt;0")*FTE</f>
        <v>0</v>
      </c>
      <c r="HZ74" s="463">
        <f>+COUNTIF(CS74,"&gt;0")*FTE</f>
        <v>0</v>
      </c>
      <c r="IA74" s="463">
        <f>+COUNTIF(CT74,"&gt;0")*FTE</f>
        <v>0</v>
      </c>
      <c r="IB74" s="463">
        <f>+COUNTIF(CU74,"&gt;0")*FTE</f>
        <v>0</v>
      </c>
      <c r="IC74" s="463">
        <f>+COUNTIF(CV74,"&gt;0")*FTE</f>
        <v>0</v>
      </c>
      <c r="ID74" s="463">
        <f>+COUNTIF(CW74,"&gt;0")*FTE</f>
        <v>0</v>
      </c>
      <c r="IE74" s="463">
        <f>+COUNTIF(CX74,"&gt;0")*FTE</f>
        <v>0</v>
      </c>
      <c r="IF74" s="463">
        <f>+COUNTIF(CY74,"&gt;0")*FTE</f>
        <v>0</v>
      </c>
      <c r="IG74" s="463">
        <f>+COUNTIF(CZ74,"&gt;0")*FTE</f>
        <v>0</v>
      </c>
      <c r="IH74" s="463">
        <f>+COUNTIF(DA74,"&gt;0")*FTE</f>
        <v>0</v>
      </c>
      <c r="II74" s="463">
        <f>+COUNTIF(DB74,"&gt;0")*FTE</f>
        <v>0</v>
      </c>
      <c r="IJ74" s="463">
        <f>+COUNTIF(DC74,"&gt;0")*FTE</f>
        <v>0</v>
      </c>
      <c r="IK74" s="463">
        <f>+COUNTIF(DD74,"&gt;0")*FTE</f>
        <v>0</v>
      </c>
      <c r="IL74" s="463">
        <f>+COUNTIF(DE74,"&gt;0")*FTE</f>
        <v>0</v>
      </c>
      <c r="IM74" s="463">
        <f>+COUNTIF(DF74,"&gt;0")*FTE</f>
        <v>0</v>
      </c>
      <c r="IN74" s="463">
        <f>+COUNTIF(DG74,"&gt;0")*FTE</f>
        <v>0</v>
      </c>
      <c r="IO74" s="463">
        <f>+COUNTIF(DH74,"&gt;0")*FTE</f>
        <v>0</v>
      </c>
      <c r="IP74" s="463">
        <f>+COUNTIF(DI74,"&gt;0")*FTE</f>
        <v>0</v>
      </c>
      <c r="IQ74" s="463">
        <f>+COUNTIF(DJ74,"&gt;0")*FTE</f>
        <v>0</v>
      </c>
      <c r="IR74" s="463">
        <f>+COUNTIF(DK74,"&gt;0")*FTE</f>
        <v>0</v>
      </c>
      <c r="IS74" s="463">
        <f>+COUNTIF(DL74,"&gt;0")*FTE</f>
        <v>0</v>
      </c>
      <c r="IT74" s="463">
        <f>+COUNTIF(DM74,"&gt;0")*FTE</f>
        <v>0</v>
      </c>
      <c r="IU74" s="463">
        <f>+COUNTIF(DN74,"&gt;0")*FTE</f>
        <v>0</v>
      </c>
      <c r="IV74" s="463">
        <f>+COUNTIF(DO74,"&gt;0")*FTE</f>
        <v>0</v>
      </c>
      <c r="IW74" s="463">
        <f>+COUNTIF(DP74,"&gt;0")*FTE</f>
        <v>0</v>
      </c>
      <c r="IX74" s="463">
        <f>+COUNTIF(DQ74,"&gt;0")*FTE</f>
        <v>0</v>
      </c>
      <c r="IY74" s="463">
        <f>+COUNTIF(DR74,"&gt;0")*FTE</f>
        <v>0</v>
      </c>
      <c r="IZ74" s="463">
        <f>+COUNTIF(DS74,"&gt;0")*FTE</f>
        <v>0</v>
      </c>
      <c r="JA74" s="463">
        <f>+COUNTIF(DT74,"&gt;0")*FTE</f>
        <v>0</v>
      </c>
      <c r="JB74" s="463">
        <f>+COUNTIF(DU74,"&gt;0")*FTE</f>
        <v>0</v>
      </c>
      <c r="JC74" s="463">
        <f>+COUNTIF(DV74,"&gt;0")*FTE</f>
        <v>0</v>
      </c>
      <c r="JD74" s="463">
        <f>+COUNTIF(DW74,"&gt;0")*FTE</f>
        <v>0</v>
      </c>
      <c r="JE74" s="463">
        <f>+COUNTIF(DX74,"&gt;0")*FTE</f>
        <v>0</v>
      </c>
      <c r="JF74" s="463">
        <f>+COUNTIF(DY74,"&gt;0")*FTE</f>
        <v>0</v>
      </c>
      <c r="JG74" s="463">
        <f>+COUNTIF(DZ74,"&gt;0")*FTE</f>
        <v>0</v>
      </c>
      <c r="JH74" s="463">
        <f>+COUNTIF(EA74,"&gt;0")*FTE</f>
        <v>0</v>
      </c>
      <c r="JI74" s="463">
        <f>+COUNTIF(EB74,"&gt;0")*FTE</f>
        <v>0</v>
      </c>
      <c r="JJ74" s="463">
        <f>+COUNTIF(EC74,"&gt;0")*FTE</f>
        <v>0</v>
      </c>
      <c r="JK74" s="463">
        <f>+COUNTIF(ED74,"&gt;0")*FTE</f>
        <v>0</v>
      </c>
      <c r="JL74" s="463">
        <f>+COUNTIF(EE74,"&gt;0")*FTE</f>
        <v>0</v>
      </c>
      <c r="JM74" s="463">
        <f>+COUNTIF(EF74,"&gt;0")*FTE</f>
        <v>0</v>
      </c>
      <c r="JN74" s="463">
        <f>+COUNTIF(EG74,"&gt;0")*FTE</f>
        <v>0</v>
      </c>
      <c r="JO74" s="463">
        <f>+COUNTIF(EH74,"&gt;0")*FTE</f>
        <v>0</v>
      </c>
      <c r="JP74" s="463">
        <f>+COUNTIF(EI74,"&gt;0")*FTE</f>
        <v>0</v>
      </c>
      <c r="JQ74" s="463">
        <f>+COUNTIF(EJ74,"&gt;0")*FTE</f>
        <v>0</v>
      </c>
      <c r="JR74" s="463">
        <f>+COUNTIF(EK74,"&gt;0")*FTE</f>
        <v>0</v>
      </c>
      <c r="JS74" s="463">
        <f>+COUNTIF(EL74,"&gt;0")*FTE</f>
        <v>0</v>
      </c>
      <c r="JT74" s="463">
        <f>+COUNTIF(EM74,"&gt;0")*FTE</f>
        <v>0</v>
      </c>
      <c r="JU74" s="463">
        <f>+COUNTIF(EN74,"&gt;0")*FTE</f>
        <v>0</v>
      </c>
      <c r="JV74" s="463">
        <f>+COUNTIF(EO74,"&gt;0")*FTE</f>
        <v>0</v>
      </c>
      <c r="JW74" s="463">
        <f>+COUNTIF(EP74,"&gt;0")*FTE</f>
        <v>0</v>
      </c>
      <c r="JX74" s="463">
        <f>+COUNTIF(EQ74,"&gt;0")*FTE</f>
        <v>0</v>
      </c>
      <c r="JY74" s="463">
        <f>+COUNTIF(ER74,"&gt;0")*FTE</f>
        <v>0</v>
      </c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</row>
    <row r="75" ht="12.75" customHeight="1">
      <c r="A75" s="467"/>
      <c r="B75" s="464" t="s">
        <v>420</v>
      </c>
      <c r="C75" s="452" t="s">
        <v>375</v>
      </c>
      <c r="D75" s="202" t="s">
        <v>403</v>
      </c>
      <c r="E75" s="453">
        <v>140000.0</v>
      </c>
      <c r="F75" s="202">
        <v>1.0</v>
      </c>
      <c r="G75" s="202">
        <v>1.0</v>
      </c>
      <c r="H75" s="202"/>
      <c r="I75" s="202"/>
      <c r="J75" s="454">
        <v>1.0</v>
      </c>
      <c r="K75" s="465">
        <f>+DATE((Starting_Year+F75-1)*ISNUMBER(F75)+2099*ISBLANK(F75),G75*ISNUMBER(G75)+12*ISBLANK(G75),1)</f>
        <v>45658</v>
      </c>
      <c r="L75" s="466">
        <f>+DATE((Starting_Year+H75-1)*ISNUMBER(H75)+2099*ISBLANK(H75),I75*ISNUMBER(I75)+12*ISBLANK(I75),1)</f>
        <v>73020</v>
      </c>
      <c r="M75" s="171">
        <f t="shared" si="93"/>
        <v>11666.66667</v>
      </c>
      <c r="N75" s="458" t="str">
        <f t="shared" si="94"/>
        <v>CHRO</v>
      </c>
      <c r="O75" s="82"/>
      <c r="P75" s="459"/>
      <c r="Q75" s="460">
        <f>(Q$70&gt;=Hire_Date)*Monthly_Salary+(AND(Q$68&lt;&gt;Hire_Month)*P75+AND(Q$68=Hire_Month,P75&gt;0)*P75*(1+Annual_Cost_of_Living_Adjustment))*(End_Date&gt;=Q$70)</f>
        <v>11666.66667</v>
      </c>
      <c r="R75" s="460">
        <f>(R$70=Hire_Date)*Monthly_Salary+(AND(R$68&lt;&gt;Hire_Month)*Q75+AND(R$68=Hire_Month,Q75&gt;0)*Q75*(1+Annual_Cost_of_Living_Adjustment))*(End_Date&gt;=R$70)</f>
        <v>11666.66667</v>
      </c>
      <c r="S75" s="460">
        <f>(S$70=Hire_Date)*Monthly_Salary+(AND(S$68&lt;&gt;Hire_Month)*R75+AND(S$68=Hire_Month,R75&gt;0)*R75*(1+Annual_Cost_of_Living_Adjustment))*(End_Date&gt;=S$70)</f>
        <v>11666.66667</v>
      </c>
      <c r="T75" s="460">
        <f>(T$70=Hire_Date)*Monthly_Salary+(AND(T$68&lt;&gt;Hire_Month)*S75+AND(T$68=Hire_Month,S75&gt;0)*S75*(1+Annual_Cost_of_Living_Adjustment))*(End_Date&gt;=T$70)</f>
        <v>11666.66667</v>
      </c>
      <c r="U75" s="460">
        <f>(U$70=Hire_Date)*Monthly_Salary+(AND(U$68&lt;&gt;Hire_Month)*T75+AND(U$68=Hire_Month,T75&gt;0)*T75*(1+Annual_Cost_of_Living_Adjustment))*(End_Date&gt;=U$70)</f>
        <v>11666.66667</v>
      </c>
      <c r="V75" s="460">
        <f>(V$70=Hire_Date)*Monthly_Salary+(AND(V$68&lt;&gt;Hire_Month)*U75+AND(V$68=Hire_Month,U75&gt;0)*U75*(1+Annual_Cost_of_Living_Adjustment))*(End_Date&gt;=V$70)</f>
        <v>11666.66667</v>
      </c>
      <c r="W75" s="460">
        <f>(W$70=Hire_Date)*Monthly_Salary+(AND(W$68&lt;&gt;Hire_Month)*V75+AND(W$68=Hire_Month,V75&gt;0)*V75*(1+Annual_Cost_of_Living_Adjustment))*(End_Date&gt;=W$70)</f>
        <v>11666.66667</v>
      </c>
      <c r="X75" s="460">
        <f>(X$70=Hire_Date)*Monthly_Salary+(AND(X$68&lt;&gt;Hire_Month)*W75+AND(X$68=Hire_Month,W75&gt;0)*W75*(1+Annual_Cost_of_Living_Adjustment))*(End_Date&gt;=X$70)</f>
        <v>11666.66667</v>
      </c>
      <c r="Y75" s="460">
        <f>(Y$70=Hire_Date)*Monthly_Salary+(AND(Y$68&lt;&gt;Hire_Month)*X75+AND(Y$68=Hire_Month,X75&gt;0)*X75*(1+Annual_Cost_of_Living_Adjustment))*(End_Date&gt;=Y$70)</f>
        <v>11666.66667</v>
      </c>
      <c r="Z75" s="460">
        <f>(Z$70=Hire_Date)*Monthly_Salary+(AND(Z$68&lt;&gt;Hire_Month)*Y75+AND(Z$68=Hire_Month,Y75&gt;0)*Y75*(1+Annual_Cost_of_Living_Adjustment))*(End_Date&gt;=Z$70)</f>
        <v>11666.66667</v>
      </c>
      <c r="AA75" s="460">
        <f>(AA$70=Hire_Date)*Monthly_Salary+(AND(AA$68&lt;&gt;Hire_Month)*Z75+AND(AA$68=Hire_Month,Z75&gt;0)*Z75*(1+Annual_Cost_of_Living_Adjustment))*(End_Date&gt;=AA$70)</f>
        <v>11666.66667</v>
      </c>
      <c r="AB75" s="460">
        <f>(AB$70=Hire_Date)*Monthly_Salary+(AND(AB$68&lt;&gt;Hire_Month)*AA75+AND(AB$68=Hire_Month,AA75&gt;0)*AA75*(1+Annual_Cost_of_Living_Adjustment))*(End_Date&gt;=AB$70)</f>
        <v>11666.66667</v>
      </c>
      <c r="AC75" s="460">
        <f>(AC$70=Hire_Date)*Monthly_Salary+(AND(AC$68&lt;&gt;Hire_Month)*AB75+AND(AC$68=Hire_Month,AB75&gt;0)*AB75*(1+Annual_Cost_of_Living_Adjustment))*(End_Date&gt;=AC$70)</f>
        <v>11900</v>
      </c>
      <c r="AD75" s="460">
        <f>(AD$70=Hire_Date)*Monthly_Salary+(AND(AD$68&lt;&gt;Hire_Month)*AC75+AND(AD$68=Hire_Month,AC75&gt;0)*AC75*(1+Annual_Cost_of_Living_Adjustment))*(End_Date&gt;=AD$70)</f>
        <v>11900</v>
      </c>
      <c r="AE75" s="460">
        <f>(AE$70=Hire_Date)*Monthly_Salary+(AND(AE$68&lt;&gt;Hire_Month)*AD75+AND(AE$68=Hire_Month,AD75&gt;0)*AD75*(1+Annual_Cost_of_Living_Adjustment))*(End_Date&gt;=AE$70)</f>
        <v>11900</v>
      </c>
      <c r="AF75" s="460">
        <f>(AF$70=Hire_Date)*Monthly_Salary+(AND(AF$68&lt;&gt;Hire_Month)*AE75+AND(AF$68=Hire_Month,AE75&gt;0)*AE75*(1+Annual_Cost_of_Living_Adjustment))*(End_Date&gt;=AF$70)</f>
        <v>11900</v>
      </c>
      <c r="AG75" s="460">
        <f>(AG$70=Hire_Date)*Monthly_Salary+(AND(AG$68&lt;&gt;Hire_Month)*AF75+AND(AG$68=Hire_Month,AF75&gt;0)*AF75*(1+Annual_Cost_of_Living_Adjustment))*(End_Date&gt;=AG$70)</f>
        <v>11900</v>
      </c>
      <c r="AH75" s="460">
        <f>(AH$70=Hire_Date)*Monthly_Salary+(AND(AH$68&lt;&gt;Hire_Month)*AG75+AND(AH$68=Hire_Month,AG75&gt;0)*AG75*(1+Annual_Cost_of_Living_Adjustment))*(End_Date&gt;=AH$70)</f>
        <v>11900</v>
      </c>
      <c r="AI75" s="460">
        <f>(AI$70=Hire_Date)*Monthly_Salary+(AND(AI$68&lt;&gt;Hire_Month)*AH75+AND(AI$68=Hire_Month,AH75&gt;0)*AH75*(1+Annual_Cost_of_Living_Adjustment))*(End_Date&gt;=AI$70)</f>
        <v>11900</v>
      </c>
      <c r="AJ75" s="460">
        <f>(AJ$70=Hire_Date)*Monthly_Salary+(AND(AJ$68&lt;&gt;Hire_Month)*AI75+AND(AJ$68=Hire_Month,AI75&gt;0)*AI75*(1+Annual_Cost_of_Living_Adjustment))*(End_Date&gt;=AJ$70)</f>
        <v>11900</v>
      </c>
      <c r="AK75" s="460">
        <f>(AK$70=Hire_Date)*Monthly_Salary+(AND(AK$68&lt;&gt;Hire_Month)*AJ75+AND(AK$68=Hire_Month,AJ75&gt;0)*AJ75*(1+Annual_Cost_of_Living_Adjustment))*(End_Date&gt;=AK$70)</f>
        <v>11900</v>
      </c>
      <c r="AL75" s="460">
        <f>(AL$70=Hire_Date)*Monthly_Salary+(AND(AL$68&lt;&gt;Hire_Month)*AK75+AND(AL$68=Hire_Month,AK75&gt;0)*AK75*(1+Annual_Cost_of_Living_Adjustment))*(End_Date&gt;=AL$70)</f>
        <v>11900</v>
      </c>
      <c r="AM75" s="460">
        <f>(AM$70=Hire_Date)*Monthly_Salary+(AND(AM$68&lt;&gt;Hire_Month)*AL75+AND(AM$68=Hire_Month,AL75&gt;0)*AL75*(1+Annual_Cost_of_Living_Adjustment))*(End_Date&gt;=AM$70)</f>
        <v>11900</v>
      </c>
      <c r="AN75" s="460">
        <f>(AN$70=Hire_Date)*Monthly_Salary+(AND(AN$68&lt;&gt;Hire_Month)*AM75+AND(AN$68=Hire_Month,AM75&gt;0)*AM75*(1+Annual_Cost_of_Living_Adjustment))*(End_Date&gt;=AN$70)</f>
        <v>11900</v>
      </c>
      <c r="AO75" s="460">
        <f>(AO$70=Hire_Date)*Monthly_Salary+(AND(AO$68&lt;&gt;Hire_Month)*AN75+AND(AO$68=Hire_Month,AN75&gt;0)*AN75*(1+Annual_Cost_of_Living_Adjustment))*(End_Date&gt;=AO$70)</f>
        <v>12138</v>
      </c>
      <c r="AP75" s="460">
        <f>(AP$70=Hire_Date)*Monthly_Salary+(AND(AP$68&lt;&gt;Hire_Month)*AO75+AND(AP$68=Hire_Month,AO75&gt;0)*AO75*(1+Annual_Cost_of_Living_Adjustment))*(End_Date&gt;=AP$70)</f>
        <v>12138</v>
      </c>
      <c r="AQ75" s="460">
        <f>(AQ$70=Hire_Date)*Monthly_Salary+(AND(AQ$68&lt;&gt;Hire_Month)*AP75+AND(AQ$68=Hire_Month,AP75&gt;0)*AP75*(1+Annual_Cost_of_Living_Adjustment))*(End_Date&gt;=AQ$70)</f>
        <v>12138</v>
      </c>
      <c r="AR75" s="460">
        <f>(AR$70=Hire_Date)*Monthly_Salary+(AND(AR$68&lt;&gt;Hire_Month)*AQ75+AND(AR$68=Hire_Month,AQ75&gt;0)*AQ75*(1+Annual_Cost_of_Living_Adjustment))*(End_Date&gt;=AR$70)</f>
        <v>12138</v>
      </c>
      <c r="AS75" s="460">
        <f>(AS$70=Hire_Date)*Monthly_Salary+(AND(AS$68&lt;&gt;Hire_Month)*AR75+AND(AS$68=Hire_Month,AR75&gt;0)*AR75*(1+Annual_Cost_of_Living_Adjustment))*(End_Date&gt;=AS$70)</f>
        <v>12138</v>
      </c>
      <c r="AT75" s="460">
        <f>(AT$70=Hire_Date)*Monthly_Salary+(AND(AT$68&lt;&gt;Hire_Month)*AS75+AND(AT$68=Hire_Month,AS75&gt;0)*AS75*(1+Annual_Cost_of_Living_Adjustment))*(End_Date&gt;=AT$70)</f>
        <v>12138</v>
      </c>
      <c r="AU75" s="460">
        <f>(AU$70=Hire_Date)*Monthly_Salary+(AND(AU$68&lt;&gt;Hire_Month)*AT75+AND(AU$68=Hire_Month,AT75&gt;0)*AT75*(1+Annual_Cost_of_Living_Adjustment))*(End_Date&gt;=AU$70)</f>
        <v>12138</v>
      </c>
      <c r="AV75" s="460">
        <f>(AV$70=Hire_Date)*Monthly_Salary+(AND(AV$68&lt;&gt;Hire_Month)*AU75+AND(AV$68=Hire_Month,AU75&gt;0)*AU75*(1+Annual_Cost_of_Living_Adjustment))*(End_Date&gt;=AV$70)</f>
        <v>12138</v>
      </c>
      <c r="AW75" s="460">
        <f>(AW$70=Hire_Date)*Monthly_Salary+(AND(AW$68&lt;&gt;Hire_Month)*AV75+AND(AW$68=Hire_Month,AV75&gt;0)*AV75*(1+Annual_Cost_of_Living_Adjustment))*(End_Date&gt;=AW$70)</f>
        <v>12138</v>
      </c>
      <c r="AX75" s="460">
        <f>(AX$70=Hire_Date)*Monthly_Salary+(AND(AX$68&lt;&gt;Hire_Month)*AW75+AND(AX$68=Hire_Month,AW75&gt;0)*AW75*(1+Annual_Cost_of_Living_Adjustment))*(End_Date&gt;=AX$70)</f>
        <v>12138</v>
      </c>
      <c r="AY75" s="460">
        <f>(AY$70=Hire_Date)*Monthly_Salary+(AND(AY$68&lt;&gt;Hire_Month)*AX75+AND(AY$68=Hire_Month,AX75&gt;0)*AX75*(1+Annual_Cost_of_Living_Adjustment))*(End_Date&gt;=AY$70)</f>
        <v>12138</v>
      </c>
      <c r="AZ75" s="460">
        <f>(AZ$70=Hire_Date)*Monthly_Salary+(AND(AZ$68&lt;&gt;Hire_Month)*AY75+AND(AZ$68=Hire_Month,AY75&gt;0)*AY75*(1+Annual_Cost_of_Living_Adjustment))*(End_Date&gt;=AZ$70)</f>
        <v>12138</v>
      </c>
      <c r="BA75" s="460">
        <f>(BA$70=Hire_Date)*Monthly_Salary+(AND(BA$68&lt;&gt;Hire_Month)*AZ75+AND(BA$68=Hire_Month,AZ75&gt;0)*AZ75*(1+Annual_Cost_of_Living_Adjustment))*(End_Date&gt;=BA$70)</f>
        <v>12380.76</v>
      </c>
      <c r="BB75" s="460">
        <f>(BB$70=Hire_Date)*Monthly_Salary+(AND(BB$68&lt;&gt;Hire_Month)*BA75+AND(BB$68=Hire_Month,BA75&gt;0)*BA75*(1+Annual_Cost_of_Living_Adjustment))*(End_Date&gt;=BB$70)</f>
        <v>12380.76</v>
      </c>
      <c r="BC75" s="460">
        <f>(BC$70=Hire_Date)*Monthly_Salary+(AND(BC$68&lt;&gt;Hire_Month)*BB75+AND(BC$68=Hire_Month,BB75&gt;0)*BB75*(1+Annual_Cost_of_Living_Adjustment))*(End_Date&gt;=BC$70)</f>
        <v>12380.76</v>
      </c>
      <c r="BD75" s="460">
        <f>(BD$70=Hire_Date)*Monthly_Salary+(AND(BD$68&lt;&gt;Hire_Month)*BC75+AND(BD$68=Hire_Month,BC75&gt;0)*BC75*(1+Annual_Cost_of_Living_Adjustment))*(End_Date&gt;=BD$70)</f>
        <v>12380.76</v>
      </c>
      <c r="BE75" s="460">
        <f>(BE$70=Hire_Date)*Monthly_Salary+(AND(BE$68&lt;&gt;Hire_Month)*BD75+AND(BE$68=Hire_Month,BD75&gt;0)*BD75*(1+Annual_Cost_of_Living_Adjustment))*(End_Date&gt;=BE$70)</f>
        <v>12380.76</v>
      </c>
      <c r="BF75" s="460">
        <f>(BF$70=Hire_Date)*Monthly_Salary+(AND(BF$68&lt;&gt;Hire_Month)*BE75+AND(BF$68=Hire_Month,BE75&gt;0)*BE75*(1+Annual_Cost_of_Living_Adjustment))*(End_Date&gt;=BF$70)</f>
        <v>12380.76</v>
      </c>
      <c r="BG75" s="460">
        <f>(BG$70=Hire_Date)*Monthly_Salary+(AND(BG$68&lt;&gt;Hire_Month)*BF75+AND(BG$68=Hire_Month,BF75&gt;0)*BF75*(1+Annual_Cost_of_Living_Adjustment))*(End_Date&gt;=BG$70)</f>
        <v>12380.76</v>
      </c>
      <c r="BH75" s="460">
        <f>(BH$70=Hire_Date)*Monthly_Salary+(AND(BH$68&lt;&gt;Hire_Month)*BG75+AND(BH$68=Hire_Month,BG75&gt;0)*BG75*(1+Annual_Cost_of_Living_Adjustment))*(End_Date&gt;=BH$70)</f>
        <v>12380.76</v>
      </c>
      <c r="BI75" s="460">
        <f>(BI$70=Hire_Date)*Monthly_Salary+(AND(BI$68&lt;&gt;Hire_Month)*BH75+AND(BI$68=Hire_Month,BH75&gt;0)*BH75*(1+Annual_Cost_of_Living_Adjustment))*(End_Date&gt;=BI$70)</f>
        <v>12380.76</v>
      </c>
      <c r="BJ75" s="460">
        <f>(BJ$70=Hire_Date)*Monthly_Salary+(AND(BJ$68&lt;&gt;Hire_Month)*BI75+AND(BJ$68=Hire_Month,BI75&gt;0)*BI75*(1+Annual_Cost_of_Living_Adjustment))*(End_Date&gt;=BJ$70)</f>
        <v>12380.76</v>
      </c>
      <c r="BK75" s="460">
        <f>(BK$70=Hire_Date)*Monthly_Salary+(AND(BK$68&lt;&gt;Hire_Month)*BJ75+AND(BK$68=Hire_Month,BJ75&gt;0)*BJ75*(1+Annual_Cost_of_Living_Adjustment))*(End_Date&gt;=BK$70)</f>
        <v>12380.76</v>
      </c>
      <c r="BL75" s="460">
        <f>(BL$70=Hire_Date)*Monthly_Salary+(AND(BL$68&lt;&gt;Hire_Month)*BK75+AND(BL$68=Hire_Month,BK75&gt;0)*BK75*(1+Annual_Cost_of_Living_Adjustment))*(End_Date&gt;=BL$70)</f>
        <v>12380.76</v>
      </c>
      <c r="BM75" s="460">
        <f>(BM$70=Hire_Date)*Monthly_Salary+(AND(BM$68&lt;&gt;Hire_Month)*BL75+AND(BM$68=Hire_Month,BL75&gt;0)*BL75*(1+Annual_Cost_of_Living_Adjustment))*(End_Date&gt;=BM$70)</f>
        <v>12628.3752</v>
      </c>
      <c r="BN75" s="460">
        <f>(BN$70=Hire_Date)*Monthly_Salary+(AND(BN$68&lt;&gt;Hire_Month)*BM75+AND(BN$68=Hire_Month,BM75&gt;0)*BM75*(1+Annual_Cost_of_Living_Adjustment))*(End_Date&gt;=BN$70)</f>
        <v>12628.3752</v>
      </c>
      <c r="BO75" s="460">
        <f>(BO$70=Hire_Date)*Monthly_Salary+(AND(BO$68&lt;&gt;Hire_Month)*BN75+AND(BO$68=Hire_Month,BN75&gt;0)*BN75*(1+Annual_Cost_of_Living_Adjustment))*(End_Date&gt;=BO$70)</f>
        <v>12628.3752</v>
      </c>
      <c r="BP75" s="460">
        <f>(BP$70=Hire_Date)*Monthly_Salary+(AND(BP$68&lt;&gt;Hire_Month)*BO75+AND(BP$68=Hire_Month,BO75&gt;0)*BO75*(1+Annual_Cost_of_Living_Adjustment))*(End_Date&gt;=BP$70)</f>
        <v>12628.3752</v>
      </c>
      <c r="BQ75" s="460">
        <f>(BQ$70=Hire_Date)*Monthly_Salary+(AND(BQ$68&lt;&gt;Hire_Month)*BP75+AND(BQ$68=Hire_Month,BP75&gt;0)*BP75*(1+Annual_Cost_of_Living_Adjustment))*(End_Date&gt;=BQ$70)</f>
        <v>12628.3752</v>
      </c>
      <c r="BR75" s="460">
        <f>(BR$70=Hire_Date)*Monthly_Salary+(AND(BR$68&lt;&gt;Hire_Month)*BQ75+AND(BR$68=Hire_Month,BQ75&gt;0)*BQ75*(1+Annual_Cost_of_Living_Adjustment))*(End_Date&gt;=BR$70)</f>
        <v>12628.3752</v>
      </c>
      <c r="BS75" s="460">
        <f>(BS$70=Hire_Date)*Monthly_Salary+(AND(BS$68&lt;&gt;Hire_Month)*BR75+AND(BS$68=Hire_Month,BR75&gt;0)*BR75*(1+Annual_Cost_of_Living_Adjustment))*(End_Date&gt;=BS$70)</f>
        <v>12628.3752</v>
      </c>
      <c r="BT75" s="460">
        <f>(BT$70=Hire_Date)*Monthly_Salary+(AND(BT$68&lt;&gt;Hire_Month)*BS75+AND(BT$68=Hire_Month,BS75&gt;0)*BS75*(1+Annual_Cost_of_Living_Adjustment))*(End_Date&gt;=BT$70)</f>
        <v>12628.3752</v>
      </c>
      <c r="BU75" s="460">
        <f>(BU$70=Hire_Date)*Monthly_Salary+(AND(BU$68&lt;&gt;Hire_Month)*BT75+AND(BU$68=Hire_Month,BT75&gt;0)*BT75*(1+Annual_Cost_of_Living_Adjustment))*(End_Date&gt;=BU$70)</f>
        <v>12628.3752</v>
      </c>
      <c r="BV75" s="460">
        <f>(BV$70=Hire_Date)*Monthly_Salary+(AND(BV$68&lt;&gt;Hire_Month)*BU75+AND(BV$68=Hire_Month,BU75&gt;0)*BU75*(1+Annual_Cost_of_Living_Adjustment))*(End_Date&gt;=BV$70)</f>
        <v>12628.3752</v>
      </c>
      <c r="BW75" s="460">
        <f>(BW$70=Hire_Date)*Monthly_Salary+(AND(BW$68&lt;&gt;Hire_Month)*BV75+AND(BW$68=Hire_Month,BV75&gt;0)*BV75*(1+Annual_Cost_of_Living_Adjustment))*(End_Date&gt;=BW$70)</f>
        <v>12628.3752</v>
      </c>
      <c r="BX75" s="460">
        <f>(BX$70=Hire_Date)*Monthly_Salary+(AND(BX$68&lt;&gt;Hire_Month)*BW75+AND(BX$68=Hire_Month,BW75&gt;0)*BW75*(1+Annual_Cost_of_Living_Adjustment))*(End_Date&gt;=BX$70)</f>
        <v>12628.3752</v>
      </c>
      <c r="BY75" s="460">
        <f>(BY$70=Hire_Date)*Monthly_Salary+(AND(BY$68&lt;&gt;Hire_Month)*BX75+AND(BY$68=Hire_Month,BX75&gt;0)*BX75*(1+Annual_Cost_of_Living_Adjustment))*(End_Date&gt;=BY$70)</f>
        <v>12880.9427</v>
      </c>
      <c r="BZ75" s="460">
        <f>(BZ$70=Hire_Date)*Monthly_Salary+(AND(BZ$68&lt;&gt;Hire_Month)*BY75+AND(BZ$68=Hire_Month,BY75&gt;0)*BY75*(1+Annual_Cost_of_Living_Adjustment))*(End_Date&gt;=BZ$70)</f>
        <v>12880.9427</v>
      </c>
      <c r="CA75" s="460">
        <f>(CA$70=Hire_Date)*Monthly_Salary+(AND(CA$68&lt;&gt;Hire_Month)*BZ75+AND(CA$68=Hire_Month,BZ75&gt;0)*BZ75*(1+Annual_Cost_of_Living_Adjustment))*(End_Date&gt;=CA$70)</f>
        <v>12880.9427</v>
      </c>
      <c r="CB75" s="460">
        <f>(CB$70=Hire_Date)*Monthly_Salary+(AND(CB$68&lt;&gt;Hire_Month)*CA75+AND(CB$68=Hire_Month,CA75&gt;0)*CA75*(1+Annual_Cost_of_Living_Adjustment))*(End_Date&gt;=CB$70)</f>
        <v>12880.9427</v>
      </c>
      <c r="CC75" s="460">
        <f>(CC$70=Hire_Date)*Monthly_Salary+(AND(CC$68&lt;&gt;Hire_Month)*CB75+AND(CC$68=Hire_Month,CB75&gt;0)*CB75*(1+Annual_Cost_of_Living_Adjustment))*(End_Date&gt;=CC$70)</f>
        <v>12880.9427</v>
      </c>
      <c r="CD75" s="460">
        <f>(CD$70=Hire_Date)*Monthly_Salary+(AND(CD$68&lt;&gt;Hire_Month)*CC75+AND(CD$68=Hire_Month,CC75&gt;0)*CC75*(1+Annual_Cost_of_Living_Adjustment))*(End_Date&gt;=CD$70)</f>
        <v>12880.9427</v>
      </c>
      <c r="CE75" s="460">
        <f>(CE$70=Hire_Date)*Monthly_Salary+(AND(CE$68&lt;&gt;Hire_Month)*CD75+AND(CE$68=Hire_Month,CD75&gt;0)*CD75*(1+Annual_Cost_of_Living_Adjustment))*(End_Date&gt;=CE$70)</f>
        <v>12880.9427</v>
      </c>
      <c r="CF75" s="460">
        <f>(CF$70=Hire_Date)*Monthly_Salary+(AND(CF$68&lt;&gt;Hire_Month)*CE75+AND(CF$68=Hire_Month,CE75&gt;0)*CE75*(1+Annual_Cost_of_Living_Adjustment))*(End_Date&gt;=CF$70)</f>
        <v>12880.9427</v>
      </c>
      <c r="CG75" s="460">
        <f>(CG$70=Hire_Date)*Monthly_Salary+(AND(CG$68&lt;&gt;Hire_Month)*CF75+AND(CG$68=Hire_Month,CF75&gt;0)*CF75*(1+Annual_Cost_of_Living_Adjustment))*(End_Date&gt;=CG$70)</f>
        <v>12880.9427</v>
      </c>
      <c r="CH75" s="460">
        <f>(CH$70=Hire_Date)*Monthly_Salary+(AND(CH$68&lt;&gt;Hire_Month)*CG75+AND(CH$68=Hire_Month,CG75&gt;0)*CG75*(1+Annual_Cost_of_Living_Adjustment))*(End_Date&gt;=CH$70)</f>
        <v>12880.9427</v>
      </c>
      <c r="CI75" s="460">
        <f>(CI$70=Hire_Date)*Monthly_Salary+(AND(CI$68&lt;&gt;Hire_Month)*CH75+AND(CI$68=Hire_Month,CH75&gt;0)*CH75*(1+Annual_Cost_of_Living_Adjustment))*(End_Date&gt;=CI$70)</f>
        <v>12880.9427</v>
      </c>
      <c r="CJ75" s="460">
        <f>(CJ$70=Hire_Date)*Monthly_Salary+(AND(CJ$68&lt;&gt;Hire_Month)*CI75+AND(CJ$68=Hire_Month,CI75&gt;0)*CI75*(1+Annual_Cost_of_Living_Adjustment))*(End_Date&gt;=CJ$70)</f>
        <v>12880.9427</v>
      </c>
      <c r="CK75" s="460">
        <f>(CK$70=Hire_Date)*Monthly_Salary+(AND(CK$68&lt;&gt;Hire_Month)*CJ75+AND(CK$68=Hire_Month,CJ75&gt;0)*CJ75*(1+Annual_Cost_of_Living_Adjustment))*(End_Date&gt;=CK$70)</f>
        <v>13138.56156</v>
      </c>
      <c r="CL75" s="460">
        <f>(CL$70=Hire_Date)*Monthly_Salary+(AND(CL$68&lt;&gt;Hire_Month)*CK75+AND(CL$68=Hire_Month,CK75&gt;0)*CK75*(1+Annual_Cost_of_Living_Adjustment))*(End_Date&gt;=CL$70)</f>
        <v>13138.56156</v>
      </c>
      <c r="CM75" s="460">
        <f>(CM$70=Hire_Date)*Monthly_Salary+(AND(CM$68&lt;&gt;Hire_Month)*CL75+AND(CM$68=Hire_Month,CL75&gt;0)*CL75*(1+Annual_Cost_of_Living_Adjustment))*(End_Date&gt;=CM$70)</f>
        <v>13138.56156</v>
      </c>
      <c r="CN75" s="460">
        <f>(CN$70=Hire_Date)*Monthly_Salary+(AND(CN$68&lt;&gt;Hire_Month)*CM75+AND(CN$68=Hire_Month,CM75&gt;0)*CM75*(1+Annual_Cost_of_Living_Adjustment))*(End_Date&gt;=CN$70)</f>
        <v>13138.56156</v>
      </c>
      <c r="CO75" s="460">
        <f>(CO$70=Hire_Date)*Monthly_Salary+(AND(CO$68&lt;&gt;Hire_Month)*CN75+AND(CO$68=Hire_Month,CN75&gt;0)*CN75*(1+Annual_Cost_of_Living_Adjustment))*(End_Date&gt;=CO$70)</f>
        <v>13138.56156</v>
      </c>
      <c r="CP75" s="460">
        <f>(CP$70=Hire_Date)*Monthly_Salary+(AND(CP$68&lt;&gt;Hire_Month)*CO75+AND(CP$68=Hire_Month,CO75&gt;0)*CO75*(1+Annual_Cost_of_Living_Adjustment))*(End_Date&gt;=CP$70)</f>
        <v>13138.56156</v>
      </c>
      <c r="CQ75" s="460">
        <f>(CQ$70=Hire_Date)*Monthly_Salary+(AND(CQ$68&lt;&gt;Hire_Month)*CP75+AND(CQ$68=Hire_Month,CP75&gt;0)*CP75*(1+Annual_Cost_of_Living_Adjustment))*(End_Date&gt;=CQ$70)</f>
        <v>13138.56156</v>
      </c>
      <c r="CR75" s="460">
        <f>(CR$70=Hire_Date)*Monthly_Salary+(AND(CR$68&lt;&gt;Hire_Month)*CQ75+AND(CR$68=Hire_Month,CQ75&gt;0)*CQ75*(1+Annual_Cost_of_Living_Adjustment))*(End_Date&gt;=CR$70)</f>
        <v>13138.56156</v>
      </c>
      <c r="CS75" s="460">
        <f>(CS$70=Hire_Date)*Monthly_Salary+(AND(CS$68&lt;&gt;Hire_Month)*CR75+AND(CS$68=Hire_Month,CR75&gt;0)*CR75*(1+Annual_Cost_of_Living_Adjustment))*(End_Date&gt;=CS$70)</f>
        <v>13138.56156</v>
      </c>
      <c r="CT75" s="460">
        <f>(CT$70=Hire_Date)*Monthly_Salary+(AND(CT$68&lt;&gt;Hire_Month)*CS75+AND(CT$68=Hire_Month,CS75&gt;0)*CS75*(1+Annual_Cost_of_Living_Adjustment))*(End_Date&gt;=CT$70)</f>
        <v>13138.56156</v>
      </c>
      <c r="CU75" s="460">
        <f>(CU$70=Hire_Date)*Monthly_Salary+(AND(CU$68&lt;&gt;Hire_Month)*CT75+AND(CU$68=Hire_Month,CT75&gt;0)*CT75*(1+Annual_Cost_of_Living_Adjustment))*(End_Date&gt;=CU$70)</f>
        <v>13138.56156</v>
      </c>
      <c r="CV75" s="460">
        <f>(CV$70=Hire_Date)*Monthly_Salary+(AND(CV$68&lt;&gt;Hire_Month)*CU75+AND(CV$68=Hire_Month,CU75&gt;0)*CU75*(1+Annual_Cost_of_Living_Adjustment))*(End_Date&gt;=CV$70)</f>
        <v>13138.56156</v>
      </c>
      <c r="CW75" s="460">
        <f>(CW$70=Hire_Date)*Monthly_Salary+(AND(CW$68&lt;&gt;Hire_Month)*CV75+AND(CW$68=Hire_Month,CV75&gt;0)*CV75*(1+Annual_Cost_of_Living_Adjustment))*(End_Date&gt;=CW$70)</f>
        <v>13401.33279</v>
      </c>
      <c r="CX75" s="460">
        <f>(CX$70=Hire_Date)*Monthly_Salary+(AND(CX$68&lt;&gt;Hire_Month)*CW75+AND(CX$68=Hire_Month,CW75&gt;0)*CW75*(1+Annual_Cost_of_Living_Adjustment))*(End_Date&gt;=CX$70)</f>
        <v>13401.33279</v>
      </c>
      <c r="CY75" s="460">
        <f>(CY$70=Hire_Date)*Monthly_Salary+(AND(CY$68&lt;&gt;Hire_Month)*CX75+AND(CY$68=Hire_Month,CX75&gt;0)*CX75*(1+Annual_Cost_of_Living_Adjustment))*(End_Date&gt;=CY$70)</f>
        <v>13401.33279</v>
      </c>
      <c r="CZ75" s="460">
        <f>(CZ$70=Hire_Date)*Monthly_Salary+(AND(CZ$68&lt;&gt;Hire_Month)*CY75+AND(CZ$68=Hire_Month,CY75&gt;0)*CY75*(1+Annual_Cost_of_Living_Adjustment))*(End_Date&gt;=CZ$70)</f>
        <v>13401.33279</v>
      </c>
      <c r="DA75" s="460">
        <f>(DA$70=Hire_Date)*Monthly_Salary+(AND(DA$68&lt;&gt;Hire_Month)*CZ75+AND(DA$68=Hire_Month,CZ75&gt;0)*CZ75*(1+Annual_Cost_of_Living_Adjustment))*(End_Date&gt;=DA$70)</f>
        <v>13401.33279</v>
      </c>
      <c r="DB75" s="460">
        <f>(DB$70=Hire_Date)*Monthly_Salary+(AND(DB$68&lt;&gt;Hire_Month)*DA75+AND(DB$68=Hire_Month,DA75&gt;0)*DA75*(1+Annual_Cost_of_Living_Adjustment))*(End_Date&gt;=DB$70)</f>
        <v>13401.33279</v>
      </c>
      <c r="DC75" s="460">
        <f>(DC$70=Hire_Date)*Monthly_Salary+(AND(DC$68&lt;&gt;Hire_Month)*DB75+AND(DC$68=Hire_Month,DB75&gt;0)*DB75*(1+Annual_Cost_of_Living_Adjustment))*(End_Date&gt;=DC$70)</f>
        <v>13401.33279</v>
      </c>
      <c r="DD75" s="460">
        <f>(DD$70=Hire_Date)*Monthly_Salary+(AND(DD$68&lt;&gt;Hire_Month)*DC75+AND(DD$68=Hire_Month,DC75&gt;0)*DC75*(1+Annual_Cost_of_Living_Adjustment))*(End_Date&gt;=DD$70)</f>
        <v>13401.33279</v>
      </c>
      <c r="DE75" s="460">
        <f>(DE$70=Hire_Date)*Monthly_Salary+(AND(DE$68&lt;&gt;Hire_Month)*DD75+AND(DE$68=Hire_Month,DD75&gt;0)*DD75*(1+Annual_Cost_of_Living_Adjustment))*(End_Date&gt;=DE$70)</f>
        <v>13401.33279</v>
      </c>
      <c r="DF75" s="460">
        <f>(DF$70=Hire_Date)*Monthly_Salary+(AND(DF$68&lt;&gt;Hire_Month)*DE75+AND(DF$68=Hire_Month,DE75&gt;0)*DE75*(1+Annual_Cost_of_Living_Adjustment))*(End_Date&gt;=DF$70)</f>
        <v>13401.33279</v>
      </c>
      <c r="DG75" s="460">
        <f>(DG$70=Hire_Date)*Monthly_Salary+(AND(DG$68&lt;&gt;Hire_Month)*DF75+AND(DG$68=Hire_Month,DF75&gt;0)*DF75*(1+Annual_Cost_of_Living_Adjustment))*(End_Date&gt;=DG$70)</f>
        <v>13401.33279</v>
      </c>
      <c r="DH75" s="460">
        <f>(DH$70=Hire_Date)*Monthly_Salary+(AND(DH$68&lt;&gt;Hire_Month)*DG75+AND(DH$68=Hire_Month,DG75&gt;0)*DG75*(1+Annual_Cost_of_Living_Adjustment))*(End_Date&gt;=DH$70)</f>
        <v>13401.33279</v>
      </c>
      <c r="DI75" s="460">
        <f>(DI$70=Hire_Date)*Monthly_Salary+(AND(DI$68&lt;&gt;Hire_Month)*DH75+AND(DI$68=Hire_Month,DH75&gt;0)*DH75*(1+Annual_Cost_of_Living_Adjustment))*(End_Date&gt;=DI$70)</f>
        <v>13669.35945</v>
      </c>
      <c r="DJ75" s="460">
        <f>(DJ$70=Hire_Date)*Monthly_Salary+(AND(DJ$68&lt;&gt;Hire_Month)*DI75+AND(DJ$68=Hire_Month,DI75&gt;0)*DI75*(1+Annual_Cost_of_Living_Adjustment))*(End_Date&gt;=DJ$70)</f>
        <v>13669.35945</v>
      </c>
      <c r="DK75" s="460">
        <f>(DK$70=Hire_Date)*Monthly_Salary+(AND(DK$68&lt;&gt;Hire_Month)*DJ75+AND(DK$68=Hire_Month,DJ75&gt;0)*DJ75*(1+Annual_Cost_of_Living_Adjustment))*(End_Date&gt;=DK$70)</f>
        <v>13669.35945</v>
      </c>
      <c r="DL75" s="460">
        <f>(DL$70=Hire_Date)*Monthly_Salary+(AND(DL$68&lt;&gt;Hire_Month)*DK75+AND(DL$68=Hire_Month,DK75&gt;0)*DK75*(1+Annual_Cost_of_Living_Adjustment))*(End_Date&gt;=DL$70)</f>
        <v>13669.35945</v>
      </c>
      <c r="DM75" s="460">
        <f>(DM$70=Hire_Date)*Monthly_Salary+(AND(DM$68&lt;&gt;Hire_Month)*DL75+AND(DM$68=Hire_Month,DL75&gt;0)*DL75*(1+Annual_Cost_of_Living_Adjustment))*(End_Date&gt;=DM$70)</f>
        <v>13669.35945</v>
      </c>
      <c r="DN75" s="460">
        <f>(DN$70=Hire_Date)*Monthly_Salary+(AND(DN$68&lt;&gt;Hire_Month)*DM75+AND(DN$68=Hire_Month,DM75&gt;0)*DM75*(1+Annual_Cost_of_Living_Adjustment))*(End_Date&gt;=DN$70)</f>
        <v>13669.35945</v>
      </c>
      <c r="DO75" s="460">
        <f>(DO$70=Hire_Date)*Monthly_Salary+(AND(DO$68&lt;&gt;Hire_Month)*DN75+AND(DO$68=Hire_Month,DN75&gt;0)*DN75*(1+Annual_Cost_of_Living_Adjustment))*(End_Date&gt;=DO$70)</f>
        <v>13669.35945</v>
      </c>
      <c r="DP75" s="460">
        <f>(DP$70=Hire_Date)*Monthly_Salary+(AND(DP$68&lt;&gt;Hire_Month)*DO75+AND(DP$68=Hire_Month,DO75&gt;0)*DO75*(1+Annual_Cost_of_Living_Adjustment))*(End_Date&gt;=DP$70)</f>
        <v>13669.35945</v>
      </c>
      <c r="DQ75" s="460">
        <f>(DQ$70=Hire_Date)*Monthly_Salary+(AND(DQ$68&lt;&gt;Hire_Month)*DP75+AND(DQ$68=Hire_Month,DP75&gt;0)*DP75*(1+Annual_Cost_of_Living_Adjustment))*(End_Date&gt;=DQ$70)</f>
        <v>13669.35945</v>
      </c>
      <c r="DR75" s="460">
        <f>(DR$70=Hire_Date)*Monthly_Salary+(AND(DR$68&lt;&gt;Hire_Month)*DQ75+AND(DR$68=Hire_Month,DQ75&gt;0)*DQ75*(1+Annual_Cost_of_Living_Adjustment))*(End_Date&gt;=DR$70)</f>
        <v>13669.35945</v>
      </c>
      <c r="DS75" s="460">
        <f>(DS$70=Hire_Date)*Monthly_Salary+(AND(DS$68&lt;&gt;Hire_Month)*DR75+AND(DS$68=Hire_Month,DR75&gt;0)*DR75*(1+Annual_Cost_of_Living_Adjustment))*(End_Date&gt;=DS$70)</f>
        <v>13669.35945</v>
      </c>
      <c r="DT75" s="460">
        <f>(DT$70=Hire_Date)*Monthly_Salary+(AND(DT$68&lt;&gt;Hire_Month)*DS75+AND(DT$68=Hire_Month,DS75&gt;0)*DS75*(1+Annual_Cost_of_Living_Adjustment))*(End_Date&gt;=DT$70)</f>
        <v>13669.35945</v>
      </c>
      <c r="DU75" s="460">
        <f>(DU$70=Hire_Date)*Monthly_Salary+(AND(DU$68&lt;&gt;Hire_Month)*DT75+AND(DU$68=Hire_Month,DT75&gt;0)*DT75*(1+Annual_Cost_of_Living_Adjustment))*(End_Date&gt;=DU$70)</f>
        <v>13942.74663</v>
      </c>
      <c r="DV75" s="460">
        <f>(DV$70=Hire_Date)*Monthly_Salary+(AND(DV$68&lt;&gt;Hire_Month)*DU75+AND(DV$68=Hire_Month,DU75&gt;0)*DU75*(1+Annual_Cost_of_Living_Adjustment))*(End_Date&gt;=DV$70)</f>
        <v>13942.74663</v>
      </c>
      <c r="DW75" s="460">
        <f>(DW$70=Hire_Date)*Monthly_Salary+(AND(DW$68&lt;&gt;Hire_Month)*DV75+AND(DW$68=Hire_Month,DV75&gt;0)*DV75*(1+Annual_Cost_of_Living_Adjustment))*(End_Date&gt;=DW$70)</f>
        <v>13942.74663</v>
      </c>
      <c r="DX75" s="460">
        <f>(DX$70=Hire_Date)*Monthly_Salary+(AND(DX$68&lt;&gt;Hire_Month)*DW75+AND(DX$68=Hire_Month,DW75&gt;0)*DW75*(1+Annual_Cost_of_Living_Adjustment))*(End_Date&gt;=DX$70)</f>
        <v>13942.74663</v>
      </c>
      <c r="DY75" s="460">
        <f>(DY$70=Hire_Date)*Monthly_Salary+(AND(DY$68&lt;&gt;Hire_Month)*DX75+AND(DY$68=Hire_Month,DX75&gt;0)*DX75*(1+Annual_Cost_of_Living_Adjustment))*(End_Date&gt;=DY$70)</f>
        <v>13942.74663</v>
      </c>
      <c r="DZ75" s="460">
        <f>(DZ$70=Hire_Date)*Monthly_Salary+(AND(DZ$68&lt;&gt;Hire_Month)*DY75+AND(DZ$68=Hire_Month,DY75&gt;0)*DY75*(1+Annual_Cost_of_Living_Adjustment))*(End_Date&gt;=DZ$70)</f>
        <v>13942.74663</v>
      </c>
      <c r="EA75" s="460">
        <f>(EA$70=Hire_Date)*Monthly_Salary+(AND(EA$68&lt;&gt;Hire_Month)*DZ75+AND(EA$68=Hire_Month,DZ75&gt;0)*DZ75*(1+Annual_Cost_of_Living_Adjustment))*(End_Date&gt;=EA$70)</f>
        <v>13942.74663</v>
      </c>
      <c r="EB75" s="460">
        <f>(EB$70=Hire_Date)*Monthly_Salary+(AND(EB$68&lt;&gt;Hire_Month)*EA75+AND(EB$68=Hire_Month,EA75&gt;0)*EA75*(1+Annual_Cost_of_Living_Adjustment))*(End_Date&gt;=EB$70)</f>
        <v>13942.74663</v>
      </c>
      <c r="EC75" s="460">
        <f>(EC$70=Hire_Date)*Monthly_Salary+(AND(EC$68&lt;&gt;Hire_Month)*EB75+AND(EC$68=Hire_Month,EB75&gt;0)*EB75*(1+Annual_Cost_of_Living_Adjustment))*(End_Date&gt;=EC$70)</f>
        <v>13942.74663</v>
      </c>
      <c r="ED75" s="460">
        <f>(ED$70=Hire_Date)*Monthly_Salary+(AND(ED$68&lt;&gt;Hire_Month)*EC75+AND(ED$68=Hire_Month,EC75&gt;0)*EC75*(1+Annual_Cost_of_Living_Adjustment))*(End_Date&gt;=ED$70)</f>
        <v>13942.74663</v>
      </c>
      <c r="EE75" s="460">
        <f>(EE$70=Hire_Date)*Monthly_Salary+(AND(EE$68&lt;&gt;Hire_Month)*ED75+AND(EE$68=Hire_Month,ED75&gt;0)*ED75*(1+Annual_Cost_of_Living_Adjustment))*(End_Date&gt;=EE$70)</f>
        <v>13942.74663</v>
      </c>
      <c r="EF75" s="461">
        <f>(EF$70=Hire_Date)*Monthly_Salary+(AND(EF$68&lt;&gt;Hire_Month)*EE75+AND(EF$68=Hire_Month,EE75&gt;0)*EE75*(1+Annual_Cost_of_Living_Adjustment))*(End_Date&gt;=EF$70)</f>
        <v>13942.74663</v>
      </c>
      <c r="EG75" s="461">
        <f>(EG$70=Hire_Date)*Monthly_Salary+(AND(EG$68&lt;&gt;Hire_Month)*EF75+AND(EG$68=Hire_Month,EF75&gt;0)*EF75*(1+Annual_Cost_of_Living_Adjustment))*(End_Date&gt;=EG$70)</f>
        <v>14221.60157</v>
      </c>
      <c r="EH75" s="461">
        <f>(EH$70=Hire_Date)*Monthly_Salary+(AND(EH$68&lt;&gt;Hire_Month)*EG75+AND(EH$68=Hire_Month,EG75&gt;0)*EG75*(1+Annual_Cost_of_Living_Adjustment))*(End_Date&gt;=EH$70)</f>
        <v>14221.60157</v>
      </c>
      <c r="EI75" s="461">
        <f>(EI$70=Hire_Date)*Monthly_Salary+(AND(EI$68&lt;&gt;Hire_Month)*EH75+AND(EI$68=Hire_Month,EH75&gt;0)*EH75*(1+Annual_Cost_of_Living_Adjustment))*(End_Date&gt;=EI$70)</f>
        <v>14221.60157</v>
      </c>
      <c r="EJ75" s="461">
        <f>(EJ$70=Hire_Date)*Monthly_Salary+(AND(EJ$68&lt;&gt;Hire_Month)*EI75+AND(EJ$68=Hire_Month,EI75&gt;0)*EI75*(1+Annual_Cost_of_Living_Adjustment))*(End_Date&gt;=EJ$70)</f>
        <v>14221.60157</v>
      </c>
      <c r="EK75" s="461">
        <f>(EK$70=Hire_Date)*Monthly_Salary+(AND(EK$68&lt;&gt;Hire_Month)*EJ75+AND(EK$68=Hire_Month,EJ75&gt;0)*EJ75*(1+Annual_Cost_of_Living_Adjustment))*(End_Date&gt;=EK$70)</f>
        <v>14221.60157</v>
      </c>
      <c r="EL75" s="461">
        <f>(EL$70=Hire_Date)*Monthly_Salary+(AND(EL$68&lt;&gt;Hire_Month)*EK75+AND(EL$68=Hire_Month,EK75&gt;0)*EK75*(1+Annual_Cost_of_Living_Adjustment))*(End_Date&gt;=EL$70)</f>
        <v>14221.60157</v>
      </c>
      <c r="EM75" s="461">
        <f>(EM$70=Hire_Date)*Monthly_Salary+(AND(EM$68&lt;&gt;Hire_Month)*EL75+AND(EM$68=Hire_Month,EL75&gt;0)*EL75*(1+Annual_Cost_of_Living_Adjustment))*(End_Date&gt;=EM$70)</f>
        <v>14221.60157</v>
      </c>
      <c r="EN75" s="461">
        <f>(EN$70=Hire_Date)*Monthly_Salary+(AND(EN$68&lt;&gt;Hire_Month)*EM75+AND(EN$68=Hire_Month,EM75&gt;0)*EM75*(1+Annual_Cost_of_Living_Adjustment))*(End_Date&gt;=EN$70)</f>
        <v>14221.60157</v>
      </c>
      <c r="EO75" s="461">
        <f>(EO$70=Hire_Date)*Monthly_Salary+(AND(EO$68&lt;&gt;Hire_Month)*EN75+AND(EO$68=Hire_Month,EN75&gt;0)*EN75*(1+Annual_Cost_of_Living_Adjustment))*(End_Date&gt;=EO$70)</f>
        <v>14221.60157</v>
      </c>
      <c r="EP75" s="461">
        <f>(EP$70=Hire_Date)*Monthly_Salary+(AND(EP$68&lt;&gt;Hire_Month)*EO75+AND(EP$68=Hire_Month,EO75&gt;0)*EO75*(1+Annual_Cost_of_Living_Adjustment))*(End_Date&gt;=EP$70)</f>
        <v>14221.60157</v>
      </c>
      <c r="EQ75" s="461">
        <f>(EQ$70=Hire_Date)*Monthly_Salary+(AND(EQ$68&lt;&gt;Hire_Month)*EP75+AND(EQ$68=Hire_Month,EP75&gt;0)*EP75*(1+Annual_Cost_of_Living_Adjustment))*(End_Date&gt;=EQ$70)</f>
        <v>14221.60157</v>
      </c>
      <c r="ER75" s="461">
        <f>(ER$70=Hire_Date)*Monthly_Salary+(AND(ER$68&lt;&gt;Hire_Month)*EQ75+AND(ER$68=Hire_Month,EQ75&gt;0)*EQ75*(1+Annual_Cost_of_Living_Adjustment))*(End_Date&gt;=ER$70)</f>
        <v>14221.60157</v>
      </c>
      <c r="ES75" s="371"/>
      <c r="ET75" s="1"/>
      <c r="EU75" s="390"/>
      <c r="EV75" s="462" t="str">
        <f t="shared" si="92"/>
        <v>CHRO</v>
      </c>
      <c r="EW75" s="463">
        <f>($K75&lt;DATE(Starting_Year,1,1))*1</f>
        <v>0</v>
      </c>
      <c r="EX75" s="463">
        <f>+COUNTIF(Q75,"&gt;0")*FTE</f>
        <v>1</v>
      </c>
      <c r="EY75" s="463">
        <f>+COUNTIF(R75,"&gt;0")*FTE</f>
        <v>1</v>
      </c>
      <c r="EZ75" s="463">
        <f>+COUNTIF(S75,"&gt;0")*FTE</f>
        <v>1</v>
      </c>
      <c r="FA75" s="463">
        <f>+COUNTIF(T75,"&gt;0")*FTE</f>
        <v>1</v>
      </c>
      <c r="FB75" s="463">
        <f>+COUNTIF(U75,"&gt;0")*FTE</f>
        <v>1</v>
      </c>
      <c r="FC75" s="463">
        <f>+COUNTIF(V75,"&gt;0")*FTE</f>
        <v>1</v>
      </c>
      <c r="FD75" s="463">
        <f>+COUNTIF(W75,"&gt;0")*FTE</f>
        <v>1</v>
      </c>
      <c r="FE75" s="463">
        <f>+COUNTIF(X75,"&gt;0")*FTE</f>
        <v>1</v>
      </c>
      <c r="FF75" s="463">
        <f>+COUNTIF(Y75,"&gt;0")*FTE</f>
        <v>1</v>
      </c>
      <c r="FG75" s="463">
        <f>+COUNTIF(Z75,"&gt;0")*FTE</f>
        <v>1</v>
      </c>
      <c r="FH75" s="463">
        <f>+COUNTIF(AA75,"&gt;0")*FTE</f>
        <v>1</v>
      </c>
      <c r="FI75" s="463">
        <f>+COUNTIF(AB75,"&gt;0")*FTE</f>
        <v>1</v>
      </c>
      <c r="FJ75" s="463">
        <f>+COUNTIF(AC75,"&gt;0")*FTE</f>
        <v>1</v>
      </c>
      <c r="FK75" s="463">
        <f>+COUNTIF(AD75,"&gt;0")*FTE</f>
        <v>1</v>
      </c>
      <c r="FL75" s="463">
        <f>+COUNTIF(AE75,"&gt;0")*FTE</f>
        <v>1</v>
      </c>
      <c r="FM75" s="463">
        <f>+COUNTIF(AF75,"&gt;0")*FTE</f>
        <v>1</v>
      </c>
      <c r="FN75" s="463">
        <f>+COUNTIF(AG75,"&gt;0")*FTE</f>
        <v>1</v>
      </c>
      <c r="FO75" s="463">
        <f>+COUNTIF(AH75,"&gt;0")*FTE</f>
        <v>1</v>
      </c>
      <c r="FP75" s="463">
        <f>+COUNTIF(AI75,"&gt;0")*FTE</f>
        <v>1</v>
      </c>
      <c r="FQ75" s="463">
        <f>+COUNTIF(AJ75,"&gt;0")*FTE</f>
        <v>1</v>
      </c>
      <c r="FR75" s="463">
        <f>+COUNTIF(AK75,"&gt;0")*FTE</f>
        <v>1</v>
      </c>
      <c r="FS75" s="463">
        <f>+COUNTIF(AL75,"&gt;0")*FTE</f>
        <v>1</v>
      </c>
      <c r="FT75" s="463">
        <f>+COUNTIF(AM75,"&gt;0")*FTE</f>
        <v>1</v>
      </c>
      <c r="FU75" s="463">
        <f>+COUNTIF(AN75,"&gt;0")*FTE</f>
        <v>1</v>
      </c>
      <c r="FV75" s="463">
        <f>+COUNTIF(AO75,"&gt;0")*FTE</f>
        <v>1</v>
      </c>
      <c r="FW75" s="463">
        <f>+COUNTIF(AP75,"&gt;0")*FTE</f>
        <v>1</v>
      </c>
      <c r="FX75" s="463">
        <f>+COUNTIF(AQ75,"&gt;0")*FTE</f>
        <v>1</v>
      </c>
      <c r="FY75" s="463">
        <f>+COUNTIF(AR75,"&gt;0")*FTE</f>
        <v>1</v>
      </c>
      <c r="FZ75" s="463">
        <f>+COUNTIF(AS75,"&gt;0")*FTE</f>
        <v>1</v>
      </c>
      <c r="GA75" s="463">
        <f>+COUNTIF(AT75,"&gt;0")*FTE</f>
        <v>1</v>
      </c>
      <c r="GB75" s="463">
        <f>+COUNTIF(AU75,"&gt;0")*FTE</f>
        <v>1</v>
      </c>
      <c r="GC75" s="463">
        <f>+COUNTIF(AV75,"&gt;0")*FTE</f>
        <v>1</v>
      </c>
      <c r="GD75" s="463">
        <f>+COUNTIF(AW75,"&gt;0")*FTE</f>
        <v>1</v>
      </c>
      <c r="GE75" s="463">
        <f>+COUNTIF(AX75,"&gt;0")*FTE</f>
        <v>1</v>
      </c>
      <c r="GF75" s="463">
        <f>+COUNTIF(AY75,"&gt;0")*FTE</f>
        <v>1</v>
      </c>
      <c r="GG75" s="463">
        <f>+COUNTIF(AZ75,"&gt;0")*FTE</f>
        <v>1</v>
      </c>
      <c r="GH75" s="463">
        <f>+COUNTIF(BA75,"&gt;0")*FTE</f>
        <v>1</v>
      </c>
      <c r="GI75" s="463">
        <f>+COUNTIF(BB75,"&gt;0")*FTE</f>
        <v>1</v>
      </c>
      <c r="GJ75" s="463">
        <f>+COUNTIF(BC75,"&gt;0")*FTE</f>
        <v>1</v>
      </c>
      <c r="GK75" s="463">
        <f>+COUNTIF(BD75,"&gt;0")*FTE</f>
        <v>1</v>
      </c>
      <c r="GL75" s="463">
        <f>+COUNTIF(BE75,"&gt;0")*FTE</f>
        <v>1</v>
      </c>
      <c r="GM75" s="463">
        <f>+COUNTIF(BF75,"&gt;0")*FTE</f>
        <v>1</v>
      </c>
      <c r="GN75" s="463">
        <f>+COUNTIF(BG75,"&gt;0")*FTE</f>
        <v>1</v>
      </c>
      <c r="GO75" s="463">
        <f>+COUNTIF(BH75,"&gt;0")*FTE</f>
        <v>1</v>
      </c>
      <c r="GP75" s="463">
        <f>+COUNTIF(BI75,"&gt;0")*FTE</f>
        <v>1</v>
      </c>
      <c r="GQ75" s="463">
        <f>+COUNTIF(BJ75,"&gt;0")*FTE</f>
        <v>1</v>
      </c>
      <c r="GR75" s="463">
        <f>+COUNTIF(BK75,"&gt;0")*FTE</f>
        <v>1</v>
      </c>
      <c r="GS75" s="463">
        <f>+COUNTIF(BL75,"&gt;0")*FTE</f>
        <v>1</v>
      </c>
      <c r="GT75" s="463">
        <f>+COUNTIF(BM75,"&gt;0")*FTE</f>
        <v>1</v>
      </c>
      <c r="GU75" s="463">
        <f>+COUNTIF(BN75,"&gt;0")*FTE</f>
        <v>1</v>
      </c>
      <c r="GV75" s="463">
        <f>+COUNTIF(BO75,"&gt;0")*FTE</f>
        <v>1</v>
      </c>
      <c r="GW75" s="463">
        <f>+COUNTIF(BP75,"&gt;0")*FTE</f>
        <v>1</v>
      </c>
      <c r="GX75" s="463">
        <f>+COUNTIF(BQ75,"&gt;0")*FTE</f>
        <v>1</v>
      </c>
      <c r="GY75" s="463">
        <f>+COUNTIF(BR75,"&gt;0")*FTE</f>
        <v>1</v>
      </c>
      <c r="GZ75" s="463">
        <f>+COUNTIF(BS75,"&gt;0")*FTE</f>
        <v>1</v>
      </c>
      <c r="HA75" s="463">
        <f>+COUNTIF(BT75,"&gt;0")*FTE</f>
        <v>1</v>
      </c>
      <c r="HB75" s="463">
        <f>+COUNTIF(BU75,"&gt;0")*FTE</f>
        <v>1</v>
      </c>
      <c r="HC75" s="463">
        <f>+COUNTIF(BV75,"&gt;0")*FTE</f>
        <v>1</v>
      </c>
      <c r="HD75" s="463">
        <f>+COUNTIF(BW75,"&gt;0")*FTE</f>
        <v>1</v>
      </c>
      <c r="HE75" s="463">
        <f>+COUNTIF(BX75,"&gt;0")*FTE</f>
        <v>1</v>
      </c>
      <c r="HF75" s="463">
        <f>+COUNTIF(BY75,"&gt;0")*FTE</f>
        <v>1</v>
      </c>
      <c r="HG75" s="463">
        <f>+COUNTIF(BZ75,"&gt;0")*FTE</f>
        <v>1</v>
      </c>
      <c r="HH75" s="463">
        <f>+COUNTIF(CA75,"&gt;0")*FTE</f>
        <v>1</v>
      </c>
      <c r="HI75" s="463">
        <f>+COUNTIF(CB75,"&gt;0")*FTE</f>
        <v>1</v>
      </c>
      <c r="HJ75" s="463">
        <f>+COUNTIF(CC75,"&gt;0")*FTE</f>
        <v>1</v>
      </c>
      <c r="HK75" s="463">
        <f>+COUNTIF(CD75,"&gt;0")*FTE</f>
        <v>1</v>
      </c>
      <c r="HL75" s="463">
        <f>+COUNTIF(CE75,"&gt;0")*FTE</f>
        <v>1</v>
      </c>
      <c r="HM75" s="463">
        <f>+COUNTIF(CF75,"&gt;0")*FTE</f>
        <v>1</v>
      </c>
      <c r="HN75" s="463">
        <f>+COUNTIF(CG75,"&gt;0")*FTE</f>
        <v>1</v>
      </c>
      <c r="HO75" s="463">
        <f>+COUNTIF(CH75,"&gt;0")*FTE</f>
        <v>1</v>
      </c>
      <c r="HP75" s="463">
        <f>+COUNTIF(CI75,"&gt;0")*FTE</f>
        <v>1</v>
      </c>
      <c r="HQ75" s="463">
        <f>+COUNTIF(CJ75,"&gt;0")*FTE</f>
        <v>1</v>
      </c>
      <c r="HR75" s="463">
        <f>+COUNTIF(CK75,"&gt;0")*FTE</f>
        <v>1</v>
      </c>
      <c r="HS75" s="463">
        <f>+COUNTIF(CL75,"&gt;0")*FTE</f>
        <v>1</v>
      </c>
      <c r="HT75" s="463">
        <f>+COUNTIF(CM75,"&gt;0")*FTE</f>
        <v>1</v>
      </c>
      <c r="HU75" s="463">
        <f>+COUNTIF(CN75,"&gt;0")*FTE</f>
        <v>1</v>
      </c>
      <c r="HV75" s="463">
        <f>+COUNTIF(CO75,"&gt;0")*FTE</f>
        <v>1</v>
      </c>
      <c r="HW75" s="463">
        <f>+COUNTIF(CP75,"&gt;0")*FTE</f>
        <v>1</v>
      </c>
      <c r="HX75" s="463">
        <f>+COUNTIF(CQ75,"&gt;0")*FTE</f>
        <v>1</v>
      </c>
      <c r="HY75" s="463">
        <f>+COUNTIF(CR75,"&gt;0")*FTE</f>
        <v>1</v>
      </c>
      <c r="HZ75" s="463">
        <f>+COUNTIF(CS75,"&gt;0")*FTE</f>
        <v>1</v>
      </c>
      <c r="IA75" s="463">
        <f>+COUNTIF(CT75,"&gt;0")*FTE</f>
        <v>1</v>
      </c>
      <c r="IB75" s="463">
        <f>+COUNTIF(CU75,"&gt;0")*FTE</f>
        <v>1</v>
      </c>
      <c r="IC75" s="463">
        <f>+COUNTIF(CV75,"&gt;0")*FTE</f>
        <v>1</v>
      </c>
      <c r="ID75" s="463">
        <f>+COUNTIF(CW75,"&gt;0")*FTE</f>
        <v>1</v>
      </c>
      <c r="IE75" s="463">
        <f>+COUNTIF(CX75,"&gt;0")*FTE</f>
        <v>1</v>
      </c>
      <c r="IF75" s="463">
        <f>+COUNTIF(CY75,"&gt;0")*FTE</f>
        <v>1</v>
      </c>
      <c r="IG75" s="463">
        <f>+COUNTIF(CZ75,"&gt;0")*FTE</f>
        <v>1</v>
      </c>
      <c r="IH75" s="463">
        <f>+COUNTIF(DA75,"&gt;0")*FTE</f>
        <v>1</v>
      </c>
      <c r="II75" s="463">
        <f>+COUNTIF(DB75,"&gt;0")*FTE</f>
        <v>1</v>
      </c>
      <c r="IJ75" s="463">
        <f>+COUNTIF(DC75,"&gt;0")*FTE</f>
        <v>1</v>
      </c>
      <c r="IK75" s="463">
        <f>+COUNTIF(DD75,"&gt;0")*FTE</f>
        <v>1</v>
      </c>
      <c r="IL75" s="463">
        <f>+COUNTIF(DE75,"&gt;0")*FTE</f>
        <v>1</v>
      </c>
      <c r="IM75" s="463">
        <f>+COUNTIF(DF75,"&gt;0")*FTE</f>
        <v>1</v>
      </c>
      <c r="IN75" s="463">
        <f>+COUNTIF(DG75,"&gt;0")*FTE</f>
        <v>1</v>
      </c>
      <c r="IO75" s="463">
        <f>+COUNTIF(DH75,"&gt;0")*FTE</f>
        <v>1</v>
      </c>
      <c r="IP75" s="463">
        <f>+COUNTIF(DI75,"&gt;0")*FTE</f>
        <v>1</v>
      </c>
      <c r="IQ75" s="463">
        <f>+COUNTIF(DJ75,"&gt;0")*FTE</f>
        <v>1</v>
      </c>
      <c r="IR75" s="463">
        <f>+COUNTIF(DK75,"&gt;0")*FTE</f>
        <v>1</v>
      </c>
      <c r="IS75" s="463">
        <f>+COUNTIF(DL75,"&gt;0")*FTE</f>
        <v>1</v>
      </c>
      <c r="IT75" s="463">
        <f>+COUNTIF(DM75,"&gt;0")*FTE</f>
        <v>1</v>
      </c>
      <c r="IU75" s="463">
        <f>+COUNTIF(DN75,"&gt;0")*FTE</f>
        <v>1</v>
      </c>
      <c r="IV75" s="463">
        <f>+COUNTIF(DO75,"&gt;0")*FTE</f>
        <v>1</v>
      </c>
      <c r="IW75" s="463">
        <f>+COUNTIF(DP75,"&gt;0")*FTE</f>
        <v>1</v>
      </c>
      <c r="IX75" s="463">
        <f>+COUNTIF(DQ75,"&gt;0")*FTE</f>
        <v>1</v>
      </c>
      <c r="IY75" s="463">
        <f>+COUNTIF(DR75,"&gt;0")*FTE</f>
        <v>1</v>
      </c>
      <c r="IZ75" s="463">
        <f>+COUNTIF(DS75,"&gt;0")*FTE</f>
        <v>1</v>
      </c>
      <c r="JA75" s="463">
        <f>+COUNTIF(DT75,"&gt;0")*FTE</f>
        <v>1</v>
      </c>
      <c r="JB75" s="463">
        <f>+COUNTIF(DU75,"&gt;0")*FTE</f>
        <v>1</v>
      </c>
      <c r="JC75" s="463">
        <f>+COUNTIF(DV75,"&gt;0")*FTE</f>
        <v>1</v>
      </c>
      <c r="JD75" s="463">
        <f>+COUNTIF(DW75,"&gt;0")*FTE</f>
        <v>1</v>
      </c>
      <c r="JE75" s="463">
        <f>+COUNTIF(DX75,"&gt;0")*FTE</f>
        <v>1</v>
      </c>
      <c r="JF75" s="463">
        <f>+COUNTIF(DY75,"&gt;0")*FTE</f>
        <v>1</v>
      </c>
      <c r="JG75" s="463">
        <f>+COUNTIF(DZ75,"&gt;0")*FTE</f>
        <v>1</v>
      </c>
      <c r="JH75" s="463">
        <f>+COUNTIF(EA75,"&gt;0")*FTE</f>
        <v>1</v>
      </c>
      <c r="JI75" s="463">
        <f>+COUNTIF(EB75,"&gt;0")*FTE</f>
        <v>1</v>
      </c>
      <c r="JJ75" s="463">
        <f>+COUNTIF(EC75,"&gt;0")*FTE</f>
        <v>1</v>
      </c>
      <c r="JK75" s="463">
        <f>+COUNTIF(ED75,"&gt;0")*FTE</f>
        <v>1</v>
      </c>
      <c r="JL75" s="463">
        <f>+COUNTIF(EE75,"&gt;0")*FTE</f>
        <v>1</v>
      </c>
      <c r="JM75" s="463">
        <f>+COUNTIF(EF75,"&gt;0")*FTE</f>
        <v>1</v>
      </c>
      <c r="JN75" s="463">
        <f>+COUNTIF(EG75,"&gt;0")*FTE</f>
        <v>1</v>
      </c>
      <c r="JO75" s="463">
        <f>+COUNTIF(EH75,"&gt;0")*FTE</f>
        <v>1</v>
      </c>
      <c r="JP75" s="463">
        <f>+COUNTIF(EI75,"&gt;0")*FTE</f>
        <v>1</v>
      </c>
      <c r="JQ75" s="463">
        <f>+COUNTIF(EJ75,"&gt;0")*FTE</f>
        <v>1</v>
      </c>
      <c r="JR75" s="463">
        <f>+COUNTIF(EK75,"&gt;0")*FTE</f>
        <v>1</v>
      </c>
      <c r="JS75" s="463">
        <f>+COUNTIF(EL75,"&gt;0")*FTE</f>
        <v>1</v>
      </c>
      <c r="JT75" s="463">
        <f>+COUNTIF(EM75,"&gt;0")*FTE</f>
        <v>1</v>
      </c>
      <c r="JU75" s="463">
        <f>+COUNTIF(EN75,"&gt;0")*FTE</f>
        <v>1</v>
      </c>
      <c r="JV75" s="463">
        <f>+COUNTIF(EO75,"&gt;0")*FTE</f>
        <v>1</v>
      </c>
      <c r="JW75" s="463">
        <f>+COUNTIF(EP75,"&gt;0")*FTE</f>
        <v>1</v>
      </c>
      <c r="JX75" s="463">
        <f>+COUNTIF(EQ75,"&gt;0")*FTE</f>
        <v>1</v>
      </c>
      <c r="JY75" s="463">
        <f>+COUNTIF(ER75,"&gt;0")*FTE</f>
        <v>1</v>
      </c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</row>
    <row r="76" ht="12.75" customHeight="1">
      <c r="A76" s="467"/>
      <c r="B76" s="464"/>
      <c r="C76" s="452"/>
      <c r="D76" s="202"/>
      <c r="E76" s="453"/>
      <c r="F76" s="202"/>
      <c r="G76" s="202"/>
      <c r="H76" s="202"/>
      <c r="I76" s="202"/>
      <c r="J76" s="454"/>
      <c r="K76" s="465">
        <f>+DATE((Starting_Year+F76-1)*ISNUMBER(F76)+2099*ISBLANK(F76),G76*ISNUMBER(G76)+12*ISBLANK(G76),1)</f>
        <v>73020</v>
      </c>
      <c r="L76" s="466">
        <f>+DATE((Starting_Year+H76-1)*ISNUMBER(H76)+2099*ISBLANK(H76),I76*ISNUMBER(I76)+12*ISBLANK(I76),1)</f>
        <v>73020</v>
      </c>
      <c r="M76" s="171">
        <f t="shared" si="93"/>
        <v>0</v>
      </c>
      <c r="N76" s="458" t="str">
        <f t="shared" si="94"/>
        <v/>
      </c>
      <c r="O76" s="82"/>
      <c r="P76" s="459"/>
      <c r="Q76" s="460">
        <f>(Q$70&gt;=Hire_Date)*Monthly_Salary+(AND(Q$68&lt;&gt;Hire_Month)*P76+AND(Q$68=Hire_Month,P76&gt;0)*P76*(1+Annual_Cost_of_Living_Adjustment))*(End_Date&gt;=Q$70)</f>
        <v>0</v>
      </c>
      <c r="R76" s="460">
        <f>(R$70=Hire_Date)*Monthly_Salary+(AND(R$68&lt;&gt;Hire_Month)*Q76+AND(R$68=Hire_Month,Q76&gt;0)*Q76*(1+Annual_Cost_of_Living_Adjustment))*(End_Date&gt;=R$70)</f>
        <v>0</v>
      </c>
      <c r="S76" s="460">
        <f>(S$70=Hire_Date)*Monthly_Salary+(AND(S$68&lt;&gt;Hire_Month)*R76+AND(S$68=Hire_Month,R76&gt;0)*R76*(1+Annual_Cost_of_Living_Adjustment))*(End_Date&gt;=S$70)</f>
        <v>0</v>
      </c>
      <c r="T76" s="460">
        <f>(T$70=Hire_Date)*Monthly_Salary+(AND(T$68&lt;&gt;Hire_Month)*S76+AND(T$68=Hire_Month,S76&gt;0)*S76*(1+Annual_Cost_of_Living_Adjustment))*(End_Date&gt;=T$70)</f>
        <v>0</v>
      </c>
      <c r="U76" s="460">
        <f>(U$70=Hire_Date)*Monthly_Salary+(AND(U$68&lt;&gt;Hire_Month)*T76+AND(U$68=Hire_Month,T76&gt;0)*T76*(1+Annual_Cost_of_Living_Adjustment))*(End_Date&gt;=U$70)</f>
        <v>0</v>
      </c>
      <c r="V76" s="460">
        <f>(V$70=Hire_Date)*Monthly_Salary+(AND(V$68&lt;&gt;Hire_Month)*U76+AND(V$68=Hire_Month,U76&gt;0)*U76*(1+Annual_Cost_of_Living_Adjustment))*(End_Date&gt;=V$70)</f>
        <v>0</v>
      </c>
      <c r="W76" s="460">
        <f>(W$70=Hire_Date)*Monthly_Salary+(AND(W$68&lt;&gt;Hire_Month)*V76+AND(W$68=Hire_Month,V76&gt;0)*V76*(1+Annual_Cost_of_Living_Adjustment))*(End_Date&gt;=W$70)</f>
        <v>0</v>
      </c>
      <c r="X76" s="460">
        <f>(X$70=Hire_Date)*Monthly_Salary+(AND(X$68&lt;&gt;Hire_Month)*W76+AND(X$68=Hire_Month,W76&gt;0)*W76*(1+Annual_Cost_of_Living_Adjustment))*(End_Date&gt;=X$70)</f>
        <v>0</v>
      </c>
      <c r="Y76" s="460">
        <f>(Y$70=Hire_Date)*Monthly_Salary+(AND(Y$68&lt;&gt;Hire_Month)*X76+AND(Y$68=Hire_Month,X76&gt;0)*X76*(1+Annual_Cost_of_Living_Adjustment))*(End_Date&gt;=Y$70)</f>
        <v>0</v>
      </c>
      <c r="Z76" s="460">
        <f>(Z$70=Hire_Date)*Monthly_Salary+(AND(Z$68&lt;&gt;Hire_Month)*Y76+AND(Z$68=Hire_Month,Y76&gt;0)*Y76*(1+Annual_Cost_of_Living_Adjustment))*(End_Date&gt;=Z$70)</f>
        <v>0</v>
      </c>
      <c r="AA76" s="460">
        <f>(AA$70=Hire_Date)*Monthly_Salary+(AND(AA$68&lt;&gt;Hire_Month)*Z76+AND(AA$68=Hire_Month,Z76&gt;0)*Z76*(1+Annual_Cost_of_Living_Adjustment))*(End_Date&gt;=AA$70)</f>
        <v>0</v>
      </c>
      <c r="AB76" s="460">
        <f>(AB$70=Hire_Date)*Monthly_Salary+(AND(AB$68&lt;&gt;Hire_Month)*AA76+AND(AB$68=Hire_Month,AA76&gt;0)*AA76*(1+Annual_Cost_of_Living_Adjustment))*(End_Date&gt;=AB$70)</f>
        <v>0</v>
      </c>
      <c r="AC76" s="460">
        <f>(AC$70=Hire_Date)*Monthly_Salary+(AND(AC$68&lt;&gt;Hire_Month)*AB76+AND(AC$68=Hire_Month,AB76&gt;0)*AB76*(1+Annual_Cost_of_Living_Adjustment))*(End_Date&gt;=AC$70)</f>
        <v>0</v>
      </c>
      <c r="AD76" s="460">
        <f>(AD$70=Hire_Date)*Monthly_Salary+(AND(AD$68&lt;&gt;Hire_Month)*AC76+AND(AD$68=Hire_Month,AC76&gt;0)*AC76*(1+Annual_Cost_of_Living_Adjustment))*(End_Date&gt;=AD$70)</f>
        <v>0</v>
      </c>
      <c r="AE76" s="460">
        <f>(AE$70=Hire_Date)*Monthly_Salary+(AND(AE$68&lt;&gt;Hire_Month)*AD76+AND(AE$68=Hire_Month,AD76&gt;0)*AD76*(1+Annual_Cost_of_Living_Adjustment))*(End_Date&gt;=AE$70)</f>
        <v>0</v>
      </c>
      <c r="AF76" s="460">
        <f>(AF$70=Hire_Date)*Monthly_Salary+(AND(AF$68&lt;&gt;Hire_Month)*AE76+AND(AF$68=Hire_Month,AE76&gt;0)*AE76*(1+Annual_Cost_of_Living_Adjustment))*(End_Date&gt;=AF$70)</f>
        <v>0</v>
      </c>
      <c r="AG76" s="460">
        <f>(AG$70=Hire_Date)*Monthly_Salary+(AND(AG$68&lt;&gt;Hire_Month)*AF76+AND(AG$68=Hire_Month,AF76&gt;0)*AF76*(1+Annual_Cost_of_Living_Adjustment))*(End_Date&gt;=AG$70)</f>
        <v>0</v>
      </c>
      <c r="AH76" s="460">
        <f>(AH$70=Hire_Date)*Monthly_Salary+(AND(AH$68&lt;&gt;Hire_Month)*AG76+AND(AH$68=Hire_Month,AG76&gt;0)*AG76*(1+Annual_Cost_of_Living_Adjustment))*(End_Date&gt;=AH$70)</f>
        <v>0</v>
      </c>
      <c r="AI76" s="460">
        <f>(AI$70=Hire_Date)*Monthly_Salary+(AND(AI$68&lt;&gt;Hire_Month)*AH76+AND(AI$68=Hire_Month,AH76&gt;0)*AH76*(1+Annual_Cost_of_Living_Adjustment))*(End_Date&gt;=AI$70)</f>
        <v>0</v>
      </c>
      <c r="AJ76" s="460">
        <f>(AJ$70=Hire_Date)*Monthly_Salary+(AND(AJ$68&lt;&gt;Hire_Month)*AI76+AND(AJ$68=Hire_Month,AI76&gt;0)*AI76*(1+Annual_Cost_of_Living_Adjustment))*(End_Date&gt;=AJ$70)</f>
        <v>0</v>
      </c>
      <c r="AK76" s="460">
        <f>(AK$70=Hire_Date)*Monthly_Salary+(AND(AK$68&lt;&gt;Hire_Month)*AJ76+AND(AK$68=Hire_Month,AJ76&gt;0)*AJ76*(1+Annual_Cost_of_Living_Adjustment))*(End_Date&gt;=AK$70)</f>
        <v>0</v>
      </c>
      <c r="AL76" s="460">
        <f>(AL$70=Hire_Date)*Monthly_Salary+(AND(AL$68&lt;&gt;Hire_Month)*AK76+AND(AL$68=Hire_Month,AK76&gt;0)*AK76*(1+Annual_Cost_of_Living_Adjustment))*(End_Date&gt;=AL$70)</f>
        <v>0</v>
      </c>
      <c r="AM76" s="460">
        <f>(AM$70=Hire_Date)*Monthly_Salary+(AND(AM$68&lt;&gt;Hire_Month)*AL76+AND(AM$68=Hire_Month,AL76&gt;0)*AL76*(1+Annual_Cost_of_Living_Adjustment))*(End_Date&gt;=AM$70)</f>
        <v>0</v>
      </c>
      <c r="AN76" s="460">
        <f>(AN$70=Hire_Date)*Monthly_Salary+(AND(AN$68&lt;&gt;Hire_Month)*AM76+AND(AN$68=Hire_Month,AM76&gt;0)*AM76*(1+Annual_Cost_of_Living_Adjustment))*(End_Date&gt;=AN$70)</f>
        <v>0</v>
      </c>
      <c r="AO76" s="460">
        <f>(AO$70=Hire_Date)*Monthly_Salary+(AND(AO$68&lt;&gt;Hire_Month)*AN76+AND(AO$68=Hire_Month,AN76&gt;0)*AN76*(1+Annual_Cost_of_Living_Adjustment))*(End_Date&gt;=AO$70)</f>
        <v>0</v>
      </c>
      <c r="AP76" s="460">
        <f>(AP$70=Hire_Date)*Monthly_Salary+(AND(AP$68&lt;&gt;Hire_Month)*AO76+AND(AP$68=Hire_Month,AO76&gt;0)*AO76*(1+Annual_Cost_of_Living_Adjustment))*(End_Date&gt;=AP$70)</f>
        <v>0</v>
      </c>
      <c r="AQ76" s="460">
        <f>(AQ$70=Hire_Date)*Monthly_Salary+(AND(AQ$68&lt;&gt;Hire_Month)*AP76+AND(AQ$68=Hire_Month,AP76&gt;0)*AP76*(1+Annual_Cost_of_Living_Adjustment))*(End_Date&gt;=AQ$70)</f>
        <v>0</v>
      </c>
      <c r="AR76" s="460">
        <f>(AR$70=Hire_Date)*Monthly_Salary+(AND(AR$68&lt;&gt;Hire_Month)*AQ76+AND(AR$68=Hire_Month,AQ76&gt;0)*AQ76*(1+Annual_Cost_of_Living_Adjustment))*(End_Date&gt;=AR$70)</f>
        <v>0</v>
      </c>
      <c r="AS76" s="460">
        <f>(AS$70=Hire_Date)*Monthly_Salary+(AND(AS$68&lt;&gt;Hire_Month)*AR76+AND(AS$68=Hire_Month,AR76&gt;0)*AR76*(1+Annual_Cost_of_Living_Adjustment))*(End_Date&gt;=AS$70)</f>
        <v>0</v>
      </c>
      <c r="AT76" s="460">
        <f>(AT$70=Hire_Date)*Monthly_Salary+(AND(AT$68&lt;&gt;Hire_Month)*AS76+AND(AT$68=Hire_Month,AS76&gt;0)*AS76*(1+Annual_Cost_of_Living_Adjustment))*(End_Date&gt;=AT$70)</f>
        <v>0</v>
      </c>
      <c r="AU76" s="460">
        <f>(AU$70=Hire_Date)*Monthly_Salary+(AND(AU$68&lt;&gt;Hire_Month)*AT76+AND(AU$68=Hire_Month,AT76&gt;0)*AT76*(1+Annual_Cost_of_Living_Adjustment))*(End_Date&gt;=AU$70)</f>
        <v>0</v>
      </c>
      <c r="AV76" s="460">
        <f>(AV$70=Hire_Date)*Monthly_Salary+(AND(AV$68&lt;&gt;Hire_Month)*AU76+AND(AV$68=Hire_Month,AU76&gt;0)*AU76*(1+Annual_Cost_of_Living_Adjustment))*(End_Date&gt;=AV$70)</f>
        <v>0</v>
      </c>
      <c r="AW76" s="460">
        <f>(AW$70=Hire_Date)*Monthly_Salary+(AND(AW$68&lt;&gt;Hire_Month)*AV76+AND(AW$68=Hire_Month,AV76&gt;0)*AV76*(1+Annual_Cost_of_Living_Adjustment))*(End_Date&gt;=AW$70)</f>
        <v>0</v>
      </c>
      <c r="AX76" s="460">
        <f>(AX$70=Hire_Date)*Monthly_Salary+(AND(AX$68&lt;&gt;Hire_Month)*AW76+AND(AX$68=Hire_Month,AW76&gt;0)*AW76*(1+Annual_Cost_of_Living_Adjustment))*(End_Date&gt;=AX$70)</f>
        <v>0</v>
      </c>
      <c r="AY76" s="460">
        <f>(AY$70=Hire_Date)*Monthly_Salary+(AND(AY$68&lt;&gt;Hire_Month)*AX76+AND(AY$68=Hire_Month,AX76&gt;0)*AX76*(1+Annual_Cost_of_Living_Adjustment))*(End_Date&gt;=AY$70)</f>
        <v>0</v>
      </c>
      <c r="AZ76" s="460">
        <f>(AZ$70=Hire_Date)*Monthly_Salary+(AND(AZ$68&lt;&gt;Hire_Month)*AY76+AND(AZ$68=Hire_Month,AY76&gt;0)*AY76*(1+Annual_Cost_of_Living_Adjustment))*(End_Date&gt;=AZ$70)</f>
        <v>0</v>
      </c>
      <c r="BA76" s="460">
        <f>(BA$70=Hire_Date)*Monthly_Salary+(AND(BA$68&lt;&gt;Hire_Month)*AZ76+AND(BA$68=Hire_Month,AZ76&gt;0)*AZ76*(1+Annual_Cost_of_Living_Adjustment))*(End_Date&gt;=BA$70)</f>
        <v>0</v>
      </c>
      <c r="BB76" s="460">
        <f>(BB$70=Hire_Date)*Monthly_Salary+(AND(BB$68&lt;&gt;Hire_Month)*BA76+AND(BB$68=Hire_Month,BA76&gt;0)*BA76*(1+Annual_Cost_of_Living_Adjustment))*(End_Date&gt;=BB$70)</f>
        <v>0</v>
      </c>
      <c r="BC76" s="460">
        <f>(BC$70=Hire_Date)*Monthly_Salary+(AND(BC$68&lt;&gt;Hire_Month)*BB76+AND(BC$68=Hire_Month,BB76&gt;0)*BB76*(1+Annual_Cost_of_Living_Adjustment))*(End_Date&gt;=BC$70)</f>
        <v>0</v>
      </c>
      <c r="BD76" s="460">
        <f>(BD$70=Hire_Date)*Monthly_Salary+(AND(BD$68&lt;&gt;Hire_Month)*BC76+AND(BD$68=Hire_Month,BC76&gt;0)*BC76*(1+Annual_Cost_of_Living_Adjustment))*(End_Date&gt;=BD$70)</f>
        <v>0</v>
      </c>
      <c r="BE76" s="460">
        <f>(BE$70=Hire_Date)*Monthly_Salary+(AND(BE$68&lt;&gt;Hire_Month)*BD76+AND(BE$68=Hire_Month,BD76&gt;0)*BD76*(1+Annual_Cost_of_Living_Adjustment))*(End_Date&gt;=BE$70)</f>
        <v>0</v>
      </c>
      <c r="BF76" s="460">
        <f>(BF$70=Hire_Date)*Monthly_Salary+(AND(BF$68&lt;&gt;Hire_Month)*BE76+AND(BF$68=Hire_Month,BE76&gt;0)*BE76*(1+Annual_Cost_of_Living_Adjustment))*(End_Date&gt;=BF$70)</f>
        <v>0</v>
      </c>
      <c r="BG76" s="460">
        <f>(BG$70=Hire_Date)*Monthly_Salary+(AND(BG$68&lt;&gt;Hire_Month)*BF76+AND(BG$68=Hire_Month,BF76&gt;0)*BF76*(1+Annual_Cost_of_Living_Adjustment))*(End_Date&gt;=BG$70)</f>
        <v>0</v>
      </c>
      <c r="BH76" s="460">
        <f>(BH$70=Hire_Date)*Monthly_Salary+(AND(BH$68&lt;&gt;Hire_Month)*BG76+AND(BH$68=Hire_Month,BG76&gt;0)*BG76*(1+Annual_Cost_of_Living_Adjustment))*(End_Date&gt;=BH$70)</f>
        <v>0</v>
      </c>
      <c r="BI76" s="460">
        <f>(BI$70=Hire_Date)*Monthly_Salary+(AND(BI$68&lt;&gt;Hire_Month)*BH76+AND(BI$68=Hire_Month,BH76&gt;0)*BH76*(1+Annual_Cost_of_Living_Adjustment))*(End_Date&gt;=BI$70)</f>
        <v>0</v>
      </c>
      <c r="BJ76" s="460">
        <f>(BJ$70=Hire_Date)*Monthly_Salary+(AND(BJ$68&lt;&gt;Hire_Month)*BI76+AND(BJ$68=Hire_Month,BI76&gt;0)*BI76*(1+Annual_Cost_of_Living_Adjustment))*(End_Date&gt;=BJ$70)</f>
        <v>0</v>
      </c>
      <c r="BK76" s="460">
        <f>(BK$70=Hire_Date)*Monthly_Salary+(AND(BK$68&lt;&gt;Hire_Month)*BJ76+AND(BK$68=Hire_Month,BJ76&gt;0)*BJ76*(1+Annual_Cost_of_Living_Adjustment))*(End_Date&gt;=BK$70)</f>
        <v>0</v>
      </c>
      <c r="BL76" s="460">
        <f>(BL$70=Hire_Date)*Monthly_Salary+(AND(BL$68&lt;&gt;Hire_Month)*BK76+AND(BL$68=Hire_Month,BK76&gt;0)*BK76*(1+Annual_Cost_of_Living_Adjustment))*(End_Date&gt;=BL$70)</f>
        <v>0</v>
      </c>
      <c r="BM76" s="460">
        <f>(BM$70=Hire_Date)*Monthly_Salary+(AND(BM$68&lt;&gt;Hire_Month)*BL76+AND(BM$68=Hire_Month,BL76&gt;0)*BL76*(1+Annual_Cost_of_Living_Adjustment))*(End_Date&gt;=BM$70)</f>
        <v>0</v>
      </c>
      <c r="BN76" s="460">
        <f>(BN$70=Hire_Date)*Monthly_Salary+(AND(BN$68&lt;&gt;Hire_Month)*BM76+AND(BN$68=Hire_Month,BM76&gt;0)*BM76*(1+Annual_Cost_of_Living_Adjustment))*(End_Date&gt;=BN$70)</f>
        <v>0</v>
      </c>
      <c r="BO76" s="460">
        <f>(BO$70=Hire_Date)*Monthly_Salary+(AND(BO$68&lt;&gt;Hire_Month)*BN76+AND(BO$68=Hire_Month,BN76&gt;0)*BN76*(1+Annual_Cost_of_Living_Adjustment))*(End_Date&gt;=BO$70)</f>
        <v>0</v>
      </c>
      <c r="BP76" s="460">
        <f>(BP$70=Hire_Date)*Monthly_Salary+(AND(BP$68&lt;&gt;Hire_Month)*BO76+AND(BP$68=Hire_Month,BO76&gt;0)*BO76*(1+Annual_Cost_of_Living_Adjustment))*(End_Date&gt;=BP$70)</f>
        <v>0</v>
      </c>
      <c r="BQ76" s="460">
        <f>(BQ$70=Hire_Date)*Monthly_Salary+(AND(BQ$68&lt;&gt;Hire_Month)*BP76+AND(BQ$68=Hire_Month,BP76&gt;0)*BP76*(1+Annual_Cost_of_Living_Adjustment))*(End_Date&gt;=BQ$70)</f>
        <v>0</v>
      </c>
      <c r="BR76" s="460">
        <f>(BR$70=Hire_Date)*Monthly_Salary+(AND(BR$68&lt;&gt;Hire_Month)*BQ76+AND(BR$68=Hire_Month,BQ76&gt;0)*BQ76*(1+Annual_Cost_of_Living_Adjustment))*(End_Date&gt;=BR$70)</f>
        <v>0</v>
      </c>
      <c r="BS76" s="460">
        <f>(BS$70=Hire_Date)*Monthly_Salary+(AND(BS$68&lt;&gt;Hire_Month)*BR76+AND(BS$68=Hire_Month,BR76&gt;0)*BR76*(1+Annual_Cost_of_Living_Adjustment))*(End_Date&gt;=BS$70)</f>
        <v>0</v>
      </c>
      <c r="BT76" s="460">
        <f>(BT$70=Hire_Date)*Monthly_Salary+(AND(BT$68&lt;&gt;Hire_Month)*BS76+AND(BT$68=Hire_Month,BS76&gt;0)*BS76*(1+Annual_Cost_of_Living_Adjustment))*(End_Date&gt;=BT$70)</f>
        <v>0</v>
      </c>
      <c r="BU76" s="460">
        <f>(BU$70=Hire_Date)*Monthly_Salary+(AND(BU$68&lt;&gt;Hire_Month)*BT76+AND(BU$68=Hire_Month,BT76&gt;0)*BT76*(1+Annual_Cost_of_Living_Adjustment))*(End_Date&gt;=BU$70)</f>
        <v>0</v>
      </c>
      <c r="BV76" s="460">
        <f>(BV$70=Hire_Date)*Monthly_Salary+(AND(BV$68&lt;&gt;Hire_Month)*BU76+AND(BV$68=Hire_Month,BU76&gt;0)*BU76*(1+Annual_Cost_of_Living_Adjustment))*(End_Date&gt;=BV$70)</f>
        <v>0</v>
      </c>
      <c r="BW76" s="460">
        <f>(BW$70=Hire_Date)*Monthly_Salary+(AND(BW$68&lt;&gt;Hire_Month)*BV76+AND(BW$68=Hire_Month,BV76&gt;0)*BV76*(1+Annual_Cost_of_Living_Adjustment))*(End_Date&gt;=BW$70)</f>
        <v>0</v>
      </c>
      <c r="BX76" s="460">
        <f>(BX$70=Hire_Date)*Monthly_Salary+(AND(BX$68&lt;&gt;Hire_Month)*BW76+AND(BX$68=Hire_Month,BW76&gt;0)*BW76*(1+Annual_Cost_of_Living_Adjustment))*(End_Date&gt;=BX$70)</f>
        <v>0</v>
      </c>
      <c r="BY76" s="460">
        <f>(BY$70=Hire_Date)*Monthly_Salary+(AND(BY$68&lt;&gt;Hire_Month)*BX76+AND(BY$68=Hire_Month,BX76&gt;0)*BX76*(1+Annual_Cost_of_Living_Adjustment))*(End_Date&gt;=BY$70)</f>
        <v>0</v>
      </c>
      <c r="BZ76" s="460">
        <f>(BZ$70=Hire_Date)*Monthly_Salary+(AND(BZ$68&lt;&gt;Hire_Month)*BY76+AND(BZ$68=Hire_Month,BY76&gt;0)*BY76*(1+Annual_Cost_of_Living_Adjustment))*(End_Date&gt;=BZ$70)</f>
        <v>0</v>
      </c>
      <c r="CA76" s="460">
        <f>(CA$70=Hire_Date)*Monthly_Salary+(AND(CA$68&lt;&gt;Hire_Month)*BZ76+AND(CA$68=Hire_Month,BZ76&gt;0)*BZ76*(1+Annual_Cost_of_Living_Adjustment))*(End_Date&gt;=CA$70)</f>
        <v>0</v>
      </c>
      <c r="CB76" s="460">
        <f>(CB$70=Hire_Date)*Monthly_Salary+(AND(CB$68&lt;&gt;Hire_Month)*CA76+AND(CB$68=Hire_Month,CA76&gt;0)*CA76*(1+Annual_Cost_of_Living_Adjustment))*(End_Date&gt;=CB$70)</f>
        <v>0</v>
      </c>
      <c r="CC76" s="460">
        <f>(CC$70=Hire_Date)*Monthly_Salary+(AND(CC$68&lt;&gt;Hire_Month)*CB76+AND(CC$68=Hire_Month,CB76&gt;0)*CB76*(1+Annual_Cost_of_Living_Adjustment))*(End_Date&gt;=CC$70)</f>
        <v>0</v>
      </c>
      <c r="CD76" s="460">
        <f>(CD$70=Hire_Date)*Monthly_Salary+(AND(CD$68&lt;&gt;Hire_Month)*CC76+AND(CD$68=Hire_Month,CC76&gt;0)*CC76*(1+Annual_Cost_of_Living_Adjustment))*(End_Date&gt;=CD$70)</f>
        <v>0</v>
      </c>
      <c r="CE76" s="460">
        <f>(CE$70=Hire_Date)*Monthly_Salary+(AND(CE$68&lt;&gt;Hire_Month)*CD76+AND(CE$68=Hire_Month,CD76&gt;0)*CD76*(1+Annual_Cost_of_Living_Adjustment))*(End_Date&gt;=CE$70)</f>
        <v>0</v>
      </c>
      <c r="CF76" s="460">
        <f>(CF$70=Hire_Date)*Monthly_Salary+(AND(CF$68&lt;&gt;Hire_Month)*CE76+AND(CF$68=Hire_Month,CE76&gt;0)*CE76*(1+Annual_Cost_of_Living_Adjustment))*(End_Date&gt;=CF$70)</f>
        <v>0</v>
      </c>
      <c r="CG76" s="460">
        <f>(CG$70=Hire_Date)*Monthly_Salary+(AND(CG$68&lt;&gt;Hire_Month)*CF76+AND(CG$68=Hire_Month,CF76&gt;0)*CF76*(1+Annual_Cost_of_Living_Adjustment))*(End_Date&gt;=CG$70)</f>
        <v>0</v>
      </c>
      <c r="CH76" s="460">
        <f>(CH$70=Hire_Date)*Monthly_Salary+(AND(CH$68&lt;&gt;Hire_Month)*CG76+AND(CH$68=Hire_Month,CG76&gt;0)*CG76*(1+Annual_Cost_of_Living_Adjustment))*(End_Date&gt;=CH$70)</f>
        <v>0</v>
      </c>
      <c r="CI76" s="460">
        <f>(CI$70=Hire_Date)*Monthly_Salary+(AND(CI$68&lt;&gt;Hire_Month)*CH76+AND(CI$68=Hire_Month,CH76&gt;0)*CH76*(1+Annual_Cost_of_Living_Adjustment))*(End_Date&gt;=CI$70)</f>
        <v>0</v>
      </c>
      <c r="CJ76" s="460">
        <f>(CJ$70=Hire_Date)*Monthly_Salary+(AND(CJ$68&lt;&gt;Hire_Month)*CI76+AND(CJ$68=Hire_Month,CI76&gt;0)*CI76*(1+Annual_Cost_of_Living_Adjustment))*(End_Date&gt;=CJ$70)</f>
        <v>0</v>
      </c>
      <c r="CK76" s="460">
        <f>(CK$70=Hire_Date)*Monthly_Salary+(AND(CK$68&lt;&gt;Hire_Month)*CJ76+AND(CK$68=Hire_Month,CJ76&gt;0)*CJ76*(1+Annual_Cost_of_Living_Adjustment))*(End_Date&gt;=CK$70)</f>
        <v>0</v>
      </c>
      <c r="CL76" s="460">
        <f>(CL$70=Hire_Date)*Monthly_Salary+(AND(CL$68&lt;&gt;Hire_Month)*CK76+AND(CL$68=Hire_Month,CK76&gt;0)*CK76*(1+Annual_Cost_of_Living_Adjustment))*(End_Date&gt;=CL$70)</f>
        <v>0</v>
      </c>
      <c r="CM76" s="460">
        <f>(CM$70=Hire_Date)*Monthly_Salary+(AND(CM$68&lt;&gt;Hire_Month)*CL76+AND(CM$68=Hire_Month,CL76&gt;0)*CL76*(1+Annual_Cost_of_Living_Adjustment))*(End_Date&gt;=CM$70)</f>
        <v>0</v>
      </c>
      <c r="CN76" s="460">
        <f>(CN$70=Hire_Date)*Monthly_Salary+(AND(CN$68&lt;&gt;Hire_Month)*CM76+AND(CN$68=Hire_Month,CM76&gt;0)*CM76*(1+Annual_Cost_of_Living_Adjustment))*(End_Date&gt;=CN$70)</f>
        <v>0</v>
      </c>
      <c r="CO76" s="460">
        <f>(CO$70=Hire_Date)*Monthly_Salary+(AND(CO$68&lt;&gt;Hire_Month)*CN76+AND(CO$68=Hire_Month,CN76&gt;0)*CN76*(1+Annual_Cost_of_Living_Adjustment))*(End_Date&gt;=CO$70)</f>
        <v>0</v>
      </c>
      <c r="CP76" s="460">
        <f>(CP$70=Hire_Date)*Monthly_Salary+(AND(CP$68&lt;&gt;Hire_Month)*CO76+AND(CP$68=Hire_Month,CO76&gt;0)*CO76*(1+Annual_Cost_of_Living_Adjustment))*(End_Date&gt;=CP$70)</f>
        <v>0</v>
      </c>
      <c r="CQ76" s="460">
        <f>(CQ$70=Hire_Date)*Monthly_Salary+(AND(CQ$68&lt;&gt;Hire_Month)*CP76+AND(CQ$68=Hire_Month,CP76&gt;0)*CP76*(1+Annual_Cost_of_Living_Adjustment))*(End_Date&gt;=CQ$70)</f>
        <v>0</v>
      </c>
      <c r="CR76" s="460">
        <f>(CR$70=Hire_Date)*Monthly_Salary+(AND(CR$68&lt;&gt;Hire_Month)*CQ76+AND(CR$68=Hire_Month,CQ76&gt;0)*CQ76*(1+Annual_Cost_of_Living_Adjustment))*(End_Date&gt;=CR$70)</f>
        <v>0</v>
      </c>
      <c r="CS76" s="460">
        <f>(CS$70=Hire_Date)*Monthly_Salary+(AND(CS$68&lt;&gt;Hire_Month)*CR76+AND(CS$68=Hire_Month,CR76&gt;0)*CR76*(1+Annual_Cost_of_Living_Adjustment))*(End_Date&gt;=CS$70)</f>
        <v>0</v>
      </c>
      <c r="CT76" s="460">
        <f>(CT$70=Hire_Date)*Monthly_Salary+(AND(CT$68&lt;&gt;Hire_Month)*CS76+AND(CT$68=Hire_Month,CS76&gt;0)*CS76*(1+Annual_Cost_of_Living_Adjustment))*(End_Date&gt;=CT$70)</f>
        <v>0</v>
      </c>
      <c r="CU76" s="460">
        <f>(CU$70=Hire_Date)*Monthly_Salary+(AND(CU$68&lt;&gt;Hire_Month)*CT76+AND(CU$68=Hire_Month,CT76&gt;0)*CT76*(1+Annual_Cost_of_Living_Adjustment))*(End_Date&gt;=CU$70)</f>
        <v>0</v>
      </c>
      <c r="CV76" s="460">
        <f>(CV$70=Hire_Date)*Monthly_Salary+(AND(CV$68&lt;&gt;Hire_Month)*CU76+AND(CV$68=Hire_Month,CU76&gt;0)*CU76*(1+Annual_Cost_of_Living_Adjustment))*(End_Date&gt;=CV$70)</f>
        <v>0</v>
      </c>
      <c r="CW76" s="460">
        <f>(CW$70=Hire_Date)*Monthly_Salary+(AND(CW$68&lt;&gt;Hire_Month)*CV76+AND(CW$68=Hire_Month,CV76&gt;0)*CV76*(1+Annual_Cost_of_Living_Adjustment))*(End_Date&gt;=CW$70)</f>
        <v>0</v>
      </c>
      <c r="CX76" s="460">
        <f>(CX$70=Hire_Date)*Monthly_Salary+(AND(CX$68&lt;&gt;Hire_Month)*CW76+AND(CX$68=Hire_Month,CW76&gt;0)*CW76*(1+Annual_Cost_of_Living_Adjustment))*(End_Date&gt;=CX$70)</f>
        <v>0</v>
      </c>
      <c r="CY76" s="460">
        <f>(CY$70=Hire_Date)*Monthly_Salary+(AND(CY$68&lt;&gt;Hire_Month)*CX76+AND(CY$68=Hire_Month,CX76&gt;0)*CX76*(1+Annual_Cost_of_Living_Adjustment))*(End_Date&gt;=CY$70)</f>
        <v>0</v>
      </c>
      <c r="CZ76" s="460">
        <f>(CZ$70=Hire_Date)*Monthly_Salary+(AND(CZ$68&lt;&gt;Hire_Month)*CY76+AND(CZ$68=Hire_Month,CY76&gt;0)*CY76*(1+Annual_Cost_of_Living_Adjustment))*(End_Date&gt;=CZ$70)</f>
        <v>0</v>
      </c>
      <c r="DA76" s="460">
        <f>(DA$70=Hire_Date)*Monthly_Salary+(AND(DA$68&lt;&gt;Hire_Month)*CZ76+AND(DA$68=Hire_Month,CZ76&gt;0)*CZ76*(1+Annual_Cost_of_Living_Adjustment))*(End_Date&gt;=DA$70)</f>
        <v>0</v>
      </c>
      <c r="DB76" s="460">
        <f>(DB$70=Hire_Date)*Monthly_Salary+(AND(DB$68&lt;&gt;Hire_Month)*DA76+AND(DB$68=Hire_Month,DA76&gt;0)*DA76*(1+Annual_Cost_of_Living_Adjustment))*(End_Date&gt;=DB$70)</f>
        <v>0</v>
      </c>
      <c r="DC76" s="460">
        <f>(DC$70=Hire_Date)*Monthly_Salary+(AND(DC$68&lt;&gt;Hire_Month)*DB76+AND(DC$68=Hire_Month,DB76&gt;0)*DB76*(1+Annual_Cost_of_Living_Adjustment))*(End_Date&gt;=DC$70)</f>
        <v>0</v>
      </c>
      <c r="DD76" s="460">
        <f>(DD$70=Hire_Date)*Monthly_Salary+(AND(DD$68&lt;&gt;Hire_Month)*DC76+AND(DD$68=Hire_Month,DC76&gt;0)*DC76*(1+Annual_Cost_of_Living_Adjustment))*(End_Date&gt;=DD$70)</f>
        <v>0</v>
      </c>
      <c r="DE76" s="460">
        <f>(DE$70=Hire_Date)*Monthly_Salary+(AND(DE$68&lt;&gt;Hire_Month)*DD76+AND(DE$68=Hire_Month,DD76&gt;0)*DD76*(1+Annual_Cost_of_Living_Adjustment))*(End_Date&gt;=DE$70)</f>
        <v>0</v>
      </c>
      <c r="DF76" s="460">
        <f>(DF$70=Hire_Date)*Monthly_Salary+(AND(DF$68&lt;&gt;Hire_Month)*DE76+AND(DF$68=Hire_Month,DE76&gt;0)*DE76*(1+Annual_Cost_of_Living_Adjustment))*(End_Date&gt;=DF$70)</f>
        <v>0</v>
      </c>
      <c r="DG76" s="460">
        <f>(DG$70=Hire_Date)*Monthly_Salary+(AND(DG$68&lt;&gt;Hire_Month)*DF76+AND(DG$68=Hire_Month,DF76&gt;0)*DF76*(1+Annual_Cost_of_Living_Adjustment))*(End_Date&gt;=DG$70)</f>
        <v>0</v>
      </c>
      <c r="DH76" s="460">
        <f>(DH$70=Hire_Date)*Monthly_Salary+(AND(DH$68&lt;&gt;Hire_Month)*DG76+AND(DH$68=Hire_Month,DG76&gt;0)*DG76*(1+Annual_Cost_of_Living_Adjustment))*(End_Date&gt;=DH$70)</f>
        <v>0</v>
      </c>
      <c r="DI76" s="460">
        <f>(DI$70=Hire_Date)*Monthly_Salary+(AND(DI$68&lt;&gt;Hire_Month)*DH76+AND(DI$68=Hire_Month,DH76&gt;0)*DH76*(1+Annual_Cost_of_Living_Adjustment))*(End_Date&gt;=DI$70)</f>
        <v>0</v>
      </c>
      <c r="DJ76" s="460">
        <f>(DJ$70=Hire_Date)*Monthly_Salary+(AND(DJ$68&lt;&gt;Hire_Month)*DI76+AND(DJ$68=Hire_Month,DI76&gt;0)*DI76*(1+Annual_Cost_of_Living_Adjustment))*(End_Date&gt;=DJ$70)</f>
        <v>0</v>
      </c>
      <c r="DK76" s="460">
        <f>(DK$70=Hire_Date)*Monthly_Salary+(AND(DK$68&lt;&gt;Hire_Month)*DJ76+AND(DK$68=Hire_Month,DJ76&gt;0)*DJ76*(1+Annual_Cost_of_Living_Adjustment))*(End_Date&gt;=DK$70)</f>
        <v>0</v>
      </c>
      <c r="DL76" s="460">
        <f>(DL$70=Hire_Date)*Monthly_Salary+(AND(DL$68&lt;&gt;Hire_Month)*DK76+AND(DL$68=Hire_Month,DK76&gt;0)*DK76*(1+Annual_Cost_of_Living_Adjustment))*(End_Date&gt;=DL$70)</f>
        <v>0</v>
      </c>
      <c r="DM76" s="460">
        <f>(DM$70=Hire_Date)*Monthly_Salary+(AND(DM$68&lt;&gt;Hire_Month)*DL76+AND(DM$68=Hire_Month,DL76&gt;0)*DL76*(1+Annual_Cost_of_Living_Adjustment))*(End_Date&gt;=DM$70)</f>
        <v>0</v>
      </c>
      <c r="DN76" s="460">
        <f>(DN$70=Hire_Date)*Monthly_Salary+(AND(DN$68&lt;&gt;Hire_Month)*DM76+AND(DN$68=Hire_Month,DM76&gt;0)*DM76*(1+Annual_Cost_of_Living_Adjustment))*(End_Date&gt;=DN$70)</f>
        <v>0</v>
      </c>
      <c r="DO76" s="460">
        <f>(DO$70=Hire_Date)*Monthly_Salary+(AND(DO$68&lt;&gt;Hire_Month)*DN76+AND(DO$68=Hire_Month,DN76&gt;0)*DN76*(1+Annual_Cost_of_Living_Adjustment))*(End_Date&gt;=DO$70)</f>
        <v>0</v>
      </c>
      <c r="DP76" s="460">
        <f>(DP$70=Hire_Date)*Monthly_Salary+(AND(DP$68&lt;&gt;Hire_Month)*DO76+AND(DP$68=Hire_Month,DO76&gt;0)*DO76*(1+Annual_Cost_of_Living_Adjustment))*(End_Date&gt;=DP$70)</f>
        <v>0</v>
      </c>
      <c r="DQ76" s="460">
        <f>(DQ$70=Hire_Date)*Monthly_Salary+(AND(DQ$68&lt;&gt;Hire_Month)*DP76+AND(DQ$68=Hire_Month,DP76&gt;0)*DP76*(1+Annual_Cost_of_Living_Adjustment))*(End_Date&gt;=DQ$70)</f>
        <v>0</v>
      </c>
      <c r="DR76" s="460">
        <f>(DR$70=Hire_Date)*Monthly_Salary+(AND(DR$68&lt;&gt;Hire_Month)*DQ76+AND(DR$68=Hire_Month,DQ76&gt;0)*DQ76*(1+Annual_Cost_of_Living_Adjustment))*(End_Date&gt;=DR$70)</f>
        <v>0</v>
      </c>
      <c r="DS76" s="460">
        <f>(DS$70=Hire_Date)*Monthly_Salary+(AND(DS$68&lt;&gt;Hire_Month)*DR76+AND(DS$68=Hire_Month,DR76&gt;0)*DR76*(1+Annual_Cost_of_Living_Adjustment))*(End_Date&gt;=DS$70)</f>
        <v>0</v>
      </c>
      <c r="DT76" s="460">
        <f>(DT$70=Hire_Date)*Monthly_Salary+(AND(DT$68&lt;&gt;Hire_Month)*DS76+AND(DT$68=Hire_Month,DS76&gt;0)*DS76*(1+Annual_Cost_of_Living_Adjustment))*(End_Date&gt;=DT$70)</f>
        <v>0</v>
      </c>
      <c r="DU76" s="460">
        <f>(DU$70=Hire_Date)*Monthly_Salary+(AND(DU$68&lt;&gt;Hire_Month)*DT76+AND(DU$68=Hire_Month,DT76&gt;0)*DT76*(1+Annual_Cost_of_Living_Adjustment))*(End_Date&gt;=DU$70)</f>
        <v>0</v>
      </c>
      <c r="DV76" s="460">
        <f>(DV$70=Hire_Date)*Monthly_Salary+(AND(DV$68&lt;&gt;Hire_Month)*DU76+AND(DV$68=Hire_Month,DU76&gt;0)*DU76*(1+Annual_Cost_of_Living_Adjustment))*(End_Date&gt;=DV$70)</f>
        <v>0</v>
      </c>
      <c r="DW76" s="460">
        <f>(DW$70=Hire_Date)*Monthly_Salary+(AND(DW$68&lt;&gt;Hire_Month)*DV76+AND(DW$68=Hire_Month,DV76&gt;0)*DV76*(1+Annual_Cost_of_Living_Adjustment))*(End_Date&gt;=DW$70)</f>
        <v>0</v>
      </c>
      <c r="DX76" s="460">
        <f>(DX$70=Hire_Date)*Monthly_Salary+(AND(DX$68&lt;&gt;Hire_Month)*DW76+AND(DX$68=Hire_Month,DW76&gt;0)*DW76*(1+Annual_Cost_of_Living_Adjustment))*(End_Date&gt;=DX$70)</f>
        <v>0</v>
      </c>
      <c r="DY76" s="460">
        <f>(DY$70=Hire_Date)*Monthly_Salary+(AND(DY$68&lt;&gt;Hire_Month)*DX76+AND(DY$68=Hire_Month,DX76&gt;0)*DX76*(1+Annual_Cost_of_Living_Adjustment))*(End_Date&gt;=DY$70)</f>
        <v>0</v>
      </c>
      <c r="DZ76" s="460">
        <f>(DZ$70=Hire_Date)*Monthly_Salary+(AND(DZ$68&lt;&gt;Hire_Month)*DY76+AND(DZ$68=Hire_Month,DY76&gt;0)*DY76*(1+Annual_Cost_of_Living_Adjustment))*(End_Date&gt;=DZ$70)</f>
        <v>0</v>
      </c>
      <c r="EA76" s="460">
        <f>(EA$70=Hire_Date)*Monthly_Salary+(AND(EA$68&lt;&gt;Hire_Month)*DZ76+AND(EA$68=Hire_Month,DZ76&gt;0)*DZ76*(1+Annual_Cost_of_Living_Adjustment))*(End_Date&gt;=EA$70)</f>
        <v>0</v>
      </c>
      <c r="EB76" s="460">
        <f>(EB$70=Hire_Date)*Monthly_Salary+(AND(EB$68&lt;&gt;Hire_Month)*EA76+AND(EB$68=Hire_Month,EA76&gt;0)*EA76*(1+Annual_Cost_of_Living_Adjustment))*(End_Date&gt;=EB$70)</f>
        <v>0</v>
      </c>
      <c r="EC76" s="460">
        <f>(EC$70=Hire_Date)*Monthly_Salary+(AND(EC$68&lt;&gt;Hire_Month)*EB76+AND(EC$68=Hire_Month,EB76&gt;0)*EB76*(1+Annual_Cost_of_Living_Adjustment))*(End_Date&gt;=EC$70)</f>
        <v>0</v>
      </c>
      <c r="ED76" s="460">
        <f>(ED$70=Hire_Date)*Monthly_Salary+(AND(ED$68&lt;&gt;Hire_Month)*EC76+AND(ED$68=Hire_Month,EC76&gt;0)*EC76*(1+Annual_Cost_of_Living_Adjustment))*(End_Date&gt;=ED$70)</f>
        <v>0</v>
      </c>
      <c r="EE76" s="460">
        <f>(EE$70=Hire_Date)*Monthly_Salary+(AND(EE$68&lt;&gt;Hire_Month)*ED76+AND(EE$68=Hire_Month,ED76&gt;0)*ED76*(1+Annual_Cost_of_Living_Adjustment))*(End_Date&gt;=EE$70)</f>
        <v>0</v>
      </c>
      <c r="EF76" s="461">
        <f>(EF$70=Hire_Date)*Monthly_Salary+(AND(EF$68&lt;&gt;Hire_Month)*EE76+AND(EF$68=Hire_Month,EE76&gt;0)*EE76*(1+Annual_Cost_of_Living_Adjustment))*(End_Date&gt;=EF$70)</f>
        <v>0</v>
      </c>
      <c r="EG76" s="461">
        <f>(EG$70=Hire_Date)*Monthly_Salary+(AND(EG$68&lt;&gt;Hire_Month)*EF76+AND(EG$68=Hire_Month,EF76&gt;0)*EF76*(1+Annual_Cost_of_Living_Adjustment))*(End_Date&gt;=EG$70)</f>
        <v>0</v>
      </c>
      <c r="EH76" s="461">
        <f>(EH$70=Hire_Date)*Monthly_Salary+(AND(EH$68&lt;&gt;Hire_Month)*EG76+AND(EH$68=Hire_Month,EG76&gt;0)*EG76*(1+Annual_Cost_of_Living_Adjustment))*(End_Date&gt;=EH$70)</f>
        <v>0</v>
      </c>
      <c r="EI76" s="461">
        <f>(EI$70=Hire_Date)*Monthly_Salary+(AND(EI$68&lt;&gt;Hire_Month)*EH76+AND(EI$68=Hire_Month,EH76&gt;0)*EH76*(1+Annual_Cost_of_Living_Adjustment))*(End_Date&gt;=EI$70)</f>
        <v>0</v>
      </c>
      <c r="EJ76" s="461">
        <f>(EJ$70=Hire_Date)*Monthly_Salary+(AND(EJ$68&lt;&gt;Hire_Month)*EI76+AND(EJ$68=Hire_Month,EI76&gt;0)*EI76*(1+Annual_Cost_of_Living_Adjustment))*(End_Date&gt;=EJ$70)</f>
        <v>0</v>
      </c>
      <c r="EK76" s="461">
        <f>(EK$70=Hire_Date)*Monthly_Salary+(AND(EK$68&lt;&gt;Hire_Month)*EJ76+AND(EK$68=Hire_Month,EJ76&gt;0)*EJ76*(1+Annual_Cost_of_Living_Adjustment))*(End_Date&gt;=EK$70)</f>
        <v>0</v>
      </c>
      <c r="EL76" s="461">
        <f>(EL$70=Hire_Date)*Monthly_Salary+(AND(EL$68&lt;&gt;Hire_Month)*EK76+AND(EL$68=Hire_Month,EK76&gt;0)*EK76*(1+Annual_Cost_of_Living_Adjustment))*(End_Date&gt;=EL$70)</f>
        <v>0</v>
      </c>
      <c r="EM76" s="461">
        <f>(EM$70=Hire_Date)*Monthly_Salary+(AND(EM$68&lt;&gt;Hire_Month)*EL76+AND(EM$68=Hire_Month,EL76&gt;0)*EL76*(1+Annual_Cost_of_Living_Adjustment))*(End_Date&gt;=EM$70)</f>
        <v>0</v>
      </c>
      <c r="EN76" s="461">
        <f>(EN$70=Hire_Date)*Monthly_Salary+(AND(EN$68&lt;&gt;Hire_Month)*EM76+AND(EN$68=Hire_Month,EM76&gt;0)*EM76*(1+Annual_Cost_of_Living_Adjustment))*(End_Date&gt;=EN$70)</f>
        <v>0</v>
      </c>
      <c r="EO76" s="461">
        <f>(EO$70=Hire_Date)*Monthly_Salary+(AND(EO$68&lt;&gt;Hire_Month)*EN76+AND(EO$68=Hire_Month,EN76&gt;0)*EN76*(1+Annual_Cost_of_Living_Adjustment))*(End_Date&gt;=EO$70)</f>
        <v>0</v>
      </c>
      <c r="EP76" s="461">
        <f>(EP$70=Hire_Date)*Monthly_Salary+(AND(EP$68&lt;&gt;Hire_Month)*EO76+AND(EP$68=Hire_Month,EO76&gt;0)*EO76*(1+Annual_Cost_of_Living_Adjustment))*(End_Date&gt;=EP$70)</f>
        <v>0</v>
      </c>
      <c r="EQ76" s="461">
        <f>(EQ$70=Hire_Date)*Monthly_Salary+(AND(EQ$68&lt;&gt;Hire_Month)*EP76+AND(EQ$68=Hire_Month,EP76&gt;0)*EP76*(1+Annual_Cost_of_Living_Adjustment))*(End_Date&gt;=EQ$70)</f>
        <v>0</v>
      </c>
      <c r="ER76" s="461">
        <f>(ER$70=Hire_Date)*Monthly_Salary+(AND(ER$68&lt;&gt;Hire_Month)*EQ76+AND(ER$68=Hire_Month,EQ76&gt;0)*EQ76*(1+Annual_Cost_of_Living_Adjustment))*(End_Date&gt;=ER$70)</f>
        <v>0</v>
      </c>
      <c r="ES76" s="371"/>
      <c r="ET76" s="1"/>
      <c r="EU76" s="390"/>
      <c r="EV76" s="462" t="str">
        <f t="shared" si="92"/>
        <v/>
      </c>
      <c r="EW76" s="463">
        <f>($K76&lt;DATE(Starting_Year,1,1))*1</f>
        <v>0</v>
      </c>
      <c r="EX76" s="463">
        <f>+COUNTIF(Q76,"&gt;0")*FTE</f>
        <v>0</v>
      </c>
      <c r="EY76" s="463">
        <f>+COUNTIF(R76,"&gt;0")*FTE</f>
        <v>0</v>
      </c>
      <c r="EZ76" s="463">
        <f>+COUNTIF(S76,"&gt;0")*FTE</f>
        <v>0</v>
      </c>
      <c r="FA76" s="463">
        <f>+COUNTIF(T76,"&gt;0")*FTE</f>
        <v>0</v>
      </c>
      <c r="FB76" s="463">
        <f>+COUNTIF(U76,"&gt;0")*FTE</f>
        <v>0</v>
      </c>
      <c r="FC76" s="463">
        <f>+COUNTIF(V76,"&gt;0")*FTE</f>
        <v>0</v>
      </c>
      <c r="FD76" s="463">
        <f>+COUNTIF(W76,"&gt;0")*FTE</f>
        <v>0</v>
      </c>
      <c r="FE76" s="463">
        <f>+COUNTIF(X76,"&gt;0")*FTE</f>
        <v>0</v>
      </c>
      <c r="FF76" s="463">
        <f>+COUNTIF(Y76,"&gt;0")*FTE</f>
        <v>0</v>
      </c>
      <c r="FG76" s="463">
        <f>+COUNTIF(Z76,"&gt;0")*FTE</f>
        <v>0</v>
      </c>
      <c r="FH76" s="463">
        <f>+COUNTIF(AA76,"&gt;0")*FTE</f>
        <v>0</v>
      </c>
      <c r="FI76" s="463">
        <f>+COUNTIF(AB76,"&gt;0")*FTE</f>
        <v>0</v>
      </c>
      <c r="FJ76" s="463">
        <f>+COUNTIF(AC76,"&gt;0")*FTE</f>
        <v>0</v>
      </c>
      <c r="FK76" s="463">
        <f>+COUNTIF(AD76,"&gt;0")*FTE</f>
        <v>0</v>
      </c>
      <c r="FL76" s="463">
        <f>+COUNTIF(AE76,"&gt;0")*FTE</f>
        <v>0</v>
      </c>
      <c r="FM76" s="463">
        <f>+COUNTIF(AF76,"&gt;0")*FTE</f>
        <v>0</v>
      </c>
      <c r="FN76" s="463">
        <f>+COUNTIF(AG76,"&gt;0")*FTE</f>
        <v>0</v>
      </c>
      <c r="FO76" s="463">
        <f>+COUNTIF(AH76,"&gt;0")*FTE</f>
        <v>0</v>
      </c>
      <c r="FP76" s="463">
        <f>+COUNTIF(AI76,"&gt;0")*FTE</f>
        <v>0</v>
      </c>
      <c r="FQ76" s="463">
        <f>+COUNTIF(AJ76,"&gt;0")*FTE</f>
        <v>0</v>
      </c>
      <c r="FR76" s="463">
        <f>+COUNTIF(AK76,"&gt;0")*FTE</f>
        <v>0</v>
      </c>
      <c r="FS76" s="463">
        <f>+COUNTIF(AL76,"&gt;0")*FTE</f>
        <v>0</v>
      </c>
      <c r="FT76" s="463">
        <f>+COUNTIF(AM76,"&gt;0")*FTE</f>
        <v>0</v>
      </c>
      <c r="FU76" s="463">
        <f>+COUNTIF(AN76,"&gt;0")*FTE</f>
        <v>0</v>
      </c>
      <c r="FV76" s="463">
        <f>+COUNTIF(AO76,"&gt;0")*FTE</f>
        <v>0</v>
      </c>
      <c r="FW76" s="463">
        <f>+COUNTIF(AP76,"&gt;0")*FTE</f>
        <v>0</v>
      </c>
      <c r="FX76" s="463">
        <f>+COUNTIF(AQ76,"&gt;0")*FTE</f>
        <v>0</v>
      </c>
      <c r="FY76" s="463">
        <f>+COUNTIF(AR76,"&gt;0")*FTE</f>
        <v>0</v>
      </c>
      <c r="FZ76" s="463">
        <f>+COUNTIF(AS76,"&gt;0")*FTE</f>
        <v>0</v>
      </c>
      <c r="GA76" s="463">
        <f>+COUNTIF(AT76,"&gt;0")*FTE</f>
        <v>0</v>
      </c>
      <c r="GB76" s="463">
        <f>+COUNTIF(AU76,"&gt;0")*FTE</f>
        <v>0</v>
      </c>
      <c r="GC76" s="463">
        <f>+COUNTIF(AV76,"&gt;0")*FTE</f>
        <v>0</v>
      </c>
      <c r="GD76" s="463">
        <f>+COUNTIF(AW76,"&gt;0")*FTE</f>
        <v>0</v>
      </c>
      <c r="GE76" s="463">
        <f>+COUNTIF(AX76,"&gt;0")*FTE</f>
        <v>0</v>
      </c>
      <c r="GF76" s="463">
        <f>+COUNTIF(AY76,"&gt;0")*FTE</f>
        <v>0</v>
      </c>
      <c r="GG76" s="463">
        <f>+COUNTIF(AZ76,"&gt;0")*FTE</f>
        <v>0</v>
      </c>
      <c r="GH76" s="463">
        <f>+COUNTIF(BA76,"&gt;0")*FTE</f>
        <v>0</v>
      </c>
      <c r="GI76" s="463">
        <f>+COUNTIF(BB76,"&gt;0")*FTE</f>
        <v>0</v>
      </c>
      <c r="GJ76" s="463">
        <f>+COUNTIF(BC76,"&gt;0")*FTE</f>
        <v>0</v>
      </c>
      <c r="GK76" s="463">
        <f>+COUNTIF(BD76,"&gt;0")*FTE</f>
        <v>0</v>
      </c>
      <c r="GL76" s="463">
        <f>+COUNTIF(BE76,"&gt;0")*FTE</f>
        <v>0</v>
      </c>
      <c r="GM76" s="463">
        <f>+COUNTIF(BF76,"&gt;0")*FTE</f>
        <v>0</v>
      </c>
      <c r="GN76" s="463">
        <f>+COUNTIF(BG76,"&gt;0")*FTE</f>
        <v>0</v>
      </c>
      <c r="GO76" s="463">
        <f>+COUNTIF(BH76,"&gt;0")*FTE</f>
        <v>0</v>
      </c>
      <c r="GP76" s="463">
        <f>+COUNTIF(BI76,"&gt;0")*FTE</f>
        <v>0</v>
      </c>
      <c r="GQ76" s="463">
        <f>+COUNTIF(BJ76,"&gt;0")*FTE</f>
        <v>0</v>
      </c>
      <c r="GR76" s="463">
        <f>+COUNTIF(BK76,"&gt;0")*FTE</f>
        <v>0</v>
      </c>
      <c r="GS76" s="463">
        <f>+COUNTIF(BL76,"&gt;0")*FTE</f>
        <v>0</v>
      </c>
      <c r="GT76" s="463">
        <f>+COUNTIF(BM76,"&gt;0")*FTE</f>
        <v>0</v>
      </c>
      <c r="GU76" s="463">
        <f>+COUNTIF(BN76,"&gt;0")*FTE</f>
        <v>0</v>
      </c>
      <c r="GV76" s="463">
        <f>+COUNTIF(BO76,"&gt;0")*FTE</f>
        <v>0</v>
      </c>
      <c r="GW76" s="463">
        <f>+COUNTIF(BP76,"&gt;0")*FTE</f>
        <v>0</v>
      </c>
      <c r="GX76" s="463">
        <f>+COUNTIF(BQ76,"&gt;0")*FTE</f>
        <v>0</v>
      </c>
      <c r="GY76" s="463">
        <f>+COUNTIF(BR76,"&gt;0")*FTE</f>
        <v>0</v>
      </c>
      <c r="GZ76" s="463">
        <f>+COUNTIF(BS76,"&gt;0")*FTE</f>
        <v>0</v>
      </c>
      <c r="HA76" s="463">
        <f>+COUNTIF(BT76,"&gt;0")*FTE</f>
        <v>0</v>
      </c>
      <c r="HB76" s="463">
        <f>+COUNTIF(BU76,"&gt;0")*FTE</f>
        <v>0</v>
      </c>
      <c r="HC76" s="463">
        <f>+COUNTIF(BV76,"&gt;0")*FTE</f>
        <v>0</v>
      </c>
      <c r="HD76" s="463">
        <f>+COUNTIF(BW76,"&gt;0")*FTE</f>
        <v>0</v>
      </c>
      <c r="HE76" s="463">
        <f>+COUNTIF(BX76,"&gt;0")*FTE</f>
        <v>0</v>
      </c>
      <c r="HF76" s="463">
        <f>+COUNTIF(BY76,"&gt;0")*FTE</f>
        <v>0</v>
      </c>
      <c r="HG76" s="463">
        <f>+COUNTIF(BZ76,"&gt;0")*FTE</f>
        <v>0</v>
      </c>
      <c r="HH76" s="463">
        <f>+COUNTIF(CA76,"&gt;0")*FTE</f>
        <v>0</v>
      </c>
      <c r="HI76" s="463">
        <f>+COUNTIF(CB76,"&gt;0")*FTE</f>
        <v>0</v>
      </c>
      <c r="HJ76" s="463">
        <f>+COUNTIF(CC76,"&gt;0")*FTE</f>
        <v>0</v>
      </c>
      <c r="HK76" s="463">
        <f>+COUNTIF(CD76,"&gt;0")*FTE</f>
        <v>0</v>
      </c>
      <c r="HL76" s="463">
        <f>+COUNTIF(CE76,"&gt;0")*FTE</f>
        <v>0</v>
      </c>
      <c r="HM76" s="463">
        <f>+COUNTIF(CF76,"&gt;0")*FTE</f>
        <v>0</v>
      </c>
      <c r="HN76" s="463">
        <f>+COUNTIF(CG76,"&gt;0")*FTE</f>
        <v>0</v>
      </c>
      <c r="HO76" s="463">
        <f>+COUNTIF(CH76,"&gt;0")*FTE</f>
        <v>0</v>
      </c>
      <c r="HP76" s="463">
        <f>+COUNTIF(CI76,"&gt;0")*FTE</f>
        <v>0</v>
      </c>
      <c r="HQ76" s="463">
        <f>+COUNTIF(CJ76,"&gt;0")*FTE</f>
        <v>0</v>
      </c>
      <c r="HR76" s="463">
        <f>+COUNTIF(CK76,"&gt;0")*FTE</f>
        <v>0</v>
      </c>
      <c r="HS76" s="463">
        <f>+COUNTIF(CL76,"&gt;0")*FTE</f>
        <v>0</v>
      </c>
      <c r="HT76" s="463">
        <f>+COUNTIF(CM76,"&gt;0")*FTE</f>
        <v>0</v>
      </c>
      <c r="HU76" s="463">
        <f>+COUNTIF(CN76,"&gt;0")*FTE</f>
        <v>0</v>
      </c>
      <c r="HV76" s="463">
        <f>+COUNTIF(CO76,"&gt;0")*FTE</f>
        <v>0</v>
      </c>
      <c r="HW76" s="463">
        <f>+COUNTIF(CP76,"&gt;0")*FTE</f>
        <v>0</v>
      </c>
      <c r="HX76" s="463">
        <f>+COUNTIF(CQ76,"&gt;0")*FTE</f>
        <v>0</v>
      </c>
      <c r="HY76" s="463">
        <f>+COUNTIF(CR76,"&gt;0")*FTE</f>
        <v>0</v>
      </c>
      <c r="HZ76" s="463">
        <f>+COUNTIF(CS76,"&gt;0")*FTE</f>
        <v>0</v>
      </c>
      <c r="IA76" s="463">
        <f>+COUNTIF(CT76,"&gt;0")*FTE</f>
        <v>0</v>
      </c>
      <c r="IB76" s="463">
        <f>+COUNTIF(CU76,"&gt;0")*FTE</f>
        <v>0</v>
      </c>
      <c r="IC76" s="463">
        <f>+COUNTIF(CV76,"&gt;0")*FTE</f>
        <v>0</v>
      </c>
      <c r="ID76" s="463">
        <f>+COUNTIF(CW76,"&gt;0")*FTE</f>
        <v>0</v>
      </c>
      <c r="IE76" s="463">
        <f>+COUNTIF(CX76,"&gt;0")*FTE</f>
        <v>0</v>
      </c>
      <c r="IF76" s="463">
        <f>+COUNTIF(CY76,"&gt;0")*FTE</f>
        <v>0</v>
      </c>
      <c r="IG76" s="463">
        <f>+COUNTIF(CZ76,"&gt;0")*FTE</f>
        <v>0</v>
      </c>
      <c r="IH76" s="463">
        <f>+COUNTIF(DA76,"&gt;0")*FTE</f>
        <v>0</v>
      </c>
      <c r="II76" s="463">
        <f>+COUNTIF(DB76,"&gt;0")*FTE</f>
        <v>0</v>
      </c>
      <c r="IJ76" s="463">
        <f>+COUNTIF(DC76,"&gt;0")*FTE</f>
        <v>0</v>
      </c>
      <c r="IK76" s="463">
        <f>+COUNTIF(DD76,"&gt;0")*FTE</f>
        <v>0</v>
      </c>
      <c r="IL76" s="463">
        <f>+COUNTIF(DE76,"&gt;0")*FTE</f>
        <v>0</v>
      </c>
      <c r="IM76" s="463">
        <f>+COUNTIF(DF76,"&gt;0")*FTE</f>
        <v>0</v>
      </c>
      <c r="IN76" s="463">
        <f>+COUNTIF(DG76,"&gt;0")*FTE</f>
        <v>0</v>
      </c>
      <c r="IO76" s="463">
        <f>+COUNTIF(DH76,"&gt;0")*FTE</f>
        <v>0</v>
      </c>
      <c r="IP76" s="463">
        <f>+COUNTIF(DI76,"&gt;0")*FTE</f>
        <v>0</v>
      </c>
      <c r="IQ76" s="463">
        <f>+COUNTIF(DJ76,"&gt;0")*FTE</f>
        <v>0</v>
      </c>
      <c r="IR76" s="463">
        <f>+COUNTIF(DK76,"&gt;0")*FTE</f>
        <v>0</v>
      </c>
      <c r="IS76" s="463">
        <f>+COUNTIF(DL76,"&gt;0")*FTE</f>
        <v>0</v>
      </c>
      <c r="IT76" s="463">
        <f>+COUNTIF(DM76,"&gt;0")*FTE</f>
        <v>0</v>
      </c>
      <c r="IU76" s="463">
        <f>+COUNTIF(DN76,"&gt;0")*FTE</f>
        <v>0</v>
      </c>
      <c r="IV76" s="463">
        <f>+COUNTIF(DO76,"&gt;0")*FTE</f>
        <v>0</v>
      </c>
      <c r="IW76" s="463">
        <f>+COUNTIF(DP76,"&gt;0")*FTE</f>
        <v>0</v>
      </c>
      <c r="IX76" s="463">
        <f>+COUNTIF(DQ76,"&gt;0")*FTE</f>
        <v>0</v>
      </c>
      <c r="IY76" s="463">
        <f>+COUNTIF(DR76,"&gt;0")*FTE</f>
        <v>0</v>
      </c>
      <c r="IZ76" s="463">
        <f>+COUNTIF(DS76,"&gt;0")*FTE</f>
        <v>0</v>
      </c>
      <c r="JA76" s="463">
        <f>+COUNTIF(DT76,"&gt;0")*FTE</f>
        <v>0</v>
      </c>
      <c r="JB76" s="463">
        <f>+COUNTIF(DU76,"&gt;0")*FTE</f>
        <v>0</v>
      </c>
      <c r="JC76" s="463">
        <f>+COUNTIF(DV76,"&gt;0")*FTE</f>
        <v>0</v>
      </c>
      <c r="JD76" s="463">
        <f>+COUNTIF(DW76,"&gt;0")*FTE</f>
        <v>0</v>
      </c>
      <c r="JE76" s="463">
        <f>+COUNTIF(DX76,"&gt;0")*FTE</f>
        <v>0</v>
      </c>
      <c r="JF76" s="463">
        <f>+COUNTIF(DY76,"&gt;0")*FTE</f>
        <v>0</v>
      </c>
      <c r="JG76" s="463">
        <f>+COUNTIF(DZ76,"&gt;0")*FTE</f>
        <v>0</v>
      </c>
      <c r="JH76" s="463">
        <f>+COUNTIF(EA76,"&gt;0")*FTE</f>
        <v>0</v>
      </c>
      <c r="JI76" s="463">
        <f>+COUNTIF(EB76,"&gt;0")*FTE</f>
        <v>0</v>
      </c>
      <c r="JJ76" s="463">
        <f>+COUNTIF(EC76,"&gt;0")*FTE</f>
        <v>0</v>
      </c>
      <c r="JK76" s="463">
        <f>+COUNTIF(ED76,"&gt;0")*FTE</f>
        <v>0</v>
      </c>
      <c r="JL76" s="463">
        <f>+COUNTIF(EE76,"&gt;0")*FTE</f>
        <v>0</v>
      </c>
      <c r="JM76" s="463">
        <f>+COUNTIF(EF76,"&gt;0")*FTE</f>
        <v>0</v>
      </c>
      <c r="JN76" s="463">
        <f>+COUNTIF(EG76,"&gt;0")*FTE</f>
        <v>0</v>
      </c>
      <c r="JO76" s="463">
        <f>+COUNTIF(EH76,"&gt;0")*FTE</f>
        <v>0</v>
      </c>
      <c r="JP76" s="463">
        <f>+COUNTIF(EI76,"&gt;0")*FTE</f>
        <v>0</v>
      </c>
      <c r="JQ76" s="463">
        <f>+COUNTIF(EJ76,"&gt;0")*FTE</f>
        <v>0</v>
      </c>
      <c r="JR76" s="463">
        <f>+COUNTIF(EK76,"&gt;0")*FTE</f>
        <v>0</v>
      </c>
      <c r="JS76" s="463">
        <f>+COUNTIF(EL76,"&gt;0")*FTE</f>
        <v>0</v>
      </c>
      <c r="JT76" s="463">
        <f>+COUNTIF(EM76,"&gt;0")*FTE</f>
        <v>0</v>
      </c>
      <c r="JU76" s="463">
        <f>+COUNTIF(EN76,"&gt;0")*FTE</f>
        <v>0</v>
      </c>
      <c r="JV76" s="463">
        <f>+COUNTIF(EO76,"&gt;0")*FTE</f>
        <v>0</v>
      </c>
      <c r="JW76" s="463">
        <f>+COUNTIF(EP76,"&gt;0")*FTE</f>
        <v>0</v>
      </c>
      <c r="JX76" s="463">
        <f>+COUNTIF(EQ76,"&gt;0")*FTE</f>
        <v>0</v>
      </c>
      <c r="JY76" s="463">
        <f>+COUNTIF(ER76,"&gt;0")*FTE</f>
        <v>0</v>
      </c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</row>
    <row r="77" ht="12.75" customHeight="1">
      <c r="A77" s="467"/>
      <c r="B77" s="464" t="s">
        <v>421</v>
      </c>
      <c r="C77" s="452" t="s">
        <v>375</v>
      </c>
      <c r="D77" s="202" t="s">
        <v>403</v>
      </c>
      <c r="E77" s="453">
        <v>150000.0</v>
      </c>
      <c r="F77" s="202">
        <v>1.0</v>
      </c>
      <c r="G77" s="202">
        <v>1.0</v>
      </c>
      <c r="H77" s="202"/>
      <c r="I77" s="202"/>
      <c r="J77" s="454">
        <v>1.0</v>
      </c>
      <c r="K77" s="465">
        <f>+DATE((Starting_Year+F77-1)*ISNUMBER(F77)+2099*ISBLANK(F77),G77*ISNUMBER(G77)+12*ISBLANK(G77),1)</f>
        <v>45658</v>
      </c>
      <c r="L77" s="466">
        <f>+DATE((Starting_Year+H77-1)*ISNUMBER(H77)+2099*ISBLANK(H77),I77*ISNUMBER(I77)+12*ISBLANK(I77),1)</f>
        <v>73020</v>
      </c>
      <c r="M77" s="171">
        <f t="shared" si="93"/>
        <v>12500</v>
      </c>
      <c r="N77" s="458" t="str">
        <f t="shared" si="94"/>
        <v>CFO</v>
      </c>
      <c r="O77" s="82"/>
      <c r="P77" s="459"/>
      <c r="Q77" s="460">
        <f>(Q$70&gt;=Hire_Date)*Monthly_Salary+(AND(Q$68&lt;&gt;Hire_Month)*P77+AND(Q$68=Hire_Month,P77&gt;0)*P77*(1+Annual_Cost_of_Living_Adjustment))*(End_Date&gt;=Q$70)</f>
        <v>12500</v>
      </c>
      <c r="R77" s="460">
        <f>(R$70=Hire_Date)*Monthly_Salary+(AND(R$68&lt;&gt;Hire_Month)*Q77+AND(R$68=Hire_Month,Q77&gt;0)*Q77*(1+Annual_Cost_of_Living_Adjustment))*(End_Date&gt;=R$70)</f>
        <v>12500</v>
      </c>
      <c r="S77" s="460">
        <f>(S$70=Hire_Date)*Monthly_Salary+(AND(S$68&lt;&gt;Hire_Month)*R77+AND(S$68=Hire_Month,R77&gt;0)*R77*(1+Annual_Cost_of_Living_Adjustment))*(End_Date&gt;=S$70)</f>
        <v>12500</v>
      </c>
      <c r="T77" s="460">
        <f>(T$70=Hire_Date)*Monthly_Salary+(AND(T$68&lt;&gt;Hire_Month)*S77+AND(T$68=Hire_Month,S77&gt;0)*S77*(1+Annual_Cost_of_Living_Adjustment))*(End_Date&gt;=T$70)</f>
        <v>12500</v>
      </c>
      <c r="U77" s="460">
        <f>(U$70=Hire_Date)*Monthly_Salary+(AND(U$68&lt;&gt;Hire_Month)*T77+AND(U$68=Hire_Month,T77&gt;0)*T77*(1+Annual_Cost_of_Living_Adjustment))*(End_Date&gt;=U$70)</f>
        <v>12500</v>
      </c>
      <c r="V77" s="460">
        <f>(V$70=Hire_Date)*Monthly_Salary+(AND(V$68&lt;&gt;Hire_Month)*U77+AND(V$68=Hire_Month,U77&gt;0)*U77*(1+Annual_Cost_of_Living_Adjustment))*(End_Date&gt;=V$70)</f>
        <v>12500</v>
      </c>
      <c r="W77" s="460">
        <f>(W$70=Hire_Date)*Monthly_Salary+(AND(W$68&lt;&gt;Hire_Month)*V77+AND(W$68=Hire_Month,V77&gt;0)*V77*(1+Annual_Cost_of_Living_Adjustment))*(End_Date&gt;=W$70)</f>
        <v>12500</v>
      </c>
      <c r="X77" s="460">
        <f>(X$70=Hire_Date)*Monthly_Salary+(AND(X$68&lt;&gt;Hire_Month)*W77+AND(X$68=Hire_Month,W77&gt;0)*W77*(1+Annual_Cost_of_Living_Adjustment))*(End_Date&gt;=X$70)</f>
        <v>12500</v>
      </c>
      <c r="Y77" s="460">
        <f>(Y$70=Hire_Date)*Monthly_Salary+(AND(Y$68&lt;&gt;Hire_Month)*X77+AND(Y$68=Hire_Month,X77&gt;0)*X77*(1+Annual_Cost_of_Living_Adjustment))*(End_Date&gt;=Y$70)</f>
        <v>12500</v>
      </c>
      <c r="Z77" s="460">
        <f>(Z$70=Hire_Date)*Monthly_Salary+(AND(Z$68&lt;&gt;Hire_Month)*Y77+AND(Z$68=Hire_Month,Y77&gt;0)*Y77*(1+Annual_Cost_of_Living_Adjustment))*(End_Date&gt;=Z$70)</f>
        <v>12500</v>
      </c>
      <c r="AA77" s="460">
        <f>(AA$70=Hire_Date)*Monthly_Salary+(AND(AA$68&lt;&gt;Hire_Month)*Z77+AND(AA$68=Hire_Month,Z77&gt;0)*Z77*(1+Annual_Cost_of_Living_Adjustment))*(End_Date&gt;=AA$70)</f>
        <v>12500</v>
      </c>
      <c r="AB77" s="460">
        <f>(AB$70=Hire_Date)*Monthly_Salary+(AND(AB$68&lt;&gt;Hire_Month)*AA77+AND(AB$68=Hire_Month,AA77&gt;0)*AA77*(1+Annual_Cost_of_Living_Adjustment))*(End_Date&gt;=AB$70)</f>
        <v>12500</v>
      </c>
      <c r="AC77" s="460">
        <f>(AC$70=Hire_Date)*Monthly_Salary+(AND(AC$68&lt;&gt;Hire_Month)*AB77+AND(AC$68=Hire_Month,AB77&gt;0)*AB77*(1+Annual_Cost_of_Living_Adjustment))*(End_Date&gt;=AC$70)</f>
        <v>12750</v>
      </c>
      <c r="AD77" s="460">
        <f>(AD$70=Hire_Date)*Monthly_Salary+(AND(AD$68&lt;&gt;Hire_Month)*AC77+AND(AD$68=Hire_Month,AC77&gt;0)*AC77*(1+Annual_Cost_of_Living_Adjustment))*(End_Date&gt;=AD$70)</f>
        <v>12750</v>
      </c>
      <c r="AE77" s="460">
        <f>(AE$70=Hire_Date)*Monthly_Salary+(AND(AE$68&lt;&gt;Hire_Month)*AD77+AND(AE$68=Hire_Month,AD77&gt;0)*AD77*(1+Annual_Cost_of_Living_Adjustment))*(End_Date&gt;=AE$70)</f>
        <v>12750</v>
      </c>
      <c r="AF77" s="460">
        <f>(AF$70=Hire_Date)*Monthly_Salary+(AND(AF$68&lt;&gt;Hire_Month)*AE77+AND(AF$68=Hire_Month,AE77&gt;0)*AE77*(1+Annual_Cost_of_Living_Adjustment))*(End_Date&gt;=AF$70)</f>
        <v>12750</v>
      </c>
      <c r="AG77" s="460">
        <f>(AG$70=Hire_Date)*Monthly_Salary+(AND(AG$68&lt;&gt;Hire_Month)*AF77+AND(AG$68=Hire_Month,AF77&gt;0)*AF77*(1+Annual_Cost_of_Living_Adjustment))*(End_Date&gt;=AG$70)</f>
        <v>12750</v>
      </c>
      <c r="AH77" s="460">
        <f>(AH$70=Hire_Date)*Monthly_Salary+(AND(AH$68&lt;&gt;Hire_Month)*AG77+AND(AH$68=Hire_Month,AG77&gt;0)*AG77*(1+Annual_Cost_of_Living_Adjustment))*(End_Date&gt;=AH$70)</f>
        <v>12750</v>
      </c>
      <c r="AI77" s="460">
        <f>(AI$70=Hire_Date)*Monthly_Salary+(AND(AI$68&lt;&gt;Hire_Month)*AH77+AND(AI$68=Hire_Month,AH77&gt;0)*AH77*(1+Annual_Cost_of_Living_Adjustment))*(End_Date&gt;=AI$70)</f>
        <v>12750</v>
      </c>
      <c r="AJ77" s="460">
        <f>(AJ$70=Hire_Date)*Monthly_Salary+(AND(AJ$68&lt;&gt;Hire_Month)*AI77+AND(AJ$68=Hire_Month,AI77&gt;0)*AI77*(1+Annual_Cost_of_Living_Adjustment))*(End_Date&gt;=AJ$70)</f>
        <v>12750</v>
      </c>
      <c r="AK77" s="460">
        <f>(AK$70=Hire_Date)*Monthly_Salary+(AND(AK$68&lt;&gt;Hire_Month)*AJ77+AND(AK$68=Hire_Month,AJ77&gt;0)*AJ77*(1+Annual_Cost_of_Living_Adjustment))*(End_Date&gt;=AK$70)</f>
        <v>12750</v>
      </c>
      <c r="AL77" s="460">
        <f>(AL$70=Hire_Date)*Monthly_Salary+(AND(AL$68&lt;&gt;Hire_Month)*AK77+AND(AL$68=Hire_Month,AK77&gt;0)*AK77*(1+Annual_Cost_of_Living_Adjustment))*(End_Date&gt;=AL$70)</f>
        <v>12750</v>
      </c>
      <c r="AM77" s="460">
        <f>(AM$70=Hire_Date)*Monthly_Salary+(AND(AM$68&lt;&gt;Hire_Month)*AL77+AND(AM$68=Hire_Month,AL77&gt;0)*AL77*(1+Annual_Cost_of_Living_Adjustment))*(End_Date&gt;=AM$70)</f>
        <v>12750</v>
      </c>
      <c r="AN77" s="460">
        <f>(AN$70=Hire_Date)*Monthly_Salary+(AND(AN$68&lt;&gt;Hire_Month)*AM77+AND(AN$68=Hire_Month,AM77&gt;0)*AM77*(1+Annual_Cost_of_Living_Adjustment))*(End_Date&gt;=AN$70)</f>
        <v>12750</v>
      </c>
      <c r="AO77" s="460">
        <f>(AO$70=Hire_Date)*Monthly_Salary+(AND(AO$68&lt;&gt;Hire_Month)*AN77+AND(AO$68=Hire_Month,AN77&gt;0)*AN77*(1+Annual_Cost_of_Living_Adjustment))*(End_Date&gt;=AO$70)</f>
        <v>13005</v>
      </c>
      <c r="AP77" s="460">
        <f>(AP$70=Hire_Date)*Monthly_Salary+(AND(AP$68&lt;&gt;Hire_Month)*AO77+AND(AP$68=Hire_Month,AO77&gt;0)*AO77*(1+Annual_Cost_of_Living_Adjustment))*(End_Date&gt;=AP$70)</f>
        <v>13005</v>
      </c>
      <c r="AQ77" s="460">
        <f>(AQ$70=Hire_Date)*Monthly_Salary+(AND(AQ$68&lt;&gt;Hire_Month)*AP77+AND(AQ$68=Hire_Month,AP77&gt;0)*AP77*(1+Annual_Cost_of_Living_Adjustment))*(End_Date&gt;=AQ$70)</f>
        <v>13005</v>
      </c>
      <c r="AR77" s="460">
        <f>(AR$70=Hire_Date)*Monthly_Salary+(AND(AR$68&lt;&gt;Hire_Month)*AQ77+AND(AR$68=Hire_Month,AQ77&gt;0)*AQ77*(1+Annual_Cost_of_Living_Adjustment))*(End_Date&gt;=AR$70)</f>
        <v>13005</v>
      </c>
      <c r="AS77" s="460">
        <f>(AS$70=Hire_Date)*Monthly_Salary+(AND(AS$68&lt;&gt;Hire_Month)*AR77+AND(AS$68=Hire_Month,AR77&gt;0)*AR77*(1+Annual_Cost_of_Living_Adjustment))*(End_Date&gt;=AS$70)</f>
        <v>13005</v>
      </c>
      <c r="AT77" s="460">
        <f>(AT$70=Hire_Date)*Monthly_Salary+(AND(AT$68&lt;&gt;Hire_Month)*AS77+AND(AT$68=Hire_Month,AS77&gt;0)*AS77*(1+Annual_Cost_of_Living_Adjustment))*(End_Date&gt;=AT$70)</f>
        <v>13005</v>
      </c>
      <c r="AU77" s="460">
        <f>(AU$70=Hire_Date)*Monthly_Salary+(AND(AU$68&lt;&gt;Hire_Month)*AT77+AND(AU$68=Hire_Month,AT77&gt;0)*AT77*(1+Annual_Cost_of_Living_Adjustment))*(End_Date&gt;=AU$70)</f>
        <v>13005</v>
      </c>
      <c r="AV77" s="460">
        <f>(AV$70=Hire_Date)*Monthly_Salary+(AND(AV$68&lt;&gt;Hire_Month)*AU77+AND(AV$68=Hire_Month,AU77&gt;0)*AU77*(1+Annual_Cost_of_Living_Adjustment))*(End_Date&gt;=AV$70)</f>
        <v>13005</v>
      </c>
      <c r="AW77" s="460">
        <f>(AW$70=Hire_Date)*Monthly_Salary+(AND(AW$68&lt;&gt;Hire_Month)*AV77+AND(AW$68=Hire_Month,AV77&gt;0)*AV77*(1+Annual_Cost_of_Living_Adjustment))*(End_Date&gt;=AW$70)</f>
        <v>13005</v>
      </c>
      <c r="AX77" s="460">
        <f>(AX$70=Hire_Date)*Monthly_Salary+(AND(AX$68&lt;&gt;Hire_Month)*AW77+AND(AX$68=Hire_Month,AW77&gt;0)*AW77*(1+Annual_Cost_of_Living_Adjustment))*(End_Date&gt;=AX$70)</f>
        <v>13005</v>
      </c>
      <c r="AY77" s="460">
        <f>(AY$70=Hire_Date)*Monthly_Salary+(AND(AY$68&lt;&gt;Hire_Month)*AX77+AND(AY$68=Hire_Month,AX77&gt;0)*AX77*(1+Annual_Cost_of_Living_Adjustment))*(End_Date&gt;=AY$70)</f>
        <v>13005</v>
      </c>
      <c r="AZ77" s="460">
        <f>(AZ$70=Hire_Date)*Monthly_Salary+(AND(AZ$68&lt;&gt;Hire_Month)*AY77+AND(AZ$68=Hire_Month,AY77&gt;0)*AY77*(1+Annual_Cost_of_Living_Adjustment))*(End_Date&gt;=AZ$70)</f>
        <v>13005</v>
      </c>
      <c r="BA77" s="460">
        <f>(BA$70=Hire_Date)*Monthly_Salary+(AND(BA$68&lt;&gt;Hire_Month)*AZ77+AND(BA$68=Hire_Month,AZ77&gt;0)*AZ77*(1+Annual_Cost_of_Living_Adjustment))*(End_Date&gt;=BA$70)</f>
        <v>13265.1</v>
      </c>
      <c r="BB77" s="460">
        <f>(BB$70=Hire_Date)*Monthly_Salary+(AND(BB$68&lt;&gt;Hire_Month)*BA77+AND(BB$68=Hire_Month,BA77&gt;0)*BA77*(1+Annual_Cost_of_Living_Adjustment))*(End_Date&gt;=BB$70)</f>
        <v>13265.1</v>
      </c>
      <c r="BC77" s="460">
        <f>(BC$70=Hire_Date)*Monthly_Salary+(AND(BC$68&lt;&gt;Hire_Month)*BB77+AND(BC$68=Hire_Month,BB77&gt;0)*BB77*(1+Annual_Cost_of_Living_Adjustment))*(End_Date&gt;=BC$70)</f>
        <v>13265.1</v>
      </c>
      <c r="BD77" s="460">
        <f>(BD$70=Hire_Date)*Monthly_Salary+(AND(BD$68&lt;&gt;Hire_Month)*BC77+AND(BD$68=Hire_Month,BC77&gt;0)*BC77*(1+Annual_Cost_of_Living_Adjustment))*(End_Date&gt;=BD$70)</f>
        <v>13265.1</v>
      </c>
      <c r="BE77" s="460">
        <f>(BE$70=Hire_Date)*Monthly_Salary+(AND(BE$68&lt;&gt;Hire_Month)*BD77+AND(BE$68=Hire_Month,BD77&gt;0)*BD77*(1+Annual_Cost_of_Living_Adjustment))*(End_Date&gt;=BE$70)</f>
        <v>13265.1</v>
      </c>
      <c r="BF77" s="460">
        <f>(BF$70=Hire_Date)*Monthly_Salary+(AND(BF$68&lt;&gt;Hire_Month)*BE77+AND(BF$68=Hire_Month,BE77&gt;0)*BE77*(1+Annual_Cost_of_Living_Adjustment))*(End_Date&gt;=BF$70)</f>
        <v>13265.1</v>
      </c>
      <c r="BG77" s="460">
        <f>(BG$70=Hire_Date)*Monthly_Salary+(AND(BG$68&lt;&gt;Hire_Month)*BF77+AND(BG$68=Hire_Month,BF77&gt;0)*BF77*(1+Annual_Cost_of_Living_Adjustment))*(End_Date&gt;=BG$70)</f>
        <v>13265.1</v>
      </c>
      <c r="BH77" s="460">
        <f>(BH$70=Hire_Date)*Monthly_Salary+(AND(BH$68&lt;&gt;Hire_Month)*BG77+AND(BH$68=Hire_Month,BG77&gt;0)*BG77*(1+Annual_Cost_of_Living_Adjustment))*(End_Date&gt;=BH$70)</f>
        <v>13265.1</v>
      </c>
      <c r="BI77" s="460">
        <f>(BI$70=Hire_Date)*Monthly_Salary+(AND(BI$68&lt;&gt;Hire_Month)*BH77+AND(BI$68=Hire_Month,BH77&gt;0)*BH77*(1+Annual_Cost_of_Living_Adjustment))*(End_Date&gt;=BI$70)</f>
        <v>13265.1</v>
      </c>
      <c r="BJ77" s="460">
        <f>(BJ$70=Hire_Date)*Monthly_Salary+(AND(BJ$68&lt;&gt;Hire_Month)*BI77+AND(BJ$68=Hire_Month,BI77&gt;0)*BI77*(1+Annual_Cost_of_Living_Adjustment))*(End_Date&gt;=BJ$70)</f>
        <v>13265.1</v>
      </c>
      <c r="BK77" s="460">
        <f>(BK$70=Hire_Date)*Monthly_Salary+(AND(BK$68&lt;&gt;Hire_Month)*BJ77+AND(BK$68=Hire_Month,BJ77&gt;0)*BJ77*(1+Annual_Cost_of_Living_Adjustment))*(End_Date&gt;=BK$70)</f>
        <v>13265.1</v>
      </c>
      <c r="BL77" s="460">
        <f>(BL$70=Hire_Date)*Monthly_Salary+(AND(BL$68&lt;&gt;Hire_Month)*BK77+AND(BL$68=Hire_Month,BK77&gt;0)*BK77*(1+Annual_Cost_of_Living_Adjustment))*(End_Date&gt;=BL$70)</f>
        <v>13265.1</v>
      </c>
      <c r="BM77" s="460">
        <f>(BM$70=Hire_Date)*Monthly_Salary+(AND(BM$68&lt;&gt;Hire_Month)*BL77+AND(BM$68=Hire_Month,BL77&gt;0)*BL77*(1+Annual_Cost_of_Living_Adjustment))*(End_Date&gt;=BM$70)</f>
        <v>13530.402</v>
      </c>
      <c r="BN77" s="460">
        <f>(BN$70=Hire_Date)*Monthly_Salary+(AND(BN$68&lt;&gt;Hire_Month)*BM77+AND(BN$68=Hire_Month,BM77&gt;0)*BM77*(1+Annual_Cost_of_Living_Adjustment))*(End_Date&gt;=BN$70)</f>
        <v>13530.402</v>
      </c>
      <c r="BO77" s="460">
        <f>(BO$70=Hire_Date)*Monthly_Salary+(AND(BO$68&lt;&gt;Hire_Month)*BN77+AND(BO$68=Hire_Month,BN77&gt;0)*BN77*(1+Annual_Cost_of_Living_Adjustment))*(End_Date&gt;=BO$70)</f>
        <v>13530.402</v>
      </c>
      <c r="BP77" s="460">
        <f>(BP$70=Hire_Date)*Monthly_Salary+(AND(BP$68&lt;&gt;Hire_Month)*BO77+AND(BP$68=Hire_Month,BO77&gt;0)*BO77*(1+Annual_Cost_of_Living_Adjustment))*(End_Date&gt;=BP$70)</f>
        <v>13530.402</v>
      </c>
      <c r="BQ77" s="460">
        <f>(BQ$70=Hire_Date)*Monthly_Salary+(AND(BQ$68&lt;&gt;Hire_Month)*BP77+AND(BQ$68=Hire_Month,BP77&gt;0)*BP77*(1+Annual_Cost_of_Living_Adjustment))*(End_Date&gt;=BQ$70)</f>
        <v>13530.402</v>
      </c>
      <c r="BR77" s="460">
        <f>(BR$70=Hire_Date)*Monthly_Salary+(AND(BR$68&lt;&gt;Hire_Month)*BQ77+AND(BR$68=Hire_Month,BQ77&gt;0)*BQ77*(1+Annual_Cost_of_Living_Adjustment))*(End_Date&gt;=BR$70)</f>
        <v>13530.402</v>
      </c>
      <c r="BS77" s="460">
        <f>(BS$70=Hire_Date)*Monthly_Salary+(AND(BS$68&lt;&gt;Hire_Month)*BR77+AND(BS$68=Hire_Month,BR77&gt;0)*BR77*(1+Annual_Cost_of_Living_Adjustment))*(End_Date&gt;=BS$70)</f>
        <v>13530.402</v>
      </c>
      <c r="BT77" s="460">
        <f>(BT$70=Hire_Date)*Monthly_Salary+(AND(BT$68&lt;&gt;Hire_Month)*BS77+AND(BT$68=Hire_Month,BS77&gt;0)*BS77*(1+Annual_Cost_of_Living_Adjustment))*(End_Date&gt;=BT$70)</f>
        <v>13530.402</v>
      </c>
      <c r="BU77" s="460">
        <f>(BU$70=Hire_Date)*Monthly_Salary+(AND(BU$68&lt;&gt;Hire_Month)*BT77+AND(BU$68=Hire_Month,BT77&gt;0)*BT77*(1+Annual_Cost_of_Living_Adjustment))*(End_Date&gt;=BU$70)</f>
        <v>13530.402</v>
      </c>
      <c r="BV77" s="460">
        <f>(BV$70=Hire_Date)*Monthly_Salary+(AND(BV$68&lt;&gt;Hire_Month)*BU77+AND(BV$68=Hire_Month,BU77&gt;0)*BU77*(1+Annual_Cost_of_Living_Adjustment))*(End_Date&gt;=BV$70)</f>
        <v>13530.402</v>
      </c>
      <c r="BW77" s="460">
        <f>(BW$70=Hire_Date)*Monthly_Salary+(AND(BW$68&lt;&gt;Hire_Month)*BV77+AND(BW$68=Hire_Month,BV77&gt;0)*BV77*(1+Annual_Cost_of_Living_Adjustment))*(End_Date&gt;=BW$70)</f>
        <v>13530.402</v>
      </c>
      <c r="BX77" s="460">
        <f>(BX$70=Hire_Date)*Monthly_Salary+(AND(BX$68&lt;&gt;Hire_Month)*BW77+AND(BX$68=Hire_Month,BW77&gt;0)*BW77*(1+Annual_Cost_of_Living_Adjustment))*(End_Date&gt;=BX$70)</f>
        <v>13530.402</v>
      </c>
      <c r="BY77" s="460">
        <f>(BY$70=Hire_Date)*Monthly_Salary+(AND(BY$68&lt;&gt;Hire_Month)*BX77+AND(BY$68=Hire_Month,BX77&gt;0)*BX77*(1+Annual_Cost_of_Living_Adjustment))*(End_Date&gt;=BY$70)</f>
        <v>13801.01004</v>
      </c>
      <c r="BZ77" s="460">
        <f>(BZ$70=Hire_Date)*Monthly_Salary+(AND(BZ$68&lt;&gt;Hire_Month)*BY77+AND(BZ$68=Hire_Month,BY77&gt;0)*BY77*(1+Annual_Cost_of_Living_Adjustment))*(End_Date&gt;=BZ$70)</f>
        <v>13801.01004</v>
      </c>
      <c r="CA77" s="460">
        <f>(CA$70=Hire_Date)*Monthly_Salary+(AND(CA$68&lt;&gt;Hire_Month)*BZ77+AND(CA$68=Hire_Month,BZ77&gt;0)*BZ77*(1+Annual_Cost_of_Living_Adjustment))*(End_Date&gt;=CA$70)</f>
        <v>13801.01004</v>
      </c>
      <c r="CB77" s="460">
        <f>(CB$70=Hire_Date)*Monthly_Salary+(AND(CB$68&lt;&gt;Hire_Month)*CA77+AND(CB$68=Hire_Month,CA77&gt;0)*CA77*(1+Annual_Cost_of_Living_Adjustment))*(End_Date&gt;=CB$70)</f>
        <v>13801.01004</v>
      </c>
      <c r="CC77" s="460">
        <f>(CC$70=Hire_Date)*Monthly_Salary+(AND(CC$68&lt;&gt;Hire_Month)*CB77+AND(CC$68=Hire_Month,CB77&gt;0)*CB77*(1+Annual_Cost_of_Living_Adjustment))*(End_Date&gt;=CC$70)</f>
        <v>13801.01004</v>
      </c>
      <c r="CD77" s="460">
        <f>(CD$70=Hire_Date)*Monthly_Salary+(AND(CD$68&lt;&gt;Hire_Month)*CC77+AND(CD$68=Hire_Month,CC77&gt;0)*CC77*(1+Annual_Cost_of_Living_Adjustment))*(End_Date&gt;=CD$70)</f>
        <v>13801.01004</v>
      </c>
      <c r="CE77" s="460">
        <f>(CE$70=Hire_Date)*Monthly_Salary+(AND(CE$68&lt;&gt;Hire_Month)*CD77+AND(CE$68=Hire_Month,CD77&gt;0)*CD77*(1+Annual_Cost_of_Living_Adjustment))*(End_Date&gt;=CE$70)</f>
        <v>13801.01004</v>
      </c>
      <c r="CF77" s="460">
        <f>(CF$70=Hire_Date)*Monthly_Salary+(AND(CF$68&lt;&gt;Hire_Month)*CE77+AND(CF$68=Hire_Month,CE77&gt;0)*CE77*(1+Annual_Cost_of_Living_Adjustment))*(End_Date&gt;=CF$70)</f>
        <v>13801.01004</v>
      </c>
      <c r="CG77" s="460">
        <f>(CG$70=Hire_Date)*Monthly_Salary+(AND(CG$68&lt;&gt;Hire_Month)*CF77+AND(CG$68=Hire_Month,CF77&gt;0)*CF77*(1+Annual_Cost_of_Living_Adjustment))*(End_Date&gt;=CG$70)</f>
        <v>13801.01004</v>
      </c>
      <c r="CH77" s="460">
        <f>(CH$70=Hire_Date)*Monthly_Salary+(AND(CH$68&lt;&gt;Hire_Month)*CG77+AND(CH$68=Hire_Month,CG77&gt;0)*CG77*(1+Annual_Cost_of_Living_Adjustment))*(End_Date&gt;=CH$70)</f>
        <v>13801.01004</v>
      </c>
      <c r="CI77" s="460">
        <f>(CI$70=Hire_Date)*Monthly_Salary+(AND(CI$68&lt;&gt;Hire_Month)*CH77+AND(CI$68=Hire_Month,CH77&gt;0)*CH77*(1+Annual_Cost_of_Living_Adjustment))*(End_Date&gt;=CI$70)</f>
        <v>13801.01004</v>
      </c>
      <c r="CJ77" s="460">
        <f>(CJ$70=Hire_Date)*Monthly_Salary+(AND(CJ$68&lt;&gt;Hire_Month)*CI77+AND(CJ$68=Hire_Month,CI77&gt;0)*CI77*(1+Annual_Cost_of_Living_Adjustment))*(End_Date&gt;=CJ$70)</f>
        <v>13801.01004</v>
      </c>
      <c r="CK77" s="460">
        <f>(CK$70=Hire_Date)*Monthly_Salary+(AND(CK$68&lt;&gt;Hire_Month)*CJ77+AND(CK$68=Hire_Month,CJ77&gt;0)*CJ77*(1+Annual_Cost_of_Living_Adjustment))*(End_Date&gt;=CK$70)</f>
        <v>14077.03024</v>
      </c>
      <c r="CL77" s="460">
        <f>(CL$70=Hire_Date)*Monthly_Salary+(AND(CL$68&lt;&gt;Hire_Month)*CK77+AND(CL$68=Hire_Month,CK77&gt;0)*CK77*(1+Annual_Cost_of_Living_Adjustment))*(End_Date&gt;=CL$70)</f>
        <v>14077.03024</v>
      </c>
      <c r="CM77" s="460">
        <f>(CM$70=Hire_Date)*Monthly_Salary+(AND(CM$68&lt;&gt;Hire_Month)*CL77+AND(CM$68=Hire_Month,CL77&gt;0)*CL77*(1+Annual_Cost_of_Living_Adjustment))*(End_Date&gt;=CM$70)</f>
        <v>14077.03024</v>
      </c>
      <c r="CN77" s="460">
        <f>(CN$70=Hire_Date)*Monthly_Salary+(AND(CN$68&lt;&gt;Hire_Month)*CM77+AND(CN$68=Hire_Month,CM77&gt;0)*CM77*(1+Annual_Cost_of_Living_Adjustment))*(End_Date&gt;=CN$70)</f>
        <v>14077.03024</v>
      </c>
      <c r="CO77" s="460">
        <f>(CO$70=Hire_Date)*Monthly_Salary+(AND(CO$68&lt;&gt;Hire_Month)*CN77+AND(CO$68=Hire_Month,CN77&gt;0)*CN77*(1+Annual_Cost_of_Living_Adjustment))*(End_Date&gt;=CO$70)</f>
        <v>14077.03024</v>
      </c>
      <c r="CP77" s="460">
        <f>(CP$70=Hire_Date)*Monthly_Salary+(AND(CP$68&lt;&gt;Hire_Month)*CO77+AND(CP$68=Hire_Month,CO77&gt;0)*CO77*(1+Annual_Cost_of_Living_Adjustment))*(End_Date&gt;=CP$70)</f>
        <v>14077.03024</v>
      </c>
      <c r="CQ77" s="460">
        <f>(CQ$70=Hire_Date)*Monthly_Salary+(AND(CQ$68&lt;&gt;Hire_Month)*CP77+AND(CQ$68=Hire_Month,CP77&gt;0)*CP77*(1+Annual_Cost_of_Living_Adjustment))*(End_Date&gt;=CQ$70)</f>
        <v>14077.03024</v>
      </c>
      <c r="CR77" s="460">
        <f>(CR$70=Hire_Date)*Monthly_Salary+(AND(CR$68&lt;&gt;Hire_Month)*CQ77+AND(CR$68=Hire_Month,CQ77&gt;0)*CQ77*(1+Annual_Cost_of_Living_Adjustment))*(End_Date&gt;=CR$70)</f>
        <v>14077.03024</v>
      </c>
      <c r="CS77" s="460">
        <f>(CS$70=Hire_Date)*Monthly_Salary+(AND(CS$68&lt;&gt;Hire_Month)*CR77+AND(CS$68=Hire_Month,CR77&gt;0)*CR77*(1+Annual_Cost_of_Living_Adjustment))*(End_Date&gt;=CS$70)</f>
        <v>14077.03024</v>
      </c>
      <c r="CT77" s="460">
        <f>(CT$70=Hire_Date)*Monthly_Salary+(AND(CT$68&lt;&gt;Hire_Month)*CS77+AND(CT$68=Hire_Month,CS77&gt;0)*CS77*(1+Annual_Cost_of_Living_Adjustment))*(End_Date&gt;=CT$70)</f>
        <v>14077.03024</v>
      </c>
      <c r="CU77" s="460">
        <f>(CU$70=Hire_Date)*Monthly_Salary+(AND(CU$68&lt;&gt;Hire_Month)*CT77+AND(CU$68=Hire_Month,CT77&gt;0)*CT77*(1+Annual_Cost_of_Living_Adjustment))*(End_Date&gt;=CU$70)</f>
        <v>14077.03024</v>
      </c>
      <c r="CV77" s="460">
        <f>(CV$70=Hire_Date)*Monthly_Salary+(AND(CV$68&lt;&gt;Hire_Month)*CU77+AND(CV$68=Hire_Month,CU77&gt;0)*CU77*(1+Annual_Cost_of_Living_Adjustment))*(End_Date&gt;=CV$70)</f>
        <v>14077.03024</v>
      </c>
      <c r="CW77" s="460">
        <f>(CW$70=Hire_Date)*Monthly_Salary+(AND(CW$68&lt;&gt;Hire_Month)*CV77+AND(CW$68=Hire_Month,CV77&gt;0)*CV77*(1+Annual_Cost_of_Living_Adjustment))*(End_Date&gt;=CW$70)</f>
        <v>14358.57085</v>
      </c>
      <c r="CX77" s="460">
        <f>(CX$70=Hire_Date)*Monthly_Salary+(AND(CX$68&lt;&gt;Hire_Month)*CW77+AND(CX$68=Hire_Month,CW77&gt;0)*CW77*(1+Annual_Cost_of_Living_Adjustment))*(End_Date&gt;=CX$70)</f>
        <v>14358.57085</v>
      </c>
      <c r="CY77" s="460">
        <f>(CY$70=Hire_Date)*Monthly_Salary+(AND(CY$68&lt;&gt;Hire_Month)*CX77+AND(CY$68=Hire_Month,CX77&gt;0)*CX77*(1+Annual_Cost_of_Living_Adjustment))*(End_Date&gt;=CY$70)</f>
        <v>14358.57085</v>
      </c>
      <c r="CZ77" s="460">
        <f>(CZ$70=Hire_Date)*Monthly_Salary+(AND(CZ$68&lt;&gt;Hire_Month)*CY77+AND(CZ$68=Hire_Month,CY77&gt;0)*CY77*(1+Annual_Cost_of_Living_Adjustment))*(End_Date&gt;=CZ$70)</f>
        <v>14358.57085</v>
      </c>
      <c r="DA77" s="460">
        <f>(DA$70=Hire_Date)*Monthly_Salary+(AND(DA$68&lt;&gt;Hire_Month)*CZ77+AND(DA$68=Hire_Month,CZ77&gt;0)*CZ77*(1+Annual_Cost_of_Living_Adjustment))*(End_Date&gt;=DA$70)</f>
        <v>14358.57085</v>
      </c>
      <c r="DB77" s="460">
        <f>(DB$70=Hire_Date)*Monthly_Salary+(AND(DB$68&lt;&gt;Hire_Month)*DA77+AND(DB$68=Hire_Month,DA77&gt;0)*DA77*(1+Annual_Cost_of_Living_Adjustment))*(End_Date&gt;=DB$70)</f>
        <v>14358.57085</v>
      </c>
      <c r="DC77" s="460">
        <f>(DC$70=Hire_Date)*Monthly_Salary+(AND(DC$68&lt;&gt;Hire_Month)*DB77+AND(DC$68=Hire_Month,DB77&gt;0)*DB77*(1+Annual_Cost_of_Living_Adjustment))*(End_Date&gt;=DC$70)</f>
        <v>14358.57085</v>
      </c>
      <c r="DD77" s="460">
        <f>(DD$70=Hire_Date)*Monthly_Salary+(AND(DD$68&lt;&gt;Hire_Month)*DC77+AND(DD$68=Hire_Month,DC77&gt;0)*DC77*(1+Annual_Cost_of_Living_Adjustment))*(End_Date&gt;=DD$70)</f>
        <v>14358.57085</v>
      </c>
      <c r="DE77" s="460">
        <f>(DE$70=Hire_Date)*Monthly_Salary+(AND(DE$68&lt;&gt;Hire_Month)*DD77+AND(DE$68=Hire_Month,DD77&gt;0)*DD77*(1+Annual_Cost_of_Living_Adjustment))*(End_Date&gt;=DE$70)</f>
        <v>14358.57085</v>
      </c>
      <c r="DF77" s="460">
        <f>(DF$70=Hire_Date)*Monthly_Salary+(AND(DF$68&lt;&gt;Hire_Month)*DE77+AND(DF$68=Hire_Month,DE77&gt;0)*DE77*(1+Annual_Cost_of_Living_Adjustment))*(End_Date&gt;=DF$70)</f>
        <v>14358.57085</v>
      </c>
      <c r="DG77" s="460">
        <f>(DG$70=Hire_Date)*Monthly_Salary+(AND(DG$68&lt;&gt;Hire_Month)*DF77+AND(DG$68=Hire_Month,DF77&gt;0)*DF77*(1+Annual_Cost_of_Living_Adjustment))*(End_Date&gt;=DG$70)</f>
        <v>14358.57085</v>
      </c>
      <c r="DH77" s="460">
        <f>(DH$70=Hire_Date)*Monthly_Salary+(AND(DH$68&lt;&gt;Hire_Month)*DG77+AND(DH$68=Hire_Month,DG77&gt;0)*DG77*(1+Annual_Cost_of_Living_Adjustment))*(End_Date&gt;=DH$70)</f>
        <v>14358.57085</v>
      </c>
      <c r="DI77" s="460">
        <f>(DI$70=Hire_Date)*Monthly_Salary+(AND(DI$68&lt;&gt;Hire_Month)*DH77+AND(DI$68=Hire_Month,DH77&gt;0)*DH77*(1+Annual_Cost_of_Living_Adjustment))*(End_Date&gt;=DI$70)</f>
        <v>14645.74226</v>
      </c>
      <c r="DJ77" s="460">
        <f>(DJ$70=Hire_Date)*Monthly_Salary+(AND(DJ$68&lt;&gt;Hire_Month)*DI77+AND(DJ$68=Hire_Month,DI77&gt;0)*DI77*(1+Annual_Cost_of_Living_Adjustment))*(End_Date&gt;=DJ$70)</f>
        <v>14645.74226</v>
      </c>
      <c r="DK77" s="460">
        <f>(DK$70=Hire_Date)*Monthly_Salary+(AND(DK$68&lt;&gt;Hire_Month)*DJ77+AND(DK$68=Hire_Month,DJ77&gt;0)*DJ77*(1+Annual_Cost_of_Living_Adjustment))*(End_Date&gt;=DK$70)</f>
        <v>14645.74226</v>
      </c>
      <c r="DL77" s="460">
        <f>(DL$70=Hire_Date)*Monthly_Salary+(AND(DL$68&lt;&gt;Hire_Month)*DK77+AND(DL$68=Hire_Month,DK77&gt;0)*DK77*(1+Annual_Cost_of_Living_Adjustment))*(End_Date&gt;=DL$70)</f>
        <v>14645.74226</v>
      </c>
      <c r="DM77" s="460">
        <f>(DM$70=Hire_Date)*Monthly_Salary+(AND(DM$68&lt;&gt;Hire_Month)*DL77+AND(DM$68=Hire_Month,DL77&gt;0)*DL77*(1+Annual_Cost_of_Living_Adjustment))*(End_Date&gt;=DM$70)</f>
        <v>14645.74226</v>
      </c>
      <c r="DN77" s="460">
        <f>(DN$70=Hire_Date)*Monthly_Salary+(AND(DN$68&lt;&gt;Hire_Month)*DM77+AND(DN$68=Hire_Month,DM77&gt;0)*DM77*(1+Annual_Cost_of_Living_Adjustment))*(End_Date&gt;=DN$70)</f>
        <v>14645.74226</v>
      </c>
      <c r="DO77" s="460">
        <f>(DO$70=Hire_Date)*Monthly_Salary+(AND(DO$68&lt;&gt;Hire_Month)*DN77+AND(DO$68=Hire_Month,DN77&gt;0)*DN77*(1+Annual_Cost_of_Living_Adjustment))*(End_Date&gt;=DO$70)</f>
        <v>14645.74226</v>
      </c>
      <c r="DP77" s="460">
        <f>(DP$70=Hire_Date)*Monthly_Salary+(AND(DP$68&lt;&gt;Hire_Month)*DO77+AND(DP$68=Hire_Month,DO77&gt;0)*DO77*(1+Annual_Cost_of_Living_Adjustment))*(End_Date&gt;=DP$70)</f>
        <v>14645.74226</v>
      </c>
      <c r="DQ77" s="460">
        <f>(DQ$70=Hire_Date)*Monthly_Salary+(AND(DQ$68&lt;&gt;Hire_Month)*DP77+AND(DQ$68=Hire_Month,DP77&gt;0)*DP77*(1+Annual_Cost_of_Living_Adjustment))*(End_Date&gt;=DQ$70)</f>
        <v>14645.74226</v>
      </c>
      <c r="DR77" s="460">
        <f>(DR$70=Hire_Date)*Monthly_Salary+(AND(DR$68&lt;&gt;Hire_Month)*DQ77+AND(DR$68=Hire_Month,DQ77&gt;0)*DQ77*(1+Annual_Cost_of_Living_Adjustment))*(End_Date&gt;=DR$70)</f>
        <v>14645.74226</v>
      </c>
      <c r="DS77" s="460">
        <f>(DS$70=Hire_Date)*Monthly_Salary+(AND(DS$68&lt;&gt;Hire_Month)*DR77+AND(DS$68=Hire_Month,DR77&gt;0)*DR77*(1+Annual_Cost_of_Living_Adjustment))*(End_Date&gt;=DS$70)</f>
        <v>14645.74226</v>
      </c>
      <c r="DT77" s="460">
        <f>(DT$70=Hire_Date)*Monthly_Salary+(AND(DT$68&lt;&gt;Hire_Month)*DS77+AND(DT$68=Hire_Month,DS77&gt;0)*DS77*(1+Annual_Cost_of_Living_Adjustment))*(End_Date&gt;=DT$70)</f>
        <v>14645.74226</v>
      </c>
      <c r="DU77" s="460">
        <f>(DU$70=Hire_Date)*Monthly_Salary+(AND(DU$68&lt;&gt;Hire_Month)*DT77+AND(DU$68=Hire_Month,DT77&gt;0)*DT77*(1+Annual_Cost_of_Living_Adjustment))*(End_Date&gt;=DU$70)</f>
        <v>14938.65711</v>
      </c>
      <c r="DV77" s="460">
        <f>(DV$70=Hire_Date)*Monthly_Salary+(AND(DV$68&lt;&gt;Hire_Month)*DU77+AND(DV$68=Hire_Month,DU77&gt;0)*DU77*(1+Annual_Cost_of_Living_Adjustment))*(End_Date&gt;=DV$70)</f>
        <v>14938.65711</v>
      </c>
      <c r="DW77" s="460">
        <f>(DW$70=Hire_Date)*Monthly_Salary+(AND(DW$68&lt;&gt;Hire_Month)*DV77+AND(DW$68=Hire_Month,DV77&gt;0)*DV77*(1+Annual_Cost_of_Living_Adjustment))*(End_Date&gt;=DW$70)</f>
        <v>14938.65711</v>
      </c>
      <c r="DX77" s="460">
        <f>(DX$70=Hire_Date)*Monthly_Salary+(AND(DX$68&lt;&gt;Hire_Month)*DW77+AND(DX$68=Hire_Month,DW77&gt;0)*DW77*(1+Annual_Cost_of_Living_Adjustment))*(End_Date&gt;=DX$70)</f>
        <v>14938.65711</v>
      </c>
      <c r="DY77" s="460">
        <f>(DY$70=Hire_Date)*Monthly_Salary+(AND(DY$68&lt;&gt;Hire_Month)*DX77+AND(DY$68=Hire_Month,DX77&gt;0)*DX77*(1+Annual_Cost_of_Living_Adjustment))*(End_Date&gt;=DY$70)</f>
        <v>14938.65711</v>
      </c>
      <c r="DZ77" s="460">
        <f>(DZ$70=Hire_Date)*Monthly_Salary+(AND(DZ$68&lt;&gt;Hire_Month)*DY77+AND(DZ$68=Hire_Month,DY77&gt;0)*DY77*(1+Annual_Cost_of_Living_Adjustment))*(End_Date&gt;=DZ$70)</f>
        <v>14938.65711</v>
      </c>
      <c r="EA77" s="460">
        <f>(EA$70=Hire_Date)*Monthly_Salary+(AND(EA$68&lt;&gt;Hire_Month)*DZ77+AND(EA$68=Hire_Month,DZ77&gt;0)*DZ77*(1+Annual_Cost_of_Living_Adjustment))*(End_Date&gt;=EA$70)</f>
        <v>14938.65711</v>
      </c>
      <c r="EB77" s="460">
        <f>(EB$70=Hire_Date)*Monthly_Salary+(AND(EB$68&lt;&gt;Hire_Month)*EA77+AND(EB$68=Hire_Month,EA77&gt;0)*EA77*(1+Annual_Cost_of_Living_Adjustment))*(End_Date&gt;=EB$70)</f>
        <v>14938.65711</v>
      </c>
      <c r="EC77" s="460">
        <f>(EC$70=Hire_Date)*Monthly_Salary+(AND(EC$68&lt;&gt;Hire_Month)*EB77+AND(EC$68=Hire_Month,EB77&gt;0)*EB77*(1+Annual_Cost_of_Living_Adjustment))*(End_Date&gt;=EC$70)</f>
        <v>14938.65711</v>
      </c>
      <c r="ED77" s="460">
        <f>(ED$70=Hire_Date)*Monthly_Salary+(AND(ED$68&lt;&gt;Hire_Month)*EC77+AND(ED$68=Hire_Month,EC77&gt;0)*EC77*(1+Annual_Cost_of_Living_Adjustment))*(End_Date&gt;=ED$70)</f>
        <v>14938.65711</v>
      </c>
      <c r="EE77" s="460">
        <f>(EE$70=Hire_Date)*Monthly_Salary+(AND(EE$68&lt;&gt;Hire_Month)*ED77+AND(EE$68=Hire_Month,ED77&gt;0)*ED77*(1+Annual_Cost_of_Living_Adjustment))*(End_Date&gt;=EE$70)</f>
        <v>14938.65711</v>
      </c>
      <c r="EF77" s="461">
        <f>(EF$70=Hire_Date)*Monthly_Salary+(AND(EF$68&lt;&gt;Hire_Month)*EE77+AND(EF$68=Hire_Month,EE77&gt;0)*EE77*(1+Annual_Cost_of_Living_Adjustment))*(End_Date&gt;=EF$70)</f>
        <v>14938.65711</v>
      </c>
      <c r="EG77" s="461">
        <f>(EG$70=Hire_Date)*Monthly_Salary+(AND(EG$68&lt;&gt;Hire_Month)*EF77+AND(EG$68=Hire_Month,EF77&gt;0)*EF77*(1+Annual_Cost_of_Living_Adjustment))*(End_Date&gt;=EG$70)</f>
        <v>15237.43025</v>
      </c>
      <c r="EH77" s="461">
        <f>(EH$70=Hire_Date)*Monthly_Salary+(AND(EH$68&lt;&gt;Hire_Month)*EG77+AND(EH$68=Hire_Month,EG77&gt;0)*EG77*(1+Annual_Cost_of_Living_Adjustment))*(End_Date&gt;=EH$70)</f>
        <v>15237.43025</v>
      </c>
      <c r="EI77" s="461">
        <f>(EI$70=Hire_Date)*Monthly_Salary+(AND(EI$68&lt;&gt;Hire_Month)*EH77+AND(EI$68=Hire_Month,EH77&gt;0)*EH77*(1+Annual_Cost_of_Living_Adjustment))*(End_Date&gt;=EI$70)</f>
        <v>15237.43025</v>
      </c>
      <c r="EJ77" s="461">
        <f>(EJ$70=Hire_Date)*Monthly_Salary+(AND(EJ$68&lt;&gt;Hire_Month)*EI77+AND(EJ$68=Hire_Month,EI77&gt;0)*EI77*(1+Annual_Cost_of_Living_Adjustment))*(End_Date&gt;=EJ$70)</f>
        <v>15237.43025</v>
      </c>
      <c r="EK77" s="461">
        <f>(EK$70=Hire_Date)*Monthly_Salary+(AND(EK$68&lt;&gt;Hire_Month)*EJ77+AND(EK$68=Hire_Month,EJ77&gt;0)*EJ77*(1+Annual_Cost_of_Living_Adjustment))*(End_Date&gt;=EK$70)</f>
        <v>15237.43025</v>
      </c>
      <c r="EL77" s="461">
        <f>(EL$70=Hire_Date)*Monthly_Salary+(AND(EL$68&lt;&gt;Hire_Month)*EK77+AND(EL$68=Hire_Month,EK77&gt;0)*EK77*(1+Annual_Cost_of_Living_Adjustment))*(End_Date&gt;=EL$70)</f>
        <v>15237.43025</v>
      </c>
      <c r="EM77" s="461">
        <f>(EM$70=Hire_Date)*Monthly_Salary+(AND(EM$68&lt;&gt;Hire_Month)*EL77+AND(EM$68=Hire_Month,EL77&gt;0)*EL77*(1+Annual_Cost_of_Living_Adjustment))*(End_Date&gt;=EM$70)</f>
        <v>15237.43025</v>
      </c>
      <c r="EN77" s="461">
        <f>(EN$70=Hire_Date)*Monthly_Salary+(AND(EN$68&lt;&gt;Hire_Month)*EM77+AND(EN$68=Hire_Month,EM77&gt;0)*EM77*(1+Annual_Cost_of_Living_Adjustment))*(End_Date&gt;=EN$70)</f>
        <v>15237.43025</v>
      </c>
      <c r="EO77" s="461">
        <f>(EO$70=Hire_Date)*Monthly_Salary+(AND(EO$68&lt;&gt;Hire_Month)*EN77+AND(EO$68=Hire_Month,EN77&gt;0)*EN77*(1+Annual_Cost_of_Living_Adjustment))*(End_Date&gt;=EO$70)</f>
        <v>15237.43025</v>
      </c>
      <c r="EP77" s="461">
        <f>(EP$70=Hire_Date)*Monthly_Salary+(AND(EP$68&lt;&gt;Hire_Month)*EO77+AND(EP$68=Hire_Month,EO77&gt;0)*EO77*(1+Annual_Cost_of_Living_Adjustment))*(End_Date&gt;=EP$70)</f>
        <v>15237.43025</v>
      </c>
      <c r="EQ77" s="461">
        <f>(EQ$70=Hire_Date)*Monthly_Salary+(AND(EQ$68&lt;&gt;Hire_Month)*EP77+AND(EQ$68=Hire_Month,EP77&gt;0)*EP77*(1+Annual_Cost_of_Living_Adjustment))*(End_Date&gt;=EQ$70)</f>
        <v>15237.43025</v>
      </c>
      <c r="ER77" s="461">
        <f>(ER$70=Hire_Date)*Monthly_Salary+(AND(ER$68&lt;&gt;Hire_Month)*EQ77+AND(ER$68=Hire_Month,EQ77&gt;0)*EQ77*(1+Annual_Cost_of_Living_Adjustment))*(End_Date&gt;=ER$70)</f>
        <v>15237.43025</v>
      </c>
      <c r="ES77" s="371"/>
      <c r="ET77" s="1"/>
      <c r="EU77" s="390"/>
      <c r="EV77" s="462" t="str">
        <f t="shared" si="92"/>
        <v>CFO</v>
      </c>
      <c r="EW77" s="463">
        <f>($K77&lt;DATE(Starting_Year,1,1))*1</f>
        <v>0</v>
      </c>
      <c r="EX77" s="463">
        <f>+COUNTIF(Q77,"&gt;0")*FTE</f>
        <v>1</v>
      </c>
      <c r="EY77" s="463">
        <f>+COUNTIF(R77,"&gt;0")*FTE</f>
        <v>1</v>
      </c>
      <c r="EZ77" s="463">
        <f>+COUNTIF(S77,"&gt;0")*FTE</f>
        <v>1</v>
      </c>
      <c r="FA77" s="463">
        <f>+COUNTIF(T77,"&gt;0")*FTE</f>
        <v>1</v>
      </c>
      <c r="FB77" s="463">
        <f>+COUNTIF(U77,"&gt;0")*FTE</f>
        <v>1</v>
      </c>
      <c r="FC77" s="463">
        <f>+COUNTIF(V77,"&gt;0")*FTE</f>
        <v>1</v>
      </c>
      <c r="FD77" s="463">
        <f>+COUNTIF(W77,"&gt;0")*FTE</f>
        <v>1</v>
      </c>
      <c r="FE77" s="463">
        <f>+COUNTIF(X77,"&gt;0")*FTE</f>
        <v>1</v>
      </c>
      <c r="FF77" s="463">
        <f>+COUNTIF(Y77,"&gt;0")*FTE</f>
        <v>1</v>
      </c>
      <c r="FG77" s="463">
        <f>+COUNTIF(Z77,"&gt;0")*FTE</f>
        <v>1</v>
      </c>
      <c r="FH77" s="463">
        <f>+COUNTIF(AA77,"&gt;0")*FTE</f>
        <v>1</v>
      </c>
      <c r="FI77" s="463">
        <f>+COUNTIF(AB77,"&gt;0")*FTE</f>
        <v>1</v>
      </c>
      <c r="FJ77" s="463">
        <f>+COUNTIF(AC77,"&gt;0")*FTE</f>
        <v>1</v>
      </c>
      <c r="FK77" s="463">
        <f>+COUNTIF(AD77,"&gt;0")*FTE</f>
        <v>1</v>
      </c>
      <c r="FL77" s="463">
        <f>+COUNTIF(AE77,"&gt;0")*FTE</f>
        <v>1</v>
      </c>
      <c r="FM77" s="463">
        <f>+COUNTIF(AF77,"&gt;0")*FTE</f>
        <v>1</v>
      </c>
      <c r="FN77" s="463">
        <f>+COUNTIF(AG77,"&gt;0")*FTE</f>
        <v>1</v>
      </c>
      <c r="FO77" s="463">
        <f>+COUNTIF(AH77,"&gt;0")*FTE</f>
        <v>1</v>
      </c>
      <c r="FP77" s="463">
        <f>+COUNTIF(AI77,"&gt;0")*FTE</f>
        <v>1</v>
      </c>
      <c r="FQ77" s="463">
        <f>+COUNTIF(AJ77,"&gt;0")*FTE</f>
        <v>1</v>
      </c>
      <c r="FR77" s="463">
        <f>+COUNTIF(AK77,"&gt;0")*FTE</f>
        <v>1</v>
      </c>
      <c r="FS77" s="463">
        <f>+COUNTIF(AL77,"&gt;0")*FTE</f>
        <v>1</v>
      </c>
      <c r="FT77" s="463">
        <f>+COUNTIF(AM77,"&gt;0")*FTE</f>
        <v>1</v>
      </c>
      <c r="FU77" s="463">
        <f>+COUNTIF(AN77,"&gt;0")*FTE</f>
        <v>1</v>
      </c>
      <c r="FV77" s="463">
        <f>+COUNTIF(AO77,"&gt;0")*FTE</f>
        <v>1</v>
      </c>
      <c r="FW77" s="463">
        <f>+COUNTIF(AP77,"&gt;0")*FTE</f>
        <v>1</v>
      </c>
      <c r="FX77" s="463">
        <f>+COUNTIF(AQ77,"&gt;0")*FTE</f>
        <v>1</v>
      </c>
      <c r="FY77" s="463">
        <f>+COUNTIF(AR77,"&gt;0")*FTE</f>
        <v>1</v>
      </c>
      <c r="FZ77" s="463">
        <f>+COUNTIF(AS77,"&gt;0")*FTE</f>
        <v>1</v>
      </c>
      <c r="GA77" s="463">
        <f>+COUNTIF(AT77,"&gt;0")*FTE</f>
        <v>1</v>
      </c>
      <c r="GB77" s="463">
        <f>+COUNTIF(AU77,"&gt;0")*FTE</f>
        <v>1</v>
      </c>
      <c r="GC77" s="463">
        <f>+COUNTIF(AV77,"&gt;0")*FTE</f>
        <v>1</v>
      </c>
      <c r="GD77" s="463">
        <f>+COUNTIF(AW77,"&gt;0")*FTE</f>
        <v>1</v>
      </c>
      <c r="GE77" s="463">
        <f>+COUNTIF(AX77,"&gt;0")*FTE</f>
        <v>1</v>
      </c>
      <c r="GF77" s="463">
        <f>+COUNTIF(AY77,"&gt;0")*FTE</f>
        <v>1</v>
      </c>
      <c r="GG77" s="463">
        <f>+COUNTIF(AZ77,"&gt;0")*FTE</f>
        <v>1</v>
      </c>
      <c r="GH77" s="463">
        <f>+COUNTIF(BA77,"&gt;0")*FTE</f>
        <v>1</v>
      </c>
      <c r="GI77" s="463">
        <f>+COUNTIF(BB77,"&gt;0")*FTE</f>
        <v>1</v>
      </c>
      <c r="GJ77" s="463">
        <f>+COUNTIF(BC77,"&gt;0")*FTE</f>
        <v>1</v>
      </c>
      <c r="GK77" s="463">
        <f>+COUNTIF(BD77,"&gt;0")*FTE</f>
        <v>1</v>
      </c>
      <c r="GL77" s="463">
        <f>+COUNTIF(BE77,"&gt;0")*FTE</f>
        <v>1</v>
      </c>
      <c r="GM77" s="463">
        <f>+COUNTIF(BF77,"&gt;0")*FTE</f>
        <v>1</v>
      </c>
      <c r="GN77" s="463">
        <f>+COUNTIF(BG77,"&gt;0")*FTE</f>
        <v>1</v>
      </c>
      <c r="GO77" s="463">
        <f>+COUNTIF(BH77,"&gt;0")*FTE</f>
        <v>1</v>
      </c>
      <c r="GP77" s="463">
        <f>+COUNTIF(BI77,"&gt;0")*FTE</f>
        <v>1</v>
      </c>
      <c r="GQ77" s="463">
        <f>+COUNTIF(BJ77,"&gt;0")*FTE</f>
        <v>1</v>
      </c>
      <c r="GR77" s="463">
        <f>+COUNTIF(BK77,"&gt;0")*FTE</f>
        <v>1</v>
      </c>
      <c r="GS77" s="463">
        <f>+COUNTIF(BL77,"&gt;0")*FTE</f>
        <v>1</v>
      </c>
      <c r="GT77" s="463">
        <f>+COUNTIF(BM77,"&gt;0")*FTE</f>
        <v>1</v>
      </c>
      <c r="GU77" s="463">
        <f>+COUNTIF(BN77,"&gt;0")*FTE</f>
        <v>1</v>
      </c>
      <c r="GV77" s="463">
        <f>+COUNTIF(BO77,"&gt;0")*FTE</f>
        <v>1</v>
      </c>
      <c r="GW77" s="463">
        <f>+COUNTIF(BP77,"&gt;0")*FTE</f>
        <v>1</v>
      </c>
      <c r="GX77" s="463">
        <f>+COUNTIF(BQ77,"&gt;0")*FTE</f>
        <v>1</v>
      </c>
      <c r="GY77" s="463">
        <f>+COUNTIF(BR77,"&gt;0")*FTE</f>
        <v>1</v>
      </c>
      <c r="GZ77" s="463">
        <f>+COUNTIF(BS77,"&gt;0")*FTE</f>
        <v>1</v>
      </c>
      <c r="HA77" s="463">
        <f>+COUNTIF(BT77,"&gt;0")*FTE</f>
        <v>1</v>
      </c>
      <c r="HB77" s="463">
        <f>+COUNTIF(BU77,"&gt;0")*FTE</f>
        <v>1</v>
      </c>
      <c r="HC77" s="463">
        <f>+COUNTIF(BV77,"&gt;0")*FTE</f>
        <v>1</v>
      </c>
      <c r="HD77" s="463">
        <f>+COUNTIF(BW77,"&gt;0")*FTE</f>
        <v>1</v>
      </c>
      <c r="HE77" s="463">
        <f>+COUNTIF(BX77,"&gt;0")*FTE</f>
        <v>1</v>
      </c>
      <c r="HF77" s="463">
        <f>+COUNTIF(BY77,"&gt;0")*FTE</f>
        <v>1</v>
      </c>
      <c r="HG77" s="463">
        <f>+COUNTIF(BZ77,"&gt;0")*FTE</f>
        <v>1</v>
      </c>
      <c r="HH77" s="463">
        <f>+COUNTIF(CA77,"&gt;0")*FTE</f>
        <v>1</v>
      </c>
      <c r="HI77" s="463">
        <f>+COUNTIF(CB77,"&gt;0")*FTE</f>
        <v>1</v>
      </c>
      <c r="HJ77" s="463">
        <f>+COUNTIF(CC77,"&gt;0")*FTE</f>
        <v>1</v>
      </c>
      <c r="HK77" s="463">
        <f>+COUNTIF(CD77,"&gt;0")*FTE</f>
        <v>1</v>
      </c>
      <c r="HL77" s="463">
        <f>+COUNTIF(CE77,"&gt;0")*FTE</f>
        <v>1</v>
      </c>
      <c r="HM77" s="463">
        <f>+COUNTIF(CF77,"&gt;0")*FTE</f>
        <v>1</v>
      </c>
      <c r="HN77" s="463">
        <f>+COUNTIF(CG77,"&gt;0")*FTE</f>
        <v>1</v>
      </c>
      <c r="HO77" s="463">
        <f>+COUNTIF(CH77,"&gt;0")*FTE</f>
        <v>1</v>
      </c>
      <c r="HP77" s="463">
        <f>+COUNTIF(CI77,"&gt;0")*FTE</f>
        <v>1</v>
      </c>
      <c r="HQ77" s="463">
        <f>+COUNTIF(CJ77,"&gt;0")*FTE</f>
        <v>1</v>
      </c>
      <c r="HR77" s="463">
        <f>+COUNTIF(CK77,"&gt;0")*FTE</f>
        <v>1</v>
      </c>
      <c r="HS77" s="463">
        <f>+COUNTIF(CL77,"&gt;0")*FTE</f>
        <v>1</v>
      </c>
      <c r="HT77" s="463">
        <f>+COUNTIF(CM77,"&gt;0")*FTE</f>
        <v>1</v>
      </c>
      <c r="HU77" s="463">
        <f>+COUNTIF(CN77,"&gt;0")*FTE</f>
        <v>1</v>
      </c>
      <c r="HV77" s="463">
        <f>+COUNTIF(CO77,"&gt;0")*FTE</f>
        <v>1</v>
      </c>
      <c r="HW77" s="463">
        <f>+COUNTIF(CP77,"&gt;0")*FTE</f>
        <v>1</v>
      </c>
      <c r="HX77" s="463">
        <f>+COUNTIF(CQ77,"&gt;0")*FTE</f>
        <v>1</v>
      </c>
      <c r="HY77" s="463">
        <f>+COUNTIF(CR77,"&gt;0")*FTE</f>
        <v>1</v>
      </c>
      <c r="HZ77" s="463">
        <f>+COUNTIF(CS77,"&gt;0")*FTE</f>
        <v>1</v>
      </c>
      <c r="IA77" s="463">
        <f>+COUNTIF(CT77,"&gt;0")*FTE</f>
        <v>1</v>
      </c>
      <c r="IB77" s="463">
        <f>+COUNTIF(CU77,"&gt;0")*FTE</f>
        <v>1</v>
      </c>
      <c r="IC77" s="463">
        <f>+COUNTIF(CV77,"&gt;0")*FTE</f>
        <v>1</v>
      </c>
      <c r="ID77" s="463">
        <f>+COUNTIF(CW77,"&gt;0")*FTE</f>
        <v>1</v>
      </c>
      <c r="IE77" s="463">
        <f>+COUNTIF(CX77,"&gt;0")*FTE</f>
        <v>1</v>
      </c>
      <c r="IF77" s="463">
        <f>+COUNTIF(CY77,"&gt;0")*FTE</f>
        <v>1</v>
      </c>
      <c r="IG77" s="463">
        <f>+COUNTIF(CZ77,"&gt;0")*FTE</f>
        <v>1</v>
      </c>
      <c r="IH77" s="463">
        <f>+COUNTIF(DA77,"&gt;0")*FTE</f>
        <v>1</v>
      </c>
      <c r="II77" s="463">
        <f>+COUNTIF(DB77,"&gt;0")*FTE</f>
        <v>1</v>
      </c>
      <c r="IJ77" s="463">
        <f>+COUNTIF(DC77,"&gt;0")*FTE</f>
        <v>1</v>
      </c>
      <c r="IK77" s="463">
        <f>+COUNTIF(DD77,"&gt;0")*FTE</f>
        <v>1</v>
      </c>
      <c r="IL77" s="463">
        <f>+COUNTIF(DE77,"&gt;0")*FTE</f>
        <v>1</v>
      </c>
      <c r="IM77" s="463">
        <f>+COUNTIF(DF77,"&gt;0")*FTE</f>
        <v>1</v>
      </c>
      <c r="IN77" s="463">
        <f>+COUNTIF(DG77,"&gt;0")*FTE</f>
        <v>1</v>
      </c>
      <c r="IO77" s="463">
        <f>+COUNTIF(DH77,"&gt;0")*FTE</f>
        <v>1</v>
      </c>
      <c r="IP77" s="463">
        <f>+COUNTIF(DI77,"&gt;0")*FTE</f>
        <v>1</v>
      </c>
      <c r="IQ77" s="463">
        <f>+COUNTIF(DJ77,"&gt;0")*FTE</f>
        <v>1</v>
      </c>
      <c r="IR77" s="463">
        <f>+COUNTIF(DK77,"&gt;0")*FTE</f>
        <v>1</v>
      </c>
      <c r="IS77" s="463">
        <f>+COUNTIF(DL77,"&gt;0")*FTE</f>
        <v>1</v>
      </c>
      <c r="IT77" s="463">
        <f>+COUNTIF(DM77,"&gt;0")*FTE</f>
        <v>1</v>
      </c>
      <c r="IU77" s="463">
        <f>+COUNTIF(DN77,"&gt;0")*FTE</f>
        <v>1</v>
      </c>
      <c r="IV77" s="463">
        <f>+COUNTIF(DO77,"&gt;0")*FTE</f>
        <v>1</v>
      </c>
      <c r="IW77" s="463">
        <f>+COUNTIF(DP77,"&gt;0")*FTE</f>
        <v>1</v>
      </c>
      <c r="IX77" s="463">
        <f>+COUNTIF(DQ77,"&gt;0")*FTE</f>
        <v>1</v>
      </c>
      <c r="IY77" s="463">
        <f>+COUNTIF(DR77,"&gt;0")*FTE</f>
        <v>1</v>
      </c>
      <c r="IZ77" s="463">
        <f>+COUNTIF(DS77,"&gt;0")*FTE</f>
        <v>1</v>
      </c>
      <c r="JA77" s="463">
        <f>+COUNTIF(DT77,"&gt;0")*FTE</f>
        <v>1</v>
      </c>
      <c r="JB77" s="463">
        <f>+COUNTIF(DU77,"&gt;0")*FTE</f>
        <v>1</v>
      </c>
      <c r="JC77" s="463">
        <f>+COUNTIF(DV77,"&gt;0")*FTE</f>
        <v>1</v>
      </c>
      <c r="JD77" s="463">
        <f>+COUNTIF(DW77,"&gt;0")*FTE</f>
        <v>1</v>
      </c>
      <c r="JE77" s="463">
        <f>+COUNTIF(DX77,"&gt;0")*FTE</f>
        <v>1</v>
      </c>
      <c r="JF77" s="463">
        <f>+COUNTIF(DY77,"&gt;0")*FTE</f>
        <v>1</v>
      </c>
      <c r="JG77" s="463">
        <f>+COUNTIF(DZ77,"&gt;0")*FTE</f>
        <v>1</v>
      </c>
      <c r="JH77" s="463">
        <f>+COUNTIF(EA77,"&gt;0")*FTE</f>
        <v>1</v>
      </c>
      <c r="JI77" s="463">
        <f>+COUNTIF(EB77,"&gt;0")*FTE</f>
        <v>1</v>
      </c>
      <c r="JJ77" s="463">
        <f>+COUNTIF(EC77,"&gt;0")*FTE</f>
        <v>1</v>
      </c>
      <c r="JK77" s="463">
        <f>+COUNTIF(ED77,"&gt;0")*FTE</f>
        <v>1</v>
      </c>
      <c r="JL77" s="463">
        <f>+COUNTIF(EE77,"&gt;0")*FTE</f>
        <v>1</v>
      </c>
      <c r="JM77" s="463">
        <f>+COUNTIF(EF77,"&gt;0")*FTE</f>
        <v>1</v>
      </c>
      <c r="JN77" s="463">
        <f>+COUNTIF(EG77,"&gt;0")*FTE</f>
        <v>1</v>
      </c>
      <c r="JO77" s="463">
        <f>+COUNTIF(EH77,"&gt;0")*FTE</f>
        <v>1</v>
      </c>
      <c r="JP77" s="463">
        <f>+COUNTIF(EI77,"&gt;0")*FTE</f>
        <v>1</v>
      </c>
      <c r="JQ77" s="463">
        <f>+COUNTIF(EJ77,"&gt;0")*FTE</f>
        <v>1</v>
      </c>
      <c r="JR77" s="463">
        <f>+COUNTIF(EK77,"&gt;0")*FTE</f>
        <v>1</v>
      </c>
      <c r="JS77" s="463">
        <f>+COUNTIF(EL77,"&gt;0")*FTE</f>
        <v>1</v>
      </c>
      <c r="JT77" s="463">
        <f>+COUNTIF(EM77,"&gt;0")*FTE</f>
        <v>1</v>
      </c>
      <c r="JU77" s="463">
        <f>+COUNTIF(EN77,"&gt;0")*FTE</f>
        <v>1</v>
      </c>
      <c r="JV77" s="463">
        <f>+COUNTIF(EO77,"&gt;0")*FTE</f>
        <v>1</v>
      </c>
      <c r="JW77" s="463">
        <f>+COUNTIF(EP77,"&gt;0")*FTE</f>
        <v>1</v>
      </c>
      <c r="JX77" s="463">
        <f>+COUNTIF(EQ77,"&gt;0")*FTE</f>
        <v>1</v>
      </c>
      <c r="JY77" s="463">
        <f>+COUNTIF(ER77,"&gt;0")*FTE</f>
        <v>1</v>
      </c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</row>
    <row r="78" ht="12.75" customHeight="1">
      <c r="A78" s="467"/>
      <c r="B78" s="464"/>
      <c r="C78" s="452"/>
      <c r="D78" s="202"/>
      <c r="E78" s="453"/>
      <c r="F78" s="202"/>
      <c r="G78" s="202"/>
      <c r="H78" s="202"/>
      <c r="I78" s="202"/>
      <c r="J78" s="454"/>
      <c r="K78" s="465">
        <f>+DATE((Starting_Year+F78-1)*ISNUMBER(F78)+2099*ISBLANK(F78),G78*ISNUMBER(G78)+12*ISBLANK(G78),1)</f>
        <v>73020</v>
      </c>
      <c r="L78" s="466">
        <f>+DATE((Starting_Year+H78-1)*ISNUMBER(H78)+2099*ISBLANK(H78),I78*ISNUMBER(I78)+12*ISBLANK(I78),1)</f>
        <v>73020</v>
      </c>
      <c r="M78" s="171">
        <f t="shared" si="93"/>
        <v>0</v>
      </c>
      <c r="N78" s="458" t="str">
        <f t="shared" si="94"/>
        <v/>
      </c>
      <c r="O78" s="82"/>
      <c r="P78" s="459"/>
      <c r="Q78" s="460">
        <f>(Q$70&gt;=Hire_Date)*Monthly_Salary+(AND(Q$68&lt;&gt;Hire_Month)*P78+AND(Q$68=Hire_Month,P78&gt;0)*P78*(1+Annual_Cost_of_Living_Adjustment))*(End_Date&gt;=Q$70)</f>
        <v>0</v>
      </c>
      <c r="R78" s="460">
        <f>(R$70=Hire_Date)*Monthly_Salary+(AND(R$68&lt;&gt;Hire_Month)*Q78+AND(R$68=Hire_Month,Q78&gt;0)*Q78*(1+Annual_Cost_of_Living_Adjustment))*(End_Date&gt;=R$70)</f>
        <v>0</v>
      </c>
      <c r="S78" s="460">
        <f>(S$70=Hire_Date)*Monthly_Salary+(AND(S$68&lt;&gt;Hire_Month)*R78+AND(S$68=Hire_Month,R78&gt;0)*R78*(1+Annual_Cost_of_Living_Adjustment))*(End_Date&gt;=S$70)</f>
        <v>0</v>
      </c>
      <c r="T78" s="460">
        <f>(T$70=Hire_Date)*Monthly_Salary+(AND(T$68&lt;&gt;Hire_Month)*S78+AND(T$68=Hire_Month,S78&gt;0)*S78*(1+Annual_Cost_of_Living_Adjustment))*(End_Date&gt;=T$70)</f>
        <v>0</v>
      </c>
      <c r="U78" s="460">
        <f>(U$70=Hire_Date)*Monthly_Salary+(AND(U$68&lt;&gt;Hire_Month)*T78+AND(U$68=Hire_Month,T78&gt;0)*T78*(1+Annual_Cost_of_Living_Adjustment))*(End_Date&gt;=U$70)</f>
        <v>0</v>
      </c>
      <c r="V78" s="460">
        <f>(V$70=Hire_Date)*Monthly_Salary+(AND(V$68&lt;&gt;Hire_Month)*U78+AND(V$68=Hire_Month,U78&gt;0)*U78*(1+Annual_Cost_of_Living_Adjustment))*(End_Date&gt;=V$70)</f>
        <v>0</v>
      </c>
      <c r="W78" s="460">
        <f>(W$70=Hire_Date)*Monthly_Salary+(AND(W$68&lt;&gt;Hire_Month)*V78+AND(W$68=Hire_Month,V78&gt;0)*V78*(1+Annual_Cost_of_Living_Adjustment))*(End_Date&gt;=W$70)</f>
        <v>0</v>
      </c>
      <c r="X78" s="460">
        <f>(X$70=Hire_Date)*Monthly_Salary+(AND(X$68&lt;&gt;Hire_Month)*W78+AND(X$68=Hire_Month,W78&gt;0)*W78*(1+Annual_Cost_of_Living_Adjustment))*(End_Date&gt;=X$70)</f>
        <v>0</v>
      </c>
      <c r="Y78" s="460">
        <f>(Y$70=Hire_Date)*Monthly_Salary+(AND(Y$68&lt;&gt;Hire_Month)*X78+AND(Y$68=Hire_Month,X78&gt;0)*X78*(1+Annual_Cost_of_Living_Adjustment))*(End_Date&gt;=Y$70)</f>
        <v>0</v>
      </c>
      <c r="Z78" s="460">
        <f>(Z$70=Hire_Date)*Monthly_Salary+(AND(Z$68&lt;&gt;Hire_Month)*Y78+AND(Z$68=Hire_Month,Y78&gt;0)*Y78*(1+Annual_Cost_of_Living_Adjustment))*(End_Date&gt;=Z$70)</f>
        <v>0</v>
      </c>
      <c r="AA78" s="460">
        <f>(AA$70=Hire_Date)*Monthly_Salary+(AND(AA$68&lt;&gt;Hire_Month)*Z78+AND(AA$68=Hire_Month,Z78&gt;0)*Z78*(1+Annual_Cost_of_Living_Adjustment))*(End_Date&gt;=AA$70)</f>
        <v>0</v>
      </c>
      <c r="AB78" s="460">
        <f>(AB$70=Hire_Date)*Monthly_Salary+(AND(AB$68&lt;&gt;Hire_Month)*AA78+AND(AB$68=Hire_Month,AA78&gt;0)*AA78*(1+Annual_Cost_of_Living_Adjustment))*(End_Date&gt;=AB$70)</f>
        <v>0</v>
      </c>
      <c r="AC78" s="460">
        <f>(AC$70=Hire_Date)*Monthly_Salary+(AND(AC$68&lt;&gt;Hire_Month)*AB78+AND(AC$68=Hire_Month,AB78&gt;0)*AB78*(1+Annual_Cost_of_Living_Adjustment))*(End_Date&gt;=AC$70)</f>
        <v>0</v>
      </c>
      <c r="AD78" s="460">
        <f>(AD$70=Hire_Date)*Monthly_Salary+(AND(AD$68&lt;&gt;Hire_Month)*AC78+AND(AD$68=Hire_Month,AC78&gt;0)*AC78*(1+Annual_Cost_of_Living_Adjustment))*(End_Date&gt;=AD$70)</f>
        <v>0</v>
      </c>
      <c r="AE78" s="460">
        <f>(AE$70=Hire_Date)*Monthly_Salary+(AND(AE$68&lt;&gt;Hire_Month)*AD78+AND(AE$68=Hire_Month,AD78&gt;0)*AD78*(1+Annual_Cost_of_Living_Adjustment))*(End_Date&gt;=AE$70)</f>
        <v>0</v>
      </c>
      <c r="AF78" s="460">
        <f>(AF$70=Hire_Date)*Monthly_Salary+(AND(AF$68&lt;&gt;Hire_Month)*AE78+AND(AF$68=Hire_Month,AE78&gt;0)*AE78*(1+Annual_Cost_of_Living_Adjustment))*(End_Date&gt;=AF$70)</f>
        <v>0</v>
      </c>
      <c r="AG78" s="460">
        <f>(AG$70=Hire_Date)*Monthly_Salary+(AND(AG$68&lt;&gt;Hire_Month)*AF78+AND(AG$68=Hire_Month,AF78&gt;0)*AF78*(1+Annual_Cost_of_Living_Adjustment))*(End_Date&gt;=AG$70)</f>
        <v>0</v>
      </c>
      <c r="AH78" s="460">
        <f>(AH$70=Hire_Date)*Monthly_Salary+(AND(AH$68&lt;&gt;Hire_Month)*AG78+AND(AH$68=Hire_Month,AG78&gt;0)*AG78*(1+Annual_Cost_of_Living_Adjustment))*(End_Date&gt;=AH$70)</f>
        <v>0</v>
      </c>
      <c r="AI78" s="460">
        <f>(AI$70=Hire_Date)*Monthly_Salary+(AND(AI$68&lt;&gt;Hire_Month)*AH78+AND(AI$68=Hire_Month,AH78&gt;0)*AH78*(1+Annual_Cost_of_Living_Adjustment))*(End_Date&gt;=AI$70)</f>
        <v>0</v>
      </c>
      <c r="AJ78" s="460">
        <f>(AJ$70=Hire_Date)*Monthly_Salary+(AND(AJ$68&lt;&gt;Hire_Month)*AI78+AND(AJ$68=Hire_Month,AI78&gt;0)*AI78*(1+Annual_Cost_of_Living_Adjustment))*(End_Date&gt;=AJ$70)</f>
        <v>0</v>
      </c>
      <c r="AK78" s="460">
        <f>(AK$70=Hire_Date)*Monthly_Salary+(AND(AK$68&lt;&gt;Hire_Month)*AJ78+AND(AK$68=Hire_Month,AJ78&gt;0)*AJ78*(1+Annual_Cost_of_Living_Adjustment))*(End_Date&gt;=AK$70)</f>
        <v>0</v>
      </c>
      <c r="AL78" s="460">
        <f>(AL$70=Hire_Date)*Monthly_Salary+(AND(AL$68&lt;&gt;Hire_Month)*AK78+AND(AL$68=Hire_Month,AK78&gt;0)*AK78*(1+Annual_Cost_of_Living_Adjustment))*(End_Date&gt;=AL$70)</f>
        <v>0</v>
      </c>
      <c r="AM78" s="460">
        <f>(AM$70=Hire_Date)*Monthly_Salary+(AND(AM$68&lt;&gt;Hire_Month)*AL78+AND(AM$68=Hire_Month,AL78&gt;0)*AL78*(1+Annual_Cost_of_Living_Adjustment))*(End_Date&gt;=AM$70)</f>
        <v>0</v>
      </c>
      <c r="AN78" s="460">
        <f>(AN$70=Hire_Date)*Monthly_Salary+(AND(AN$68&lt;&gt;Hire_Month)*AM78+AND(AN$68=Hire_Month,AM78&gt;0)*AM78*(1+Annual_Cost_of_Living_Adjustment))*(End_Date&gt;=AN$70)</f>
        <v>0</v>
      </c>
      <c r="AO78" s="460">
        <f>(AO$70=Hire_Date)*Monthly_Salary+(AND(AO$68&lt;&gt;Hire_Month)*AN78+AND(AO$68=Hire_Month,AN78&gt;0)*AN78*(1+Annual_Cost_of_Living_Adjustment))*(End_Date&gt;=AO$70)</f>
        <v>0</v>
      </c>
      <c r="AP78" s="460">
        <f>(AP$70=Hire_Date)*Monthly_Salary+(AND(AP$68&lt;&gt;Hire_Month)*AO78+AND(AP$68=Hire_Month,AO78&gt;0)*AO78*(1+Annual_Cost_of_Living_Adjustment))*(End_Date&gt;=AP$70)</f>
        <v>0</v>
      </c>
      <c r="AQ78" s="460">
        <f>(AQ$70=Hire_Date)*Monthly_Salary+(AND(AQ$68&lt;&gt;Hire_Month)*AP78+AND(AQ$68=Hire_Month,AP78&gt;0)*AP78*(1+Annual_Cost_of_Living_Adjustment))*(End_Date&gt;=AQ$70)</f>
        <v>0</v>
      </c>
      <c r="AR78" s="460">
        <f>(AR$70=Hire_Date)*Monthly_Salary+(AND(AR$68&lt;&gt;Hire_Month)*AQ78+AND(AR$68=Hire_Month,AQ78&gt;0)*AQ78*(1+Annual_Cost_of_Living_Adjustment))*(End_Date&gt;=AR$70)</f>
        <v>0</v>
      </c>
      <c r="AS78" s="460">
        <f>(AS$70=Hire_Date)*Monthly_Salary+(AND(AS$68&lt;&gt;Hire_Month)*AR78+AND(AS$68=Hire_Month,AR78&gt;0)*AR78*(1+Annual_Cost_of_Living_Adjustment))*(End_Date&gt;=AS$70)</f>
        <v>0</v>
      </c>
      <c r="AT78" s="460">
        <f>(AT$70=Hire_Date)*Monthly_Salary+(AND(AT$68&lt;&gt;Hire_Month)*AS78+AND(AT$68=Hire_Month,AS78&gt;0)*AS78*(1+Annual_Cost_of_Living_Adjustment))*(End_Date&gt;=AT$70)</f>
        <v>0</v>
      </c>
      <c r="AU78" s="460">
        <f>(AU$70=Hire_Date)*Monthly_Salary+(AND(AU$68&lt;&gt;Hire_Month)*AT78+AND(AU$68=Hire_Month,AT78&gt;0)*AT78*(1+Annual_Cost_of_Living_Adjustment))*(End_Date&gt;=AU$70)</f>
        <v>0</v>
      </c>
      <c r="AV78" s="460">
        <f>(AV$70=Hire_Date)*Monthly_Salary+(AND(AV$68&lt;&gt;Hire_Month)*AU78+AND(AV$68=Hire_Month,AU78&gt;0)*AU78*(1+Annual_Cost_of_Living_Adjustment))*(End_Date&gt;=AV$70)</f>
        <v>0</v>
      </c>
      <c r="AW78" s="460">
        <f>(AW$70=Hire_Date)*Monthly_Salary+(AND(AW$68&lt;&gt;Hire_Month)*AV78+AND(AW$68=Hire_Month,AV78&gt;0)*AV78*(1+Annual_Cost_of_Living_Adjustment))*(End_Date&gt;=AW$70)</f>
        <v>0</v>
      </c>
      <c r="AX78" s="460">
        <f>(AX$70=Hire_Date)*Monthly_Salary+(AND(AX$68&lt;&gt;Hire_Month)*AW78+AND(AX$68=Hire_Month,AW78&gt;0)*AW78*(1+Annual_Cost_of_Living_Adjustment))*(End_Date&gt;=AX$70)</f>
        <v>0</v>
      </c>
      <c r="AY78" s="460">
        <f>(AY$70=Hire_Date)*Monthly_Salary+(AND(AY$68&lt;&gt;Hire_Month)*AX78+AND(AY$68=Hire_Month,AX78&gt;0)*AX78*(1+Annual_Cost_of_Living_Adjustment))*(End_Date&gt;=AY$70)</f>
        <v>0</v>
      </c>
      <c r="AZ78" s="460">
        <f>(AZ$70=Hire_Date)*Monthly_Salary+(AND(AZ$68&lt;&gt;Hire_Month)*AY78+AND(AZ$68=Hire_Month,AY78&gt;0)*AY78*(1+Annual_Cost_of_Living_Adjustment))*(End_Date&gt;=AZ$70)</f>
        <v>0</v>
      </c>
      <c r="BA78" s="460">
        <f>(BA$70=Hire_Date)*Monthly_Salary+(AND(BA$68&lt;&gt;Hire_Month)*AZ78+AND(BA$68=Hire_Month,AZ78&gt;0)*AZ78*(1+Annual_Cost_of_Living_Adjustment))*(End_Date&gt;=BA$70)</f>
        <v>0</v>
      </c>
      <c r="BB78" s="460">
        <f>(BB$70=Hire_Date)*Monthly_Salary+(AND(BB$68&lt;&gt;Hire_Month)*BA78+AND(BB$68=Hire_Month,BA78&gt;0)*BA78*(1+Annual_Cost_of_Living_Adjustment))*(End_Date&gt;=BB$70)</f>
        <v>0</v>
      </c>
      <c r="BC78" s="460">
        <f>(BC$70=Hire_Date)*Monthly_Salary+(AND(BC$68&lt;&gt;Hire_Month)*BB78+AND(BC$68=Hire_Month,BB78&gt;0)*BB78*(1+Annual_Cost_of_Living_Adjustment))*(End_Date&gt;=BC$70)</f>
        <v>0</v>
      </c>
      <c r="BD78" s="460">
        <f>(BD$70=Hire_Date)*Monthly_Salary+(AND(BD$68&lt;&gt;Hire_Month)*BC78+AND(BD$68=Hire_Month,BC78&gt;0)*BC78*(1+Annual_Cost_of_Living_Adjustment))*(End_Date&gt;=BD$70)</f>
        <v>0</v>
      </c>
      <c r="BE78" s="460">
        <f>(BE$70=Hire_Date)*Monthly_Salary+(AND(BE$68&lt;&gt;Hire_Month)*BD78+AND(BE$68=Hire_Month,BD78&gt;0)*BD78*(1+Annual_Cost_of_Living_Adjustment))*(End_Date&gt;=BE$70)</f>
        <v>0</v>
      </c>
      <c r="BF78" s="460">
        <f>(BF$70=Hire_Date)*Monthly_Salary+(AND(BF$68&lt;&gt;Hire_Month)*BE78+AND(BF$68=Hire_Month,BE78&gt;0)*BE78*(1+Annual_Cost_of_Living_Adjustment))*(End_Date&gt;=BF$70)</f>
        <v>0</v>
      </c>
      <c r="BG78" s="460">
        <f>(BG$70=Hire_Date)*Monthly_Salary+(AND(BG$68&lt;&gt;Hire_Month)*BF78+AND(BG$68=Hire_Month,BF78&gt;0)*BF78*(1+Annual_Cost_of_Living_Adjustment))*(End_Date&gt;=BG$70)</f>
        <v>0</v>
      </c>
      <c r="BH78" s="460">
        <f>(BH$70=Hire_Date)*Monthly_Salary+(AND(BH$68&lt;&gt;Hire_Month)*BG78+AND(BH$68=Hire_Month,BG78&gt;0)*BG78*(1+Annual_Cost_of_Living_Adjustment))*(End_Date&gt;=BH$70)</f>
        <v>0</v>
      </c>
      <c r="BI78" s="460">
        <f>(BI$70=Hire_Date)*Monthly_Salary+(AND(BI$68&lt;&gt;Hire_Month)*BH78+AND(BI$68=Hire_Month,BH78&gt;0)*BH78*(1+Annual_Cost_of_Living_Adjustment))*(End_Date&gt;=BI$70)</f>
        <v>0</v>
      </c>
      <c r="BJ78" s="460">
        <f>(BJ$70=Hire_Date)*Monthly_Salary+(AND(BJ$68&lt;&gt;Hire_Month)*BI78+AND(BJ$68=Hire_Month,BI78&gt;0)*BI78*(1+Annual_Cost_of_Living_Adjustment))*(End_Date&gt;=BJ$70)</f>
        <v>0</v>
      </c>
      <c r="BK78" s="460">
        <f>(BK$70=Hire_Date)*Monthly_Salary+(AND(BK$68&lt;&gt;Hire_Month)*BJ78+AND(BK$68=Hire_Month,BJ78&gt;0)*BJ78*(1+Annual_Cost_of_Living_Adjustment))*(End_Date&gt;=BK$70)</f>
        <v>0</v>
      </c>
      <c r="BL78" s="460">
        <f>(BL$70=Hire_Date)*Monthly_Salary+(AND(BL$68&lt;&gt;Hire_Month)*BK78+AND(BL$68=Hire_Month,BK78&gt;0)*BK78*(1+Annual_Cost_of_Living_Adjustment))*(End_Date&gt;=BL$70)</f>
        <v>0</v>
      </c>
      <c r="BM78" s="460">
        <f>(BM$70=Hire_Date)*Monthly_Salary+(AND(BM$68&lt;&gt;Hire_Month)*BL78+AND(BM$68=Hire_Month,BL78&gt;0)*BL78*(1+Annual_Cost_of_Living_Adjustment))*(End_Date&gt;=BM$70)</f>
        <v>0</v>
      </c>
      <c r="BN78" s="460">
        <f>(BN$70=Hire_Date)*Monthly_Salary+(AND(BN$68&lt;&gt;Hire_Month)*BM78+AND(BN$68=Hire_Month,BM78&gt;0)*BM78*(1+Annual_Cost_of_Living_Adjustment))*(End_Date&gt;=BN$70)</f>
        <v>0</v>
      </c>
      <c r="BO78" s="460">
        <f>(BO$70=Hire_Date)*Monthly_Salary+(AND(BO$68&lt;&gt;Hire_Month)*BN78+AND(BO$68=Hire_Month,BN78&gt;0)*BN78*(1+Annual_Cost_of_Living_Adjustment))*(End_Date&gt;=BO$70)</f>
        <v>0</v>
      </c>
      <c r="BP78" s="460">
        <f>(BP$70=Hire_Date)*Monthly_Salary+(AND(BP$68&lt;&gt;Hire_Month)*BO78+AND(BP$68=Hire_Month,BO78&gt;0)*BO78*(1+Annual_Cost_of_Living_Adjustment))*(End_Date&gt;=BP$70)</f>
        <v>0</v>
      </c>
      <c r="BQ78" s="460">
        <f>(BQ$70=Hire_Date)*Monthly_Salary+(AND(BQ$68&lt;&gt;Hire_Month)*BP78+AND(BQ$68=Hire_Month,BP78&gt;0)*BP78*(1+Annual_Cost_of_Living_Adjustment))*(End_Date&gt;=BQ$70)</f>
        <v>0</v>
      </c>
      <c r="BR78" s="460">
        <f>(BR$70=Hire_Date)*Monthly_Salary+(AND(BR$68&lt;&gt;Hire_Month)*BQ78+AND(BR$68=Hire_Month,BQ78&gt;0)*BQ78*(1+Annual_Cost_of_Living_Adjustment))*(End_Date&gt;=BR$70)</f>
        <v>0</v>
      </c>
      <c r="BS78" s="460">
        <f>(BS$70=Hire_Date)*Monthly_Salary+(AND(BS$68&lt;&gt;Hire_Month)*BR78+AND(BS$68=Hire_Month,BR78&gt;0)*BR78*(1+Annual_Cost_of_Living_Adjustment))*(End_Date&gt;=BS$70)</f>
        <v>0</v>
      </c>
      <c r="BT78" s="460">
        <f>(BT$70=Hire_Date)*Monthly_Salary+(AND(BT$68&lt;&gt;Hire_Month)*BS78+AND(BT$68=Hire_Month,BS78&gt;0)*BS78*(1+Annual_Cost_of_Living_Adjustment))*(End_Date&gt;=BT$70)</f>
        <v>0</v>
      </c>
      <c r="BU78" s="460">
        <f>(BU$70=Hire_Date)*Monthly_Salary+(AND(BU$68&lt;&gt;Hire_Month)*BT78+AND(BU$68=Hire_Month,BT78&gt;0)*BT78*(1+Annual_Cost_of_Living_Adjustment))*(End_Date&gt;=BU$70)</f>
        <v>0</v>
      </c>
      <c r="BV78" s="460">
        <f>(BV$70=Hire_Date)*Monthly_Salary+(AND(BV$68&lt;&gt;Hire_Month)*BU78+AND(BV$68=Hire_Month,BU78&gt;0)*BU78*(1+Annual_Cost_of_Living_Adjustment))*(End_Date&gt;=BV$70)</f>
        <v>0</v>
      </c>
      <c r="BW78" s="460">
        <f>(BW$70=Hire_Date)*Monthly_Salary+(AND(BW$68&lt;&gt;Hire_Month)*BV78+AND(BW$68=Hire_Month,BV78&gt;0)*BV78*(1+Annual_Cost_of_Living_Adjustment))*(End_Date&gt;=BW$70)</f>
        <v>0</v>
      </c>
      <c r="BX78" s="460">
        <f>(BX$70=Hire_Date)*Monthly_Salary+(AND(BX$68&lt;&gt;Hire_Month)*BW78+AND(BX$68=Hire_Month,BW78&gt;0)*BW78*(1+Annual_Cost_of_Living_Adjustment))*(End_Date&gt;=BX$70)</f>
        <v>0</v>
      </c>
      <c r="BY78" s="460">
        <f>(BY$70=Hire_Date)*Monthly_Salary+(AND(BY$68&lt;&gt;Hire_Month)*BX78+AND(BY$68=Hire_Month,BX78&gt;0)*BX78*(1+Annual_Cost_of_Living_Adjustment))*(End_Date&gt;=BY$70)</f>
        <v>0</v>
      </c>
      <c r="BZ78" s="460">
        <f>(BZ$70=Hire_Date)*Monthly_Salary+(AND(BZ$68&lt;&gt;Hire_Month)*BY78+AND(BZ$68=Hire_Month,BY78&gt;0)*BY78*(1+Annual_Cost_of_Living_Adjustment))*(End_Date&gt;=BZ$70)</f>
        <v>0</v>
      </c>
      <c r="CA78" s="460">
        <f>(CA$70=Hire_Date)*Monthly_Salary+(AND(CA$68&lt;&gt;Hire_Month)*BZ78+AND(CA$68=Hire_Month,BZ78&gt;0)*BZ78*(1+Annual_Cost_of_Living_Adjustment))*(End_Date&gt;=CA$70)</f>
        <v>0</v>
      </c>
      <c r="CB78" s="460">
        <f>(CB$70=Hire_Date)*Monthly_Salary+(AND(CB$68&lt;&gt;Hire_Month)*CA78+AND(CB$68=Hire_Month,CA78&gt;0)*CA78*(1+Annual_Cost_of_Living_Adjustment))*(End_Date&gt;=CB$70)</f>
        <v>0</v>
      </c>
      <c r="CC78" s="460">
        <f>(CC$70=Hire_Date)*Monthly_Salary+(AND(CC$68&lt;&gt;Hire_Month)*CB78+AND(CC$68=Hire_Month,CB78&gt;0)*CB78*(1+Annual_Cost_of_Living_Adjustment))*(End_Date&gt;=CC$70)</f>
        <v>0</v>
      </c>
      <c r="CD78" s="460">
        <f>(CD$70=Hire_Date)*Monthly_Salary+(AND(CD$68&lt;&gt;Hire_Month)*CC78+AND(CD$68=Hire_Month,CC78&gt;0)*CC78*(1+Annual_Cost_of_Living_Adjustment))*(End_Date&gt;=CD$70)</f>
        <v>0</v>
      </c>
      <c r="CE78" s="460">
        <f>(CE$70=Hire_Date)*Monthly_Salary+(AND(CE$68&lt;&gt;Hire_Month)*CD78+AND(CE$68=Hire_Month,CD78&gt;0)*CD78*(1+Annual_Cost_of_Living_Adjustment))*(End_Date&gt;=CE$70)</f>
        <v>0</v>
      </c>
      <c r="CF78" s="460">
        <f>(CF$70=Hire_Date)*Monthly_Salary+(AND(CF$68&lt;&gt;Hire_Month)*CE78+AND(CF$68=Hire_Month,CE78&gt;0)*CE78*(1+Annual_Cost_of_Living_Adjustment))*(End_Date&gt;=CF$70)</f>
        <v>0</v>
      </c>
      <c r="CG78" s="460">
        <f>(CG$70=Hire_Date)*Monthly_Salary+(AND(CG$68&lt;&gt;Hire_Month)*CF78+AND(CG$68=Hire_Month,CF78&gt;0)*CF78*(1+Annual_Cost_of_Living_Adjustment))*(End_Date&gt;=CG$70)</f>
        <v>0</v>
      </c>
      <c r="CH78" s="460">
        <f>(CH$70=Hire_Date)*Monthly_Salary+(AND(CH$68&lt;&gt;Hire_Month)*CG78+AND(CH$68=Hire_Month,CG78&gt;0)*CG78*(1+Annual_Cost_of_Living_Adjustment))*(End_Date&gt;=CH$70)</f>
        <v>0</v>
      </c>
      <c r="CI78" s="460">
        <f>(CI$70=Hire_Date)*Monthly_Salary+(AND(CI$68&lt;&gt;Hire_Month)*CH78+AND(CI$68=Hire_Month,CH78&gt;0)*CH78*(1+Annual_Cost_of_Living_Adjustment))*(End_Date&gt;=CI$70)</f>
        <v>0</v>
      </c>
      <c r="CJ78" s="460">
        <f>(CJ$70=Hire_Date)*Monthly_Salary+(AND(CJ$68&lt;&gt;Hire_Month)*CI78+AND(CJ$68=Hire_Month,CI78&gt;0)*CI78*(1+Annual_Cost_of_Living_Adjustment))*(End_Date&gt;=CJ$70)</f>
        <v>0</v>
      </c>
      <c r="CK78" s="460">
        <f>(CK$70=Hire_Date)*Monthly_Salary+(AND(CK$68&lt;&gt;Hire_Month)*CJ78+AND(CK$68=Hire_Month,CJ78&gt;0)*CJ78*(1+Annual_Cost_of_Living_Adjustment))*(End_Date&gt;=CK$70)</f>
        <v>0</v>
      </c>
      <c r="CL78" s="460">
        <f>(CL$70=Hire_Date)*Monthly_Salary+(AND(CL$68&lt;&gt;Hire_Month)*CK78+AND(CL$68=Hire_Month,CK78&gt;0)*CK78*(1+Annual_Cost_of_Living_Adjustment))*(End_Date&gt;=CL$70)</f>
        <v>0</v>
      </c>
      <c r="CM78" s="460">
        <f>(CM$70=Hire_Date)*Monthly_Salary+(AND(CM$68&lt;&gt;Hire_Month)*CL78+AND(CM$68=Hire_Month,CL78&gt;0)*CL78*(1+Annual_Cost_of_Living_Adjustment))*(End_Date&gt;=CM$70)</f>
        <v>0</v>
      </c>
      <c r="CN78" s="460">
        <f>(CN$70=Hire_Date)*Monthly_Salary+(AND(CN$68&lt;&gt;Hire_Month)*CM78+AND(CN$68=Hire_Month,CM78&gt;0)*CM78*(1+Annual_Cost_of_Living_Adjustment))*(End_Date&gt;=CN$70)</f>
        <v>0</v>
      </c>
      <c r="CO78" s="460">
        <f>(CO$70=Hire_Date)*Monthly_Salary+(AND(CO$68&lt;&gt;Hire_Month)*CN78+AND(CO$68=Hire_Month,CN78&gt;0)*CN78*(1+Annual_Cost_of_Living_Adjustment))*(End_Date&gt;=CO$70)</f>
        <v>0</v>
      </c>
      <c r="CP78" s="460">
        <f>(CP$70=Hire_Date)*Monthly_Salary+(AND(CP$68&lt;&gt;Hire_Month)*CO78+AND(CP$68=Hire_Month,CO78&gt;0)*CO78*(1+Annual_Cost_of_Living_Adjustment))*(End_Date&gt;=CP$70)</f>
        <v>0</v>
      </c>
      <c r="CQ78" s="460">
        <f>(CQ$70=Hire_Date)*Monthly_Salary+(AND(CQ$68&lt;&gt;Hire_Month)*CP78+AND(CQ$68=Hire_Month,CP78&gt;0)*CP78*(1+Annual_Cost_of_Living_Adjustment))*(End_Date&gt;=CQ$70)</f>
        <v>0</v>
      </c>
      <c r="CR78" s="460">
        <f>(CR$70=Hire_Date)*Monthly_Salary+(AND(CR$68&lt;&gt;Hire_Month)*CQ78+AND(CR$68=Hire_Month,CQ78&gt;0)*CQ78*(1+Annual_Cost_of_Living_Adjustment))*(End_Date&gt;=CR$70)</f>
        <v>0</v>
      </c>
      <c r="CS78" s="460">
        <f>(CS$70=Hire_Date)*Monthly_Salary+(AND(CS$68&lt;&gt;Hire_Month)*CR78+AND(CS$68=Hire_Month,CR78&gt;0)*CR78*(1+Annual_Cost_of_Living_Adjustment))*(End_Date&gt;=CS$70)</f>
        <v>0</v>
      </c>
      <c r="CT78" s="460">
        <f>(CT$70=Hire_Date)*Monthly_Salary+(AND(CT$68&lt;&gt;Hire_Month)*CS78+AND(CT$68=Hire_Month,CS78&gt;0)*CS78*(1+Annual_Cost_of_Living_Adjustment))*(End_Date&gt;=CT$70)</f>
        <v>0</v>
      </c>
      <c r="CU78" s="460">
        <f>(CU$70=Hire_Date)*Monthly_Salary+(AND(CU$68&lt;&gt;Hire_Month)*CT78+AND(CU$68=Hire_Month,CT78&gt;0)*CT78*(1+Annual_Cost_of_Living_Adjustment))*(End_Date&gt;=CU$70)</f>
        <v>0</v>
      </c>
      <c r="CV78" s="460">
        <f>(CV$70=Hire_Date)*Monthly_Salary+(AND(CV$68&lt;&gt;Hire_Month)*CU78+AND(CV$68=Hire_Month,CU78&gt;0)*CU78*(1+Annual_Cost_of_Living_Adjustment))*(End_Date&gt;=CV$70)</f>
        <v>0</v>
      </c>
      <c r="CW78" s="460">
        <f>(CW$70=Hire_Date)*Monthly_Salary+(AND(CW$68&lt;&gt;Hire_Month)*CV78+AND(CW$68=Hire_Month,CV78&gt;0)*CV78*(1+Annual_Cost_of_Living_Adjustment))*(End_Date&gt;=CW$70)</f>
        <v>0</v>
      </c>
      <c r="CX78" s="460">
        <f>(CX$70=Hire_Date)*Monthly_Salary+(AND(CX$68&lt;&gt;Hire_Month)*CW78+AND(CX$68=Hire_Month,CW78&gt;0)*CW78*(1+Annual_Cost_of_Living_Adjustment))*(End_Date&gt;=CX$70)</f>
        <v>0</v>
      </c>
      <c r="CY78" s="460">
        <f>(CY$70=Hire_Date)*Monthly_Salary+(AND(CY$68&lt;&gt;Hire_Month)*CX78+AND(CY$68=Hire_Month,CX78&gt;0)*CX78*(1+Annual_Cost_of_Living_Adjustment))*(End_Date&gt;=CY$70)</f>
        <v>0</v>
      </c>
      <c r="CZ78" s="460">
        <f>(CZ$70=Hire_Date)*Monthly_Salary+(AND(CZ$68&lt;&gt;Hire_Month)*CY78+AND(CZ$68=Hire_Month,CY78&gt;0)*CY78*(1+Annual_Cost_of_Living_Adjustment))*(End_Date&gt;=CZ$70)</f>
        <v>0</v>
      </c>
      <c r="DA78" s="460">
        <f>(DA$70=Hire_Date)*Monthly_Salary+(AND(DA$68&lt;&gt;Hire_Month)*CZ78+AND(DA$68=Hire_Month,CZ78&gt;0)*CZ78*(1+Annual_Cost_of_Living_Adjustment))*(End_Date&gt;=DA$70)</f>
        <v>0</v>
      </c>
      <c r="DB78" s="460">
        <f>(DB$70=Hire_Date)*Monthly_Salary+(AND(DB$68&lt;&gt;Hire_Month)*DA78+AND(DB$68=Hire_Month,DA78&gt;0)*DA78*(1+Annual_Cost_of_Living_Adjustment))*(End_Date&gt;=DB$70)</f>
        <v>0</v>
      </c>
      <c r="DC78" s="460">
        <f>(DC$70=Hire_Date)*Monthly_Salary+(AND(DC$68&lt;&gt;Hire_Month)*DB78+AND(DC$68=Hire_Month,DB78&gt;0)*DB78*(1+Annual_Cost_of_Living_Adjustment))*(End_Date&gt;=DC$70)</f>
        <v>0</v>
      </c>
      <c r="DD78" s="460">
        <f>(DD$70=Hire_Date)*Monthly_Salary+(AND(DD$68&lt;&gt;Hire_Month)*DC78+AND(DD$68=Hire_Month,DC78&gt;0)*DC78*(1+Annual_Cost_of_Living_Adjustment))*(End_Date&gt;=DD$70)</f>
        <v>0</v>
      </c>
      <c r="DE78" s="460">
        <f>(DE$70=Hire_Date)*Monthly_Salary+(AND(DE$68&lt;&gt;Hire_Month)*DD78+AND(DE$68=Hire_Month,DD78&gt;0)*DD78*(1+Annual_Cost_of_Living_Adjustment))*(End_Date&gt;=DE$70)</f>
        <v>0</v>
      </c>
      <c r="DF78" s="460">
        <f>(DF$70=Hire_Date)*Monthly_Salary+(AND(DF$68&lt;&gt;Hire_Month)*DE78+AND(DF$68=Hire_Month,DE78&gt;0)*DE78*(1+Annual_Cost_of_Living_Adjustment))*(End_Date&gt;=DF$70)</f>
        <v>0</v>
      </c>
      <c r="DG78" s="460">
        <f>(DG$70=Hire_Date)*Monthly_Salary+(AND(DG$68&lt;&gt;Hire_Month)*DF78+AND(DG$68=Hire_Month,DF78&gt;0)*DF78*(1+Annual_Cost_of_Living_Adjustment))*(End_Date&gt;=DG$70)</f>
        <v>0</v>
      </c>
      <c r="DH78" s="460">
        <f>(DH$70=Hire_Date)*Monthly_Salary+(AND(DH$68&lt;&gt;Hire_Month)*DG78+AND(DH$68=Hire_Month,DG78&gt;0)*DG78*(1+Annual_Cost_of_Living_Adjustment))*(End_Date&gt;=DH$70)</f>
        <v>0</v>
      </c>
      <c r="DI78" s="460">
        <f>(DI$70=Hire_Date)*Monthly_Salary+(AND(DI$68&lt;&gt;Hire_Month)*DH78+AND(DI$68=Hire_Month,DH78&gt;0)*DH78*(1+Annual_Cost_of_Living_Adjustment))*(End_Date&gt;=DI$70)</f>
        <v>0</v>
      </c>
      <c r="DJ78" s="460">
        <f>(DJ$70=Hire_Date)*Monthly_Salary+(AND(DJ$68&lt;&gt;Hire_Month)*DI78+AND(DJ$68=Hire_Month,DI78&gt;0)*DI78*(1+Annual_Cost_of_Living_Adjustment))*(End_Date&gt;=DJ$70)</f>
        <v>0</v>
      </c>
      <c r="DK78" s="460">
        <f>(DK$70=Hire_Date)*Monthly_Salary+(AND(DK$68&lt;&gt;Hire_Month)*DJ78+AND(DK$68=Hire_Month,DJ78&gt;0)*DJ78*(1+Annual_Cost_of_Living_Adjustment))*(End_Date&gt;=DK$70)</f>
        <v>0</v>
      </c>
      <c r="DL78" s="460">
        <f>(DL$70=Hire_Date)*Monthly_Salary+(AND(DL$68&lt;&gt;Hire_Month)*DK78+AND(DL$68=Hire_Month,DK78&gt;0)*DK78*(1+Annual_Cost_of_Living_Adjustment))*(End_Date&gt;=DL$70)</f>
        <v>0</v>
      </c>
      <c r="DM78" s="460">
        <f>(DM$70=Hire_Date)*Monthly_Salary+(AND(DM$68&lt;&gt;Hire_Month)*DL78+AND(DM$68=Hire_Month,DL78&gt;0)*DL78*(1+Annual_Cost_of_Living_Adjustment))*(End_Date&gt;=DM$70)</f>
        <v>0</v>
      </c>
      <c r="DN78" s="460">
        <f>(DN$70=Hire_Date)*Monthly_Salary+(AND(DN$68&lt;&gt;Hire_Month)*DM78+AND(DN$68=Hire_Month,DM78&gt;0)*DM78*(1+Annual_Cost_of_Living_Adjustment))*(End_Date&gt;=DN$70)</f>
        <v>0</v>
      </c>
      <c r="DO78" s="460">
        <f>(DO$70=Hire_Date)*Monthly_Salary+(AND(DO$68&lt;&gt;Hire_Month)*DN78+AND(DO$68=Hire_Month,DN78&gt;0)*DN78*(1+Annual_Cost_of_Living_Adjustment))*(End_Date&gt;=DO$70)</f>
        <v>0</v>
      </c>
      <c r="DP78" s="460">
        <f>(DP$70=Hire_Date)*Monthly_Salary+(AND(DP$68&lt;&gt;Hire_Month)*DO78+AND(DP$68=Hire_Month,DO78&gt;0)*DO78*(1+Annual_Cost_of_Living_Adjustment))*(End_Date&gt;=DP$70)</f>
        <v>0</v>
      </c>
      <c r="DQ78" s="460">
        <f>(DQ$70=Hire_Date)*Monthly_Salary+(AND(DQ$68&lt;&gt;Hire_Month)*DP78+AND(DQ$68=Hire_Month,DP78&gt;0)*DP78*(1+Annual_Cost_of_Living_Adjustment))*(End_Date&gt;=DQ$70)</f>
        <v>0</v>
      </c>
      <c r="DR78" s="460">
        <f>(DR$70=Hire_Date)*Monthly_Salary+(AND(DR$68&lt;&gt;Hire_Month)*DQ78+AND(DR$68=Hire_Month,DQ78&gt;0)*DQ78*(1+Annual_Cost_of_Living_Adjustment))*(End_Date&gt;=DR$70)</f>
        <v>0</v>
      </c>
      <c r="DS78" s="460">
        <f>(DS$70=Hire_Date)*Monthly_Salary+(AND(DS$68&lt;&gt;Hire_Month)*DR78+AND(DS$68=Hire_Month,DR78&gt;0)*DR78*(1+Annual_Cost_of_Living_Adjustment))*(End_Date&gt;=DS$70)</f>
        <v>0</v>
      </c>
      <c r="DT78" s="460">
        <f>(DT$70=Hire_Date)*Monthly_Salary+(AND(DT$68&lt;&gt;Hire_Month)*DS78+AND(DT$68=Hire_Month,DS78&gt;0)*DS78*(1+Annual_Cost_of_Living_Adjustment))*(End_Date&gt;=DT$70)</f>
        <v>0</v>
      </c>
      <c r="DU78" s="460">
        <f>(DU$70=Hire_Date)*Monthly_Salary+(AND(DU$68&lt;&gt;Hire_Month)*DT78+AND(DU$68=Hire_Month,DT78&gt;0)*DT78*(1+Annual_Cost_of_Living_Adjustment))*(End_Date&gt;=DU$70)</f>
        <v>0</v>
      </c>
      <c r="DV78" s="460">
        <f>(DV$70=Hire_Date)*Monthly_Salary+(AND(DV$68&lt;&gt;Hire_Month)*DU78+AND(DV$68=Hire_Month,DU78&gt;0)*DU78*(1+Annual_Cost_of_Living_Adjustment))*(End_Date&gt;=DV$70)</f>
        <v>0</v>
      </c>
      <c r="DW78" s="460">
        <f>(DW$70=Hire_Date)*Monthly_Salary+(AND(DW$68&lt;&gt;Hire_Month)*DV78+AND(DW$68=Hire_Month,DV78&gt;0)*DV78*(1+Annual_Cost_of_Living_Adjustment))*(End_Date&gt;=DW$70)</f>
        <v>0</v>
      </c>
      <c r="DX78" s="460">
        <f>(DX$70=Hire_Date)*Monthly_Salary+(AND(DX$68&lt;&gt;Hire_Month)*DW78+AND(DX$68=Hire_Month,DW78&gt;0)*DW78*(1+Annual_Cost_of_Living_Adjustment))*(End_Date&gt;=DX$70)</f>
        <v>0</v>
      </c>
      <c r="DY78" s="460">
        <f>(DY$70=Hire_Date)*Monthly_Salary+(AND(DY$68&lt;&gt;Hire_Month)*DX78+AND(DY$68=Hire_Month,DX78&gt;0)*DX78*(1+Annual_Cost_of_Living_Adjustment))*(End_Date&gt;=DY$70)</f>
        <v>0</v>
      </c>
      <c r="DZ78" s="460">
        <f>(DZ$70=Hire_Date)*Monthly_Salary+(AND(DZ$68&lt;&gt;Hire_Month)*DY78+AND(DZ$68=Hire_Month,DY78&gt;0)*DY78*(1+Annual_Cost_of_Living_Adjustment))*(End_Date&gt;=DZ$70)</f>
        <v>0</v>
      </c>
      <c r="EA78" s="460">
        <f>(EA$70=Hire_Date)*Monthly_Salary+(AND(EA$68&lt;&gt;Hire_Month)*DZ78+AND(EA$68=Hire_Month,DZ78&gt;0)*DZ78*(1+Annual_Cost_of_Living_Adjustment))*(End_Date&gt;=EA$70)</f>
        <v>0</v>
      </c>
      <c r="EB78" s="460">
        <f>(EB$70=Hire_Date)*Monthly_Salary+(AND(EB$68&lt;&gt;Hire_Month)*EA78+AND(EB$68=Hire_Month,EA78&gt;0)*EA78*(1+Annual_Cost_of_Living_Adjustment))*(End_Date&gt;=EB$70)</f>
        <v>0</v>
      </c>
      <c r="EC78" s="460">
        <f>(EC$70=Hire_Date)*Monthly_Salary+(AND(EC$68&lt;&gt;Hire_Month)*EB78+AND(EC$68=Hire_Month,EB78&gt;0)*EB78*(1+Annual_Cost_of_Living_Adjustment))*(End_Date&gt;=EC$70)</f>
        <v>0</v>
      </c>
      <c r="ED78" s="460">
        <f>(ED$70=Hire_Date)*Monthly_Salary+(AND(ED$68&lt;&gt;Hire_Month)*EC78+AND(ED$68=Hire_Month,EC78&gt;0)*EC78*(1+Annual_Cost_of_Living_Adjustment))*(End_Date&gt;=ED$70)</f>
        <v>0</v>
      </c>
      <c r="EE78" s="460">
        <f>(EE$70=Hire_Date)*Monthly_Salary+(AND(EE$68&lt;&gt;Hire_Month)*ED78+AND(EE$68=Hire_Month,ED78&gt;0)*ED78*(1+Annual_Cost_of_Living_Adjustment))*(End_Date&gt;=EE$70)</f>
        <v>0</v>
      </c>
      <c r="EF78" s="461">
        <f>(EF$70=Hire_Date)*Monthly_Salary+(AND(EF$68&lt;&gt;Hire_Month)*EE78+AND(EF$68=Hire_Month,EE78&gt;0)*EE78*(1+Annual_Cost_of_Living_Adjustment))*(End_Date&gt;=EF$70)</f>
        <v>0</v>
      </c>
      <c r="EG78" s="461">
        <f>(EG$70=Hire_Date)*Monthly_Salary+(AND(EG$68&lt;&gt;Hire_Month)*EF78+AND(EG$68=Hire_Month,EF78&gt;0)*EF78*(1+Annual_Cost_of_Living_Adjustment))*(End_Date&gt;=EG$70)</f>
        <v>0</v>
      </c>
      <c r="EH78" s="461">
        <f>(EH$70=Hire_Date)*Monthly_Salary+(AND(EH$68&lt;&gt;Hire_Month)*EG78+AND(EH$68=Hire_Month,EG78&gt;0)*EG78*(1+Annual_Cost_of_Living_Adjustment))*(End_Date&gt;=EH$70)</f>
        <v>0</v>
      </c>
      <c r="EI78" s="461">
        <f>(EI$70=Hire_Date)*Monthly_Salary+(AND(EI$68&lt;&gt;Hire_Month)*EH78+AND(EI$68=Hire_Month,EH78&gt;0)*EH78*(1+Annual_Cost_of_Living_Adjustment))*(End_Date&gt;=EI$70)</f>
        <v>0</v>
      </c>
      <c r="EJ78" s="461">
        <f>(EJ$70=Hire_Date)*Monthly_Salary+(AND(EJ$68&lt;&gt;Hire_Month)*EI78+AND(EJ$68=Hire_Month,EI78&gt;0)*EI78*(1+Annual_Cost_of_Living_Adjustment))*(End_Date&gt;=EJ$70)</f>
        <v>0</v>
      </c>
      <c r="EK78" s="461">
        <f>(EK$70=Hire_Date)*Monthly_Salary+(AND(EK$68&lt;&gt;Hire_Month)*EJ78+AND(EK$68=Hire_Month,EJ78&gt;0)*EJ78*(1+Annual_Cost_of_Living_Adjustment))*(End_Date&gt;=EK$70)</f>
        <v>0</v>
      </c>
      <c r="EL78" s="461">
        <f>(EL$70=Hire_Date)*Monthly_Salary+(AND(EL$68&lt;&gt;Hire_Month)*EK78+AND(EL$68=Hire_Month,EK78&gt;0)*EK78*(1+Annual_Cost_of_Living_Adjustment))*(End_Date&gt;=EL$70)</f>
        <v>0</v>
      </c>
      <c r="EM78" s="461">
        <f>(EM$70=Hire_Date)*Monthly_Salary+(AND(EM$68&lt;&gt;Hire_Month)*EL78+AND(EM$68=Hire_Month,EL78&gt;0)*EL78*(1+Annual_Cost_of_Living_Adjustment))*(End_Date&gt;=EM$70)</f>
        <v>0</v>
      </c>
      <c r="EN78" s="461">
        <f>(EN$70=Hire_Date)*Monthly_Salary+(AND(EN$68&lt;&gt;Hire_Month)*EM78+AND(EN$68=Hire_Month,EM78&gt;0)*EM78*(1+Annual_Cost_of_Living_Adjustment))*(End_Date&gt;=EN$70)</f>
        <v>0</v>
      </c>
      <c r="EO78" s="461">
        <f>(EO$70=Hire_Date)*Monthly_Salary+(AND(EO$68&lt;&gt;Hire_Month)*EN78+AND(EO$68=Hire_Month,EN78&gt;0)*EN78*(1+Annual_Cost_of_Living_Adjustment))*(End_Date&gt;=EO$70)</f>
        <v>0</v>
      </c>
      <c r="EP78" s="461">
        <f>(EP$70=Hire_Date)*Monthly_Salary+(AND(EP$68&lt;&gt;Hire_Month)*EO78+AND(EP$68=Hire_Month,EO78&gt;0)*EO78*(1+Annual_Cost_of_Living_Adjustment))*(End_Date&gt;=EP$70)</f>
        <v>0</v>
      </c>
      <c r="EQ78" s="461">
        <f>(EQ$70=Hire_Date)*Monthly_Salary+(AND(EQ$68&lt;&gt;Hire_Month)*EP78+AND(EQ$68=Hire_Month,EP78&gt;0)*EP78*(1+Annual_Cost_of_Living_Adjustment))*(End_Date&gt;=EQ$70)</f>
        <v>0</v>
      </c>
      <c r="ER78" s="461">
        <f>(ER$70=Hire_Date)*Monthly_Salary+(AND(ER$68&lt;&gt;Hire_Month)*EQ78+AND(ER$68=Hire_Month,EQ78&gt;0)*EQ78*(1+Annual_Cost_of_Living_Adjustment))*(End_Date&gt;=ER$70)</f>
        <v>0</v>
      </c>
      <c r="ES78" s="371"/>
      <c r="ET78" s="1"/>
      <c r="EU78" s="390"/>
      <c r="EV78" s="462" t="str">
        <f t="shared" si="92"/>
        <v/>
      </c>
      <c r="EW78" s="463">
        <f>($K78&lt;DATE(Starting_Year,1,1))*1</f>
        <v>0</v>
      </c>
      <c r="EX78" s="463">
        <f>+COUNTIF(Q78,"&gt;0")*FTE</f>
        <v>0</v>
      </c>
      <c r="EY78" s="463">
        <f>+COUNTIF(R78,"&gt;0")*FTE</f>
        <v>0</v>
      </c>
      <c r="EZ78" s="463">
        <f>+COUNTIF(S78,"&gt;0")*FTE</f>
        <v>0</v>
      </c>
      <c r="FA78" s="463">
        <f>+COUNTIF(T78,"&gt;0")*FTE</f>
        <v>0</v>
      </c>
      <c r="FB78" s="463">
        <f>+COUNTIF(U78,"&gt;0")*FTE</f>
        <v>0</v>
      </c>
      <c r="FC78" s="463">
        <f>+COUNTIF(V78,"&gt;0")*FTE</f>
        <v>0</v>
      </c>
      <c r="FD78" s="463">
        <f>+COUNTIF(W78,"&gt;0")*FTE</f>
        <v>0</v>
      </c>
      <c r="FE78" s="463">
        <f>+COUNTIF(X78,"&gt;0")*FTE</f>
        <v>0</v>
      </c>
      <c r="FF78" s="463">
        <f>+COUNTIF(Y78,"&gt;0")*FTE</f>
        <v>0</v>
      </c>
      <c r="FG78" s="463">
        <f>+COUNTIF(Z78,"&gt;0")*FTE</f>
        <v>0</v>
      </c>
      <c r="FH78" s="463">
        <f>+COUNTIF(AA78,"&gt;0")*FTE</f>
        <v>0</v>
      </c>
      <c r="FI78" s="463">
        <f>+COUNTIF(AB78,"&gt;0")*FTE</f>
        <v>0</v>
      </c>
      <c r="FJ78" s="463">
        <f>+COUNTIF(AC78,"&gt;0")*FTE</f>
        <v>0</v>
      </c>
      <c r="FK78" s="463">
        <f>+COUNTIF(AD78,"&gt;0")*FTE</f>
        <v>0</v>
      </c>
      <c r="FL78" s="463">
        <f>+COUNTIF(AE78,"&gt;0")*FTE</f>
        <v>0</v>
      </c>
      <c r="FM78" s="463">
        <f>+COUNTIF(AF78,"&gt;0")*FTE</f>
        <v>0</v>
      </c>
      <c r="FN78" s="463">
        <f>+COUNTIF(AG78,"&gt;0")*FTE</f>
        <v>0</v>
      </c>
      <c r="FO78" s="463">
        <f>+COUNTIF(AH78,"&gt;0")*FTE</f>
        <v>0</v>
      </c>
      <c r="FP78" s="463">
        <f>+COUNTIF(AI78,"&gt;0")*FTE</f>
        <v>0</v>
      </c>
      <c r="FQ78" s="463">
        <f>+COUNTIF(AJ78,"&gt;0")*FTE</f>
        <v>0</v>
      </c>
      <c r="FR78" s="463">
        <f>+COUNTIF(AK78,"&gt;0")*FTE</f>
        <v>0</v>
      </c>
      <c r="FS78" s="463">
        <f>+COUNTIF(AL78,"&gt;0")*FTE</f>
        <v>0</v>
      </c>
      <c r="FT78" s="463">
        <f>+COUNTIF(AM78,"&gt;0")*FTE</f>
        <v>0</v>
      </c>
      <c r="FU78" s="463">
        <f>+COUNTIF(AN78,"&gt;0")*FTE</f>
        <v>0</v>
      </c>
      <c r="FV78" s="463">
        <f>+COUNTIF(AO78,"&gt;0")*FTE</f>
        <v>0</v>
      </c>
      <c r="FW78" s="463">
        <f>+COUNTIF(AP78,"&gt;0")*FTE</f>
        <v>0</v>
      </c>
      <c r="FX78" s="463">
        <f>+COUNTIF(AQ78,"&gt;0")*FTE</f>
        <v>0</v>
      </c>
      <c r="FY78" s="463">
        <f>+COUNTIF(AR78,"&gt;0")*FTE</f>
        <v>0</v>
      </c>
      <c r="FZ78" s="463">
        <f>+COUNTIF(AS78,"&gt;0")*FTE</f>
        <v>0</v>
      </c>
      <c r="GA78" s="463">
        <f>+COUNTIF(AT78,"&gt;0")*FTE</f>
        <v>0</v>
      </c>
      <c r="GB78" s="463">
        <f>+COUNTIF(AU78,"&gt;0")*FTE</f>
        <v>0</v>
      </c>
      <c r="GC78" s="463">
        <f>+COUNTIF(AV78,"&gt;0")*FTE</f>
        <v>0</v>
      </c>
      <c r="GD78" s="463">
        <f>+COUNTIF(AW78,"&gt;0")*FTE</f>
        <v>0</v>
      </c>
      <c r="GE78" s="463">
        <f>+COUNTIF(AX78,"&gt;0")*FTE</f>
        <v>0</v>
      </c>
      <c r="GF78" s="463">
        <f>+COUNTIF(AY78,"&gt;0")*FTE</f>
        <v>0</v>
      </c>
      <c r="GG78" s="463">
        <f>+COUNTIF(AZ78,"&gt;0")*FTE</f>
        <v>0</v>
      </c>
      <c r="GH78" s="463">
        <f>+COUNTIF(BA78,"&gt;0")*FTE</f>
        <v>0</v>
      </c>
      <c r="GI78" s="463">
        <f>+COUNTIF(BB78,"&gt;0")*FTE</f>
        <v>0</v>
      </c>
      <c r="GJ78" s="463">
        <f>+COUNTIF(BC78,"&gt;0")*FTE</f>
        <v>0</v>
      </c>
      <c r="GK78" s="463">
        <f>+COUNTIF(BD78,"&gt;0")*FTE</f>
        <v>0</v>
      </c>
      <c r="GL78" s="463">
        <f>+COUNTIF(BE78,"&gt;0")*FTE</f>
        <v>0</v>
      </c>
      <c r="GM78" s="463">
        <f>+COUNTIF(BF78,"&gt;0")*FTE</f>
        <v>0</v>
      </c>
      <c r="GN78" s="463">
        <f>+COUNTIF(BG78,"&gt;0")*FTE</f>
        <v>0</v>
      </c>
      <c r="GO78" s="463">
        <f>+COUNTIF(BH78,"&gt;0")*FTE</f>
        <v>0</v>
      </c>
      <c r="GP78" s="463">
        <f>+COUNTIF(BI78,"&gt;0")*FTE</f>
        <v>0</v>
      </c>
      <c r="GQ78" s="463">
        <f>+COUNTIF(BJ78,"&gt;0")*FTE</f>
        <v>0</v>
      </c>
      <c r="GR78" s="463">
        <f>+COUNTIF(BK78,"&gt;0")*FTE</f>
        <v>0</v>
      </c>
      <c r="GS78" s="463">
        <f>+COUNTIF(BL78,"&gt;0")*FTE</f>
        <v>0</v>
      </c>
      <c r="GT78" s="463">
        <f>+COUNTIF(BM78,"&gt;0")*FTE</f>
        <v>0</v>
      </c>
      <c r="GU78" s="463">
        <f>+COUNTIF(BN78,"&gt;0")*FTE</f>
        <v>0</v>
      </c>
      <c r="GV78" s="463">
        <f>+COUNTIF(BO78,"&gt;0")*FTE</f>
        <v>0</v>
      </c>
      <c r="GW78" s="463">
        <f>+COUNTIF(BP78,"&gt;0")*FTE</f>
        <v>0</v>
      </c>
      <c r="GX78" s="463">
        <f>+COUNTIF(BQ78,"&gt;0")*FTE</f>
        <v>0</v>
      </c>
      <c r="GY78" s="463">
        <f>+COUNTIF(BR78,"&gt;0")*FTE</f>
        <v>0</v>
      </c>
      <c r="GZ78" s="463">
        <f>+COUNTIF(BS78,"&gt;0")*FTE</f>
        <v>0</v>
      </c>
      <c r="HA78" s="463">
        <f>+COUNTIF(BT78,"&gt;0")*FTE</f>
        <v>0</v>
      </c>
      <c r="HB78" s="463">
        <f>+COUNTIF(BU78,"&gt;0")*FTE</f>
        <v>0</v>
      </c>
      <c r="HC78" s="463">
        <f>+COUNTIF(BV78,"&gt;0")*FTE</f>
        <v>0</v>
      </c>
      <c r="HD78" s="463">
        <f>+COUNTIF(BW78,"&gt;0")*FTE</f>
        <v>0</v>
      </c>
      <c r="HE78" s="463">
        <f>+COUNTIF(BX78,"&gt;0")*FTE</f>
        <v>0</v>
      </c>
      <c r="HF78" s="463">
        <f>+COUNTIF(BY78,"&gt;0")*FTE</f>
        <v>0</v>
      </c>
      <c r="HG78" s="463">
        <f>+COUNTIF(BZ78,"&gt;0")*FTE</f>
        <v>0</v>
      </c>
      <c r="HH78" s="463">
        <f>+COUNTIF(CA78,"&gt;0")*FTE</f>
        <v>0</v>
      </c>
      <c r="HI78" s="463">
        <f>+COUNTIF(CB78,"&gt;0")*FTE</f>
        <v>0</v>
      </c>
      <c r="HJ78" s="463">
        <f>+COUNTIF(CC78,"&gt;0")*FTE</f>
        <v>0</v>
      </c>
      <c r="HK78" s="463">
        <f>+COUNTIF(CD78,"&gt;0")*FTE</f>
        <v>0</v>
      </c>
      <c r="HL78" s="463">
        <f>+COUNTIF(CE78,"&gt;0")*FTE</f>
        <v>0</v>
      </c>
      <c r="HM78" s="463">
        <f>+COUNTIF(CF78,"&gt;0")*FTE</f>
        <v>0</v>
      </c>
      <c r="HN78" s="463">
        <f>+COUNTIF(CG78,"&gt;0")*FTE</f>
        <v>0</v>
      </c>
      <c r="HO78" s="463">
        <f>+COUNTIF(CH78,"&gt;0")*FTE</f>
        <v>0</v>
      </c>
      <c r="HP78" s="463">
        <f>+COUNTIF(CI78,"&gt;0")*FTE</f>
        <v>0</v>
      </c>
      <c r="HQ78" s="463">
        <f>+COUNTIF(CJ78,"&gt;0")*FTE</f>
        <v>0</v>
      </c>
      <c r="HR78" s="463">
        <f>+COUNTIF(CK78,"&gt;0")*FTE</f>
        <v>0</v>
      </c>
      <c r="HS78" s="463">
        <f>+COUNTIF(CL78,"&gt;0")*FTE</f>
        <v>0</v>
      </c>
      <c r="HT78" s="463">
        <f>+COUNTIF(CM78,"&gt;0")*FTE</f>
        <v>0</v>
      </c>
      <c r="HU78" s="463">
        <f>+COUNTIF(CN78,"&gt;0")*FTE</f>
        <v>0</v>
      </c>
      <c r="HV78" s="463">
        <f>+COUNTIF(CO78,"&gt;0")*FTE</f>
        <v>0</v>
      </c>
      <c r="HW78" s="463">
        <f>+COUNTIF(CP78,"&gt;0")*FTE</f>
        <v>0</v>
      </c>
      <c r="HX78" s="463">
        <f>+COUNTIF(CQ78,"&gt;0")*FTE</f>
        <v>0</v>
      </c>
      <c r="HY78" s="463">
        <f>+COUNTIF(CR78,"&gt;0")*FTE</f>
        <v>0</v>
      </c>
      <c r="HZ78" s="463">
        <f>+COUNTIF(CS78,"&gt;0")*FTE</f>
        <v>0</v>
      </c>
      <c r="IA78" s="463">
        <f>+COUNTIF(CT78,"&gt;0")*FTE</f>
        <v>0</v>
      </c>
      <c r="IB78" s="463">
        <f>+COUNTIF(CU78,"&gt;0")*FTE</f>
        <v>0</v>
      </c>
      <c r="IC78" s="463">
        <f>+COUNTIF(CV78,"&gt;0")*FTE</f>
        <v>0</v>
      </c>
      <c r="ID78" s="463">
        <f>+COUNTIF(CW78,"&gt;0")*FTE</f>
        <v>0</v>
      </c>
      <c r="IE78" s="463">
        <f>+COUNTIF(CX78,"&gt;0")*FTE</f>
        <v>0</v>
      </c>
      <c r="IF78" s="463">
        <f>+COUNTIF(CY78,"&gt;0")*FTE</f>
        <v>0</v>
      </c>
      <c r="IG78" s="463">
        <f>+COUNTIF(CZ78,"&gt;0")*FTE</f>
        <v>0</v>
      </c>
      <c r="IH78" s="463">
        <f>+COUNTIF(DA78,"&gt;0")*FTE</f>
        <v>0</v>
      </c>
      <c r="II78" s="463">
        <f>+COUNTIF(DB78,"&gt;0")*FTE</f>
        <v>0</v>
      </c>
      <c r="IJ78" s="463">
        <f>+COUNTIF(DC78,"&gt;0")*FTE</f>
        <v>0</v>
      </c>
      <c r="IK78" s="463">
        <f>+COUNTIF(DD78,"&gt;0")*FTE</f>
        <v>0</v>
      </c>
      <c r="IL78" s="463">
        <f>+COUNTIF(DE78,"&gt;0")*FTE</f>
        <v>0</v>
      </c>
      <c r="IM78" s="463">
        <f>+COUNTIF(DF78,"&gt;0")*FTE</f>
        <v>0</v>
      </c>
      <c r="IN78" s="463">
        <f>+COUNTIF(DG78,"&gt;0")*FTE</f>
        <v>0</v>
      </c>
      <c r="IO78" s="463">
        <f>+COUNTIF(DH78,"&gt;0")*FTE</f>
        <v>0</v>
      </c>
      <c r="IP78" s="463">
        <f>+COUNTIF(DI78,"&gt;0")*FTE</f>
        <v>0</v>
      </c>
      <c r="IQ78" s="463">
        <f>+COUNTIF(DJ78,"&gt;0")*FTE</f>
        <v>0</v>
      </c>
      <c r="IR78" s="463">
        <f>+COUNTIF(DK78,"&gt;0")*FTE</f>
        <v>0</v>
      </c>
      <c r="IS78" s="463">
        <f>+COUNTIF(DL78,"&gt;0")*FTE</f>
        <v>0</v>
      </c>
      <c r="IT78" s="463">
        <f>+COUNTIF(DM78,"&gt;0")*FTE</f>
        <v>0</v>
      </c>
      <c r="IU78" s="463">
        <f>+COUNTIF(DN78,"&gt;0")*FTE</f>
        <v>0</v>
      </c>
      <c r="IV78" s="463">
        <f>+COUNTIF(DO78,"&gt;0")*FTE</f>
        <v>0</v>
      </c>
      <c r="IW78" s="463">
        <f>+COUNTIF(DP78,"&gt;0")*FTE</f>
        <v>0</v>
      </c>
      <c r="IX78" s="463">
        <f>+COUNTIF(DQ78,"&gt;0")*FTE</f>
        <v>0</v>
      </c>
      <c r="IY78" s="463">
        <f>+COUNTIF(DR78,"&gt;0")*FTE</f>
        <v>0</v>
      </c>
      <c r="IZ78" s="463">
        <f>+COUNTIF(DS78,"&gt;0")*FTE</f>
        <v>0</v>
      </c>
      <c r="JA78" s="463">
        <f>+COUNTIF(DT78,"&gt;0")*FTE</f>
        <v>0</v>
      </c>
      <c r="JB78" s="463">
        <f>+COUNTIF(DU78,"&gt;0")*FTE</f>
        <v>0</v>
      </c>
      <c r="JC78" s="463">
        <f>+COUNTIF(DV78,"&gt;0")*FTE</f>
        <v>0</v>
      </c>
      <c r="JD78" s="463">
        <f>+COUNTIF(DW78,"&gt;0")*FTE</f>
        <v>0</v>
      </c>
      <c r="JE78" s="463">
        <f>+COUNTIF(DX78,"&gt;0")*FTE</f>
        <v>0</v>
      </c>
      <c r="JF78" s="463">
        <f>+COUNTIF(DY78,"&gt;0")*FTE</f>
        <v>0</v>
      </c>
      <c r="JG78" s="463">
        <f>+COUNTIF(DZ78,"&gt;0")*FTE</f>
        <v>0</v>
      </c>
      <c r="JH78" s="463">
        <f>+COUNTIF(EA78,"&gt;0")*FTE</f>
        <v>0</v>
      </c>
      <c r="JI78" s="463">
        <f>+COUNTIF(EB78,"&gt;0")*FTE</f>
        <v>0</v>
      </c>
      <c r="JJ78" s="463">
        <f>+COUNTIF(EC78,"&gt;0")*FTE</f>
        <v>0</v>
      </c>
      <c r="JK78" s="463">
        <f>+COUNTIF(ED78,"&gt;0")*FTE</f>
        <v>0</v>
      </c>
      <c r="JL78" s="463">
        <f>+COUNTIF(EE78,"&gt;0")*FTE</f>
        <v>0</v>
      </c>
      <c r="JM78" s="463">
        <f>+COUNTIF(EF78,"&gt;0")*FTE</f>
        <v>0</v>
      </c>
      <c r="JN78" s="463">
        <f>+COUNTIF(EG78,"&gt;0")*FTE</f>
        <v>0</v>
      </c>
      <c r="JO78" s="463">
        <f>+COUNTIF(EH78,"&gt;0")*FTE</f>
        <v>0</v>
      </c>
      <c r="JP78" s="463">
        <f>+COUNTIF(EI78,"&gt;0")*FTE</f>
        <v>0</v>
      </c>
      <c r="JQ78" s="463">
        <f>+COUNTIF(EJ78,"&gt;0")*FTE</f>
        <v>0</v>
      </c>
      <c r="JR78" s="463">
        <f>+COUNTIF(EK78,"&gt;0")*FTE</f>
        <v>0</v>
      </c>
      <c r="JS78" s="463">
        <f>+COUNTIF(EL78,"&gt;0")*FTE</f>
        <v>0</v>
      </c>
      <c r="JT78" s="463">
        <f>+COUNTIF(EM78,"&gt;0")*FTE</f>
        <v>0</v>
      </c>
      <c r="JU78" s="463">
        <f>+COUNTIF(EN78,"&gt;0")*FTE</f>
        <v>0</v>
      </c>
      <c r="JV78" s="463">
        <f>+COUNTIF(EO78,"&gt;0")*FTE</f>
        <v>0</v>
      </c>
      <c r="JW78" s="463">
        <f>+COUNTIF(EP78,"&gt;0")*FTE</f>
        <v>0</v>
      </c>
      <c r="JX78" s="463">
        <f>+COUNTIF(EQ78,"&gt;0")*FTE</f>
        <v>0</v>
      </c>
      <c r="JY78" s="463">
        <f>+COUNTIF(ER78,"&gt;0")*FTE</f>
        <v>0</v>
      </c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</row>
    <row r="79" ht="12.75" customHeight="1">
      <c r="A79" s="467"/>
      <c r="B79" s="464" t="s">
        <v>422</v>
      </c>
      <c r="C79" s="452" t="s">
        <v>375</v>
      </c>
      <c r="D79" s="202" t="s">
        <v>403</v>
      </c>
      <c r="E79" s="453">
        <v>85000.0</v>
      </c>
      <c r="F79" s="202">
        <v>1.0</v>
      </c>
      <c r="G79" s="202">
        <v>1.0</v>
      </c>
      <c r="H79" s="202"/>
      <c r="I79" s="202"/>
      <c r="J79" s="454">
        <v>1.0</v>
      </c>
      <c r="K79" s="465">
        <f>+DATE((Starting_Year+F79-1)*ISNUMBER(F79)+2099*ISBLANK(F79),G79*ISNUMBER(G79)+12*ISBLANK(G79),1)</f>
        <v>45658</v>
      </c>
      <c r="L79" s="466">
        <f>+DATE((Starting_Year+H79-1)*ISNUMBER(H79)+2099*ISBLANK(H79),I79*ISNUMBER(I79)+12*ISBLANK(I79),1)</f>
        <v>73020</v>
      </c>
      <c r="M79" s="171">
        <f t="shared" si="93"/>
        <v>7083.333333</v>
      </c>
      <c r="N79" s="458" t="str">
        <f t="shared" si="94"/>
        <v>IT Support</v>
      </c>
      <c r="O79" s="82"/>
      <c r="P79" s="459"/>
      <c r="Q79" s="460">
        <f>(Q$70&gt;=Hire_Date)*Monthly_Salary+(AND(Q$68&lt;&gt;Hire_Month)*P79+AND(Q$68=Hire_Month,P79&gt;0)*P79*(1+Annual_Cost_of_Living_Adjustment))*(End_Date&gt;=Q$70)</f>
        <v>7083.333333</v>
      </c>
      <c r="R79" s="460">
        <f>(R$70=Hire_Date)*Monthly_Salary+(AND(R$68&lt;&gt;Hire_Month)*Q79+AND(R$68=Hire_Month,Q79&gt;0)*Q79*(1+Annual_Cost_of_Living_Adjustment))*(End_Date&gt;=R$70)</f>
        <v>7083.333333</v>
      </c>
      <c r="S79" s="460">
        <f>(S$70=Hire_Date)*Monthly_Salary+(AND(S$68&lt;&gt;Hire_Month)*R79+AND(S$68=Hire_Month,R79&gt;0)*R79*(1+Annual_Cost_of_Living_Adjustment))*(End_Date&gt;=S$70)</f>
        <v>7083.333333</v>
      </c>
      <c r="T79" s="460">
        <f>(T$70=Hire_Date)*Monthly_Salary+(AND(T$68&lt;&gt;Hire_Month)*S79+AND(T$68=Hire_Month,S79&gt;0)*S79*(1+Annual_Cost_of_Living_Adjustment))*(End_Date&gt;=T$70)</f>
        <v>7083.333333</v>
      </c>
      <c r="U79" s="460">
        <f>(U$70=Hire_Date)*Monthly_Salary+(AND(U$68&lt;&gt;Hire_Month)*T79+AND(U$68=Hire_Month,T79&gt;0)*T79*(1+Annual_Cost_of_Living_Adjustment))*(End_Date&gt;=U$70)</f>
        <v>7083.333333</v>
      </c>
      <c r="V79" s="460">
        <f>(V$70=Hire_Date)*Monthly_Salary+(AND(V$68&lt;&gt;Hire_Month)*U79+AND(V$68=Hire_Month,U79&gt;0)*U79*(1+Annual_Cost_of_Living_Adjustment))*(End_Date&gt;=V$70)</f>
        <v>7083.333333</v>
      </c>
      <c r="W79" s="460">
        <f>(W$70=Hire_Date)*Monthly_Salary+(AND(W$68&lt;&gt;Hire_Month)*V79+AND(W$68=Hire_Month,V79&gt;0)*V79*(1+Annual_Cost_of_Living_Adjustment))*(End_Date&gt;=W$70)</f>
        <v>7083.333333</v>
      </c>
      <c r="X79" s="460">
        <f>(X$70=Hire_Date)*Monthly_Salary+(AND(X$68&lt;&gt;Hire_Month)*W79+AND(X$68=Hire_Month,W79&gt;0)*W79*(1+Annual_Cost_of_Living_Adjustment))*(End_Date&gt;=X$70)</f>
        <v>7083.333333</v>
      </c>
      <c r="Y79" s="460">
        <f>(Y$70=Hire_Date)*Monthly_Salary+(AND(Y$68&lt;&gt;Hire_Month)*X79+AND(Y$68=Hire_Month,X79&gt;0)*X79*(1+Annual_Cost_of_Living_Adjustment))*(End_Date&gt;=Y$70)</f>
        <v>7083.333333</v>
      </c>
      <c r="Z79" s="460">
        <f>(Z$70=Hire_Date)*Monthly_Salary+(AND(Z$68&lt;&gt;Hire_Month)*Y79+AND(Z$68=Hire_Month,Y79&gt;0)*Y79*(1+Annual_Cost_of_Living_Adjustment))*(End_Date&gt;=Z$70)</f>
        <v>7083.333333</v>
      </c>
      <c r="AA79" s="460">
        <f>(AA$70=Hire_Date)*Monthly_Salary+(AND(AA$68&lt;&gt;Hire_Month)*Z79+AND(AA$68=Hire_Month,Z79&gt;0)*Z79*(1+Annual_Cost_of_Living_Adjustment))*(End_Date&gt;=AA$70)</f>
        <v>7083.333333</v>
      </c>
      <c r="AB79" s="460">
        <f>(AB$70=Hire_Date)*Monthly_Salary+(AND(AB$68&lt;&gt;Hire_Month)*AA79+AND(AB$68=Hire_Month,AA79&gt;0)*AA79*(1+Annual_Cost_of_Living_Adjustment))*(End_Date&gt;=AB$70)</f>
        <v>7083.333333</v>
      </c>
      <c r="AC79" s="460">
        <f>(AC$70=Hire_Date)*Monthly_Salary+(AND(AC$68&lt;&gt;Hire_Month)*AB79+AND(AC$68=Hire_Month,AB79&gt;0)*AB79*(1+Annual_Cost_of_Living_Adjustment))*(End_Date&gt;=AC$70)</f>
        <v>7225</v>
      </c>
      <c r="AD79" s="460">
        <f>(AD$70=Hire_Date)*Monthly_Salary+(AND(AD$68&lt;&gt;Hire_Month)*AC79+AND(AD$68=Hire_Month,AC79&gt;0)*AC79*(1+Annual_Cost_of_Living_Adjustment))*(End_Date&gt;=AD$70)</f>
        <v>7225</v>
      </c>
      <c r="AE79" s="460">
        <f>(AE$70=Hire_Date)*Monthly_Salary+(AND(AE$68&lt;&gt;Hire_Month)*AD79+AND(AE$68=Hire_Month,AD79&gt;0)*AD79*(1+Annual_Cost_of_Living_Adjustment))*(End_Date&gt;=AE$70)</f>
        <v>7225</v>
      </c>
      <c r="AF79" s="460">
        <f>(AF$70=Hire_Date)*Monthly_Salary+(AND(AF$68&lt;&gt;Hire_Month)*AE79+AND(AF$68=Hire_Month,AE79&gt;0)*AE79*(1+Annual_Cost_of_Living_Adjustment))*(End_Date&gt;=AF$70)</f>
        <v>7225</v>
      </c>
      <c r="AG79" s="460">
        <f>(AG$70=Hire_Date)*Monthly_Salary+(AND(AG$68&lt;&gt;Hire_Month)*AF79+AND(AG$68=Hire_Month,AF79&gt;0)*AF79*(1+Annual_Cost_of_Living_Adjustment))*(End_Date&gt;=AG$70)</f>
        <v>7225</v>
      </c>
      <c r="AH79" s="460">
        <f>(AH$70=Hire_Date)*Monthly_Salary+(AND(AH$68&lt;&gt;Hire_Month)*AG79+AND(AH$68=Hire_Month,AG79&gt;0)*AG79*(1+Annual_Cost_of_Living_Adjustment))*(End_Date&gt;=AH$70)</f>
        <v>7225</v>
      </c>
      <c r="AI79" s="460">
        <f>(AI$70=Hire_Date)*Monthly_Salary+(AND(AI$68&lt;&gt;Hire_Month)*AH79+AND(AI$68=Hire_Month,AH79&gt;0)*AH79*(1+Annual_Cost_of_Living_Adjustment))*(End_Date&gt;=AI$70)</f>
        <v>7225</v>
      </c>
      <c r="AJ79" s="460">
        <f>(AJ$70=Hire_Date)*Monthly_Salary+(AND(AJ$68&lt;&gt;Hire_Month)*AI79+AND(AJ$68=Hire_Month,AI79&gt;0)*AI79*(1+Annual_Cost_of_Living_Adjustment))*(End_Date&gt;=AJ$70)</f>
        <v>7225</v>
      </c>
      <c r="AK79" s="460">
        <f>(AK$70=Hire_Date)*Monthly_Salary+(AND(AK$68&lt;&gt;Hire_Month)*AJ79+AND(AK$68=Hire_Month,AJ79&gt;0)*AJ79*(1+Annual_Cost_of_Living_Adjustment))*(End_Date&gt;=AK$70)</f>
        <v>7225</v>
      </c>
      <c r="AL79" s="460">
        <f>(AL$70=Hire_Date)*Monthly_Salary+(AND(AL$68&lt;&gt;Hire_Month)*AK79+AND(AL$68=Hire_Month,AK79&gt;0)*AK79*(1+Annual_Cost_of_Living_Adjustment))*(End_Date&gt;=AL$70)</f>
        <v>7225</v>
      </c>
      <c r="AM79" s="460">
        <f>(AM$70=Hire_Date)*Monthly_Salary+(AND(AM$68&lt;&gt;Hire_Month)*AL79+AND(AM$68=Hire_Month,AL79&gt;0)*AL79*(1+Annual_Cost_of_Living_Adjustment))*(End_Date&gt;=AM$70)</f>
        <v>7225</v>
      </c>
      <c r="AN79" s="460">
        <f>(AN$70=Hire_Date)*Monthly_Salary+(AND(AN$68&lt;&gt;Hire_Month)*AM79+AND(AN$68=Hire_Month,AM79&gt;0)*AM79*(1+Annual_Cost_of_Living_Adjustment))*(End_Date&gt;=AN$70)</f>
        <v>7225</v>
      </c>
      <c r="AO79" s="460">
        <f>(AO$70=Hire_Date)*Monthly_Salary+(AND(AO$68&lt;&gt;Hire_Month)*AN79+AND(AO$68=Hire_Month,AN79&gt;0)*AN79*(1+Annual_Cost_of_Living_Adjustment))*(End_Date&gt;=AO$70)</f>
        <v>7369.5</v>
      </c>
      <c r="AP79" s="460">
        <f>(AP$70=Hire_Date)*Monthly_Salary+(AND(AP$68&lt;&gt;Hire_Month)*AO79+AND(AP$68=Hire_Month,AO79&gt;0)*AO79*(1+Annual_Cost_of_Living_Adjustment))*(End_Date&gt;=AP$70)</f>
        <v>7369.5</v>
      </c>
      <c r="AQ79" s="460">
        <f>(AQ$70=Hire_Date)*Monthly_Salary+(AND(AQ$68&lt;&gt;Hire_Month)*AP79+AND(AQ$68=Hire_Month,AP79&gt;0)*AP79*(1+Annual_Cost_of_Living_Adjustment))*(End_Date&gt;=AQ$70)</f>
        <v>7369.5</v>
      </c>
      <c r="AR79" s="460">
        <f>(AR$70=Hire_Date)*Monthly_Salary+(AND(AR$68&lt;&gt;Hire_Month)*AQ79+AND(AR$68=Hire_Month,AQ79&gt;0)*AQ79*(1+Annual_Cost_of_Living_Adjustment))*(End_Date&gt;=AR$70)</f>
        <v>7369.5</v>
      </c>
      <c r="AS79" s="460">
        <f>(AS$70=Hire_Date)*Monthly_Salary+(AND(AS$68&lt;&gt;Hire_Month)*AR79+AND(AS$68=Hire_Month,AR79&gt;0)*AR79*(1+Annual_Cost_of_Living_Adjustment))*(End_Date&gt;=AS$70)</f>
        <v>7369.5</v>
      </c>
      <c r="AT79" s="460">
        <f>(AT$70=Hire_Date)*Monthly_Salary+(AND(AT$68&lt;&gt;Hire_Month)*AS79+AND(AT$68=Hire_Month,AS79&gt;0)*AS79*(1+Annual_Cost_of_Living_Adjustment))*(End_Date&gt;=AT$70)</f>
        <v>7369.5</v>
      </c>
      <c r="AU79" s="460">
        <f>(AU$70=Hire_Date)*Monthly_Salary+(AND(AU$68&lt;&gt;Hire_Month)*AT79+AND(AU$68=Hire_Month,AT79&gt;0)*AT79*(1+Annual_Cost_of_Living_Adjustment))*(End_Date&gt;=AU$70)</f>
        <v>7369.5</v>
      </c>
      <c r="AV79" s="460">
        <f>(AV$70=Hire_Date)*Monthly_Salary+(AND(AV$68&lt;&gt;Hire_Month)*AU79+AND(AV$68=Hire_Month,AU79&gt;0)*AU79*(1+Annual_Cost_of_Living_Adjustment))*(End_Date&gt;=AV$70)</f>
        <v>7369.5</v>
      </c>
      <c r="AW79" s="460">
        <f>(AW$70=Hire_Date)*Monthly_Salary+(AND(AW$68&lt;&gt;Hire_Month)*AV79+AND(AW$68=Hire_Month,AV79&gt;0)*AV79*(1+Annual_Cost_of_Living_Adjustment))*(End_Date&gt;=AW$70)</f>
        <v>7369.5</v>
      </c>
      <c r="AX79" s="460">
        <f>(AX$70=Hire_Date)*Monthly_Salary+(AND(AX$68&lt;&gt;Hire_Month)*AW79+AND(AX$68=Hire_Month,AW79&gt;0)*AW79*(1+Annual_Cost_of_Living_Adjustment))*(End_Date&gt;=AX$70)</f>
        <v>7369.5</v>
      </c>
      <c r="AY79" s="460">
        <f>(AY$70=Hire_Date)*Monthly_Salary+(AND(AY$68&lt;&gt;Hire_Month)*AX79+AND(AY$68=Hire_Month,AX79&gt;0)*AX79*(1+Annual_Cost_of_Living_Adjustment))*(End_Date&gt;=AY$70)</f>
        <v>7369.5</v>
      </c>
      <c r="AZ79" s="460">
        <f>(AZ$70=Hire_Date)*Monthly_Salary+(AND(AZ$68&lt;&gt;Hire_Month)*AY79+AND(AZ$68=Hire_Month,AY79&gt;0)*AY79*(1+Annual_Cost_of_Living_Adjustment))*(End_Date&gt;=AZ$70)</f>
        <v>7369.5</v>
      </c>
      <c r="BA79" s="460">
        <f>(BA$70=Hire_Date)*Monthly_Salary+(AND(BA$68&lt;&gt;Hire_Month)*AZ79+AND(BA$68=Hire_Month,AZ79&gt;0)*AZ79*(1+Annual_Cost_of_Living_Adjustment))*(End_Date&gt;=BA$70)</f>
        <v>7516.89</v>
      </c>
      <c r="BB79" s="460">
        <f>(BB$70=Hire_Date)*Monthly_Salary+(AND(BB$68&lt;&gt;Hire_Month)*BA79+AND(BB$68=Hire_Month,BA79&gt;0)*BA79*(1+Annual_Cost_of_Living_Adjustment))*(End_Date&gt;=BB$70)</f>
        <v>7516.89</v>
      </c>
      <c r="BC79" s="460">
        <f>(BC$70=Hire_Date)*Monthly_Salary+(AND(BC$68&lt;&gt;Hire_Month)*BB79+AND(BC$68=Hire_Month,BB79&gt;0)*BB79*(1+Annual_Cost_of_Living_Adjustment))*(End_Date&gt;=BC$70)</f>
        <v>7516.89</v>
      </c>
      <c r="BD79" s="460">
        <f>(BD$70=Hire_Date)*Monthly_Salary+(AND(BD$68&lt;&gt;Hire_Month)*BC79+AND(BD$68=Hire_Month,BC79&gt;0)*BC79*(1+Annual_Cost_of_Living_Adjustment))*(End_Date&gt;=BD$70)</f>
        <v>7516.89</v>
      </c>
      <c r="BE79" s="460">
        <f>(BE$70=Hire_Date)*Monthly_Salary+(AND(BE$68&lt;&gt;Hire_Month)*BD79+AND(BE$68=Hire_Month,BD79&gt;0)*BD79*(1+Annual_Cost_of_Living_Adjustment))*(End_Date&gt;=BE$70)</f>
        <v>7516.89</v>
      </c>
      <c r="BF79" s="460">
        <f>(BF$70=Hire_Date)*Monthly_Salary+(AND(BF$68&lt;&gt;Hire_Month)*BE79+AND(BF$68=Hire_Month,BE79&gt;0)*BE79*(1+Annual_Cost_of_Living_Adjustment))*(End_Date&gt;=BF$70)</f>
        <v>7516.89</v>
      </c>
      <c r="BG79" s="460">
        <f>(BG$70=Hire_Date)*Monthly_Salary+(AND(BG$68&lt;&gt;Hire_Month)*BF79+AND(BG$68=Hire_Month,BF79&gt;0)*BF79*(1+Annual_Cost_of_Living_Adjustment))*(End_Date&gt;=BG$70)</f>
        <v>7516.89</v>
      </c>
      <c r="BH79" s="460">
        <f>(BH$70=Hire_Date)*Monthly_Salary+(AND(BH$68&lt;&gt;Hire_Month)*BG79+AND(BH$68=Hire_Month,BG79&gt;0)*BG79*(1+Annual_Cost_of_Living_Adjustment))*(End_Date&gt;=BH$70)</f>
        <v>7516.89</v>
      </c>
      <c r="BI79" s="460">
        <f>(BI$70=Hire_Date)*Monthly_Salary+(AND(BI$68&lt;&gt;Hire_Month)*BH79+AND(BI$68=Hire_Month,BH79&gt;0)*BH79*(1+Annual_Cost_of_Living_Adjustment))*(End_Date&gt;=BI$70)</f>
        <v>7516.89</v>
      </c>
      <c r="BJ79" s="460">
        <f>(BJ$70=Hire_Date)*Monthly_Salary+(AND(BJ$68&lt;&gt;Hire_Month)*BI79+AND(BJ$68=Hire_Month,BI79&gt;0)*BI79*(1+Annual_Cost_of_Living_Adjustment))*(End_Date&gt;=BJ$70)</f>
        <v>7516.89</v>
      </c>
      <c r="BK79" s="460">
        <f>(BK$70=Hire_Date)*Monthly_Salary+(AND(BK$68&lt;&gt;Hire_Month)*BJ79+AND(BK$68=Hire_Month,BJ79&gt;0)*BJ79*(1+Annual_Cost_of_Living_Adjustment))*(End_Date&gt;=BK$70)</f>
        <v>7516.89</v>
      </c>
      <c r="BL79" s="460">
        <f>(BL$70=Hire_Date)*Monthly_Salary+(AND(BL$68&lt;&gt;Hire_Month)*BK79+AND(BL$68=Hire_Month,BK79&gt;0)*BK79*(1+Annual_Cost_of_Living_Adjustment))*(End_Date&gt;=BL$70)</f>
        <v>7516.89</v>
      </c>
      <c r="BM79" s="460">
        <f>(BM$70=Hire_Date)*Monthly_Salary+(AND(BM$68&lt;&gt;Hire_Month)*BL79+AND(BM$68=Hire_Month,BL79&gt;0)*BL79*(1+Annual_Cost_of_Living_Adjustment))*(End_Date&gt;=BM$70)</f>
        <v>7667.2278</v>
      </c>
      <c r="BN79" s="460">
        <f>(BN$70=Hire_Date)*Monthly_Salary+(AND(BN$68&lt;&gt;Hire_Month)*BM79+AND(BN$68=Hire_Month,BM79&gt;0)*BM79*(1+Annual_Cost_of_Living_Adjustment))*(End_Date&gt;=BN$70)</f>
        <v>7667.2278</v>
      </c>
      <c r="BO79" s="460">
        <f>(BO$70=Hire_Date)*Monthly_Salary+(AND(BO$68&lt;&gt;Hire_Month)*BN79+AND(BO$68=Hire_Month,BN79&gt;0)*BN79*(1+Annual_Cost_of_Living_Adjustment))*(End_Date&gt;=BO$70)</f>
        <v>7667.2278</v>
      </c>
      <c r="BP79" s="460">
        <f>(BP$70=Hire_Date)*Monthly_Salary+(AND(BP$68&lt;&gt;Hire_Month)*BO79+AND(BP$68=Hire_Month,BO79&gt;0)*BO79*(1+Annual_Cost_of_Living_Adjustment))*(End_Date&gt;=BP$70)</f>
        <v>7667.2278</v>
      </c>
      <c r="BQ79" s="460">
        <f>(BQ$70=Hire_Date)*Monthly_Salary+(AND(BQ$68&lt;&gt;Hire_Month)*BP79+AND(BQ$68=Hire_Month,BP79&gt;0)*BP79*(1+Annual_Cost_of_Living_Adjustment))*(End_Date&gt;=BQ$70)</f>
        <v>7667.2278</v>
      </c>
      <c r="BR79" s="460">
        <f>(BR$70=Hire_Date)*Monthly_Salary+(AND(BR$68&lt;&gt;Hire_Month)*BQ79+AND(BR$68=Hire_Month,BQ79&gt;0)*BQ79*(1+Annual_Cost_of_Living_Adjustment))*(End_Date&gt;=BR$70)</f>
        <v>7667.2278</v>
      </c>
      <c r="BS79" s="460">
        <f>(BS$70=Hire_Date)*Monthly_Salary+(AND(BS$68&lt;&gt;Hire_Month)*BR79+AND(BS$68=Hire_Month,BR79&gt;0)*BR79*(1+Annual_Cost_of_Living_Adjustment))*(End_Date&gt;=BS$70)</f>
        <v>7667.2278</v>
      </c>
      <c r="BT79" s="460">
        <f>(BT$70=Hire_Date)*Monthly_Salary+(AND(BT$68&lt;&gt;Hire_Month)*BS79+AND(BT$68=Hire_Month,BS79&gt;0)*BS79*(1+Annual_Cost_of_Living_Adjustment))*(End_Date&gt;=BT$70)</f>
        <v>7667.2278</v>
      </c>
      <c r="BU79" s="460">
        <f>(BU$70=Hire_Date)*Monthly_Salary+(AND(BU$68&lt;&gt;Hire_Month)*BT79+AND(BU$68=Hire_Month,BT79&gt;0)*BT79*(1+Annual_Cost_of_Living_Adjustment))*(End_Date&gt;=BU$70)</f>
        <v>7667.2278</v>
      </c>
      <c r="BV79" s="460">
        <f>(BV$70=Hire_Date)*Monthly_Salary+(AND(BV$68&lt;&gt;Hire_Month)*BU79+AND(BV$68=Hire_Month,BU79&gt;0)*BU79*(1+Annual_Cost_of_Living_Adjustment))*(End_Date&gt;=BV$70)</f>
        <v>7667.2278</v>
      </c>
      <c r="BW79" s="460">
        <f>(BW$70=Hire_Date)*Monthly_Salary+(AND(BW$68&lt;&gt;Hire_Month)*BV79+AND(BW$68=Hire_Month,BV79&gt;0)*BV79*(1+Annual_Cost_of_Living_Adjustment))*(End_Date&gt;=BW$70)</f>
        <v>7667.2278</v>
      </c>
      <c r="BX79" s="460">
        <f>(BX$70=Hire_Date)*Monthly_Salary+(AND(BX$68&lt;&gt;Hire_Month)*BW79+AND(BX$68=Hire_Month,BW79&gt;0)*BW79*(1+Annual_Cost_of_Living_Adjustment))*(End_Date&gt;=BX$70)</f>
        <v>7667.2278</v>
      </c>
      <c r="BY79" s="460">
        <f>(BY$70=Hire_Date)*Monthly_Salary+(AND(BY$68&lt;&gt;Hire_Month)*BX79+AND(BY$68=Hire_Month,BX79&gt;0)*BX79*(1+Annual_Cost_of_Living_Adjustment))*(End_Date&gt;=BY$70)</f>
        <v>7820.572356</v>
      </c>
      <c r="BZ79" s="460">
        <f>(BZ$70=Hire_Date)*Monthly_Salary+(AND(BZ$68&lt;&gt;Hire_Month)*BY79+AND(BZ$68=Hire_Month,BY79&gt;0)*BY79*(1+Annual_Cost_of_Living_Adjustment))*(End_Date&gt;=BZ$70)</f>
        <v>7820.572356</v>
      </c>
      <c r="CA79" s="460">
        <f>(CA$70=Hire_Date)*Monthly_Salary+(AND(CA$68&lt;&gt;Hire_Month)*BZ79+AND(CA$68=Hire_Month,BZ79&gt;0)*BZ79*(1+Annual_Cost_of_Living_Adjustment))*(End_Date&gt;=CA$70)</f>
        <v>7820.572356</v>
      </c>
      <c r="CB79" s="460">
        <f>(CB$70=Hire_Date)*Monthly_Salary+(AND(CB$68&lt;&gt;Hire_Month)*CA79+AND(CB$68=Hire_Month,CA79&gt;0)*CA79*(1+Annual_Cost_of_Living_Adjustment))*(End_Date&gt;=CB$70)</f>
        <v>7820.572356</v>
      </c>
      <c r="CC79" s="460">
        <f>(CC$70=Hire_Date)*Monthly_Salary+(AND(CC$68&lt;&gt;Hire_Month)*CB79+AND(CC$68=Hire_Month,CB79&gt;0)*CB79*(1+Annual_Cost_of_Living_Adjustment))*(End_Date&gt;=CC$70)</f>
        <v>7820.572356</v>
      </c>
      <c r="CD79" s="460">
        <f>(CD$70=Hire_Date)*Monthly_Salary+(AND(CD$68&lt;&gt;Hire_Month)*CC79+AND(CD$68=Hire_Month,CC79&gt;0)*CC79*(1+Annual_Cost_of_Living_Adjustment))*(End_Date&gt;=CD$70)</f>
        <v>7820.572356</v>
      </c>
      <c r="CE79" s="460">
        <f>(CE$70=Hire_Date)*Monthly_Salary+(AND(CE$68&lt;&gt;Hire_Month)*CD79+AND(CE$68=Hire_Month,CD79&gt;0)*CD79*(1+Annual_Cost_of_Living_Adjustment))*(End_Date&gt;=CE$70)</f>
        <v>7820.572356</v>
      </c>
      <c r="CF79" s="460">
        <f>(CF$70=Hire_Date)*Monthly_Salary+(AND(CF$68&lt;&gt;Hire_Month)*CE79+AND(CF$68=Hire_Month,CE79&gt;0)*CE79*(1+Annual_Cost_of_Living_Adjustment))*(End_Date&gt;=CF$70)</f>
        <v>7820.572356</v>
      </c>
      <c r="CG79" s="460">
        <f>(CG$70=Hire_Date)*Monthly_Salary+(AND(CG$68&lt;&gt;Hire_Month)*CF79+AND(CG$68=Hire_Month,CF79&gt;0)*CF79*(1+Annual_Cost_of_Living_Adjustment))*(End_Date&gt;=CG$70)</f>
        <v>7820.572356</v>
      </c>
      <c r="CH79" s="460">
        <f>(CH$70=Hire_Date)*Monthly_Salary+(AND(CH$68&lt;&gt;Hire_Month)*CG79+AND(CH$68=Hire_Month,CG79&gt;0)*CG79*(1+Annual_Cost_of_Living_Adjustment))*(End_Date&gt;=CH$70)</f>
        <v>7820.572356</v>
      </c>
      <c r="CI79" s="460">
        <f>(CI$70=Hire_Date)*Monthly_Salary+(AND(CI$68&lt;&gt;Hire_Month)*CH79+AND(CI$68=Hire_Month,CH79&gt;0)*CH79*(1+Annual_Cost_of_Living_Adjustment))*(End_Date&gt;=CI$70)</f>
        <v>7820.572356</v>
      </c>
      <c r="CJ79" s="460">
        <f>(CJ$70=Hire_Date)*Monthly_Salary+(AND(CJ$68&lt;&gt;Hire_Month)*CI79+AND(CJ$68=Hire_Month,CI79&gt;0)*CI79*(1+Annual_Cost_of_Living_Adjustment))*(End_Date&gt;=CJ$70)</f>
        <v>7820.572356</v>
      </c>
      <c r="CK79" s="460">
        <f>(CK$70=Hire_Date)*Monthly_Salary+(AND(CK$68&lt;&gt;Hire_Month)*CJ79+AND(CK$68=Hire_Month,CJ79&gt;0)*CJ79*(1+Annual_Cost_of_Living_Adjustment))*(End_Date&gt;=CK$70)</f>
        <v>7976.983803</v>
      </c>
      <c r="CL79" s="460">
        <f>(CL$70=Hire_Date)*Monthly_Salary+(AND(CL$68&lt;&gt;Hire_Month)*CK79+AND(CL$68=Hire_Month,CK79&gt;0)*CK79*(1+Annual_Cost_of_Living_Adjustment))*(End_Date&gt;=CL$70)</f>
        <v>7976.983803</v>
      </c>
      <c r="CM79" s="460">
        <f>(CM$70=Hire_Date)*Monthly_Salary+(AND(CM$68&lt;&gt;Hire_Month)*CL79+AND(CM$68=Hire_Month,CL79&gt;0)*CL79*(1+Annual_Cost_of_Living_Adjustment))*(End_Date&gt;=CM$70)</f>
        <v>7976.983803</v>
      </c>
      <c r="CN79" s="460">
        <f>(CN$70=Hire_Date)*Monthly_Salary+(AND(CN$68&lt;&gt;Hire_Month)*CM79+AND(CN$68=Hire_Month,CM79&gt;0)*CM79*(1+Annual_Cost_of_Living_Adjustment))*(End_Date&gt;=CN$70)</f>
        <v>7976.983803</v>
      </c>
      <c r="CO79" s="460">
        <f>(CO$70=Hire_Date)*Monthly_Salary+(AND(CO$68&lt;&gt;Hire_Month)*CN79+AND(CO$68=Hire_Month,CN79&gt;0)*CN79*(1+Annual_Cost_of_Living_Adjustment))*(End_Date&gt;=CO$70)</f>
        <v>7976.983803</v>
      </c>
      <c r="CP79" s="460">
        <f>(CP$70=Hire_Date)*Monthly_Salary+(AND(CP$68&lt;&gt;Hire_Month)*CO79+AND(CP$68=Hire_Month,CO79&gt;0)*CO79*(1+Annual_Cost_of_Living_Adjustment))*(End_Date&gt;=CP$70)</f>
        <v>7976.983803</v>
      </c>
      <c r="CQ79" s="460">
        <f>(CQ$70=Hire_Date)*Monthly_Salary+(AND(CQ$68&lt;&gt;Hire_Month)*CP79+AND(CQ$68=Hire_Month,CP79&gt;0)*CP79*(1+Annual_Cost_of_Living_Adjustment))*(End_Date&gt;=CQ$70)</f>
        <v>7976.983803</v>
      </c>
      <c r="CR79" s="460">
        <f>(CR$70=Hire_Date)*Monthly_Salary+(AND(CR$68&lt;&gt;Hire_Month)*CQ79+AND(CR$68=Hire_Month,CQ79&gt;0)*CQ79*(1+Annual_Cost_of_Living_Adjustment))*(End_Date&gt;=CR$70)</f>
        <v>7976.983803</v>
      </c>
      <c r="CS79" s="460">
        <f>(CS$70=Hire_Date)*Monthly_Salary+(AND(CS$68&lt;&gt;Hire_Month)*CR79+AND(CS$68=Hire_Month,CR79&gt;0)*CR79*(1+Annual_Cost_of_Living_Adjustment))*(End_Date&gt;=CS$70)</f>
        <v>7976.983803</v>
      </c>
      <c r="CT79" s="460">
        <f>(CT$70=Hire_Date)*Monthly_Salary+(AND(CT$68&lt;&gt;Hire_Month)*CS79+AND(CT$68=Hire_Month,CS79&gt;0)*CS79*(1+Annual_Cost_of_Living_Adjustment))*(End_Date&gt;=CT$70)</f>
        <v>7976.983803</v>
      </c>
      <c r="CU79" s="460">
        <f>(CU$70=Hire_Date)*Monthly_Salary+(AND(CU$68&lt;&gt;Hire_Month)*CT79+AND(CU$68=Hire_Month,CT79&gt;0)*CT79*(1+Annual_Cost_of_Living_Adjustment))*(End_Date&gt;=CU$70)</f>
        <v>7976.983803</v>
      </c>
      <c r="CV79" s="460">
        <f>(CV$70=Hire_Date)*Monthly_Salary+(AND(CV$68&lt;&gt;Hire_Month)*CU79+AND(CV$68=Hire_Month,CU79&gt;0)*CU79*(1+Annual_Cost_of_Living_Adjustment))*(End_Date&gt;=CV$70)</f>
        <v>7976.983803</v>
      </c>
      <c r="CW79" s="460">
        <f>(CW$70=Hire_Date)*Monthly_Salary+(AND(CW$68&lt;&gt;Hire_Month)*CV79+AND(CW$68=Hire_Month,CV79&gt;0)*CV79*(1+Annual_Cost_of_Living_Adjustment))*(End_Date&gt;=CW$70)</f>
        <v>8136.523479</v>
      </c>
      <c r="CX79" s="460">
        <f>(CX$70=Hire_Date)*Monthly_Salary+(AND(CX$68&lt;&gt;Hire_Month)*CW79+AND(CX$68=Hire_Month,CW79&gt;0)*CW79*(1+Annual_Cost_of_Living_Adjustment))*(End_Date&gt;=CX$70)</f>
        <v>8136.523479</v>
      </c>
      <c r="CY79" s="460">
        <f>(CY$70=Hire_Date)*Monthly_Salary+(AND(CY$68&lt;&gt;Hire_Month)*CX79+AND(CY$68=Hire_Month,CX79&gt;0)*CX79*(1+Annual_Cost_of_Living_Adjustment))*(End_Date&gt;=CY$70)</f>
        <v>8136.523479</v>
      </c>
      <c r="CZ79" s="460">
        <f>(CZ$70=Hire_Date)*Monthly_Salary+(AND(CZ$68&lt;&gt;Hire_Month)*CY79+AND(CZ$68=Hire_Month,CY79&gt;0)*CY79*(1+Annual_Cost_of_Living_Adjustment))*(End_Date&gt;=CZ$70)</f>
        <v>8136.523479</v>
      </c>
      <c r="DA79" s="460">
        <f>(DA$70=Hire_Date)*Monthly_Salary+(AND(DA$68&lt;&gt;Hire_Month)*CZ79+AND(DA$68=Hire_Month,CZ79&gt;0)*CZ79*(1+Annual_Cost_of_Living_Adjustment))*(End_Date&gt;=DA$70)</f>
        <v>8136.523479</v>
      </c>
      <c r="DB79" s="460">
        <f>(DB$70=Hire_Date)*Monthly_Salary+(AND(DB$68&lt;&gt;Hire_Month)*DA79+AND(DB$68=Hire_Month,DA79&gt;0)*DA79*(1+Annual_Cost_of_Living_Adjustment))*(End_Date&gt;=DB$70)</f>
        <v>8136.523479</v>
      </c>
      <c r="DC79" s="460">
        <f>(DC$70=Hire_Date)*Monthly_Salary+(AND(DC$68&lt;&gt;Hire_Month)*DB79+AND(DC$68=Hire_Month,DB79&gt;0)*DB79*(1+Annual_Cost_of_Living_Adjustment))*(End_Date&gt;=DC$70)</f>
        <v>8136.523479</v>
      </c>
      <c r="DD79" s="460">
        <f>(DD$70=Hire_Date)*Monthly_Salary+(AND(DD$68&lt;&gt;Hire_Month)*DC79+AND(DD$68=Hire_Month,DC79&gt;0)*DC79*(1+Annual_Cost_of_Living_Adjustment))*(End_Date&gt;=DD$70)</f>
        <v>8136.523479</v>
      </c>
      <c r="DE79" s="460">
        <f>(DE$70=Hire_Date)*Monthly_Salary+(AND(DE$68&lt;&gt;Hire_Month)*DD79+AND(DE$68=Hire_Month,DD79&gt;0)*DD79*(1+Annual_Cost_of_Living_Adjustment))*(End_Date&gt;=DE$70)</f>
        <v>8136.523479</v>
      </c>
      <c r="DF79" s="460">
        <f>(DF$70=Hire_Date)*Monthly_Salary+(AND(DF$68&lt;&gt;Hire_Month)*DE79+AND(DF$68=Hire_Month,DE79&gt;0)*DE79*(1+Annual_Cost_of_Living_Adjustment))*(End_Date&gt;=DF$70)</f>
        <v>8136.523479</v>
      </c>
      <c r="DG79" s="460">
        <f>(DG$70=Hire_Date)*Monthly_Salary+(AND(DG$68&lt;&gt;Hire_Month)*DF79+AND(DG$68=Hire_Month,DF79&gt;0)*DF79*(1+Annual_Cost_of_Living_Adjustment))*(End_Date&gt;=DG$70)</f>
        <v>8136.523479</v>
      </c>
      <c r="DH79" s="460">
        <f>(DH$70=Hire_Date)*Monthly_Salary+(AND(DH$68&lt;&gt;Hire_Month)*DG79+AND(DH$68=Hire_Month,DG79&gt;0)*DG79*(1+Annual_Cost_of_Living_Adjustment))*(End_Date&gt;=DH$70)</f>
        <v>8136.523479</v>
      </c>
      <c r="DI79" s="460">
        <f>(DI$70=Hire_Date)*Monthly_Salary+(AND(DI$68&lt;&gt;Hire_Month)*DH79+AND(DI$68=Hire_Month,DH79&gt;0)*DH79*(1+Annual_Cost_of_Living_Adjustment))*(End_Date&gt;=DI$70)</f>
        <v>8299.253949</v>
      </c>
      <c r="DJ79" s="460">
        <f>(DJ$70=Hire_Date)*Monthly_Salary+(AND(DJ$68&lt;&gt;Hire_Month)*DI79+AND(DJ$68=Hire_Month,DI79&gt;0)*DI79*(1+Annual_Cost_of_Living_Adjustment))*(End_Date&gt;=DJ$70)</f>
        <v>8299.253949</v>
      </c>
      <c r="DK79" s="460">
        <f>(DK$70=Hire_Date)*Monthly_Salary+(AND(DK$68&lt;&gt;Hire_Month)*DJ79+AND(DK$68=Hire_Month,DJ79&gt;0)*DJ79*(1+Annual_Cost_of_Living_Adjustment))*(End_Date&gt;=DK$70)</f>
        <v>8299.253949</v>
      </c>
      <c r="DL79" s="460">
        <f>(DL$70=Hire_Date)*Monthly_Salary+(AND(DL$68&lt;&gt;Hire_Month)*DK79+AND(DL$68=Hire_Month,DK79&gt;0)*DK79*(1+Annual_Cost_of_Living_Adjustment))*(End_Date&gt;=DL$70)</f>
        <v>8299.253949</v>
      </c>
      <c r="DM79" s="460">
        <f>(DM$70=Hire_Date)*Monthly_Salary+(AND(DM$68&lt;&gt;Hire_Month)*DL79+AND(DM$68=Hire_Month,DL79&gt;0)*DL79*(1+Annual_Cost_of_Living_Adjustment))*(End_Date&gt;=DM$70)</f>
        <v>8299.253949</v>
      </c>
      <c r="DN79" s="460">
        <f>(DN$70=Hire_Date)*Monthly_Salary+(AND(DN$68&lt;&gt;Hire_Month)*DM79+AND(DN$68=Hire_Month,DM79&gt;0)*DM79*(1+Annual_Cost_of_Living_Adjustment))*(End_Date&gt;=DN$70)</f>
        <v>8299.253949</v>
      </c>
      <c r="DO79" s="460">
        <f>(DO$70=Hire_Date)*Monthly_Salary+(AND(DO$68&lt;&gt;Hire_Month)*DN79+AND(DO$68=Hire_Month,DN79&gt;0)*DN79*(1+Annual_Cost_of_Living_Adjustment))*(End_Date&gt;=DO$70)</f>
        <v>8299.253949</v>
      </c>
      <c r="DP79" s="460">
        <f>(DP$70=Hire_Date)*Monthly_Salary+(AND(DP$68&lt;&gt;Hire_Month)*DO79+AND(DP$68=Hire_Month,DO79&gt;0)*DO79*(1+Annual_Cost_of_Living_Adjustment))*(End_Date&gt;=DP$70)</f>
        <v>8299.253949</v>
      </c>
      <c r="DQ79" s="460">
        <f>(DQ$70=Hire_Date)*Monthly_Salary+(AND(DQ$68&lt;&gt;Hire_Month)*DP79+AND(DQ$68=Hire_Month,DP79&gt;0)*DP79*(1+Annual_Cost_of_Living_Adjustment))*(End_Date&gt;=DQ$70)</f>
        <v>8299.253949</v>
      </c>
      <c r="DR79" s="460">
        <f>(DR$70=Hire_Date)*Monthly_Salary+(AND(DR$68&lt;&gt;Hire_Month)*DQ79+AND(DR$68=Hire_Month,DQ79&gt;0)*DQ79*(1+Annual_Cost_of_Living_Adjustment))*(End_Date&gt;=DR$70)</f>
        <v>8299.253949</v>
      </c>
      <c r="DS79" s="460">
        <f>(DS$70=Hire_Date)*Monthly_Salary+(AND(DS$68&lt;&gt;Hire_Month)*DR79+AND(DS$68=Hire_Month,DR79&gt;0)*DR79*(1+Annual_Cost_of_Living_Adjustment))*(End_Date&gt;=DS$70)</f>
        <v>8299.253949</v>
      </c>
      <c r="DT79" s="460">
        <f>(DT$70=Hire_Date)*Monthly_Salary+(AND(DT$68&lt;&gt;Hire_Month)*DS79+AND(DT$68=Hire_Month,DS79&gt;0)*DS79*(1+Annual_Cost_of_Living_Adjustment))*(End_Date&gt;=DT$70)</f>
        <v>8299.253949</v>
      </c>
      <c r="DU79" s="460">
        <f>(DU$70=Hire_Date)*Monthly_Salary+(AND(DU$68&lt;&gt;Hire_Month)*DT79+AND(DU$68=Hire_Month,DT79&gt;0)*DT79*(1+Annual_Cost_of_Living_Adjustment))*(End_Date&gt;=DU$70)</f>
        <v>8465.239028</v>
      </c>
      <c r="DV79" s="460">
        <f>(DV$70=Hire_Date)*Monthly_Salary+(AND(DV$68&lt;&gt;Hire_Month)*DU79+AND(DV$68=Hire_Month,DU79&gt;0)*DU79*(1+Annual_Cost_of_Living_Adjustment))*(End_Date&gt;=DV$70)</f>
        <v>8465.239028</v>
      </c>
      <c r="DW79" s="460">
        <f>(DW$70=Hire_Date)*Monthly_Salary+(AND(DW$68&lt;&gt;Hire_Month)*DV79+AND(DW$68=Hire_Month,DV79&gt;0)*DV79*(1+Annual_Cost_of_Living_Adjustment))*(End_Date&gt;=DW$70)</f>
        <v>8465.239028</v>
      </c>
      <c r="DX79" s="460">
        <f>(DX$70=Hire_Date)*Monthly_Salary+(AND(DX$68&lt;&gt;Hire_Month)*DW79+AND(DX$68=Hire_Month,DW79&gt;0)*DW79*(1+Annual_Cost_of_Living_Adjustment))*(End_Date&gt;=DX$70)</f>
        <v>8465.239028</v>
      </c>
      <c r="DY79" s="460">
        <f>(DY$70=Hire_Date)*Monthly_Salary+(AND(DY$68&lt;&gt;Hire_Month)*DX79+AND(DY$68=Hire_Month,DX79&gt;0)*DX79*(1+Annual_Cost_of_Living_Adjustment))*(End_Date&gt;=DY$70)</f>
        <v>8465.239028</v>
      </c>
      <c r="DZ79" s="460">
        <f>(DZ$70=Hire_Date)*Monthly_Salary+(AND(DZ$68&lt;&gt;Hire_Month)*DY79+AND(DZ$68=Hire_Month,DY79&gt;0)*DY79*(1+Annual_Cost_of_Living_Adjustment))*(End_Date&gt;=DZ$70)</f>
        <v>8465.239028</v>
      </c>
      <c r="EA79" s="460">
        <f>(EA$70=Hire_Date)*Monthly_Salary+(AND(EA$68&lt;&gt;Hire_Month)*DZ79+AND(EA$68=Hire_Month,DZ79&gt;0)*DZ79*(1+Annual_Cost_of_Living_Adjustment))*(End_Date&gt;=EA$70)</f>
        <v>8465.239028</v>
      </c>
      <c r="EB79" s="460">
        <f>(EB$70=Hire_Date)*Monthly_Salary+(AND(EB$68&lt;&gt;Hire_Month)*EA79+AND(EB$68=Hire_Month,EA79&gt;0)*EA79*(1+Annual_Cost_of_Living_Adjustment))*(End_Date&gt;=EB$70)</f>
        <v>8465.239028</v>
      </c>
      <c r="EC79" s="460">
        <f>(EC$70=Hire_Date)*Monthly_Salary+(AND(EC$68&lt;&gt;Hire_Month)*EB79+AND(EC$68=Hire_Month,EB79&gt;0)*EB79*(1+Annual_Cost_of_Living_Adjustment))*(End_Date&gt;=EC$70)</f>
        <v>8465.239028</v>
      </c>
      <c r="ED79" s="460">
        <f>(ED$70=Hire_Date)*Monthly_Salary+(AND(ED$68&lt;&gt;Hire_Month)*EC79+AND(ED$68=Hire_Month,EC79&gt;0)*EC79*(1+Annual_Cost_of_Living_Adjustment))*(End_Date&gt;=ED$70)</f>
        <v>8465.239028</v>
      </c>
      <c r="EE79" s="460">
        <f>(EE$70=Hire_Date)*Monthly_Salary+(AND(EE$68&lt;&gt;Hire_Month)*ED79+AND(EE$68=Hire_Month,ED79&gt;0)*ED79*(1+Annual_Cost_of_Living_Adjustment))*(End_Date&gt;=EE$70)</f>
        <v>8465.239028</v>
      </c>
      <c r="EF79" s="461">
        <f>(EF$70=Hire_Date)*Monthly_Salary+(AND(EF$68&lt;&gt;Hire_Month)*EE79+AND(EF$68=Hire_Month,EE79&gt;0)*EE79*(1+Annual_Cost_of_Living_Adjustment))*(End_Date&gt;=EF$70)</f>
        <v>8465.239028</v>
      </c>
      <c r="EG79" s="461">
        <f>(EG$70=Hire_Date)*Monthly_Salary+(AND(EG$68&lt;&gt;Hire_Month)*EF79+AND(EG$68=Hire_Month,EF79&gt;0)*EF79*(1+Annual_Cost_of_Living_Adjustment))*(End_Date&gt;=EG$70)</f>
        <v>8634.543808</v>
      </c>
      <c r="EH79" s="461">
        <f>(EH$70=Hire_Date)*Monthly_Salary+(AND(EH$68&lt;&gt;Hire_Month)*EG79+AND(EH$68=Hire_Month,EG79&gt;0)*EG79*(1+Annual_Cost_of_Living_Adjustment))*(End_Date&gt;=EH$70)</f>
        <v>8634.543808</v>
      </c>
      <c r="EI79" s="461">
        <f>(EI$70=Hire_Date)*Monthly_Salary+(AND(EI$68&lt;&gt;Hire_Month)*EH79+AND(EI$68=Hire_Month,EH79&gt;0)*EH79*(1+Annual_Cost_of_Living_Adjustment))*(End_Date&gt;=EI$70)</f>
        <v>8634.543808</v>
      </c>
      <c r="EJ79" s="461">
        <f>(EJ$70=Hire_Date)*Monthly_Salary+(AND(EJ$68&lt;&gt;Hire_Month)*EI79+AND(EJ$68=Hire_Month,EI79&gt;0)*EI79*(1+Annual_Cost_of_Living_Adjustment))*(End_Date&gt;=EJ$70)</f>
        <v>8634.543808</v>
      </c>
      <c r="EK79" s="461">
        <f>(EK$70=Hire_Date)*Monthly_Salary+(AND(EK$68&lt;&gt;Hire_Month)*EJ79+AND(EK$68=Hire_Month,EJ79&gt;0)*EJ79*(1+Annual_Cost_of_Living_Adjustment))*(End_Date&gt;=EK$70)</f>
        <v>8634.543808</v>
      </c>
      <c r="EL79" s="461">
        <f>(EL$70=Hire_Date)*Monthly_Salary+(AND(EL$68&lt;&gt;Hire_Month)*EK79+AND(EL$68=Hire_Month,EK79&gt;0)*EK79*(1+Annual_Cost_of_Living_Adjustment))*(End_Date&gt;=EL$70)</f>
        <v>8634.543808</v>
      </c>
      <c r="EM79" s="461">
        <f>(EM$70=Hire_Date)*Monthly_Salary+(AND(EM$68&lt;&gt;Hire_Month)*EL79+AND(EM$68=Hire_Month,EL79&gt;0)*EL79*(1+Annual_Cost_of_Living_Adjustment))*(End_Date&gt;=EM$70)</f>
        <v>8634.543808</v>
      </c>
      <c r="EN79" s="461">
        <f>(EN$70=Hire_Date)*Monthly_Salary+(AND(EN$68&lt;&gt;Hire_Month)*EM79+AND(EN$68=Hire_Month,EM79&gt;0)*EM79*(1+Annual_Cost_of_Living_Adjustment))*(End_Date&gt;=EN$70)</f>
        <v>8634.543808</v>
      </c>
      <c r="EO79" s="461">
        <f>(EO$70=Hire_Date)*Monthly_Salary+(AND(EO$68&lt;&gt;Hire_Month)*EN79+AND(EO$68=Hire_Month,EN79&gt;0)*EN79*(1+Annual_Cost_of_Living_Adjustment))*(End_Date&gt;=EO$70)</f>
        <v>8634.543808</v>
      </c>
      <c r="EP79" s="461">
        <f>(EP$70=Hire_Date)*Monthly_Salary+(AND(EP$68&lt;&gt;Hire_Month)*EO79+AND(EP$68=Hire_Month,EO79&gt;0)*EO79*(1+Annual_Cost_of_Living_Adjustment))*(End_Date&gt;=EP$70)</f>
        <v>8634.543808</v>
      </c>
      <c r="EQ79" s="461">
        <f>(EQ$70=Hire_Date)*Monthly_Salary+(AND(EQ$68&lt;&gt;Hire_Month)*EP79+AND(EQ$68=Hire_Month,EP79&gt;0)*EP79*(1+Annual_Cost_of_Living_Adjustment))*(End_Date&gt;=EQ$70)</f>
        <v>8634.543808</v>
      </c>
      <c r="ER79" s="461">
        <f>(ER$70=Hire_Date)*Monthly_Salary+(AND(ER$68&lt;&gt;Hire_Month)*EQ79+AND(ER$68=Hire_Month,EQ79&gt;0)*EQ79*(1+Annual_Cost_of_Living_Adjustment))*(End_Date&gt;=ER$70)</f>
        <v>8634.543808</v>
      </c>
      <c r="ES79" s="371"/>
      <c r="ET79" s="1"/>
      <c r="EU79" s="390"/>
      <c r="EV79" s="462" t="str">
        <f t="shared" si="92"/>
        <v>IT Support</v>
      </c>
      <c r="EW79" s="463">
        <f>($K79&lt;DATE(Starting_Year,1,1))*1</f>
        <v>0</v>
      </c>
      <c r="EX79" s="463">
        <f>+COUNTIF(Q79,"&gt;0")*FTE</f>
        <v>1</v>
      </c>
      <c r="EY79" s="463">
        <f>+COUNTIF(R79,"&gt;0")*FTE</f>
        <v>1</v>
      </c>
      <c r="EZ79" s="463">
        <f>+COUNTIF(S79,"&gt;0")*FTE</f>
        <v>1</v>
      </c>
      <c r="FA79" s="463">
        <f>+COUNTIF(T79,"&gt;0")*FTE</f>
        <v>1</v>
      </c>
      <c r="FB79" s="463">
        <f>+COUNTIF(U79,"&gt;0")*FTE</f>
        <v>1</v>
      </c>
      <c r="FC79" s="463">
        <f>+COUNTIF(V79,"&gt;0")*FTE</f>
        <v>1</v>
      </c>
      <c r="FD79" s="463">
        <f>+COUNTIF(W79,"&gt;0")*FTE</f>
        <v>1</v>
      </c>
      <c r="FE79" s="463">
        <f>+COUNTIF(X79,"&gt;0")*FTE</f>
        <v>1</v>
      </c>
      <c r="FF79" s="463">
        <f>+COUNTIF(Y79,"&gt;0")*FTE</f>
        <v>1</v>
      </c>
      <c r="FG79" s="463">
        <f>+COUNTIF(Z79,"&gt;0")*FTE</f>
        <v>1</v>
      </c>
      <c r="FH79" s="463">
        <f>+COUNTIF(AA79,"&gt;0")*FTE</f>
        <v>1</v>
      </c>
      <c r="FI79" s="463">
        <f>+COUNTIF(AB79,"&gt;0")*FTE</f>
        <v>1</v>
      </c>
      <c r="FJ79" s="463">
        <f>+COUNTIF(AC79,"&gt;0")*FTE</f>
        <v>1</v>
      </c>
      <c r="FK79" s="463">
        <f>+COUNTIF(AD79,"&gt;0")*FTE</f>
        <v>1</v>
      </c>
      <c r="FL79" s="463">
        <f>+COUNTIF(AE79,"&gt;0")*FTE</f>
        <v>1</v>
      </c>
      <c r="FM79" s="463">
        <f>+COUNTIF(AF79,"&gt;0")*FTE</f>
        <v>1</v>
      </c>
      <c r="FN79" s="463">
        <f>+COUNTIF(AG79,"&gt;0")*FTE</f>
        <v>1</v>
      </c>
      <c r="FO79" s="463">
        <f>+COUNTIF(AH79,"&gt;0")*FTE</f>
        <v>1</v>
      </c>
      <c r="FP79" s="463">
        <f>+COUNTIF(AI79,"&gt;0")*FTE</f>
        <v>1</v>
      </c>
      <c r="FQ79" s="463">
        <f>+COUNTIF(AJ79,"&gt;0")*FTE</f>
        <v>1</v>
      </c>
      <c r="FR79" s="463">
        <f>+COUNTIF(AK79,"&gt;0")*FTE</f>
        <v>1</v>
      </c>
      <c r="FS79" s="463">
        <f>+COUNTIF(AL79,"&gt;0")*FTE</f>
        <v>1</v>
      </c>
      <c r="FT79" s="463">
        <f>+COUNTIF(AM79,"&gt;0")*FTE</f>
        <v>1</v>
      </c>
      <c r="FU79" s="463">
        <f>+COUNTIF(AN79,"&gt;0")*FTE</f>
        <v>1</v>
      </c>
      <c r="FV79" s="463">
        <f>+COUNTIF(AO79,"&gt;0")*FTE</f>
        <v>1</v>
      </c>
      <c r="FW79" s="463">
        <f>+COUNTIF(AP79,"&gt;0")*FTE</f>
        <v>1</v>
      </c>
      <c r="FX79" s="463">
        <f>+COUNTIF(AQ79,"&gt;0")*FTE</f>
        <v>1</v>
      </c>
      <c r="FY79" s="463">
        <f>+COUNTIF(AR79,"&gt;0")*FTE</f>
        <v>1</v>
      </c>
      <c r="FZ79" s="463">
        <f>+COUNTIF(AS79,"&gt;0")*FTE</f>
        <v>1</v>
      </c>
      <c r="GA79" s="463">
        <f>+COUNTIF(AT79,"&gt;0")*FTE</f>
        <v>1</v>
      </c>
      <c r="GB79" s="463">
        <f>+COUNTIF(AU79,"&gt;0")*FTE</f>
        <v>1</v>
      </c>
      <c r="GC79" s="463">
        <f>+COUNTIF(AV79,"&gt;0")*FTE</f>
        <v>1</v>
      </c>
      <c r="GD79" s="463">
        <f>+COUNTIF(AW79,"&gt;0")*FTE</f>
        <v>1</v>
      </c>
      <c r="GE79" s="463">
        <f>+COUNTIF(AX79,"&gt;0")*FTE</f>
        <v>1</v>
      </c>
      <c r="GF79" s="463">
        <f>+COUNTIF(AY79,"&gt;0")*FTE</f>
        <v>1</v>
      </c>
      <c r="GG79" s="463">
        <f>+COUNTIF(AZ79,"&gt;0")*FTE</f>
        <v>1</v>
      </c>
      <c r="GH79" s="463">
        <f>+COUNTIF(BA79,"&gt;0")*FTE</f>
        <v>1</v>
      </c>
      <c r="GI79" s="463">
        <f>+COUNTIF(BB79,"&gt;0")*FTE</f>
        <v>1</v>
      </c>
      <c r="GJ79" s="463">
        <f>+COUNTIF(BC79,"&gt;0")*FTE</f>
        <v>1</v>
      </c>
      <c r="GK79" s="463">
        <f>+COUNTIF(BD79,"&gt;0")*FTE</f>
        <v>1</v>
      </c>
      <c r="GL79" s="463">
        <f>+COUNTIF(BE79,"&gt;0")*FTE</f>
        <v>1</v>
      </c>
      <c r="GM79" s="463">
        <f>+COUNTIF(BF79,"&gt;0")*FTE</f>
        <v>1</v>
      </c>
      <c r="GN79" s="463">
        <f>+COUNTIF(BG79,"&gt;0")*FTE</f>
        <v>1</v>
      </c>
      <c r="GO79" s="463">
        <f>+COUNTIF(BH79,"&gt;0")*FTE</f>
        <v>1</v>
      </c>
      <c r="GP79" s="463">
        <f>+COUNTIF(BI79,"&gt;0")*FTE</f>
        <v>1</v>
      </c>
      <c r="GQ79" s="463">
        <f>+COUNTIF(BJ79,"&gt;0")*FTE</f>
        <v>1</v>
      </c>
      <c r="GR79" s="463">
        <f>+COUNTIF(BK79,"&gt;0")*FTE</f>
        <v>1</v>
      </c>
      <c r="GS79" s="463">
        <f>+COUNTIF(BL79,"&gt;0")*FTE</f>
        <v>1</v>
      </c>
      <c r="GT79" s="463">
        <f>+COUNTIF(BM79,"&gt;0")*FTE</f>
        <v>1</v>
      </c>
      <c r="GU79" s="463">
        <f>+COUNTIF(BN79,"&gt;0")*FTE</f>
        <v>1</v>
      </c>
      <c r="GV79" s="463">
        <f>+COUNTIF(BO79,"&gt;0")*FTE</f>
        <v>1</v>
      </c>
      <c r="GW79" s="463">
        <f>+COUNTIF(BP79,"&gt;0")*FTE</f>
        <v>1</v>
      </c>
      <c r="GX79" s="463">
        <f>+COUNTIF(BQ79,"&gt;0")*FTE</f>
        <v>1</v>
      </c>
      <c r="GY79" s="463">
        <f>+COUNTIF(BR79,"&gt;0")*FTE</f>
        <v>1</v>
      </c>
      <c r="GZ79" s="463">
        <f>+COUNTIF(BS79,"&gt;0")*FTE</f>
        <v>1</v>
      </c>
      <c r="HA79" s="463">
        <f>+COUNTIF(BT79,"&gt;0")*FTE</f>
        <v>1</v>
      </c>
      <c r="HB79" s="463">
        <f>+COUNTIF(BU79,"&gt;0")*FTE</f>
        <v>1</v>
      </c>
      <c r="HC79" s="463">
        <f>+COUNTIF(BV79,"&gt;0")*FTE</f>
        <v>1</v>
      </c>
      <c r="HD79" s="463">
        <f>+COUNTIF(BW79,"&gt;0")*FTE</f>
        <v>1</v>
      </c>
      <c r="HE79" s="463">
        <f>+COUNTIF(BX79,"&gt;0")*FTE</f>
        <v>1</v>
      </c>
      <c r="HF79" s="463">
        <f>+COUNTIF(BY79,"&gt;0")*FTE</f>
        <v>1</v>
      </c>
      <c r="HG79" s="463">
        <f>+COUNTIF(BZ79,"&gt;0")*FTE</f>
        <v>1</v>
      </c>
      <c r="HH79" s="463">
        <f>+COUNTIF(CA79,"&gt;0")*FTE</f>
        <v>1</v>
      </c>
      <c r="HI79" s="463">
        <f>+COUNTIF(CB79,"&gt;0")*FTE</f>
        <v>1</v>
      </c>
      <c r="HJ79" s="463">
        <f>+COUNTIF(CC79,"&gt;0")*FTE</f>
        <v>1</v>
      </c>
      <c r="HK79" s="463">
        <f>+COUNTIF(CD79,"&gt;0")*FTE</f>
        <v>1</v>
      </c>
      <c r="HL79" s="463">
        <f>+COUNTIF(CE79,"&gt;0")*FTE</f>
        <v>1</v>
      </c>
      <c r="HM79" s="463">
        <f>+COUNTIF(CF79,"&gt;0")*FTE</f>
        <v>1</v>
      </c>
      <c r="HN79" s="463">
        <f>+COUNTIF(CG79,"&gt;0")*FTE</f>
        <v>1</v>
      </c>
      <c r="HO79" s="463">
        <f>+COUNTIF(CH79,"&gt;0")*FTE</f>
        <v>1</v>
      </c>
      <c r="HP79" s="463">
        <f>+COUNTIF(CI79,"&gt;0")*FTE</f>
        <v>1</v>
      </c>
      <c r="HQ79" s="463">
        <f>+COUNTIF(CJ79,"&gt;0")*FTE</f>
        <v>1</v>
      </c>
      <c r="HR79" s="463">
        <f>+COUNTIF(CK79,"&gt;0")*FTE</f>
        <v>1</v>
      </c>
      <c r="HS79" s="463">
        <f>+COUNTIF(CL79,"&gt;0")*FTE</f>
        <v>1</v>
      </c>
      <c r="HT79" s="463">
        <f>+COUNTIF(CM79,"&gt;0")*FTE</f>
        <v>1</v>
      </c>
      <c r="HU79" s="463">
        <f>+COUNTIF(CN79,"&gt;0")*FTE</f>
        <v>1</v>
      </c>
      <c r="HV79" s="463">
        <f>+COUNTIF(CO79,"&gt;0")*FTE</f>
        <v>1</v>
      </c>
      <c r="HW79" s="463">
        <f>+COUNTIF(CP79,"&gt;0")*FTE</f>
        <v>1</v>
      </c>
      <c r="HX79" s="463">
        <f>+COUNTIF(CQ79,"&gt;0")*FTE</f>
        <v>1</v>
      </c>
      <c r="HY79" s="463">
        <f>+COUNTIF(CR79,"&gt;0")*FTE</f>
        <v>1</v>
      </c>
      <c r="HZ79" s="463">
        <f>+COUNTIF(CS79,"&gt;0")*FTE</f>
        <v>1</v>
      </c>
      <c r="IA79" s="463">
        <f>+COUNTIF(CT79,"&gt;0")*FTE</f>
        <v>1</v>
      </c>
      <c r="IB79" s="463">
        <f>+COUNTIF(CU79,"&gt;0")*FTE</f>
        <v>1</v>
      </c>
      <c r="IC79" s="463">
        <f>+COUNTIF(CV79,"&gt;0")*FTE</f>
        <v>1</v>
      </c>
      <c r="ID79" s="463">
        <f>+COUNTIF(CW79,"&gt;0")*FTE</f>
        <v>1</v>
      </c>
      <c r="IE79" s="463">
        <f>+COUNTIF(CX79,"&gt;0")*FTE</f>
        <v>1</v>
      </c>
      <c r="IF79" s="463">
        <f>+COUNTIF(CY79,"&gt;0")*FTE</f>
        <v>1</v>
      </c>
      <c r="IG79" s="463">
        <f>+COUNTIF(CZ79,"&gt;0")*FTE</f>
        <v>1</v>
      </c>
      <c r="IH79" s="463">
        <f>+COUNTIF(DA79,"&gt;0")*FTE</f>
        <v>1</v>
      </c>
      <c r="II79" s="463">
        <f>+COUNTIF(DB79,"&gt;0")*FTE</f>
        <v>1</v>
      </c>
      <c r="IJ79" s="463">
        <f>+COUNTIF(DC79,"&gt;0")*FTE</f>
        <v>1</v>
      </c>
      <c r="IK79" s="463">
        <f>+COUNTIF(DD79,"&gt;0")*FTE</f>
        <v>1</v>
      </c>
      <c r="IL79" s="463">
        <f>+COUNTIF(DE79,"&gt;0")*FTE</f>
        <v>1</v>
      </c>
      <c r="IM79" s="463">
        <f>+COUNTIF(DF79,"&gt;0")*FTE</f>
        <v>1</v>
      </c>
      <c r="IN79" s="463">
        <f>+COUNTIF(DG79,"&gt;0")*FTE</f>
        <v>1</v>
      </c>
      <c r="IO79" s="463">
        <f>+COUNTIF(DH79,"&gt;0")*FTE</f>
        <v>1</v>
      </c>
      <c r="IP79" s="463">
        <f>+COUNTIF(DI79,"&gt;0")*FTE</f>
        <v>1</v>
      </c>
      <c r="IQ79" s="463">
        <f>+COUNTIF(DJ79,"&gt;0")*FTE</f>
        <v>1</v>
      </c>
      <c r="IR79" s="463">
        <f>+COUNTIF(DK79,"&gt;0")*FTE</f>
        <v>1</v>
      </c>
      <c r="IS79" s="463">
        <f>+COUNTIF(DL79,"&gt;0")*FTE</f>
        <v>1</v>
      </c>
      <c r="IT79" s="463">
        <f>+COUNTIF(DM79,"&gt;0")*FTE</f>
        <v>1</v>
      </c>
      <c r="IU79" s="463">
        <f>+COUNTIF(DN79,"&gt;0")*FTE</f>
        <v>1</v>
      </c>
      <c r="IV79" s="463">
        <f>+COUNTIF(DO79,"&gt;0")*FTE</f>
        <v>1</v>
      </c>
      <c r="IW79" s="463">
        <f>+COUNTIF(DP79,"&gt;0")*FTE</f>
        <v>1</v>
      </c>
      <c r="IX79" s="463">
        <f>+COUNTIF(DQ79,"&gt;0")*FTE</f>
        <v>1</v>
      </c>
      <c r="IY79" s="463">
        <f>+COUNTIF(DR79,"&gt;0")*FTE</f>
        <v>1</v>
      </c>
      <c r="IZ79" s="463">
        <f>+COUNTIF(DS79,"&gt;0")*FTE</f>
        <v>1</v>
      </c>
      <c r="JA79" s="463">
        <f>+COUNTIF(DT79,"&gt;0")*FTE</f>
        <v>1</v>
      </c>
      <c r="JB79" s="463">
        <f>+COUNTIF(DU79,"&gt;0")*FTE</f>
        <v>1</v>
      </c>
      <c r="JC79" s="463">
        <f>+COUNTIF(DV79,"&gt;0")*FTE</f>
        <v>1</v>
      </c>
      <c r="JD79" s="463">
        <f>+COUNTIF(DW79,"&gt;0")*FTE</f>
        <v>1</v>
      </c>
      <c r="JE79" s="463">
        <f>+COUNTIF(DX79,"&gt;0")*FTE</f>
        <v>1</v>
      </c>
      <c r="JF79" s="463">
        <f>+COUNTIF(DY79,"&gt;0")*FTE</f>
        <v>1</v>
      </c>
      <c r="JG79" s="463">
        <f>+COUNTIF(DZ79,"&gt;0")*FTE</f>
        <v>1</v>
      </c>
      <c r="JH79" s="463">
        <f>+COUNTIF(EA79,"&gt;0")*FTE</f>
        <v>1</v>
      </c>
      <c r="JI79" s="463">
        <f>+COUNTIF(EB79,"&gt;0")*FTE</f>
        <v>1</v>
      </c>
      <c r="JJ79" s="463">
        <f>+COUNTIF(EC79,"&gt;0")*FTE</f>
        <v>1</v>
      </c>
      <c r="JK79" s="463">
        <f>+COUNTIF(ED79,"&gt;0")*FTE</f>
        <v>1</v>
      </c>
      <c r="JL79" s="463">
        <f>+COUNTIF(EE79,"&gt;0")*FTE</f>
        <v>1</v>
      </c>
      <c r="JM79" s="463">
        <f>+COUNTIF(EF79,"&gt;0")*FTE</f>
        <v>1</v>
      </c>
      <c r="JN79" s="463">
        <f>+COUNTIF(EG79,"&gt;0")*FTE</f>
        <v>1</v>
      </c>
      <c r="JO79" s="463">
        <f>+COUNTIF(EH79,"&gt;0")*FTE</f>
        <v>1</v>
      </c>
      <c r="JP79" s="463">
        <f>+COUNTIF(EI79,"&gt;0")*FTE</f>
        <v>1</v>
      </c>
      <c r="JQ79" s="463">
        <f>+COUNTIF(EJ79,"&gt;0")*FTE</f>
        <v>1</v>
      </c>
      <c r="JR79" s="463">
        <f>+COUNTIF(EK79,"&gt;0")*FTE</f>
        <v>1</v>
      </c>
      <c r="JS79" s="463">
        <f>+COUNTIF(EL79,"&gt;0")*FTE</f>
        <v>1</v>
      </c>
      <c r="JT79" s="463">
        <f>+COUNTIF(EM79,"&gt;0")*FTE</f>
        <v>1</v>
      </c>
      <c r="JU79" s="463">
        <f>+COUNTIF(EN79,"&gt;0")*FTE</f>
        <v>1</v>
      </c>
      <c r="JV79" s="463">
        <f>+COUNTIF(EO79,"&gt;0")*FTE</f>
        <v>1</v>
      </c>
      <c r="JW79" s="463">
        <f>+COUNTIF(EP79,"&gt;0")*FTE</f>
        <v>1</v>
      </c>
      <c r="JX79" s="463">
        <f>+COUNTIF(EQ79,"&gt;0")*FTE</f>
        <v>1</v>
      </c>
      <c r="JY79" s="463">
        <f>+COUNTIF(ER79,"&gt;0")*FTE</f>
        <v>1</v>
      </c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</row>
    <row r="80" ht="12.75" customHeight="1">
      <c r="A80" s="467"/>
      <c r="B80" s="464"/>
      <c r="C80" s="452"/>
      <c r="D80" s="202"/>
      <c r="E80" s="453"/>
      <c r="F80" s="202"/>
      <c r="G80" s="202"/>
      <c r="H80" s="202"/>
      <c r="I80" s="202"/>
      <c r="J80" s="454"/>
      <c r="K80" s="465">
        <f>+DATE((Starting_Year+F80-1)*ISNUMBER(F80)+2099*ISBLANK(F80),G80*ISNUMBER(G80)+12*ISBLANK(G80),1)</f>
        <v>73020</v>
      </c>
      <c r="L80" s="466">
        <f>+DATE((Starting_Year+H80-1)*ISNUMBER(H80)+2099*ISBLANK(H80),I80*ISNUMBER(I80)+12*ISBLANK(I80),1)</f>
        <v>73020</v>
      </c>
      <c r="M80" s="171">
        <f t="shared" si="93"/>
        <v>0</v>
      </c>
      <c r="N80" s="458" t="str">
        <f t="shared" si="94"/>
        <v/>
      </c>
      <c r="O80" s="82"/>
      <c r="P80" s="459"/>
      <c r="Q80" s="460">
        <f>(Q$70&gt;=Hire_Date)*Monthly_Salary+(AND(Q$68&lt;&gt;Hire_Month)*P80+AND(Q$68=Hire_Month,P80&gt;0)*P80*(1+Annual_Cost_of_Living_Adjustment))*(End_Date&gt;=Q$70)</f>
        <v>0</v>
      </c>
      <c r="R80" s="460">
        <f>(R$70=Hire_Date)*Monthly_Salary+(AND(R$68&lt;&gt;Hire_Month)*Q80+AND(R$68=Hire_Month,Q80&gt;0)*Q80*(1+Annual_Cost_of_Living_Adjustment))*(End_Date&gt;=R$70)</f>
        <v>0</v>
      </c>
      <c r="S80" s="460">
        <f>(S$70=Hire_Date)*Monthly_Salary+(AND(S$68&lt;&gt;Hire_Month)*R80+AND(S$68=Hire_Month,R80&gt;0)*R80*(1+Annual_Cost_of_Living_Adjustment))*(End_Date&gt;=S$70)</f>
        <v>0</v>
      </c>
      <c r="T80" s="460">
        <f>(T$70=Hire_Date)*Monthly_Salary+(AND(T$68&lt;&gt;Hire_Month)*S80+AND(T$68=Hire_Month,S80&gt;0)*S80*(1+Annual_Cost_of_Living_Adjustment))*(End_Date&gt;=T$70)</f>
        <v>0</v>
      </c>
      <c r="U80" s="460">
        <f>(U$70=Hire_Date)*Monthly_Salary+(AND(U$68&lt;&gt;Hire_Month)*T80+AND(U$68=Hire_Month,T80&gt;0)*T80*(1+Annual_Cost_of_Living_Adjustment))*(End_Date&gt;=U$70)</f>
        <v>0</v>
      </c>
      <c r="V80" s="460">
        <f>(V$70=Hire_Date)*Monthly_Salary+(AND(V$68&lt;&gt;Hire_Month)*U80+AND(V$68=Hire_Month,U80&gt;0)*U80*(1+Annual_Cost_of_Living_Adjustment))*(End_Date&gt;=V$70)</f>
        <v>0</v>
      </c>
      <c r="W80" s="460">
        <f>(W$70=Hire_Date)*Monthly_Salary+(AND(W$68&lt;&gt;Hire_Month)*V80+AND(W$68=Hire_Month,V80&gt;0)*V80*(1+Annual_Cost_of_Living_Adjustment))*(End_Date&gt;=W$70)</f>
        <v>0</v>
      </c>
      <c r="X80" s="460">
        <f>(X$70=Hire_Date)*Monthly_Salary+(AND(X$68&lt;&gt;Hire_Month)*W80+AND(X$68=Hire_Month,W80&gt;0)*W80*(1+Annual_Cost_of_Living_Adjustment))*(End_Date&gt;=X$70)</f>
        <v>0</v>
      </c>
      <c r="Y80" s="460">
        <f>(Y$70=Hire_Date)*Monthly_Salary+(AND(Y$68&lt;&gt;Hire_Month)*X80+AND(Y$68=Hire_Month,X80&gt;0)*X80*(1+Annual_Cost_of_Living_Adjustment))*(End_Date&gt;=Y$70)</f>
        <v>0</v>
      </c>
      <c r="Z80" s="460">
        <f>(Z$70=Hire_Date)*Monthly_Salary+(AND(Z$68&lt;&gt;Hire_Month)*Y80+AND(Z$68=Hire_Month,Y80&gt;0)*Y80*(1+Annual_Cost_of_Living_Adjustment))*(End_Date&gt;=Z$70)</f>
        <v>0</v>
      </c>
      <c r="AA80" s="460">
        <f>(AA$70=Hire_Date)*Monthly_Salary+(AND(AA$68&lt;&gt;Hire_Month)*Z80+AND(AA$68=Hire_Month,Z80&gt;0)*Z80*(1+Annual_Cost_of_Living_Adjustment))*(End_Date&gt;=AA$70)</f>
        <v>0</v>
      </c>
      <c r="AB80" s="460">
        <f>(AB$70=Hire_Date)*Monthly_Salary+(AND(AB$68&lt;&gt;Hire_Month)*AA80+AND(AB$68=Hire_Month,AA80&gt;0)*AA80*(1+Annual_Cost_of_Living_Adjustment))*(End_Date&gt;=AB$70)</f>
        <v>0</v>
      </c>
      <c r="AC80" s="460">
        <f>(AC$70=Hire_Date)*Monthly_Salary+(AND(AC$68&lt;&gt;Hire_Month)*AB80+AND(AC$68=Hire_Month,AB80&gt;0)*AB80*(1+Annual_Cost_of_Living_Adjustment))*(End_Date&gt;=AC$70)</f>
        <v>0</v>
      </c>
      <c r="AD80" s="460">
        <f>(AD$70=Hire_Date)*Monthly_Salary+(AND(AD$68&lt;&gt;Hire_Month)*AC80+AND(AD$68=Hire_Month,AC80&gt;0)*AC80*(1+Annual_Cost_of_Living_Adjustment))*(End_Date&gt;=AD$70)</f>
        <v>0</v>
      </c>
      <c r="AE80" s="460">
        <f>(AE$70=Hire_Date)*Monthly_Salary+(AND(AE$68&lt;&gt;Hire_Month)*AD80+AND(AE$68=Hire_Month,AD80&gt;0)*AD80*(1+Annual_Cost_of_Living_Adjustment))*(End_Date&gt;=AE$70)</f>
        <v>0</v>
      </c>
      <c r="AF80" s="460">
        <f>(AF$70=Hire_Date)*Monthly_Salary+(AND(AF$68&lt;&gt;Hire_Month)*AE80+AND(AF$68=Hire_Month,AE80&gt;0)*AE80*(1+Annual_Cost_of_Living_Adjustment))*(End_Date&gt;=AF$70)</f>
        <v>0</v>
      </c>
      <c r="AG80" s="460">
        <f>(AG$70=Hire_Date)*Monthly_Salary+(AND(AG$68&lt;&gt;Hire_Month)*AF80+AND(AG$68=Hire_Month,AF80&gt;0)*AF80*(1+Annual_Cost_of_Living_Adjustment))*(End_Date&gt;=AG$70)</f>
        <v>0</v>
      </c>
      <c r="AH80" s="460">
        <f>(AH$70=Hire_Date)*Monthly_Salary+(AND(AH$68&lt;&gt;Hire_Month)*AG80+AND(AH$68=Hire_Month,AG80&gt;0)*AG80*(1+Annual_Cost_of_Living_Adjustment))*(End_Date&gt;=AH$70)</f>
        <v>0</v>
      </c>
      <c r="AI80" s="460">
        <f>(AI$70=Hire_Date)*Monthly_Salary+(AND(AI$68&lt;&gt;Hire_Month)*AH80+AND(AI$68=Hire_Month,AH80&gt;0)*AH80*(1+Annual_Cost_of_Living_Adjustment))*(End_Date&gt;=AI$70)</f>
        <v>0</v>
      </c>
      <c r="AJ80" s="460">
        <f>(AJ$70=Hire_Date)*Monthly_Salary+(AND(AJ$68&lt;&gt;Hire_Month)*AI80+AND(AJ$68=Hire_Month,AI80&gt;0)*AI80*(1+Annual_Cost_of_Living_Adjustment))*(End_Date&gt;=AJ$70)</f>
        <v>0</v>
      </c>
      <c r="AK80" s="460">
        <f>(AK$70=Hire_Date)*Monthly_Salary+(AND(AK$68&lt;&gt;Hire_Month)*AJ80+AND(AK$68=Hire_Month,AJ80&gt;0)*AJ80*(1+Annual_Cost_of_Living_Adjustment))*(End_Date&gt;=AK$70)</f>
        <v>0</v>
      </c>
      <c r="AL80" s="460">
        <f>(AL$70=Hire_Date)*Monthly_Salary+(AND(AL$68&lt;&gt;Hire_Month)*AK80+AND(AL$68=Hire_Month,AK80&gt;0)*AK80*(1+Annual_Cost_of_Living_Adjustment))*(End_Date&gt;=AL$70)</f>
        <v>0</v>
      </c>
      <c r="AM80" s="460">
        <f>(AM$70=Hire_Date)*Monthly_Salary+(AND(AM$68&lt;&gt;Hire_Month)*AL80+AND(AM$68=Hire_Month,AL80&gt;0)*AL80*(1+Annual_Cost_of_Living_Adjustment))*(End_Date&gt;=AM$70)</f>
        <v>0</v>
      </c>
      <c r="AN80" s="460">
        <f>(AN$70=Hire_Date)*Monthly_Salary+(AND(AN$68&lt;&gt;Hire_Month)*AM80+AND(AN$68=Hire_Month,AM80&gt;0)*AM80*(1+Annual_Cost_of_Living_Adjustment))*(End_Date&gt;=AN$70)</f>
        <v>0</v>
      </c>
      <c r="AO80" s="460">
        <f>(AO$70=Hire_Date)*Monthly_Salary+(AND(AO$68&lt;&gt;Hire_Month)*AN80+AND(AO$68=Hire_Month,AN80&gt;0)*AN80*(1+Annual_Cost_of_Living_Adjustment))*(End_Date&gt;=AO$70)</f>
        <v>0</v>
      </c>
      <c r="AP80" s="460">
        <f>(AP$70=Hire_Date)*Monthly_Salary+(AND(AP$68&lt;&gt;Hire_Month)*AO80+AND(AP$68=Hire_Month,AO80&gt;0)*AO80*(1+Annual_Cost_of_Living_Adjustment))*(End_Date&gt;=AP$70)</f>
        <v>0</v>
      </c>
      <c r="AQ80" s="460">
        <f>(AQ$70=Hire_Date)*Monthly_Salary+(AND(AQ$68&lt;&gt;Hire_Month)*AP80+AND(AQ$68=Hire_Month,AP80&gt;0)*AP80*(1+Annual_Cost_of_Living_Adjustment))*(End_Date&gt;=AQ$70)</f>
        <v>0</v>
      </c>
      <c r="AR80" s="460">
        <f>(AR$70=Hire_Date)*Monthly_Salary+(AND(AR$68&lt;&gt;Hire_Month)*AQ80+AND(AR$68=Hire_Month,AQ80&gt;0)*AQ80*(1+Annual_Cost_of_Living_Adjustment))*(End_Date&gt;=AR$70)</f>
        <v>0</v>
      </c>
      <c r="AS80" s="460">
        <f>(AS$70=Hire_Date)*Monthly_Salary+(AND(AS$68&lt;&gt;Hire_Month)*AR80+AND(AS$68=Hire_Month,AR80&gt;0)*AR80*(1+Annual_Cost_of_Living_Adjustment))*(End_Date&gt;=AS$70)</f>
        <v>0</v>
      </c>
      <c r="AT80" s="460">
        <f>(AT$70=Hire_Date)*Monthly_Salary+(AND(AT$68&lt;&gt;Hire_Month)*AS80+AND(AT$68=Hire_Month,AS80&gt;0)*AS80*(1+Annual_Cost_of_Living_Adjustment))*(End_Date&gt;=AT$70)</f>
        <v>0</v>
      </c>
      <c r="AU80" s="460">
        <f>(AU$70=Hire_Date)*Monthly_Salary+(AND(AU$68&lt;&gt;Hire_Month)*AT80+AND(AU$68=Hire_Month,AT80&gt;0)*AT80*(1+Annual_Cost_of_Living_Adjustment))*(End_Date&gt;=AU$70)</f>
        <v>0</v>
      </c>
      <c r="AV80" s="460">
        <f>(AV$70=Hire_Date)*Monthly_Salary+(AND(AV$68&lt;&gt;Hire_Month)*AU80+AND(AV$68=Hire_Month,AU80&gt;0)*AU80*(1+Annual_Cost_of_Living_Adjustment))*(End_Date&gt;=AV$70)</f>
        <v>0</v>
      </c>
      <c r="AW80" s="460">
        <f>(AW$70=Hire_Date)*Monthly_Salary+(AND(AW$68&lt;&gt;Hire_Month)*AV80+AND(AW$68=Hire_Month,AV80&gt;0)*AV80*(1+Annual_Cost_of_Living_Adjustment))*(End_Date&gt;=AW$70)</f>
        <v>0</v>
      </c>
      <c r="AX80" s="460">
        <f>(AX$70=Hire_Date)*Monthly_Salary+(AND(AX$68&lt;&gt;Hire_Month)*AW80+AND(AX$68=Hire_Month,AW80&gt;0)*AW80*(1+Annual_Cost_of_Living_Adjustment))*(End_Date&gt;=AX$70)</f>
        <v>0</v>
      </c>
      <c r="AY80" s="460">
        <f>(AY$70=Hire_Date)*Monthly_Salary+(AND(AY$68&lt;&gt;Hire_Month)*AX80+AND(AY$68=Hire_Month,AX80&gt;0)*AX80*(1+Annual_Cost_of_Living_Adjustment))*(End_Date&gt;=AY$70)</f>
        <v>0</v>
      </c>
      <c r="AZ80" s="460">
        <f>(AZ$70=Hire_Date)*Monthly_Salary+(AND(AZ$68&lt;&gt;Hire_Month)*AY80+AND(AZ$68=Hire_Month,AY80&gt;0)*AY80*(1+Annual_Cost_of_Living_Adjustment))*(End_Date&gt;=AZ$70)</f>
        <v>0</v>
      </c>
      <c r="BA80" s="460">
        <f>(BA$70=Hire_Date)*Monthly_Salary+(AND(BA$68&lt;&gt;Hire_Month)*AZ80+AND(BA$68=Hire_Month,AZ80&gt;0)*AZ80*(1+Annual_Cost_of_Living_Adjustment))*(End_Date&gt;=BA$70)</f>
        <v>0</v>
      </c>
      <c r="BB80" s="460">
        <f>(BB$70=Hire_Date)*Monthly_Salary+(AND(BB$68&lt;&gt;Hire_Month)*BA80+AND(BB$68=Hire_Month,BA80&gt;0)*BA80*(1+Annual_Cost_of_Living_Adjustment))*(End_Date&gt;=BB$70)</f>
        <v>0</v>
      </c>
      <c r="BC80" s="460">
        <f>(BC$70=Hire_Date)*Monthly_Salary+(AND(BC$68&lt;&gt;Hire_Month)*BB80+AND(BC$68=Hire_Month,BB80&gt;0)*BB80*(1+Annual_Cost_of_Living_Adjustment))*(End_Date&gt;=BC$70)</f>
        <v>0</v>
      </c>
      <c r="BD80" s="460">
        <f>(BD$70=Hire_Date)*Monthly_Salary+(AND(BD$68&lt;&gt;Hire_Month)*BC80+AND(BD$68=Hire_Month,BC80&gt;0)*BC80*(1+Annual_Cost_of_Living_Adjustment))*(End_Date&gt;=BD$70)</f>
        <v>0</v>
      </c>
      <c r="BE80" s="460">
        <f>(BE$70=Hire_Date)*Monthly_Salary+(AND(BE$68&lt;&gt;Hire_Month)*BD80+AND(BE$68=Hire_Month,BD80&gt;0)*BD80*(1+Annual_Cost_of_Living_Adjustment))*(End_Date&gt;=BE$70)</f>
        <v>0</v>
      </c>
      <c r="BF80" s="460">
        <f>(BF$70=Hire_Date)*Monthly_Salary+(AND(BF$68&lt;&gt;Hire_Month)*BE80+AND(BF$68=Hire_Month,BE80&gt;0)*BE80*(1+Annual_Cost_of_Living_Adjustment))*(End_Date&gt;=BF$70)</f>
        <v>0</v>
      </c>
      <c r="BG80" s="460">
        <f>(BG$70=Hire_Date)*Monthly_Salary+(AND(BG$68&lt;&gt;Hire_Month)*BF80+AND(BG$68=Hire_Month,BF80&gt;0)*BF80*(1+Annual_Cost_of_Living_Adjustment))*(End_Date&gt;=BG$70)</f>
        <v>0</v>
      </c>
      <c r="BH80" s="460">
        <f>(BH$70=Hire_Date)*Monthly_Salary+(AND(BH$68&lt;&gt;Hire_Month)*BG80+AND(BH$68=Hire_Month,BG80&gt;0)*BG80*(1+Annual_Cost_of_Living_Adjustment))*(End_Date&gt;=BH$70)</f>
        <v>0</v>
      </c>
      <c r="BI80" s="460">
        <f>(BI$70=Hire_Date)*Monthly_Salary+(AND(BI$68&lt;&gt;Hire_Month)*BH80+AND(BI$68=Hire_Month,BH80&gt;0)*BH80*(1+Annual_Cost_of_Living_Adjustment))*(End_Date&gt;=BI$70)</f>
        <v>0</v>
      </c>
      <c r="BJ80" s="460">
        <f>(BJ$70=Hire_Date)*Monthly_Salary+(AND(BJ$68&lt;&gt;Hire_Month)*BI80+AND(BJ$68=Hire_Month,BI80&gt;0)*BI80*(1+Annual_Cost_of_Living_Adjustment))*(End_Date&gt;=BJ$70)</f>
        <v>0</v>
      </c>
      <c r="BK80" s="460">
        <f>(BK$70=Hire_Date)*Monthly_Salary+(AND(BK$68&lt;&gt;Hire_Month)*BJ80+AND(BK$68=Hire_Month,BJ80&gt;0)*BJ80*(1+Annual_Cost_of_Living_Adjustment))*(End_Date&gt;=BK$70)</f>
        <v>0</v>
      </c>
      <c r="BL80" s="460">
        <f>(BL$70=Hire_Date)*Monthly_Salary+(AND(BL$68&lt;&gt;Hire_Month)*BK80+AND(BL$68=Hire_Month,BK80&gt;0)*BK80*(1+Annual_Cost_of_Living_Adjustment))*(End_Date&gt;=BL$70)</f>
        <v>0</v>
      </c>
      <c r="BM80" s="460">
        <f>(BM$70=Hire_Date)*Monthly_Salary+(AND(BM$68&lt;&gt;Hire_Month)*BL80+AND(BM$68=Hire_Month,BL80&gt;0)*BL80*(1+Annual_Cost_of_Living_Adjustment))*(End_Date&gt;=BM$70)</f>
        <v>0</v>
      </c>
      <c r="BN80" s="460">
        <f>(BN$70=Hire_Date)*Monthly_Salary+(AND(BN$68&lt;&gt;Hire_Month)*BM80+AND(BN$68=Hire_Month,BM80&gt;0)*BM80*(1+Annual_Cost_of_Living_Adjustment))*(End_Date&gt;=BN$70)</f>
        <v>0</v>
      </c>
      <c r="BO80" s="460">
        <f>(BO$70=Hire_Date)*Monthly_Salary+(AND(BO$68&lt;&gt;Hire_Month)*BN80+AND(BO$68=Hire_Month,BN80&gt;0)*BN80*(1+Annual_Cost_of_Living_Adjustment))*(End_Date&gt;=BO$70)</f>
        <v>0</v>
      </c>
      <c r="BP80" s="460">
        <f>(BP$70=Hire_Date)*Monthly_Salary+(AND(BP$68&lt;&gt;Hire_Month)*BO80+AND(BP$68=Hire_Month,BO80&gt;0)*BO80*(1+Annual_Cost_of_Living_Adjustment))*(End_Date&gt;=BP$70)</f>
        <v>0</v>
      </c>
      <c r="BQ80" s="460">
        <f>(BQ$70=Hire_Date)*Monthly_Salary+(AND(BQ$68&lt;&gt;Hire_Month)*BP80+AND(BQ$68=Hire_Month,BP80&gt;0)*BP80*(1+Annual_Cost_of_Living_Adjustment))*(End_Date&gt;=BQ$70)</f>
        <v>0</v>
      </c>
      <c r="BR80" s="460">
        <f>(BR$70=Hire_Date)*Monthly_Salary+(AND(BR$68&lt;&gt;Hire_Month)*BQ80+AND(BR$68=Hire_Month,BQ80&gt;0)*BQ80*(1+Annual_Cost_of_Living_Adjustment))*(End_Date&gt;=BR$70)</f>
        <v>0</v>
      </c>
      <c r="BS80" s="460">
        <f>(BS$70=Hire_Date)*Monthly_Salary+(AND(BS$68&lt;&gt;Hire_Month)*BR80+AND(BS$68=Hire_Month,BR80&gt;0)*BR80*(1+Annual_Cost_of_Living_Adjustment))*(End_Date&gt;=BS$70)</f>
        <v>0</v>
      </c>
      <c r="BT80" s="460">
        <f>(BT$70=Hire_Date)*Monthly_Salary+(AND(BT$68&lt;&gt;Hire_Month)*BS80+AND(BT$68=Hire_Month,BS80&gt;0)*BS80*(1+Annual_Cost_of_Living_Adjustment))*(End_Date&gt;=BT$70)</f>
        <v>0</v>
      </c>
      <c r="BU80" s="460">
        <f>(BU$70=Hire_Date)*Monthly_Salary+(AND(BU$68&lt;&gt;Hire_Month)*BT80+AND(BU$68=Hire_Month,BT80&gt;0)*BT80*(1+Annual_Cost_of_Living_Adjustment))*(End_Date&gt;=BU$70)</f>
        <v>0</v>
      </c>
      <c r="BV80" s="460">
        <f>(BV$70=Hire_Date)*Monthly_Salary+(AND(BV$68&lt;&gt;Hire_Month)*BU80+AND(BV$68=Hire_Month,BU80&gt;0)*BU80*(1+Annual_Cost_of_Living_Adjustment))*(End_Date&gt;=BV$70)</f>
        <v>0</v>
      </c>
      <c r="BW80" s="460">
        <f>(BW$70=Hire_Date)*Monthly_Salary+(AND(BW$68&lt;&gt;Hire_Month)*BV80+AND(BW$68=Hire_Month,BV80&gt;0)*BV80*(1+Annual_Cost_of_Living_Adjustment))*(End_Date&gt;=BW$70)</f>
        <v>0</v>
      </c>
      <c r="BX80" s="460">
        <f>(BX$70=Hire_Date)*Monthly_Salary+(AND(BX$68&lt;&gt;Hire_Month)*BW80+AND(BX$68=Hire_Month,BW80&gt;0)*BW80*(1+Annual_Cost_of_Living_Adjustment))*(End_Date&gt;=BX$70)</f>
        <v>0</v>
      </c>
      <c r="BY80" s="460">
        <f>(BY$70=Hire_Date)*Monthly_Salary+(AND(BY$68&lt;&gt;Hire_Month)*BX80+AND(BY$68=Hire_Month,BX80&gt;0)*BX80*(1+Annual_Cost_of_Living_Adjustment))*(End_Date&gt;=BY$70)</f>
        <v>0</v>
      </c>
      <c r="BZ80" s="460">
        <f>(BZ$70=Hire_Date)*Monthly_Salary+(AND(BZ$68&lt;&gt;Hire_Month)*BY80+AND(BZ$68=Hire_Month,BY80&gt;0)*BY80*(1+Annual_Cost_of_Living_Adjustment))*(End_Date&gt;=BZ$70)</f>
        <v>0</v>
      </c>
      <c r="CA80" s="460">
        <f>(CA$70=Hire_Date)*Monthly_Salary+(AND(CA$68&lt;&gt;Hire_Month)*BZ80+AND(CA$68=Hire_Month,BZ80&gt;0)*BZ80*(1+Annual_Cost_of_Living_Adjustment))*(End_Date&gt;=CA$70)</f>
        <v>0</v>
      </c>
      <c r="CB80" s="460">
        <f>(CB$70=Hire_Date)*Monthly_Salary+(AND(CB$68&lt;&gt;Hire_Month)*CA80+AND(CB$68=Hire_Month,CA80&gt;0)*CA80*(1+Annual_Cost_of_Living_Adjustment))*(End_Date&gt;=CB$70)</f>
        <v>0</v>
      </c>
      <c r="CC80" s="460">
        <f>(CC$70=Hire_Date)*Monthly_Salary+(AND(CC$68&lt;&gt;Hire_Month)*CB80+AND(CC$68=Hire_Month,CB80&gt;0)*CB80*(1+Annual_Cost_of_Living_Adjustment))*(End_Date&gt;=CC$70)</f>
        <v>0</v>
      </c>
      <c r="CD80" s="460">
        <f>(CD$70=Hire_Date)*Monthly_Salary+(AND(CD$68&lt;&gt;Hire_Month)*CC80+AND(CD$68=Hire_Month,CC80&gt;0)*CC80*(1+Annual_Cost_of_Living_Adjustment))*(End_Date&gt;=CD$70)</f>
        <v>0</v>
      </c>
      <c r="CE80" s="460">
        <f>(CE$70=Hire_Date)*Monthly_Salary+(AND(CE$68&lt;&gt;Hire_Month)*CD80+AND(CE$68=Hire_Month,CD80&gt;0)*CD80*(1+Annual_Cost_of_Living_Adjustment))*(End_Date&gt;=CE$70)</f>
        <v>0</v>
      </c>
      <c r="CF80" s="460">
        <f>(CF$70=Hire_Date)*Monthly_Salary+(AND(CF$68&lt;&gt;Hire_Month)*CE80+AND(CF$68=Hire_Month,CE80&gt;0)*CE80*(1+Annual_Cost_of_Living_Adjustment))*(End_Date&gt;=CF$70)</f>
        <v>0</v>
      </c>
      <c r="CG80" s="460">
        <f>(CG$70=Hire_Date)*Monthly_Salary+(AND(CG$68&lt;&gt;Hire_Month)*CF80+AND(CG$68=Hire_Month,CF80&gt;0)*CF80*(1+Annual_Cost_of_Living_Adjustment))*(End_Date&gt;=CG$70)</f>
        <v>0</v>
      </c>
      <c r="CH80" s="460">
        <f>(CH$70=Hire_Date)*Monthly_Salary+(AND(CH$68&lt;&gt;Hire_Month)*CG80+AND(CH$68=Hire_Month,CG80&gt;0)*CG80*(1+Annual_Cost_of_Living_Adjustment))*(End_Date&gt;=CH$70)</f>
        <v>0</v>
      </c>
      <c r="CI80" s="460">
        <f>(CI$70=Hire_Date)*Monthly_Salary+(AND(CI$68&lt;&gt;Hire_Month)*CH80+AND(CI$68=Hire_Month,CH80&gt;0)*CH80*(1+Annual_Cost_of_Living_Adjustment))*(End_Date&gt;=CI$70)</f>
        <v>0</v>
      </c>
      <c r="CJ80" s="460">
        <f>(CJ$70=Hire_Date)*Monthly_Salary+(AND(CJ$68&lt;&gt;Hire_Month)*CI80+AND(CJ$68=Hire_Month,CI80&gt;0)*CI80*(1+Annual_Cost_of_Living_Adjustment))*(End_Date&gt;=CJ$70)</f>
        <v>0</v>
      </c>
      <c r="CK80" s="460">
        <f>(CK$70=Hire_Date)*Monthly_Salary+(AND(CK$68&lt;&gt;Hire_Month)*CJ80+AND(CK$68=Hire_Month,CJ80&gt;0)*CJ80*(1+Annual_Cost_of_Living_Adjustment))*(End_Date&gt;=CK$70)</f>
        <v>0</v>
      </c>
      <c r="CL80" s="460">
        <f>(CL$70=Hire_Date)*Monthly_Salary+(AND(CL$68&lt;&gt;Hire_Month)*CK80+AND(CL$68=Hire_Month,CK80&gt;0)*CK80*(1+Annual_Cost_of_Living_Adjustment))*(End_Date&gt;=CL$70)</f>
        <v>0</v>
      </c>
      <c r="CM80" s="460">
        <f>(CM$70=Hire_Date)*Monthly_Salary+(AND(CM$68&lt;&gt;Hire_Month)*CL80+AND(CM$68=Hire_Month,CL80&gt;0)*CL80*(1+Annual_Cost_of_Living_Adjustment))*(End_Date&gt;=CM$70)</f>
        <v>0</v>
      </c>
      <c r="CN80" s="460">
        <f>(CN$70=Hire_Date)*Monthly_Salary+(AND(CN$68&lt;&gt;Hire_Month)*CM80+AND(CN$68=Hire_Month,CM80&gt;0)*CM80*(1+Annual_Cost_of_Living_Adjustment))*(End_Date&gt;=CN$70)</f>
        <v>0</v>
      </c>
      <c r="CO80" s="460">
        <f>(CO$70=Hire_Date)*Monthly_Salary+(AND(CO$68&lt;&gt;Hire_Month)*CN80+AND(CO$68=Hire_Month,CN80&gt;0)*CN80*(1+Annual_Cost_of_Living_Adjustment))*(End_Date&gt;=CO$70)</f>
        <v>0</v>
      </c>
      <c r="CP80" s="460">
        <f>(CP$70=Hire_Date)*Monthly_Salary+(AND(CP$68&lt;&gt;Hire_Month)*CO80+AND(CP$68=Hire_Month,CO80&gt;0)*CO80*(1+Annual_Cost_of_Living_Adjustment))*(End_Date&gt;=CP$70)</f>
        <v>0</v>
      </c>
      <c r="CQ80" s="460">
        <f>(CQ$70=Hire_Date)*Monthly_Salary+(AND(CQ$68&lt;&gt;Hire_Month)*CP80+AND(CQ$68=Hire_Month,CP80&gt;0)*CP80*(1+Annual_Cost_of_Living_Adjustment))*(End_Date&gt;=CQ$70)</f>
        <v>0</v>
      </c>
      <c r="CR80" s="460">
        <f>(CR$70=Hire_Date)*Monthly_Salary+(AND(CR$68&lt;&gt;Hire_Month)*CQ80+AND(CR$68=Hire_Month,CQ80&gt;0)*CQ80*(1+Annual_Cost_of_Living_Adjustment))*(End_Date&gt;=CR$70)</f>
        <v>0</v>
      </c>
      <c r="CS80" s="460">
        <f>(CS$70=Hire_Date)*Monthly_Salary+(AND(CS$68&lt;&gt;Hire_Month)*CR80+AND(CS$68=Hire_Month,CR80&gt;0)*CR80*(1+Annual_Cost_of_Living_Adjustment))*(End_Date&gt;=CS$70)</f>
        <v>0</v>
      </c>
      <c r="CT80" s="460">
        <f>(CT$70=Hire_Date)*Monthly_Salary+(AND(CT$68&lt;&gt;Hire_Month)*CS80+AND(CT$68=Hire_Month,CS80&gt;0)*CS80*(1+Annual_Cost_of_Living_Adjustment))*(End_Date&gt;=CT$70)</f>
        <v>0</v>
      </c>
      <c r="CU80" s="460">
        <f>(CU$70=Hire_Date)*Monthly_Salary+(AND(CU$68&lt;&gt;Hire_Month)*CT80+AND(CU$68=Hire_Month,CT80&gt;0)*CT80*(1+Annual_Cost_of_Living_Adjustment))*(End_Date&gt;=CU$70)</f>
        <v>0</v>
      </c>
      <c r="CV80" s="460">
        <f>(CV$70=Hire_Date)*Monthly_Salary+(AND(CV$68&lt;&gt;Hire_Month)*CU80+AND(CV$68=Hire_Month,CU80&gt;0)*CU80*(1+Annual_Cost_of_Living_Adjustment))*(End_Date&gt;=CV$70)</f>
        <v>0</v>
      </c>
      <c r="CW80" s="460">
        <f>(CW$70=Hire_Date)*Monthly_Salary+(AND(CW$68&lt;&gt;Hire_Month)*CV80+AND(CW$68=Hire_Month,CV80&gt;0)*CV80*(1+Annual_Cost_of_Living_Adjustment))*(End_Date&gt;=CW$70)</f>
        <v>0</v>
      </c>
      <c r="CX80" s="460">
        <f>(CX$70=Hire_Date)*Monthly_Salary+(AND(CX$68&lt;&gt;Hire_Month)*CW80+AND(CX$68=Hire_Month,CW80&gt;0)*CW80*(1+Annual_Cost_of_Living_Adjustment))*(End_Date&gt;=CX$70)</f>
        <v>0</v>
      </c>
      <c r="CY80" s="460">
        <f>(CY$70=Hire_Date)*Monthly_Salary+(AND(CY$68&lt;&gt;Hire_Month)*CX80+AND(CY$68=Hire_Month,CX80&gt;0)*CX80*(1+Annual_Cost_of_Living_Adjustment))*(End_Date&gt;=CY$70)</f>
        <v>0</v>
      </c>
      <c r="CZ80" s="460">
        <f>(CZ$70=Hire_Date)*Monthly_Salary+(AND(CZ$68&lt;&gt;Hire_Month)*CY80+AND(CZ$68=Hire_Month,CY80&gt;0)*CY80*(1+Annual_Cost_of_Living_Adjustment))*(End_Date&gt;=CZ$70)</f>
        <v>0</v>
      </c>
      <c r="DA80" s="460">
        <f>(DA$70=Hire_Date)*Monthly_Salary+(AND(DA$68&lt;&gt;Hire_Month)*CZ80+AND(DA$68=Hire_Month,CZ80&gt;0)*CZ80*(1+Annual_Cost_of_Living_Adjustment))*(End_Date&gt;=DA$70)</f>
        <v>0</v>
      </c>
      <c r="DB80" s="460">
        <f>(DB$70=Hire_Date)*Monthly_Salary+(AND(DB$68&lt;&gt;Hire_Month)*DA80+AND(DB$68=Hire_Month,DA80&gt;0)*DA80*(1+Annual_Cost_of_Living_Adjustment))*(End_Date&gt;=DB$70)</f>
        <v>0</v>
      </c>
      <c r="DC80" s="460">
        <f>(DC$70=Hire_Date)*Monthly_Salary+(AND(DC$68&lt;&gt;Hire_Month)*DB80+AND(DC$68=Hire_Month,DB80&gt;0)*DB80*(1+Annual_Cost_of_Living_Adjustment))*(End_Date&gt;=DC$70)</f>
        <v>0</v>
      </c>
      <c r="DD80" s="460">
        <f>(DD$70=Hire_Date)*Monthly_Salary+(AND(DD$68&lt;&gt;Hire_Month)*DC80+AND(DD$68=Hire_Month,DC80&gt;0)*DC80*(1+Annual_Cost_of_Living_Adjustment))*(End_Date&gt;=DD$70)</f>
        <v>0</v>
      </c>
      <c r="DE80" s="460">
        <f>(DE$70=Hire_Date)*Monthly_Salary+(AND(DE$68&lt;&gt;Hire_Month)*DD80+AND(DE$68=Hire_Month,DD80&gt;0)*DD80*(1+Annual_Cost_of_Living_Adjustment))*(End_Date&gt;=DE$70)</f>
        <v>0</v>
      </c>
      <c r="DF80" s="460">
        <f>(DF$70=Hire_Date)*Monthly_Salary+(AND(DF$68&lt;&gt;Hire_Month)*DE80+AND(DF$68=Hire_Month,DE80&gt;0)*DE80*(1+Annual_Cost_of_Living_Adjustment))*(End_Date&gt;=DF$70)</f>
        <v>0</v>
      </c>
      <c r="DG80" s="460">
        <f>(DG$70=Hire_Date)*Monthly_Salary+(AND(DG$68&lt;&gt;Hire_Month)*DF80+AND(DG$68=Hire_Month,DF80&gt;0)*DF80*(1+Annual_Cost_of_Living_Adjustment))*(End_Date&gt;=DG$70)</f>
        <v>0</v>
      </c>
      <c r="DH80" s="460">
        <f>(DH$70=Hire_Date)*Monthly_Salary+(AND(DH$68&lt;&gt;Hire_Month)*DG80+AND(DH$68=Hire_Month,DG80&gt;0)*DG80*(1+Annual_Cost_of_Living_Adjustment))*(End_Date&gt;=DH$70)</f>
        <v>0</v>
      </c>
      <c r="DI80" s="460">
        <f>(DI$70=Hire_Date)*Monthly_Salary+(AND(DI$68&lt;&gt;Hire_Month)*DH80+AND(DI$68=Hire_Month,DH80&gt;0)*DH80*(1+Annual_Cost_of_Living_Adjustment))*(End_Date&gt;=DI$70)</f>
        <v>0</v>
      </c>
      <c r="DJ80" s="460">
        <f>(DJ$70=Hire_Date)*Monthly_Salary+(AND(DJ$68&lt;&gt;Hire_Month)*DI80+AND(DJ$68=Hire_Month,DI80&gt;0)*DI80*(1+Annual_Cost_of_Living_Adjustment))*(End_Date&gt;=DJ$70)</f>
        <v>0</v>
      </c>
      <c r="DK80" s="460">
        <f>(DK$70=Hire_Date)*Monthly_Salary+(AND(DK$68&lt;&gt;Hire_Month)*DJ80+AND(DK$68=Hire_Month,DJ80&gt;0)*DJ80*(1+Annual_Cost_of_Living_Adjustment))*(End_Date&gt;=DK$70)</f>
        <v>0</v>
      </c>
      <c r="DL80" s="460">
        <f>(DL$70=Hire_Date)*Monthly_Salary+(AND(DL$68&lt;&gt;Hire_Month)*DK80+AND(DL$68=Hire_Month,DK80&gt;0)*DK80*(1+Annual_Cost_of_Living_Adjustment))*(End_Date&gt;=DL$70)</f>
        <v>0</v>
      </c>
      <c r="DM80" s="460">
        <f>(DM$70=Hire_Date)*Monthly_Salary+(AND(DM$68&lt;&gt;Hire_Month)*DL80+AND(DM$68=Hire_Month,DL80&gt;0)*DL80*(1+Annual_Cost_of_Living_Adjustment))*(End_Date&gt;=DM$70)</f>
        <v>0</v>
      </c>
      <c r="DN80" s="460">
        <f>(DN$70=Hire_Date)*Monthly_Salary+(AND(DN$68&lt;&gt;Hire_Month)*DM80+AND(DN$68=Hire_Month,DM80&gt;0)*DM80*(1+Annual_Cost_of_Living_Adjustment))*(End_Date&gt;=DN$70)</f>
        <v>0</v>
      </c>
      <c r="DO80" s="460">
        <f>(DO$70=Hire_Date)*Monthly_Salary+(AND(DO$68&lt;&gt;Hire_Month)*DN80+AND(DO$68=Hire_Month,DN80&gt;0)*DN80*(1+Annual_Cost_of_Living_Adjustment))*(End_Date&gt;=DO$70)</f>
        <v>0</v>
      </c>
      <c r="DP80" s="460">
        <f>(DP$70=Hire_Date)*Monthly_Salary+(AND(DP$68&lt;&gt;Hire_Month)*DO80+AND(DP$68=Hire_Month,DO80&gt;0)*DO80*(1+Annual_Cost_of_Living_Adjustment))*(End_Date&gt;=DP$70)</f>
        <v>0</v>
      </c>
      <c r="DQ80" s="460">
        <f>(DQ$70=Hire_Date)*Monthly_Salary+(AND(DQ$68&lt;&gt;Hire_Month)*DP80+AND(DQ$68=Hire_Month,DP80&gt;0)*DP80*(1+Annual_Cost_of_Living_Adjustment))*(End_Date&gt;=DQ$70)</f>
        <v>0</v>
      </c>
      <c r="DR80" s="460">
        <f>(DR$70=Hire_Date)*Monthly_Salary+(AND(DR$68&lt;&gt;Hire_Month)*DQ80+AND(DR$68=Hire_Month,DQ80&gt;0)*DQ80*(1+Annual_Cost_of_Living_Adjustment))*(End_Date&gt;=DR$70)</f>
        <v>0</v>
      </c>
      <c r="DS80" s="460">
        <f>(DS$70=Hire_Date)*Monthly_Salary+(AND(DS$68&lt;&gt;Hire_Month)*DR80+AND(DS$68=Hire_Month,DR80&gt;0)*DR80*(1+Annual_Cost_of_Living_Adjustment))*(End_Date&gt;=DS$70)</f>
        <v>0</v>
      </c>
      <c r="DT80" s="460">
        <f>(DT$70=Hire_Date)*Monthly_Salary+(AND(DT$68&lt;&gt;Hire_Month)*DS80+AND(DT$68=Hire_Month,DS80&gt;0)*DS80*(1+Annual_Cost_of_Living_Adjustment))*(End_Date&gt;=DT$70)</f>
        <v>0</v>
      </c>
      <c r="DU80" s="460">
        <f>(DU$70=Hire_Date)*Monthly_Salary+(AND(DU$68&lt;&gt;Hire_Month)*DT80+AND(DU$68=Hire_Month,DT80&gt;0)*DT80*(1+Annual_Cost_of_Living_Adjustment))*(End_Date&gt;=DU$70)</f>
        <v>0</v>
      </c>
      <c r="DV80" s="460">
        <f>(DV$70=Hire_Date)*Monthly_Salary+(AND(DV$68&lt;&gt;Hire_Month)*DU80+AND(DV$68=Hire_Month,DU80&gt;0)*DU80*(1+Annual_Cost_of_Living_Adjustment))*(End_Date&gt;=DV$70)</f>
        <v>0</v>
      </c>
      <c r="DW80" s="460">
        <f>(DW$70=Hire_Date)*Monthly_Salary+(AND(DW$68&lt;&gt;Hire_Month)*DV80+AND(DW$68=Hire_Month,DV80&gt;0)*DV80*(1+Annual_Cost_of_Living_Adjustment))*(End_Date&gt;=DW$70)</f>
        <v>0</v>
      </c>
      <c r="DX80" s="460">
        <f>(DX$70=Hire_Date)*Monthly_Salary+(AND(DX$68&lt;&gt;Hire_Month)*DW80+AND(DX$68=Hire_Month,DW80&gt;0)*DW80*(1+Annual_Cost_of_Living_Adjustment))*(End_Date&gt;=DX$70)</f>
        <v>0</v>
      </c>
      <c r="DY80" s="460">
        <f>(DY$70=Hire_Date)*Monthly_Salary+(AND(DY$68&lt;&gt;Hire_Month)*DX80+AND(DY$68=Hire_Month,DX80&gt;0)*DX80*(1+Annual_Cost_of_Living_Adjustment))*(End_Date&gt;=DY$70)</f>
        <v>0</v>
      </c>
      <c r="DZ80" s="460">
        <f>(DZ$70=Hire_Date)*Monthly_Salary+(AND(DZ$68&lt;&gt;Hire_Month)*DY80+AND(DZ$68=Hire_Month,DY80&gt;0)*DY80*(1+Annual_Cost_of_Living_Adjustment))*(End_Date&gt;=DZ$70)</f>
        <v>0</v>
      </c>
      <c r="EA80" s="460">
        <f>(EA$70=Hire_Date)*Monthly_Salary+(AND(EA$68&lt;&gt;Hire_Month)*DZ80+AND(EA$68=Hire_Month,DZ80&gt;0)*DZ80*(1+Annual_Cost_of_Living_Adjustment))*(End_Date&gt;=EA$70)</f>
        <v>0</v>
      </c>
      <c r="EB80" s="460">
        <f>(EB$70=Hire_Date)*Monthly_Salary+(AND(EB$68&lt;&gt;Hire_Month)*EA80+AND(EB$68=Hire_Month,EA80&gt;0)*EA80*(1+Annual_Cost_of_Living_Adjustment))*(End_Date&gt;=EB$70)</f>
        <v>0</v>
      </c>
      <c r="EC80" s="460">
        <f>(EC$70=Hire_Date)*Monthly_Salary+(AND(EC$68&lt;&gt;Hire_Month)*EB80+AND(EC$68=Hire_Month,EB80&gt;0)*EB80*(1+Annual_Cost_of_Living_Adjustment))*(End_Date&gt;=EC$70)</f>
        <v>0</v>
      </c>
      <c r="ED80" s="460">
        <f>(ED$70=Hire_Date)*Monthly_Salary+(AND(ED$68&lt;&gt;Hire_Month)*EC80+AND(ED$68=Hire_Month,EC80&gt;0)*EC80*(1+Annual_Cost_of_Living_Adjustment))*(End_Date&gt;=ED$70)</f>
        <v>0</v>
      </c>
      <c r="EE80" s="460">
        <f>(EE$70=Hire_Date)*Monthly_Salary+(AND(EE$68&lt;&gt;Hire_Month)*ED80+AND(EE$68=Hire_Month,ED80&gt;0)*ED80*(1+Annual_Cost_of_Living_Adjustment))*(End_Date&gt;=EE$70)</f>
        <v>0</v>
      </c>
      <c r="EF80" s="461">
        <f>(EF$70=Hire_Date)*Monthly_Salary+(AND(EF$68&lt;&gt;Hire_Month)*EE80+AND(EF$68=Hire_Month,EE80&gt;0)*EE80*(1+Annual_Cost_of_Living_Adjustment))*(End_Date&gt;=EF$70)</f>
        <v>0</v>
      </c>
      <c r="EG80" s="461">
        <f>(EG$70=Hire_Date)*Monthly_Salary+(AND(EG$68&lt;&gt;Hire_Month)*EF80+AND(EG$68=Hire_Month,EF80&gt;0)*EF80*(1+Annual_Cost_of_Living_Adjustment))*(End_Date&gt;=EG$70)</f>
        <v>0</v>
      </c>
      <c r="EH80" s="461">
        <f>(EH$70=Hire_Date)*Monthly_Salary+(AND(EH$68&lt;&gt;Hire_Month)*EG80+AND(EH$68=Hire_Month,EG80&gt;0)*EG80*(1+Annual_Cost_of_Living_Adjustment))*(End_Date&gt;=EH$70)</f>
        <v>0</v>
      </c>
      <c r="EI80" s="461">
        <f>(EI$70=Hire_Date)*Monthly_Salary+(AND(EI$68&lt;&gt;Hire_Month)*EH80+AND(EI$68=Hire_Month,EH80&gt;0)*EH80*(1+Annual_Cost_of_Living_Adjustment))*(End_Date&gt;=EI$70)</f>
        <v>0</v>
      </c>
      <c r="EJ80" s="461">
        <f>(EJ$70=Hire_Date)*Monthly_Salary+(AND(EJ$68&lt;&gt;Hire_Month)*EI80+AND(EJ$68=Hire_Month,EI80&gt;0)*EI80*(1+Annual_Cost_of_Living_Adjustment))*(End_Date&gt;=EJ$70)</f>
        <v>0</v>
      </c>
      <c r="EK80" s="461">
        <f>(EK$70=Hire_Date)*Monthly_Salary+(AND(EK$68&lt;&gt;Hire_Month)*EJ80+AND(EK$68=Hire_Month,EJ80&gt;0)*EJ80*(1+Annual_Cost_of_Living_Adjustment))*(End_Date&gt;=EK$70)</f>
        <v>0</v>
      </c>
      <c r="EL80" s="461">
        <f>(EL$70=Hire_Date)*Monthly_Salary+(AND(EL$68&lt;&gt;Hire_Month)*EK80+AND(EL$68=Hire_Month,EK80&gt;0)*EK80*(1+Annual_Cost_of_Living_Adjustment))*(End_Date&gt;=EL$70)</f>
        <v>0</v>
      </c>
      <c r="EM80" s="461">
        <f>(EM$70=Hire_Date)*Monthly_Salary+(AND(EM$68&lt;&gt;Hire_Month)*EL80+AND(EM$68=Hire_Month,EL80&gt;0)*EL80*(1+Annual_Cost_of_Living_Adjustment))*(End_Date&gt;=EM$70)</f>
        <v>0</v>
      </c>
      <c r="EN80" s="461">
        <f>(EN$70=Hire_Date)*Monthly_Salary+(AND(EN$68&lt;&gt;Hire_Month)*EM80+AND(EN$68=Hire_Month,EM80&gt;0)*EM80*(1+Annual_Cost_of_Living_Adjustment))*(End_Date&gt;=EN$70)</f>
        <v>0</v>
      </c>
      <c r="EO80" s="461">
        <f>(EO$70=Hire_Date)*Monthly_Salary+(AND(EO$68&lt;&gt;Hire_Month)*EN80+AND(EO$68=Hire_Month,EN80&gt;0)*EN80*(1+Annual_Cost_of_Living_Adjustment))*(End_Date&gt;=EO$70)</f>
        <v>0</v>
      </c>
      <c r="EP80" s="461">
        <f>(EP$70=Hire_Date)*Monthly_Salary+(AND(EP$68&lt;&gt;Hire_Month)*EO80+AND(EP$68=Hire_Month,EO80&gt;0)*EO80*(1+Annual_Cost_of_Living_Adjustment))*(End_Date&gt;=EP$70)</f>
        <v>0</v>
      </c>
      <c r="EQ80" s="461">
        <f>(EQ$70=Hire_Date)*Monthly_Salary+(AND(EQ$68&lt;&gt;Hire_Month)*EP80+AND(EQ$68=Hire_Month,EP80&gt;0)*EP80*(1+Annual_Cost_of_Living_Adjustment))*(End_Date&gt;=EQ$70)</f>
        <v>0</v>
      </c>
      <c r="ER80" s="461">
        <f>(ER$70=Hire_Date)*Monthly_Salary+(AND(ER$68&lt;&gt;Hire_Month)*EQ80+AND(ER$68=Hire_Month,EQ80&gt;0)*EQ80*(1+Annual_Cost_of_Living_Adjustment))*(End_Date&gt;=ER$70)</f>
        <v>0</v>
      </c>
      <c r="ES80" s="371"/>
      <c r="ET80" s="1"/>
      <c r="EU80" s="390"/>
      <c r="EV80" s="462" t="str">
        <f t="shared" si="92"/>
        <v/>
      </c>
      <c r="EW80" s="463">
        <f>($K80&lt;DATE(Starting_Year,1,1))*1</f>
        <v>0</v>
      </c>
      <c r="EX80" s="463">
        <f>+COUNTIF(Q80,"&gt;0")*FTE</f>
        <v>0</v>
      </c>
      <c r="EY80" s="463">
        <f>+COUNTIF(R80,"&gt;0")*FTE</f>
        <v>0</v>
      </c>
      <c r="EZ80" s="463">
        <f>+COUNTIF(S80,"&gt;0")*FTE</f>
        <v>0</v>
      </c>
      <c r="FA80" s="463">
        <f>+COUNTIF(T80,"&gt;0")*FTE</f>
        <v>0</v>
      </c>
      <c r="FB80" s="463">
        <f>+COUNTIF(U80,"&gt;0")*FTE</f>
        <v>0</v>
      </c>
      <c r="FC80" s="463">
        <f>+COUNTIF(V80,"&gt;0")*FTE</f>
        <v>0</v>
      </c>
      <c r="FD80" s="463">
        <f>+COUNTIF(W80,"&gt;0")*FTE</f>
        <v>0</v>
      </c>
      <c r="FE80" s="463">
        <f>+COUNTIF(X80,"&gt;0")*FTE</f>
        <v>0</v>
      </c>
      <c r="FF80" s="463">
        <f>+COUNTIF(Y80,"&gt;0")*FTE</f>
        <v>0</v>
      </c>
      <c r="FG80" s="463">
        <f>+COUNTIF(Z80,"&gt;0")*FTE</f>
        <v>0</v>
      </c>
      <c r="FH80" s="463">
        <f>+COUNTIF(AA80,"&gt;0")*FTE</f>
        <v>0</v>
      </c>
      <c r="FI80" s="463">
        <f>+COUNTIF(AB80,"&gt;0")*FTE</f>
        <v>0</v>
      </c>
      <c r="FJ80" s="463">
        <f>+COUNTIF(AC80,"&gt;0")*FTE</f>
        <v>0</v>
      </c>
      <c r="FK80" s="463">
        <f>+COUNTIF(AD80,"&gt;0")*FTE</f>
        <v>0</v>
      </c>
      <c r="FL80" s="463">
        <f>+COUNTIF(AE80,"&gt;0")*FTE</f>
        <v>0</v>
      </c>
      <c r="FM80" s="463">
        <f>+COUNTIF(AF80,"&gt;0")*FTE</f>
        <v>0</v>
      </c>
      <c r="FN80" s="463">
        <f>+COUNTIF(AG80,"&gt;0")*FTE</f>
        <v>0</v>
      </c>
      <c r="FO80" s="463">
        <f>+COUNTIF(AH80,"&gt;0")*FTE</f>
        <v>0</v>
      </c>
      <c r="FP80" s="463">
        <f>+COUNTIF(AI80,"&gt;0")*FTE</f>
        <v>0</v>
      </c>
      <c r="FQ80" s="463">
        <f>+COUNTIF(AJ80,"&gt;0")*FTE</f>
        <v>0</v>
      </c>
      <c r="FR80" s="463">
        <f>+COUNTIF(AK80,"&gt;0")*FTE</f>
        <v>0</v>
      </c>
      <c r="FS80" s="463">
        <f>+COUNTIF(AL80,"&gt;0")*FTE</f>
        <v>0</v>
      </c>
      <c r="FT80" s="463">
        <f>+COUNTIF(AM80,"&gt;0")*FTE</f>
        <v>0</v>
      </c>
      <c r="FU80" s="463">
        <f>+COUNTIF(AN80,"&gt;0")*FTE</f>
        <v>0</v>
      </c>
      <c r="FV80" s="463">
        <f>+COUNTIF(AO80,"&gt;0")*FTE</f>
        <v>0</v>
      </c>
      <c r="FW80" s="463">
        <f>+COUNTIF(AP80,"&gt;0")*FTE</f>
        <v>0</v>
      </c>
      <c r="FX80" s="463">
        <f>+COUNTIF(AQ80,"&gt;0")*FTE</f>
        <v>0</v>
      </c>
      <c r="FY80" s="463">
        <f>+COUNTIF(AR80,"&gt;0")*FTE</f>
        <v>0</v>
      </c>
      <c r="FZ80" s="463">
        <f>+COUNTIF(AS80,"&gt;0")*FTE</f>
        <v>0</v>
      </c>
      <c r="GA80" s="463">
        <f>+COUNTIF(AT80,"&gt;0")*FTE</f>
        <v>0</v>
      </c>
      <c r="GB80" s="463">
        <f>+COUNTIF(AU80,"&gt;0")*FTE</f>
        <v>0</v>
      </c>
      <c r="GC80" s="463">
        <f>+COUNTIF(AV80,"&gt;0")*FTE</f>
        <v>0</v>
      </c>
      <c r="GD80" s="463">
        <f>+COUNTIF(AW80,"&gt;0")*FTE</f>
        <v>0</v>
      </c>
      <c r="GE80" s="463">
        <f>+COUNTIF(AX80,"&gt;0")*FTE</f>
        <v>0</v>
      </c>
      <c r="GF80" s="463">
        <f>+COUNTIF(AY80,"&gt;0")*FTE</f>
        <v>0</v>
      </c>
      <c r="GG80" s="463">
        <f>+COUNTIF(AZ80,"&gt;0")*FTE</f>
        <v>0</v>
      </c>
      <c r="GH80" s="463">
        <f>+COUNTIF(BA80,"&gt;0")*FTE</f>
        <v>0</v>
      </c>
      <c r="GI80" s="463">
        <f>+COUNTIF(BB80,"&gt;0")*FTE</f>
        <v>0</v>
      </c>
      <c r="GJ80" s="463">
        <f>+COUNTIF(BC80,"&gt;0")*FTE</f>
        <v>0</v>
      </c>
      <c r="GK80" s="463">
        <f>+COUNTIF(BD80,"&gt;0")*FTE</f>
        <v>0</v>
      </c>
      <c r="GL80" s="463">
        <f>+COUNTIF(BE80,"&gt;0")*FTE</f>
        <v>0</v>
      </c>
      <c r="GM80" s="463">
        <f>+COUNTIF(BF80,"&gt;0")*FTE</f>
        <v>0</v>
      </c>
      <c r="GN80" s="463">
        <f>+COUNTIF(BG80,"&gt;0")*FTE</f>
        <v>0</v>
      </c>
      <c r="GO80" s="463">
        <f>+COUNTIF(BH80,"&gt;0")*FTE</f>
        <v>0</v>
      </c>
      <c r="GP80" s="463">
        <f>+COUNTIF(BI80,"&gt;0")*FTE</f>
        <v>0</v>
      </c>
      <c r="GQ80" s="463">
        <f>+COUNTIF(BJ80,"&gt;0")*FTE</f>
        <v>0</v>
      </c>
      <c r="GR80" s="463">
        <f>+COUNTIF(BK80,"&gt;0")*FTE</f>
        <v>0</v>
      </c>
      <c r="GS80" s="463">
        <f>+COUNTIF(BL80,"&gt;0")*FTE</f>
        <v>0</v>
      </c>
      <c r="GT80" s="463">
        <f>+COUNTIF(BM80,"&gt;0")*FTE</f>
        <v>0</v>
      </c>
      <c r="GU80" s="463">
        <f>+COUNTIF(BN80,"&gt;0")*FTE</f>
        <v>0</v>
      </c>
      <c r="GV80" s="463">
        <f>+COUNTIF(BO80,"&gt;0")*FTE</f>
        <v>0</v>
      </c>
      <c r="GW80" s="463">
        <f>+COUNTIF(BP80,"&gt;0")*FTE</f>
        <v>0</v>
      </c>
      <c r="GX80" s="463">
        <f>+COUNTIF(BQ80,"&gt;0")*FTE</f>
        <v>0</v>
      </c>
      <c r="GY80" s="463">
        <f>+COUNTIF(BR80,"&gt;0")*FTE</f>
        <v>0</v>
      </c>
      <c r="GZ80" s="463">
        <f>+COUNTIF(BS80,"&gt;0")*FTE</f>
        <v>0</v>
      </c>
      <c r="HA80" s="463">
        <f>+COUNTIF(BT80,"&gt;0")*FTE</f>
        <v>0</v>
      </c>
      <c r="HB80" s="463">
        <f>+COUNTIF(BU80,"&gt;0")*FTE</f>
        <v>0</v>
      </c>
      <c r="HC80" s="463">
        <f>+COUNTIF(BV80,"&gt;0")*FTE</f>
        <v>0</v>
      </c>
      <c r="HD80" s="463">
        <f>+COUNTIF(BW80,"&gt;0")*FTE</f>
        <v>0</v>
      </c>
      <c r="HE80" s="463">
        <f>+COUNTIF(BX80,"&gt;0")*FTE</f>
        <v>0</v>
      </c>
      <c r="HF80" s="463">
        <f>+COUNTIF(BY80,"&gt;0")*FTE</f>
        <v>0</v>
      </c>
      <c r="HG80" s="463">
        <f>+COUNTIF(BZ80,"&gt;0")*FTE</f>
        <v>0</v>
      </c>
      <c r="HH80" s="463">
        <f>+COUNTIF(CA80,"&gt;0")*FTE</f>
        <v>0</v>
      </c>
      <c r="HI80" s="463">
        <f>+COUNTIF(CB80,"&gt;0")*FTE</f>
        <v>0</v>
      </c>
      <c r="HJ80" s="463">
        <f>+COUNTIF(CC80,"&gt;0")*FTE</f>
        <v>0</v>
      </c>
      <c r="HK80" s="463">
        <f>+COUNTIF(CD80,"&gt;0")*FTE</f>
        <v>0</v>
      </c>
      <c r="HL80" s="463">
        <f>+COUNTIF(CE80,"&gt;0")*FTE</f>
        <v>0</v>
      </c>
      <c r="HM80" s="463">
        <f>+COUNTIF(CF80,"&gt;0")*FTE</f>
        <v>0</v>
      </c>
      <c r="HN80" s="463">
        <f>+COUNTIF(CG80,"&gt;0")*FTE</f>
        <v>0</v>
      </c>
      <c r="HO80" s="463">
        <f>+COUNTIF(CH80,"&gt;0")*FTE</f>
        <v>0</v>
      </c>
      <c r="HP80" s="463">
        <f>+COUNTIF(CI80,"&gt;0")*FTE</f>
        <v>0</v>
      </c>
      <c r="HQ80" s="463">
        <f>+COUNTIF(CJ80,"&gt;0")*FTE</f>
        <v>0</v>
      </c>
      <c r="HR80" s="463">
        <f>+COUNTIF(CK80,"&gt;0")*FTE</f>
        <v>0</v>
      </c>
      <c r="HS80" s="463">
        <f>+COUNTIF(CL80,"&gt;0")*FTE</f>
        <v>0</v>
      </c>
      <c r="HT80" s="463">
        <f>+COUNTIF(CM80,"&gt;0")*FTE</f>
        <v>0</v>
      </c>
      <c r="HU80" s="463">
        <f>+COUNTIF(CN80,"&gt;0")*FTE</f>
        <v>0</v>
      </c>
      <c r="HV80" s="463">
        <f>+COUNTIF(CO80,"&gt;0")*FTE</f>
        <v>0</v>
      </c>
      <c r="HW80" s="463">
        <f>+COUNTIF(CP80,"&gt;0")*FTE</f>
        <v>0</v>
      </c>
      <c r="HX80" s="463">
        <f>+COUNTIF(CQ80,"&gt;0")*FTE</f>
        <v>0</v>
      </c>
      <c r="HY80" s="463">
        <f>+COUNTIF(CR80,"&gt;0")*FTE</f>
        <v>0</v>
      </c>
      <c r="HZ80" s="463">
        <f>+COUNTIF(CS80,"&gt;0")*FTE</f>
        <v>0</v>
      </c>
      <c r="IA80" s="463">
        <f>+COUNTIF(CT80,"&gt;0")*FTE</f>
        <v>0</v>
      </c>
      <c r="IB80" s="463">
        <f>+COUNTIF(CU80,"&gt;0")*FTE</f>
        <v>0</v>
      </c>
      <c r="IC80" s="463">
        <f>+COUNTIF(CV80,"&gt;0")*FTE</f>
        <v>0</v>
      </c>
      <c r="ID80" s="463">
        <f>+COUNTIF(CW80,"&gt;0")*FTE</f>
        <v>0</v>
      </c>
      <c r="IE80" s="463">
        <f>+COUNTIF(CX80,"&gt;0")*FTE</f>
        <v>0</v>
      </c>
      <c r="IF80" s="463">
        <f>+COUNTIF(CY80,"&gt;0")*FTE</f>
        <v>0</v>
      </c>
      <c r="IG80" s="463">
        <f>+COUNTIF(CZ80,"&gt;0")*FTE</f>
        <v>0</v>
      </c>
      <c r="IH80" s="463">
        <f>+COUNTIF(DA80,"&gt;0")*FTE</f>
        <v>0</v>
      </c>
      <c r="II80" s="463">
        <f>+COUNTIF(DB80,"&gt;0")*FTE</f>
        <v>0</v>
      </c>
      <c r="IJ80" s="463">
        <f>+COUNTIF(DC80,"&gt;0")*FTE</f>
        <v>0</v>
      </c>
      <c r="IK80" s="463">
        <f>+COUNTIF(DD80,"&gt;0")*FTE</f>
        <v>0</v>
      </c>
      <c r="IL80" s="463">
        <f>+COUNTIF(DE80,"&gt;0")*FTE</f>
        <v>0</v>
      </c>
      <c r="IM80" s="463">
        <f>+COUNTIF(DF80,"&gt;0")*FTE</f>
        <v>0</v>
      </c>
      <c r="IN80" s="463">
        <f>+COUNTIF(DG80,"&gt;0")*FTE</f>
        <v>0</v>
      </c>
      <c r="IO80" s="463">
        <f>+COUNTIF(DH80,"&gt;0")*FTE</f>
        <v>0</v>
      </c>
      <c r="IP80" s="463">
        <f>+COUNTIF(DI80,"&gt;0")*FTE</f>
        <v>0</v>
      </c>
      <c r="IQ80" s="463">
        <f>+COUNTIF(DJ80,"&gt;0")*FTE</f>
        <v>0</v>
      </c>
      <c r="IR80" s="463">
        <f>+COUNTIF(DK80,"&gt;0")*FTE</f>
        <v>0</v>
      </c>
      <c r="IS80" s="463">
        <f>+COUNTIF(DL80,"&gt;0")*FTE</f>
        <v>0</v>
      </c>
      <c r="IT80" s="463">
        <f>+COUNTIF(DM80,"&gt;0")*FTE</f>
        <v>0</v>
      </c>
      <c r="IU80" s="463">
        <f>+COUNTIF(DN80,"&gt;0")*FTE</f>
        <v>0</v>
      </c>
      <c r="IV80" s="463">
        <f>+COUNTIF(DO80,"&gt;0")*FTE</f>
        <v>0</v>
      </c>
      <c r="IW80" s="463">
        <f>+COUNTIF(DP80,"&gt;0")*FTE</f>
        <v>0</v>
      </c>
      <c r="IX80" s="463">
        <f>+COUNTIF(DQ80,"&gt;0")*FTE</f>
        <v>0</v>
      </c>
      <c r="IY80" s="463">
        <f>+COUNTIF(DR80,"&gt;0")*FTE</f>
        <v>0</v>
      </c>
      <c r="IZ80" s="463">
        <f>+COUNTIF(DS80,"&gt;0")*FTE</f>
        <v>0</v>
      </c>
      <c r="JA80" s="463">
        <f>+COUNTIF(DT80,"&gt;0")*FTE</f>
        <v>0</v>
      </c>
      <c r="JB80" s="463">
        <f>+COUNTIF(DU80,"&gt;0")*FTE</f>
        <v>0</v>
      </c>
      <c r="JC80" s="463">
        <f>+COUNTIF(DV80,"&gt;0")*FTE</f>
        <v>0</v>
      </c>
      <c r="JD80" s="463">
        <f>+COUNTIF(DW80,"&gt;0")*FTE</f>
        <v>0</v>
      </c>
      <c r="JE80" s="463">
        <f>+COUNTIF(DX80,"&gt;0")*FTE</f>
        <v>0</v>
      </c>
      <c r="JF80" s="463">
        <f>+COUNTIF(DY80,"&gt;0")*FTE</f>
        <v>0</v>
      </c>
      <c r="JG80" s="463">
        <f>+COUNTIF(DZ80,"&gt;0")*FTE</f>
        <v>0</v>
      </c>
      <c r="JH80" s="463">
        <f>+COUNTIF(EA80,"&gt;0")*FTE</f>
        <v>0</v>
      </c>
      <c r="JI80" s="463">
        <f>+COUNTIF(EB80,"&gt;0")*FTE</f>
        <v>0</v>
      </c>
      <c r="JJ80" s="463">
        <f>+COUNTIF(EC80,"&gt;0")*FTE</f>
        <v>0</v>
      </c>
      <c r="JK80" s="463">
        <f>+COUNTIF(ED80,"&gt;0")*FTE</f>
        <v>0</v>
      </c>
      <c r="JL80" s="463">
        <f>+COUNTIF(EE80,"&gt;0")*FTE</f>
        <v>0</v>
      </c>
      <c r="JM80" s="463">
        <f>+COUNTIF(EF80,"&gt;0")*FTE</f>
        <v>0</v>
      </c>
      <c r="JN80" s="463">
        <f>+COUNTIF(EG80,"&gt;0")*FTE</f>
        <v>0</v>
      </c>
      <c r="JO80" s="463">
        <f>+COUNTIF(EH80,"&gt;0")*FTE</f>
        <v>0</v>
      </c>
      <c r="JP80" s="463">
        <f>+COUNTIF(EI80,"&gt;0")*FTE</f>
        <v>0</v>
      </c>
      <c r="JQ80" s="463">
        <f>+COUNTIF(EJ80,"&gt;0")*FTE</f>
        <v>0</v>
      </c>
      <c r="JR80" s="463">
        <f>+COUNTIF(EK80,"&gt;0")*FTE</f>
        <v>0</v>
      </c>
      <c r="JS80" s="463">
        <f>+COUNTIF(EL80,"&gt;0")*FTE</f>
        <v>0</v>
      </c>
      <c r="JT80" s="463">
        <f>+COUNTIF(EM80,"&gt;0")*FTE</f>
        <v>0</v>
      </c>
      <c r="JU80" s="463">
        <f>+COUNTIF(EN80,"&gt;0")*FTE</f>
        <v>0</v>
      </c>
      <c r="JV80" s="463">
        <f>+COUNTIF(EO80,"&gt;0")*FTE</f>
        <v>0</v>
      </c>
      <c r="JW80" s="463">
        <f>+COUNTIF(EP80,"&gt;0")*FTE</f>
        <v>0</v>
      </c>
      <c r="JX80" s="463">
        <f>+COUNTIF(EQ80,"&gt;0")*FTE</f>
        <v>0</v>
      </c>
      <c r="JY80" s="463">
        <f>+COUNTIF(ER80,"&gt;0")*FTE</f>
        <v>0</v>
      </c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</row>
    <row r="81" ht="12.75" customHeight="1">
      <c r="A81" s="467"/>
      <c r="B81" s="464"/>
      <c r="C81" s="452"/>
      <c r="D81" s="202"/>
      <c r="E81" s="453"/>
      <c r="F81" s="202"/>
      <c r="G81" s="202"/>
      <c r="H81" s="202"/>
      <c r="I81" s="202"/>
      <c r="J81" s="454"/>
      <c r="K81" s="465">
        <f>+DATE((Starting_Year+F81-1)*ISNUMBER(F81)+2099*ISBLANK(F81),G81*ISNUMBER(G81)+12*ISBLANK(G81),1)</f>
        <v>73020</v>
      </c>
      <c r="L81" s="466">
        <f>+DATE((Starting_Year+H81-1)*ISNUMBER(H81)+2099*ISBLANK(H81),I81*ISNUMBER(I81)+12*ISBLANK(I81),1)</f>
        <v>73020</v>
      </c>
      <c r="M81" s="171">
        <f t="shared" si="93"/>
        <v>0</v>
      </c>
      <c r="N81" s="458" t="str">
        <f t="shared" si="94"/>
        <v/>
      </c>
      <c r="O81" s="82"/>
      <c r="P81" s="459"/>
      <c r="Q81" s="460">
        <f>(Q$70&gt;=Hire_Date)*Monthly_Salary+(AND(Q$68&lt;&gt;Hire_Month)*P81+AND(Q$68=Hire_Month,P81&gt;0)*P81*(1+Annual_Cost_of_Living_Adjustment))*(End_Date&gt;=Q$70)</f>
        <v>0</v>
      </c>
      <c r="R81" s="460">
        <f>(R$70=Hire_Date)*Monthly_Salary+(AND(R$68&lt;&gt;Hire_Month)*Q81+AND(R$68=Hire_Month,Q81&gt;0)*Q81*(1+Annual_Cost_of_Living_Adjustment))*(End_Date&gt;=R$70)</f>
        <v>0</v>
      </c>
      <c r="S81" s="460">
        <f>(S$70=Hire_Date)*Monthly_Salary+(AND(S$68&lt;&gt;Hire_Month)*R81+AND(S$68=Hire_Month,R81&gt;0)*R81*(1+Annual_Cost_of_Living_Adjustment))*(End_Date&gt;=S$70)</f>
        <v>0</v>
      </c>
      <c r="T81" s="460">
        <f>(T$70=Hire_Date)*Monthly_Salary+(AND(T$68&lt;&gt;Hire_Month)*S81+AND(T$68=Hire_Month,S81&gt;0)*S81*(1+Annual_Cost_of_Living_Adjustment))*(End_Date&gt;=T$70)</f>
        <v>0</v>
      </c>
      <c r="U81" s="460">
        <f>(U$70=Hire_Date)*Monthly_Salary+(AND(U$68&lt;&gt;Hire_Month)*T81+AND(U$68=Hire_Month,T81&gt;0)*T81*(1+Annual_Cost_of_Living_Adjustment))*(End_Date&gt;=U$70)</f>
        <v>0</v>
      </c>
      <c r="V81" s="460">
        <f>(V$70=Hire_Date)*Monthly_Salary+(AND(V$68&lt;&gt;Hire_Month)*U81+AND(V$68=Hire_Month,U81&gt;0)*U81*(1+Annual_Cost_of_Living_Adjustment))*(End_Date&gt;=V$70)</f>
        <v>0</v>
      </c>
      <c r="W81" s="460">
        <f>(W$70=Hire_Date)*Monthly_Salary+(AND(W$68&lt;&gt;Hire_Month)*V81+AND(W$68=Hire_Month,V81&gt;0)*V81*(1+Annual_Cost_of_Living_Adjustment))*(End_Date&gt;=W$70)</f>
        <v>0</v>
      </c>
      <c r="X81" s="460">
        <f>(X$70=Hire_Date)*Monthly_Salary+(AND(X$68&lt;&gt;Hire_Month)*W81+AND(X$68=Hire_Month,W81&gt;0)*W81*(1+Annual_Cost_of_Living_Adjustment))*(End_Date&gt;=X$70)</f>
        <v>0</v>
      </c>
      <c r="Y81" s="460">
        <f>(Y$70=Hire_Date)*Monthly_Salary+(AND(Y$68&lt;&gt;Hire_Month)*X81+AND(Y$68=Hire_Month,X81&gt;0)*X81*(1+Annual_Cost_of_Living_Adjustment))*(End_Date&gt;=Y$70)</f>
        <v>0</v>
      </c>
      <c r="Z81" s="460">
        <f>(Z$70=Hire_Date)*Monthly_Salary+(AND(Z$68&lt;&gt;Hire_Month)*Y81+AND(Z$68=Hire_Month,Y81&gt;0)*Y81*(1+Annual_Cost_of_Living_Adjustment))*(End_Date&gt;=Z$70)</f>
        <v>0</v>
      </c>
      <c r="AA81" s="460">
        <f>(AA$70=Hire_Date)*Monthly_Salary+(AND(AA$68&lt;&gt;Hire_Month)*Z81+AND(AA$68=Hire_Month,Z81&gt;0)*Z81*(1+Annual_Cost_of_Living_Adjustment))*(End_Date&gt;=AA$70)</f>
        <v>0</v>
      </c>
      <c r="AB81" s="460">
        <f>(AB$70=Hire_Date)*Monthly_Salary+(AND(AB$68&lt;&gt;Hire_Month)*AA81+AND(AB$68=Hire_Month,AA81&gt;0)*AA81*(1+Annual_Cost_of_Living_Adjustment))*(End_Date&gt;=AB$70)</f>
        <v>0</v>
      </c>
      <c r="AC81" s="460">
        <f>(AC$70=Hire_Date)*Monthly_Salary+(AND(AC$68&lt;&gt;Hire_Month)*AB81+AND(AC$68=Hire_Month,AB81&gt;0)*AB81*(1+Annual_Cost_of_Living_Adjustment))*(End_Date&gt;=AC$70)</f>
        <v>0</v>
      </c>
      <c r="AD81" s="460">
        <f>(AD$70=Hire_Date)*Monthly_Salary+(AND(AD$68&lt;&gt;Hire_Month)*AC81+AND(AD$68=Hire_Month,AC81&gt;0)*AC81*(1+Annual_Cost_of_Living_Adjustment))*(End_Date&gt;=AD$70)</f>
        <v>0</v>
      </c>
      <c r="AE81" s="460">
        <f>(AE$70=Hire_Date)*Monthly_Salary+(AND(AE$68&lt;&gt;Hire_Month)*AD81+AND(AE$68=Hire_Month,AD81&gt;0)*AD81*(1+Annual_Cost_of_Living_Adjustment))*(End_Date&gt;=AE$70)</f>
        <v>0</v>
      </c>
      <c r="AF81" s="460">
        <f>(AF$70=Hire_Date)*Monthly_Salary+(AND(AF$68&lt;&gt;Hire_Month)*AE81+AND(AF$68=Hire_Month,AE81&gt;0)*AE81*(1+Annual_Cost_of_Living_Adjustment))*(End_Date&gt;=AF$70)</f>
        <v>0</v>
      </c>
      <c r="AG81" s="460">
        <f>(AG$70=Hire_Date)*Monthly_Salary+(AND(AG$68&lt;&gt;Hire_Month)*AF81+AND(AG$68=Hire_Month,AF81&gt;0)*AF81*(1+Annual_Cost_of_Living_Adjustment))*(End_Date&gt;=AG$70)</f>
        <v>0</v>
      </c>
      <c r="AH81" s="460">
        <f>(AH$70=Hire_Date)*Monthly_Salary+(AND(AH$68&lt;&gt;Hire_Month)*AG81+AND(AH$68=Hire_Month,AG81&gt;0)*AG81*(1+Annual_Cost_of_Living_Adjustment))*(End_Date&gt;=AH$70)</f>
        <v>0</v>
      </c>
      <c r="AI81" s="460">
        <f>(AI$70=Hire_Date)*Monthly_Salary+(AND(AI$68&lt;&gt;Hire_Month)*AH81+AND(AI$68=Hire_Month,AH81&gt;0)*AH81*(1+Annual_Cost_of_Living_Adjustment))*(End_Date&gt;=AI$70)</f>
        <v>0</v>
      </c>
      <c r="AJ81" s="460">
        <f>(AJ$70=Hire_Date)*Monthly_Salary+(AND(AJ$68&lt;&gt;Hire_Month)*AI81+AND(AJ$68=Hire_Month,AI81&gt;0)*AI81*(1+Annual_Cost_of_Living_Adjustment))*(End_Date&gt;=AJ$70)</f>
        <v>0</v>
      </c>
      <c r="AK81" s="460">
        <f>(AK$70=Hire_Date)*Monthly_Salary+(AND(AK$68&lt;&gt;Hire_Month)*AJ81+AND(AK$68=Hire_Month,AJ81&gt;0)*AJ81*(1+Annual_Cost_of_Living_Adjustment))*(End_Date&gt;=AK$70)</f>
        <v>0</v>
      </c>
      <c r="AL81" s="460">
        <f>(AL$70=Hire_Date)*Monthly_Salary+(AND(AL$68&lt;&gt;Hire_Month)*AK81+AND(AL$68=Hire_Month,AK81&gt;0)*AK81*(1+Annual_Cost_of_Living_Adjustment))*(End_Date&gt;=AL$70)</f>
        <v>0</v>
      </c>
      <c r="AM81" s="460">
        <f>(AM$70=Hire_Date)*Monthly_Salary+(AND(AM$68&lt;&gt;Hire_Month)*AL81+AND(AM$68=Hire_Month,AL81&gt;0)*AL81*(1+Annual_Cost_of_Living_Adjustment))*(End_Date&gt;=AM$70)</f>
        <v>0</v>
      </c>
      <c r="AN81" s="460">
        <f>(AN$70=Hire_Date)*Monthly_Salary+(AND(AN$68&lt;&gt;Hire_Month)*AM81+AND(AN$68=Hire_Month,AM81&gt;0)*AM81*(1+Annual_Cost_of_Living_Adjustment))*(End_Date&gt;=AN$70)</f>
        <v>0</v>
      </c>
      <c r="AO81" s="460">
        <f>(AO$70=Hire_Date)*Monthly_Salary+(AND(AO$68&lt;&gt;Hire_Month)*AN81+AND(AO$68=Hire_Month,AN81&gt;0)*AN81*(1+Annual_Cost_of_Living_Adjustment))*(End_Date&gt;=AO$70)</f>
        <v>0</v>
      </c>
      <c r="AP81" s="460">
        <f>(AP$70=Hire_Date)*Monthly_Salary+(AND(AP$68&lt;&gt;Hire_Month)*AO81+AND(AP$68=Hire_Month,AO81&gt;0)*AO81*(1+Annual_Cost_of_Living_Adjustment))*(End_Date&gt;=AP$70)</f>
        <v>0</v>
      </c>
      <c r="AQ81" s="460">
        <f>(AQ$70=Hire_Date)*Monthly_Salary+(AND(AQ$68&lt;&gt;Hire_Month)*AP81+AND(AQ$68=Hire_Month,AP81&gt;0)*AP81*(1+Annual_Cost_of_Living_Adjustment))*(End_Date&gt;=AQ$70)</f>
        <v>0</v>
      </c>
      <c r="AR81" s="460">
        <f>(AR$70=Hire_Date)*Monthly_Salary+(AND(AR$68&lt;&gt;Hire_Month)*AQ81+AND(AR$68=Hire_Month,AQ81&gt;0)*AQ81*(1+Annual_Cost_of_Living_Adjustment))*(End_Date&gt;=AR$70)</f>
        <v>0</v>
      </c>
      <c r="AS81" s="460">
        <f>(AS$70=Hire_Date)*Monthly_Salary+(AND(AS$68&lt;&gt;Hire_Month)*AR81+AND(AS$68=Hire_Month,AR81&gt;0)*AR81*(1+Annual_Cost_of_Living_Adjustment))*(End_Date&gt;=AS$70)</f>
        <v>0</v>
      </c>
      <c r="AT81" s="460">
        <f>(AT$70=Hire_Date)*Monthly_Salary+(AND(AT$68&lt;&gt;Hire_Month)*AS81+AND(AT$68=Hire_Month,AS81&gt;0)*AS81*(1+Annual_Cost_of_Living_Adjustment))*(End_Date&gt;=AT$70)</f>
        <v>0</v>
      </c>
      <c r="AU81" s="460">
        <f>(AU$70=Hire_Date)*Monthly_Salary+(AND(AU$68&lt;&gt;Hire_Month)*AT81+AND(AU$68=Hire_Month,AT81&gt;0)*AT81*(1+Annual_Cost_of_Living_Adjustment))*(End_Date&gt;=AU$70)</f>
        <v>0</v>
      </c>
      <c r="AV81" s="460">
        <f>(AV$70=Hire_Date)*Monthly_Salary+(AND(AV$68&lt;&gt;Hire_Month)*AU81+AND(AV$68=Hire_Month,AU81&gt;0)*AU81*(1+Annual_Cost_of_Living_Adjustment))*(End_Date&gt;=AV$70)</f>
        <v>0</v>
      </c>
      <c r="AW81" s="460">
        <f>(AW$70=Hire_Date)*Monthly_Salary+(AND(AW$68&lt;&gt;Hire_Month)*AV81+AND(AW$68=Hire_Month,AV81&gt;0)*AV81*(1+Annual_Cost_of_Living_Adjustment))*(End_Date&gt;=AW$70)</f>
        <v>0</v>
      </c>
      <c r="AX81" s="460">
        <f>(AX$70=Hire_Date)*Monthly_Salary+(AND(AX$68&lt;&gt;Hire_Month)*AW81+AND(AX$68=Hire_Month,AW81&gt;0)*AW81*(1+Annual_Cost_of_Living_Adjustment))*(End_Date&gt;=AX$70)</f>
        <v>0</v>
      </c>
      <c r="AY81" s="460">
        <f>(AY$70=Hire_Date)*Monthly_Salary+(AND(AY$68&lt;&gt;Hire_Month)*AX81+AND(AY$68=Hire_Month,AX81&gt;0)*AX81*(1+Annual_Cost_of_Living_Adjustment))*(End_Date&gt;=AY$70)</f>
        <v>0</v>
      </c>
      <c r="AZ81" s="460">
        <f>(AZ$70=Hire_Date)*Monthly_Salary+(AND(AZ$68&lt;&gt;Hire_Month)*AY81+AND(AZ$68=Hire_Month,AY81&gt;0)*AY81*(1+Annual_Cost_of_Living_Adjustment))*(End_Date&gt;=AZ$70)</f>
        <v>0</v>
      </c>
      <c r="BA81" s="460">
        <f>(BA$70=Hire_Date)*Monthly_Salary+(AND(BA$68&lt;&gt;Hire_Month)*AZ81+AND(BA$68=Hire_Month,AZ81&gt;0)*AZ81*(1+Annual_Cost_of_Living_Adjustment))*(End_Date&gt;=BA$70)</f>
        <v>0</v>
      </c>
      <c r="BB81" s="460">
        <f>(BB$70=Hire_Date)*Monthly_Salary+(AND(BB$68&lt;&gt;Hire_Month)*BA81+AND(BB$68=Hire_Month,BA81&gt;0)*BA81*(1+Annual_Cost_of_Living_Adjustment))*(End_Date&gt;=BB$70)</f>
        <v>0</v>
      </c>
      <c r="BC81" s="460">
        <f>(BC$70=Hire_Date)*Monthly_Salary+(AND(BC$68&lt;&gt;Hire_Month)*BB81+AND(BC$68=Hire_Month,BB81&gt;0)*BB81*(1+Annual_Cost_of_Living_Adjustment))*(End_Date&gt;=BC$70)</f>
        <v>0</v>
      </c>
      <c r="BD81" s="460">
        <f>(BD$70=Hire_Date)*Monthly_Salary+(AND(BD$68&lt;&gt;Hire_Month)*BC81+AND(BD$68=Hire_Month,BC81&gt;0)*BC81*(1+Annual_Cost_of_Living_Adjustment))*(End_Date&gt;=BD$70)</f>
        <v>0</v>
      </c>
      <c r="BE81" s="460">
        <f>(BE$70=Hire_Date)*Monthly_Salary+(AND(BE$68&lt;&gt;Hire_Month)*BD81+AND(BE$68=Hire_Month,BD81&gt;0)*BD81*(1+Annual_Cost_of_Living_Adjustment))*(End_Date&gt;=BE$70)</f>
        <v>0</v>
      </c>
      <c r="BF81" s="460">
        <f>(BF$70=Hire_Date)*Monthly_Salary+(AND(BF$68&lt;&gt;Hire_Month)*BE81+AND(BF$68=Hire_Month,BE81&gt;0)*BE81*(1+Annual_Cost_of_Living_Adjustment))*(End_Date&gt;=BF$70)</f>
        <v>0</v>
      </c>
      <c r="BG81" s="460">
        <f>(BG$70=Hire_Date)*Monthly_Salary+(AND(BG$68&lt;&gt;Hire_Month)*BF81+AND(BG$68=Hire_Month,BF81&gt;0)*BF81*(1+Annual_Cost_of_Living_Adjustment))*(End_Date&gt;=BG$70)</f>
        <v>0</v>
      </c>
      <c r="BH81" s="460">
        <f>(BH$70=Hire_Date)*Monthly_Salary+(AND(BH$68&lt;&gt;Hire_Month)*BG81+AND(BH$68=Hire_Month,BG81&gt;0)*BG81*(1+Annual_Cost_of_Living_Adjustment))*(End_Date&gt;=BH$70)</f>
        <v>0</v>
      </c>
      <c r="BI81" s="460">
        <f>(BI$70=Hire_Date)*Monthly_Salary+(AND(BI$68&lt;&gt;Hire_Month)*BH81+AND(BI$68=Hire_Month,BH81&gt;0)*BH81*(1+Annual_Cost_of_Living_Adjustment))*(End_Date&gt;=BI$70)</f>
        <v>0</v>
      </c>
      <c r="BJ81" s="460">
        <f>(BJ$70=Hire_Date)*Monthly_Salary+(AND(BJ$68&lt;&gt;Hire_Month)*BI81+AND(BJ$68=Hire_Month,BI81&gt;0)*BI81*(1+Annual_Cost_of_Living_Adjustment))*(End_Date&gt;=BJ$70)</f>
        <v>0</v>
      </c>
      <c r="BK81" s="460">
        <f>(BK$70=Hire_Date)*Monthly_Salary+(AND(BK$68&lt;&gt;Hire_Month)*BJ81+AND(BK$68=Hire_Month,BJ81&gt;0)*BJ81*(1+Annual_Cost_of_Living_Adjustment))*(End_Date&gt;=BK$70)</f>
        <v>0</v>
      </c>
      <c r="BL81" s="460">
        <f>(BL$70=Hire_Date)*Monthly_Salary+(AND(BL$68&lt;&gt;Hire_Month)*BK81+AND(BL$68=Hire_Month,BK81&gt;0)*BK81*(1+Annual_Cost_of_Living_Adjustment))*(End_Date&gt;=BL$70)</f>
        <v>0</v>
      </c>
      <c r="BM81" s="460">
        <f>(BM$70=Hire_Date)*Monthly_Salary+(AND(BM$68&lt;&gt;Hire_Month)*BL81+AND(BM$68=Hire_Month,BL81&gt;0)*BL81*(1+Annual_Cost_of_Living_Adjustment))*(End_Date&gt;=BM$70)</f>
        <v>0</v>
      </c>
      <c r="BN81" s="460">
        <f>(BN$70=Hire_Date)*Monthly_Salary+(AND(BN$68&lt;&gt;Hire_Month)*BM81+AND(BN$68=Hire_Month,BM81&gt;0)*BM81*(1+Annual_Cost_of_Living_Adjustment))*(End_Date&gt;=BN$70)</f>
        <v>0</v>
      </c>
      <c r="BO81" s="460">
        <f>(BO$70=Hire_Date)*Monthly_Salary+(AND(BO$68&lt;&gt;Hire_Month)*BN81+AND(BO$68=Hire_Month,BN81&gt;0)*BN81*(1+Annual_Cost_of_Living_Adjustment))*(End_Date&gt;=BO$70)</f>
        <v>0</v>
      </c>
      <c r="BP81" s="460">
        <f>(BP$70=Hire_Date)*Monthly_Salary+(AND(BP$68&lt;&gt;Hire_Month)*BO81+AND(BP$68=Hire_Month,BO81&gt;0)*BO81*(1+Annual_Cost_of_Living_Adjustment))*(End_Date&gt;=BP$70)</f>
        <v>0</v>
      </c>
      <c r="BQ81" s="460">
        <f>(BQ$70=Hire_Date)*Monthly_Salary+(AND(BQ$68&lt;&gt;Hire_Month)*BP81+AND(BQ$68=Hire_Month,BP81&gt;0)*BP81*(1+Annual_Cost_of_Living_Adjustment))*(End_Date&gt;=BQ$70)</f>
        <v>0</v>
      </c>
      <c r="BR81" s="460">
        <f>(BR$70=Hire_Date)*Monthly_Salary+(AND(BR$68&lt;&gt;Hire_Month)*BQ81+AND(BR$68=Hire_Month,BQ81&gt;0)*BQ81*(1+Annual_Cost_of_Living_Adjustment))*(End_Date&gt;=BR$70)</f>
        <v>0</v>
      </c>
      <c r="BS81" s="460">
        <f>(BS$70=Hire_Date)*Monthly_Salary+(AND(BS$68&lt;&gt;Hire_Month)*BR81+AND(BS$68=Hire_Month,BR81&gt;0)*BR81*(1+Annual_Cost_of_Living_Adjustment))*(End_Date&gt;=BS$70)</f>
        <v>0</v>
      </c>
      <c r="BT81" s="460">
        <f>(BT$70=Hire_Date)*Monthly_Salary+(AND(BT$68&lt;&gt;Hire_Month)*BS81+AND(BT$68=Hire_Month,BS81&gt;0)*BS81*(1+Annual_Cost_of_Living_Adjustment))*(End_Date&gt;=BT$70)</f>
        <v>0</v>
      </c>
      <c r="BU81" s="460">
        <f>(BU$70=Hire_Date)*Monthly_Salary+(AND(BU$68&lt;&gt;Hire_Month)*BT81+AND(BU$68=Hire_Month,BT81&gt;0)*BT81*(1+Annual_Cost_of_Living_Adjustment))*(End_Date&gt;=BU$70)</f>
        <v>0</v>
      </c>
      <c r="BV81" s="460">
        <f>(BV$70=Hire_Date)*Monthly_Salary+(AND(BV$68&lt;&gt;Hire_Month)*BU81+AND(BV$68=Hire_Month,BU81&gt;0)*BU81*(1+Annual_Cost_of_Living_Adjustment))*(End_Date&gt;=BV$70)</f>
        <v>0</v>
      </c>
      <c r="BW81" s="460">
        <f>(BW$70=Hire_Date)*Monthly_Salary+(AND(BW$68&lt;&gt;Hire_Month)*BV81+AND(BW$68=Hire_Month,BV81&gt;0)*BV81*(1+Annual_Cost_of_Living_Adjustment))*(End_Date&gt;=BW$70)</f>
        <v>0</v>
      </c>
      <c r="BX81" s="460">
        <f>(BX$70=Hire_Date)*Monthly_Salary+(AND(BX$68&lt;&gt;Hire_Month)*BW81+AND(BX$68=Hire_Month,BW81&gt;0)*BW81*(1+Annual_Cost_of_Living_Adjustment))*(End_Date&gt;=BX$70)</f>
        <v>0</v>
      </c>
      <c r="BY81" s="460">
        <f>(BY$70=Hire_Date)*Monthly_Salary+(AND(BY$68&lt;&gt;Hire_Month)*BX81+AND(BY$68=Hire_Month,BX81&gt;0)*BX81*(1+Annual_Cost_of_Living_Adjustment))*(End_Date&gt;=BY$70)</f>
        <v>0</v>
      </c>
      <c r="BZ81" s="460">
        <f>(BZ$70=Hire_Date)*Monthly_Salary+(AND(BZ$68&lt;&gt;Hire_Month)*BY81+AND(BZ$68=Hire_Month,BY81&gt;0)*BY81*(1+Annual_Cost_of_Living_Adjustment))*(End_Date&gt;=BZ$70)</f>
        <v>0</v>
      </c>
      <c r="CA81" s="460">
        <f>(CA$70=Hire_Date)*Monthly_Salary+(AND(CA$68&lt;&gt;Hire_Month)*BZ81+AND(CA$68=Hire_Month,BZ81&gt;0)*BZ81*(1+Annual_Cost_of_Living_Adjustment))*(End_Date&gt;=CA$70)</f>
        <v>0</v>
      </c>
      <c r="CB81" s="460">
        <f>(CB$70=Hire_Date)*Monthly_Salary+(AND(CB$68&lt;&gt;Hire_Month)*CA81+AND(CB$68=Hire_Month,CA81&gt;0)*CA81*(1+Annual_Cost_of_Living_Adjustment))*(End_Date&gt;=CB$70)</f>
        <v>0</v>
      </c>
      <c r="CC81" s="460">
        <f>(CC$70=Hire_Date)*Monthly_Salary+(AND(CC$68&lt;&gt;Hire_Month)*CB81+AND(CC$68=Hire_Month,CB81&gt;0)*CB81*(1+Annual_Cost_of_Living_Adjustment))*(End_Date&gt;=CC$70)</f>
        <v>0</v>
      </c>
      <c r="CD81" s="460">
        <f>(CD$70=Hire_Date)*Monthly_Salary+(AND(CD$68&lt;&gt;Hire_Month)*CC81+AND(CD$68=Hire_Month,CC81&gt;0)*CC81*(1+Annual_Cost_of_Living_Adjustment))*(End_Date&gt;=CD$70)</f>
        <v>0</v>
      </c>
      <c r="CE81" s="460">
        <f>(CE$70=Hire_Date)*Monthly_Salary+(AND(CE$68&lt;&gt;Hire_Month)*CD81+AND(CE$68=Hire_Month,CD81&gt;0)*CD81*(1+Annual_Cost_of_Living_Adjustment))*(End_Date&gt;=CE$70)</f>
        <v>0</v>
      </c>
      <c r="CF81" s="460">
        <f>(CF$70=Hire_Date)*Monthly_Salary+(AND(CF$68&lt;&gt;Hire_Month)*CE81+AND(CF$68=Hire_Month,CE81&gt;0)*CE81*(1+Annual_Cost_of_Living_Adjustment))*(End_Date&gt;=CF$70)</f>
        <v>0</v>
      </c>
      <c r="CG81" s="460">
        <f>(CG$70=Hire_Date)*Monthly_Salary+(AND(CG$68&lt;&gt;Hire_Month)*CF81+AND(CG$68=Hire_Month,CF81&gt;0)*CF81*(1+Annual_Cost_of_Living_Adjustment))*(End_Date&gt;=CG$70)</f>
        <v>0</v>
      </c>
      <c r="CH81" s="460">
        <f>(CH$70=Hire_Date)*Monthly_Salary+(AND(CH$68&lt;&gt;Hire_Month)*CG81+AND(CH$68=Hire_Month,CG81&gt;0)*CG81*(1+Annual_Cost_of_Living_Adjustment))*(End_Date&gt;=CH$70)</f>
        <v>0</v>
      </c>
      <c r="CI81" s="460">
        <f>(CI$70=Hire_Date)*Monthly_Salary+(AND(CI$68&lt;&gt;Hire_Month)*CH81+AND(CI$68=Hire_Month,CH81&gt;0)*CH81*(1+Annual_Cost_of_Living_Adjustment))*(End_Date&gt;=CI$70)</f>
        <v>0</v>
      </c>
      <c r="CJ81" s="460">
        <f>(CJ$70=Hire_Date)*Monthly_Salary+(AND(CJ$68&lt;&gt;Hire_Month)*CI81+AND(CJ$68=Hire_Month,CI81&gt;0)*CI81*(1+Annual_Cost_of_Living_Adjustment))*(End_Date&gt;=CJ$70)</f>
        <v>0</v>
      </c>
      <c r="CK81" s="460">
        <f>(CK$70=Hire_Date)*Monthly_Salary+(AND(CK$68&lt;&gt;Hire_Month)*CJ81+AND(CK$68=Hire_Month,CJ81&gt;0)*CJ81*(1+Annual_Cost_of_Living_Adjustment))*(End_Date&gt;=CK$70)</f>
        <v>0</v>
      </c>
      <c r="CL81" s="460">
        <f>(CL$70=Hire_Date)*Monthly_Salary+(AND(CL$68&lt;&gt;Hire_Month)*CK81+AND(CL$68=Hire_Month,CK81&gt;0)*CK81*(1+Annual_Cost_of_Living_Adjustment))*(End_Date&gt;=CL$70)</f>
        <v>0</v>
      </c>
      <c r="CM81" s="460">
        <f>(CM$70=Hire_Date)*Monthly_Salary+(AND(CM$68&lt;&gt;Hire_Month)*CL81+AND(CM$68=Hire_Month,CL81&gt;0)*CL81*(1+Annual_Cost_of_Living_Adjustment))*(End_Date&gt;=CM$70)</f>
        <v>0</v>
      </c>
      <c r="CN81" s="460">
        <f>(CN$70=Hire_Date)*Monthly_Salary+(AND(CN$68&lt;&gt;Hire_Month)*CM81+AND(CN$68=Hire_Month,CM81&gt;0)*CM81*(1+Annual_Cost_of_Living_Adjustment))*(End_Date&gt;=CN$70)</f>
        <v>0</v>
      </c>
      <c r="CO81" s="460">
        <f>(CO$70=Hire_Date)*Monthly_Salary+(AND(CO$68&lt;&gt;Hire_Month)*CN81+AND(CO$68=Hire_Month,CN81&gt;0)*CN81*(1+Annual_Cost_of_Living_Adjustment))*(End_Date&gt;=CO$70)</f>
        <v>0</v>
      </c>
      <c r="CP81" s="460">
        <f>(CP$70=Hire_Date)*Monthly_Salary+(AND(CP$68&lt;&gt;Hire_Month)*CO81+AND(CP$68=Hire_Month,CO81&gt;0)*CO81*(1+Annual_Cost_of_Living_Adjustment))*(End_Date&gt;=CP$70)</f>
        <v>0</v>
      </c>
      <c r="CQ81" s="460">
        <f>(CQ$70=Hire_Date)*Monthly_Salary+(AND(CQ$68&lt;&gt;Hire_Month)*CP81+AND(CQ$68=Hire_Month,CP81&gt;0)*CP81*(1+Annual_Cost_of_Living_Adjustment))*(End_Date&gt;=CQ$70)</f>
        <v>0</v>
      </c>
      <c r="CR81" s="460">
        <f>(CR$70=Hire_Date)*Monthly_Salary+(AND(CR$68&lt;&gt;Hire_Month)*CQ81+AND(CR$68=Hire_Month,CQ81&gt;0)*CQ81*(1+Annual_Cost_of_Living_Adjustment))*(End_Date&gt;=CR$70)</f>
        <v>0</v>
      </c>
      <c r="CS81" s="460">
        <f>(CS$70=Hire_Date)*Monthly_Salary+(AND(CS$68&lt;&gt;Hire_Month)*CR81+AND(CS$68=Hire_Month,CR81&gt;0)*CR81*(1+Annual_Cost_of_Living_Adjustment))*(End_Date&gt;=CS$70)</f>
        <v>0</v>
      </c>
      <c r="CT81" s="460">
        <f>(CT$70=Hire_Date)*Monthly_Salary+(AND(CT$68&lt;&gt;Hire_Month)*CS81+AND(CT$68=Hire_Month,CS81&gt;0)*CS81*(1+Annual_Cost_of_Living_Adjustment))*(End_Date&gt;=CT$70)</f>
        <v>0</v>
      </c>
      <c r="CU81" s="460">
        <f>(CU$70=Hire_Date)*Monthly_Salary+(AND(CU$68&lt;&gt;Hire_Month)*CT81+AND(CU$68=Hire_Month,CT81&gt;0)*CT81*(1+Annual_Cost_of_Living_Adjustment))*(End_Date&gt;=CU$70)</f>
        <v>0</v>
      </c>
      <c r="CV81" s="460">
        <f>(CV$70=Hire_Date)*Monthly_Salary+(AND(CV$68&lt;&gt;Hire_Month)*CU81+AND(CV$68=Hire_Month,CU81&gt;0)*CU81*(1+Annual_Cost_of_Living_Adjustment))*(End_Date&gt;=CV$70)</f>
        <v>0</v>
      </c>
      <c r="CW81" s="460">
        <f>(CW$70=Hire_Date)*Monthly_Salary+(AND(CW$68&lt;&gt;Hire_Month)*CV81+AND(CW$68=Hire_Month,CV81&gt;0)*CV81*(1+Annual_Cost_of_Living_Adjustment))*(End_Date&gt;=CW$70)</f>
        <v>0</v>
      </c>
      <c r="CX81" s="460">
        <f>(CX$70=Hire_Date)*Monthly_Salary+(AND(CX$68&lt;&gt;Hire_Month)*CW81+AND(CX$68=Hire_Month,CW81&gt;0)*CW81*(1+Annual_Cost_of_Living_Adjustment))*(End_Date&gt;=CX$70)</f>
        <v>0</v>
      </c>
      <c r="CY81" s="460">
        <f>(CY$70=Hire_Date)*Monthly_Salary+(AND(CY$68&lt;&gt;Hire_Month)*CX81+AND(CY$68=Hire_Month,CX81&gt;0)*CX81*(1+Annual_Cost_of_Living_Adjustment))*(End_Date&gt;=CY$70)</f>
        <v>0</v>
      </c>
      <c r="CZ81" s="460">
        <f>(CZ$70=Hire_Date)*Monthly_Salary+(AND(CZ$68&lt;&gt;Hire_Month)*CY81+AND(CZ$68=Hire_Month,CY81&gt;0)*CY81*(1+Annual_Cost_of_Living_Adjustment))*(End_Date&gt;=CZ$70)</f>
        <v>0</v>
      </c>
      <c r="DA81" s="460">
        <f>(DA$70=Hire_Date)*Monthly_Salary+(AND(DA$68&lt;&gt;Hire_Month)*CZ81+AND(DA$68=Hire_Month,CZ81&gt;0)*CZ81*(1+Annual_Cost_of_Living_Adjustment))*(End_Date&gt;=DA$70)</f>
        <v>0</v>
      </c>
      <c r="DB81" s="460">
        <f>(DB$70=Hire_Date)*Monthly_Salary+(AND(DB$68&lt;&gt;Hire_Month)*DA81+AND(DB$68=Hire_Month,DA81&gt;0)*DA81*(1+Annual_Cost_of_Living_Adjustment))*(End_Date&gt;=DB$70)</f>
        <v>0</v>
      </c>
      <c r="DC81" s="460">
        <f>(DC$70=Hire_Date)*Monthly_Salary+(AND(DC$68&lt;&gt;Hire_Month)*DB81+AND(DC$68=Hire_Month,DB81&gt;0)*DB81*(1+Annual_Cost_of_Living_Adjustment))*(End_Date&gt;=DC$70)</f>
        <v>0</v>
      </c>
      <c r="DD81" s="460">
        <f>(DD$70=Hire_Date)*Monthly_Salary+(AND(DD$68&lt;&gt;Hire_Month)*DC81+AND(DD$68=Hire_Month,DC81&gt;0)*DC81*(1+Annual_Cost_of_Living_Adjustment))*(End_Date&gt;=DD$70)</f>
        <v>0</v>
      </c>
      <c r="DE81" s="460">
        <f>(DE$70=Hire_Date)*Monthly_Salary+(AND(DE$68&lt;&gt;Hire_Month)*DD81+AND(DE$68=Hire_Month,DD81&gt;0)*DD81*(1+Annual_Cost_of_Living_Adjustment))*(End_Date&gt;=DE$70)</f>
        <v>0</v>
      </c>
      <c r="DF81" s="460">
        <f>(DF$70=Hire_Date)*Monthly_Salary+(AND(DF$68&lt;&gt;Hire_Month)*DE81+AND(DF$68=Hire_Month,DE81&gt;0)*DE81*(1+Annual_Cost_of_Living_Adjustment))*(End_Date&gt;=DF$70)</f>
        <v>0</v>
      </c>
      <c r="DG81" s="460">
        <f>(DG$70=Hire_Date)*Monthly_Salary+(AND(DG$68&lt;&gt;Hire_Month)*DF81+AND(DG$68=Hire_Month,DF81&gt;0)*DF81*(1+Annual_Cost_of_Living_Adjustment))*(End_Date&gt;=DG$70)</f>
        <v>0</v>
      </c>
      <c r="DH81" s="460">
        <f>(DH$70=Hire_Date)*Monthly_Salary+(AND(DH$68&lt;&gt;Hire_Month)*DG81+AND(DH$68=Hire_Month,DG81&gt;0)*DG81*(1+Annual_Cost_of_Living_Adjustment))*(End_Date&gt;=DH$70)</f>
        <v>0</v>
      </c>
      <c r="DI81" s="460">
        <f>(DI$70=Hire_Date)*Monthly_Salary+(AND(DI$68&lt;&gt;Hire_Month)*DH81+AND(DI$68=Hire_Month,DH81&gt;0)*DH81*(1+Annual_Cost_of_Living_Adjustment))*(End_Date&gt;=DI$70)</f>
        <v>0</v>
      </c>
      <c r="DJ81" s="460">
        <f>(DJ$70=Hire_Date)*Monthly_Salary+(AND(DJ$68&lt;&gt;Hire_Month)*DI81+AND(DJ$68=Hire_Month,DI81&gt;0)*DI81*(1+Annual_Cost_of_Living_Adjustment))*(End_Date&gt;=DJ$70)</f>
        <v>0</v>
      </c>
      <c r="DK81" s="460">
        <f>(DK$70=Hire_Date)*Monthly_Salary+(AND(DK$68&lt;&gt;Hire_Month)*DJ81+AND(DK$68=Hire_Month,DJ81&gt;0)*DJ81*(1+Annual_Cost_of_Living_Adjustment))*(End_Date&gt;=DK$70)</f>
        <v>0</v>
      </c>
      <c r="DL81" s="460">
        <f>(DL$70=Hire_Date)*Monthly_Salary+(AND(DL$68&lt;&gt;Hire_Month)*DK81+AND(DL$68=Hire_Month,DK81&gt;0)*DK81*(1+Annual_Cost_of_Living_Adjustment))*(End_Date&gt;=DL$70)</f>
        <v>0</v>
      </c>
      <c r="DM81" s="460">
        <f>(DM$70=Hire_Date)*Monthly_Salary+(AND(DM$68&lt;&gt;Hire_Month)*DL81+AND(DM$68=Hire_Month,DL81&gt;0)*DL81*(1+Annual_Cost_of_Living_Adjustment))*(End_Date&gt;=DM$70)</f>
        <v>0</v>
      </c>
      <c r="DN81" s="460">
        <f>(DN$70=Hire_Date)*Monthly_Salary+(AND(DN$68&lt;&gt;Hire_Month)*DM81+AND(DN$68=Hire_Month,DM81&gt;0)*DM81*(1+Annual_Cost_of_Living_Adjustment))*(End_Date&gt;=DN$70)</f>
        <v>0</v>
      </c>
      <c r="DO81" s="460">
        <f>(DO$70=Hire_Date)*Monthly_Salary+(AND(DO$68&lt;&gt;Hire_Month)*DN81+AND(DO$68=Hire_Month,DN81&gt;0)*DN81*(1+Annual_Cost_of_Living_Adjustment))*(End_Date&gt;=DO$70)</f>
        <v>0</v>
      </c>
      <c r="DP81" s="460">
        <f>(DP$70=Hire_Date)*Monthly_Salary+(AND(DP$68&lt;&gt;Hire_Month)*DO81+AND(DP$68=Hire_Month,DO81&gt;0)*DO81*(1+Annual_Cost_of_Living_Adjustment))*(End_Date&gt;=DP$70)</f>
        <v>0</v>
      </c>
      <c r="DQ81" s="460">
        <f>(DQ$70=Hire_Date)*Monthly_Salary+(AND(DQ$68&lt;&gt;Hire_Month)*DP81+AND(DQ$68=Hire_Month,DP81&gt;0)*DP81*(1+Annual_Cost_of_Living_Adjustment))*(End_Date&gt;=DQ$70)</f>
        <v>0</v>
      </c>
      <c r="DR81" s="460">
        <f>(DR$70=Hire_Date)*Monthly_Salary+(AND(DR$68&lt;&gt;Hire_Month)*DQ81+AND(DR$68=Hire_Month,DQ81&gt;0)*DQ81*(1+Annual_Cost_of_Living_Adjustment))*(End_Date&gt;=DR$70)</f>
        <v>0</v>
      </c>
      <c r="DS81" s="460">
        <f>(DS$70=Hire_Date)*Monthly_Salary+(AND(DS$68&lt;&gt;Hire_Month)*DR81+AND(DS$68=Hire_Month,DR81&gt;0)*DR81*(1+Annual_Cost_of_Living_Adjustment))*(End_Date&gt;=DS$70)</f>
        <v>0</v>
      </c>
      <c r="DT81" s="460">
        <f>(DT$70=Hire_Date)*Monthly_Salary+(AND(DT$68&lt;&gt;Hire_Month)*DS81+AND(DT$68=Hire_Month,DS81&gt;0)*DS81*(1+Annual_Cost_of_Living_Adjustment))*(End_Date&gt;=DT$70)</f>
        <v>0</v>
      </c>
      <c r="DU81" s="460">
        <f>(DU$70=Hire_Date)*Monthly_Salary+(AND(DU$68&lt;&gt;Hire_Month)*DT81+AND(DU$68=Hire_Month,DT81&gt;0)*DT81*(1+Annual_Cost_of_Living_Adjustment))*(End_Date&gt;=DU$70)</f>
        <v>0</v>
      </c>
      <c r="DV81" s="460">
        <f>(DV$70=Hire_Date)*Monthly_Salary+(AND(DV$68&lt;&gt;Hire_Month)*DU81+AND(DV$68=Hire_Month,DU81&gt;0)*DU81*(1+Annual_Cost_of_Living_Adjustment))*(End_Date&gt;=DV$70)</f>
        <v>0</v>
      </c>
      <c r="DW81" s="460">
        <f>(DW$70=Hire_Date)*Monthly_Salary+(AND(DW$68&lt;&gt;Hire_Month)*DV81+AND(DW$68=Hire_Month,DV81&gt;0)*DV81*(1+Annual_Cost_of_Living_Adjustment))*(End_Date&gt;=DW$70)</f>
        <v>0</v>
      </c>
      <c r="DX81" s="460">
        <f>(DX$70=Hire_Date)*Monthly_Salary+(AND(DX$68&lt;&gt;Hire_Month)*DW81+AND(DX$68=Hire_Month,DW81&gt;0)*DW81*(1+Annual_Cost_of_Living_Adjustment))*(End_Date&gt;=DX$70)</f>
        <v>0</v>
      </c>
      <c r="DY81" s="460">
        <f>(DY$70=Hire_Date)*Monthly_Salary+(AND(DY$68&lt;&gt;Hire_Month)*DX81+AND(DY$68=Hire_Month,DX81&gt;0)*DX81*(1+Annual_Cost_of_Living_Adjustment))*(End_Date&gt;=DY$70)</f>
        <v>0</v>
      </c>
      <c r="DZ81" s="460">
        <f>(DZ$70=Hire_Date)*Monthly_Salary+(AND(DZ$68&lt;&gt;Hire_Month)*DY81+AND(DZ$68=Hire_Month,DY81&gt;0)*DY81*(1+Annual_Cost_of_Living_Adjustment))*(End_Date&gt;=DZ$70)</f>
        <v>0</v>
      </c>
      <c r="EA81" s="460">
        <f>(EA$70=Hire_Date)*Monthly_Salary+(AND(EA$68&lt;&gt;Hire_Month)*DZ81+AND(EA$68=Hire_Month,DZ81&gt;0)*DZ81*(1+Annual_Cost_of_Living_Adjustment))*(End_Date&gt;=EA$70)</f>
        <v>0</v>
      </c>
      <c r="EB81" s="460">
        <f>(EB$70=Hire_Date)*Monthly_Salary+(AND(EB$68&lt;&gt;Hire_Month)*EA81+AND(EB$68=Hire_Month,EA81&gt;0)*EA81*(1+Annual_Cost_of_Living_Adjustment))*(End_Date&gt;=EB$70)</f>
        <v>0</v>
      </c>
      <c r="EC81" s="460">
        <f>(EC$70=Hire_Date)*Monthly_Salary+(AND(EC$68&lt;&gt;Hire_Month)*EB81+AND(EC$68=Hire_Month,EB81&gt;0)*EB81*(1+Annual_Cost_of_Living_Adjustment))*(End_Date&gt;=EC$70)</f>
        <v>0</v>
      </c>
      <c r="ED81" s="460">
        <f>(ED$70=Hire_Date)*Monthly_Salary+(AND(ED$68&lt;&gt;Hire_Month)*EC81+AND(ED$68=Hire_Month,EC81&gt;0)*EC81*(1+Annual_Cost_of_Living_Adjustment))*(End_Date&gt;=ED$70)</f>
        <v>0</v>
      </c>
      <c r="EE81" s="460">
        <f>(EE$70=Hire_Date)*Monthly_Salary+(AND(EE$68&lt;&gt;Hire_Month)*ED81+AND(EE$68=Hire_Month,ED81&gt;0)*ED81*(1+Annual_Cost_of_Living_Adjustment))*(End_Date&gt;=EE$70)</f>
        <v>0</v>
      </c>
      <c r="EF81" s="461">
        <f>(EF$70=Hire_Date)*Monthly_Salary+(AND(EF$68&lt;&gt;Hire_Month)*EE81+AND(EF$68=Hire_Month,EE81&gt;0)*EE81*(1+Annual_Cost_of_Living_Adjustment))*(End_Date&gt;=EF$70)</f>
        <v>0</v>
      </c>
      <c r="EG81" s="461">
        <f>(EG$70=Hire_Date)*Monthly_Salary+(AND(EG$68&lt;&gt;Hire_Month)*EF81+AND(EG$68=Hire_Month,EF81&gt;0)*EF81*(1+Annual_Cost_of_Living_Adjustment))*(End_Date&gt;=EG$70)</f>
        <v>0</v>
      </c>
      <c r="EH81" s="461">
        <f>(EH$70=Hire_Date)*Monthly_Salary+(AND(EH$68&lt;&gt;Hire_Month)*EG81+AND(EH$68=Hire_Month,EG81&gt;0)*EG81*(1+Annual_Cost_of_Living_Adjustment))*(End_Date&gt;=EH$70)</f>
        <v>0</v>
      </c>
      <c r="EI81" s="461">
        <f>(EI$70=Hire_Date)*Monthly_Salary+(AND(EI$68&lt;&gt;Hire_Month)*EH81+AND(EI$68=Hire_Month,EH81&gt;0)*EH81*(1+Annual_Cost_of_Living_Adjustment))*(End_Date&gt;=EI$70)</f>
        <v>0</v>
      </c>
      <c r="EJ81" s="461">
        <f>(EJ$70=Hire_Date)*Monthly_Salary+(AND(EJ$68&lt;&gt;Hire_Month)*EI81+AND(EJ$68=Hire_Month,EI81&gt;0)*EI81*(1+Annual_Cost_of_Living_Adjustment))*(End_Date&gt;=EJ$70)</f>
        <v>0</v>
      </c>
      <c r="EK81" s="461">
        <f>(EK$70=Hire_Date)*Monthly_Salary+(AND(EK$68&lt;&gt;Hire_Month)*EJ81+AND(EK$68=Hire_Month,EJ81&gt;0)*EJ81*(1+Annual_Cost_of_Living_Adjustment))*(End_Date&gt;=EK$70)</f>
        <v>0</v>
      </c>
      <c r="EL81" s="461">
        <f>(EL$70=Hire_Date)*Monthly_Salary+(AND(EL$68&lt;&gt;Hire_Month)*EK81+AND(EL$68=Hire_Month,EK81&gt;0)*EK81*(1+Annual_Cost_of_Living_Adjustment))*(End_Date&gt;=EL$70)</f>
        <v>0</v>
      </c>
      <c r="EM81" s="461">
        <f>(EM$70=Hire_Date)*Monthly_Salary+(AND(EM$68&lt;&gt;Hire_Month)*EL81+AND(EM$68=Hire_Month,EL81&gt;0)*EL81*(1+Annual_Cost_of_Living_Adjustment))*(End_Date&gt;=EM$70)</f>
        <v>0</v>
      </c>
      <c r="EN81" s="461">
        <f>(EN$70=Hire_Date)*Monthly_Salary+(AND(EN$68&lt;&gt;Hire_Month)*EM81+AND(EN$68=Hire_Month,EM81&gt;0)*EM81*(1+Annual_Cost_of_Living_Adjustment))*(End_Date&gt;=EN$70)</f>
        <v>0</v>
      </c>
      <c r="EO81" s="461">
        <f>(EO$70=Hire_Date)*Monthly_Salary+(AND(EO$68&lt;&gt;Hire_Month)*EN81+AND(EO$68=Hire_Month,EN81&gt;0)*EN81*(1+Annual_Cost_of_Living_Adjustment))*(End_Date&gt;=EO$70)</f>
        <v>0</v>
      </c>
      <c r="EP81" s="461">
        <f>(EP$70=Hire_Date)*Monthly_Salary+(AND(EP$68&lt;&gt;Hire_Month)*EO81+AND(EP$68=Hire_Month,EO81&gt;0)*EO81*(1+Annual_Cost_of_Living_Adjustment))*(End_Date&gt;=EP$70)</f>
        <v>0</v>
      </c>
      <c r="EQ81" s="461">
        <f>(EQ$70=Hire_Date)*Monthly_Salary+(AND(EQ$68&lt;&gt;Hire_Month)*EP81+AND(EQ$68=Hire_Month,EP81&gt;0)*EP81*(1+Annual_Cost_of_Living_Adjustment))*(End_Date&gt;=EQ$70)</f>
        <v>0</v>
      </c>
      <c r="ER81" s="461">
        <f>(ER$70=Hire_Date)*Monthly_Salary+(AND(ER$68&lt;&gt;Hire_Month)*EQ81+AND(ER$68=Hire_Month,EQ81&gt;0)*EQ81*(1+Annual_Cost_of_Living_Adjustment))*(End_Date&gt;=ER$70)</f>
        <v>0</v>
      </c>
      <c r="ES81" s="371"/>
      <c r="ET81" s="1"/>
      <c r="EU81" s="390"/>
      <c r="EV81" s="462" t="str">
        <f t="shared" si="92"/>
        <v/>
      </c>
      <c r="EW81" s="463">
        <f>($K81&lt;DATE(Starting_Year,1,1))*1</f>
        <v>0</v>
      </c>
      <c r="EX81" s="463">
        <f>+COUNTIF(Q81,"&gt;0")*FTE</f>
        <v>0</v>
      </c>
      <c r="EY81" s="463">
        <f>+COUNTIF(R81,"&gt;0")*FTE</f>
        <v>0</v>
      </c>
      <c r="EZ81" s="463">
        <f>+COUNTIF(S81,"&gt;0")*FTE</f>
        <v>0</v>
      </c>
      <c r="FA81" s="463">
        <f>+COUNTIF(T81,"&gt;0")*FTE</f>
        <v>0</v>
      </c>
      <c r="FB81" s="463">
        <f>+COUNTIF(U81,"&gt;0")*FTE</f>
        <v>0</v>
      </c>
      <c r="FC81" s="463">
        <f>+COUNTIF(V81,"&gt;0")*FTE</f>
        <v>0</v>
      </c>
      <c r="FD81" s="463">
        <f>+COUNTIF(W81,"&gt;0")*FTE</f>
        <v>0</v>
      </c>
      <c r="FE81" s="463">
        <f>+COUNTIF(X81,"&gt;0")*FTE</f>
        <v>0</v>
      </c>
      <c r="FF81" s="463">
        <f>+COUNTIF(Y81,"&gt;0")*FTE</f>
        <v>0</v>
      </c>
      <c r="FG81" s="463">
        <f>+COUNTIF(Z81,"&gt;0")*FTE</f>
        <v>0</v>
      </c>
      <c r="FH81" s="463">
        <f>+COUNTIF(AA81,"&gt;0")*FTE</f>
        <v>0</v>
      </c>
      <c r="FI81" s="463">
        <f>+COUNTIF(AB81,"&gt;0")*FTE</f>
        <v>0</v>
      </c>
      <c r="FJ81" s="463">
        <f>+COUNTIF(AC81,"&gt;0")*FTE</f>
        <v>0</v>
      </c>
      <c r="FK81" s="463">
        <f>+COUNTIF(AD81,"&gt;0")*FTE</f>
        <v>0</v>
      </c>
      <c r="FL81" s="463">
        <f>+COUNTIF(AE81,"&gt;0")*FTE</f>
        <v>0</v>
      </c>
      <c r="FM81" s="463">
        <f>+COUNTIF(AF81,"&gt;0")*FTE</f>
        <v>0</v>
      </c>
      <c r="FN81" s="463">
        <f>+COUNTIF(AG81,"&gt;0")*FTE</f>
        <v>0</v>
      </c>
      <c r="FO81" s="463">
        <f>+COUNTIF(AH81,"&gt;0")*FTE</f>
        <v>0</v>
      </c>
      <c r="FP81" s="463">
        <f>+COUNTIF(AI81,"&gt;0")*FTE</f>
        <v>0</v>
      </c>
      <c r="FQ81" s="463">
        <f>+COUNTIF(AJ81,"&gt;0")*FTE</f>
        <v>0</v>
      </c>
      <c r="FR81" s="463">
        <f>+COUNTIF(AK81,"&gt;0")*FTE</f>
        <v>0</v>
      </c>
      <c r="FS81" s="463">
        <f>+COUNTIF(AL81,"&gt;0")*FTE</f>
        <v>0</v>
      </c>
      <c r="FT81" s="463">
        <f>+COUNTIF(AM81,"&gt;0")*FTE</f>
        <v>0</v>
      </c>
      <c r="FU81" s="463">
        <f>+COUNTIF(AN81,"&gt;0")*FTE</f>
        <v>0</v>
      </c>
      <c r="FV81" s="463">
        <f>+COUNTIF(AO81,"&gt;0")*FTE</f>
        <v>0</v>
      </c>
      <c r="FW81" s="463">
        <f>+COUNTIF(AP81,"&gt;0")*FTE</f>
        <v>0</v>
      </c>
      <c r="FX81" s="463">
        <f>+COUNTIF(AQ81,"&gt;0")*FTE</f>
        <v>0</v>
      </c>
      <c r="FY81" s="463">
        <f>+COUNTIF(AR81,"&gt;0")*FTE</f>
        <v>0</v>
      </c>
      <c r="FZ81" s="463">
        <f>+COUNTIF(AS81,"&gt;0")*FTE</f>
        <v>0</v>
      </c>
      <c r="GA81" s="463">
        <f>+COUNTIF(AT81,"&gt;0")*FTE</f>
        <v>0</v>
      </c>
      <c r="GB81" s="463">
        <f>+COUNTIF(AU81,"&gt;0")*FTE</f>
        <v>0</v>
      </c>
      <c r="GC81" s="463">
        <f>+COUNTIF(AV81,"&gt;0")*FTE</f>
        <v>0</v>
      </c>
      <c r="GD81" s="463">
        <f>+COUNTIF(AW81,"&gt;0")*FTE</f>
        <v>0</v>
      </c>
      <c r="GE81" s="463">
        <f>+COUNTIF(AX81,"&gt;0")*FTE</f>
        <v>0</v>
      </c>
      <c r="GF81" s="463">
        <f>+COUNTIF(AY81,"&gt;0")*FTE</f>
        <v>0</v>
      </c>
      <c r="GG81" s="463">
        <f>+COUNTIF(AZ81,"&gt;0")*FTE</f>
        <v>0</v>
      </c>
      <c r="GH81" s="463">
        <f>+COUNTIF(BA81,"&gt;0")*FTE</f>
        <v>0</v>
      </c>
      <c r="GI81" s="463">
        <f>+COUNTIF(BB81,"&gt;0")*FTE</f>
        <v>0</v>
      </c>
      <c r="GJ81" s="463">
        <f>+COUNTIF(BC81,"&gt;0")*FTE</f>
        <v>0</v>
      </c>
      <c r="GK81" s="463">
        <f>+COUNTIF(BD81,"&gt;0")*FTE</f>
        <v>0</v>
      </c>
      <c r="GL81" s="463">
        <f>+COUNTIF(BE81,"&gt;0")*FTE</f>
        <v>0</v>
      </c>
      <c r="GM81" s="463">
        <f>+COUNTIF(BF81,"&gt;0")*FTE</f>
        <v>0</v>
      </c>
      <c r="GN81" s="463">
        <f>+COUNTIF(BG81,"&gt;0")*FTE</f>
        <v>0</v>
      </c>
      <c r="GO81" s="463">
        <f>+COUNTIF(BH81,"&gt;0")*FTE</f>
        <v>0</v>
      </c>
      <c r="GP81" s="463">
        <f>+COUNTIF(BI81,"&gt;0")*FTE</f>
        <v>0</v>
      </c>
      <c r="GQ81" s="463">
        <f>+COUNTIF(BJ81,"&gt;0")*FTE</f>
        <v>0</v>
      </c>
      <c r="GR81" s="463">
        <f>+COUNTIF(BK81,"&gt;0")*FTE</f>
        <v>0</v>
      </c>
      <c r="GS81" s="463">
        <f>+COUNTIF(BL81,"&gt;0")*FTE</f>
        <v>0</v>
      </c>
      <c r="GT81" s="463">
        <f>+COUNTIF(BM81,"&gt;0")*FTE</f>
        <v>0</v>
      </c>
      <c r="GU81" s="463">
        <f>+COUNTIF(BN81,"&gt;0")*FTE</f>
        <v>0</v>
      </c>
      <c r="GV81" s="463">
        <f>+COUNTIF(BO81,"&gt;0")*FTE</f>
        <v>0</v>
      </c>
      <c r="GW81" s="463">
        <f>+COUNTIF(BP81,"&gt;0")*FTE</f>
        <v>0</v>
      </c>
      <c r="GX81" s="463">
        <f>+COUNTIF(BQ81,"&gt;0")*FTE</f>
        <v>0</v>
      </c>
      <c r="GY81" s="463">
        <f>+COUNTIF(BR81,"&gt;0")*FTE</f>
        <v>0</v>
      </c>
      <c r="GZ81" s="463">
        <f>+COUNTIF(BS81,"&gt;0")*FTE</f>
        <v>0</v>
      </c>
      <c r="HA81" s="463">
        <f>+COUNTIF(BT81,"&gt;0")*FTE</f>
        <v>0</v>
      </c>
      <c r="HB81" s="463">
        <f>+COUNTIF(BU81,"&gt;0")*FTE</f>
        <v>0</v>
      </c>
      <c r="HC81" s="463">
        <f>+COUNTIF(BV81,"&gt;0")*FTE</f>
        <v>0</v>
      </c>
      <c r="HD81" s="463">
        <f>+COUNTIF(BW81,"&gt;0")*FTE</f>
        <v>0</v>
      </c>
      <c r="HE81" s="463">
        <f>+COUNTIF(BX81,"&gt;0")*FTE</f>
        <v>0</v>
      </c>
      <c r="HF81" s="463">
        <f>+COUNTIF(BY81,"&gt;0")*FTE</f>
        <v>0</v>
      </c>
      <c r="HG81" s="463">
        <f>+COUNTIF(BZ81,"&gt;0")*FTE</f>
        <v>0</v>
      </c>
      <c r="HH81" s="463">
        <f>+COUNTIF(CA81,"&gt;0")*FTE</f>
        <v>0</v>
      </c>
      <c r="HI81" s="463">
        <f>+COUNTIF(CB81,"&gt;0")*FTE</f>
        <v>0</v>
      </c>
      <c r="HJ81" s="463">
        <f>+COUNTIF(CC81,"&gt;0")*FTE</f>
        <v>0</v>
      </c>
      <c r="HK81" s="463">
        <f>+COUNTIF(CD81,"&gt;0")*FTE</f>
        <v>0</v>
      </c>
      <c r="HL81" s="463">
        <f>+COUNTIF(CE81,"&gt;0")*FTE</f>
        <v>0</v>
      </c>
      <c r="HM81" s="463">
        <f>+COUNTIF(CF81,"&gt;0")*FTE</f>
        <v>0</v>
      </c>
      <c r="HN81" s="463">
        <f>+COUNTIF(CG81,"&gt;0")*FTE</f>
        <v>0</v>
      </c>
      <c r="HO81" s="463">
        <f>+COUNTIF(CH81,"&gt;0")*FTE</f>
        <v>0</v>
      </c>
      <c r="HP81" s="463">
        <f>+COUNTIF(CI81,"&gt;0")*FTE</f>
        <v>0</v>
      </c>
      <c r="HQ81" s="463">
        <f>+COUNTIF(CJ81,"&gt;0")*FTE</f>
        <v>0</v>
      </c>
      <c r="HR81" s="463">
        <f>+COUNTIF(CK81,"&gt;0")*FTE</f>
        <v>0</v>
      </c>
      <c r="HS81" s="463">
        <f>+COUNTIF(CL81,"&gt;0")*FTE</f>
        <v>0</v>
      </c>
      <c r="HT81" s="463">
        <f>+COUNTIF(CM81,"&gt;0")*FTE</f>
        <v>0</v>
      </c>
      <c r="HU81" s="463">
        <f>+COUNTIF(CN81,"&gt;0")*FTE</f>
        <v>0</v>
      </c>
      <c r="HV81" s="463">
        <f>+COUNTIF(CO81,"&gt;0")*FTE</f>
        <v>0</v>
      </c>
      <c r="HW81" s="463">
        <f>+COUNTIF(CP81,"&gt;0")*FTE</f>
        <v>0</v>
      </c>
      <c r="HX81" s="463">
        <f>+COUNTIF(CQ81,"&gt;0")*FTE</f>
        <v>0</v>
      </c>
      <c r="HY81" s="463">
        <f>+COUNTIF(CR81,"&gt;0")*FTE</f>
        <v>0</v>
      </c>
      <c r="HZ81" s="463">
        <f>+COUNTIF(CS81,"&gt;0")*FTE</f>
        <v>0</v>
      </c>
      <c r="IA81" s="463">
        <f>+COUNTIF(CT81,"&gt;0")*FTE</f>
        <v>0</v>
      </c>
      <c r="IB81" s="463">
        <f>+COUNTIF(CU81,"&gt;0")*FTE</f>
        <v>0</v>
      </c>
      <c r="IC81" s="463">
        <f>+COUNTIF(CV81,"&gt;0")*FTE</f>
        <v>0</v>
      </c>
      <c r="ID81" s="463">
        <f>+COUNTIF(CW81,"&gt;0")*FTE</f>
        <v>0</v>
      </c>
      <c r="IE81" s="463">
        <f>+COUNTIF(CX81,"&gt;0")*FTE</f>
        <v>0</v>
      </c>
      <c r="IF81" s="463">
        <f>+COUNTIF(CY81,"&gt;0")*FTE</f>
        <v>0</v>
      </c>
      <c r="IG81" s="463">
        <f>+COUNTIF(CZ81,"&gt;0")*FTE</f>
        <v>0</v>
      </c>
      <c r="IH81" s="463">
        <f>+COUNTIF(DA81,"&gt;0")*FTE</f>
        <v>0</v>
      </c>
      <c r="II81" s="463">
        <f>+COUNTIF(DB81,"&gt;0")*FTE</f>
        <v>0</v>
      </c>
      <c r="IJ81" s="463">
        <f>+COUNTIF(DC81,"&gt;0")*FTE</f>
        <v>0</v>
      </c>
      <c r="IK81" s="463">
        <f>+COUNTIF(DD81,"&gt;0")*FTE</f>
        <v>0</v>
      </c>
      <c r="IL81" s="463">
        <f>+COUNTIF(DE81,"&gt;0")*FTE</f>
        <v>0</v>
      </c>
      <c r="IM81" s="463">
        <f>+COUNTIF(DF81,"&gt;0")*FTE</f>
        <v>0</v>
      </c>
      <c r="IN81" s="463">
        <f>+COUNTIF(DG81,"&gt;0")*FTE</f>
        <v>0</v>
      </c>
      <c r="IO81" s="463">
        <f>+COUNTIF(DH81,"&gt;0")*FTE</f>
        <v>0</v>
      </c>
      <c r="IP81" s="463">
        <f>+COUNTIF(DI81,"&gt;0")*FTE</f>
        <v>0</v>
      </c>
      <c r="IQ81" s="463">
        <f>+COUNTIF(DJ81,"&gt;0")*FTE</f>
        <v>0</v>
      </c>
      <c r="IR81" s="463">
        <f>+COUNTIF(DK81,"&gt;0")*FTE</f>
        <v>0</v>
      </c>
      <c r="IS81" s="463">
        <f>+COUNTIF(DL81,"&gt;0")*FTE</f>
        <v>0</v>
      </c>
      <c r="IT81" s="463">
        <f>+COUNTIF(DM81,"&gt;0")*FTE</f>
        <v>0</v>
      </c>
      <c r="IU81" s="463">
        <f>+COUNTIF(DN81,"&gt;0")*FTE</f>
        <v>0</v>
      </c>
      <c r="IV81" s="463">
        <f>+COUNTIF(DO81,"&gt;0")*FTE</f>
        <v>0</v>
      </c>
      <c r="IW81" s="463">
        <f>+COUNTIF(DP81,"&gt;0")*FTE</f>
        <v>0</v>
      </c>
      <c r="IX81" s="463">
        <f>+COUNTIF(DQ81,"&gt;0")*FTE</f>
        <v>0</v>
      </c>
      <c r="IY81" s="463">
        <f>+COUNTIF(DR81,"&gt;0")*FTE</f>
        <v>0</v>
      </c>
      <c r="IZ81" s="463">
        <f>+COUNTIF(DS81,"&gt;0")*FTE</f>
        <v>0</v>
      </c>
      <c r="JA81" s="463">
        <f>+COUNTIF(DT81,"&gt;0")*FTE</f>
        <v>0</v>
      </c>
      <c r="JB81" s="463">
        <f>+COUNTIF(DU81,"&gt;0")*FTE</f>
        <v>0</v>
      </c>
      <c r="JC81" s="463">
        <f>+COUNTIF(DV81,"&gt;0")*FTE</f>
        <v>0</v>
      </c>
      <c r="JD81" s="463">
        <f>+COUNTIF(DW81,"&gt;0")*FTE</f>
        <v>0</v>
      </c>
      <c r="JE81" s="463">
        <f>+COUNTIF(DX81,"&gt;0")*FTE</f>
        <v>0</v>
      </c>
      <c r="JF81" s="463">
        <f>+COUNTIF(DY81,"&gt;0")*FTE</f>
        <v>0</v>
      </c>
      <c r="JG81" s="463">
        <f>+COUNTIF(DZ81,"&gt;0")*FTE</f>
        <v>0</v>
      </c>
      <c r="JH81" s="463">
        <f>+COUNTIF(EA81,"&gt;0")*FTE</f>
        <v>0</v>
      </c>
      <c r="JI81" s="463">
        <f>+COUNTIF(EB81,"&gt;0")*FTE</f>
        <v>0</v>
      </c>
      <c r="JJ81" s="463">
        <f>+COUNTIF(EC81,"&gt;0")*FTE</f>
        <v>0</v>
      </c>
      <c r="JK81" s="463">
        <f>+COUNTIF(ED81,"&gt;0")*FTE</f>
        <v>0</v>
      </c>
      <c r="JL81" s="463">
        <f>+COUNTIF(EE81,"&gt;0")*FTE</f>
        <v>0</v>
      </c>
      <c r="JM81" s="463">
        <f>+COUNTIF(EF81,"&gt;0")*FTE</f>
        <v>0</v>
      </c>
      <c r="JN81" s="463">
        <f>+COUNTIF(EG81,"&gt;0")*FTE</f>
        <v>0</v>
      </c>
      <c r="JO81" s="463">
        <f>+COUNTIF(EH81,"&gt;0")*FTE</f>
        <v>0</v>
      </c>
      <c r="JP81" s="463">
        <f>+COUNTIF(EI81,"&gt;0")*FTE</f>
        <v>0</v>
      </c>
      <c r="JQ81" s="463">
        <f>+COUNTIF(EJ81,"&gt;0")*FTE</f>
        <v>0</v>
      </c>
      <c r="JR81" s="463">
        <f>+COUNTIF(EK81,"&gt;0")*FTE</f>
        <v>0</v>
      </c>
      <c r="JS81" s="463">
        <f>+COUNTIF(EL81,"&gt;0")*FTE</f>
        <v>0</v>
      </c>
      <c r="JT81" s="463">
        <f>+COUNTIF(EM81,"&gt;0")*FTE</f>
        <v>0</v>
      </c>
      <c r="JU81" s="463">
        <f>+COUNTIF(EN81,"&gt;0")*FTE</f>
        <v>0</v>
      </c>
      <c r="JV81" s="463">
        <f>+COUNTIF(EO81,"&gt;0")*FTE</f>
        <v>0</v>
      </c>
      <c r="JW81" s="463">
        <f>+COUNTIF(EP81,"&gt;0")*FTE</f>
        <v>0</v>
      </c>
      <c r="JX81" s="463">
        <f>+COUNTIF(EQ81,"&gt;0")*FTE</f>
        <v>0</v>
      </c>
      <c r="JY81" s="463">
        <f>+COUNTIF(ER81,"&gt;0")*FTE</f>
        <v>0</v>
      </c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</row>
    <row r="82" ht="12.75" customHeight="1">
      <c r="A82" s="467"/>
      <c r="B82" s="464"/>
      <c r="C82" s="452"/>
      <c r="D82" s="202"/>
      <c r="E82" s="453"/>
      <c r="F82" s="202"/>
      <c r="G82" s="202"/>
      <c r="H82" s="202"/>
      <c r="I82" s="202"/>
      <c r="J82" s="454"/>
      <c r="K82" s="465">
        <f>+DATE((Starting_Year+F82-1)*ISNUMBER(F82)+2099*ISBLANK(F82),G82*ISNUMBER(G82)+12*ISBLANK(G82),1)</f>
        <v>73020</v>
      </c>
      <c r="L82" s="466">
        <f>+DATE((Starting_Year+H82-1)*ISNUMBER(H82)+2099*ISBLANK(H82),I82*ISNUMBER(I82)+12*ISBLANK(I82),1)</f>
        <v>73020</v>
      </c>
      <c r="M82" s="171">
        <f t="shared" si="93"/>
        <v>0</v>
      </c>
      <c r="N82" s="458" t="str">
        <f t="shared" si="94"/>
        <v/>
      </c>
      <c r="O82" s="82"/>
      <c r="P82" s="459"/>
      <c r="Q82" s="460">
        <f>(Q$70&gt;=Hire_Date)*Monthly_Salary+(AND(Q$68&lt;&gt;Hire_Month)*P82+AND(Q$68=Hire_Month,P82&gt;0)*P82*(1+Annual_Cost_of_Living_Adjustment))*(End_Date&gt;=Q$70)</f>
        <v>0</v>
      </c>
      <c r="R82" s="460">
        <f>(R$70=Hire_Date)*Monthly_Salary+(AND(R$68&lt;&gt;Hire_Month)*Q82+AND(R$68=Hire_Month,Q82&gt;0)*Q82*(1+Annual_Cost_of_Living_Adjustment))*(End_Date&gt;=R$70)</f>
        <v>0</v>
      </c>
      <c r="S82" s="460">
        <f>(S$70=Hire_Date)*Monthly_Salary+(AND(S$68&lt;&gt;Hire_Month)*R82+AND(S$68=Hire_Month,R82&gt;0)*R82*(1+Annual_Cost_of_Living_Adjustment))*(End_Date&gt;=S$70)</f>
        <v>0</v>
      </c>
      <c r="T82" s="460">
        <f>(T$70=Hire_Date)*Monthly_Salary+(AND(T$68&lt;&gt;Hire_Month)*S82+AND(T$68=Hire_Month,S82&gt;0)*S82*(1+Annual_Cost_of_Living_Adjustment))*(End_Date&gt;=T$70)</f>
        <v>0</v>
      </c>
      <c r="U82" s="460">
        <f>(U$70=Hire_Date)*Monthly_Salary+(AND(U$68&lt;&gt;Hire_Month)*T82+AND(U$68=Hire_Month,T82&gt;0)*T82*(1+Annual_Cost_of_Living_Adjustment))*(End_Date&gt;=U$70)</f>
        <v>0</v>
      </c>
      <c r="V82" s="460">
        <f>(V$70=Hire_Date)*Monthly_Salary+(AND(V$68&lt;&gt;Hire_Month)*U82+AND(V$68=Hire_Month,U82&gt;0)*U82*(1+Annual_Cost_of_Living_Adjustment))*(End_Date&gt;=V$70)</f>
        <v>0</v>
      </c>
      <c r="W82" s="460">
        <f>(W$70=Hire_Date)*Monthly_Salary+(AND(W$68&lt;&gt;Hire_Month)*V82+AND(W$68=Hire_Month,V82&gt;0)*V82*(1+Annual_Cost_of_Living_Adjustment))*(End_Date&gt;=W$70)</f>
        <v>0</v>
      </c>
      <c r="X82" s="460">
        <f>(X$70=Hire_Date)*Monthly_Salary+(AND(X$68&lt;&gt;Hire_Month)*W82+AND(X$68=Hire_Month,W82&gt;0)*W82*(1+Annual_Cost_of_Living_Adjustment))*(End_Date&gt;=X$70)</f>
        <v>0</v>
      </c>
      <c r="Y82" s="460">
        <f>(Y$70=Hire_Date)*Monthly_Salary+(AND(Y$68&lt;&gt;Hire_Month)*X82+AND(Y$68=Hire_Month,X82&gt;0)*X82*(1+Annual_Cost_of_Living_Adjustment))*(End_Date&gt;=Y$70)</f>
        <v>0</v>
      </c>
      <c r="Z82" s="460">
        <f>(Z$70=Hire_Date)*Monthly_Salary+(AND(Z$68&lt;&gt;Hire_Month)*Y82+AND(Z$68=Hire_Month,Y82&gt;0)*Y82*(1+Annual_Cost_of_Living_Adjustment))*(End_Date&gt;=Z$70)</f>
        <v>0</v>
      </c>
      <c r="AA82" s="460">
        <f>(AA$70=Hire_Date)*Monthly_Salary+(AND(AA$68&lt;&gt;Hire_Month)*Z82+AND(AA$68=Hire_Month,Z82&gt;0)*Z82*(1+Annual_Cost_of_Living_Adjustment))*(End_Date&gt;=AA$70)</f>
        <v>0</v>
      </c>
      <c r="AB82" s="460">
        <f>(AB$70=Hire_Date)*Monthly_Salary+(AND(AB$68&lt;&gt;Hire_Month)*AA82+AND(AB$68=Hire_Month,AA82&gt;0)*AA82*(1+Annual_Cost_of_Living_Adjustment))*(End_Date&gt;=AB$70)</f>
        <v>0</v>
      </c>
      <c r="AC82" s="460">
        <f>(AC$70=Hire_Date)*Monthly_Salary+(AND(AC$68&lt;&gt;Hire_Month)*AB82+AND(AC$68=Hire_Month,AB82&gt;0)*AB82*(1+Annual_Cost_of_Living_Adjustment))*(End_Date&gt;=AC$70)</f>
        <v>0</v>
      </c>
      <c r="AD82" s="460">
        <f>(AD$70=Hire_Date)*Monthly_Salary+(AND(AD$68&lt;&gt;Hire_Month)*AC82+AND(AD$68=Hire_Month,AC82&gt;0)*AC82*(1+Annual_Cost_of_Living_Adjustment))*(End_Date&gt;=AD$70)</f>
        <v>0</v>
      </c>
      <c r="AE82" s="460">
        <f>(AE$70=Hire_Date)*Monthly_Salary+(AND(AE$68&lt;&gt;Hire_Month)*AD82+AND(AE$68=Hire_Month,AD82&gt;0)*AD82*(1+Annual_Cost_of_Living_Adjustment))*(End_Date&gt;=AE$70)</f>
        <v>0</v>
      </c>
      <c r="AF82" s="460">
        <f>(AF$70=Hire_Date)*Monthly_Salary+(AND(AF$68&lt;&gt;Hire_Month)*AE82+AND(AF$68=Hire_Month,AE82&gt;0)*AE82*(1+Annual_Cost_of_Living_Adjustment))*(End_Date&gt;=AF$70)</f>
        <v>0</v>
      </c>
      <c r="AG82" s="460">
        <f>(AG$70=Hire_Date)*Monthly_Salary+(AND(AG$68&lt;&gt;Hire_Month)*AF82+AND(AG$68=Hire_Month,AF82&gt;0)*AF82*(1+Annual_Cost_of_Living_Adjustment))*(End_Date&gt;=AG$70)</f>
        <v>0</v>
      </c>
      <c r="AH82" s="460">
        <f>(AH$70=Hire_Date)*Monthly_Salary+(AND(AH$68&lt;&gt;Hire_Month)*AG82+AND(AH$68=Hire_Month,AG82&gt;0)*AG82*(1+Annual_Cost_of_Living_Adjustment))*(End_Date&gt;=AH$70)</f>
        <v>0</v>
      </c>
      <c r="AI82" s="460">
        <f>(AI$70=Hire_Date)*Monthly_Salary+(AND(AI$68&lt;&gt;Hire_Month)*AH82+AND(AI$68=Hire_Month,AH82&gt;0)*AH82*(1+Annual_Cost_of_Living_Adjustment))*(End_Date&gt;=AI$70)</f>
        <v>0</v>
      </c>
      <c r="AJ82" s="460">
        <f>(AJ$70=Hire_Date)*Monthly_Salary+(AND(AJ$68&lt;&gt;Hire_Month)*AI82+AND(AJ$68=Hire_Month,AI82&gt;0)*AI82*(1+Annual_Cost_of_Living_Adjustment))*(End_Date&gt;=AJ$70)</f>
        <v>0</v>
      </c>
      <c r="AK82" s="460">
        <f>(AK$70=Hire_Date)*Monthly_Salary+(AND(AK$68&lt;&gt;Hire_Month)*AJ82+AND(AK$68=Hire_Month,AJ82&gt;0)*AJ82*(1+Annual_Cost_of_Living_Adjustment))*(End_Date&gt;=AK$70)</f>
        <v>0</v>
      </c>
      <c r="AL82" s="460">
        <f>(AL$70=Hire_Date)*Monthly_Salary+(AND(AL$68&lt;&gt;Hire_Month)*AK82+AND(AL$68=Hire_Month,AK82&gt;0)*AK82*(1+Annual_Cost_of_Living_Adjustment))*(End_Date&gt;=AL$70)</f>
        <v>0</v>
      </c>
      <c r="AM82" s="460">
        <f>(AM$70=Hire_Date)*Monthly_Salary+(AND(AM$68&lt;&gt;Hire_Month)*AL82+AND(AM$68=Hire_Month,AL82&gt;0)*AL82*(1+Annual_Cost_of_Living_Adjustment))*(End_Date&gt;=AM$70)</f>
        <v>0</v>
      </c>
      <c r="AN82" s="460">
        <f>(AN$70=Hire_Date)*Monthly_Salary+(AND(AN$68&lt;&gt;Hire_Month)*AM82+AND(AN$68=Hire_Month,AM82&gt;0)*AM82*(1+Annual_Cost_of_Living_Adjustment))*(End_Date&gt;=AN$70)</f>
        <v>0</v>
      </c>
      <c r="AO82" s="460">
        <f>(AO$70=Hire_Date)*Monthly_Salary+(AND(AO$68&lt;&gt;Hire_Month)*AN82+AND(AO$68=Hire_Month,AN82&gt;0)*AN82*(1+Annual_Cost_of_Living_Adjustment))*(End_Date&gt;=AO$70)</f>
        <v>0</v>
      </c>
      <c r="AP82" s="460">
        <f>(AP$70=Hire_Date)*Monthly_Salary+(AND(AP$68&lt;&gt;Hire_Month)*AO82+AND(AP$68=Hire_Month,AO82&gt;0)*AO82*(1+Annual_Cost_of_Living_Adjustment))*(End_Date&gt;=AP$70)</f>
        <v>0</v>
      </c>
      <c r="AQ82" s="460">
        <f>(AQ$70=Hire_Date)*Monthly_Salary+(AND(AQ$68&lt;&gt;Hire_Month)*AP82+AND(AQ$68=Hire_Month,AP82&gt;0)*AP82*(1+Annual_Cost_of_Living_Adjustment))*(End_Date&gt;=AQ$70)</f>
        <v>0</v>
      </c>
      <c r="AR82" s="460">
        <f>(AR$70=Hire_Date)*Monthly_Salary+(AND(AR$68&lt;&gt;Hire_Month)*AQ82+AND(AR$68=Hire_Month,AQ82&gt;0)*AQ82*(1+Annual_Cost_of_Living_Adjustment))*(End_Date&gt;=AR$70)</f>
        <v>0</v>
      </c>
      <c r="AS82" s="460">
        <f>(AS$70=Hire_Date)*Monthly_Salary+(AND(AS$68&lt;&gt;Hire_Month)*AR82+AND(AS$68=Hire_Month,AR82&gt;0)*AR82*(1+Annual_Cost_of_Living_Adjustment))*(End_Date&gt;=AS$70)</f>
        <v>0</v>
      </c>
      <c r="AT82" s="460">
        <f>(AT$70=Hire_Date)*Monthly_Salary+(AND(AT$68&lt;&gt;Hire_Month)*AS82+AND(AT$68=Hire_Month,AS82&gt;0)*AS82*(1+Annual_Cost_of_Living_Adjustment))*(End_Date&gt;=AT$70)</f>
        <v>0</v>
      </c>
      <c r="AU82" s="460">
        <f>(AU$70=Hire_Date)*Monthly_Salary+(AND(AU$68&lt;&gt;Hire_Month)*AT82+AND(AU$68=Hire_Month,AT82&gt;0)*AT82*(1+Annual_Cost_of_Living_Adjustment))*(End_Date&gt;=AU$70)</f>
        <v>0</v>
      </c>
      <c r="AV82" s="460">
        <f>(AV$70=Hire_Date)*Monthly_Salary+(AND(AV$68&lt;&gt;Hire_Month)*AU82+AND(AV$68=Hire_Month,AU82&gt;0)*AU82*(1+Annual_Cost_of_Living_Adjustment))*(End_Date&gt;=AV$70)</f>
        <v>0</v>
      </c>
      <c r="AW82" s="460">
        <f>(AW$70=Hire_Date)*Monthly_Salary+(AND(AW$68&lt;&gt;Hire_Month)*AV82+AND(AW$68=Hire_Month,AV82&gt;0)*AV82*(1+Annual_Cost_of_Living_Adjustment))*(End_Date&gt;=AW$70)</f>
        <v>0</v>
      </c>
      <c r="AX82" s="460">
        <f>(AX$70=Hire_Date)*Monthly_Salary+(AND(AX$68&lt;&gt;Hire_Month)*AW82+AND(AX$68=Hire_Month,AW82&gt;0)*AW82*(1+Annual_Cost_of_Living_Adjustment))*(End_Date&gt;=AX$70)</f>
        <v>0</v>
      </c>
      <c r="AY82" s="460">
        <f>(AY$70=Hire_Date)*Monthly_Salary+(AND(AY$68&lt;&gt;Hire_Month)*AX82+AND(AY$68=Hire_Month,AX82&gt;0)*AX82*(1+Annual_Cost_of_Living_Adjustment))*(End_Date&gt;=AY$70)</f>
        <v>0</v>
      </c>
      <c r="AZ82" s="460">
        <f>(AZ$70=Hire_Date)*Monthly_Salary+(AND(AZ$68&lt;&gt;Hire_Month)*AY82+AND(AZ$68=Hire_Month,AY82&gt;0)*AY82*(1+Annual_Cost_of_Living_Adjustment))*(End_Date&gt;=AZ$70)</f>
        <v>0</v>
      </c>
      <c r="BA82" s="460">
        <f>(BA$70=Hire_Date)*Monthly_Salary+(AND(BA$68&lt;&gt;Hire_Month)*AZ82+AND(BA$68=Hire_Month,AZ82&gt;0)*AZ82*(1+Annual_Cost_of_Living_Adjustment))*(End_Date&gt;=BA$70)</f>
        <v>0</v>
      </c>
      <c r="BB82" s="460">
        <f>(BB$70=Hire_Date)*Monthly_Salary+(AND(BB$68&lt;&gt;Hire_Month)*BA82+AND(BB$68=Hire_Month,BA82&gt;0)*BA82*(1+Annual_Cost_of_Living_Adjustment))*(End_Date&gt;=BB$70)</f>
        <v>0</v>
      </c>
      <c r="BC82" s="460">
        <f>(BC$70=Hire_Date)*Monthly_Salary+(AND(BC$68&lt;&gt;Hire_Month)*BB82+AND(BC$68=Hire_Month,BB82&gt;0)*BB82*(1+Annual_Cost_of_Living_Adjustment))*(End_Date&gt;=BC$70)</f>
        <v>0</v>
      </c>
      <c r="BD82" s="460">
        <f>(BD$70=Hire_Date)*Monthly_Salary+(AND(BD$68&lt;&gt;Hire_Month)*BC82+AND(BD$68=Hire_Month,BC82&gt;0)*BC82*(1+Annual_Cost_of_Living_Adjustment))*(End_Date&gt;=BD$70)</f>
        <v>0</v>
      </c>
      <c r="BE82" s="460">
        <f>(BE$70=Hire_Date)*Monthly_Salary+(AND(BE$68&lt;&gt;Hire_Month)*BD82+AND(BE$68=Hire_Month,BD82&gt;0)*BD82*(1+Annual_Cost_of_Living_Adjustment))*(End_Date&gt;=BE$70)</f>
        <v>0</v>
      </c>
      <c r="BF82" s="460">
        <f>(BF$70=Hire_Date)*Monthly_Salary+(AND(BF$68&lt;&gt;Hire_Month)*BE82+AND(BF$68=Hire_Month,BE82&gt;0)*BE82*(1+Annual_Cost_of_Living_Adjustment))*(End_Date&gt;=BF$70)</f>
        <v>0</v>
      </c>
      <c r="BG82" s="460">
        <f>(BG$70=Hire_Date)*Monthly_Salary+(AND(BG$68&lt;&gt;Hire_Month)*BF82+AND(BG$68=Hire_Month,BF82&gt;0)*BF82*(1+Annual_Cost_of_Living_Adjustment))*(End_Date&gt;=BG$70)</f>
        <v>0</v>
      </c>
      <c r="BH82" s="460">
        <f>(BH$70=Hire_Date)*Monthly_Salary+(AND(BH$68&lt;&gt;Hire_Month)*BG82+AND(BH$68=Hire_Month,BG82&gt;0)*BG82*(1+Annual_Cost_of_Living_Adjustment))*(End_Date&gt;=BH$70)</f>
        <v>0</v>
      </c>
      <c r="BI82" s="460">
        <f>(BI$70=Hire_Date)*Monthly_Salary+(AND(BI$68&lt;&gt;Hire_Month)*BH82+AND(BI$68=Hire_Month,BH82&gt;0)*BH82*(1+Annual_Cost_of_Living_Adjustment))*(End_Date&gt;=BI$70)</f>
        <v>0</v>
      </c>
      <c r="BJ82" s="460">
        <f>(BJ$70=Hire_Date)*Monthly_Salary+(AND(BJ$68&lt;&gt;Hire_Month)*BI82+AND(BJ$68=Hire_Month,BI82&gt;0)*BI82*(1+Annual_Cost_of_Living_Adjustment))*(End_Date&gt;=BJ$70)</f>
        <v>0</v>
      </c>
      <c r="BK82" s="460">
        <f>(BK$70=Hire_Date)*Monthly_Salary+(AND(BK$68&lt;&gt;Hire_Month)*BJ82+AND(BK$68=Hire_Month,BJ82&gt;0)*BJ82*(1+Annual_Cost_of_Living_Adjustment))*(End_Date&gt;=BK$70)</f>
        <v>0</v>
      </c>
      <c r="BL82" s="460">
        <f>(BL$70=Hire_Date)*Monthly_Salary+(AND(BL$68&lt;&gt;Hire_Month)*BK82+AND(BL$68=Hire_Month,BK82&gt;0)*BK82*(1+Annual_Cost_of_Living_Adjustment))*(End_Date&gt;=BL$70)</f>
        <v>0</v>
      </c>
      <c r="BM82" s="460">
        <f>(BM$70=Hire_Date)*Monthly_Salary+(AND(BM$68&lt;&gt;Hire_Month)*BL82+AND(BM$68=Hire_Month,BL82&gt;0)*BL82*(1+Annual_Cost_of_Living_Adjustment))*(End_Date&gt;=BM$70)</f>
        <v>0</v>
      </c>
      <c r="BN82" s="460">
        <f>(BN$70=Hire_Date)*Monthly_Salary+(AND(BN$68&lt;&gt;Hire_Month)*BM82+AND(BN$68=Hire_Month,BM82&gt;0)*BM82*(1+Annual_Cost_of_Living_Adjustment))*(End_Date&gt;=BN$70)</f>
        <v>0</v>
      </c>
      <c r="BO82" s="460">
        <f>(BO$70=Hire_Date)*Monthly_Salary+(AND(BO$68&lt;&gt;Hire_Month)*BN82+AND(BO$68=Hire_Month,BN82&gt;0)*BN82*(1+Annual_Cost_of_Living_Adjustment))*(End_Date&gt;=BO$70)</f>
        <v>0</v>
      </c>
      <c r="BP82" s="460">
        <f>(BP$70=Hire_Date)*Monthly_Salary+(AND(BP$68&lt;&gt;Hire_Month)*BO82+AND(BP$68=Hire_Month,BO82&gt;0)*BO82*(1+Annual_Cost_of_Living_Adjustment))*(End_Date&gt;=BP$70)</f>
        <v>0</v>
      </c>
      <c r="BQ82" s="460">
        <f>(BQ$70=Hire_Date)*Monthly_Salary+(AND(BQ$68&lt;&gt;Hire_Month)*BP82+AND(BQ$68=Hire_Month,BP82&gt;0)*BP82*(1+Annual_Cost_of_Living_Adjustment))*(End_Date&gt;=BQ$70)</f>
        <v>0</v>
      </c>
      <c r="BR82" s="460">
        <f>(BR$70=Hire_Date)*Monthly_Salary+(AND(BR$68&lt;&gt;Hire_Month)*BQ82+AND(BR$68=Hire_Month,BQ82&gt;0)*BQ82*(1+Annual_Cost_of_Living_Adjustment))*(End_Date&gt;=BR$70)</f>
        <v>0</v>
      </c>
      <c r="BS82" s="460">
        <f>(BS$70=Hire_Date)*Monthly_Salary+(AND(BS$68&lt;&gt;Hire_Month)*BR82+AND(BS$68=Hire_Month,BR82&gt;0)*BR82*(1+Annual_Cost_of_Living_Adjustment))*(End_Date&gt;=BS$70)</f>
        <v>0</v>
      </c>
      <c r="BT82" s="460">
        <f>(BT$70=Hire_Date)*Monthly_Salary+(AND(BT$68&lt;&gt;Hire_Month)*BS82+AND(BT$68=Hire_Month,BS82&gt;0)*BS82*(1+Annual_Cost_of_Living_Adjustment))*(End_Date&gt;=BT$70)</f>
        <v>0</v>
      </c>
      <c r="BU82" s="460">
        <f>(BU$70=Hire_Date)*Monthly_Salary+(AND(BU$68&lt;&gt;Hire_Month)*BT82+AND(BU$68=Hire_Month,BT82&gt;0)*BT82*(1+Annual_Cost_of_Living_Adjustment))*(End_Date&gt;=BU$70)</f>
        <v>0</v>
      </c>
      <c r="BV82" s="460">
        <f>(BV$70=Hire_Date)*Monthly_Salary+(AND(BV$68&lt;&gt;Hire_Month)*BU82+AND(BV$68=Hire_Month,BU82&gt;0)*BU82*(1+Annual_Cost_of_Living_Adjustment))*(End_Date&gt;=BV$70)</f>
        <v>0</v>
      </c>
      <c r="BW82" s="460">
        <f>(BW$70=Hire_Date)*Monthly_Salary+(AND(BW$68&lt;&gt;Hire_Month)*BV82+AND(BW$68=Hire_Month,BV82&gt;0)*BV82*(1+Annual_Cost_of_Living_Adjustment))*(End_Date&gt;=BW$70)</f>
        <v>0</v>
      </c>
      <c r="BX82" s="460">
        <f>(BX$70=Hire_Date)*Monthly_Salary+(AND(BX$68&lt;&gt;Hire_Month)*BW82+AND(BX$68=Hire_Month,BW82&gt;0)*BW82*(1+Annual_Cost_of_Living_Adjustment))*(End_Date&gt;=BX$70)</f>
        <v>0</v>
      </c>
      <c r="BY82" s="460">
        <f>(BY$70=Hire_Date)*Monthly_Salary+(AND(BY$68&lt;&gt;Hire_Month)*BX82+AND(BY$68=Hire_Month,BX82&gt;0)*BX82*(1+Annual_Cost_of_Living_Adjustment))*(End_Date&gt;=BY$70)</f>
        <v>0</v>
      </c>
      <c r="BZ82" s="460">
        <f>(BZ$70=Hire_Date)*Monthly_Salary+(AND(BZ$68&lt;&gt;Hire_Month)*BY82+AND(BZ$68=Hire_Month,BY82&gt;0)*BY82*(1+Annual_Cost_of_Living_Adjustment))*(End_Date&gt;=BZ$70)</f>
        <v>0</v>
      </c>
      <c r="CA82" s="460">
        <f>(CA$70=Hire_Date)*Monthly_Salary+(AND(CA$68&lt;&gt;Hire_Month)*BZ82+AND(CA$68=Hire_Month,BZ82&gt;0)*BZ82*(1+Annual_Cost_of_Living_Adjustment))*(End_Date&gt;=CA$70)</f>
        <v>0</v>
      </c>
      <c r="CB82" s="460">
        <f>(CB$70=Hire_Date)*Monthly_Salary+(AND(CB$68&lt;&gt;Hire_Month)*CA82+AND(CB$68=Hire_Month,CA82&gt;0)*CA82*(1+Annual_Cost_of_Living_Adjustment))*(End_Date&gt;=CB$70)</f>
        <v>0</v>
      </c>
      <c r="CC82" s="460">
        <f>(CC$70=Hire_Date)*Monthly_Salary+(AND(CC$68&lt;&gt;Hire_Month)*CB82+AND(CC$68=Hire_Month,CB82&gt;0)*CB82*(1+Annual_Cost_of_Living_Adjustment))*(End_Date&gt;=CC$70)</f>
        <v>0</v>
      </c>
      <c r="CD82" s="460">
        <f>(CD$70=Hire_Date)*Monthly_Salary+(AND(CD$68&lt;&gt;Hire_Month)*CC82+AND(CD$68=Hire_Month,CC82&gt;0)*CC82*(1+Annual_Cost_of_Living_Adjustment))*(End_Date&gt;=CD$70)</f>
        <v>0</v>
      </c>
      <c r="CE82" s="460">
        <f>(CE$70=Hire_Date)*Monthly_Salary+(AND(CE$68&lt;&gt;Hire_Month)*CD82+AND(CE$68=Hire_Month,CD82&gt;0)*CD82*(1+Annual_Cost_of_Living_Adjustment))*(End_Date&gt;=CE$70)</f>
        <v>0</v>
      </c>
      <c r="CF82" s="460">
        <f>(CF$70=Hire_Date)*Monthly_Salary+(AND(CF$68&lt;&gt;Hire_Month)*CE82+AND(CF$68=Hire_Month,CE82&gt;0)*CE82*(1+Annual_Cost_of_Living_Adjustment))*(End_Date&gt;=CF$70)</f>
        <v>0</v>
      </c>
      <c r="CG82" s="460">
        <f>(CG$70=Hire_Date)*Monthly_Salary+(AND(CG$68&lt;&gt;Hire_Month)*CF82+AND(CG$68=Hire_Month,CF82&gt;0)*CF82*(1+Annual_Cost_of_Living_Adjustment))*(End_Date&gt;=CG$70)</f>
        <v>0</v>
      </c>
      <c r="CH82" s="460">
        <f>(CH$70=Hire_Date)*Monthly_Salary+(AND(CH$68&lt;&gt;Hire_Month)*CG82+AND(CH$68=Hire_Month,CG82&gt;0)*CG82*(1+Annual_Cost_of_Living_Adjustment))*(End_Date&gt;=CH$70)</f>
        <v>0</v>
      </c>
      <c r="CI82" s="460">
        <f>(CI$70=Hire_Date)*Monthly_Salary+(AND(CI$68&lt;&gt;Hire_Month)*CH82+AND(CI$68=Hire_Month,CH82&gt;0)*CH82*(1+Annual_Cost_of_Living_Adjustment))*(End_Date&gt;=CI$70)</f>
        <v>0</v>
      </c>
      <c r="CJ82" s="460">
        <f>(CJ$70=Hire_Date)*Monthly_Salary+(AND(CJ$68&lt;&gt;Hire_Month)*CI82+AND(CJ$68=Hire_Month,CI82&gt;0)*CI82*(1+Annual_Cost_of_Living_Adjustment))*(End_Date&gt;=CJ$70)</f>
        <v>0</v>
      </c>
      <c r="CK82" s="460">
        <f>(CK$70=Hire_Date)*Monthly_Salary+(AND(CK$68&lt;&gt;Hire_Month)*CJ82+AND(CK$68=Hire_Month,CJ82&gt;0)*CJ82*(1+Annual_Cost_of_Living_Adjustment))*(End_Date&gt;=CK$70)</f>
        <v>0</v>
      </c>
      <c r="CL82" s="460">
        <f>(CL$70=Hire_Date)*Monthly_Salary+(AND(CL$68&lt;&gt;Hire_Month)*CK82+AND(CL$68=Hire_Month,CK82&gt;0)*CK82*(1+Annual_Cost_of_Living_Adjustment))*(End_Date&gt;=CL$70)</f>
        <v>0</v>
      </c>
      <c r="CM82" s="460">
        <f>(CM$70=Hire_Date)*Monthly_Salary+(AND(CM$68&lt;&gt;Hire_Month)*CL82+AND(CM$68=Hire_Month,CL82&gt;0)*CL82*(1+Annual_Cost_of_Living_Adjustment))*(End_Date&gt;=CM$70)</f>
        <v>0</v>
      </c>
      <c r="CN82" s="460">
        <f>(CN$70=Hire_Date)*Monthly_Salary+(AND(CN$68&lt;&gt;Hire_Month)*CM82+AND(CN$68=Hire_Month,CM82&gt;0)*CM82*(1+Annual_Cost_of_Living_Adjustment))*(End_Date&gt;=CN$70)</f>
        <v>0</v>
      </c>
      <c r="CO82" s="460">
        <f>(CO$70=Hire_Date)*Monthly_Salary+(AND(CO$68&lt;&gt;Hire_Month)*CN82+AND(CO$68=Hire_Month,CN82&gt;0)*CN82*(1+Annual_Cost_of_Living_Adjustment))*(End_Date&gt;=CO$70)</f>
        <v>0</v>
      </c>
      <c r="CP82" s="460">
        <f>(CP$70=Hire_Date)*Monthly_Salary+(AND(CP$68&lt;&gt;Hire_Month)*CO82+AND(CP$68=Hire_Month,CO82&gt;0)*CO82*(1+Annual_Cost_of_Living_Adjustment))*(End_Date&gt;=CP$70)</f>
        <v>0</v>
      </c>
      <c r="CQ82" s="460">
        <f>(CQ$70=Hire_Date)*Monthly_Salary+(AND(CQ$68&lt;&gt;Hire_Month)*CP82+AND(CQ$68=Hire_Month,CP82&gt;0)*CP82*(1+Annual_Cost_of_Living_Adjustment))*(End_Date&gt;=CQ$70)</f>
        <v>0</v>
      </c>
      <c r="CR82" s="460">
        <f>(CR$70=Hire_Date)*Monthly_Salary+(AND(CR$68&lt;&gt;Hire_Month)*CQ82+AND(CR$68=Hire_Month,CQ82&gt;0)*CQ82*(1+Annual_Cost_of_Living_Adjustment))*(End_Date&gt;=CR$70)</f>
        <v>0</v>
      </c>
      <c r="CS82" s="460">
        <f>(CS$70=Hire_Date)*Monthly_Salary+(AND(CS$68&lt;&gt;Hire_Month)*CR82+AND(CS$68=Hire_Month,CR82&gt;0)*CR82*(1+Annual_Cost_of_Living_Adjustment))*(End_Date&gt;=CS$70)</f>
        <v>0</v>
      </c>
      <c r="CT82" s="460">
        <f>(CT$70=Hire_Date)*Monthly_Salary+(AND(CT$68&lt;&gt;Hire_Month)*CS82+AND(CT$68=Hire_Month,CS82&gt;0)*CS82*(1+Annual_Cost_of_Living_Adjustment))*(End_Date&gt;=CT$70)</f>
        <v>0</v>
      </c>
      <c r="CU82" s="460">
        <f>(CU$70=Hire_Date)*Monthly_Salary+(AND(CU$68&lt;&gt;Hire_Month)*CT82+AND(CU$68=Hire_Month,CT82&gt;0)*CT82*(1+Annual_Cost_of_Living_Adjustment))*(End_Date&gt;=CU$70)</f>
        <v>0</v>
      </c>
      <c r="CV82" s="460">
        <f>(CV$70=Hire_Date)*Monthly_Salary+(AND(CV$68&lt;&gt;Hire_Month)*CU82+AND(CV$68=Hire_Month,CU82&gt;0)*CU82*(1+Annual_Cost_of_Living_Adjustment))*(End_Date&gt;=CV$70)</f>
        <v>0</v>
      </c>
      <c r="CW82" s="460">
        <f>(CW$70=Hire_Date)*Monthly_Salary+(AND(CW$68&lt;&gt;Hire_Month)*CV82+AND(CW$68=Hire_Month,CV82&gt;0)*CV82*(1+Annual_Cost_of_Living_Adjustment))*(End_Date&gt;=CW$70)</f>
        <v>0</v>
      </c>
      <c r="CX82" s="460">
        <f>(CX$70=Hire_Date)*Monthly_Salary+(AND(CX$68&lt;&gt;Hire_Month)*CW82+AND(CX$68=Hire_Month,CW82&gt;0)*CW82*(1+Annual_Cost_of_Living_Adjustment))*(End_Date&gt;=CX$70)</f>
        <v>0</v>
      </c>
      <c r="CY82" s="460">
        <f>(CY$70=Hire_Date)*Monthly_Salary+(AND(CY$68&lt;&gt;Hire_Month)*CX82+AND(CY$68=Hire_Month,CX82&gt;0)*CX82*(1+Annual_Cost_of_Living_Adjustment))*(End_Date&gt;=CY$70)</f>
        <v>0</v>
      </c>
      <c r="CZ82" s="460">
        <f>(CZ$70=Hire_Date)*Monthly_Salary+(AND(CZ$68&lt;&gt;Hire_Month)*CY82+AND(CZ$68=Hire_Month,CY82&gt;0)*CY82*(1+Annual_Cost_of_Living_Adjustment))*(End_Date&gt;=CZ$70)</f>
        <v>0</v>
      </c>
      <c r="DA82" s="460">
        <f>(DA$70=Hire_Date)*Monthly_Salary+(AND(DA$68&lt;&gt;Hire_Month)*CZ82+AND(DA$68=Hire_Month,CZ82&gt;0)*CZ82*(1+Annual_Cost_of_Living_Adjustment))*(End_Date&gt;=DA$70)</f>
        <v>0</v>
      </c>
      <c r="DB82" s="460">
        <f>(DB$70=Hire_Date)*Monthly_Salary+(AND(DB$68&lt;&gt;Hire_Month)*DA82+AND(DB$68=Hire_Month,DA82&gt;0)*DA82*(1+Annual_Cost_of_Living_Adjustment))*(End_Date&gt;=DB$70)</f>
        <v>0</v>
      </c>
      <c r="DC82" s="460">
        <f>(DC$70=Hire_Date)*Monthly_Salary+(AND(DC$68&lt;&gt;Hire_Month)*DB82+AND(DC$68=Hire_Month,DB82&gt;0)*DB82*(1+Annual_Cost_of_Living_Adjustment))*(End_Date&gt;=DC$70)</f>
        <v>0</v>
      </c>
      <c r="DD82" s="460">
        <f>(DD$70=Hire_Date)*Monthly_Salary+(AND(DD$68&lt;&gt;Hire_Month)*DC82+AND(DD$68=Hire_Month,DC82&gt;0)*DC82*(1+Annual_Cost_of_Living_Adjustment))*(End_Date&gt;=DD$70)</f>
        <v>0</v>
      </c>
      <c r="DE82" s="460">
        <f>(DE$70=Hire_Date)*Monthly_Salary+(AND(DE$68&lt;&gt;Hire_Month)*DD82+AND(DE$68=Hire_Month,DD82&gt;0)*DD82*(1+Annual_Cost_of_Living_Adjustment))*(End_Date&gt;=DE$70)</f>
        <v>0</v>
      </c>
      <c r="DF82" s="460">
        <f>(DF$70=Hire_Date)*Monthly_Salary+(AND(DF$68&lt;&gt;Hire_Month)*DE82+AND(DF$68=Hire_Month,DE82&gt;0)*DE82*(1+Annual_Cost_of_Living_Adjustment))*(End_Date&gt;=DF$70)</f>
        <v>0</v>
      </c>
      <c r="DG82" s="460">
        <f>(DG$70=Hire_Date)*Monthly_Salary+(AND(DG$68&lt;&gt;Hire_Month)*DF82+AND(DG$68=Hire_Month,DF82&gt;0)*DF82*(1+Annual_Cost_of_Living_Adjustment))*(End_Date&gt;=DG$70)</f>
        <v>0</v>
      </c>
      <c r="DH82" s="460">
        <f>(DH$70=Hire_Date)*Monthly_Salary+(AND(DH$68&lt;&gt;Hire_Month)*DG82+AND(DH$68=Hire_Month,DG82&gt;0)*DG82*(1+Annual_Cost_of_Living_Adjustment))*(End_Date&gt;=DH$70)</f>
        <v>0</v>
      </c>
      <c r="DI82" s="460">
        <f>(DI$70=Hire_Date)*Monthly_Salary+(AND(DI$68&lt;&gt;Hire_Month)*DH82+AND(DI$68=Hire_Month,DH82&gt;0)*DH82*(1+Annual_Cost_of_Living_Adjustment))*(End_Date&gt;=DI$70)</f>
        <v>0</v>
      </c>
      <c r="DJ82" s="460">
        <f>(DJ$70=Hire_Date)*Monthly_Salary+(AND(DJ$68&lt;&gt;Hire_Month)*DI82+AND(DJ$68=Hire_Month,DI82&gt;0)*DI82*(1+Annual_Cost_of_Living_Adjustment))*(End_Date&gt;=DJ$70)</f>
        <v>0</v>
      </c>
      <c r="DK82" s="460">
        <f>(DK$70=Hire_Date)*Monthly_Salary+(AND(DK$68&lt;&gt;Hire_Month)*DJ82+AND(DK$68=Hire_Month,DJ82&gt;0)*DJ82*(1+Annual_Cost_of_Living_Adjustment))*(End_Date&gt;=DK$70)</f>
        <v>0</v>
      </c>
      <c r="DL82" s="460">
        <f>(DL$70=Hire_Date)*Monthly_Salary+(AND(DL$68&lt;&gt;Hire_Month)*DK82+AND(DL$68=Hire_Month,DK82&gt;0)*DK82*(1+Annual_Cost_of_Living_Adjustment))*(End_Date&gt;=DL$70)</f>
        <v>0</v>
      </c>
      <c r="DM82" s="460">
        <f>(DM$70=Hire_Date)*Monthly_Salary+(AND(DM$68&lt;&gt;Hire_Month)*DL82+AND(DM$68=Hire_Month,DL82&gt;0)*DL82*(1+Annual_Cost_of_Living_Adjustment))*(End_Date&gt;=DM$70)</f>
        <v>0</v>
      </c>
      <c r="DN82" s="460">
        <f>(DN$70=Hire_Date)*Monthly_Salary+(AND(DN$68&lt;&gt;Hire_Month)*DM82+AND(DN$68=Hire_Month,DM82&gt;0)*DM82*(1+Annual_Cost_of_Living_Adjustment))*(End_Date&gt;=DN$70)</f>
        <v>0</v>
      </c>
      <c r="DO82" s="460">
        <f>(DO$70=Hire_Date)*Monthly_Salary+(AND(DO$68&lt;&gt;Hire_Month)*DN82+AND(DO$68=Hire_Month,DN82&gt;0)*DN82*(1+Annual_Cost_of_Living_Adjustment))*(End_Date&gt;=DO$70)</f>
        <v>0</v>
      </c>
      <c r="DP82" s="460">
        <f>(DP$70=Hire_Date)*Monthly_Salary+(AND(DP$68&lt;&gt;Hire_Month)*DO82+AND(DP$68=Hire_Month,DO82&gt;0)*DO82*(1+Annual_Cost_of_Living_Adjustment))*(End_Date&gt;=DP$70)</f>
        <v>0</v>
      </c>
      <c r="DQ82" s="460">
        <f>(DQ$70=Hire_Date)*Monthly_Salary+(AND(DQ$68&lt;&gt;Hire_Month)*DP82+AND(DQ$68=Hire_Month,DP82&gt;0)*DP82*(1+Annual_Cost_of_Living_Adjustment))*(End_Date&gt;=DQ$70)</f>
        <v>0</v>
      </c>
      <c r="DR82" s="460">
        <f>(DR$70=Hire_Date)*Monthly_Salary+(AND(DR$68&lt;&gt;Hire_Month)*DQ82+AND(DR$68=Hire_Month,DQ82&gt;0)*DQ82*(1+Annual_Cost_of_Living_Adjustment))*(End_Date&gt;=DR$70)</f>
        <v>0</v>
      </c>
      <c r="DS82" s="460">
        <f>(DS$70=Hire_Date)*Monthly_Salary+(AND(DS$68&lt;&gt;Hire_Month)*DR82+AND(DS$68=Hire_Month,DR82&gt;0)*DR82*(1+Annual_Cost_of_Living_Adjustment))*(End_Date&gt;=DS$70)</f>
        <v>0</v>
      </c>
      <c r="DT82" s="460">
        <f>(DT$70=Hire_Date)*Monthly_Salary+(AND(DT$68&lt;&gt;Hire_Month)*DS82+AND(DT$68=Hire_Month,DS82&gt;0)*DS82*(1+Annual_Cost_of_Living_Adjustment))*(End_Date&gt;=DT$70)</f>
        <v>0</v>
      </c>
      <c r="DU82" s="460">
        <f>(DU$70=Hire_Date)*Monthly_Salary+(AND(DU$68&lt;&gt;Hire_Month)*DT82+AND(DU$68=Hire_Month,DT82&gt;0)*DT82*(1+Annual_Cost_of_Living_Adjustment))*(End_Date&gt;=DU$70)</f>
        <v>0</v>
      </c>
      <c r="DV82" s="460">
        <f>(DV$70=Hire_Date)*Monthly_Salary+(AND(DV$68&lt;&gt;Hire_Month)*DU82+AND(DV$68=Hire_Month,DU82&gt;0)*DU82*(1+Annual_Cost_of_Living_Adjustment))*(End_Date&gt;=DV$70)</f>
        <v>0</v>
      </c>
      <c r="DW82" s="460">
        <f>(DW$70=Hire_Date)*Monthly_Salary+(AND(DW$68&lt;&gt;Hire_Month)*DV82+AND(DW$68=Hire_Month,DV82&gt;0)*DV82*(1+Annual_Cost_of_Living_Adjustment))*(End_Date&gt;=DW$70)</f>
        <v>0</v>
      </c>
      <c r="DX82" s="460">
        <f>(DX$70=Hire_Date)*Monthly_Salary+(AND(DX$68&lt;&gt;Hire_Month)*DW82+AND(DX$68=Hire_Month,DW82&gt;0)*DW82*(1+Annual_Cost_of_Living_Adjustment))*(End_Date&gt;=DX$70)</f>
        <v>0</v>
      </c>
      <c r="DY82" s="460">
        <f>(DY$70=Hire_Date)*Monthly_Salary+(AND(DY$68&lt;&gt;Hire_Month)*DX82+AND(DY$68=Hire_Month,DX82&gt;0)*DX82*(1+Annual_Cost_of_Living_Adjustment))*(End_Date&gt;=DY$70)</f>
        <v>0</v>
      </c>
      <c r="DZ82" s="460">
        <f>(DZ$70=Hire_Date)*Monthly_Salary+(AND(DZ$68&lt;&gt;Hire_Month)*DY82+AND(DZ$68=Hire_Month,DY82&gt;0)*DY82*(1+Annual_Cost_of_Living_Adjustment))*(End_Date&gt;=DZ$70)</f>
        <v>0</v>
      </c>
      <c r="EA82" s="460">
        <f>(EA$70=Hire_Date)*Monthly_Salary+(AND(EA$68&lt;&gt;Hire_Month)*DZ82+AND(EA$68=Hire_Month,DZ82&gt;0)*DZ82*(1+Annual_Cost_of_Living_Adjustment))*(End_Date&gt;=EA$70)</f>
        <v>0</v>
      </c>
      <c r="EB82" s="460">
        <f>(EB$70=Hire_Date)*Monthly_Salary+(AND(EB$68&lt;&gt;Hire_Month)*EA82+AND(EB$68=Hire_Month,EA82&gt;0)*EA82*(1+Annual_Cost_of_Living_Adjustment))*(End_Date&gt;=EB$70)</f>
        <v>0</v>
      </c>
      <c r="EC82" s="460">
        <f>(EC$70=Hire_Date)*Monthly_Salary+(AND(EC$68&lt;&gt;Hire_Month)*EB82+AND(EC$68=Hire_Month,EB82&gt;0)*EB82*(1+Annual_Cost_of_Living_Adjustment))*(End_Date&gt;=EC$70)</f>
        <v>0</v>
      </c>
      <c r="ED82" s="460">
        <f>(ED$70=Hire_Date)*Monthly_Salary+(AND(ED$68&lt;&gt;Hire_Month)*EC82+AND(ED$68=Hire_Month,EC82&gt;0)*EC82*(1+Annual_Cost_of_Living_Adjustment))*(End_Date&gt;=ED$70)</f>
        <v>0</v>
      </c>
      <c r="EE82" s="460">
        <f>(EE$70=Hire_Date)*Monthly_Salary+(AND(EE$68&lt;&gt;Hire_Month)*ED82+AND(EE$68=Hire_Month,ED82&gt;0)*ED82*(1+Annual_Cost_of_Living_Adjustment))*(End_Date&gt;=EE$70)</f>
        <v>0</v>
      </c>
      <c r="EF82" s="461">
        <f>(EF$70=Hire_Date)*Monthly_Salary+(AND(EF$68&lt;&gt;Hire_Month)*EE82+AND(EF$68=Hire_Month,EE82&gt;0)*EE82*(1+Annual_Cost_of_Living_Adjustment))*(End_Date&gt;=EF$70)</f>
        <v>0</v>
      </c>
      <c r="EG82" s="461">
        <f>(EG$70=Hire_Date)*Monthly_Salary+(AND(EG$68&lt;&gt;Hire_Month)*EF82+AND(EG$68=Hire_Month,EF82&gt;0)*EF82*(1+Annual_Cost_of_Living_Adjustment))*(End_Date&gt;=EG$70)</f>
        <v>0</v>
      </c>
      <c r="EH82" s="461">
        <f>(EH$70=Hire_Date)*Monthly_Salary+(AND(EH$68&lt;&gt;Hire_Month)*EG82+AND(EH$68=Hire_Month,EG82&gt;0)*EG82*(1+Annual_Cost_of_Living_Adjustment))*(End_Date&gt;=EH$70)</f>
        <v>0</v>
      </c>
      <c r="EI82" s="461">
        <f>(EI$70=Hire_Date)*Monthly_Salary+(AND(EI$68&lt;&gt;Hire_Month)*EH82+AND(EI$68=Hire_Month,EH82&gt;0)*EH82*(1+Annual_Cost_of_Living_Adjustment))*(End_Date&gt;=EI$70)</f>
        <v>0</v>
      </c>
      <c r="EJ82" s="461">
        <f>(EJ$70=Hire_Date)*Monthly_Salary+(AND(EJ$68&lt;&gt;Hire_Month)*EI82+AND(EJ$68=Hire_Month,EI82&gt;0)*EI82*(1+Annual_Cost_of_Living_Adjustment))*(End_Date&gt;=EJ$70)</f>
        <v>0</v>
      </c>
      <c r="EK82" s="461">
        <f>(EK$70=Hire_Date)*Monthly_Salary+(AND(EK$68&lt;&gt;Hire_Month)*EJ82+AND(EK$68=Hire_Month,EJ82&gt;0)*EJ82*(1+Annual_Cost_of_Living_Adjustment))*(End_Date&gt;=EK$70)</f>
        <v>0</v>
      </c>
      <c r="EL82" s="461">
        <f>(EL$70=Hire_Date)*Monthly_Salary+(AND(EL$68&lt;&gt;Hire_Month)*EK82+AND(EL$68=Hire_Month,EK82&gt;0)*EK82*(1+Annual_Cost_of_Living_Adjustment))*(End_Date&gt;=EL$70)</f>
        <v>0</v>
      </c>
      <c r="EM82" s="461">
        <f>(EM$70=Hire_Date)*Monthly_Salary+(AND(EM$68&lt;&gt;Hire_Month)*EL82+AND(EM$68=Hire_Month,EL82&gt;0)*EL82*(1+Annual_Cost_of_Living_Adjustment))*(End_Date&gt;=EM$70)</f>
        <v>0</v>
      </c>
      <c r="EN82" s="461">
        <f>(EN$70=Hire_Date)*Monthly_Salary+(AND(EN$68&lt;&gt;Hire_Month)*EM82+AND(EN$68=Hire_Month,EM82&gt;0)*EM82*(1+Annual_Cost_of_Living_Adjustment))*(End_Date&gt;=EN$70)</f>
        <v>0</v>
      </c>
      <c r="EO82" s="461">
        <f>(EO$70=Hire_Date)*Monthly_Salary+(AND(EO$68&lt;&gt;Hire_Month)*EN82+AND(EO$68=Hire_Month,EN82&gt;0)*EN82*(1+Annual_Cost_of_Living_Adjustment))*(End_Date&gt;=EO$70)</f>
        <v>0</v>
      </c>
      <c r="EP82" s="461">
        <f>(EP$70=Hire_Date)*Monthly_Salary+(AND(EP$68&lt;&gt;Hire_Month)*EO82+AND(EP$68=Hire_Month,EO82&gt;0)*EO82*(1+Annual_Cost_of_Living_Adjustment))*(End_Date&gt;=EP$70)</f>
        <v>0</v>
      </c>
      <c r="EQ82" s="461">
        <f>(EQ$70=Hire_Date)*Monthly_Salary+(AND(EQ$68&lt;&gt;Hire_Month)*EP82+AND(EQ$68=Hire_Month,EP82&gt;0)*EP82*(1+Annual_Cost_of_Living_Adjustment))*(End_Date&gt;=EQ$70)</f>
        <v>0</v>
      </c>
      <c r="ER82" s="461">
        <f>(ER$70=Hire_Date)*Monthly_Salary+(AND(ER$68&lt;&gt;Hire_Month)*EQ82+AND(ER$68=Hire_Month,EQ82&gt;0)*EQ82*(1+Annual_Cost_of_Living_Adjustment))*(End_Date&gt;=ER$70)</f>
        <v>0</v>
      </c>
      <c r="ES82" s="371"/>
      <c r="ET82" s="1"/>
      <c r="EU82" s="390"/>
      <c r="EV82" s="462" t="str">
        <f t="shared" si="92"/>
        <v/>
      </c>
      <c r="EW82" s="463">
        <f>($K82&lt;DATE(Starting_Year,1,1))*1</f>
        <v>0</v>
      </c>
      <c r="EX82" s="463">
        <f>+COUNTIF(Q82,"&gt;0")*FTE</f>
        <v>0</v>
      </c>
      <c r="EY82" s="463">
        <f>+COUNTIF(R82,"&gt;0")*FTE</f>
        <v>0</v>
      </c>
      <c r="EZ82" s="463">
        <f>+COUNTIF(S82,"&gt;0")*FTE</f>
        <v>0</v>
      </c>
      <c r="FA82" s="463">
        <f>+COUNTIF(T82,"&gt;0")*FTE</f>
        <v>0</v>
      </c>
      <c r="FB82" s="463">
        <f>+COUNTIF(U82,"&gt;0")*FTE</f>
        <v>0</v>
      </c>
      <c r="FC82" s="463">
        <f>+COUNTIF(V82,"&gt;0")*FTE</f>
        <v>0</v>
      </c>
      <c r="FD82" s="463">
        <f>+COUNTIF(W82,"&gt;0")*FTE</f>
        <v>0</v>
      </c>
      <c r="FE82" s="463">
        <f>+COUNTIF(X82,"&gt;0")*FTE</f>
        <v>0</v>
      </c>
      <c r="FF82" s="463">
        <f>+COUNTIF(Y82,"&gt;0")*FTE</f>
        <v>0</v>
      </c>
      <c r="FG82" s="463">
        <f>+COUNTIF(Z82,"&gt;0")*FTE</f>
        <v>0</v>
      </c>
      <c r="FH82" s="463">
        <f>+COUNTIF(AA82,"&gt;0")*FTE</f>
        <v>0</v>
      </c>
      <c r="FI82" s="463">
        <f>+COUNTIF(AB82,"&gt;0")*FTE</f>
        <v>0</v>
      </c>
      <c r="FJ82" s="463">
        <f>+COUNTIF(AC82,"&gt;0")*FTE</f>
        <v>0</v>
      </c>
      <c r="FK82" s="463">
        <f>+COUNTIF(AD82,"&gt;0")*FTE</f>
        <v>0</v>
      </c>
      <c r="FL82" s="463">
        <f>+COUNTIF(AE82,"&gt;0")*FTE</f>
        <v>0</v>
      </c>
      <c r="FM82" s="463">
        <f>+COUNTIF(AF82,"&gt;0")*FTE</f>
        <v>0</v>
      </c>
      <c r="FN82" s="463">
        <f>+COUNTIF(AG82,"&gt;0")*FTE</f>
        <v>0</v>
      </c>
      <c r="FO82" s="463">
        <f>+COUNTIF(AH82,"&gt;0")*FTE</f>
        <v>0</v>
      </c>
      <c r="FP82" s="463">
        <f>+COUNTIF(AI82,"&gt;0")*FTE</f>
        <v>0</v>
      </c>
      <c r="FQ82" s="463">
        <f>+COUNTIF(AJ82,"&gt;0")*FTE</f>
        <v>0</v>
      </c>
      <c r="FR82" s="463">
        <f>+COUNTIF(AK82,"&gt;0")*FTE</f>
        <v>0</v>
      </c>
      <c r="FS82" s="463">
        <f>+COUNTIF(AL82,"&gt;0")*FTE</f>
        <v>0</v>
      </c>
      <c r="FT82" s="463">
        <f>+COUNTIF(AM82,"&gt;0")*FTE</f>
        <v>0</v>
      </c>
      <c r="FU82" s="463">
        <f>+COUNTIF(AN82,"&gt;0")*FTE</f>
        <v>0</v>
      </c>
      <c r="FV82" s="463">
        <f>+COUNTIF(AO82,"&gt;0")*FTE</f>
        <v>0</v>
      </c>
      <c r="FW82" s="463">
        <f>+COUNTIF(AP82,"&gt;0")*FTE</f>
        <v>0</v>
      </c>
      <c r="FX82" s="463">
        <f>+COUNTIF(AQ82,"&gt;0")*FTE</f>
        <v>0</v>
      </c>
      <c r="FY82" s="463">
        <f>+COUNTIF(AR82,"&gt;0")*FTE</f>
        <v>0</v>
      </c>
      <c r="FZ82" s="463">
        <f>+COUNTIF(AS82,"&gt;0")*FTE</f>
        <v>0</v>
      </c>
      <c r="GA82" s="463">
        <f>+COUNTIF(AT82,"&gt;0")*FTE</f>
        <v>0</v>
      </c>
      <c r="GB82" s="463">
        <f>+COUNTIF(AU82,"&gt;0")*FTE</f>
        <v>0</v>
      </c>
      <c r="GC82" s="463">
        <f>+COUNTIF(AV82,"&gt;0")*FTE</f>
        <v>0</v>
      </c>
      <c r="GD82" s="463">
        <f>+COUNTIF(AW82,"&gt;0")*FTE</f>
        <v>0</v>
      </c>
      <c r="GE82" s="463">
        <f>+COUNTIF(AX82,"&gt;0")*FTE</f>
        <v>0</v>
      </c>
      <c r="GF82" s="463">
        <f>+COUNTIF(AY82,"&gt;0")*FTE</f>
        <v>0</v>
      </c>
      <c r="GG82" s="463">
        <f>+COUNTIF(AZ82,"&gt;0")*FTE</f>
        <v>0</v>
      </c>
      <c r="GH82" s="463">
        <f>+COUNTIF(BA82,"&gt;0")*FTE</f>
        <v>0</v>
      </c>
      <c r="GI82" s="463">
        <f>+COUNTIF(BB82,"&gt;0")*FTE</f>
        <v>0</v>
      </c>
      <c r="GJ82" s="463">
        <f>+COUNTIF(BC82,"&gt;0")*FTE</f>
        <v>0</v>
      </c>
      <c r="GK82" s="463">
        <f>+COUNTIF(BD82,"&gt;0")*FTE</f>
        <v>0</v>
      </c>
      <c r="GL82" s="463">
        <f>+COUNTIF(BE82,"&gt;0")*FTE</f>
        <v>0</v>
      </c>
      <c r="GM82" s="463">
        <f>+COUNTIF(BF82,"&gt;0")*FTE</f>
        <v>0</v>
      </c>
      <c r="GN82" s="463">
        <f>+COUNTIF(BG82,"&gt;0")*FTE</f>
        <v>0</v>
      </c>
      <c r="GO82" s="463">
        <f>+COUNTIF(BH82,"&gt;0")*FTE</f>
        <v>0</v>
      </c>
      <c r="GP82" s="463">
        <f>+COUNTIF(BI82,"&gt;0")*FTE</f>
        <v>0</v>
      </c>
      <c r="GQ82" s="463">
        <f>+COUNTIF(BJ82,"&gt;0")*FTE</f>
        <v>0</v>
      </c>
      <c r="GR82" s="463">
        <f>+COUNTIF(BK82,"&gt;0")*FTE</f>
        <v>0</v>
      </c>
      <c r="GS82" s="463">
        <f>+COUNTIF(BL82,"&gt;0")*FTE</f>
        <v>0</v>
      </c>
      <c r="GT82" s="463">
        <f>+COUNTIF(BM82,"&gt;0")*FTE</f>
        <v>0</v>
      </c>
      <c r="GU82" s="463">
        <f>+COUNTIF(BN82,"&gt;0")*FTE</f>
        <v>0</v>
      </c>
      <c r="GV82" s="463">
        <f>+COUNTIF(BO82,"&gt;0")*FTE</f>
        <v>0</v>
      </c>
      <c r="GW82" s="463">
        <f>+COUNTIF(BP82,"&gt;0")*FTE</f>
        <v>0</v>
      </c>
      <c r="GX82" s="463">
        <f>+COUNTIF(BQ82,"&gt;0")*FTE</f>
        <v>0</v>
      </c>
      <c r="GY82" s="463">
        <f>+COUNTIF(BR82,"&gt;0")*FTE</f>
        <v>0</v>
      </c>
      <c r="GZ82" s="463">
        <f>+COUNTIF(BS82,"&gt;0")*FTE</f>
        <v>0</v>
      </c>
      <c r="HA82" s="463">
        <f>+COUNTIF(BT82,"&gt;0")*FTE</f>
        <v>0</v>
      </c>
      <c r="HB82" s="463">
        <f>+COUNTIF(BU82,"&gt;0")*FTE</f>
        <v>0</v>
      </c>
      <c r="HC82" s="463">
        <f>+COUNTIF(BV82,"&gt;0")*FTE</f>
        <v>0</v>
      </c>
      <c r="HD82" s="463">
        <f>+COUNTIF(BW82,"&gt;0")*FTE</f>
        <v>0</v>
      </c>
      <c r="HE82" s="463">
        <f>+COUNTIF(BX82,"&gt;0")*FTE</f>
        <v>0</v>
      </c>
      <c r="HF82" s="463">
        <f>+COUNTIF(BY82,"&gt;0")*FTE</f>
        <v>0</v>
      </c>
      <c r="HG82" s="463">
        <f>+COUNTIF(BZ82,"&gt;0")*FTE</f>
        <v>0</v>
      </c>
      <c r="HH82" s="463">
        <f>+COUNTIF(CA82,"&gt;0")*FTE</f>
        <v>0</v>
      </c>
      <c r="HI82" s="463">
        <f>+COUNTIF(CB82,"&gt;0")*FTE</f>
        <v>0</v>
      </c>
      <c r="HJ82" s="463">
        <f>+COUNTIF(CC82,"&gt;0")*FTE</f>
        <v>0</v>
      </c>
      <c r="HK82" s="463">
        <f>+COUNTIF(CD82,"&gt;0")*FTE</f>
        <v>0</v>
      </c>
      <c r="HL82" s="463">
        <f>+COUNTIF(CE82,"&gt;0")*FTE</f>
        <v>0</v>
      </c>
      <c r="HM82" s="463">
        <f>+COUNTIF(CF82,"&gt;0")*FTE</f>
        <v>0</v>
      </c>
      <c r="HN82" s="463">
        <f>+COUNTIF(CG82,"&gt;0")*FTE</f>
        <v>0</v>
      </c>
      <c r="HO82" s="463">
        <f>+COUNTIF(CH82,"&gt;0")*FTE</f>
        <v>0</v>
      </c>
      <c r="HP82" s="463">
        <f>+COUNTIF(CI82,"&gt;0")*FTE</f>
        <v>0</v>
      </c>
      <c r="HQ82" s="463">
        <f>+COUNTIF(CJ82,"&gt;0")*FTE</f>
        <v>0</v>
      </c>
      <c r="HR82" s="463">
        <f>+COUNTIF(CK82,"&gt;0")*FTE</f>
        <v>0</v>
      </c>
      <c r="HS82" s="463">
        <f>+COUNTIF(CL82,"&gt;0")*FTE</f>
        <v>0</v>
      </c>
      <c r="HT82" s="463">
        <f>+COUNTIF(CM82,"&gt;0")*FTE</f>
        <v>0</v>
      </c>
      <c r="HU82" s="463">
        <f>+COUNTIF(CN82,"&gt;0")*FTE</f>
        <v>0</v>
      </c>
      <c r="HV82" s="463">
        <f>+COUNTIF(CO82,"&gt;0")*FTE</f>
        <v>0</v>
      </c>
      <c r="HW82" s="463">
        <f>+COUNTIF(CP82,"&gt;0")*FTE</f>
        <v>0</v>
      </c>
      <c r="HX82" s="463">
        <f>+COUNTIF(CQ82,"&gt;0")*FTE</f>
        <v>0</v>
      </c>
      <c r="HY82" s="463">
        <f>+COUNTIF(CR82,"&gt;0")*FTE</f>
        <v>0</v>
      </c>
      <c r="HZ82" s="463">
        <f>+COUNTIF(CS82,"&gt;0")*FTE</f>
        <v>0</v>
      </c>
      <c r="IA82" s="463">
        <f>+COUNTIF(CT82,"&gt;0")*FTE</f>
        <v>0</v>
      </c>
      <c r="IB82" s="463">
        <f>+COUNTIF(CU82,"&gt;0")*FTE</f>
        <v>0</v>
      </c>
      <c r="IC82" s="463">
        <f>+COUNTIF(CV82,"&gt;0")*FTE</f>
        <v>0</v>
      </c>
      <c r="ID82" s="463">
        <f>+COUNTIF(CW82,"&gt;0")*FTE</f>
        <v>0</v>
      </c>
      <c r="IE82" s="463">
        <f>+COUNTIF(CX82,"&gt;0")*FTE</f>
        <v>0</v>
      </c>
      <c r="IF82" s="463">
        <f>+COUNTIF(CY82,"&gt;0")*FTE</f>
        <v>0</v>
      </c>
      <c r="IG82" s="463">
        <f>+COUNTIF(CZ82,"&gt;0")*FTE</f>
        <v>0</v>
      </c>
      <c r="IH82" s="463">
        <f>+COUNTIF(DA82,"&gt;0")*FTE</f>
        <v>0</v>
      </c>
      <c r="II82" s="463">
        <f>+COUNTIF(DB82,"&gt;0")*FTE</f>
        <v>0</v>
      </c>
      <c r="IJ82" s="463">
        <f>+COUNTIF(DC82,"&gt;0")*FTE</f>
        <v>0</v>
      </c>
      <c r="IK82" s="463">
        <f>+COUNTIF(DD82,"&gt;0")*FTE</f>
        <v>0</v>
      </c>
      <c r="IL82" s="463">
        <f>+COUNTIF(DE82,"&gt;0")*FTE</f>
        <v>0</v>
      </c>
      <c r="IM82" s="463">
        <f>+COUNTIF(DF82,"&gt;0")*FTE</f>
        <v>0</v>
      </c>
      <c r="IN82" s="463">
        <f>+COUNTIF(DG82,"&gt;0")*FTE</f>
        <v>0</v>
      </c>
      <c r="IO82" s="463">
        <f>+COUNTIF(DH82,"&gt;0")*FTE</f>
        <v>0</v>
      </c>
      <c r="IP82" s="463">
        <f>+COUNTIF(DI82,"&gt;0")*FTE</f>
        <v>0</v>
      </c>
      <c r="IQ82" s="463">
        <f>+COUNTIF(DJ82,"&gt;0")*FTE</f>
        <v>0</v>
      </c>
      <c r="IR82" s="463">
        <f>+COUNTIF(DK82,"&gt;0")*FTE</f>
        <v>0</v>
      </c>
      <c r="IS82" s="463">
        <f>+COUNTIF(DL82,"&gt;0")*FTE</f>
        <v>0</v>
      </c>
      <c r="IT82" s="463">
        <f>+COUNTIF(DM82,"&gt;0")*FTE</f>
        <v>0</v>
      </c>
      <c r="IU82" s="463">
        <f>+COUNTIF(DN82,"&gt;0")*FTE</f>
        <v>0</v>
      </c>
      <c r="IV82" s="463">
        <f>+COUNTIF(DO82,"&gt;0")*FTE</f>
        <v>0</v>
      </c>
      <c r="IW82" s="463">
        <f>+COUNTIF(DP82,"&gt;0")*FTE</f>
        <v>0</v>
      </c>
      <c r="IX82" s="463">
        <f>+COUNTIF(DQ82,"&gt;0")*FTE</f>
        <v>0</v>
      </c>
      <c r="IY82" s="463">
        <f>+COUNTIF(DR82,"&gt;0")*FTE</f>
        <v>0</v>
      </c>
      <c r="IZ82" s="463">
        <f>+COUNTIF(DS82,"&gt;0")*FTE</f>
        <v>0</v>
      </c>
      <c r="JA82" s="463">
        <f>+COUNTIF(DT82,"&gt;0")*FTE</f>
        <v>0</v>
      </c>
      <c r="JB82" s="463">
        <f>+COUNTIF(DU82,"&gt;0")*FTE</f>
        <v>0</v>
      </c>
      <c r="JC82" s="463">
        <f>+COUNTIF(DV82,"&gt;0")*FTE</f>
        <v>0</v>
      </c>
      <c r="JD82" s="463">
        <f>+COUNTIF(DW82,"&gt;0")*FTE</f>
        <v>0</v>
      </c>
      <c r="JE82" s="463">
        <f>+COUNTIF(DX82,"&gt;0")*FTE</f>
        <v>0</v>
      </c>
      <c r="JF82" s="463">
        <f>+COUNTIF(DY82,"&gt;0")*FTE</f>
        <v>0</v>
      </c>
      <c r="JG82" s="463">
        <f>+COUNTIF(DZ82,"&gt;0")*FTE</f>
        <v>0</v>
      </c>
      <c r="JH82" s="463">
        <f>+COUNTIF(EA82,"&gt;0")*FTE</f>
        <v>0</v>
      </c>
      <c r="JI82" s="463">
        <f>+COUNTIF(EB82,"&gt;0")*FTE</f>
        <v>0</v>
      </c>
      <c r="JJ82" s="463">
        <f>+COUNTIF(EC82,"&gt;0")*FTE</f>
        <v>0</v>
      </c>
      <c r="JK82" s="463">
        <f>+COUNTIF(ED82,"&gt;0")*FTE</f>
        <v>0</v>
      </c>
      <c r="JL82" s="463">
        <f>+COUNTIF(EE82,"&gt;0")*FTE</f>
        <v>0</v>
      </c>
      <c r="JM82" s="463">
        <f>+COUNTIF(EF82,"&gt;0")*FTE</f>
        <v>0</v>
      </c>
      <c r="JN82" s="463">
        <f>+COUNTIF(EG82,"&gt;0")*FTE</f>
        <v>0</v>
      </c>
      <c r="JO82" s="463">
        <f>+COUNTIF(EH82,"&gt;0")*FTE</f>
        <v>0</v>
      </c>
      <c r="JP82" s="463">
        <f>+COUNTIF(EI82,"&gt;0")*FTE</f>
        <v>0</v>
      </c>
      <c r="JQ82" s="463">
        <f>+COUNTIF(EJ82,"&gt;0")*FTE</f>
        <v>0</v>
      </c>
      <c r="JR82" s="463">
        <f>+COUNTIF(EK82,"&gt;0")*FTE</f>
        <v>0</v>
      </c>
      <c r="JS82" s="463">
        <f>+COUNTIF(EL82,"&gt;0")*FTE</f>
        <v>0</v>
      </c>
      <c r="JT82" s="463">
        <f>+COUNTIF(EM82,"&gt;0")*FTE</f>
        <v>0</v>
      </c>
      <c r="JU82" s="463">
        <f>+COUNTIF(EN82,"&gt;0")*FTE</f>
        <v>0</v>
      </c>
      <c r="JV82" s="463">
        <f>+COUNTIF(EO82,"&gt;0")*FTE</f>
        <v>0</v>
      </c>
      <c r="JW82" s="463">
        <f>+COUNTIF(EP82,"&gt;0")*FTE</f>
        <v>0</v>
      </c>
      <c r="JX82" s="463">
        <f>+COUNTIF(EQ82,"&gt;0")*FTE</f>
        <v>0</v>
      </c>
      <c r="JY82" s="463">
        <f>+COUNTIF(ER82,"&gt;0")*FTE</f>
        <v>0</v>
      </c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</row>
    <row r="83" ht="12.75" customHeight="1">
      <c r="A83" s="467"/>
      <c r="B83" s="468" t="s">
        <v>378</v>
      </c>
      <c r="C83" s="469"/>
      <c r="D83" s="470"/>
      <c r="E83" s="471"/>
      <c r="F83" s="470"/>
      <c r="G83" s="470"/>
      <c r="H83" s="470"/>
      <c r="I83" s="470"/>
      <c r="J83" s="472"/>
      <c r="K83" s="465">
        <f>+DATE((Starting_Year+F83-1)*ISNUMBER(F83)+2099*ISBLANK(F83),G83*ISNUMBER(G83)+12*ISBLANK(G83),1)</f>
        <v>73020</v>
      </c>
      <c r="L83" s="466">
        <f>+DATE((Starting_Year+H83-1)*ISNUMBER(H83)+2099*ISBLANK(H83),I83*ISNUMBER(I83)+12*ISBLANK(I83),1)</f>
        <v>73020</v>
      </c>
      <c r="M83" s="171">
        <f t="shared" si="93"/>
        <v>0</v>
      </c>
      <c r="N83" s="458" t="str">
        <f t="shared" si="94"/>
        <v>R&amp;D</v>
      </c>
      <c r="O83" s="82"/>
      <c r="P83" s="459"/>
      <c r="Q83" s="460">
        <f>(Q$70&gt;=Hire_Date)*Monthly_Salary+(AND(Q$68&lt;&gt;Hire_Month)*P83+AND(Q$68=Hire_Month,P83&gt;0)*P83*(1+Annual_Cost_of_Living_Adjustment))*(End_Date&gt;=Q$70)</f>
        <v>0</v>
      </c>
      <c r="R83" s="460">
        <f>(R$70=Hire_Date)*Monthly_Salary+(AND(R$68&lt;&gt;Hire_Month)*Q83+AND(R$68=Hire_Month,Q83&gt;0)*Q83*(1+Annual_Cost_of_Living_Adjustment))*(End_Date&gt;=R$70)</f>
        <v>0</v>
      </c>
      <c r="S83" s="460">
        <f>(S$70=Hire_Date)*Monthly_Salary+(AND(S$68&lt;&gt;Hire_Month)*R83+AND(S$68=Hire_Month,R83&gt;0)*R83*(1+Annual_Cost_of_Living_Adjustment))*(End_Date&gt;=S$70)</f>
        <v>0</v>
      </c>
      <c r="T83" s="460">
        <f>(T$70=Hire_Date)*Monthly_Salary+(AND(T$68&lt;&gt;Hire_Month)*S83+AND(T$68=Hire_Month,S83&gt;0)*S83*(1+Annual_Cost_of_Living_Adjustment))*(End_Date&gt;=T$70)</f>
        <v>0</v>
      </c>
      <c r="U83" s="460">
        <f>(U$70=Hire_Date)*Monthly_Salary+(AND(U$68&lt;&gt;Hire_Month)*T83+AND(U$68=Hire_Month,T83&gt;0)*T83*(1+Annual_Cost_of_Living_Adjustment))*(End_Date&gt;=U$70)</f>
        <v>0</v>
      </c>
      <c r="V83" s="460">
        <f>(V$70=Hire_Date)*Monthly_Salary+(AND(V$68&lt;&gt;Hire_Month)*U83+AND(V$68=Hire_Month,U83&gt;0)*U83*(1+Annual_Cost_of_Living_Adjustment))*(End_Date&gt;=V$70)</f>
        <v>0</v>
      </c>
      <c r="W83" s="460">
        <f>(W$70=Hire_Date)*Monthly_Salary+(AND(W$68&lt;&gt;Hire_Month)*V83+AND(W$68=Hire_Month,V83&gt;0)*V83*(1+Annual_Cost_of_Living_Adjustment))*(End_Date&gt;=W$70)</f>
        <v>0</v>
      </c>
      <c r="X83" s="460">
        <f>(X$70=Hire_Date)*Monthly_Salary+(AND(X$68&lt;&gt;Hire_Month)*W83+AND(X$68=Hire_Month,W83&gt;0)*W83*(1+Annual_Cost_of_Living_Adjustment))*(End_Date&gt;=X$70)</f>
        <v>0</v>
      </c>
      <c r="Y83" s="460">
        <f>(Y$70=Hire_Date)*Monthly_Salary+(AND(Y$68&lt;&gt;Hire_Month)*X83+AND(Y$68=Hire_Month,X83&gt;0)*X83*(1+Annual_Cost_of_Living_Adjustment))*(End_Date&gt;=Y$70)</f>
        <v>0</v>
      </c>
      <c r="Z83" s="460">
        <f>(Z$70=Hire_Date)*Monthly_Salary+(AND(Z$68&lt;&gt;Hire_Month)*Y83+AND(Z$68=Hire_Month,Y83&gt;0)*Y83*(1+Annual_Cost_of_Living_Adjustment))*(End_Date&gt;=Z$70)</f>
        <v>0</v>
      </c>
      <c r="AA83" s="460">
        <f>(AA$70=Hire_Date)*Monthly_Salary+(AND(AA$68&lt;&gt;Hire_Month)*Z83+AND(AA$68=Hire_Month,Z83&gt;0)*Z83*(1+Annual_Cost_of_Living_Adjustment))*(End_Date&gt;=AA$70)</f>
        <v>0</v>
      </c>
      <c r="AB83" s="460">
        <f>(AB$70=Hire_Date)*Monthly_Salary+(AND(AB$68&lt;&gt;Hire_Month)*AA83+AND(AB$68=Hire_Month,AA83&gt;0)*AA83*(1+Annual_Cost_of_Living_Adjustment))*(End_Date&gt;=AB$70)</f>
        <v>0</v>
      </c>
      <c r="AC83" s="460">
        <f>(AC$70=Hire_Date)*Monthly_Salary+(AND(AC$68&lt;&gt;Hire_Month)*AB83+AND(AC$68=Hire_Month,AB83&gt;0)*AB83*(1+Annual_Cost_of_Living_Adjustment))*(End_Date&gt;=AC$70)</f>
        <v>0</v>
      </c>
      <c r="AD83" s="460">
        <f>(AD$70=Hire_Date)*Monthly_Salary+(AND(AD$68&lt;&gt;Hire_Month)*AC83+AND(AD$68=Hire_Month,AC83&gt;0)*AC83*(1+Annual_Cost_of_Living_Adjustment))*(End_Date&gt;=AD$70)</f>
        <v>0</v>
      </c>
      <c r="AE83" s="460">
        <f>(AE$70=Hire_Date)*Monthly_Salary+(AND(AE$68&lt;&gt;Hire_Month)*AD83+AND(AE$68=Hire_Month,AD83&gt;0)*AD83*(1+Annual_Cost_of_Living_Adjustment))*(End_Date&gt;=AE$70)</f>
        <v>0</v>
      </c>
      <c r="AF83" s="460">
        <f>(AF$70=Hire_Date)*Monthly_Salary+(AND(AF$68&lt;&gt;Hire_Month)*AE83+AND(AF$68=Hire_Month,AE83&gt;0)*AE83*(1+Annual_Cost_of_Living_Adjustment))*(End_Date&gt;=AF$70)</f>
        <v>0</v>
      </c>
      <c r="AG83" s="460">
        <f>(AG$70=Hire_Date)*Monthly_Salary+(AND(AG$68&lt;&gt;Hire_Month)*AF83+AND(AG$68=Hire_Month,AF83&gt;0)*AF83*(1+Annual_Cost_of_Living_Adjustment))*(End_Date&gt;=AG$70)</f>
        <v>0</v>
      </c>
      <c r="AH83" s="460">
        <f>(AH$70=Hire_Date)*Monthly_Salary+(AND(AH$68&lt;&gt;Hire_Month)*AG83+AND(AH$68=Hire_Month,AG83&gt;0)*AG83*(1+Annual_Cost_of_Living_Adjustment))*(End_Date&gt;=AH$70)</f>
        <v>0</v>
      </c>
      <c r="AI83" s="460">
        <f>(AI$70=Hire_Date)*Monthly_Salary+(AND(AI$68&lt;&gt;Hire_Month)*AH83+AND(AI$68=Hire_Month,AH83&gt;0)*AH83*(1+Annual_Cost_of_Living_Adjustment))*(End_Date&gt;=AI$70)</f>
        <v>0</v>
      </c>
      <c r="AJ83" s="460">
        <f>(AJ$70=Hire_Date)*Monthly_Salary+(AND(AJ$68&lt;&gt;Hire_Month)*AI83+AND(AJ$68=Hire_Month,AI83&gt;0)*AI83*(1+Annual_Cost_of_Living_Adjustment))*(End_Date&gt;=AJ$70)</f>
        <v>0</v>
      </c>
      <c r="AK83" s="460">
        <f>(AK$70=Hire_Date)*Monthly_Salary+(AND(AK$68&lt;&gt;Hire_Month)*AJ83+AND(AK$68=Hire_Month,AJ83&gt;0)*AJ83*(1+Annual_Cost_of_Living_Adjustment))*(End_Date&gt;=AK$70)</f>
        <v>0</v>
      </c>
      <c r="AL83" s="460">
        <f>(AL$70=Hire_Date)*Monthly_Salary+(AND(AL$68&lt;&gt;Hire_Month)*AK83+AND(AL$68=Hire_Month,AK83&gt;0)*AK83*(1+Annual_Cost_of_Living_Adjustment))*(End_Date&gt;=AL$70)</f>
        <v>0</v>
      </c>
      <c r="AM83" s="460">
        <f>(AM$70=Hire_Date)*Monthly_Salary+(AND(AM$68&lt;&gt;Hire_Month)*AL83+AND(AM$68=Hire_Month,AL83&gt;0)*AL83*(1+Annual_Cost_of_Living_Adjustment))*(End_Date&gt;=AM$70)</f>
        <v>0</v>
      </c>
      <c r="AN83" s="460">
        <f>(AN$70=Hire_Date)*Monthly_Salary+(AND(AN$68&lt;&gt;Hire_Month)*AM83+AND(AN$68=Hire_Month,AM83&gt;0)*AM83*(1+Annual_Cost_of_Living_Adjustment))*(End_Date&gt;=AN$70)</f>
        <v>0</v>
      </c>
      <c r="AO83" s="460">
        <f>(AO$70=Hire_Date)*Monthly_Salary+(AND(AO$68&lt;&gt;Hire_Month)*AN83+AND(AO$68=Hire_Month,AN83&gt;0)*AN83*(1+Annual_Cost_of_Living_Adjustment))*(End_Date&gt;=AO$70)</f>
        <v>0</v>
      </c>
      <c r="AP83" s="460">
        <f>(AP$70=Hire_Date)*Monthly_Salary+(AND(AP$68&lt;&gt;Hire_Month)*AO83+AND(AP$68=Hire_Month,AO83&gt;0)*AO83*(1+Annual_Cost_of_Living_Adjustment))*(End_Date&gt;=AP$70)</f>
        <v>0</v>
      </c>
      <c r="AQ83" s="460">
        <f>(AQ$70=Hire_Date)*Monthly_Salary+(AND(AQ$68&lt;&gt;Hire_Month)*AP83+AND(AQ$68=Hire_Month,AP83&gt;0)*AP83*(1+Annual_Cost_of_Living_Adjustment))*(End_Date&gt;=AQ$70)</f>
        <v>0</v>
      </c>
      <c r="AR83" s="460">
        <f>(AR$70=Hire_Date)*Monthly_Salary+(AND(AR$68&lt;&gt;Hire_Month)*AQ83+AND(AR$68=Hire_Month,AQ83&gt;0)*AQ83*(1+Annual_Cost_of_Living_Adjustment))*(End_Date&gt;=AR$70)</f>
        <v>0</v>
      </c>
      <c r="AS83" s="460">
        <f>(AS$70=Hire_Date)*Monthly_Salary+(AND(AS$68&lt;&gt;Hire_Month)*AR83+AND(AS$68=Hire_Month,AR83&gt;0)*AR83*(1+Annual_Cost_of_Living_Adjustment))*(End_Date&gt;=AS$70)</f>
        <v>0</v>
      </c>
      <c r="AT83" s="460">
        <f>(AT$70=Hire_Date)*Monthly_Salary+(AND(AT$68&lt;&gt;Hire_Month)*AS83+AND(AT$68=Hire_Month,AS83&gt;0)*AS83*(1+Annual_Cost_of_Living_Adjustment))*(End_Date&gt;=AT$70)</f>
        <v>0</v>
      </c>
      <c r="AU83" s="460">
        <f>(AU$70=Hire_Date)*Monthly_Salary+(AND(AU$68&lt;&gt;Hire_Month)*AT83+AND(AU$68=Hire_Month,AT83&gt;0)*AT83*(1+Annual_Cost_of_Living_Adjustment))*(End_Date&gt;=AU$70)</f>
        <v>0</v>
      </c>
      <c r="AV83" s="460">
        <f>(AV$70=Hire_Date)*Monthly_Salary+(AND(AV$68&lt;&gt;Hire_Month)*AU83+AND(AV$68=Hire_Month,AU83&gt;0)*AU83*(1+Annual_Cost_of_Living_Adjustment))*(End_Date&gt;=AV$70)</f>
        <v>0</v>
      </c>
      <c r="AW83" s="460">
        <f>(AW$70=Hire_Date)*Monthly_Salary+(AND(AW$68&lt;&gt;Hire_Month)*AV83+AND(AW$68=Hire_Month,AV83&gt;0)*AV83*(1+Annual_Cost_of_Living_Adjustment))*(End_Date&gt;=AW$70)</f>
        <v>0</v>
      </c>
      <c r="AX83" s="460">
        <f>(AX$70=Hire_Date)*Monthly_Salary+(AND(AX$68&lt;&gt;Hire_Month)*AW83+AND(AX$68=Hire_Month,AW83&gt;0)*AW83*(1+Annual_Cost_of_Living_Adjustment))*(End_Date&gt;=AX$70)</f>
        <v>0</v>
      </c>
      <c r="AY83" s="460">
        <f>(AY$70=Hire_Date)*Monthly_Salary+(AND(AY$68&lt;&gt;Hire_Month)*AX83+AND(AY$68=Hire_Month,AX83&gt;0)*AX83*(1+Annual_Cost_of_Living_Adjustment))*(End_Date&gt;=AY$70)</f>
        <v>0</v>
      </c>
      <c r="AZ83" s="460">
        <f>(AZ$70=Hire_Date)*Monthly_Salary+(AND(AZ$68&lt;&gt;Hire_Month)*AY83+AND(AZ$68=Hire_Month,AY83&gt;0)*AY83*(1+Annual_Cost_of_Living_Adjustment))*(End_Date&gt;=AZ$70)</f>
        <v>0</v>
      </c>
      <c r="BA83" s="460">
        <f>(BA$70=Hire_Date)*Monthly_Salary+(AND(BA$68&lt;&gt;Hire_Month)*AZ83+AND(BA$68=Hire_Month,AZ83&gt;0)*AZ83*(1+Annual_Cost_of_Living_Adjustment))*(End_Date&gt;=BA$70)</f>
        <v>0</v>
      </c>
      <c r="BB83" s="460">
        <f>(BB$70=Hire_Date)*Monthly_Salary+(AND(BB$68&lt;&gt;Hire_Month)*BA83+AND(BB$68=Hire_Month,BA83&gt;0)*BA83*(1+Annual_Cost_of_Living_Adjustment))*(End_Date&gt;=BB$70)</f>
        <v>0</v>
      </c>
      <c r="BC83" s="460">
        <f>(BC$70=Hire_Date)*Monthly_Salary+(AND(BC$68&lt;&gt;Hire_Month)*BB83+AND(BC$68=Hire_Month,BB83&gt;0)*BB83*(1+Annual_Cost_of_Living_Adjustment))*(End_Date&gt;=BC$70)</f>
        <v>0</v>
      </c>
      <c r="BD83" s="460">
        <f>(BD$70=Hire_Date)*Monthly_Salary+(AND(BD$68&lt;&gt;Hire_Month)*BC83+AND(BD$68=Hire_Month,BC83&gt;0)*BC83*(1+Annual_Cost_of_Living_Adjustment))*(End_Date&gt;=BD$70)</f>
        <v>0</v>
      </c>
      <c r="BE83" s="460">
        <f>(BE$70=Hire_Date)*Monthly_Salary+(AND(BE$68&lt;&gt;Hire_Month)*BD83+AND(BE$68=Hire_Month,BD83&gt;0)*BD83*(1+Annual_Cost_of_Living_Adjustment))*(End_Date&gt;=BE$70)</f>
        <v>0</v>
      </c>
      <c r="BF83" s="460">
        <f>(BF$70=Hire_Date)*Monthly_Salary+(AND(BF$68&lt;&gt;Hire_Month)*BE83+AND(BF$68=Hire_Month,BE83&gt;0)*BE83*(1+Annual_Cost_of_Living_Adjustment))*(End_Date&gt;=BF$70)</f>
        <v>0</v>
      </c>
      <c r="BG83" s="460">
        <f>(BG$70=Hire_Date)*Monthly_Salary+(AND(BG$68&lt;&gt;Hire_Month)*BF83+AND(BG$68=Hire_Month,BF83&gt;0)*BF83*(1+Annual_Cost_of_Living_Adjustment))*(End_Date&gt;=BG$70)</f>
        <v>0</v>
      </c>
      <c r="BH83" s="460">
        <f>(BH$70=Hire_Date)*Monthly_Salary+(AND(BH$68&lt;&gt;Hire_Month)*BG83+AND(BH$68=Hire_Month,BG83&gt;0)*BG83*(1+Annual_Cost_of_Living_Adjustment))*(End_Date&gt;=BH$70)</f>
        <v>0</v>
      </c>
      <c r="BI83" s="460">
        <f>(BI$70=Hire_Date)*Monthly_Salary+(AND(BI$68&lt;&gt;Hire_Month)*BH83+AND(BI$68=Hire_Month,BH83&gt;0)*BH83*(1+Annual_Cost_of_Living_Adjustment))*(End_Date&gt;=BI$70)</f>
        <v>0</v>
      </c>
      <c r="BJ83" s="460">
        <f>(BJ$70=Hire_Date)*Monthly_Salary+(AND(BJ$68&lt;&gt;Hire_Month)*BI83+AND(BJ$68=Hire_Month,BI83&gt;0)*BI83*(1+Annual_Cost_of_Living_Adjustment))*(End_Date&gt;=BJ$70)</f>
        <v>0</v>
      </c>
      <c r="BK83" s="460">
        <f>(BK$70=Hire_Date)*Monthly_Salary+(AND(BK$68&lt;&gt;Hire_Month)*BJ83+AND(BK$68=Hire_Month,BJ83&gt;0)*BJ83*(1+Annual_Cost_of_Living_Adjustment))*(End_Date&gt;=BK$70)</f>
        <v>0</v>
      </c>
      <c r="BL83" s="460">
        <f>(BL$70=Hire_Date)*Monthly_Salary+(AND(BL$68&lt;&gt;Hire_Month)*BK83+AND(BL$68=Hire_Month,BK83&gt;0)*BK83*(1+Annual_Cost_of_Living_Adjustment))*(End_Date&gt;=BL$70)</f>
        <v>0</v>
      </c>
      <c r="BM83" s="460">
        <f>(BM$70=Hire_Date)*Monthly_Salary+(AND(BM$68&lt;&gt;Hire_Month)*BL83+AND(BM$68=Hire_Month,BL83&gt;0)*BL83*(1+Annual_Cost_of_Living_Adjustment))*(End_Date&gt;=BM$70)</f>
        <v>0</v>
      </c>
      <c r="BN83" s="460">
        <f>(BN$70=Hire_Date)*Monthly_Salary+(AND(BN$68&lt;&gt;Hire_Month)*BM83+AND(BN$68=Hire_Month,BM83&gt;0)*BM83*(1+Annual_Cost_of_Living_Adjustment))*(End_Date&gt;=BN$70)</f>
        <v>0</v>
      </c>
      <c r="BO83" s="460">
        <f>(BO$70=Hire_Date)*Monthly_Salary+(AND(BO$68&lt;&gt;Hire_Month)*BN83+AND(BO$68=Hire_Month,BN83&gt;0)*BN83*(1+Annual_Cost_of_Living_Adjustment))*(End_Date&gt;=BO$70)</f>
        <v>0</v>
      </c>
      <c r="BP83" s="460">
        <f>(BP$70=Hire_Date)*Monthly_Salary+(AND(BP$68&lt;&gt;Hire_Month)*BO83+AND(BP$68=Hire_Month,BO83&gt;0)*BO83*(1+Annual_Cost_of_Living_Adjustment))*(End_Date&gt;=BP$70)</f>
        <v>0</v>
      </c>
      <c r="BQ83" s="460">
        <f>(BQ$70=Hire_Date)*Monthly_Salary+(AND(BQ$68&lt;&gt;Hire_Month)*BP83+AND(BQ$68=Hire_Month,BP83&gt;0)*BP83*(1+Annual_Cost_of_Living_Adjustment))*(End_Date&gt;=BQ$70)</f>
        <v>0</v>
      </c>
      <c r="BR83" s="460">
        <f>(BR$70=Hire_Date)*Monthly_Salary+(AND(BR$68&lt;&gt;Hire_Month)*BQ83+AND(BR$68=Hire_Month,BQ83&gt;0)*BQ83*(1+Annual_Cost_of_Living_Adjustment))*(End_Date&gt;=BR$70)</f>
        <v>0</v>
      </c>
      <c r="BS83" s="460">
        <f>(BS$70=Hire_Date)*Monthly_Salary+(AND(BS$68&lt;&gt;Hire_Month)*BR83+AND(BS$68=Hire_Month,BR83&gt;0)*BR83*(1+Annual_Cost_of_Living_Adjustment))*(End_Date&gt;=BS$70)</f>
        <v>0</v>
      </c>
      <c r="BT83" s="460">
        <f>(BT$70=Hire_Date)*Monthly_Salary+(AND(BT$68&lt;&gt;Hire_Month)*BS83+AND(BT$68=Hire_Month,BS83&gt;0)*BS83*(1+Annual_Cost_of_Living_Adjustment))*(End_Date&gt;=BT$70)</f>
        <v>0</v>
      </c>
      <c r="BU83" s="460">
        <f>(BU$70=Hire_Date)*Monthly_Salary+(AND(BU$68&lt;&gt;Hire_Month)*BT83+AND(BU$68=Hire_Month,BT83&gt;0)*BT83*(1+Annual_Cost_of_Living_Adjustment))*(End_Date&gt;=BU$70)</f>
        <v>0</v>
      </c>
      <c r="BV83" s="460">
        <f>(BV$70=Hire_Date)*Monthly_Salary+(AND(BV$68&lt;&gt;Hire_Month)*BU83+AND(BV$68=Hire_Month,BU83&gt;0)*BU83*(1+Annual_Cost_of_Living_Adjustment))*(End_Date&gt;=BV$70)</f>
        <v>0</v>
      </c>
      <c r="BW83" s="460">
        <f>(BW$70=Hire_Date)*Monthly_Salary+(AND(BW$68&lt;&gt;Hire_Month)*BV83+AND(BW$68=Hire_Month,BV83&gt;0)*BV83*(1+Annual_Cost_of_Living_Adjustment))*(End_Date&gt;=BW$70)</f>
        <v>0</v>
      </c>
      <c r="BX83" s="460">
        <f>(BX$70=Hire_Date)*Monthly_Salary+(AND(BX$68&lt;&gt;Hire_Month)*BW83+AND(BX$68=Hire_Month,BW83&gt;0)*BW83*(1+Annual_Cost_of_Living_Adjustment))*(End_Date&gt;=BX$70)</f>
        <v>0</v>
      </c>
      <c r="BY83" s="460">
        <f>(BY$70=Hire_Date)*Monthly_Salary+(AND(BY$68&lt;&gt;Hire_Month)*BX83+AND(BY$68=Hire_Month,BX83&gt;0)*BX83*(1+Annual_Cost_of_Living_Adjustment))*(End_Date&gt;=BY$70)</f>
        <v>0</v>
      </c>
      <c r="BZ83" s="460">
        <f>(BZ$70=Hire_Date)*Monthly_Salary+(AND(BZ$68&lt;&gt;Hire_Month)*BY83+AND(BZ$68=Hire_Month,BY83&gt;0)*BY83*(1+Annual_Cost_of_Living_Adjustment))*(End_Date&gt;=BZ$70)</f>
        <v>0</v>
      </c>
      <c r="CA83" s="460">
        <f>(CA$70=Hire_Date)*Monthly_Salary+(AND(CA$68&lt;&gt;Hire_Month)*BZ83+AND(CA$68=Hire_Month,BZ83&gt;0)*BZ83*(1+Annual_Cost_of_Living_Adjustment))*(End_Date&gt;=CA$70)</f>
        <v>0</v>
      </c>
      <c r="CB83" s="460">
        <f>(CB$70=Hire_Date)*Monthly_Salary+(AND(CB$68&lt;&gt;Hire_Month)*CA83+AND(CB$68=Hire_Month,CA83&gt;0)*CA83*(1+Annual_Cost_of_Living_Adjustment))*(End_Date&gt;=CB$70)</f>
        <v>0</v>
      </c>
      <c r="CC83" s="460">
        <f>(CC$70=Hire_Date)*Monthly_Salary+(AND(CC$68&lt;&gt;Hire_Month)*CB83+AND(CC$68=Hire_Month,CB83&gt;0)*CB83*(1+Annual_Cost_of_Living_Adjustment))*(End_Date&gt;=CC$70)</f>
        <v>0</v>
      </c>
      <c r="CD83" s="460">
        <f>(CD$70=Hire_Date)*Monthly_Salary+(AND(CD$68&lt;&gt;Hire_Month)*CC83+AND(CD$68=Hire_Month,CC83&gt;0)*CC83*(1+Annual_Cost_of_Living_Adjustment))*(End_Date&gt;=CD$70)</f>
        <v>0</v>
      </c>
      <c r="CE83" s="460">
        <f>(CE$70=Hire_Date)*Monthly_Salary+(AND(CE$68&lt;&gt;Hire_Month)*CD83+AND(CE$68=Hire_Month,CD83&gt;0)*CD83*(1+Annual_Cost_of_Living_Adjustment))*(End_Date&gt;=CE$70)</f>
        <v>0</v>
      </c>
      <c r="CF83" s="460">
        <f>(CF$70=Hire_Date)*Monthly_Salary+(AND(CF$68&lt;&gt;Hire_Month)*CE83+AND(CF$68=Hire_Month,CE83&gt;0)*CE83*(1+Annual_Cost_of_Living_Adjustment))*(End_Date&gt;=CF$70)</f>
        <v>0</v>
      </c>
      <c r="CG83" s="460">
        <f>(CG$70=Hire_Date)*Monthly_Salary+(AND(CG$68&lt;&gt;Hire_Month)*CF83+AND(CG$68=Hire_Month,CF83&gt;0)*CF83*(1+Annual_Cost_of_Living_Adjustment))*(End_Date&gt;=CG$70)</f>
        <v>0</v>
      </c>
      <c r="CH83" s="460">
        <f>(CH$70=Hire_Date)*Monthly_Salary+(AND(CH$68&lt;&gt;Hire_Month)*CG83+AND(CH$68=Hire_Month,CG83&gt;0)*CG83*(1+Annual_Cost_of_Living_Adjustment))*(End_Date&gt;=CH$70)</f>
        <v>0</v>
      </c>
      <c r="CI83" s="460">
        <f>(CI$70=Hire_Date)*Monthly_Salary+(AND(CI$68&lt;&gt;Hire_Month)*CH83+AND(CI$68=Hire_Month,CH83&gt;0)*CH83*(1+Annual_Cost_of_Living_Adjustment))*(End_Date&gt;=CI$70)</f>
        <v>0</v>
      </c>
      <c r="CJ83" s="460">
        <f>(CJ$70=Hire_Date)*Monthly_Salary+(AND(CJ$68&lt;&gt;Hire_Month)*CI83+AND(CJ$68=Hire_Month,CI83&gt;0)*CI83*(1+Annual_Cost_of_Living_Adjustment))*(End_Date&gt;=CJ$70)</f>
        <v>0</v>
      </c>
      <c r="CK83" s="460">
        <f>(CK$70=Hire_Date)*Monthly_Salary+(AND(CK$68&lt;&gt;Hire_Month)*CJ83+AND(CK$68=Hire_Month,CJ83&gt;0)*CJ83*(1+Annual_Cost_of_Living_Adjustment))*(End_Date&gt;=CK$70)</f>
        <v>0</v>
      </c>
      <c r="CL83" s="460">
        <f>(CL$70=Hire_Date)*Monthly_Salary+(AND(CL$68&lt;&gt;Hire_Month)*CK83+AND(CL$68=Hire_Month,CK83&gt;0)*CK83*(1+Annual_Cost_of_Living_Adjustment))*(End_Date&gt;=CL$70)</f>
        <v>0</v>
      </c>
      <c r="CM83" s="460">
        <f>(CM$70=Hire_Date)*Monthly_Salary+(AND(CM$68&lt;&gt;Hire_Month)*CL83+AND(CM$68=Hire_Month,CL83&gt;0)*CL83*(1+Annual_Cost_of_Living_Adjustment))*(End_Date&gt;=CM$70)</f>
        <v>0</v>
      </c>
      <c r="CN83" s="460">
        <f>(CN$70=Hire_Date)*Monthly_Salary+(AND(CN$68&lt;&gt;Hire_Month)*CM83+AND(CN$68=Hire_Month,CM83&gt;0)*CM83*(1+Annual_Cost_of_Living_Adjustment))*(End_Date&gt;=CN$70)</f>
        <v>0</v>
      </c>
      <c r="CO83" s="460">
        <f>(CO$70=Hire_Date)*Monthly_Salary+(AND(CO$68&lt;&gt;Hire_Month)*CN83+AND(CO$68=Hire_Month,CN83&gt;0)*CN83*(1+Annual_Cost_of_Living_Adjustment))*(End_Date&gt;=CO$70)</f>
        <v>0</v>
      </c>
      <c r="CP83" s="460">
        <f>(CP$70=Hire_Date)*Monthly_Salary+(AND(CP$68&lt;&gt;Hire_Month)*CO83+AND(CP$68=Hire_Month,CO83&gt;0)*CO83*(1+Annual_Cost_of_Living_Adjustment))*(End_Date&gt;=CP$70)</f>
        <v>0</v>
      </c>
      <c r="CQ83" s="460">
        <f>(CQ$70=Hire_Date)*Monthly_Salary+(AND(CQ$68&lt;&gt;Hire_Month)*CP83+AND(CQ$68=Hire_Month,CP83&gt;0)*CP83*(1+Annual_Cost_of_Living_Adjustment))*(End_Date&gt;=CQ$70)</f>
        <v>0</v>
      </c>
      <c r="CR83" s="460">
        <f>(CR$70=Hire_Date)*Monthly_Salary+(AND(CR$68&lt;&gt;Hire_Month)*CQ83+AND(CR$68=Hire_Month,CQ83&gt;0)*CQ83*(1+Annual_Cost_of_Living_Adjustment))*(End_Date&gt;=CR$70)</f>
        <v>0</v>
      </c>
      <c r="CS83" s="460">
        <f>(CS$70=Hire_Date)*Monthly_Salary+(AND(CS$68&lt;&gt;Hire_Month)*CR83+AND(CS$68=Hire_Month,CR83&gt;0)*CR83*(1+Annual_Cost_of_Living_Adjustment))*(End_Date&gt;=CS$70)</f>
        <v>0</v>
      </c>
      <c r="CT83" s="460">
        <f>(CT$70=Hire_Date)*Monthly_Salary+(AND(CT$68&lt;&gt;Hire_Month)*CS83+AND(CT$68=Hire_Month,CS83&gt;0)*CS83*(1+Annual_Cost_of_Living_Adjustment))*(End_Date&gt;=CT$70)</f>
        <v>0</v>
      </c>
      <c r="CU83" s="460">
        <f>(CU$70=Hire_Date)*Monthly_Salary+(AND(CU$68&lt;&gt;Hire_Month)*CT83+AND(CU$68=Hire_Month,CT83&gt;0)*CT83*(1+Annual_Cost_of_Living_Adjustment))*(End_Date&gt;=CU$70)</f>
        <v>0</v>
      </c>
      <c r="CV83" s="460">
        <f>(CV$70=Hire_Date)*Monthly_Salary+(AND(CV$68&lt;&gt;Hire_Month)*CU83+AND(CV$68=Hire_Month,CU83&gt;0)*CU83*(1+Annual_Cost_of_Living_Adjustment))*(End_Date&gt;=CV$70)</f>
        <v>0</v>
      </c>
      <c r="CW83" s="460">
        <f>(CW$70=Hire_Date)*Monthly_Salary+(AND(CW$68&lt;&gt;Hire_Month)*CV83+AND(CW$68=Hire_Month,CV83&gt;0)*CV83*(1+Annual_Cost_of_Living_Adjustment))*(End_Date&gt;=CW$70)</f>
        <v>0</v>
      </c>
      <c r="CX83" s="460">
        <f>(CX$70=Hire_Date)*Monthly_Salary+(AND(CX$68&lt;&gt;Hire_Month)*CW83+AND(CX$68=Hire_Month,CW83&gt;0)*CW83*(1+Annual_Cost_of_Living_Adjustment))*(End_Date&gt;=CX$70)</f>
        <v>0</v>
      </c>
      <c r="CY83" s="460">
        <f>(CY$70=Hire_Date)*Monthly_Salary+(AND(CY$68&lt;&gt;Hire_Month)*CX83+AND(CY$68=Hire_Month,CX83&gt;0)*CX83*(1+Annual_Cost_of_Living_Adjustment))*(End_Date&gt;=CY$70)</f>
        <v>0</v>
      </c>
      <c r="CZ83" s="460">
        <f>(CZ$70=Hire_Date)*Monthly_Salary+(AND(CZ$68&lt;&gt;Hire_Month)*CY83+AND(CZ$68=Hire_Month,CY83&gt;0)*CY83*(1+Annual_Cost_of_Living_Adjustment))*(End_Date&gt;=CZ$70)</f>
        <v>0</v>
      </c>
      <c r="DA83" s="460">
        <f>(DA$70=Hire_Date)*Monthly_Salary+(AND(DA$68&lt;&gt;Hire_Month)*CZ83+AND(DA$68=Hire_Month,CZ83&gt;0)*CZ83*(1+Annual_Cost_of_Living_Adjustment))*(End_Date&gt;=DA$70)</f>
        <v>0</v>
      </c>
      <c r="DB83" s="460">
        <f>(DB$70=Hire_Date)*Monthly_Salary+(AND(DB$68&lt;&gt;Hire_Month)*DA83+AND(DB$68=Hire_Month,DA83&gt;0)*DA83*(1+Annual_Cost_of_Living_Adjustment))*(End_Date&gt;=DB$70)</f>
        <v>0</v>
      </c>
      <c r="DC83" s="460">
        <f>(DC$70=Hire_Date)*Monthly_Salary+(AND(DC$68&lt;&gt;Hire_Month)*DB83+AND(DC$68=Hire_Month,DB83&gt;0)*DB83*(1+Annual_Cost_of_Living_Adjustment))*(End_Date&gt;=DC$70)</f>
        <v>0</v>
      </c>
      <c r="DD83" s="460">
        <f>(DD$70=Hire_Date)*Monthly_Salary+(AND(DD$68&lt;&gt;Hire_Month)*DC83+AND(DD$68=Hire_Month,DC83&gt;0)*DC83*(1+Annual_Cost_of_Living_Adjustment))*(End_Date&gt;=DD$70)</f>
        <v>0</v>
      </c>
      <c r="DE83" s="460">
        <f>(DE$70=Hire_Date)*Monthly_Salary+(AND(DE$68&lt;&gt;Hire_Month)*DD83+AND(DE$68=Hire_Month,DD83&gt;0)*DD83*(1+Annual_Cost_of_Living_Adjustment))*(End_Date&gt;=DE$70)</f>
        <v>0</v>
      </c>
      <c r="DF83" s="460">
        <f>(DF$70=Hire_Date)*Monthly_Salary+(AND(DF$68&lt;&gt;Hire_Month)*DE83+AND(DF$68=Hire_Month,DE83&gt;0)*DE83*(1+Annual_Cost_of_Living_Adjustment))*(End_Date&gt;=DF$70)</f>
        <v>0</v>
      </c>
      <c r="DG83" s="460">
        <f>(DG$70=Hire_Date)*Monthly_Salary+(AND(DG$68&lt;&gt;Hire_Month)*DF83+AND(DG$68=Hire_Month,DF83&gt;0)*DF83*(1+Annual_Cost_of_Living_Adjustment))*(End_Date&gt;=DG$70)</f>
        <v>0</v>
      </c>
      <c r="DH83" s="460">
        <f>(DH$70=Hire_Date)*Monthly_Salary+(AND(DH$68&lt;&gt;Hire_Month)*DG83+AND(DH$68=Hire_Month,DG83&gt;0)*DG83*(1+Annual_Cost_of_Living_Adjustment))*(End_Date&gt;=DH$70)</f>
        <v>0</v>
      </c>
      <c r="DI83" s="460">
        <f>(DI$70=Hire_Date)*Monthly_Salary+(AND(DI$68&lt;&gt;Hire_Month)*DH83+AND(DI$68=Hire_Month,DH83&gt;0)*DH83*(1+Annual_Cost_of_Living_Adjustment))*(End_Date&gt;=DI$70)</f>
        <v>0</v>
      </c>
      <c r="DJ83" s="460">
        <f>(DJ$70=Hire_Date)*Monthly_Salary+(AND(DJ$68&lt;&gt;Hire_Month)*DI83+AND(DJ$68=Hire_Month,DI83&gt;0)*DI83*(1+Annual_Cost_of_Living_Adjustment))*(End_Date&gt;=DJ$70)</f>
        <v>0</v>
      </c>
      <c r="DK83" s="460">
        <f>(DK$70=Hire_Date)*Monthly_Salary+(AND(DK$68&lt;&gt;Hire_Month)*DJ83+AND(DK$68=Hire_Month,DJ83&gt;0)*DJ83*(1+Annual_Cost_of_Living_Adjustment))*(End_Date&gt;=DK$70)</f>
        <v>0</v>
      </c>
      <c r="DL83" s="460">
        <f>(DL$70=Hire_Date)*Monthly_Salary+(AND(DL$68&lt;&gt;Hire_Month)*DK83+AND(DL$68=Hire_Month,DK83&gt;0)*DK83*(1+Annual_Cost_of_Living_Adjustment))*(End_Date&gt;=DL$70)</f>
        <v>0</v>
      </c>
      <c r="DM83" s="460">
        <f>(DM$70=Hire_Date)*Monthly_Salary+(AND(DM$68&lt;&gt;Hire_Month)*DL83+AND(DM$68=Hire_Month,DL83&gt;0)*DL83*(1+Annual_Cost_of_Living_Adjustment))*(End_Date&gt;=DM$70)</f>
        <v>0</v>
      </c>
      <c r="DN83" s="460">
        <f>(DN$70=Hire_Date)*Monthly_Salary+(AND(DN$68&lt;&gt;Hire_Month)*DM83+AND(DN$68=Hire_Month,DM83&gt;0)*DM83*(1+Annual_Cost_of_Living_Adjustment))*(End_Date&gt;=DN$70)</f>
        <v>0</v>
      </c>
      <c r="DO83" s="460">
        <f>(DO$70=Hire_Date)*Monthly_Salary+(AND(DO$68&lt;&gt;Hire_Month)*DN83+AND(DO$68=Hire_Month,DN83&gt;0)*DN83*(1+Annual_Cost_of_Living_Adjustment))*(End_Date&gt;=DO$70)</f>
        <v>0</v>
      </c>
      <c r="DP83" s="460">
        <f>(DP$70=Hire_Date)*Monthly_Salary+(AND(DP$68&lt;&gt;Hire_Month)*DO83+AND(DP$68=Hire_Month,DO83&gt;0)*DO83*(1+Annual_Cost_of_Living_Adjustment))*(End_Date&gt;=DP$70)</f>
        <v>0</v>
      </c>
      <c r="DQ83" s="460">
        <f>(DQ$70=Hire_Date)*Monthly_Salary+(AND(DQ$68&lt;&gt;Hire_Month)*DP83+AND(DQ$68=Hire_Month,DP83&gt;0)*DP83*(1+Annual_Cost_of_Living_Adjustment))*(End_Date&gt;=DQ$70)</f>
        <v>0</v>
      </c>
      <c r="DR83" s="460">
        <f>(DR$70=Hire_Date)*Monthly_Salary+(AND(DR$68&lt;&gt;Hire_Month)*DQ83+AND(DR$68=Hire_Month,DQ83&gt;0)*DQ83*(1+Annual_Cost_of_Living_Adjustment))*(End_Date&gt;=DR$70)</f>
        <v>0</v>
      </c>
      <c r="DS83" s="460">
        <f>(DS$70=Hire_Date)*Monthly_Salary+(AND(DS$68&lt;&gt;Hire_Month)*DR83+AND(DS$68=Hire_Month,DR83&gt;0)*DR83*(1+Annual_Cost_of_Living_Adjustment))*(End_Date&gt;=DS$70)</f>
        <v>0</v>
      </c>
      <c r="DT83" s="460">
        <f>(DT$70=Hire_Date)*Monthly_Salary+(AND(DT$68&lt;&gt;Hire_Month)*DS83+AND(DT$68=Hire_Month,DS83&gt;0)*DS83*(1+Annual_Cost_of_Living_Adjustment))*(End_Date&gt;=DT$70)</f>
        <v>0</v>
      </c>
      <c r="DU83" s="460">
        <f>(DU$70=Hire_Date)*Monthly_Salary+(AND(DU$68&lt;&gt;Hire_Month)*DT83+AND(DU$68=Hire_Month,DT83&gt;0)*DT83*(1+Annual_Cost_of_Living_Adjustment))*(End_Date&gt;=DU$70)</f>
        <v>0</v>
      </c>
      <c r="DV83" s="460">
        <f>(DV$70=Hire_Date)*Monthly_Salary+(AND(DV$68&lt;&gt;Hire_Month)*DU83+AND(DV$68=Hire_Month,DU83&gt;0)*DU83*(1+Annual_Cost_of_Living_Adjustment))*(End_Date&gt;=DV$70)</f>
        <v>0</v>
      </c>
      <c r="DW83" s="460">
        <f>(DW$70=Hire_Date)*Monthly_Salary+(AND(DW$68&lt;&gt;Hire_Month)*DV83+AND(DW$68=Hire_Month,DV83&gt;0)*DV83*(1+Annual_Cost_of_Living_Adjustment))*(End_Date&gt;=DW$70)</f>
        <v>0</v>
      </c>
      <c r="DX83" s="460">
        <f>(DX$70=Hire_Date)*Monthly_Salary+(AND(DX$68&lt;&gt;Hire_Month)*DW83+AND(DX$68=Hire_Month,DW83&gt;0)*DW83*(1+Annual_Cost_of_Living_Adjustment))*(End_Date&gt;=DX$70)</f>
        <v>0</v>
      </c>
      <c r="DY83" s="460">
        <f>(DY$70=Hire_Date)*Monthly_Salary+(AND(DY$68&lt;&gt;Hire_Month)*DX83+AND(DY$68=Hire_Month,DX83&gt;0)*DX83*(1+Annual_Cost_of_Living_Adjustment))*(End_Date&gt;=DY$70)</f>
        <v>0</v>
      </c>
      <c r="DZ83" s="460">
        <f>(DZ$70=Hire_Date)*Monthly_Salary+(AND(DZ$68&lt;&gt;Hire_Month)*DY83+AND(DZ$68=Hire_Month,DY83&gt;0)*DY83*(1+Annual_Cost_of_Living_Adjustment))*(End_Date&gt;=DZ$70)</f>
        <v>0</v>
      </c>
      <c r="EA83" s="460">
        <f>(EA$70=Hire_Date)*Monthly_Salary+(AND(EA$68&lt;&gt;Hire_Month)*DZ83+AND(EA$68=Hire_Month,DZ83&gt;0)*DZ83*(1+Annual_Cost_of_Living_Adjustment))*(End_Date&gt;=EA$70)</f>
        <v>0</v>
      </c>
      <c r="EB83" s="460">
        <f>(EB$70=Hire_Date)*Monthly_Salary+(AND(EB$68&lt;&gt;Hire_Month)*EA83+AND(EB$68=Hire_Month,EA83&gt;0)*EA83*(1+Annual_Cost_of_Living_Adjustment))*(End_Date&gt;=EB$70)</f>
        <v>0</v>
      </c>
      <c r="EC83" s="460">
        <f>(EC$70=Hire_Date)*Monthly_Salary+(AND(EC$68&lt;&gt;Hire_Month)*EB83+AND(EC$68=Hire_Month,EB83&gt;0)*EB83*(1+Annual_Cost_of_Living_Adjustment))*(End_Date&gt;=EC$70)</f>
        <v>0</v>
      </c>
      <c r="ED83" s="460">
        <f>(ED$70=Hire_Date)*Monthly_Salary+(AND(ED$68&lt;&gt;Hire_Month)*EC83+AND(ED$68=Hire_Month,EC83&gt;0)*EC83*(1+Annual_Cost_of_Living_Adjustment))*(End_Date&gt;=ED$70)</f>
        <v>0</v>
      </c>
      <c r="EE83" s="460">
        <f>(EE$70=Hire_Date)*Monthly_Salary+(AND(EE$68&lt;&gt;Hire_Month)*ED83+AND(EE$68=Hire_Month,ED83&gt;0)*ED83*(1+Annual_Cost_of_Living_Adjustment))*(End_Date&gt;=EE$70)</f>
        <v>0</v>
      </c>
      <c r="EF83" s="461">
        <f>(EF$70=Hire_Date)*Monthly_Salary+(AND(EF$68&lt;&gt;Hire_Month)*EE83+AND(EF$68=Hire_Month,EE83&gt;0)*EE83*(1+Annual_Cost_of_Living_Adjustment))*(End_Date&gt;=EF$70)</f>
        <v>0</v>
      </c>
      <c r="EG83" s="461">
        <f>(EG$70=Hire_Date)*Monthly_Salary+(AND(EG$68&lt;&gt;Hire_Month)*EF83+AND(EG$68=Hire_Month,EF83&gt;0)*EF83*(1+Annual_Cost_of_Living_Adjustment))*(End_Date&gt;=EG$70)</f>
        <v>0</v>
      </c>
      <c r="EH83" s="461">
        <f>(EH$70=Hire_Date)*Monthly_Salary+(AND(EH$68&lt;&gt;Hire_Month)*EG83+AND(EH$68=Hire_Month,EG83&gt;0)*EG83*(1+Annual_Cost_of_Living_Adjustment))*(End_Date&gt;=EH$70)</f>
        <v>0</v>
      </c>
      <c r="EI83" s="461">
        <f>(EI$70=Hire_Date)*Monthly_Salary+(AND(EI$68&lt;&gt;Hire_Month)*EH83+AND(EI$68=Hire_Month,EH83&gt;0)*EH83*(1+Annual_Cost_of_Living_Adjustment))*(End_Date&gt;=EI$70)</f>
        <v>0</v>
      </c>
      <c r="EJ83" s="461">
        <f>(EJ$70=Hire_Date)*Monthly_Salary+(AND(EJ$68&lt;&gt;Hire_Month)*EI83+AND(EJ$68=Hire_Month,EI83&gt;0)*EI83*(1+Annual_Cost_of_Living_Adjustment))*(End_Date&gt;=EJ$70)</f>
        <v>0</v>
      </c>
      <c r="EK83" s="461">
        <f>(EK$70=Hire_Date)*Monthly_Salary+(AND(EK$68&lt;&gt;Hire_Month)*EJ83+AND(EK$68=Hire_Month,EJ83&gt;0)*EJ83*(1+Annual_Cost_of_Living_Adjustment))*(End_Date&gt;=EK$70)</f>
        <v>0</v>
      </c>
      <c r="EL83" s="461">
        <f>(EL$70=Hire_Date)*Monthly_Salary+(AND(EL$68&lt;&gt;Hire_Month)*EK83+AND(EL$68=Hire_Month,EK83&gt;0)*EK83*(1+Annual_Cost_of_Living_Adjustment))*(End_Date&gt;=EL$70)</f>
        <v>0</v>
      </c>
      <c r="EM83" s="461">
        <f>(EM$70=Hire_Date)*Monthly_Salary+(AND(EM$68&lt;&gt;Hire_Month)*EL83+AND(EM$68=Hire_Month,EL83&gt;0)*EL83*(1+Annual_Cost_of_Living_Adjustment))*(End_Date&gt;=EM$70)</f>
        <v>0</v>
      </c>
      <c r="EN83" s="461">
        <f>(EN$70=Hire_Date)*Monthly_Salary+(AND(EN$68&lt;&gt;Hire_Month)*EM83+AND(EN$68=Hire_Month,EM83&gt;0)*EM83*(1+Annual_Cost_of_Living_Adjustment))*(End_Date&gt;=EN$70)</f>
        <v>0</v>
      </c>
      <c r="EO83" s="461">
        <f>(EO$70=Hire_Date)*Monthly_Salary+(AND(EO$68&lt;&gt;Hire_Month)*EN83+AND(EO$68=Hire_Month,EN83&gt;0)*EN83*(1+Annual_Cost_of_Living_Adjustment))*(End_Date&gt;=EO$70)</f>
        <v>0</v>
      </c>
      <c r="EP83" s="461">
        <f>(EP$70=Hire_Date)*Monthly_Salary+(AND(EP$68&lt;&gt;Hire_Month)*EO83+AND(EP$68=Hire_Month,EO83&gt;0)*EO83*(1+Annual_Cost_of_Living_Adjustment))*(End_Date&gt;=EP$70)</f>
        <v>0</v>
      </c>
      <c r="EQ83" s="461">
        <f>(EQ$70=Hire_Date)*Monthly_Salary+(AND(EQ$68&lt;&gt;Hire_Month)*EP83+AND(EQ$68=Hire_Month,EP83&gt;0)*EP83*(1+Annual_Cost_of_Living_Adjustment))*(End_Date&gt;=EQ$70)</f>
        <v>0</v>
      </c>
      <c r="ER83" s="461">
        <f>(ER$70=Hire_Date)*Monthly_Salary+(AND(ER$68&lt;&gt;Hire_Month)*EQ83+AND(ER$68=Hire_Month,EQ83&gt;0)*EQ83*(1+Annual_Cost_of_Living_Adjustment))*(End_Date&gt;=ER$70)</f>
        <v>0</v>
      </c>
      <c r="ES83" s="371"/>
      <c r="ET83" s="1"/>
      <c r="EU83" s="390"/>
      <c r="EV83" s="462" t="str">
        <f t="shared" si="92"/>
        <v>R&amp;D</v>
      </c>
      <c r="EW83" s="463">
        <f>($K83&lt;DATE(Starting_Year,1,1))*1</f>
        <v>0</v>
      </c>
      <c r="EX83" s="463">
        <f>+COUNTIF(Q83,"&gt;0")*FTE</f>
        <v>0</v>
      </c>
      <c r="EY83" s="463">
        <f>+COUNTIF(R83,"&gt;0")*FTE</f>
        <v>0</v>
      </c>
      <c r="EZ83" s="463">
        <f>+COUNTIF(S83,"&gt;0")*FTE</f>
        <v>0</v>
      </c>
      <c r="FA83" s="463">
        <f>+COUNTIF(T83,"&gt;0")*FTE</f>
        <v>0</v>
      </c>
      <c r="FB83" s="463">
        <f>+COUNTIF(U83,"&gt;0")*FTE</f>
        <v>0</v>
      </c>
      <c r="FC83" s="463">
        <f>+COUNTIF(V83,"&gt;0")*FTE</f>
        <v>0</v>
      </c>
      <c r="FD83" s="463">
        <f>+COUNTIF(W83,"&gt;0")*FTE</f>
        <v>0</v>
      </c>
      <c r="FE83" s="463">
        <f>+COUNTIF(X83,"&gt;0")*FTE</f>
        <v>0</v>
      </c>
      <c r="FF83" s="463">
        <f>+COUNTIF(Y83,"&gt;0")*FTE</f>
        <v>0</v>
      </c>
      <c r="FG83" s="463">
        <f>+COUNTIF(Z83,"&gt;0")*FTE</f>
        <v>0</v>
      </c>
      <c r="FH83" s="463">
        <f>+COUNTIF(AA83,"&gt;0")*FTE</f>
        <v>0</v>
      </c>
      <c r="FI83" s="463">
        <f>+COUNTIF(AB83,"&gt;0")*FTE</f>
        <v>0</v>
      </c>
      <c r="FJ83" s="463">
        <f>+COUNTIF(AC83,"&gt;0")*FTE</f>
        <v>0</v>
      </c>
      <c r="FK83" s="463">
        <f>+COUNTIF(AD83,"&gt;0")*FTE</f>
        <v>0</v>
      </c>
      <c r="FL83" s="463">
        <f>+COUNTIF(AE83,"&gt;0")*FTE</f>
        <v>0</v>
      </c>
      <c r="FM83" s="463">
        <f>+COUNTIF(AF83,"&gt;0")*FTE</f>
        <v>0</v>
      </c>
      <c r="FN83" s="463">
        <f>+COUNTIF(AG83,"&gt;0")*FTE</f>
        <v>0</v>
      </c>
      <c r="FO83" s="463">
        <f>+COUNTIF(AH83,"&gt;0")*FTE</f>
        <v>0</v>
      </c>
      <c r="FP83" s="463">
        <f>+COUNTIF(AI83,"&gt;0")*FTE</f>
        <v>0</v>
      </c>
      <c r="FQ83" s="463">
        <f>+COUNTIF(AJ83,"&gt;0")*FTE</f>
        <v>0</v>
      </c>
      <c r="FR83" s="463">
        <f>+COUNTIF(AK83,"&gt;0")*FTE</f>
        <v>0</v>
      </c>
      <c r="FS83" s="463">
        <f>+COUNTIF(AL83,"&gt;0")*FTE</f>
        <v>0</v>
      </c>
      <c r="FT83" s="463">
        <f>+COUNTIF(AM83,"&gt;0")*FTE</f>
        <v>0</v>
      </c>
      <c r="FU83" s="463">
        <f>+COUNTIF(AN83,"&gt;0")*FTE</f>
        <v>0</v>
      </c>
      <c r="FV83" s="463">
        <f>+COUNTIF(AO83,"&gt;0")*FTE</f>
        <v>0</v>
      </c>
      <c r="FW83" s="463">
        <f>+COUNTIF(AP83,"&gt;0")*FTE</f>
        <v>0</v>
      </c>
      <c r="FX83" s="463">
        <f>+COUNTIF(AQ83,"&gt;0")*FTE</f>
        <v>0</v>
      </c>
      <c r="FY83" s="463">
        <f>+COUNTIF(AR83,"&gt;0")*FTE</f>
        <v>0</v>
      </c>
      <c r="FZ83" s="463">
        <f>+COUNTIF(AS83,"&gt;0")*FTE</f>
        <v>0</v>
      </c>
      <c r="GA83" s="463">
        <f>+COUNTIF(AT83,"&gt;0")*FTE</f>
        <v>0</v>
      </c>
      <c r="GB83" s="463">
        <f>+COUNTIF(AU83,"&gt;0")*FTE</f>
        <v>0</v>
      </c>
      <c r="GC83" s="463">
        <f>+COUNTIF(AV83,"&gt;0")*FTE</f>
        <v>0</v>
      </c>
      <c r="GD83" s="463">
        <f>+COUNTIF(AW83,"&gt;0")*FTE</f>
        <v>0</v>
      </c>
      <c r="GE83" s="463">
        <f>+COUNTIF(AX83,"&gt;0")*FTE</f>
        <v>0</v>
      </c>
      <c r="GF83" s="463">
        <f>+COUNTIF(AY83,"&gt;0")*FTE</f>
        <v>0</v>
      </c>
      <c r="GG83" s="463">
        <f>+COUNTIF(AZ83,"&gt;0")*FTE</f>
        <v>0</v>
      </c>
      <c r="GH83" s="463">
        <f>+COUNTIF(BA83,"&gt;0")*FTE</f>
        <v>0</v>
      </c>
      <c r="GI83" s="463">
        <f>+COUNTIF(BB83,"&gt;0")*FTE</f>
        <v>0</v>
      </c>
      <c r="GJ83" s="463">
        <f>+COUNTIF(BC83,"&gt;0")*FTE</f>
        <v>0</v>
      </c>
      <c r="GK83" s="463">
        <f>+COUNTIF(BD83,"&gt;0")*FTE</f>
        <v>0</v>
      </c>
      <c r="GL83" s="463">
        <f>+COUNTIF(BE83,"&gt;0")*FTE</f>
        <v>0</v>
      </c>
      <c r="GM83" s="463">
        <f>+COUNTIF(BF83,"&gt;0")*FTE</f>
        <v>0</v>
      </c>
      <c r="GN83" s="463">
        <f>+COUNTIF(BG83,"&gt;0")*FTE</f>
        <v>0</v>
      </c>
      <c r="GO83" s="463">
        <f>+COUNTIF(BH83,"&gt;0")*FTE</f>
        <v>0</v>
      </c>
      <c r="GP83" s="463">
        <f>+COUNTIF(BI83,"&gt;0")*FTE</f>
        <v>0</v>
      </c>
      <c r="GQ83" s="463">
        <f>+COUNTIF(BJ83,"&gt;0")*FTE</f>
        <v>0</v>
      </c>
      <c r="GR83" s="463">
        <f>+COUNTIF(BK83,"&gt;0")*FTE</f>
        <v>0</v>
      </c>
      <c r="GS83" s="463">
        <f>+COUNTIF(BL83,"&gt;0")*FTE</f>
        <v>0</v>
      </c>
      <c r="GT83" s="463">
        <f>+COUNTIF(BM83,"&gt;0")*FTE</f>
        <v>0</v>
      </c>
      <c r="GU83" s="463">
        <f>+COUNTIF(BN83,"&gt;0")*FTE</f>
        <v>0</v>
      </c>
      <c r="GV83" s="463">
        <f>+COUNTIF(BO83,"&gt;0")*FTE</f>
        <v>0</v>
      </c>
      <c r="GW83" s="463">
        <f>+COUNTIF(BP83,"&gt;0")*FTE</f>
        <v>0</v>
      </c>
      <c r="GX83" s="463">
        <f>+COUNTIF(BQ83,"&gt;0")*FTE</f>
        <v>0</v>
      </c>
      <c r="GY83" s="463">
        <f>+COUNTIF(BR83,"&gt;0")*FTE</f>
        <v>0</v>
      </c>
      <c r="GZ83" s="463">
        <f>+COUNTIF(BS83,"&gt;0")*FTE</f>
        <v>0</v>
      </c>
      <c r="HA83" s="463">
        <f>+COUNTIF(BT83,"&gt;0")*FTE</f>
        <v>0</v>
      </c>
      <c r="HB83" s="463">
        <f>+COUNTIF(BU83,"&gt;0")*FTE</f>
        <v>0</v>
      </c>
      <c r="HC83" s="463">
        <f>+COUNTIF(BV83,"&gt;0")*FTE</f>
        <v>0</v>
      </c>
      <c r="HD83" s="463">
        <f>+COUNTIF(BW83,"&gt;0")*FTE</f>
        <v>0</v>
      </c>
      <c r="HE83" s="463">
        <f>+COUNTIF(BX83,"&gt;0")*FTE</f>
        <v>0</v>
      </c>
      <c r="HF83" s="463">
        <f>+COUNTIF(BY83,"&gt;0")*FTE</f>
        <v>0</v>
      </c>
      <c r="HG83" s="463">
        <f>+COUNTIF(BZ83,"&gt;0")*FTE</f>
        <v>0</v>
      </c>
      <c r="HH83" s="463">
        <f>+COUNTIF(CA83,"&gt;0")*FTE</f>
        <v>0</v>
      </c>
      <c r="HI83" s="463">
        <f>+COUNTIF(CB83,"&gt;0")*FTE</f>
        <v>0</v>
      </c>
      <c r="HJ83" s="463">
        <f>+COUNTIF(CC83,"&gt;0")*FTE</f>
        <v>0</v>
      </c>
      <c r="HK83" s="463">
        <f>+COUNTIF(CD83,"&gt;0")*FTE</f>
        <v>0</v>
      </c>
      <c r="HL83" s="463">
        <f>+COUNTIF(CE83,"&gt;0")*FTE</f>
        <v>0</v>
      </c>
      <c r="HM83" s="463">
        <f>+COUNTIF(CF83,"&gt;0")*FTE</f>
        <v>0</v>
      </c>
      <c r="HN83" s="463">
        <f>+COUNTIF(CG83,"&gt;0")*FTE</f>
        <v>0</v>
      </c>
      <c r="HO83" s="463">
        <f>+COUNTIF(CH83,"&gt;0")*FTE</f>
        <v>0</v>
      </c>
      <c r="HP83" s="463">
        <f>+COUNTIF(CI83,"&gt;0")*FTE</f>
        <v>0</v>
      </c>
      <c r="HQ83" s="463">
        <f>+COUNTIF(CJ83,"&gt;0")*FTE</f>
        <v>0</v>
      </c>
      <c r="HR83" s="463">
        <f>+COUNTIF(CK83,"&gt;0")*FTE</f>
        <v>0</v>
      </c>
      <c r="HS83" s="463">
        <f>+COUNTIF(CL83,"&gt;0")*FTE</f>
        <v>0</v>
      </c>
      <c r="HT83" s="463">
        <f>+COUNTIF(CM83,"&gt;0")*FTE</f>
        <v>0</v>
      </c>
      <c r="HU83" s="463">
        <f>+COUNTIF(CN83,"&gt;0")*FTE</f>
        <v>0</v>
      </c>
      <c r="HV83" s="463">
        <f>+COUNTIF(CO83,"&gt;0")*FTE</f>
        <v>0</v>
      </c>
      <c r="HW83" s="463">
        <f>+COUNTIF(CP83,"&gt;0")*FTE</f>
        <v>0</v>
      </c>
      <c r="HX83" s="463">
        <f>+COUNTIF(CQ83,"&gt;0")*FTE</f>
        <v>0</v>
      </c>
      <c r="HY83" s="463">
        <f>+COUNTIF(CR83,"&gt;0")*FTE</f>
        <v>0</v>
      </c>
      <c r="HZ83" s="463">
        <f>+COUNTIF(CS83,"&gt;0")*FTE</f>
        <v>0</v>
      </c>
      <c r="IA83" s="463">
        <f>+COUNTIF(CT83,"&gt;0")*FTE</f>
        <v>0</v>
      </c>
      <c r="IB83" s="463">
        <f>+COUNTIF(CU83,"&gt;0")*FTE</f>
        <v>0</v>
      </c>
      <c r="IC83" s="463">
        <f>+COUNTIF(CV83,"&gt;0")*FTE</f>
        <v>0</v>
      </c>
      <c r="ID83" s="463">
        <f>+COUNTIF(CW83,"&gt;0")*FTE</f>
        <v>0</v>
      </c>
      <c r="IE83" s="463">
        <f>+COUNTIF(CX83,"&gt;0")*FTE</f>
        <v>0</v>
      </c>
      <c r="IF83" s="463">
        <f>+COUNTIF(CY83,"&gt;0")*FTE</f>
        <v>0</v>
      </c>
      <c r="IG83" s="463">
        <f>+COUNTIF(CZ83,"&gt;0")*FTE</f>
        <v>0</v>
      </c>
      <c r="IH83" s="463">
        <f>+COUNTIF(DA83,"&gt;0")*FTE</f>
        <v>0</v>
      </c>
      <c r="II83" s="463">
        <f>+COUNTIF(DB83,"&gt;0")*FTE</f>
        <v>0</v>
      </c>
      <c r="IJ83" s="463">
        <f>+COUNTIF(DC83,"&gt;0")*FTE</f>
        <v>0</v>
      </c>
      <c r="IK83" s="463">
        <f>+COUNTIF(DD83,"&gt;0")*FTE</f>
        <v>0</v>
      </c>
      <c r="IL83" s="463">
        <f>+COUNTIF(DE83,"&gt;0")*FTE</f>
        <v>0</v>
      </c>
      <c r="IM83" s="463">
        <f>+COUNTIF(DF83,"&gt;0")*FTE</f>
        <v>0</v>
      </c>
      <c r="IN83" s="463">
        <f>+COUNTIF(DG83,"&gt;0")*FTE</f>
        <v>0</v>
      </c>
      <c r="IO83" s="463">
        <f>+COUNTIF(DH83,"&gt;0")*FTE</f>
        <v>0</v>
      </c>
      <c r="IP83" s="463">
        <f>+COUNTIF(DI83,"&gt;0")*FTE</f>
        <v>0</v>
      </c>
      <c r="IQ83" s="463">
        <f>+COUNTIF(DJ83,"&gt;0")*FTE</f>
        <v>0</v>
      </c>
      <c r="IR83" s="463">
        <f>+COUNTIF(DK83,"&gt;0")*FTE</f>
        <v>0</v>
      </c>
      <c r="IS83" s="463">
        <f>+COUNTIF(DL83,"&gt;0")*FTE</f>
        <v>0</v>
      </c>
      <c r="IT83" s="463">
        <f>+COUNTIF(DM83,"&gt;0")*FTE</f>
        <v>0</v>
      </c>
      <c r="IU83" s="463">
        <f>+COUNTIF(DN83,"&gt;0")*FTE</f>
        <v>0</v>
      </c>
      <c r="IV83" s="463">
        <f>+COUNTIF(DO83,"&gt;0")*FTE</f>
        <v>0</v>
      </c>
      <c r="IW83" s="463">
        <f>+COUNTIF(DP83,"&gt;0")*FTE</f>
        <v>0</v>
      </c>
      <c r="IX83" s="463">
        <f>+COUNTIF(DQ83,"&gt;0")*FTE</f>
        <v>0</v>
      </c>
      <c r="IY83" s="463">
        <f>+COUNTIF(DR83,"&gt;0")*FTE</f>
        <v>0</v>
      </c>
      <c r="IZ83" s="463">
        <f>+COUNTIF(DS83,"&gt;0")*FTE</f>
        <v>0</v>
      </c>
      <c r="JA83" s="463">
        <f>+COUNTIF(DT83,"&gt;0")*FTE</f>
        <v>0</v>
      </c>
      <c r="JB83" s="463">
        <f>+COUNTIF(DU83,"&gt;0")*FTE</f>
        <v>0</v>
      </c>
      <c r="JC83" s="463">
        <f>+COUNTIF(DV83,"&gt;0")*FTE</f>
        <v>0</v>
      </c>
      <c r="JD83" s="463">
        <f>+COUNTIF(DW83,"&gt;0")*FTE</f>
        <v>0</v>
      </c>
      <c r="JE83" s="463">
        <f>+COUNTIF(DX83,"&gt;0")*FTE</f>
        <v>0</v>
      </c>
      <c r="JF83" s="463">
        <f>+COUNTIF(DY83,"&gt;0")*FTE</f>
        <v>0</v>
      </c>
      <c r="JG83" s="463">
        <f>+COUNTIF(DZ83,"&gt;0")*FTE</f>
        <v>0</v>
      </c>
      <c r="JH83" s="463">
        <f>+COUNTIF(EA83,"&gt;0")*FTE</f>
        <v>0</v>
      </c>
      <c r="JI83" s="463">
        <f>+COUNTIF(EB83,"&gt;0")*FTE</f>
        <v>0</v>
      </c>
      <c r="JJ83" s="463">
        <f>+COUNTIF(EC83,"&gt;0")*FTE</f>
        <v>0</v>
      </c>
      <c r="JK83" s="463">
        <f>+COUNTIF(ED83,"&gt;0")*FTE</f>
        <v>0</v>
      </c>
      <c r="JL83" s="463">
        <f>+COUNTIF(EE83,"&gt;0")*FTE</f>
        <v>0</v>
      </c>
      <c r="JM83" s="463">
        <f>+COUNTIF(EF83,"&gt;0")*FTE</f>
        <v>0</v>
      </c>
      <c r="JN83" s="463">
        <f>+COUNTIF(EG83,"&gt;0")*FTE</f>
        <v>0</v>
      </c>
      <c r="JO83" s="463">
        <f>+COUNTIF(EH83,"&gt;0")*FTE</f>
        <v>0</v>
      </c>
      <c r="JP83" s="463">
        <f>+COUNTIF(EI83,"&gt;0")*FTE</f>
        <v>0</v>
      </c>
      <c r="JQ83" s="463">
        <f>+COUNTIF(EJ83,"&gt;0")*FTE</f>
        <v>0</v>
      </c>
      <c r="JR83" s="463">
        <f>+COUNTIF(EK83,"&gt;0")*FTE</f>
        <v>0</v>
      </c>
      <c r="JS83" s="463">
        <f>+COUNTIF(EL83,"&gt;0")*FTE</f>
        <v>0</v>
      </c>
      <c r="JT83" s="463">
        <f>+COUNTIF(EM83,"&gt;0")*FTE</f>
        <v>0</v>
      </c>
      <c r="JU83" s="463">
        <f>+COUNTIF(EN83,"&gt;0")*FTE</f>
        <v>0</v>
      </c>
      <c r="JV83" s="463">
        <f>+COUNTIF(EO83,"&gt;0")*FTE</f>
        <v>0</v>
      </c>
      <c r="JW83" s="463">
        <f>+COUNTIF(EP83,"&gt;0")*FTE</f>
        <v>0</v>
      </c>
      <c r="JX83" s="463">
        <f>+COUNTIF(EQ83,"&gt;0")*FTE</f>
        <v>0</v>
      </c>
      <c r="JY83" s="463">
        <f>+COUNTIF(ER83,"&gt;0")*FTE</f>
        <v>0</v>
      </c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</row>
    <row r="84" ht="12.75" customHeight="1">
      <c r="A84" s="467"/>
      <c r="B84" s="473"/>
      <c r="C84" s="474"/>
      <c r="D84" s="475"/>
      <c r="E84" s="476"/>
      <c r="F84" s="475"/>
      <c r="G84" s="475"/>
      <c r="H84" s="475"/>
      <c r="I84" s="475"/>
      <c r="J84" s="477"/>
      <c r="K84" s="465">
        <f>+DATE((Starting_Year+F84-1)*ISNUMBER(F84)+2099*ISBLANK(F84),G84*ISNUMBER(G84)+12*ISBLANK(G84),1)</f>
        <v>73020</v>
      </c>
      <c r="L84" s="466">
        <f>+DATE((Starting_Year+H84-1)*ISNUMBER(H84)+2099*ISBLANK(H84),I84*ISNUMBER(I84)+12*ISBLANK(I84),1)</f>
        <v>73020</v>
      </c>
      <c r="M84" s="171">
        <f t="shared" si="93"/>
        <v>0</v>
      </c>
      <c r="N84" s="458" t="str">
        <f t="shared" si="94"/>
        <v/>
      </c>
      <c r="O84" s="82"/>
      <c r="P84" s="459"/>
      <c r="Q84" s="460">
        <f>(Q$70&gt;=Hire_Date)*Monthly_Salary+(AND(Q$68&lt;&gt;Hire_Month)*P84+AND(Q$68=Hire_Month,P84&gt;0)*P84*(1+Annual_Cost_of_Living_Adjustment))*(End_Date&gt;=Q$70)</f>
        <v>0</v>
      </c>
      <c r="R84" s="460">
        <f>(R$70=Hire_Date)*Monthly_Salary+(AND(R$68&lt;&gt;Hire_Month)*Q84+AND(R$68=Hire_Month,Q84&gt;0)*Q84*(1+Annual_Cost_of_Living_Adjustment))*(End_Date&gt;=R$70)</f>
        <v>0</v>
      </c>
      <c r="S84" s="460">
        <f>(S$70=Hire_Date)*Monthly_Salary+(AND(S$68&lt;&gt;Hire_Month)*R84+AND(S$68=Hire_Month,R84&gt;0)*R84*(1+Annual_Cost_of_Living_Adjustment))*(End_Date&gt;=S$70)</f>
        <v>0</v>
      </c>
      <c r="T84" s="460">
        <f>(T$70=Hire_Date)*Monthly_Salary+(AND(T$68&lt;&gt;Hire_Month)*S84+AND(T$68=Hire_Month,S84&gt;0)*S84*(1+Annual_Cost_of_Living_Adjustment))*(End_Date&gt;=T$70)</f>
        <v>0</v>
      </c>
      <c r="U84" s="460">
        <f>(U$70=Hire_Date)*Monthly_Salary+(AND(U$68&lt;&gt;Hire_Month)*T84+AND(U$68=Hire_Month,T84&gt;0)*T84*(1+Annual_Cost_of_Living_Adjustment))*(End_Date&gt;=U$70)</f>
        <v>0</v>
      </c>
      <c r="V84" s="460">
        <f>(V$70=Hire_Date)*Monthly_Salary+(AND(V$68&lt;&gt;Hire_Month)*U84+AND(V$68=Hire_Month,U84&gt;0)*U84*(1+Annual_Cost_of_Living_Adjustment))*(End_Date&gt;=V$70)</f>
        <v>0</v>
      </c>
      <c r="W84" s="460">
        <f>(W$70=Hire_Date)*Monthly_Salary+(AND(W$68&lt;&gt;Hire_Month)*V84+AND(W$68=Hire_Month,V84&gt;0)*V84*(1+Annual_Cost_of_Living_Adjustment))*(End_Date&gt;=W$70)</f>
        <v>0</v>
      </c>
      <c r="X84" s="460">
        <f>(X$70=Hire_Date)*Monthly_Salary+(AND(X$68&lt;&gt;Hire_Month)*W84+AND(X$68=Hire_Month,W84&gt;0)*W84*(1+Annual_Cost_of_Living_Adjustment))*(End_Date&gt;=X$70)</f>
        <v>0</v>
      </c>
      <c r="Y84" s="460">
        <f>(Y$70=Hire_Date)*Monthly_Salary+(AND(Y$68&lt;&gt;Hire_Month)*X84+AND(Y$68=Hire_Month,X84&gt;0)*X84*(1+Annual_Cost_of_Living_Adjustment))*(End_Date&gt;=Y$70)</f>
        <v>0</v>
      </c>
      <c r="Z84" s="460">
        <f>(Z$70=Hire_Date)*Monthly_Salary+(AND(Z$68&lt;&gt;Hire_Month)*Y84+AND(Z$68=Hire_Month,Y84&gt;0)*Y84*(1+Annual_Cost_of_Living_Adjustment))*(End_Date&gt;=Z$70)</f>
        <v>0</v>
      </c>
      <c r="AA84" s="460">
        <f>(AA$70=Hire_Date)*Monthly_Salary+(AND(AA$68&lt;&gt;Hire_Month)*Z84+AND(AA$68=Hire_Month,Z84&gt;0)*Z84*(1+Annual_Cost_of_Living_Adjustment))*(End_Date&gt;=AA$70)</f>
        <v>0</v>
      </c>
      <c r="AB84" s="460">
        <f>(AB$70=Hire_Date)*Monthly_Salary+(AND(AB$68&lt;&gt;Hire_Month)*AA84+AND(AB$68=Hire_Month,AA84&gt;0)*AA84*(1+Annual_Cost_of_Living_Adjustment))*(End_Date&gt;=AB$70)</f>
        <v>0</v>
      </c>
      <c r="AC84" s="460">
        <f>(AC$70=Hire_Date)*Monthly_Salary+(AND(AC$68&lt;&gt;Hire_Month)*AB84+AND(AC$68=Hire_Month,AB84&gt;0)*AB84*(1+Annual_Cost_of_Living_Adjustment))*(End_Date&gt;=AC$70)</f>
        <v>0</v>
      </c>
      <c r="AD84" s="460">
        <f>(AD$70=Hire_Date)*Monthly_Salary+(AND(AD$68&lt;&gt;Hire_Month)*AC84+AND(AD$68=Hire_Month,AC84&gt;0)*AC84*(1+Annual_Cost_of_Living_Adjustment))*(End_Date&gt;=AD$70)</f>
        <v>0</v>
      </c>
      <c r="AE84" s="460">
        <f>(AE$70=Hire_Date)*Monthly_Salary+(AND(AE$68&lt;&gt;Hire_Month)*AD84+AND(AE$68=Hire_Month,AD84&gt;0)*AD84*(1+Annual_Cost_of_Living_Adjustment))*(End_Date&gt;=AE$70)</f>
        <v>0</v>
      </c>
      <c r="AF84" s="460">
        <f>(AF$70=Hire_Date)*Monthly_Salary+(AND(AF$68&lt;&gt;Hire_Month)*AE84+AND(AF$68=Hire_Month,AE84&gt;0)*AE84*(1+Annual_Cost_of_Living_Adjustment))*(End_Date&gt;=AF$70)</f>
        <v>0</v>
      </c>
      <c r="AG84" s="460">
        <f>(AG$70=Hire_Date)*Monthly_Salary+(AND(AG$68&lt;&gt;Hire_Month)*AF84+AND(AG$68=Hire_Month,AF84&gt;0)*AF84*(1+Annual_Cost_of_Living_Adjustment))*(End_Date&gt;=AG$70)</f>
        <v>0</v>
      </c>
      <c r="AH84" s="460">
        <f>(AH$70=Hire_Date)*Monthly_Salary+(AND(AH$68&lt;&gt;Hire_Month)*AG84+AND(AH$68=Hire_Month,AG84&gt;0)*AG84*(1+Annual_Cost_of_Living_Adjustment))*(End_Date&gt;=AH$70)</f>
        <v>0</v>
      </c>
      <c r="AI84" s="460">
        <f>(AI$70=Hire_Date)*Monthly_Salary+(AND(AI$68&lt;&gt;Hire_Month)*AH84+AND(AI$68=Hire_Month,AH84&gt;0)*AH84*(1+Annual_Cost_of_Living_Adjustment))*(End_Date&gt;=AI$70)</f>
        <v>0</v>
      </c>
      <c r="AJ84" s="460">
        <f>(AJ$70=Hire_Date)*Monthly_Salary+(AND(AJ$68&lt;&gt;Hire_Month)*AI84+AND(AJ$68=Hire_Month,AI84&gt;0)*AI84*(1+Annual_Cost_of_Living_Adjustment))*(End_Date&gt;=AJ$70)</f>
        <v>0</v>
      </c>
      <c r="AK84" s="460">
        <f>(AK$70=Hire_Date)*Monthly_Salary+(AND(AK$68&lt;&gt;Hire_Month)*AJ84+AND(AK$68=Hire_Month,AJ84&gt;0)*AJ84*(1+Annual_Cost_of_Living_Adjustment))*(End_Date&gt;=AK$70)</f>
        <v>0</v>
      </c>
      <c r="AL84" s="460">
        <f>(AL$70=Hire_Date)*Monthly_Salary+(AND(AL$68&lt;&gt;Hire_Month)*AK84+AND(AL$68=Hire_Month,AK84&gt;0)*AK84*(1+Annual_Cost_of_Living_Adjustment))*(End_Date&gt;=AL$70)</f>
        <v>0</v>
      </c>
      <c r="AM84" s="460">
        <f>(AM$70=Hire_Date)*Monthly_Salary+(AND(AM$68&lt;&gt;Hire_Month)*AL84+AND(AM$68=Hire_Month,AL84&gt;0)*AL84*(1+Annual_Cost_of_Living_Adjustment))*(End_Date&gt;=AM$70)</f>
        <v>0</v>
      </c>
      <c r="AN84" s="460">
        <f>(AN$70=Hire_Date)*Monthly_Salary+(AND(AN$68&lt;&gt;Hire_Month)*AM84+AND(AN$68=Hire_Month,AM84&gt;0)*AM84*(1+Annual_Cost_of_Living_Adjustment))*(End_Date&gt;=AN$70)</f>
        <v>0</v>
      </c>
      <c r="AO84" s="460">
        <f>(AO$70=Hire_Date)*Monthly_Salary+(AND(AO$68&lt;&gt;Hire_Month)*AN84+AND(AO$68=Hire_Month,AN84&gt;0)*AN84*(1+Annual_Cost_of_Living_Adjustment))*(End_Date&gt;=AO$70)</f>
        <v>0</v>
      </c>
      <c r="AP84" s="460">
        <f>(AP$70=Hire_Date)*Monthly_Salary+(AND(AP$68&lt;&gt;Hire_Month)*AO84+AND(AP$68=Hire_Month,AO84&gt;0)*AO84*(1+Annual_Cost_of_Living_Adjustment))*(End_Date&gt;=AP$70)</f>
        <v>0</v>
      </c>
      <c r="AQ84" s="460">
        <f>(AQ$70=Hire_Date)*Monthly_Salary+(AND(AQ$68&lt;&gt;Hire_Month)*AP84+AND(AQ$68=Hire_Month,AP84&gt;0)*AP84*(1+Annual_Cost_of_Living_Adjustment))*(End_Date&gt;=AQ$70)</f>
        <v>0</v>
      </c>
      <c r="AR84" s="460">
        <f>(AR$70=Hire_Date)*Monthly_Salary+(AND(AR$68&lt;&gt;Hire_Month)*AQ84+AND(AR$68=Hire_Month,AQ84&gt;0)*AQ84*(1+Annual_Cost_of_Living_Adjustment))*(End_Date&gt;=AR$70)</f>
        <v>0</v>
      </c>
      <c r="AS84" s="460">
        <f>(AS$70=Hire_Date)*Monthly_Salary+(AND(AS$68&lt;&gt;Hire_Month)*AR84+AND(AS$68=Hire_Month,AR84&gt;0)*AR84*(1+Annual_Cost_of_Living_Adjustment))*(End_Date&gt;=AS$70)</f>
        <v>0</v>
      </c>
      <c r="AT84" s="460">
        <f>(AT$70=Hire_Date)*Monthly_Salary+(AND(AT$68&lt;&gt;Hire_Month)*AS84+AND(AT$68=Hire_Month,AS84&gt;0)*AS84*(1+Annual_Cost_of_Living_Adjustment))*(End_Date&gt;=AT$70)</f>
        <v>0</v>
      </c>
      <c r="AU84" s="460">
        <f>(AU$70=Hire_Date)*Monthly_Salary+(AND(AU$68&lt;&gt;Hire_Month)*AT84+AND(AU$68=Hire_Month,AT84&gt;0)*AT84*(1+Annual_Cost_of_Living_Adjustment))*(End_Date&gt;=AU$70)</f>
        <v>0</v>
      </c>
      <c r="AV84" s="460">
        <f>(AV$70=Hire_Date)*Monthly_Salary+(AND(AV$68&lt;&gt;Hire_Month)*AU84+AND(AV$68=Hire_Month,AU84&gt;0)*AU84*(1+Annual_Cost_of_Living_Adjustment))*(End_Date&gt;=AV$70)</f>
        <v>0</v>
      </c>
      <c r="AW84" s="460">
        <f>(AW$70=Hire_Date)*Monthly_Salary+(AND(AW$68&lt;&gt;Hire_Month)*AV84+AND(AW$68=Hire_Month,AV84&gt;0)*AV84*(1+Annual_Cost_of_Living_Adjustment))*(End_Date&gt;=AW$70)</f>
        <v>0</v>
      </c>
      <c r="AX84" s="460">
        <f>(AX$70=Hire_Date)*Monthly_Salary+(AND(AX$68&lt;&gt;Hire_Month)*AW84+AND(AX$68=Hire_Month,AW84&gt;0)*AW84*(1+Annual_Cost_of_Living_Adjustment))*(End_Date&gt;=AX$70)</f>
        <v>0</v>
      </c>
      <c r="AY84" s="460">
        <f>(AY$70=Hire_Date)*Monthly_Salary+(AND(AY$68&lt;&gt;Hire_Month)*AX84+AND(AY$68=Hire_Month,AX84&gt;0)*AX84*(1+Annual_Cost_of_Living_Adjustment))*(End_Date&gt;=AY$70)</f>
        <v>0</v>
      </c>
      <c r="AZ84" s="460">
        <f>(AZ$70=Hire_Date)*Monthly_Salary+(AND(AZ$68&lt;&gt;Hire_Month)*AY84+AND(AZ$68=Hire_Month,AY84&gt;0)*AY84*(1+Annual_Cost_of_Living_Adjustment))*(End_Date&gt;=AZ$70)</f>
        <v>0</v>
      </c>
      <c r="BA84" s="460">
        <f>(BA$70=Hire_Date)*Monthly_Salary+(AND(BA$68&lt;&gt;Hire_Month)*AZ84+AND(BA$68=Hire_Month,AZ84&gt;0)*AZ84*(1+Annual_Cost_of_Living_Adjustment))*(End_Date&gt;=BA$70)</f>
        <v>0</v>
      </c>
      <c r="BB84" s="460">
        <f>(BB$70=Hire_Date)*Monthly_Salary+(AND(BB$68&lt;&gt;Hire_Month)*BA84+AND(BB$68=Hire_Month,BA84&gt;0)*BA84*(1+Annual_Cost_of_Living_Adjustment))*(End_Date&gt;=BB$70)</f>
        <v>0</v>
      </c>
      <c r="BC84" s="460">
        <f>(BC$70=Hire_Date)*Monthly_Salary+(AND(BC$68&lt;&gt;Hire_Month)*BB84+AND(BC$68=Hire_Month,BB84&gt;0)*BB84*(1+Annual_Cost_of_Living_Adjustment))*(End_Date&gt;=BC$70)</f>
        <v>0</v>
      </c>
      <c r="BD84" s="460">
        <f>(BD$70=Hire_Date)*Monthly_Salary+(AND(BD$68&lt;&gt;Hire_Month)*BC84+AND(BD$68=Hire_Month,BC84&gt;0)*BC84*(1+Annual_Cost_of_Living_Adjustment))*(End_Date&gt;=BD$70)</f>
        <v>0</v>
      </c>
      <c r="BE84" s="460">
        <f>(BE$70=Hire_Date)*Monthly_Salary+(AND(BE$68&lt;&gt;Hire_Month)*BD84+AND(BE$68=Hire_Month,BD84&gt;0)*BD84*(1+Annual_Cost_of_Living_Adjustment))*(End_Date&gt;=BE$70)</f>
        <v>0</v>
      </c>
      <c r="BF84" s="460">
        <f>(BF$70=Hire_Date)*Monthly_Salary+(AND(BF$68&lt;&gt;Hire_Month)*BE84+AND(BF$68=Hire_Month,BE84&gt;0)*BE84*(1+Annual_Cost_of_Living_Adjustment))*(End_Date&gt;=BF$70)</f>
        <v>0</v>
      </c>
      <c r="BG84" s="460">
        <f>(BG$70=Hire_Date)*Monthly_Salary+(AND(BG$68&lt;&gt;Hire_Month)*BF84+AND(BG$68=Hire_Month,BF84&gt;0)*BF84*(1+Annual_Cost_of_Living_Adjustment))*(End_Date&gt;=BG$70)</f>
        <v>0</v>
      </c>
      <c r="BH84" s="460">
        <f>(BH$70=Hire_Date)*Monthly_Salary+(AND(BH$68&lt;&gt;Hire_Month)*BG84+AND(BH$68=Hire_Month,BG84&gt;0)*BG84*(1+Annual_Cost_of_Living_Adjustment))*(End_Date&gt;=BH$70)</f>
        <v>0</v>
      </c>
      <c r="BI84" s="460">
        <f>(BI$70=Hire_Date)*Monthly_Salary+(AND(BI$68&lt;&gt;Hire_Month)*BH84+AND(BI$68=Hire_Month,BH84&gt;0)*BH84*(1+Annual_Cost_of_Living_Adjustment))*(End_Date&gt;=BI$70)</f>
        <v>0</v>
      </c>
      <c r="BJ84" s="460">
        <f>(BJ$70=Hire_Date)*Monthly_Salary+(AND(BJ$68&lt;&gt;Hire_Month)*BI84+AND(BJ$68=Hire_Month,BI84&gt;0)*BI84*(1+Annual_Cost_of_Living_Adjustment))*(End_Date&gt;=BJ$70)</f>
        <v>0</v>
      </c>
      <c r="BK84" s="460">
        <f>(BK$70=Hire_Date)*Monthly_Salary+(AND(BK$68&lt;&gt;Hire_Month)*BJ84+AND(BK$68=Hire_Month,BJ84&gt;0)*BJ84*(1+Annual_Cost_of_Living_Adjustment))*(End_Date&gt;=BK$70)</f>
        <v>0</v>
      </c>
      <c r="BL84" s="460">
        <f>(BL$70=Hire_Date)*Monthly_Salary+(AND(BL$68&lt;&gt;Hire_Month)*BK84+AND(BL$68=Hire_Month,BK84&gt;0)*BK84*(1+Annual_Cost_of_Living_Adjustment))*(End_Date&gt;=BL$70)</f>
        <v>0</v>
      </c>
      <c r="BM84" s="460">
        <f>(BM$70=Hire_Date)*Monthly_Salary+(AND(BM$68&lt;&gt;Hire_Month)*BL84+AND(BM$68=Hire_Month,BL84&gt;0)*BL84*(1+Annual_Cost_of_Living_Adjustment))*(End_Date&gt;=BM$70)</f>
        <v>0</v>
      </c>
      <c r="BN84" s="460">
        <f>(BN$70=Hire_Date)*Monthly_Salary+(AND(BN$68&lt;&gt;Hire_Month)*BM84+AND(BN$68=Hire_Month,BM84&gt;0)*BM84*(1+Annual_Cost_of_Living_Adjustment))*(End_Date&gt;=BN$70)</f>
        <v>0</v>
      </c>
      <c r="BO84" s="460">
        <f>(BO$70=Hire_Date)*Monthly_Salary+(AND(BO$68&lt;&gt;Hire_Month)*BN84+AND(BO$68=Hire_Month,BN84&gt;0)*BN84*(1+Annual_Cost_of_Living_Adjustment))*(End_Date&gt;=BO$70)</f>
        <v>0</v>
      </c>
      <c r="BP84" s="460">
        <f>(BP$70=Hire_Date)*Monthly_Salary+(AND(BP$68&lt;&gt;Hire_Month)*BO84+AND(BP$68=Hire_Month,BO84&gt;0)*BO84*(1+Annual_Cost_of_Living_Adjustment))*(End_Date&gt;=BP$70)</f>
        <v>0</v>
      </c>
      <c r="BQ84" s="460">
        <f>(BQ$70=Hire_Date)*Monthly_Salary+(AND(BQ$68&lt;&gt;Hire_Month)*BP84+AND(BQ$68=Hire_Month,BP84&gt;0)*BP84*(1+Annual_Cost_of_Living_Adjustment))*(End_Date&gt;=BQ$70)</f>
        <v>0</v>
      </c>
      <c r="BR84" s="460">
        <f>(BR$70=Hire_Date)*Monthly_Salary+(AND(BR$68&lt;&gt;Hire_Month)*BQ84+AND(BR$68=Hire_Month,BQ84&gt;0)*BQ84*(1+Annual_Cost_of_Living_Adjustment))*(End_Date&gt;=BR$70)</f>
        <v>0</v>
      </c>
      <c r="BS84" s="460">
        <f>(BS$70=Hire_Date)*Monthly_Salary+(AND(BS$68&lt;&gt;Hire_Month)*BR84+AND(BS$68=Hire_Month,BR84&gt;0)*BR84*(1+Annual_Cost_of_Living_Adjustment))*(End_Date&gt;=BS$70)</f>
        <v>0</v>
      </c>
      <c r="BT84" s="460">
        <f>(BT$70=Hire_Date)*Monthly_Salary+(AND(BT$68&lt;&gt;Hire_Month)*BS84+AND(BT$68=Hire_Month,BS84&gt;0)*BS84*(1+Annual_Cost_of_Living_Adjustment))*(End_Date&gt;=BT$70)</f>
        <v>0</v>
      </c>
      <c r="BU84" s="460">
        <f>(BU$70=Hire_Date)*Monthly_Salary+(AND(BU$68&lt;&gt;Hire_Month)*BT84+AND(BU$68=Hire_Month,BT84&gt;0)*BT84*(1+Annual_Cost_of_Living_Adjustment))*(End_Date&gt;=BU$70)</f>
        <v>0</v>
      </c>
      <c r="BV84" s="460">
        <f>(BV$70=Hire_Date)*Monthly_Salary+(AND(BV$68&lt;&gt;Hire_Month)*BU84+AND(BV$68=Hire_Month,BU84&gt;0)*BU84*(1+Annual_Cost_of_Living_Adjustment))*(End_Date&gt;=BV$70)</f>
        <v>0</v>
      </c>
      <c r="BW84" s="460">
        <f>(BW$70=Hire_Date)*Monthly_Salary+(AND(BW$68&lt;&gt;Hire_Month)*BV84+AND(BW$68=Hire_Month,BV84&gt;0)*BV84*(1+Annual_Cost_of_Living_Adjustment))*(End_Date&gt;=BW$70)</f>
        <v>0</v>
      </c>
      <c r="BX84" s="460">
        <f>(BX$70=Hire_Date)*Monthly_Salary+(AND(BX$68&lt;&gt;Hire_Month)*BW84+AND(BX$68=Hire_Month,BW84&gt;0)*BW84*(1+Annual_Cost_of_Living_Adjustment))*(End_Date&gt;=BX$70)</f>
        <v>0</v>
      </c>
      <c r="BY84" s="460">
        <f>(BY$70=Hire_Date)*Monthly_Salary+(AND(BY$68&lt;&gt;Hire_Month)*BX84+AND(BY$68=Hire_Month,BX84&gt;0)*BX84*(1+Annual_Cost_of_Living_Adjustment))*(End_Date&gt;=BY$70)</f>
        <v>0</v>
      </c>
      <c r="BZ84" s="460">
        <f>(BZ$70=Hire_Date)*Monthly_Salary+(AND(BZ$68&lt;&gt;Hire_Month)*BY84+AND(BZ$68=Hire_Month,BY84&gt;0)*BY84*(1+Annual_Cost_of_Living_Adjustment))*(End_Date&gt;=BZ$70)</f>
        <v>0</v>
      </c>
      <c r="CA84" s="460">
        <f>(CA$70=Hire_Date)*Monthly_Salary+(AND(CA$68&lt;&gt;Hire_Month)*BZ84+AND(CA$68=Hire_Month,BZ84&gt;0)*BZ84*(1+Annual_Cost_of_Living_Adjustment))*(End_Date&gt;=CA$70)</f>
        <v>0</v>
      </c>
      <c r="CB84" s="460">
        <f>(CB$70=Hire_Date)*Monthly_Salary+(AND(CB$68&lt;&gt;Hire_Month)*CA84+AND(CB$68=Hire_Month,CA84&gt;0)*CA84*(1+Annual_Cost_of_Living_Adjustment))*(End_Date&gt;=CB$70)</f>
        <v>0</v>
      </c>
      <c r="CC84" s="460">
        <f>(CC$70=Hire_Date)*Monthly_Salary+(AND(CC$68&lt;&gt;Hire_Month)*CB84+AND(CC$68=Hire_Month,CB84&gt;0)*CB84*(1+Annual_Cost_of_Living_Adjustment))*(End_Date&gt;=CC$70)</f>
        <v>0</v>
      </c>
      <c r="CD84" s="460">
        <f>(CD$70=Hire_Date)*Monthly_Salary+(AND(CD$68&lt;&gt;Hire_Month)*CC84+AND(CD$68=Hire_Month,CC84&gt;0)*CC84*(1+Annual_Cost_of_Living_Adjustment))*(End_Date&gt;=CD$70)</f>
        <v>0</v>
      </c>
      <c r="CE84" s="460">
        <f>(CE$70=Hire_Date)*Monthly_Salary+(AND(CE$68&lt;&gt;Hire_Month)*CD84+AND(CE$68=Hire_Month,CD84&gt;0)*CD84*(1+Annual_Cost_of_Living_Adjustment))*(End_Date&gt;=CE$70)</f>
        <v>0</v>
      </c>
      <c r="CF84" s="460">
        <f>(CF$70=Hire_Date)*Monthly_Salary+(AND(CF$68&lt;&gt;Hire_Month)*CE84+AND(CF$68=Hire_Month,CE84&gt;0)*CE84*(1+Annual_Cost_of_Living_Adjustment))*(End_Date&gt;=CF$70)</f>
        <v>0</v>
      </c>
      <c r="CG84" s="460">
        <f>(CG$70=Hire_Date)*Monthly_Salary+(AND(CG$68&lt;&gt;Hire_Month)*CF84+AND(CG$68=Hire_Month,CF84&gt;0)*CF84*(1+Annual_Cost_of_Living_Adjustment))*(End_Date&gt;=CG$70)</f>
        <v>0</v>
      </c>
      <c r="CH84" s="460">
        <f>(CH$70=Hire_Date)*Monthly_Salary+(AND(CH$68&lt;&gt;Hire_Month)*CG84+AND(CH$68=Hire_Month,CG84&gt;0)*CG84*(1+Annual_Cost_of_Living_Adjustment))*(End_Date&gt;=CH$70)</f>
        <v>0</v>
      </c>
      <c r="CI84" s="460">
        <f>(CI$70=Hire_Date)*Monthly_Salary+(AND(CI$68&lt;&gt;Hire_Month)*CH84+AND(CI$68=Hire_Month,CH84&gt;0)*CH84*(1+Annual_Cost_of_Living_Adjustment))*(End_Date&gt;=CI$70)</f>
        <v>0</v>
      </c>
      <c r="CJ84" s="460">
        <f>(CJ$70=Hire_Date)*Monthly_Salary+(AND(CJ$68&lt;&gt;Hire_Month)*CI84+AND(CJ$68=Hire_Month,CI84&gt;0)*CI84*(1+Annual_Cost_of_Living_Adjustment))*(End_Date&gt;=CJ$70)</f>
        <v>0</v>
      </c>
      <c r="CK84" s="460">
        <f>(CK$70=Hire_Date)*Monthly_Salary+(AND(CK$68&lt;&gt;Hire_Month)*CJ84+AND(CK$68=Hire_Month,CJ84&gt;0)*CJ84*(1+Annual_Cost_of_Living_Adjustment))*(End_Date&gt;=CK$70)</f>
        <v>0</v>
      </c>
      <c r="CL84" s="460">
        <f>(CL$70=Hire_Date)*Monthly_Salary+(AND(CL$68&lt;&gt;Hire_Month)*CK84+AND(CL$68=Hire_Month,CK84&gt;0)*CK84*(1+Annual_Cost_of_Living_Adjustment))*(End_Date&gt;=CL$70)</f>
        <v>0</v>
      </c>
      <c r="CM84" s="460">
        <f>(CM$70=Hire_Date)*Monthly_Salary+(AND(CM$68&lt;&gt;Hire_Month)*CL84+AND(CM$68=Hire_Month,CL84&gt;0)*CL84*(1+Annual_Cost_of_Living_Adjustment))*(End_Date&gt;=CM$70)</f>
        <v>0</v>
      </c>
      <c r="CN84" s="460">
        <f>(CN$70=Hire_Date)*Monthly_Salary+(AND(CN$68&lt;&gt;Hire_Month)*CM84+AND(CN$68=Hire_Month,CM84&gt;0)*CM84*(1+Annual_Cost_of_Living_Adjustment))*(End_Date&gt;=CN$70)</f>
        <v>0</v>
      </c>
      <c r="CO84" s="460">
        <f>(CO$70=Hire_Date)*Monthly_Salary+(AND(CO$68&lt;&gt;Hire_Month)*CN84+AND(CO$68=Hire_Month,CN84&gt;0)*CN84*(1+Annual_Cost_of_Living_Adjustment))*(End_Date&gt;=CO$70)</f>
        <v>0</v>
      </c>
      <c r="CP84" s="460">
        <f>(CP$70=Hire_Date)*Monthly_Salary+(AND(CP$68&lt;&gt;Hire_Month)*CO84+AND(CP$68=Hire_Month,CO84&gt;0)*CO84*(1+Annual_Cost_of_Living_Adjustment))*(End_Date&gt;=CP$70)</f>
        <v>0</v>
      </c>
      <c r="CQ84" s="460">
        <f>(CQ$70=Hire_Date)*Monthly_Salary+(AND(CQ$68&lt;&gt;Hire_Month)*CP84+AND(CQ$68=Hire_Month,CP84&gt;0)*CP84*(1+Annual_Cost_of_Living_Adjustment))*(End_Date&gt;=CQ$70)</f>
        <v>0</v>
      </c>
      <c r="CR84" s="460">
        <f>(CR$70=Hire_Date)*Monthly_Salary+(AND(CR$68&lt;&gt;Hire_Month)*CQ84+AND(CR$68=Hire_Month,CQ84&gt;0)*CQ84*(1+Annual_Cost_of_Living_Adjustment))*(End_Date&gt;=CR$70)</f>
        <v>0</v>
      </c>
      <c r="CS84" s="460">
        <f>(CS$70=Hire_Date)*Monthly_Salary+(AND(CS$68&lt;&gt;Hire_Month)*CR84+AND(CS$68=Hire_Month,CR84&gt;0)*CR84*(1+Annual_Cost_of_Living_Adjustment))*(End_Date&gt;=CS$70)</f>
        <v>0</v>
      </c>
      <c r="CT84" s="460">
        <f>(CT$70=Hire_Date)*Monthly_Salary+(AND(CT$68&lt;&gt;Hire_Month)*CS84+AND(CT$68=Hire_Month,CS84&gt;0)*CS84*(1+Annual_Cost_of_Living_Adjustment))*(End_Date&gt;=CT$70)</f>
        <v>0</v>
      </c>
      <c r="CU84" s="460">
        <f>(CU$70=Hire_Date)*Monthly_Salary+(AND(CU$68&lt;&gt;Hire_Month)*CT84+AND(CU$68=Hire_Month,CT84&gt;0)*CT84*(1+Annual_Cost_of_Living_Adjustment))*(End_Date&gt;=CU$70)</f>
        <v>0</v>
      </c>
      <c r="CV84" s="460">
        <f>(CV$70=Hire_Date)*Monthly_Salary+(AND(CV$68&lt;&gt;Hire_Month)*CU84+AND(CV$68=Hire_Month,CU84&gt;0)*CU84*(1+Annual_Cost_of_Living_Adjustment))*(End_Date&gt;=CV$70)</f>
        <v>0</v>
      </c>
      <c r="CW84" s="460">
        <f>(CW$70=Hire_Date)*Monthly_Salary+(AND(CW$68&lt;&gt;Hire_Month)*CV84+AND(CW$68=Hire_Month,CV84&gt;0)*CV84*(1+Annual_Cost_of_Living_Adjustment))*(End_Date&gt;=CW$70)</f>
        <v>0</v>
      </c>
      <c r="CX84" s="460">
        <f>(CX$70=Hire_Date)*Monthly_Salary+(AND(CX$68&lt;&gt;Hire_Month)*CW84+AND(CX$68=Hire_Month,CW84&gt;0)*CW84*(1+Annual_Cost_of_Living_Adjustment))*(End_Date&gt;=CX$70)</f>
        <v>0</v>
      </c>
      <c r="CY84" s="460">
        <f>(CY$70=Hire_Date)*Monthly_Salary+(AND(CY$68&lt;&gt;Hire_Month)*CX84+AND(CY$68=Hire_Month,CX84&gt;0)*CX84*(1+Annual_Cost_of_Living_Adjustment))*(End_Date&gt;=CY$70)</f>
        <v>0</v>
      </c>
      <c r="CZ84" s="460">
        <f>(CZ$70=Hire_Date)*Monthly_Salary+(AND(CZ$68&lt;&gt;Hire_Month)*CY84+AND(CZ$68=Hire_Month,CY84&gt;0)*CY84*(1+Annual_Cost_of_Living_Adjustment))*(End_Date&gt;=CZ$70)</f>
        <v>0</v>
      </c>
      <c r="DA84" s="460">
        <f>(DA$70=Hire_Date)*Monthly_Salary+(AND(DA$68&lt;&gt;Hire_Month)*CZ84+AND(DA$68=Hire_Month,CZ84&gt;0)*CZ84*(1+Annual_Cost_of_Living_Adjustment))*(End_Date&gt;=DA$70)</f>
        <v>0</v>
      </c>
      <c r="DB84" s="460">
        <f>(DB$70=Hire_Date)*Monthly_Salary+(AND(DB$68&lt;&gt;Hire_Month)*DA84+AND(DB$68=Hire_Month,DA84&gt;0)*DA84*(1+Annual_Cost_of_Living_Adjustment))*(End_Date&gt;=DB$70)</f>
        <v>0</v>
      </c>
      <c r="DC84" s="460">
        <f>(DC$70=Hire_Date)*Monthly_Salary+(AND(DC$68&lt;&gt;Hire_Month)*DB84+AND(DC$68=Hire_Month,DB84&gt;0)*DB84*(1+Annual_Cost_of_Living_Adjustment))*(End_Date&gt;=DC$70)</f>
        <v>0</v>
      </c>
      <c r="DD84" s="460">
        <f>(DD$70=Hire_Date)*Monthly_Salary+(AND(DD$68&lt;&gt;Hire_Month)*DC84+AND(DD$68=Hire_Month,DC84&gt;0)*DC84*(1+Annual_Cost_of_Living_Adjustment))*(End_Date&gt;=DD$70)</f>
        <v>0</v>
      </c>
      <c r="DE84" s="460">
        <f>(DE$70=Hire_Date)*Monthly_Salary+(AND(DE$68&lt;&gt;Hire_Month)*DD84+AND(DE$68=Hire_Month,DD84&gt;0)*DD84*(1+Annual_Cost_of_Living_Adjustment))*(End_Date&gt;=DE$70)</f>
        <v>0</v>
      </c>
      <c r="DF84" s="460">
        <f>(DF$70=Hire_Date)*Monthly_Salary+(AND(DF$68&lt;&gt;Hire_Month)*DE84+AND(DF$68=Hire_Month,DE84&gt;0)*DE84*(1+Annual_Cost_of_Living_Adjustment))*(End_Date&gt;=DF$70)</f>
        <v>0</v>
      </c>
      <c r="DG84" s="460">
        <f>(DG$70=Hire_Date)*Monthly_Salary+(AND(DG$68&lt;&gt;Hire_Month)*DF84+AND(DG$68=Hire_Month,DF84&gt;0)*DF84*(1+Annual_Cost_of_Living_Adjustment))*(End_Date&gt;=DG$70)</f>
        <v>0</v>
      </c>
      <c r="DH84" s="460">
        <f>(DH$70=Hire_Date)*Monthly_Salary+(AND(DH$68&lt;&gt;Hire_Month)*DG84+AND(DH$68=Hire_Month,DG84&gt;0)*DG84*(1+Annual_Cost_of_Living_Adjustment))*(End_Date&gt;=DH$70)</f>
        <v>0</v>
      </c>
      <c r="DI84" s="460">
        <f>(DI$70=Hire_Date)*Monthly_Salary+(AND(DI$68&lt;&gt;Hire_Month)*DH84+AND(DI$68=Hire_Month,DH84&gt;0)*DH84*(1+Annual_Cost_of_Living_Adjustment))*(End_Date&gt;=DI$70)</f>
        <v>0</v>
      </c>
      <c r="DJ84" s="460">
        <f>(DJ$70=Hire_Date)*Monthly_Salary+(AND(DJ$68&lt;&gt;Hire_Month)*DI84+AND(DJ$68=Hire_Month,DI84&gt;0)*DI84*(1+Annual_Cost_of_Living_Adjustment))*(End_Date&gt;=DJ$70)</f>
        <v>0</v>
      </c>
      <c r="DK84" s="460">
        <f>(DK$70=Hire_Date)*Monthly_Salary+(AND(DK$68&lt;&gt;Hire_Month)*DJ84+AND(DK$68=Hire_Month,DJ84&gt;0)*DJ84*(1+Annual_Cost_of_Living_Adjustment))*(End_Date&gt;=DK$70)</f>
        <v>0</v>
      </c>
      <c r="DL84" s="460">
        <f>(DL$70=Hire_Date)*Monthly_Salary+(AND(DL$68&lt;&gt;Hire_Month)*DK84+AND(DL$68=Hire_Month,DK84&gt;0)*DK84*(1+Annual_Cost_of_Living_Adjustment))*(End_Date&gt;=DL$70)</f>
        <v>0</v>
      </c>
      <c r="DM84" s="460">
        <f>(DM$70=Hire_Date)*Monthly_Salary+(AND(DM$68&lt;&gt;Hire_Month)*DL84+AND(DM$68=Hire_Month,DL84&gt;0)*DL84*(1+Annual_Cost_of_Living_Adjustment))*(End_Date&gt;=DM$70)</f>
        <v>0</v>
      </c>
      <c r="DN84" s="460">
        <f>(DN$70=Hire_Date)*Monthly_Salary+(AND(DN$68&lt;&gt;Hire_Month)*DM84+AND(DN$68=Hire_Month,DM84&gt;0)*DM84*(1+Annual_Cost_of_Living_Adjustment))*(End_Date&gt;=DN$70)</f>
        <v>0</v>
      </c>
      <c r="DO84" s="460">
        <f>(DO$70=Hire_Date)*Monthly_Salary+(AND(DO$68&lt;&gt;Hire_Month)*DN84+AND(DO$68=Hire_Month,DN84&gt;0)*DN84*(1+Annual_Cost_of_Living_Adjustment))*(End_Date&gt;=DO$70)</f>
        <v>0</v>
      </c>
      <c r="DP84" s="460">
        <f>(DP$70=Hire_Date)*Monthly_Salary+(AND(DP$68&lt;&gt;Hire_Month)*DO84+AND(DP$68=Hire_Month,DO84&gt;0)*DO84*(1+Annual_Cost_of_Living_Adjustment))*(End_Date&gt;=DP$70)</f>
        <v>0</v>
      </c>
      <c r="DQ84" s="460">
        <f>(DQ$70=Hire_Date)*Monthly_Salary+(AND(DQ$68&lt;&gt;Hire_Month)*DP84+AND(DQ$68=Hire_Month,DP84&gt;0)*DP84*(1+Annual_Cost_of_Living_Adjustment))*(End_Date&gt;=DQ$70)</f>
        <v>0</v>
      </c>
      <c r="DR84" s="460">
        <f>(DR$70=Hire_Date)*Monthly_Salary+(AND(DR$68&lt;&gt;Hire_Month)*DQ84+AND(DR$68=Hire_Month,DQ84&gt;0)*DQ84*(1+Annual_Cost_of_Living_Adjustment))*(End_Date&gt;=DR$70)</f>
        <v>0</v>
      </c>
      <c r="DS84" s="460">
        <f>(DS$70=Hire_Date)*Monthly_Salary+(AND(DS$68&lt;&gt;Hire_Month)*DR84+AND(DS$68=Hire_Month,DR84&gt;0)*DR84*(1+Annual_Cost_of_Living_Adjustment))*(End_Date&gt;=DS$70)</f>
        <v>0</v>
      </c>
      <c r="DT84" s="460">
        <f>(DT$70=Hire_Date)*Monthly_Salary+(AND(DT$68&lt;&gt;Hire_Month)*DS84+AND(DT$68=Hire_Month,DS84&gt;0)*DS84*(1+Annual_Cost_of_Living_Adjustment))*(End_Date&gt;=DT$70)</f>
        <v>0</v>
      </c>
      <c r="DU84" s="460">
        <f>(DU$70=Hire_Date)*Monthly_Salary+(AND(DU$68&lt;&gt;Hire_Month)*DT84+AND(DU$68=Hire_Month,DT84&gt;0)*DT84*(1+Annual_Cost_of_Living_Adjustment))*(End_Date&gt;=DU$70)</f>
        <v>0</v>
      </c>
      <c r="DV84" s="460">
        <f>(DV$70=Hire_Date)*Monthly_Salary+(AND(DV$68&lt;&gt;Hire_Month)*DU84+AND(DV$68=Hire_Month,DU84&gt;0)*DU84*(1+Annual_Cost_of_Living_Adjustment))*(End_Date&gt;=DV$70)</f>
        <v>0</v>
      </c>
      <c r="DW84" s="460">
        <f>(DW$70=Hire_Date)*Monthly_Salary+(AND(DW$68&lt;&gt;Hire_Month)*DV84+AND(DW$68=Hire_Month,DV84&gt;0)*DV84*(1+Annual_Cost_of_Living_Adjustment))*(End_Date&gt;=DW$70)</f>
        <v>0</v>
      </c>
      <c r="DX84" s="460">
        <f>(DX$70=Hire_Date)*Monthly_Salary+(AND(DX$68&lt;&gt;Hire_Month)*DW84+AND(DX$68=Hire_Month,DW84&gt;0)*DW84*(1+Annual_Cost_of_Living_Adjustment))*(End_Date&gt;=DX$70)</f>
        <v>0</v>
      </c>
      <c r="DY84" s="460">
        <f>(DY$70=Hire_Date)*Monthly_Salary+(AND(DY$68&lt;&gt;Hire_Month)*DX84+AND(DY$68=Hire_Month,DX84&gt;0)*DX84*(1+Annual_Cost_of_Living_Adjustment))*(End_Date&gt;=DY$70)</f>
        <v>0</v>
      </c>
      <c r="DZ84" s="460">
        <f>(DZ$70=Hire_Date)*Monthly_Salary+(AND(DZ$68&lt;&gt;Hire_Month)*DY84+AND(DZ$68=Hire_Month,DY84&gt;0)*DY84*(1+Annual_Cost_of_Living_Adjustment))*(End_Date&gt;=DZ$70)</f>
        <v>0</v>
      </c>
      <c r="EA84" s="460">
        <f>(EA$70=Hire_Date)*Monthly_Salary+(AND(EA$68&lt;&gt;Hire_Month)*DZ84+AND(EA$68=Hire_Month,DZ84&gt;0)*DZ84*(1+Annual_Cost_of_Living_Adjustment))*(End_Date&gt;=EA$70)</f>
        <v>0</v>
      </c>
      <c r="EB84" s="460">
        <f>(EB$70=Hire_Date)*Monthly_Salary+(AND(EB$68&lt;&gt;Hire_Month)*EA84+AND(EB$68=Hire_Month,EA84&gt;0)*EA84*(1+Annual_Cost_of_Living_Adjustment))*(End_Date&gt;=EB$70)</f>
        <v>0</v>
      </c>
      <c r="EC84" s="460">
        <f>(EC$70=Hire_Date)*Monthly_Salary+(AND(EC$68&lt;&gt;Hire_Month)*EB84+AND(EC$68=Hire_Month,EB84&gt;0)*EB84*(1+Annual_Cost_of_Living_Adjustment))*(End_Date&gt;=EC$70)</f>
        <v>0</v>
      </c>
      <c r="ED84" s="460">
        <f>(ED$70=Hire_Date)*Monthly_Salary+(AND(ED$68&lt;&gt;Hire_Month)*EC84+AND(ED$68=Hire_Month,EC84&gt;0)*EC84*(1+Annual_Cost_of_Living_Adjustment))*(End_Date&gt;=ED$70)</f>
        <v>0</v>
      </c>
      <c r="EE84" s="460">
        <f>(EE$70=Hire_Date)*Monthly_Salary+(AND(EE$68&lt;&gt;Hire_Month)*ED84+AND(EE$68=Hire_Month,ED84&gt;0)*ED84*(1+Annual_Cost_of_Living_Adjustment))*(End_Date&gt;=EE$70)</f>
        <v>0</v>
      </c>
      <c r="EF84" s="461">
        <f>(EF$70=Hire_Date)*Monthly_Salary+(AND(EF$68&lt;&gt;Hire_Month)*EE84+AND(EF$68=Hire_Month,EE84&gt;0)*EE84*(1+Annual_Cost_of_Living_Adjustment))*(End_Date&gt;=EF$70)</f>
        <v>0</v>
      </c>
      <c r="EG84" s="461">
        <f>(EG$70=Hire_Date)*Monthly_Salary+(AND(EG$68&lt;&gt;Hire_Month)*EF84+AND(EG$68=Hire_Month,EF84&gt;0)*EF84*(1+Annual_Cost_of_Living_Adjustment))*(End_Date&gt;=EG$70)</f>
        <v>0</v>
      </c>
      <c r="EH84" s="461">
        <f>(EH$70=Hire_Date)*Monthly_Salary+(AND(EH$68&lt;&gt;Hire_Month)*EG84+AND(EH$68=Hire_Month,EG84&gt;0)*EG84*(1+Annual_Cost_of_Living_Adjustment))*(End_Date&gt;=EH$70)</f>
        <v>0</v>
      </c>
      <c r="EI84" s="461">
        <f>(EI$70=Hire_Date)*Monthly_Salary+(AND(EI$68&lt;&gt;Hire_Month)*EH84+AND(EI$68=Hire_Month,EH84&gt;0)*EH84*(1+Annual_Cost_of_Living_Adjustment))*(End_Date&gt;=EI$70)</f>
        <v>0</v>
      </c>
      <c r="EJ84" s="461">
        <f>(EJ$70=Hire_Date)*Monthly_Salary+(AND(EJ$68&lt;&gt;Hire_Month)*EI84+AND(EJ$68=Hire_Month,EI84&gt;0)*EI84*(1+Annual_Cost_of_Living_Adjustment))*(End_Date&gt;=EJ$70)</f>
        <v>0</v>
      </c>
      <c r="EK84" s="461">
        <f>(EK$70=Hire_Date)*Monthly_Salary+(AND(EK$68&lt;&gt;Hire_Month)*EJ84+AND(EK$68=Hire_Month,EJ84&gt;0)*EJ84*(1+Annual_Cost_of_Living_Adjustment))*(End_Date&gt;=EK$70)</f>
        <v>0</v>
      </c>
      <c r="EL84" s="461">
        <f>(EL$70=Hire_Date)*Monthly_Salary+(AND(EL$68&lt;&gt;Hire_Month)*EK84+AND(EL$68=Hire_Month,EK84&gt;0)*EK84*(1+Annual_Cost_of_Living_Adjustment))*(End_Date&gt;=EL$70)</f>
        <v>0</v>
      </c>
      <c r="EM84" s="461">
        <f>(EM$70=Hire_Date)*Monthly_Salary+(AND(EM$68&lt;&gt;Hire_Month)*EL84+AND(EM$68=Hire_Month,EL84&gt;0)*EL84*(1+Annual_Cost_of_Living_Adjustment))*(End_Date&gt;=EM$70)</f>
        <v>0</v>
      </c>
      <c r="EN84" s="461">
        <f>(EN$70=Hire_Date)*Monthly_Salary+(AND(EN$68&lt;&gt;Hire_Month)*EM84+AND(EN$68=Hire_Month,EM84&gt;0)*EM84*(1+Annual_Cost_of_Living_Adjustment))*(End_Date&gt;=EN$70)</f>
        <v>0</v>
      </c>
      <c r="EO84" s="461">
        <f>(EO$70=Hire_Date)*Monthly_Salary+(AND(EO$68&lt;&gt;Hire_Month)*EN84+AND(EO$68=Hire_Month,EN84&gt;0)*EN84*(1+Annual_Cost_of_Living_Adjustment))*(End_Date&gt;=EO$70)</f>
        <v>0</v>
      </c>
      <c r="EP84" s="461">
        <f>(EP$70=Hire_Date)*Monthly_Salary+(AND(EP$68&lt;&gt;Hire_Month)*EO84+AND(EP$68=Hire_Month,EO84&gt;0)*EO84*(1+Annual_Cost_of_Living_Adjustment))*(End_Date&gt;=EP$70)</f>
        <v>0</v>
      </c>
      <c r="EQ84" s="461">
        <f>(EQ$70=Hire_Date)*Monthly_Salary+(AND(EQ$68&lt;&gt;Hire_Month)*EP84+AND(EQ$68=Hire_Month,EP84&gt;0)*EP84*(1+Annual_Cost_of_Living_Adjustment))*(End_Date&gt;=EQ$70)</f>
        <v>0</v>
      </c>
      <c r="ER84" s="461">
        <f>(ER$70=Hire_Date)*Monthly_Salary+(AND(ER$68&lt;&gt;Hire_Month)*EQ84+AND(ER$68=Hire_Month,EQ84&gt;0)*EQ84*(1+Annual_Cost_of_Living_Adjustment))*(End_Date&gt;=ER$70)</f>
        <v>0</v>
      </c>
      <c r="ES84" s="371"/>
      <c r="ET84" s="1"/>
      <c r="EU84" s="390"/>
      <c r="EV84" s="462" t="str">
        <f t="shared" si="92"/>
        <v/>
      </c>
      <c r="EW84" s="463">
        <f>($K84&lt;DATE(Starting_Year,1,1))*1</f>
        <v>0</v>
      </c>
      <c r="EX84" s="463">
        <f>+COUNTIF(Q84,"&gt;0")*FTE</f>
        <v>0</v>
      </c>
      <c r="EY84" s="463">
        <f>+COUNTIF(R84,"&gt;0")*FTE</f>
        <v>0</v>
      </c>
      <c r="EZ84" s="463">
        <f>+COUNTIF(S84,"&gt;0")*FTE</f>
        <v>0</v>
      </c>
      <c r="FA84" s="463">
        <f>+COUNTIF(T84,"&gt;0")*FTE</f>
        <v>0</v>
      </c>
      <c r="FB84" s="463">
        <f>+COUNTIF(U84,"&gt;0")*FTE</f>
        <v>0</v>
      </c>
      <c r="FC84" s="463">
        <f>+COUNTIF(V84,"&gt;0")*FTE</f>
        <v>0</v>
      </c>
      <c r="FD84" s="463">
        <f>+COUNTIF(W84,"&gt;0")*FTE</f>
        <v>0</v>
      </c>
      <c r="FE84" s="463">
        <f>+COUNTIF(X84,"&gt;0")*FTE</f>
        <v>0</v>
      </c>
      <c r="FF84" s="463">
        <f>+COUNTIF(Y84,"&gt;0")*FTE</f>
        <v>0</v>
      </c>
      <c r="FG84" s="463">
        <f>+COUNTIF(Z84,"&gt;0")*FTE</f>
        <v>0</v>
      </c>
      <c r="FH84" s="463">
        <f>+COUNTIF(AA84,"&gt;0")*FTE</f>
        <v>0</v>
      </c>
      <c r="FI84" s="463">
        <f>+COUNTIF(AB84,"&gt;0")*FTE</f>
        <v>0</v>
      </c>
      <c r="FJ84" s="463">
        <f>+COUNTIF(AC84,"&gt;0")*FTE</f>
        <v>0</v>
      </c>
      <c r="FK84" s="463">
        <f>+COUNTIF(AD84,"&gt;0")*FTE</f>
        <v>0</v>
      </c>
      <c r="FL84" s="463">
        <f>+COUNTIF(AE84,"&gt;0")*FTE</f>
        <v>0</v>
      </c>
      <c r="FM84" s="463">
        <f>+COUNTIF(AF84,"&gt;0")*FTE</f>
        <v>0</v>
      </c>
      <c r="FN84" s="463">
        <f>+COUNTIF(AG84,"&gt;0")*FTE</f>
        <v>0</v>
      </c>
      <c r="FO84" s="463">
        <f>+COUNTIF(AH84,"&gt;0")*FTE</f>
        <v>0</v>
      </c>
      <c r="FP84" s="463">
        <f>+COUNTIF(AI84,"&gt;0")*FTE</f>
        <v>0</v>
      </c>
      <c r="FQ84" s="463">
        <f>+COUNTIF(AJ84,"&gt;0")*FTE</f>
        <v>0</v>
      </c>
      <c r="FR84" s="463">
        <f>+COUNTIF(AK84,"&gt;0")*FTE</f>
        <v>0</v>
      </c>
      <c r="FS84" s="463">
        <f>+COUNTIF(AL84,"&gt;0")*FTE</f>
        <v>0</v>
      </c>
      <c r="FT84" s="463">
        <f>+COUNTIF(AM84,"&gt;0")*FTE</f>
        <v>0</v>
      </c>
      <c r="FU84" s="463">
        <f>+COUNTIF(AN84,"&gt;0")*FTE</f>
        <v>0</v>
      </c>
      <c r="FV84" s="463">
        <f>+COUNTIF(AO84,"&gt;0")*FTE</f>
        <v>0</v>
      </c>
      <c r="FW84" s="463">
        <f>+COUNTIF(AP84,"&gt;0")*FTE</f>
        <v>0</v>
      </c>
      <c r="FX84" s="463">
        <f>+COUNTIF(AQ84,"&gt;0")*FTE</f>
        <v>0</v>
      </c>
      <c r="FY84" s="463">
        <f>+COUNTIF(AR84,"&gt;0")*FTE</f>
        <v>0</v>
      </c>
      <c r="FZ84" s="463">
        <f>+COUNTIF(AS84,"&gt;0")*FTE</f>
        <v>0</v>
      </c>
      <c r="GA84" s="463">
        <f>+COUNTIF(AT84,"&gt;0")*FTE</f>
        <v>0</v>
      </c>
      <c r="GB84" s="463">
        <f>+COUNTIF(AU84,"&gt;0")*FTE</f>
        <v>0</v>
      </c>
      <c r="GC84" s="463">
        <f>+COUNTIF(AV84,"&gt;0")*FTE</f>
        <v>0</v>
      </c>
      <c r="GD84" s="463">
        <f>+COUNTIF(AW84,"&gt;0")*FTE</f>
        <v>0</v>
      </c>
      <c r="GE84" s="463">
        <f>+COUNTIF(AX84,"&gt;0")*FTE</f>
        <v>0</v>
      </c>
      <c r="GF84" s="463">
        <f>+COUNTIF(AY84,"&gt;0")*FTE</f>
        <v>0</v>
      </c>
      <c r="GG84" s="463">
        <f>+COUNTIF(AZ84,"&gt;0")*FTE</f>
        <v>0</v>
      </c>
      <c r="GH84" s="463">
        <f>+COUNTIF(BA84,"&gt;0")*FTE</f>
        <v>0</v>
      </c>
      <c r="GI84" s="463">
        <f>+COUNTIF(BB84,"&gt;0")*FTE</f>
        <v>0</v>
      </c>
      <c r="GJ84" s="463">
        <f>+COUNTIF(BC84,"&gt;0")*FTE</f>
        <v>0</v>
      </c>
      <c r="GK84" s="463">
        <f>+COUNTIF(BD84,"&gt;0")*FTE</f>
        <v>0</v>
      </c>
      <c r="GL84" s="463">
        <f>+COUNTIF(BE84,"&gt;0")*FTE</f>
        <v>0</v>
      </c>
      <c r="GM84" s="463">
        <f>+COUNTIF(BF84,"&gt;0")*FTE</f>
        <v>0</v>
      </c>
      <c r="GN84" s="463">
        <f>+COUNTIF(BG84,"&gt;0")*FTE</f>
        <v>0</v>
      </c>
      <c r="GO84" s="463">
        <f>+COUNTIF(BH84,"&gt;0")*FTE</f>
        <v>0</v>
      </c>
      <c r="GP84" s="463">
        <f>+COUNTIF(BI84,"&gt;0")*FTE</f>
        <v>0</v>
      </c>
      <c r="GQ84" s="463">
        <f>+COUNTIF(BJ84,"&gt;0")*FTE</f>
        <v>0</v>
      </c>
      <c r="GR84" s="463">
        <f>+COUNTIF(BK84,"&gt;0")*FTE</f>
        <v>0</v>
      </c>
      <c r="GS84" s="463">
        <f>+COUNTIF(BL84,"&gt;0")*FTE</f>
        <v>0</v>
      </c>
      <c r="GT84" s="463">
        <f>+COUNTIF(BM84,"&gt;0")*FTE</f>
        <v>0</v>
      </c>
      <c r="GU84" s="463">
        <f>+COUNTIF(BN84,"&gt;0")*FTE</f>
        <v>0</v>
      </c>
      <c r="GV84" s="463">
        <f>+COUNTIF(BO84,"&gt;0")*FTE</f>
        <v>0</v>
      </c>
      <c r="GW84" s="463">
        <f>+COUNTIF(BP84,"&gt;0")*FTE</f>
        <v>0</v>
      </c>
      <c r="GX84" s="463">
        <f>+COUNTIF(BQ84,"&gt;0")*FTE</f>
        <v>0</v>
      </c>
      <c r="GY84" s="463">
        <f>+COUNTIF(BR84,"&gt;0")*FTE</f>
        <v>0</v>
      </c>
      <c r="GZ84" s="463">
        <f>+COUNTIF(BS84,"&gt;0")*FTE</f>
        <v>0</v>
      </c>
      <c r="HA84" s="463">
        <f>+COUNTIF(BT84,"&gt;0")*FTE</f>
        <v>0</v>
      </c>
      <c r="HB84" s="463">
        <f>+COUNTIF(BU84,"&gt;0")*FTE</f>
        <v>0</v>
      </c>
      <c r="HC84" s="463">
        <f>+COUNTIF(BV84,"&gt;0")*FTE</f>
        <v>0</v>
      </c>
      <c r="HD84" s="463">
        <f>+COUNTIF(BW84,"&gt;0")*FTE</f>
        <v>0</v>
      </c>
      <c r="HE84" s="463">
        <f>+COUNTIF(BX84,"&gt;0")*FTE</f>
        <v>0</v>
      </c>
      <c r="HF84" s="463">
        <f>+COUNTIF(BY84,"&gt;0")*FTE</f>
        <v>0</v>
      </c>
      <c r="HG84" s="463">
        <f>+COUNTIF(BZ84,"&gt;0")*FTE</f>
        <v>0</v>
      </c>
      <c r="HH84" s="463">
        <f>+COUNTIF(CA84,"&gt;0")*FTE</f>
        <v>0</v>
      </c>
      <c r="HI84" s="463">
        <f>+COUNTIF(CB84,"&gt;0")*FTE</f>
        <v>0</v>
      </c>
      <c r="HJ84" s="463">
        <f>+COUNTIF(CC84,"&gt;0")*FTE</f>
        <v>0</v>
      </c>
      <c r="HK84" s="463">
        <f>+COUNTIF(CD84,"&gt;0")*FTE</f>
        <v>0</v>
      </c>
      <c r="HL84" s="463">
        <f>+COUNTIF(CE84,"&gt;0")*FTE</f>
        <v>0</v>
      </c>
      <c r="HM84" s="463">
        <f>+COUNTIF(CF84,"&gt;0")*FTE</f>
        <v>0</v>
      </c>
      <c r="HN84" s="463">
        <f>+COUNTIF(CG84,"&gt;0")*FTE</f>
        <v>0</v>
      </c>
      <c r="HO84" s="463">
        <f>+COUNTIF(CH84,"&gt;0")*FTE</f>
        <v>0</v>
      </c>
      <c r="HP84" s="463">
        <f>+COUNTIF(CI84,"&gt;0")*FTE</f>
        <v>0</v>
      </c>
      <c r="HQ84" s="463">
        <f>+COUNTIF(CJ84,"&gt;0")*FTE</f>
        <v>0</v>
      </c>
      <c r="HR84" s="463">
        <f>+COUNTIF(CK84,"&gt;0")*FTE</f>
        <v>0</v>
      </c>
      <c r="HS84" s="463">
        <f>+COUNTIF(CL84,"&gt;0")*FTE</f>
        <v>0</v>
      </c>
      <c r="HT84" s="463">
        <f>+COUNTIF(CM84,"&gt;0")*FTE</f>
        <v>0</v>
      </c>
      <c r="HU84" s="463">
        <f>+COUNTIF(CN84,"&gt;0")*FTE</f>
        <v>0</v>
      </c>
      <c r="HV84" s="463">
        <f>+COUNTIF(CO84,"&gt;0")*FTE</f>
        <v>0</v>
      </c>
      <c r="HW84" s="463">
        <f>+COUNTIF(CP84,"&gt;0")*FTE</f>
        <v>0</v>
      </c>
      <c r="HX84" s="463">
        <f>+COUNTIF(CQ84,"&gt;0")*FTE</f>
        <v>0</v>
      </c>
      <c r="HY84" s="463">
        <f>+COUNTIF(CR84,"&gt;0")*FTE</f>
        <v>0</v>
      </c>
      <c r="HZ84" s="463">
        <f>+COUNTIF(CS84,"&gt;0")*FTE</f>
        <v>0</v>
      </c>
      <c r="IA84" s="463">
        <f>+COUNTIF(CT84,"&gt;0")*FTE</f>
        <v>0</v>
      </c>
      <c r="IB84" s="463">
        <f>+COUNTIF(CU84,"&gt;0")*FTE</f>
        <v>0</v>
      </c>
      <c r="IC84" s="463">
        <f>+COUNTIF(CV84,"&gt;0")*FTE</f>
        <v>0</v>
      </c>
      <c r="ID84" s="463">
        <f>+COUNTIF(CW84,"&gt;0")*FTE</f>
        <v>0</v>
      </c>
      <c r="IE84" s="463">
        <f>+COUNTIF(CX84,"&gt;0")*FTE</f>
        <v>0</v>
      </c>
      <c r="IF84" s="463">
        <f>+COUNTIF(CY84,"&gt;0")*FTE</f>
        <v>0</v>
      </c>
      <c r="IG84" s="463">
        <f>+COUNTIF(CZ84,"&gt;0")*FTE</f>
        <v>0</v>
      </c>
      <c r="IH84" s="463">
        <f>+COUNTIF(DA84,"&gt;0")*FTE</f>
        <v>0</v>
      </c>
      <c r="II84" s="463">
        <f>+COUNTIF(DB84,"&gt;0")*FTE</f>
        <v>0</v>
      </c>
      <c r="IJ84" s="463">
        <f>+COUNTIF(DC84,"&gt;0")*FTE</f>
        <v>0</v>
      </c>
      <c r="IK84" s="463">
        <f>+COUNTIF(DD84,"&gt;0")*FTE</f>
        <v>0</v>
      </c>
      <c r="IL84" s="463">
        <f>+COUNTIF(DE84,"&gt;0")*FTE</f>
        <v>0</v>
      </c>
      <c r="IM84" s="463">
        <f>+COUNTIF(DF84,"&gt;0")*FTE</f>
        <v>0</v>
      </c>
      <c r="IN84" s="463">
        <f>+COUNTIF(DG84,"&gt;0")*FTE</f>
        <v>0</v>
      </c>
      <c r="IO84" s="463">
        <f>+COUNTIF(DH84,"&gt;0")*FTE</f>
        <v>0</v>
      </c>
      <c r="IP84" s="463">
        <f>+COUNTIF(DI84,"&gt;0")*FTE</f>
        <v>0</v>
      </c>
      <c r="IQ84" s="463">
        <f>+COUNTIF(DJ84,"&gt;0")*FTE</f>
        <v>0</v>
      </c>
      <c r="IR84" s="463">
        <f>+COUNTIF(DK84,"&gt;0")*FTE</f>
        <v>0</v>
      </c>
      <c r="IS84" s="463">
        <f>+COUNTIF(DL84,"&gt;0")*FTE</f>
        <v>0</v>
      </c>
      <c r="IT84" s="463">
        <f>+COUNTIF(DM84,"&gt;0")*FTE</f>
        <v>0</v>
      </c>
      <c r="IU84" s="463">
        <f>+COUNTIF(DN84,"&gt;0")*FTE</f>
        <v>0</v>
      </c>
      <c r="IV84" s="463">
        <f>+COUNTIF(DO84,"&gt;0")*FTE</f>
        <v>0</v>
      </c>
      <c r="IW84" s="463">
        <f>+COUNTIF(DP84,"&gt;0")*FTE</f>
        <v>0</v>
      </c>
      <c r="IX84" s="463">
        <f>+COUNTIF(DQ84,"&gt;0")*FTE</f>
        <v>0</v>
      </c>
      <c r="IY84" s="463">
        <f>+COUNTIF(DR84,"&gt;0")*FTE</f>
        <v>0</v>
      </c>
      <c r="IZ84" s="463">
        <f>+COUNTIF(DS84,"&gt;0")*FTE</f>
        <v>0</v>
      </c>
      <c r="JA84" s="463">
        <f>+COUNTIF(DT84,"&gt;0")*FTE</f>
        <v>0</v>
      </c>
      <c r="JB84" s="463">
        <f>+COUNTIF(DU84,"&gt;0")*FTE</f>
        <v>0</v>
      </c>
      <c r="JC84" s="463">
        <f>+COUNTIF(DV84,"&gt;0")*FTE</f>
        <v>0</v>
      </c>
      <c r="JD84" s="463">
        <f>+COUNTIF(DW84,"&gt;0")*FTE</f>
        <v>0</v>
      </c>
      <c r="JE84" s="463">
        <f>+COUNTIF(DX84,"&gt;0")*FTE</f>
        <v>0</v>
      </c>
      <c r="JF84" s="463">
        <f>+COUNTIF(DY84,"&gt;0")*FTE</f>
        <v>0</v>
      </c>
      <c r="JG84" s="463">
        <f>+COUNTIF(DZ84,"&gt;0")*FTE</f>
        <v>0</v>
      </c>
      <c r="JH84" s="463">
        <f>+COUNTIF(EA84,"&gt;0")*FTE</f>
        <v>0</v>
      </c>
      <c r="JI84" s="463">
        <f>+COUNTIF(EB84,"&gt;0")*FTE</f>
        <v>0</v>
      </c>
      <c r="JJ84" s="463">
        <f>+COUNTIF(EC84,"&gt;0")*FTE</f>
        <v>0</v>
      </c>
      <c r="JK84" s="463">
        <f>+COUNTIF(ED84,"&gt;0")*FTE</f>
        <v>0</v>
      </c>
      <c r="JL84" s="463">
        <f>+COUNTIF(EE84,"&gt;0")*FTE</f>
        <v>0</v>
      </c>
      <c r="JM84" s="463">
        <f>+COUNTIF(EF84,"&gt;0")*FTE</f>
        <v>0</v>
      </c>
      <c r="JN84" s="463">
        <f>+COUNTIF(EG84,"&gt;0")*FTE</f>
        <v>0</v>
      </c>
      <c r="JO84" s="463">
        <f>+COUNTIF(EH84,"&gt;0")*FTE</f>
        <v>0</v>
      </c>
      <c r="JP84" s="463">
        <f>+COUNTIF(EI84,"&gt;0")*FTE</f>
        <v>0</v>
      </c>
      <c r="JQ84" s="463">
        <f>+COUNTIF(EJ84,"&gt;0")*FTE</f>
        <v>0</v>
      </c>
      <c r="JR84" s="463">
        <f>+COUNTIF(EK84,"&gt;0")*FTE</f>
        <v>0</v>
      </c>
      <c r="JS84" s="463">
        <f>+COUNTIF(EL84,"&gt;0")*FTE</f>
        <v>0</v>
      </c>
      <c r="JT84" s="463">
        <f>+COUNTIF(EM84,"&gt;0")*FTE</f>
        <v>0</v>
      </c>
      <c r="JU84" s="463">
        <f>+COUNTIF(EN84,"&gt;0")*FTE</f>
        <v>0</v>
      </c>
      <c r="JV84" s="463">
        <f>+COUNTIF(EO84,"&gt;0")*FTE</f>
        <v>0</v>
      </c>
      <c r="JW84" s="463">
        <f>+COUNTIF(EP84,"&gt;0")*FTE</f>
        <v>0</v>
      </c>
      <c r="JX84" s="463">
        <f>+COUNTIF(EQ84,"&gt;0")*FTE</f>
        <v>0</v>
      </c>
      <c r="JY84" s="463">
        <f>+COUNTIF(ER84,"&gt;0")*FTE</f>
        <v>0</v>
      </c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</row>
    <row r="85" ht="12.75" customHeight="1">
      <c r="A85" s="467"/>
      <c r="B85" s="473" t="s">
        <v>423</v>
      </c>
      <c r="C85" s="474" t="s">
        <v>378</v>
      </c>
      <c r="D85" s="475" t="s">
        <v>403</v>
      </c>
      <c r="E85" s="476">
        <v>165000.0</v>
      </c>
      <c r="F85" s="475">
        <v>1.0</v>
      </c>
      <c r="G85" s="475">
        <v>1.0</v>
      </c>
      <c r="H85" s="475"/>
      <c r="I85" s="475"/>
      <c r="J85" s="477">
        <v>1.0</v>
      </c>
      <c r="K85" s="465">
        <f>+DATE((Starting_Year+F85-1)*ISNUMBER(F85)+2099*ISBLANK(F85),G85*ISNUMBER(G85)+12*ISBLANK(G85),1)</f>
        <v>45658</v>
      </c>
      <c r="L85" s="466">
        <f>+DATE((Starting_Year+H85-1)*ISNUMBER(H85)+2099*ISBLANK(H85),I85*ISNUMBER(I85)+12*ISBLANK(I85),1)</f>
        <v>73020</v>
      </c>
      <c r="M85" s="171">
        <f t="shared" si="93"/>
        <v>13750</v>
      </c>
      <c r="N85" s="458" t="str">
        <f t="shared" si="94"/>
        <v>CTO</v>
      </c>
      <c r="O85" s="82"/>
      <c r="P85" s="459"/>
      <c r="Q85" s="460">
        <f>(Q$70&gt;=Hire_Date)*Monthly_Salary+(AND(Q$68&lt;&gt;Hire_Month)*P85+AND(Q$68=Hire_Month,P85&gt;0)*P85*(1+Annual_Cost_of_Living_Adjustment))*(End_Date&gt;=Q$70)</f>
        <v>13750</v>
      </c>
      <c r="R85" s="460">
        <f>(R$70=Hire_Date)*Monthly_Salary+(AND(R$68&lt;&gt;Hire_Month)*Q85+AND(R$68=Hire_Month,Q85&gt;0)*Q85*(1+Annual_Cost_of_Living_Adjustment))*(End_Date&gt;=R$70)</f>
        <v>13750</v>
      </c>
      <c r="S85" s="460">
        <f>(S$70=Hire_Date)*Monthly_Salary+(AND(S$68&lt;&gt;Hire_Month)*R85+AND(S$68=Hire_Month,R85&gt;0)*R85*(1+Annual_Cost_of_Living_Adjustment))*(End_Date&gt;=S$70)</f>
        <v>13750</v>
      </c>
      <c r="T85" s="460">
        <f>(T$70=Hire_Date)*Monthly_Salary+(AND(T$68&lt;&gt;Hire_Month)*S85+AND(T$68=Hire_Month,S85&gt;0)*S85*(1+Annual_Cost_of_Living_Adjustment))*(End_Date&gt;=T$70)</f>
        <v>13750</v>
      </c>
      <c r="U85" s="460">
        <f>(U$70=Hire_Date)*Monthly_Salary+(AND(U$68&lt;&gt;Hire_Month)*T85+AND(U$68=Hire_Month,T85&gt;0)*T85*(1+Annual_Cost_of_Living_Adjustment))*(End_Date&gt;=U$70)</f>
        <v>13750</v>
      </c>
      <c r="V85" s="460">
        <f>(V$70=Hire_Date)*Monthly_Salary+(AND(V$68&lt;&gt;Hire_Month)*U85+AND(V$68=Hire_Month,U85&gt;0)*U85*(1+Annual_Cost_of_Living_Adjustment))*(End_Date&gt;=V$70)</f>
        <v>13750</v>
      </c>
      <c r="W85" s="460">
        <f>(W$70=Hire_Date)*Monthly_Salary+(AND(W$68&lt;&gt;Hire_Month)*V85+AND(W$68=Hire_Month,V85&gt;0)*V85*(1+Annual_Cost_of_Living_Adjustment))*(End_Date&gt;=W$70)</f>
        <v>13750</v>
      </c>
      <c r="X85" s="460">
        <f>(X$70=Hire_Date)*Monthly_Salary+(AND(X$68&lt;&gt;Hire_Month)*W85+AND(X$68=Hire_Month,W85&gt;0)*W85*(1+Annual_Cost_of_Living_Adjustment))*(End_Date&gt;=X$70)</f>
        <v>13750</v>
      </c>
      <c r="Y85" s="460">
        <f>(Y$70=Hire_Date)*Monthly_Salary+(AND(Y$68&lt;&gt;Hire_Month)*X85+AND(Y$68=Hire_Month,X85&gt;0)*X85*(1+Annual_Cost_of_Living_Adjustment))*(End_Date&gt;=Y$70)</f>
        <v>13750</v>
      </c>
      <c r="Z85" s="460">
        <f>(Z$70=Hire_Date)*Monthly_Salary+(AND(Z$68&lt;&gt;Hire_Month)*Y85+AND(Z$68=Hire_Month,Y85&gt;0)*Y85*(1+Annual_Cost_of_Living_Adjustment))*(End_Date&gt;=Z$70)</f>
        <v>13750</v>
      </c>
      <c r="AA85" s="460">
        <f>(AA$70=Hire_Date)*Monthly_Salary+(AND(AA$68&lt;&gt;Hire_Month)*Z85+AND(AA$68=Hire_Month,Z85&gt;0)*Z85*(1+Annual_Cost_of_Living_Adjustment))*(End_Date&gt;=AA$70)</f>
        <v>13750</v>
      </c>
      <c r="AB85" s="460">
        <f>(AB$70=Hire_Date)*Monthly_Salary+(AND(AB$68&lt;&gt;Hire_Month)*AA85+AND(AB$68=Hire_Month,AA85&gt;0)*AA85*(1+Annual_Cost_of_Living_Adjustment))*(End_Date&gt;=AB$70)</f>
        <v>13750</v>
      </c>
      <c r="AC85" s="460">
        <f>(AC$70=Hire_Date)*Monthly_Salary+(AND(AC$68&lt;&gt;Hire_Month)*AB85+AND(AC$68=Hire_Month,AB85&gt;0)*AB85*(1+Annual_Cost_of_Living_Adjustment))*(End_Date&gt;=AC$70)</f>
        <v>14025</v>
      </c>
      <c r="AD85" s="460">
        <f>(AD$70=Hire_Date)*Monthly_Salary+(AND(AD$68&lt;&gt;Hire_Month)*AC85+AND(AD$68=Hire_Month,AC85&gt;0)*AC85*(1+Annual_Cost_of_Living_Adjustment))*(End_Date&gt;=AD$70)</f>
        <v>14025</v>
      </c>
      <c r="AE85" s="460">
        <f>(AE$70=Hire_Date)*Monthly_Salary+(AND(AE$68&lt;&gt;Hire_Month)*AD85+AND(AE$68=Hire_Month,AD85&gt;0)*AD85*(1+Annual_Cost_of_Living_Adjustment))*(End_Date&gt;=AE$70)</f>
        <v>14025</v>
      </c>
      <c r="AF85" s="460">
        <f>(AF$70=Hire_Date)*Monthly_Salary+(AND(AF$68&lt;&gt;Hire_Month)*AE85+AND(AF$68=Hire_Month,AE85&gt;0)*AE85*(1+Annual_Cost_of_Living_Adjustment))*(End_Date&gt;=AF$70)</f>
        <v>14025</v>
      </c>
      <c r="AG85" s="460">
        <f>(AG$70=Hire_Date)*Monthly_Salary+(AND(AG$68&lt;&gt;Hire_Month)*AF85+AND(AG$68=Hire_Month,AF85&gt;0)*AF85*(1+Annual_Cost_of_Living_Adjustment))*(End_Date&gt;=AG$70)</f>
        <v>14025</v>
      </c>
      <c r="AH85" s="460">
        <f>(AH$70=Hire_Date)*Monthly_Salary+(AND(AH$68&lt;&gt;Hire_Month)*AG85+AND(AH$68=Hire_Month,AG85&gt;0)*AG85*(1+Annual_Cost_of_Living_Adjustment))*(End_Date&gt;=AH$70)</f>
        <v>14025</v>
      </c>
      <c r="AI85" s="460">
        <f>(AI$70=Hire_Date)*Monthly_Salary+(AND(AI$68&lt;&gt;Hire_Month)*AH85+AND(AI$68=Hire_Month,AH85&gt;0)*AH85*(1+Annual_Cost_of_Living_Adjustment))*(End_Date&gt;=AI$70)</f>
        <v>14025</v>
      </c>
      <c r="AJ85" s="460">
        <f>(AJ$70=Hire_Date)*Monthly_Salary+(AND(AJ$68&lt;&gt;Hire_Month)*AI85+AND(AJ$68=Hire_Month,AI85&gt;0)*AI85*(1+Annual_Cost_of_Living_Adjustment))*(End_Date&gt;=AJ$70)</f>
        <v>14025</v>
      </c>
      <c r="AK85" s="460">
        <f>(AK$70=Hire_Date)*Monthly_Salary+(AND(AK$68&lt;&gt;Hire_Month)*AJ85+AND(AK$68=Hire_Month,AJ85&gt;0)*AJ85*(1+Annual_Cost_of_Living_Adjustment))*(End_Date&gt;=AK$70)</f>
        <v>14025</v>
      </c>
      <c r="AL85" s="460">
        <f>(AL$70=Hire_Date)*Monthly_Salary+(AND(AL$68&lt;&gt;Hire_Month)*AK85+AND(AL$68=Hire_Month,AK85&gt;0)*AK85*(1+Annual_Cost_of_Living_Adjustment))*(End_Date&gt;=AL$70)</f>
        <v>14025</v>
      </c>
      <c r="AM85" s="460">
        <f>(AM$70=Hire_Date)*Monthly_Salary+(AND(AM$68&lt;&gt;Hire_Month)*AL85+AND(AM$68=Hire_Month,AL85&gt;0)*AL85*(1+Annual_Cost_of_Living_Adjustment))*(End_Date&gt;=AM$70)</f>
        <v>14025</v>
      </c>
      <c r="AN85" s="460">
        <f>(AN$70=Hire_Date)*Monthly_Salary+(AND(AN$68&lt;&gt;Hire_Month)*AM85+AND(AN$68=Hire_Month,AM85&gt;0)*AM85*(1+Annual_Cost_of_Living_Adjustment))*(End_Date&gt;=AN$70)</f>
        <v>14025</v>
      </c>
      <c r="AO85" s="460">
        <f>(AO$70=Hire_Date)*Monthly_Salary+(AND(AO$68&lt;&gt;Hire_Month)*AN85+AND(AO$68=Hire_Month,AN85&gt;0)*AN85*(1+Annual_Cost_of_Living_Adjustment))*(End_Date&gt;=AO$70)</f>
        <v>14305.5</v>
      </c>
      <c r="AP85" s="460">
        <f>(AP$70=Hire_Date)*Monthly_Salary+(AND(AP$68&lt;&gt;Hire_Month)*AO85+AND(AP$68=Hire_Month,AO85&gt;0)*AO85*(1+Annual_Cost_of_Living_Adjustment))*(End_Date&gt;=AP$70)</f>
        <v>14305.5</v>
      </c>
      <c r="AQ85" s="460">
        <f>(AQ$70=Hire_Date)*Monthly_Salary+(AND(AQ$68&lt;&gt;Hire_Month)*AP85+AND(AQ$68=Hire_Month,AP85&gt;0)*AP85*(1+Annual_Cost_of_Living_Adjustment))*(End_Date&gt;=AQ$70)</f>
        <v>14305.5</v>
      </c>
      <c r="AR85" s="460">
        <f>(AR$70=Hire_Date)*Monthly_Salary+(AND(AR$68&lt;&gt;Hire_Month)*AQ85+AND(AR$68=Hire_Month,AQ85&gt;0)*AQ85*(1+Annual_Cost_of_Living_Adjustment))*(End_Date&gt;=AR$70)</f>
        <v>14305.5</v>
      </c>
      <c r="AS85" s="460">
        <f>(AS$70=Hire_Date)*Monthly_Salary+(AND(AS$68&lt;&gt;Hire_Month)*AR85+AND(AS$68=Hire_Month,AR85&gt;0)*AR85*(1+Annual_Cost_of_Living_Adjustment))*(End_Date&gt;=AS$70)</f>
        <v>14305.5</v>
      </c>
      <c r="AT85" s="460">
        <f>(AT$70=Hire_Date)*Monthly_Salary+(AND(AT$68&lt;&gt;Hire_Month)*AS85+AND(AT$68=Hire_Month,AS85&gt;0)*AS85*(1+Annual_Cost_of_Living_Adjustment))*(End_Date&gt;=AT$70)</f>
        <v>14305.5</v>
      </c>
      <c r="AU85" s="460">
        <f>(AU$70=Hire_Date)*Monthly_Salary+(AND(AU$68&lt;&gt;Hire_Month)*AT85+AND(AU$68=Hire_Month,AT85&gt;0)*AT85*(1+Annual_Cost_of_Living_Adjustment))*(End_Date&gt;=AU$70)</f>
        <v>14305.5</v>
      </c>
      <c r="AV85" s="460">
        <f>(AV$70=Hire_Date)*Monthly_Salary+(AND(AV$68&lt;&gt;Hire_Month)*AU85+AND(AV$68=Hire_Month,AU85&gt;0)*AU85*(1+Annual_Cost_of_Living_Adjustment))*(End_Date&gt;=AV$70)</f>
        <v>14305.5</v>
      </c>
      <c r="AW85" s="460">
        <f>(AW$70=Hire_Date)*Monthly_Salary+(AND(AW$68&lt;&gt;Hire_Month)*AV85+AND(AW$68=Hire_Month,AV85&gt;0)*AV85*(1+Annual_Cost_of_Living_Adjustment))*(End_Date&gt;=AW$70)</f>
        <v>14305.5</v>
      </c>
      <c r="AX85" s="460">
        <f>(AX$70=Hire_Date)*Monthly_Salary+(AND(AX$68&lt;&gt;Hire_Month)*AW85+AND(AX$68=Hire_Month,AW85&gt;0)*AW85*(1+Annual_Cost_of_Living_Adjustment))*(End_Date&gt;=AX$70)</f>
        <v>14305.5</v>
      </c>
      <c r="AY85" s="460">
        <f>(AY$70=Hire_Date)*Monthly_Salary+(AND(AY$68&lt;&gt;Hire_Month)*AX85+AND(AY$68=Hire_Month,AX85&gt;0)*AX85*(1+Annual_Cost_of_Living_Adjustment))*(End_Date&gt;=AY$70)</f>
        <v>14305.5</v>
      </c>
      <c r="AZ85" s="460">
        <f>(AZ$70=Hire_Date)*Monthly_Salary+(AND(AZ$68&lt;&gt;Hire_Month)*AY85+AND(AZ$68=Hire_Month,AY85&gt;0)*AY85*(1+Annual_Cost_of_Living_Adjustment))*(End_Date&gt;=AZ$70)</f>
        <v>14305.5</v>
      </c>
      <c r="BA85" s="460">
        <f>(BA$70=Hire_Date)*Monthly_Salary+(AND(BA$68&lt;&gt;Hire_Month)*AZ85+AND(BA$68=Hire_Month,AZ85&gt;0)*AZ85*(1+Annual_Cost_of_Living_Adjustment))*(End_Date&gt;=BA$70)</f>
        <v>14591.61</v>
      </c>
      <c r="BB85" s="460">
        <f>(BB$70=Hire_Date)*Monthly_Salary+(AND(BB$68&lt;&gt;Hire_Month)*BA85+AND(BB$68=Hire_Month,BA85&gt;0)*BA85*(1+Annual_Cost_of_Living_Adjustment))*(End_Date&gt;=BB$70)</f>
        <v>14591.61</v>
      </c>
      <c r="BC85" s="460">
        <f>(BC$70=Hire_Date)*Monthly_Salary+(AND(BC$68&lt;&gt;Hire_Month)*BB85+AND(BC$68=Hire_Month,BB85&gt;0)*BB85*(1+Annual_Cost_of_Living_Adjustment))*(End_Date&gt;=BC$70)</f>
        <v>14591.61</v>
      </c>
      <c r="BD85" s="460">
        <f>(BD$70=Hire_Date)*Monthly_Salary+(AND(BD$68&lt;&gt;Hire_Month)*BC85+AND(BD$68=Hire_Month,BC85&gt;0)*BC85*(1+Annual_Cost_of_Living_Adjustment))*(End_Date&gt;=BD$70)</f>
        <v>14591.61</v>
      </c>
      <c r="BE85" s="460">
        <f>(BE$70=Hire_Date)*Monthly_Salary+(AND(BE$68&lt;&gt;Hire_Month)*BD85+AND(BE$68=Hire_Month,BD85&gt;0)*BD85*(1+Annual_Cost_of_Living_Adjustment))*(End_Date&gt;=BE$70)</f>
        <v>14591.61</v>
      </c>
      <c r="BF85" s="460">
        <f>(BF$70=Hire_Date)*Monthly_Salary+(AND(BF$68&lt;&gt;Hire_Month)*BE85+AND(BF$68=Hire_Month,BE85&gt;0)*BE85*(1+Annual_Cost_of_Living_Adjustment))*(End_Date&gt;=BF$70)</f>
        <v>14591.61</v>
      </c>
      <c r="BG85" s="460">
        <f>(BG$70=Hire_Date)*Monthly_Salary+(AND(BG$68&lt;&gt;Hire_Month)*BF85+AND(BG$68=Hire_Month,BF85&gt;0)*BF85*(1+Annual_Cost_of_Living_Adjustment))*(End_Date&gt;=BG$70)</f>
        <v>14591.61</v>
      </c>
      <c r="BH85" s="460">
        <f>(BH$70=Hire_Date)*Monthly_Salary+(AND(BH$68&lt;&gt;Hire_Month)*BG85+AND(BH$68=Hire_Month,BG85&gt;0)*BG85*(1+Annual_Cost_of_Living_Adjustment))*(End_Date&gt;=BH$70)</f>
        <v>14591.61</v>
      </c>
      <c r="BI85" s="460">
        <f>(BI$70=Hire_Date)*Monthly_Salary+(AND(BI$68&lt;&gt;Hire_Month)*BH85+AND(BI$68=Hire_Month,BH85&gt;0)*BH85*(1+Annual_Cost_of_Living_Adjustment))*(End_Date&gt;=BI$70)</f>
        <v>14591.61</v>
      </c>
      <c r="BJ85" s="460">
        <f>(BJ$70=Hire_Date)*Monthly_Salary+(AND(BJ$68&lt;&gt;Hire_Month)*BI85+AND(BJ$68=Hire_Month,BI85&gt;0)*BI85*(1+Annual_Cost_of_Living_Adjustment))*(End_Date&gt;=BJ$70)</f>
        <v>14591.61</v>
      </c>
      <c r="BK85" s="460">
        <f>(BK$70=Hire_Date)*Monthly_Salary+(AND(BK$68&lt;&gt;Hire_Month)*BJ85+AND(BK$68=Hire_Month,BJ85&gt;0)*BJ85*(1+Annual_Cost_of_Living_Adjustment))*(End_Date&gt;=BK$70)</f>
        <v>14591.61</v>
      </c>
      <c r="BL85" s="460">
        <f>(BL$70=Hire_Date)*Monthly_Salary+(AND(BL$68&lt;&gt;Hire_Month)*BK85+AND(BL$68=Hire_Month,BK85&gt;0)*BK85*(1+Annual_Cost_of_Living_Adjustment))*(End_Date&gt;=BL$70)</f>
        <v>14591.61</v>
      </c>
      <c r="BM85" s="460">
        <f>(BM$70=Hire_Date)*Monthly_Salary+(AND(BM$68&lt;&gt;Hire_Month)*BL85+AND(BM$68=Hire_Month,BL85&gt;0)*BL85*(1+Annual_Cost_of_Living_Adjustment))*(End_Date&gt;=BM$70)</f>
        <v>14883.4422</v>
      </c>
      <c r="BN85" s="460">
        <f>(BN$70=Hire_Date)*Monthly_Salary+(AND(BN$68&lt;&gt;Hire_Month)*BM85+AND(BN$68=Hire_Month,BM85&gt;0)*BM85*(1+Annual_Cost_of_Living_Adjustment))*(End_Date&gt;=BN$70)</f>
        <v>14883.4422</v>
      </c>
      <c r="BO85" s="460">
        <f>(BO$70=Hire_Date)*Monthly_Salary+(AND(BO$68&lt;&gt;Hire_Month)*BN85+AND(BO$68=Hire_Month,BN85&gt;0)*BN85*(1+Annual_Cost_of_Living_Adjustment))*(End_Date&gt;=BO$70)</f>
        <v>14883.4422</v>
      </c>
      <c r="BP85" s="460">
        <f>(BP$70=Hire_Date)*Monthly_Salary+(AND(BP$68&lt;&gt;Hire_Month)*BO85+AND(BP$68=Hire_Month,BO85&gt;0)*BO85*(1+Annual_Cost_of_Living_Adjustment))*(End_Date&gt;=BP$70)</f>
        <v>14883.4422</v>
      </c>
      <c r="BQ85" s="460">
        <f>(BQ$70=Hire_Date)*Monthly_Salary+(AND(BQ$68&lt;&gt;Hire_Month)*BP85+AND(BQ$68=Hire_Month,BP85&gt;0)*BP85*(1+Annual_Cost_of_Living_Adjustment))*(End_Date&gt;=BQ$70)</f>
        <v>14883.4422</v>
      </c>
      <c r="BR85" s="460">
        <f>(BR$70=Hire_Date)*Monthly_Salary+(AND(BR$68&lt;&gt;Hire_Month)*BQ85+AND(BR$68=Hire_Month,BQ85&gt;0)*BQ85*(1+Annual_Cost_of_Living_Adjustment))*(End_Date&gt;=BR$70)</f>
        <v>14883.4422</v>
      </c>
      <c r="BS85" s="460">
        <f>(BS$70=Hire_Date)*Monthly_Salary+(AND(BS$68&lt;&gt;Hire_Month)*BR85+AND(BS$68=Hire_Month,BR85&gt;0)*BR85*(1+Annual_Cost_of_Living_Adjustment))*(End_Date&gt;=BS$70)</f>
        <v>14883.4422</v>
      </c>
      <c r="BT85" s="460">
        <f>(BT$70=Hire_Date)*Monthly_Salary+(AND(BT$68&lt;&gt;Hire_Month)*BS85+AND(BT$68=Hire_Month,BS85&gt;0)*BS85*(1+Annual_Cost_of_Living_Adjustment))*(End_Date&gt;=BT$70)</f>
        <v>14883.4422</v>
      </c>
      <c r="BU85" s="460">
        <f>(BU$70=Hire_Date)*Monthly_Salary+(AND(BU$68&lt;&gt;Hire_Month)*BT85+AND(BU$68=Hire_Month,BT85&gt;0)*BT85*(1+Annual_Cost_of_Living_Adjustment))*(End_Date&gt;=BU$70)</f>
        <v>14883.4422</v>
      </c>
      <c r="BV85" s="460">
        <f>(BV$70=Hire_Date)*Monthly_Salary+(AND(BV$68&lt;&gt;Hire_Month)*BU85+AND(BV$68=Hire_Month,BU85&gt;0)*BU85*(1+Annual_Cost_of_Living_Adjustment))*(End_Date&gt;=BV$70)</f>
        <v>14883.4422</v>
      </c>
      <c r="BW85" s="460">
        <f>(BW$70=Hire_Date)*Monthly_Salary+(AND(BW$68&lt;&gt;Hire_Month)*BV85+AND(BW$68=Hire_Month,BV85&gt;0)*BV85*(1+Annual_Cost_of_Living_Adjustment))*(End_Date&gt;=BW$70)</f>
        <v>14883.4422</v>
      </c>
      <c r="BX85" s="460">
        <f>(BX$70=Hire_Date)*Monthly_Salary+(AND(BX$68&lt;&gt;Hire_Month)*BW85+AND(BX$68=Hire_Month,BW85&gt;0)*BW85*(1+Annual_Cost_of_Living_Adjustment))*(End_Date&gt;=BX$70)</f>
        <v>14883.4422</v>
      </c>
      <c r="BY85" s="460">
        <f>(BY$70=Hire_Date)*Monthly_Salary+(AND(BY$68&lt;&gt;Hire_Month)*BX85+AND(BY$68=Hire_Month,BX85&gt;0)*BX85*(1+Annual_Cost_of_Living_Adjustment))*(End_Date&gt;=BY$70)</f>
        <v>15181.11104</v>
      </c>
      <c r="BZ85" s="460">
        <f>(BZ$70=Hire_Date)*Monthly_Salary+(AND(BZ$68&lt;&gt;Hire_Month)*BY85+AND(BZ$68=Hire_Month,BY85&gt;0)*BY85*(1+Annual_Cost_of_Living_Adjustment))*(End_Date&gt;=BZ$70)</f>
        <v>15181.11104</v>
      </c>
      <c r="CA85" s="460">
        <f>(CA$70=Hire_Date)*Monthly_Salary+(AND(CA$68&lt;&gt;Hire_Month)*BZ85+AND(CA$68=Hire_Month,BZ85&gt;0)*BZ85*(1+Annual_Cost_of_Living_Adjustment))*(End_Date&gt;=CA$70)</f>
        <v>15181.11104</v>
      </c>
      <c r="CB85" s="460">
        <f>(CB$70=Hire_Date)*Monthly_Salary+(AND(CB$68&lt;&gt;Hire_Month)*CA85+AND(CB$68=Hire_Month,CA85&gt;0)*CA85*(1+Annual_Cost_of_Living_Adjustment))*(End_Date&gt;=CB$70)</f>
        <v>15181.11104</v>
      </c>
      <c r="CC85" s="460">
        <f>(CC$70=Hire_Date)*Monthly_Salary+(AND(CC$68&lt;&gt;Hire_Month)*CB85+AND(CC$68=Hire_Month,CB85&gt;0)*CB85*(1+Annual_Cost_of_Living_Adjustment))*(End_Date&gt;=CC$70)</f>
        <v>15181.11104</v>
      </c>
      <c r="CD85" s="460">
        <f>(CD$70=Hire_Date)*Monthly_Salary+(AND(CD$68&lt;&gt;Hire_Month)*CC85+AND(CD$68=Hire_Month,CC85&gt;0)*CC85*(1+Annual_Cost_of_Living_Adjustment))*(End_Date&gt;=CD$70)</f>
        <v>15181.11104</v>
      </c>
      <c r="CE85" s="460">
        <f>(CE$70=Hire_Date)*Monthly_Salary+(AND(CE$68&lt;&gt;Hire_Month)*CD85+AND(CE$68=Hire_Month,CD85&gt;0)*CD85*(1+Annual_Cost_of_Living_Adjustment))*(End_Date&gt;=CE$70)</f>
        <v>15181.11104</v>
      </c>
      <c r="CF85" s="460">
        <f>(CF$70=Hire_Date)*Monthly_Salary+(AND(CF$68&lt;&gt;Hire_Month)*CE85+AND(CF$68=Hire_Month,CE85&gt;0)*CE85*(1+Annual_Cost_of_Living_Adjustment))*(End_Date&gt;=CF$70)</f>
        <v>15181.11104</v>
      </c>
      <c r="CG85" s="460">
        <f>(CG$70=Hire_Date)*Monthly_Salary+(AND(CG$68&lt;&gt;Hire_Month)*CF85+AND(CG$68=Hire_Month,CF85&gt;0)*CF85*(1+Annual_Cost_of_Living_Adjustment))*(End_Date&gt;=CG$70)</f>
        <v>15181.11104</v>
      </c>
      <c r="CH85" s="460">
        <f>(CH$70=Hire_Date)*Monthly_Salary+(AND(CH$68&lt;&gt;Hire_Month)*CG85+AND(CH$68=Hire_Month,CG85&gt;0)*CG85*(1+Annual_Cost_of_Living_Adjustment))*(End_Date&gt;=CH$70)</f>
        <v>15181.11104</v>
      </c>
      <c r="CI85" s="460">
        <f>(CI$70=Hire_Date)*Monthly_Salary+(AND(CI$68&lt;&gt;Hire_Month)*CH85+AND(CI$68=Hire_Month,CH85&gt;0)*CH85*(1+Annual_Cost_of_Living_Adjustment))*(End_Date&gt;=CI$70)</f>
        <v>15181.11104</v>
      </c>
      <c r="CJ85" s="460">
        <f>(CJ$70=Hire_Date)*Monthly_Salary+(AND(CJ$68&lt;&gt;Hire_Month)*CI85+AND(CJ$68=Hire_Month,CI85&gt;0)*CI85*(1+Annual_Cost_of_Living_Adjustment))*(End_Date&gt;=CJ$70)</f>
        <v>15181.11104</v>
      </c>
      <c r="CK85" s="460">
        <f>(CK$70=Hire_Date)*Monthly_Salary+(AND(CK$68&lt;&gt;Hire_Month)*CJ85+AND(CK$68=Hire_Month,CJ85&gt;0)*CJ85*(1+Annual_Cost_of_Living_Adjustment))*(End_Date&gt;=CK$70)</f>
        <v>15484.73326</v>
      </c>
      <c r="CL85" s="460">
        <f>(CL$70=Hire_Date)*Monthly_Salary+(AND(CL$68&lt;&gt;Hire_Month)*CK85+AND(CL$68=Hire_Month,CK85&gt;0)*CK85*(1+Annual_Cost_of_Living_Adjustment))*(End_Date&gt;=CL$70)</f>
        <v>15484.73326</v>
      </c>
      <c r="CM85" s="460">
        <f>(CM$70=Hire_Date)*Monthly_Salary+(AND(CM$68&lt;&gt;Hire_Month)*CL85+AND(CM$68=Hire_Month,CL85&gt;0)*CL85*(1+Annual_Cost_of_Living_Adjustment))*(End_Date&gt;=CM$70)</f>
        <v>15484.73326</v>
      </c>
      <c r="CN85" s="460">
        <f>(CN$70=Hire_Date)*Monthly_Salary+(AND(CN$68&lt;&gt;Hire_Month)*CM85+AND(CN$68=Hire_Month,CM85&gt;0)*CM85*(1+Annual_Cost_of_Living_Adjustment))*(End_Date&gt;=CN$70)</f>
        <v>15484.73326</v>
      </c>
      <c r="CO85" s="460">
        <f>(CO$70=Hire_Date)*Monthly_Salary+(AND(CO$68&lt;&gt;Hire_Month)*CN85+AND(CO$68=Hire_Month,CN85&gt;0)*CN85*(1+Annual_Cost_of_Living_Adjustment))*(End_Date&gt;=CO$70)</f>
        <v>15484.73326</v>
      </c>
      <c r="CP85" s="460">
        <f>(CP$70=Hire_Date)*Monthly_Salary+(AND(CP$68&lt;&gt;Hire_Month)*CO85+AND(CP$68=Hire_Month,CO85&gt;0)*CO85*(1+Annual_Cost_of_Living_Adjustment))*(End_Date&gt;=CP$70)</f>
        <v>15484.73326</v>
      </c>
      <c r="CQ85" s="460">
        <f>(CQ$70=Hire_Date)*Monthly_Salary+(AND(CQ$68&lt;&gt;Hire_Month)*CP85+AND(CQ$68=Hire_Month,CP85&gt;0)*CP85*(1+Annual_Cost_of_Living_Adjustment))*(End_Date&gt;=CQ$70)</f>
        <v>15484.73326</v>
      </c>
      <c r="CR85" s="460">
        <f>(CR$70=Hire_Date)*Monthly_Salary+(AND(CR$68&lt;&gt;Hire_Month)*CQ85+AND(CR$68=Hire_Month,CQ85&gt;0)*CQ85*(1+Annual_Cost_of_Living_Adjustment))*(End_Date&gt;=CR$70)</f>
        <v>15484.73326</v>
      </c>
      <c r="CS85" s="460">
        <f>(CS$70=Hire_Date)*Monthly_Salary+(AND(CS$68&lt;&gt;Hire_Month)*CR85+AND(CS$68=Hire_Month,CR85&gt;0)*CR85*(1+Annual_Cost_of_Living_Adjustment))*(End_Date&gt;=CS$70)</f>
        <v>15484.73326</v>
      </c>
      <c r="CT85" s="460">
        <f>(CT$70=Hire_Date)*Monthly_Salary+(AND(CT$68&lt;&gt;Hire_Month)*CS85+AND(CT$68=Hire_Month,CS85&gt;0)*CS85*(1+Annual_Cost_of_Living_Adjustment))*(End_Date&gt;=CT$70)</f>
        <v>15484.73326</v>
      </c>
      <c r="CU85" s="460">
        <f>(CU$70=Hire_Date)*Monthly_Salary+(AND(CU$68&lt;&gt;Hire_Month)*CT85+AND(CU$68=Hire_Month,CT85&gt;0)*CT85*(1+Annual_Cost_of_Living_Adjustment))*(End_Date&gt;=CU$70)</f>
        <v>15484.73326</v>
      </c>
      <c r="CV85" s="460">
        <f>(CV$70=Hire_Date)*Monthly_Salary+(AND(CV$68&lt;&gt;Hire_Month)*CU85+AND(CV$68=Hire_Month,CU85&gt;0)*CU85*(1+Annual_Cost_of_Living_Adjustment))*(End_Date&gt;=CV$70)</f>
        <v>15484.73326</v>
      </c>
      <c r="CW85" s="460">
        <f>(CW$70=Hire_Date)*Monthly_Salary+(AND(CW$68&lt;&gt;Hire_Month)*CV85+AND(CW$68=Hire_Month,CV85&gt;0)*CV85*(1+Annual_Cost_of_Living_Adjustment))*(End_Date&gt;=CW$70)</f>
        <v>15794.42793</v>
      </c>
      <c r="CX85" s="460">
        <f>(CX$70=Hire_Date)*Monthly_Salary+(AND(CX$68&lt;&gt;Hire_Month)*CW85+AND(CX$68=Hire_Month,CW85&gt;0)*CW85*(1+Annual_Cost_of_Living_Adjustment))*(End_Date&gt;=CX$70)</f>
        <v>15794.42793</v>
      </c>
      <c r="CY85" s="460">
        <f>(CY$70=Hire_Date)*Monthly_Salary+(AND(CY$68&lt;&gt;Hire_Month)*CX85+AND(CY$68=Hire_Month,CX85&gt;0)*CX85*(1+Annual_Cost_of_Living_Adjustment))*(End_Date&gt;=CY$70)</f>
        <v>15794.42793</v>
      </c>
      <c r="CZ85" s="460">
        <f>(CZ$70=Hire_Date)*Monthly_Salary+(AND(CZ$68&lt;&gt;Hire_Month)*CY85+AND(CZ$68=Hire_Month,CY85&gt;0)*CY85*(1+Annual_Cost_of_Living_Adjustment))*(End_Date&gt;=CZ$70)</f>
        <v>15794.42793</v>
      </c>
      <c r="DA85" s="460">
        <f>(DA$70=Hire_Date)*Monthly_Salary+(AND(DA$68&lt;&gt;Hire_Month)*CZ85+AND(DA$68=Hire_Month,CZ85&gt;0)*CZ85*(1+Annual_Cost_of_Living_Adjustment))*(End_Date&gt;=DA$70)</f>
        <v>15794.42793</v>
      </c>
      <c r="DB85" s="460">
        <f>(DB$70=Hire_Date)*Monthly_Salary+(AND(DB$68&lt;&gt;Hire_Month)*DA85+AND(DB$68=Hire_Month,DA85&gt;0)*DA85*(1+Annual_Cost_of_Living_Adjustment))*(End_Date&gt;=DB$70)</f>
        <v>15794.42793</v>
      </c>
      <c r="DC85" s="460">
        <f>(DC$70=Hire_Date)*Monthly_Salary+(AND(DC$68&lt;&gt;Hire_Month)*DB85+AND(DC$68=Hire_Month,DB85&gt;0)*DB85*(1+Annual_Cost_of_Living_Adjustment))*(End_Date&gt;=DC$70)</f>
        <v>15794.42793</v>
      </c>
      <c r="DD85" s="460">
        <f>(DD$70=Hire_Date)*Monthly_Salary+(AND(DD$68&lt;&gt;Hire_Month)*DC85+AND(DD$68=Hire_Month,DC85&gt;0)*DC85*(1+Annual_Cost_of_Living_Adjustment))*(End_Date&gt;=DD$70)</f>
        <v>15794.42793</v>
      </c>
      <c r="DE85" s="460">
        <f>(DE$70=Hire_Date)*Monthly_Salary+(AND(DE$68&lt;&gt;Hire_Month)*DD85+AND(DE$68=Hire_Month,DD85&gt;0)*DD85*(1+Annual_Cost_of_Living_Adjustment))*(End_Date&gt;=DE$70)</f>
        <v>15794.42793</v>
      </c>
      <c r="DF85" s="460">
        <f>(DF$70=Hire_Date)*Monthly_Salary+(AND(DF$68&lt;&gt;Hire_Month)*DE85+AND(DF$68=Hire_Month,DE85&gt;0)*DE85*(1+Annual_Cost_of_Living_Adjustment))*(End_Date&gt;=DF$70)</f>
        <v>15794.42793</v>
      </c>
      <c r="DG85" s="460">
        <f>(DG$70=Hire_Date)*Monthly_Salary+(AND(DG$68&lt;&gt;Hire_Month)*DF85+AND(DG$68=Hire_Month,DF85&gt;0)*DF85*(1+Annual_Cost_of_Living_Adjustment))*(End_Date&gt;=DG$70)</f>
        <v>15794.42793</v>
      </c>
      <c r="DH85" s="460">
        <f>(DH$70=Hire_Date)*Monthly_Salary+(AND(DH$68&lt;&gt;Hire_Month)*DG85+AND(DH$68=Hire_Month,DG85&gt;0)*DG85*(1+Annual_Cost_of_Living_Adjustment))*(End_Date&gt;=DH$70)</f>
        <v>15794.42793</v>
      </c>
      <c r="DI85" s="460">
        <f>(DI$70=Hire_Date)*Monthly_Salary+(AND(DI$68&lt;&gt;Hire_Month)*DH85+AND(DI$68=Hire_Month,DH85&gt;0)*DH85*(1+Annual_Cost_of_Living_Adjustment))*(End_Date&gt;=DI$70)</f>
        <v>16110.31649</v>
      </c>
      <c r="DJ85" s="460">
        <f>(DJ$70=Hire_Date)*Monthly_Salary+(AND(DJ$68&lt;&gt;Hire_Month)*DI85+AND(DJ$68=Hire_Month,DI85&gt;0)*DI85*(1+Annual_Cost_of_Living_Adjustment))*(End_Date&gt;=DJ$70)</f>
        <v>16110.31649</v>
      </c>
      <c r="DK85" s="460">
        <f>(DK$70=Hire_Date)*Monthly_Salary+(AND(DK$68&lt;&gt;Hire_Month)*DJ85+AND(DK$68=Hire_Month,DJ85&gt;0)*DJ85*(1+Annual_Cost_of_Living_Adjustment))*(End_Date&gt;=DK$70)</f>
        <v>16110.31649</v>
      </c>
      <c r="DL85" s="460">
        <f>(DL$70=Hire_Date)*Monthly_Salary+(AND(DL$68&lt;&gt;Hire_Month)*DK85+AND(DL$68=Hire_Month,DK85&gt;0)*DK85*(1+Annual_Cost_of_Living_Adjustment))*(End_Date&gt;=DL$70)</f>
        <v>16110.31649</v>
      </c>
      <c r="DM85" s="460">
        <f>(DM$70=Hire_Date)*Monthly_Salary+(AND(DM$68&lt;&gt;Hire_Month)*DL85+AND(DM$68=Hire_Month,DL85&gt;0)*DL85*(1+Annual_Cost_of_Living_Adjustment))*(End_Date&gt;=DM$70)</f>
        <v>16110.31649</v>
      </c>
      <c r="DN85" s="460">
        <f>(DN$70=Hire_Date)*Monthly_Salary+(AND(DN$68&lt;&gt;Hire_Month)*DM85+AND(DN$68=Hire_Month,DM85&gt;0)*DM85*(1+Annual_Cost_of_Living_Adjustment))*(End_Date&gt;=DN$70)</f>
        <v>16110.31649</v>
      </c>
      <c r="DO85" s="460">
        <f>(DO$70=Hire_Date)*Monthly_Salary+(AND(DO$68&lt;&gt;Hire_Month)*DN85+AND(DO$68=Hire_Month,DN85&gt;0)*DN85*(1+Annual_Cost_of_Living_Adjustment))*(End_Date&gt;=DO$70)</f>
        <v>16110.31649</v>
      </c>
      <c r="DP85" s="460">
        <f>(DP$70=Hire_Date)*Monthly_Salary+(AND(DP$68&lt;&gt;Hire_Month)*DO85+AND(DP$68=Hire_Month,DO85&gt;0)*DO85*(1+Annual_Cost_of_Living_Adjustment))*(End_Date&gt;=DP$70)</f>
        <v>16110.31649</v>
      </c>
      <c r="DQ85" s="460">
        <f>(DQ$70=Hire_Date)*Monthly_Salary+(AND(DQ$68&lt;&gt;Hire_Month)*DP85+AND(DQ$68=Hire_Month,DP85&gt;0)*DP85*(1+Annual_Cost_of_Living_Adjustment))*(End_Date&gt;=DQ$70)</f>
        <v>16110.31649</v>
      </c>
      <c r="DR85" s="460">
        <f>(DR$70=Hire_Date)*Monthly_Salary+(AND(DR$68&lt;&gt;Hire_Month)*DQ85+AND(DR$68=Hire_Month,DQ85&gt;0)*DQ85*(1+Annual_Cost_of_Living_Adjustment))*(End_Date&gt;=DR$70)</f>
        <v>16110.31649</v>
      </c>
      <c r="DS85" s="460">
        <f>(DS$70=Hire_Date)*Monthly_Salary+(AND(DS$68&lt;&gt;Hire_Month)*DR85+AND(DS$68=Hire_Month,DR85&gt;0)*DR85*(1+Annual_Cost_of_Living_Adjustment))*(End_Date&gt;=DS$70)</f>
        <v>16110.31649</v>
      </c>
      <c r="DT85" s="460">
        <f>(DT$70=Hire_Date)*Monthly_Salary+(AND(DT$68&lt;&gt;Hire_Month)*DS85+AND(DT$68=Hire_Month,DS85&gt;0)*DS85*(1+Annual_Cost_of_Living_Adjustment))*(End_Date&gt;=DT$70)</f>
        <v>16110.31649</v>
      </c>
      <c r="DU85" s="460">
        <f>(DU$70=Hire_Date)*Monthly_Salary+(AND(DU$68&lt;&gt;Hire_Month)*DT85+AND(DU$68=Hire_Month,DT85&gt;0)*DT85*(1+Annual_Cost_of_Living_Adjustment))*(End_Date&gt;=DU$70)</f>
        <v>16432.52282</v>
      </c>
      <c r="DV85" s="460">
        <f>(DV$70=Hire_Date)*Monthly_Salary+(AND(DV$68&lt;&gt;Hire_Month)*DU85+AND(DV$68=Hire_Month,DU85&gt;0)*DU85*(1+Annual_Cost_of_Living_Adjustment))*(End_Date&gt;=DV$70)</f>
        <v>16432.52282</v>
      </c>
      <c r="DW85" s="460">
        <f>(DW$70=Hire_Date)*Monthly_Salary+(AND(DW$68&lt;&gt;Hire_Month)*DV85+AND(DW$68=Hire_Month,DV85&gt;0)*DV85*(1+Annual_Cost_of_Living_Adjustment))*(End_Date&gt;=DW$70)</f>
        <v>16432.52282</v>
      </c>
      <c r="DX85" s="460">
        <f>(DX$70=Hire_Date)*Monthly_Salary+(AND(DX$68&lt;&gt;Hire_Month)*DW85+AND(DX$68=Hire_Month,DW85&gt;0)*DW85*(1+Annual_Cost_of_Living_Adjustment))*(End_Date&gt;=DX$70)</f>
        <v>16432.52282</v>
      </c>
      <c r="DY85" s="460">
        <f>(DY$70=Hire_Date)*Monthly_Salary+(AND(DY$68&lt;&gt;Hire_Month)*DX85+AND(DY$68=Hire_Month,DX85&gt;0)*DX85*(1+Annual_Cost_of_Living_Adjustment))*(End_Date&gt;=DY$70)</f>
        <v>16432.52282</v>
      </c>
      <c r="DZ85" s="460">
        <f>(DZ$70=Hire_Date)*Monthly_Salary+(AND(DZ$68&lt;&gt;Hire_Month)*DY85+AND(DZ$68=Hire_Month,DY85&gt;0)*DY85*(1+Annual_Cost_of_Living_Adjustment))*(End_Date&gt;=DZ$70)</f>
        <v>16432.52282</v>
      </c>
      <c r="EA85" s="460">
        <f>(EA$70=Hire_Date)*Monthly_Salary+(AND(EA$68&lt;&gt;Hire_Month)*DZ85+AND(EA$68=Hire_Month,DZ85&gt;0)*DZ85*(1+Annual_Cost_of_Living_Adjustment))*(End_Date&gt;=EA$70)</f>
        <v>16432.52282</v>
      </c>
      <c r="EB85" s="460">
        <f>(EB$70=Hire_Date)*Monthly_Salary+(AND(EB$68&lt;&gt;Hire_Month)*EA85+AND(EB$68=Hire_Month,EA85&gt;0)*EA85*(1+Annual_Cost_of_Living_Adjustment))*(End_Date&gt;=EB$70)</f>
        <v>16432.52282</v>
      </c>
      <c r="EC85" s="460">
        <f>(EC$70=Hire_Date)*Monthly_Salary+(AND(EC$68&lt;&gt;Hire_Month)*EB85+AND(EC$68=Hire_Month,EB85&gt;0)*EB85*(1+Annual_Cost_of_Living_Adjustment))*(End_Date&gt;=EC$70)</f>
        <v>16432.52282</v>
      </c>
      <c r="ED85" s="460">
        <f>(ED$70=Hire_Date)*Monthly_Salary+(AND(ED$68&lt;&gt;Hire_Month)*EC85+AND(ED$68=Hire_Month,EC85&gt;0)*EC85*(1+Annual_Cost_of_Living_Adjustment))*(End_Date&gt;=ED$70)</f>
        <v>16432.52282</v>
      </c>
      <c r="EE85" s="460">
        <f>(EE$70=Hire_Date)*Monthly_Salary+(AND(EE$68&lt;&gt;Hire_Month)*ED85+AND(EE$68=Hire_Month,ED85&gt;0)*ED85*(1+Annual_Cost_of_Living_Adjustment))*(End_Date&gt;=EE$70)</f>
        <v>16432.52282</v>
      </c>
      <c r="EF85" s="461">
        <f>(EF$70=Hire_Date)*Monthly_Salary+(AND(EF$68&lt;&gt;Hire_Month)*EE85+AND(EF$68=Hire_Month,EE85&gt;0)*EE85*(1+Annual_Cost_of_Living_Adjustment))*(End_Date&gt;=EF$70)</f>
        <v>16432.52282</v>
      </c>
      <c r="EG85" s="461">
        <f>(EG$70=Hire_Date)*Monthly_Salary+(AND(EG$68&lt;&gt;Hire_Month)*EF85+AND(EG$68=Hire_Month,EF85&gt;0)*EF85*(1+Annual_Cost_of_Living_Adjustment))*(End_Date&gt;=EG$70)</f>
        <v>16761.17327</v>
      </c>
      <c r="EH85" s="461">
        <f>(EH$70=Hire_Date)*Monthly_Salary+(AND(EH$68&lt;&gt;Hire_Month)*EG85+AND(EH$68=Hire_Month,EG85&gt;0)*EG85*(1+Annual_Cost_of_Living_Adjustment))*(End_Date&gt;=EH$70)</f>
        <v>16761.17327</v>
      </c>
      <c r="EI85" s="461">
        <f>(EI$70=Hire_Date)*Monthly_Salary+(AND(EI$68&lt;&gt;Hire_Month)*EH85+AND(EI$68=Hire_Month,EH85&gt;0)*EH85*(1+Annual_Cost_of_Living_Adjustment))*(End_Date&gt;=EI$70)</f>
        <v>16761.17327</v>
      </c>
      <c r="EJ85" s="461">
        <f>(EJ$70=Hire_Date)*Monthly_Salary+(AND(EJ$68&lt;&gt;Hire_Month)*EI85+AND(EJ$68=Hire_Month,EI85&gt;0)*EI85*(1+Annual_Cost_of_Living_Adjustment))*(End_Date&gt;=EJ$70)</f>
        <v>16761.17327</v>
      </c>
      <c r="EK85" s="461">
        <f>(EK$70=Hire_Date)*Monthly_Salary+(AND(EK$68&lt;&gt;Hire_Month)*EJ85+AND(EK$68=Hire_Month,EJ85&gt;0)*EJ85*(1+Annual_Cost_of_Living_Adjustment))*(End_Date&gt;=EK$70)</f>
        <v>16761.17327</v>
      </c>
      <c r="EL85" s="461">
        <f>(EL$70=Hire_Date)*Monthly_Salary+(AND(EL$68&lt;&gt;Hire_Month)*EK85+AND(EL$68=Hire_Month,EK85&gt;0)*EK85*(1+Annual_Cost_of_Living_Adjustment))*(End_Date&gt;=EL$70)</f>
        <v>16761.17327</v>
      </c>
      <c r="EM85" s="461">
        <f>(EM$70=Hire_Date)*Monthly_Salary+(AND(EM$68&lt;&gt;Hire_Month)*EL85+AND(EM$68=Hire_Month,EL85&gt;0)*EL85*(1+Annual_Cost_of_Living_Adjustment))*(End_Date&gt;=EM$70)</f>
        <v>16761.17327</v>
      </c>
      <c r="EN85" s="461">
        <f>(EN$70=Hire_Date)*Monthly_Salary+(AND(EN$68&lt;&gt;Hire_Month)*EM85+AND(EN$68=Hire_Month,EM85&gt;0)*EM85*(1+Annual_Cost_of_Living_Adjustment))*(End_Date&gt;=EN$70)</f>
        <v>16761.17327</v>
      </c>
      <c r="EO85" s="461">
        <f>(EO$70=Hire_Date)*Monthly_Salary+(AND(EO$68&lt;&gt;Hire_Month)*EN85+AND(EO$68=Hire_Month,EN85&gt;0)*EN85*(1+Annual_Cost_of_Living_Adjustment))*(End_Date&gt;=EO$70)</f>
        <v>16761.17327</v>
      </c>
      <c r="EP85" s="461">
        <f>(EP$70=Hire_Date)*Monthly_Salary+(AND(EP$68&lt;&gt;Hire_Month)*EO85+AND(EP$68=Hire_Month,EO85&gt;0)*EO85*(1+Annual_Cost_of_Living_Adjustment))*(End_Date&gt;=EP$70)</f>
        <v>16761.17327</v>
      </c>
      <c r="EQ85" s="461">
        <f>(EQ$70=Hire_Date)*Monthly_Salary+(AND(EQ$68&lt;&gt;Hire_Month)*EP85+AND(EQ$68=Hire_Month,EP85&gt;0)*EP85*(1+Annual_Cost_of_Living_Adjustment))*(End_Date&gt;=EQ$70)</f>
        <v>16761.17327</v>
      </c>
      <c r="ER85" s="461">
        <f>(ER$70=Hire_Date)*Monthly_Salary+(AND(ER$68&lt;&gt;Hire_Month)*EQ85+AND(ER$68=Hire_Month,EQ85&gt;0)*EQ85*(1+Annual_Cost_of_Living_Adjustment))*(End_Date&gt;=ER$70)</f>
        <v>16761.17327</v>
      </c>
      <c r="ES85" s="371"/>
      <c r="ET85" s="1"/>
      <c r="EU85" s="390"/>
      <c r="EV85" s="462" t="str">
        <f t="shared" si="92"/>
        <v>CTO</v>
      </c>
      <c r="EW85" s="463">
        <f>($K85&lt;DATE(Starting_Year,1,1))*1</f>
        <v>0</v>
      </c>
      <c r="EX85" s="463">
        <f>+COUNTIF(Q85,"&gt;0")*FTE</f>
        <v>1</v>
      </c>
      <c r="EY85" s="463">
        <f>+COUNTIF(R85,"&gt;0")*FTE</f>
        <v>1</v>
      </c>
      <c r="EZ85" s="463">
        <f>+COUNTIF(S85,"&gt;0")*FTE</f>
        <v>1</v>
      </c>
      <c r="FA85" s="463">
        <f>+COUNTIF(T85,"&gt;0")*FTE</f>
        <v>1</v>
      </c>
      <c r="FB85" s="463">
        <f>+COUNTIF(U85,"&gt;0")*FTE</f>
        <v>1</v>
      </c>
      <c r="FC85" s="463">
        <f>+COUNTIF(V85,"&gt;0")*FTE</f>
        <v>1</v>
      </c>
      <c r="FD85" s="463">
        <f>+COUNTIF(W85,"&gt;0")*FTE</f>
        <v>1</v>
      </c>
      <c r="FE85" s="463">
        <f>+COUNTIF(X85,"&gt;0")*FTE</f>
        <v>1</v>
      </c>
      <c r="FF85" s="463">
        <f>+COUNTIF(Y85,"&gt;0")*FTE</f>
        <v>1</v>
      </c>
      <c r="FG85" s="463">
        <f>+COUNTIF(Z85,"&gt;0")*FTE</f>
        <v>1</v>
      </c>
      <c r="FH85" s="463">
        <f>+COUNTIF(AA85,"&gt;0")*FTE</f>
        <v>1</v>
      </c>
      <c r="FI85" s="463">
        <f>+COUNTIF(AB85,"&gt;0")*FTE</f>
        <v>1</v>
      </c>
      <c r="FJ85" s="463">
        <f>+COUNTIF(AC85,"&gt;0")*FTE</f>
        <v>1</v>
      </c>
      <c r="FK85" s="463">
        <f>+COUNTIF(AD85,"&gt;0")*FTE</f>
        <v>1</v>
      </c>
      <c r="FL85" s="463">
        <f>+COUNTIF(AE85,"&gt;0")*FTE</f>
        <v>1</v>
      </c>
      <c r="FM85" s="463">
        <f>+COUNTIF(AF85,"&gt;0")*FTE</f>
        <v>1</v>
      </c>
      <c r="FN85" s="463">
        <f>+COUNTIF(AG85,"&gt;0")*FTE</f>
        <v>1</v>
      </c>
      <c r="FO85" s="463">
        <f>+COUNTIF(AH85,"&gt;0")*FTE</f>
        <v>1</v>
      </c>
      <c r="FP85" s="463">
        <f>+COUNTIF(AI85,"&gt;0")*FTE</f>
        <v>1</v>
      </c>
      <c r="FQ85" s="463">
        <f>+COUNTIF(AJ85,"&gt;0")*FTE</f>
        <v>1</v>
      </c>
      <c r="FR85" s="463">
        <f>+COUNTIF(AK85,"&gt;0")*FTE</f>
        <v>1</v>
      </c>
      <c r="FS85" s="463">
        <f>+COUNTIF(AL85,"&gt;0")*FTE</f>
        <v>1</v>
      </c>
      <c r="FT85" s="463">
        <f>+COUNTIF(AM85,"&gt;0")*FTE</f>
        <v>1</v>
      </c>
      <c r="FU85" s="463">
        <f>+COUNTIF(AN85,"&gt;0")*FTE</f>
        <v>1</v>
      </c>
      <c r="FV85" s="463">
        <f>+COUNTIF(AO85,"&gt;0")*FTE</f>
        <v>1</v>
      </c>
      <c r="FW85" s="463">
        <f>+COUNTIF(AP85,"&gt;0")*FTE</f>
        <v>1</v>
      </c>
      <c r="FX85" s="463">
        <f>+COUNTIF(AQ85,"&gt;0")*FTE</f>
        <v>1</v>
      </c>
      <c r="FY85" s="463">
        <f>+COUNTIF(AR85,"&gt;0")*FTE</f>
        <v>1</v>
      </c>
      <c r="FZ85" s="463">
        <f>+COUNTIF(AS85,"&gt;0")*FTE</f>
        <v>1</v>
      </c>
      <c r="GA85" s="463">
        <f>+COUNTIF(AT85,"&gt;0")*FTE</f>
        <v>1</v>
      </c>
      <c r="GB85" s="463">
        <f>+COUNTIF(AU85,"&gt;0")*FTE</f>
        <v>1</v>
      </c>
      <c r="GC85" s="463">
        <f>+COUNTIF(AV85,"&gt;0")*FTE</f>
        <v>1</v>
      </c>
      <c r="GD85" s="463">
        <f>+COUNTIF(AW85,"&gt;0")*FTE</f>
        <v>1</v>
      </c>
      <c r="GE85" s="463">
        <f>+COUNTIF(AX85,"&gt;0")*FTE</f>
        <v>1</v>
      </c>
      <c r="GF85" s="463">
        <f>+COUNTIF(AY85,"&gt;0")*FTE</f>
        <v>1</v>
      </c>
      <c r="GG85" s="463">
        <f>+COUNTIF(AZ85,"&gt;0")*FTE</f>
        <v>1</v>
      </c>
      <c r="GH85" s="463">
        <f>+COUNTIF(BA85,"&gt;0")*FTE</f>
        <v>1</v>
      </c>
      <c r="GI85" s="463">
        <f>+COUNTIF(BB85,"&gt;0")*FTE</f>
        <v>1</v>
      </c>
      <c r="GJ85" s="463">
        <f>+COUNTIF(BC85,"&gt;0")*FTE</f>
        <v>1</v>
      </c>
      <c r="GK85" s="463">
        <f>+COUNTIF(BD85,"&gt;0")*FTE</f>
        <v>1</v>
      </c>
      <c r="GL85" s="463">
        <f>+COUNTIF(BE85,"&gt;0")*FTE</f>
        <v>1</v>
      </c>
      <c r="GM85" s="463">
        <f>+COUNTIF(BF85,"&gt;0")*FTE</f>
        <v>1</v>
      </c>
      <c r="GN85" s="463">
        <f>+COUNTIF(BG85,"&gt;0")*FTE</f>
        <v>1</v>
      </c>
      <c r="GO85" s="463">
        <f>+COUNTIF(BH85,"&gt;0")*FTE</f>
        <v>1</v>
      </c>
      <c r="GP85" s="463">
        <f>+COUNTIF(BI85,"&gt;0")*FTE</f>
        <v>1</v>
      </c>
      <c r="GQ85" s="463">
        <f>+COUNTIF(BJ85,"&gt;0")*FTE</f>
        <v>1</v>
      </c>
      <c r="GR85" s="463">
        <f>+COUNTIF(BK85,"&gt;0")*FTE</f>
        <v>1</v>
      </c>
      <c r="GS85" s="463">
        <f>+COUNTIF(BL85,"&gt;0")*FTE</f>
        <v>1</v>
      </c>
      <c r="GT85" s="463">
        <f>+COUNTIF(BM85,"&gt;0")*FTE</f>
        <v>1</v>
      </c>
      <c r="GU85" s="463">
        <f>+COUNTIF(BN85,"&gt;0")*FTE</f>
        <v>1</v>
      </c>
      <c r="GV85" s="463">
        <f>+COUNTIF(BO85,"&gt;0")*FTE</f>
        <v>1</v>
      </c>
      <c r="GW85" s="463">
        <f>+COUNTIF(BP85,"&gt;0")*FTE</f>
        <v>1</v>
      </c>
      <c r="GX85" s="463">
        <f>+COUNTIF(BQ85,"&gt;0")*FTE</f>
        <v>1</v>
      </c>
      <c r="GY85" s="463">
        <f>+COUNTIF(BR85,"&gt;0")*FTE</f>
        <v>1</v>
      </c>
      <c r="GZ85" s="463">
        <f>+COUNTIF(BS85,"&gt;0")*FTE</f>
        <v>1</v>
      </c>
      <c r="HA85" s="463">
        <f>+COUNTIF(BT85,"&gt;0")*FTE</f>
        <v>1</v>
      </c>
      <c r="HB85" s="463">
        <f>+COUNTIF(BU85,"&gt;0")*FTE</f>
        <v>1</v>
      </c>
      <c r="HC85" s="463">
        <f>+COUNTIF(BV85,"&gt;0")*FTE</f>
        <v>1</v>
      </c>
      <c r="HD85" s="463">
        <f>+COUNTIF(BW85,"&gt;0")*FTE</f>
        <v>1</v>
      </c>
      <c r="HE85" s="463">
        <f>+COUNTIF(BX85,"&gt;0")*FTE</f>
        <v>1</v>
      </c>
      <c r="HF85" s="463">
        <f>+COUNTIF(BY85,"&gt;0")*FTE</f>
        <v>1</v>
      </c>
      <c r="HG85" s="463">
        <f>+COUNTIF(BZ85,"&gt;0")*FTE</f>
        <v>1</v>
      </c>
      <c r="HH85" s="463">
        <f>+COUNTIF(CA85,"&gt;0")*FTE</f>
        <v>1</v>
      </c>
      <c r="HI85" s="463">
        <f>+COUNTIF(CB85,"&gt;0")*FTE</f>
        <v>1</v>
      </c>
      <c r="HJ85" s="463">
        <f>+COUNTIF(CC85,"&gt;0")*FTE</f>
        <v>1</v>
      </c>
      <c r="HK85" s="463">
        <f>+COUNTIF(CD85,"&gt;0")*FTE</f>
        <v>1</v>
      </c>
      <c r="HL85" s="463">
        <f>+COUNTIF(CE85,"&gt;0")*FTE</f>
        <v>1</v>
      </c>
      <c r="HM85" s="463">
        <f>+COUNTIF(CF85,"&gt;0")*FTE</f>
        <v>1</v>
      </c>
      <c r="HN85" s="463">
        <f>+COUNTIF(CG85,"&gt;0")*FTE</f>
        <v>1</v>
      </c>
      <c r="HO85" s="463">
        <f>+COUNTIF(CH85,"&gt;0")*FTE</f>
        <v>1</v>
      </c>
      <c r="HP85" s="463">
        <f>+COUNTIF(CI85,"&gt;0")*FTE</f>
        <v>1</v>
      </c>
      <c r="HQ85" s="463">
        <f>+COUNTIF(CJ85,"&gt;0")*FTE</f>
        <v>1</v>
      </c>
      <c r="HR85" s="463">
        <f>+COUNTIF(CK85,"&gt;0")*FTE</f>
        <v>1</v>
      </c>
      <c r="HS85" s="463">
        <f>+COUNTIF(CL85,"&gt;0")*FTE</f>
        <v>1</v>
      </c>
      <c r="HT85" s="463">
        <f>+COUNTIF(CM85,"&gt;0")*FTE</f>
        <v>1</v>
      </c>
      <c r="HU85" s="463">
        <f>+COUNTIF(CN85,"&gt;0")*FTE</f>
        <v>1</v>
      </c>
      <c r="HV85" s="463">
        <f>+COUNTIF(CO85,"&gt;0")*FTE</f>
        <v>1</v>
      </c>
      <c r="HW85" s="463">
        <f>+COUNTIF(CP85,"&gt;0")*FTE</f>
        <v>1</v>
      </c>
      <c r="HX85" s="463">
        <f>+COUNTIF(CQ85,"&gt;0")*FTE</f>
        <v>1</v>
      </c>
      <c r="HY85" s="463">
        <f>+COUNTIF(CR85,"&gt;0")*FTE</f>
        <v>1</v>
      </c>
      <c r="HZ85" s="463">
        <f>+COUNTIF(CS85,"&gt;0")*FTE</f>
        <v>1</v>
      </c>
      <c r="IA85" s="463">
        <f>+COUNTIF(CT85,"&gt;0")*FTE</f>
        <v>1</v>
      </c>
      <c r="IB85" s="463">
        <f>+COUNTIF(CU85,"&gt;0")*FTE</f>
        <v>1</v>
      </c>
      <c r="IC85" s="463">
        <f>+COUNTIF(CV85,"&gt;0")*FTE</f>
        <v>1</v>
      </c>
      <c r="ID85" s="463">
        <f>+COUNTIF(CW85,"&gt;0")*FTE</f>
        <v>1</v>
      </c>
      <c r="IE85" s="463">
        <f>+COUNTIF(CX85,"&gt;0")*FTE</f>
        <v>1</v>
      </c>
      <c r="IF85" s="463">
        <f>+COUNTIF(CY85,"&gt;0")*FTE</f>
        <v>1</v>
      </c>
      <c r="IG85" s="463">
        <f>+COUNTIF(CZ85,"&gt;0")*FTE</f>
        <v>1</v>
      </c>
      <c r="IH85" s="463">
        <f>+COUNTIF(DA85,"&gt;0")*FTE</f>
        <v>1</v>
      </c>
      <c r="II85" s="463">
        <f>+COUNTIF(DB85,"&gt;0")*FTE</f>
        <v>1</v>
      </c>
      <c r="IJ85" s="463">
        <f>+COUNTIF(DC85,"&gt;0")*FTE</f>
        <v>1</v>
      </c>
      <c r="IK85" s="463">
        <f>+COUNTIF(DD85,"&gt;0")*FTE</f>
        <v>1</v>
      </c>
      <c r="IL85" s="463">
        <f>+COUNTIF(DE85,"&gt;0")*FTE</f>
        <v>1</v>
      </c>
      <c r="IM85" s="463">
        <f>+COUNTIF(DF85,"&gt;0")*FTE</f>
        <v>1</v>
      </c>
      <c r="IN85" s="463">
        <f>+COUNTIF(DG85,"&gt;0")*FTE</f>
        <v>1</v>
      </c>
      <c r="IO85" s="463">
        <f>+COUNTIF(DH85,"&gt;0")*FTE</f>
        <v>1</v>
      </c>
      <c r="IP85" s="463">
        <f>+COUNTIF(DI85,"&gt;0")*FTE</f>
        <v>1</v>
      </c>
      <c r="IQ85" s="463">
        <f>+COUNTIF(DJ85,"&gt;0")*FTE</f>
        <v>1</v>
      </c>
      <c r="IR85" s="463">
        <f>+COUNTIF(DK85,"&gt;0")*FTE</f>
        <v>1</v>
      </c>
      <c r="IS85" s="463">
        <f>+COUNTIF(DL85,"&gt;0")*FTE</f>
        <v>1</v>
      </c>
      <c r="IT85" s="463">
        <f>+COUNTIF(DM85,"&gt;0")*FTE</f>
        <v>1</v>
      </c>
      <c r="IU85" s="463">
        <f>+COUNTIF(DN85,"&gt;0")*FTE</f>
        <v>1</v>
      </c>
      <c r="IV85" s="463">
        <f>+COUNTIF(DO85,"&gt;0")*FTE</f>
        <v>1</v>
      </c>
      <c r="IW85" s="463">
        <f>+COUNTIF(DP85,"&gt;0")*FTE</f>
        <v>1</v>
      </c>
      <c r="IX85" s="463">
        <f>+COUNTIF(DQ85,"&gt;0")*FTE</f>
        <v>1</v>
      </c>
      <c r="IY85" s="463">
        <f>+COUNTIF(DR85,"&gt;0")*FTE</f>
        <v>1</v>
      </c>
      <c r="IZ85" s="463">
        <f>+COUNTIF(DS85,"&gt;0")*FTE</f>
        <v>1</v>
      </c>
      <c r="JA85" s="463">
        <f>+COUNTIF(DT85,"&gt;0")*FTE</f>
        <v>1</v>
      </c>
      <c r="JB85" s="463">
        <f>+COUNTIF(DU85,"&gt;0")*FTE</f>
        <v>1</v>
      </c>
      <c r="JC85" s="463">
        <f>+COUNTIF(DV85,"&gt;0")*FTE</f>
        <v>1</v>
      </c>
      <c r="JD85" s="463">
        <f>+COUNTIF(DW85,"&gt;0")*FTE</f>
        <v>1</v>
      </c>
      <c r="JE85" s="463">
        <f>+COUNTIF(DX85,"&gt;0")*FTE</f>
        <v>1</v>
      </c>
      <c r="JF85" s="463">
        <f>+COUNTIF(DY85,"&gt;0")*FTE</f>
        <v>1</v>
      </c>
      <c r="JG85" s="463">
        <f>+COUNTIF(DZ85,"&gt;0")*FTE</f>
        <v>1</v>
      </c>
      <c r="JH85" s="463">
        <f>+COUNTIF(EA85,"&gt;0")*FTE</f>
        <v>1</v>
      </c>
      <c r="JI85" s="463">
        <f>+COUNTIF(EB85,"&gt;0")*FTE</f>
        <v>1</v>
      </c>
      <c r="JJ85" s="463">
        <f>+COUNTIF(EC85,"&gt;0")*FTE</f>
        <v>1</v>
      </c>
      <c r="JK85" s="463">
        <f>+COUNTIF(ED85,"&gt;0")*FTE</f>
        <v>1</v>
      </c>
      <c r="JL85" s="463">
        <f>+COUNTIF(EE85,"&gt;0")*FTE</f>
        <v>1</v>
      </c>
      <c r="JM85" s="463">
        <f>+COUNTIF(EF85,"&gt;0")*FTE</f>
        <v>1</v>
      </c>
      <c r="JN85" s="463">
        <f>+COUNTIF(EG85,"&gt;0")*FTE</f>
        <v>1</v>
      </c>
      <c r="JO85" s="463">
        <f>+COUNTIF(EH85,"&gt;0")*FTE</f>
        <v>1</v>
      </c>
      <c r="JP85" s="463">
        <f>+COUNTIF(EI85,"&gt;0")*FTE</f>
        <v>1</v>
      </c>
      <c r="JQ85" s="463">
        <f>+COUNTIF(EJ85,"&gt;0")*FTE</f>
        <v>1</v>
      </c>
      <c r="JR85" s="463">
        <f>+COUNTIF(EK85,"&gt;0")*FTE</f>
        <v>1</v>
      </c>
      <c r="JS85" s="463">
        <f>+COUNTIF(EL85,"&gt;0")*FTE</f>
        <v>1</v>
      </c>
      <c r="JT85" s="463">
        <f>+COUNTIF(EM85,"&gt;0")*FTE</f>
        <v>1</v>
      </c>
      <c r="JU85" s="463">
        <f>+COUNTIF(EN85,"&gt;0")*FTE</f>
        <v>1</v>
      </c>
      <c r="JV85" s="463">
        <f>+COUNTIF(EO85,"&gt;0")*FTE</f>
        <v>1</v>
      </c>
      <c r="JW85" s="463">
        <f>+COUNTIF(EP85,"&gt;0")*FTE</f>
        <v>1</v>
      </c>
      <c r="JX85" s="463">
        <f>+COUNTIF(EQ85,"&gt;0")*FTE</f>
        <v>1</v>
      </c>
      <c r="JY85" s="463">
        <f>+COUNTIF(ER85,"&gt;0")*FTE</f>
        <v>1</v>
      </c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</row>
    <row r="86" ht="12.75" customHeight="1">
      <c r="A86" s="467"/>
      <c r="B86" s="473"/>
      <c r="C86" s="474"/>
      <c r="D86" s="475"/>
      <c r="E86" s="476"/>
      <c r="F86" s="475"/>
      <c r="G86" s="475"/>
      <c r="H86" s="475"/>
      <c r="I86" s="475"/>
      <c r="J86" s="477"/>
      <c r="K86" s="465">
        <f>+DATE((Starting_Year+F86-1)*ISNUMBER(F86)+2099*ISBLANK(F86),G86*ISNUMBER(G86)+12*ISBLANK(G86),1)</f>
        <v>73020</v>
      </c>
      <c r="L86" s="466">
        <f>+DATE((Starting_Year+H86-1)*ISNUMBER(H86)+2099*ISBLANK(H86),I86*ISNUMBER(I86)+12*ISBLANK(I86),1)</f>
        <v>73020</v>
      </c>
      <c r="M86" s="171">
        <f t="shared" si="93"/>
        <v>0</v>
      </c>
      <c r="N86" s="458" t="str">
        <f t="shared" si="94"/>
        <v/>
      </c>
      <c r="O86" s="82"/>
      <c r="P86" s="459"/>
      <c r="Q86" s="460">
        <f>(Q$70&gt;=Hire_Date)*Monthly_Salary+(AND(Q$68&lt;&gt;Hire_Month)*P86+AND(Q$68=Hire_Month,P86&gt;0)*P86*(1+Annual_Cost_of_Living_Adjustment))*(End_Date&gt;=Q$70)</f>
        <v>0</v>
      </c>
      <c r="R86" s="460">
        <f>(R$70=Hire_Date)*Monthly_Salary+(AND(R$68&lt;&gt;Hire_Month)*Q86+AND(R$68=Hire_Month,Q86&gt;0)*Q86*(1+Annual_Cost_of_Living_Adjustment))*(End_Date&gt;=R$70)</f>
        <v>0</v>
      </c>
      <c r="S86" s="460">
        <f>(S$70=Hire_Date)*Monthly_Salary+(AND(S$68&lt;&gt;Hire_Month)*R86+AND(S$68=Hire_Month,R86&gt;0)*R86*(1+Annual_Cost_of_Living_Adjustment))*(End_Date&gt;=S$70)</f>
        <v>0</v>
      </c>
      <c r="T86" s="460">
        <f>(T$70=Hire_Date)*Monthly_Salary+(AND(T$68&lt;&gt;Hire_Month)*S86+AND(T$68=Hire_Month,S86&gt;0)*S86*(1+Annual_Cost_of_Living_Adjustment))*(End_Date&gt;=T$70)</f>
        <v>0</v>
      </c>
      <c r="U86" s="460">
        <f>(U$70=Hire_Date)*Monthly_Salary+(AND(U$68&lt;&gt;Hire_Month)*T86+AND(U$68=Hire_Month,T86&gt;0)*T86*(1+Annual_Cost_of_Living_Adjustment))*(End_Date&gt;=U$70)</f>
        <v>0</v>
      </c>
      <c r="V86" s="460">
        <f>(V$70=Hire_Date)*Monthly_Salary+(AND(V$68&lt;&gt;Hire_Month)*U86+AND(V$68=Hire_Month,U86&gt;0)*U86*(1+Annual_Cost_of_Living_Adjustment))*(End_Date&gt;=V$70)</f>
        <v>0</v>
      </c>
      <c r="W86" s="460">
        <f>(W$70=Hire_Date)*Monthly_Salary+(AND(W$68&lt;&gt;Hire_Month)*V86+AND(W$68=Hire_Month,V86&gt;0)*V86*(1+Annual_Cost_of_Living_Adjustment))*(End_Date&gt;=W$70)</f>
        <v>0</v>
      </c>
      <c r="X86" s="460">
        <f>(X$70=Hire_Date)*Monthly_Salary+(AND(X$68&lt;&gt;Hire_Month)*W86+AND(X$68=Hire_Month,W86&gt;0)*W86*(1+Annual_Cost_of_Living_Adjustment))*(End_Date&gt;=X$70)</f>
        <v>0</v>
      </c>
      <c r="Y86" s="460">
        <f>(Y$70=Hire_Date)*Monthly_Salary+(AND(Y$68&lt;&gt;Hire_Month)*X86+AND(Y$68=Hire_Month,X86&gt;0)*X86*(1+Annual_Cost_of_Living_Adjustment))*(End_Date&gt;=Y$70)</f>
        <v>0</v>
      </c>
      <c r="Z86" s="460">
        <f>(Z$70=Hire_Date)*Monthly_Salary+(AND(Z$68&lt;&gt;Hire_Month)*Y86+AND(Z$68=Hire_Month,Y86&gt;0)*Y86*(1+Annual_Cost_of_Living_Adjustment))*(End_Date&gt;=Z$70)</f>
        <v>0</v>
      </c>
      <c r="AA86" s="460">
        <f>(AA$70=Hire_Date)*Monthly_Salary+(AND(AA$68&lt;&gt;Hire_Month)*Z86+AND(AA$68=Hire_Month,Z86&gt;0)*Z86*(1+Annual_Cost_of_Living_Adjustment))*(End_Date&gt;=AA$70)</f>
        <v>0</v>
      </c>
      <c r="AB86" s="460">
        <f>(AB$70=Hire_Date)*Monthly_Salary+(AND(AB$68&lt;&gt;Hire_Month)*AA86+AND(AB$68=Hire_Month,AA86&gt;0)*AA86*(1+Annual_Cost_of_Living_Adjustment))*(End_Date&gt;=AB$70)</f>
        <v>0</v>
      </c>
      <c r="AC86" s="460">
        <f>(AC$70=Hire_Date)*Monthly_Salary+(AND(AC$68&lt;&gt;Hire_Month)*AB86+AND(AC$68=Hire_Month,AB86&gt;0)*AB86*(1+Annual_Cost_of_Living_Adjustment))*(End_Date&gt;=AC$70)</f>
        <v>0</v>
      </c>
      <c r="AD86" s="460">
        <f>(AD$70=Hire_Date)*Monthly_Salary+(AND(AD$68&lt;&gt;Hire_Month)*AC86+AND(AD$68=Hire_Month,AC86&gt;0)*AC86*(1+Annual_Cost_of_Living_Adjustment))*(End_Date&gt;=AD$70)</f>
        <v>0</v>
      </c>
      <c r="AE86" s="460">
        <f>(AE$70=Hire_Date)*Monthly_Salary+(AND(AE$68&lt;&gt;Hire_Month)*AD86+AND(AE$68=Hire_Month,AD86&gt;0)*AD86*(1+Annual_Cost_of_Living_Adjustment))*(End_Date&gt;=AE$70)</f>
        <v>0</v>
      </c>
      <c r="AF86" s="460">
        <f>(AF$70=Hire_Date)*Monthly_Salary+(AND(AF$68&lt;&gt;Hire_Month)*AE86+AND(AF$68=Hire_Month,AE86&gt;0)*AE86*(1+Annual_Cost_of_Living_Adjustment))*(End_Date&gt;=AF$70)</f>
        <v>0</v>
      </c>
      <c r="AG86" s="460">
        <f>(AG$70=Hire_Date)*Monthly_Salary+(AND(AG$68&lt;&gt;Hire_Month)*AF86+AND(AG$68=Hire_Month,AF86&gt;0)*AF86*(1+Annual_Cost_of_Living_Adjustment))*(End_Date&gt;=AG$70)</f>
        <v>0</v>
      </c>
      <c r="AH86" s="460">
        <f>(AH$70=Hire_Date)*Monthly_Salary+(AND(AH$68&lt;&gt;Hire_Month)*AG86+AND(AH$68=Hire_Month,AG86&gt;0)*AG86*(1+Annual_Cost_of_Living_Adjustment))*(End_Date&gt;=AH$70)</f>
        <v>0</v>
      </c>
      <c r="AI86" s="460">
        <f>(AI$70=Hire_Date)*Monthly_Salary+(AND(AI$68&lt;&gt;Hire_Month)*AH86+AND(AI$68=Hire_Month,AH86&gt;0)*AH86*(1+Annual_Cost_of_Living_Adjustment))*(End_Date&gt;=AI$70)</f>
        <v>0</v>
      </c>
      <c r="AJ86" s="460">
        <f>(AJ$70=Hire_Date)*Monthly_Salary+(AND(AJ$68&lt;&gt;Hire_Month)*AI86+AND(AJ$68=Hire_Month,AI86&gt;0)*AI86*(1+Annual_Cost_of_Living_Adjustment))*(End_Date&gt;=AJ$70)</f>
        <v>0</v>
      </c>
      <c r="AK86" s="460">
        <f>(AK$70=Hire_Date)*Monthly_Salary+(AND(AK$68&lt;&gt;Hire_Month)*AJ86+AND(AK$68=Hire_Month,AJ86&gt;0)*AJ86*(1+Annual_Cost_of_Living_Adjustment))*(End_Date&gt;=AK$70)</f>
        <v>0</v>
      </c>
      <c r="AL86" s="460">
        <f>(AL$70=Hire_Date)*Monthly_Salary+(AND(AL$68&lt;&gt;Hire_Month)*AK86+AND(AL$68=Hire_Month,AK86&gt;0)*AK86*(1+Annual_Cost_of_Living_Adjustment))*(End_Date&gt;=AL$70)</f>
        <v>0</v>
      </c>
      <c r="AM86" s="460">
        <f>(AM$70=Hire_Date)*Monthly_Salary+(AND(AM$68&lt;&gt;Hire_Month)*AL86+AND(AM$68=Hire_Month,AL86&gt;0)*AL86*(1+Annual_Cost_of_Living_Adjustment))*(End_Date&gt;=AM$70)</f>
        <v>0</v>
      </c>
      <c r="AN86" s="460">
        <f>(AN$70=Hire_Date)*Monthly_Salary+(AND(AN$68&lt;&gt;Hire_Month)*AM86+AND(AN$68=Hire_Month,AM86&gt;0)*AM86*(1+Annual_Cost_of_Living_Adjustment))*(End_Date&gt;=AN$70)</f>
        <v>0</v>
      </c>
      <c r="AO86" s="460">
        <f>(AO$70=Hire_Date)*Monthly_Salary+(AND(AO$68&lt;&gt;Hire_Month)*AN86+AND(AO$68=Hire_Month,AN86&gt;0)*AN86*(1+Annual_Cost_of_Living_Adjustment))*(End_Date&gt;=AO$70)</f>
        <v>0</v>
      </c>
      <c r="AP86" s="460">
        <f>(AP$70=Hire_Date)*Monthly_Salary+(AND(AP$68&lt;&gt;Hire_Month)*AO86+AND(AP$68=Hire_Month,AO86&gt;0)*AO86*(1+Annual_Cost_of_Living_Adjustment))*(End_Date&gt;=AP$70)</f>
        <v>0</v>
      </c>
      <c r="AQ86" s="460">
        <f>(AQ$70=Hire_Date)*Monthly_Salary+(AND(AQ$68&lt;&gt;Hire_Month)*AP86+AND(AQ$68=Hire_Month,AP86&gt;0)*AP86*(1+Annual_Cost_of_Living_Adjustment))*(End_Date&gt;=AQ$70)</f>
        <v>0</v>
      </c>
      <c r="AR86" s="460">
        <f>(AR$70=Hire_Date)*Monthly_Salary+(AND(AR$68&lt;&gt;Hire_Month)*AQ86+AND(AR$68=Hire_Month,AQ86&gt;0)*AQ86*(1+Annual_Cost_of_Living_Adjustment))*(End_Date&gt;=AR$70)</f>
        <v>0</v>
      </c>
      <c r="AS86" s="460">
        <f>(AS$70=Hire_Date)*Monthly_Salary+(AND(AS$68&lt;&gt;Hire_Month)*AR86+AND(AS$68=Hire_Month,AR86&gt;0)*AR86*(1+Annual_Cost_of_Living_Adjustment))*(End_Date&gt;=AS$70)</f>
        <v>0</v>
      </c>
      <c r="AT86" s="460">
        <f>(AT$70=Hire_Date)*Monthly_Salary+(AND(AT$68&lt;&gt;Hire_Month)*AS86+AND(AT$68=Hire_Month,AS86&gt;0)*AS86*(1+Annual_Cost_of_Living_Adjustment))*(End_Date&gt;=AT$70)</f>
        <v>0</v>
      </c>
      <c r="AU86" s="460">
        <f>(AU$70=Hire_Date)*Monthly_Salary+(AND(AU$68&lt;&gt;Hire_Month)*AT86+AND(AU$68=Hire_Month,AT86&gt;0)*AT86*(1+Annual_Cost_of_Living_Adjustment))*(End_Date&gt;=AU$70)</f>
        <v>0</v>
      </c>
      <c r="AV86" s="460">
        <f>(AV$70=Hire_Date)*Monthly_Salary+(AND(AV$68&lt;&gt;Hire_Month)*AU86+AND(AV$68=Hire_Month,AU86&gt;0)*AU86*(1+Annual_Cost_of_Living_Adjustment))*(End_Date&gt;=AV$70)</f>
        <v>0</v>
      </c>
      <c r="AW86" s="460">
        <f>(AW$70=Hire_Date)*Monthly_Salary+(AND(AW$68&lt;&gt;Hire_Month)*AV86+AND(AW$68=Hire_Month,AV86&gt;0)*AV86*(1+Annual_Cost_of_Living_Adjustment))*(End_Date&gt;=AW$70)</f>
        <v>0</v>
      </c>
      <c r="AX86" s="460">
        <f>(AX$70=Hire_Date)*Monthly_Salary+(AND(AX$68&lt;&gt;Hire_Month)*AW86+AND(AX$68=Hire_Month,AW86&gt;0)*AW86*(1+Annual_Cost_of_Living_Adjustment))*(End_Date&gt;=AX$70)</f>
        <v>0</v>
      </c>
      <c r="AY86" s="460">
        <f>(AY$70=Hire_Date)*Monthly_Salary+(AND(AY$68&lt;&gt;Hire_Month)*AX86+AND(AY$68=Hire_Month,AX86&gt;0)*AX86*(1+Annual_Cost_of_Living_Adjustment))*(End_Date&gt;=AY$70)</f>
        <v>0</v>
      </c>
      <c r="AZ86" s="460">
        <f>(AZ$70=Hire_Date)*Monthly_Salary+(AND(AZ$68&lt;&gt;Hire_Month)*AY86+AND(AZ$68=Hire_Month,AY86&gt;0)*AY86*(1+Annual_Cost_of_Living_Adjustment))*(End_Date&gt;=AZ$70)</f>
        <v>0</v>
      </c>
      <c r="BA86" s="460">
        <f>(BA$70=Hire_Date)*Monthly_Salary+(AND(BA$68&lt;&gt;Hire_Month)*AZ86+AND(BA$68=Hire_Month,AZ86&gt;0)*AZ86*(1+Annual_Cost_of_Living_Adjustment))*(End_Date&gt;=BA$70)</f>
        <v>0</v>
      </c>
      <c r="BB86" s="460">
        <f>(BB$70=Hire_Date)*Monthly_Salary+(AND(BB$68&lt;&gt;Hire_Month)*BA86+AND(BB$68=Hire_Month,BA86&gt;0)*BA86*(1+Annual_Cost_of_Living_Adjustment))*(End_Date&gt;=BB$70)</f>
        <v>0</v>
      </c>
      <c r="BC86" s="460">
        <f>(BC$70=Hire_Date)*Monthly_Salary+(AND(BC$68&lt;&gt;Hire_Month)*BB86+AND(BC$68=Hire_Month,BB86&gt;0)*BB86*(1+Annual_Cost_of_Living_Adjustment))*(End_Date&gt;=BC$70)</f>
        <v>0</v>
      </c>
      <c r="BD86" s="460">
        <f>(BD$70=Hire_Date)*Monthly_Salary+(AND(BD$68&lt;&gt;Hire_Month)*BC86+AND(BD$68=Hire_Month,BC86&gt;0)*BC86*(1+Annual_Cost_of_Living_Adjustment))*(End_Date&gt;=BD$70)</f>
        <v>0</v>
      </c>
      <c r="BE86" s="460">
        <f>(BE$70=Hire_Date)*Monthly_Salary+(AND(BE$68&lt;&gt;Hire_Month)*BD86+AND(BE$68=Hire_Month,BD86&gt;0)*BD86*(1+Annual_Cost_of_Living_Adjustment))*(End_Date&gt;=BE$70)</f>
        <v>0</v>
      </c>
      <c r="BF86" s="460">
        <f>(BF$70=Hire_Date)*Monthly_Salary+(AND(BF$68&lt;&gt;Hire_Month)*BE86+AND(BF$68=Hire_Month,BE86&gt;0)*BE86*(1+Annual_Cost_of_Living_Adjustment))*(End_Date&gt;=BF$70)</f>
        <v>0</v>
      </c>
      <c r="BG86" s="460">
        <f>(BG$70=Hire_Date)*Monthly_Salary+(AND(BG$68&lt;&gt;Hire_Month)*BF86+AND(BG$68=Hire_Month,BF86&gt;0)*BF86*(1+Annual_Cost_of_Living_Adjustment))*(End_Date&gt;=BG$70)</f>
        <v>0</v>
      </c>
      <c r="BH86" s="460">
        <f>(BH$70=Hire_Date)*Monthly_Salary+(AND(BH$68&lt;&gt;Hire_Month)*BG86+AND(BH$68=Hire_Month,BG86&gt;0)*BG86*(1+Annual_Cost_of_Living_Adjustment))*(End_Date&gt;=BH$70)</f>
        <v>0</v>
      </c>
      <c r="BI86" s="460">
        <f>(BI$70=Hire_Date)*Monthly_Salary+(AND(BI$68&lt;&gt;Hire_Month)*BH86+AND(BI$68=Hire_Month,BH86&gt;0)*BH86*(1+Annual_Cost_of_Living_Adjustment))*(End_Date&gt;=BI$70)</f>
        <v>0</v>
      </c>
      <c r="BJ86" s="460">
        <f>(BJ$70=Hire_Date)*Monthly_Salary+(AND(BJ$68&lt;&gt;Hire_Month)*BI86+AND(BJ$68=Hire_Month,BI86&gt;0)*BI86*(1+Annual_Cost_of_Living_Adjustment))*(End_Date&gt;=BJ$70)</f>
        <v>0</v>
      </c>
      <c r="BK86" s="460">
        <f>(BK$70=Hire_Date)*Monthly_Salary+(AND(BK$68&lt;&gt;Hire_Month)*BJ86+AND(BK$68=Hire_Month,BJ86&gt;0)*BJ86*(1+Annual_Cost_of_Living_Adjustment))*(End_Date&gt;=BK$70)</f>
        <v>0</v>
      </c>
      <c r="BL86" s="460">
        <f>(BL$70=Hire_Date)*Monthly_Salary+(AND(BL$68&lt;&gt;Hire_Month)*BK86+AND(BL$68=Hire_Month,BK86&gt;0)*BK86*(1+Annual_Cost_of_Living_Adjustment))*(End_Date&gt;=BL$70)</f>
        <v>0</v>
      </c>
      <c r="BM86" s="460">
        <f>(BM$70=Hire_Date)*Monthly_Salary+(AND(BM$68&lt;&gt;Hire_Month)*BL86+AND(BM$68=Hire_Month,BL86&gt;0)*BL86*(1+Annual_Cost_of_Living_Adjustment))*(End_Date&gt;=BM$70)</f>
        <v>0</v>
      </c>
      <c r="BN86" s="460">
        <f>(BN$70=Hire_Date)*Monthly_Salary+(AND(BN$68&lt;&gt;Hire_Month)*BM86+AND(BN$68=Hire_Month,BM86&gt;0)*BM86*(1+Annual_Cost_of_Living_Adjustment))*(End_Date&gt;=BN$70)</f>
        <v>0</v>
      </c>
      <c r="BO86" s="460">
        <f>(BO$70=Hire_Date)*Monthly_Salary+(AND(BO$68&lt;&gt;Hire_Month)*BN86+AND(BO$68=Hire_Month,BN86&gt;0)*BN86*(1+Annual_Cost_of_Living_Adjustment))*(End_Date&gt;=BO$70)</f>
        <v>0</v>
      </c>
      <c r="BP86" s="460">
        <f>(BP$70=Hire_Date)*Monthly_Salary+(AND(BP$68&lt;&gt;Hire_Month)*BO86+AND(BP$68=Hire_Month,BO86&gt;0)*BO86*(1+Annual_Cost_of_Living_Adjustment))*(End_Date&gt;=BP$70)</f>
        <v>0</v>
      </c>
      <c r="BQ86" s="460">
        <f>(BQ$70=Hire_Date)*Monthly_Salary+(AND(BQ$68&lt;&gt;Hire_Month)*BP86+AND(BQ$68=Hire_Month,BP86&gt;0)*BP86*(1+Annual_Cost_of_Living_Adjustment))*(End_Date&gt;=BQ$70)</f>
        <v>0</v>
      </c>
      <c r="BR86" s="460">
        <f>(BR$70=Hire_Date)*Monthly_Salary+(AND(BR$68&lt;&gt;Hire_Month)*BQ86+AND(BR$68=Hire_Month,BQ86&gt;0)*BQ86*(1+Annual_Cost_of_Living_Adjustment))*(End_Date&gt;=BR$70)</f>
        <v>0</v>
      </c>
      <c r="BS86" s="460">
        <f>(BS$70=Hire_Date)*Monthly_Salary+(AND(BS$68&lt;&gt;Hire_Month)*BR86+AND(BS$68=Hire_Month,BR86&gt;0)*BR86*(1+Annual_Cost_of_Living_Adjustment))*(End_Date&gt;=BS$70)</f>
        <v>0</v>
      </c>
      <c r="BT86" s="460">
        <f>(BT$70=Hire_Date)*Monthly_Salary+(AND(BT$68&lt;&gt;Hire_Month)*BS86+AND(BT$68=Hire_Month,BS86&gt;0)*BS86*(1+Annual_Cost_of_Living_Adjustment))*(End_Date&gt;=BT$70)</f>
        <v>0</v>
      </c>
      <c r="BU86" s="460">
        <f>(BU$70=Hire_Date)*Monthly_Salary+(AND(BU$68&lt;&gt;Hire_Month)*BT86+AND(BU$68=Hire_Month,BT86&gt;0)*BT86*(1+Annual_Cost_of_Living_Adjustment))*(End_Date&gt;=BU$70)</f>
        <v>0</v>
      </c>
      <c r="BV86" s="460">
        <f>(BV$70=Hire_Date)*Monthly_Salary+(AND(BV$68&lt;&gt;Hire_Month)*BU86+AND(BV$68=Hire_Month,BU86&gt;0)*BU86*(1+Annual_Cost_of_Living_Adjustment))*(End_Date&gt;=BV$70)</f>
        <v>0</v>
      </c>
      <c r="BW86" s="460">
        <f>(BW$70=Hire_Date)*Monthly_Salary+(AND(BW$68&lt;&gt;Hire_Month)*BV86+AND(BW$68=Hire_Month,BV86&gt;0)*BV86*(1+Annual_Cost_of_Living_Adjustment))*(End_Date&gt;=BW$70)</f>
        <v>0</v>
      </c>
      <c r="BX86" s="460">
        <f>(BX$70=Hire_Date)*Monthly_Salary+(AND(BX$68&lt;&gt;Hire_Month)*BW86+AND(BX$68=Hire_Month,BW86&gt;0)*BW86*(1+Annual_Cost_of_Living_Adjustment))*(End_Date&gt;=BX$70)</f>
        <v>0</v>
      </c>
      <c r="BY86" s="460">
        <f>(BY$70=Hire_Date)*Monthly_Salary+(AND(BY$68&lt;&gt;Hire_Month)*BX86+AND(BY$68=Hire_Month,BX86&gt;0)*BX86*(1+Annual_Cost_of_Living_Adjustment))*(End_Date&gt;=BY$70)</f>
        <v>0</v>
      </c>
      <c r="BZ86" s="460">
        <f>(BZ$70=Hire_Date)*Monthly_Salary+(AND(BZ$68&lt;&gt;Hire_Month)*BY86+AND(BZ$68=Hire_Month,BY86&gt;0)*BY86*(1+Annual_Cost_of_Living_Adjustment))*(End_Date&gt;=BZ$70)</f>
        <v>0</v>
      </c>
      <c r="CA86" s="460">
        <f>(CA$70=Hire_Date)*Monthly_Salary+(AND(CA$68&lt;&gt;Hire_Month)*BZ86+AND(CA$68=Hire_Month,BZ86&gt;0)*BZ86*(1+Annual_Cost_of_Living_Adjustment))*(End_Date&gt;=CA$70)</f>
        <v>0</v>
      </c>
      <c r="CB86" s="460">
        <f>(CB$70=Hire_Date)*Monthly_Salary+(AND(CB$68&lt;&gt;Hire_Month)*CA86+AND(CB$68=Hire_Month,CA86&gt;0)*CA86*(1+Annual_Cost_of_Living_Adjustment))*(End_Date&gt;=CB$70)</f>
        <v>0</v>
      </c>
      <c r="CC86" s="460">
        <f>(CC$70=Hire_Date)*Monthly_Salary+(AND(CC$68&lt;&gt;Hire_Month)*CB86+AND(CC$68=Hire_Month,CB86&gt;0)*CB86*(1+Annual_Cost_of_Living_Adjustment))*(End_Date&gt;=CC$70)</f>
        <v>0</v>
      </c>
      <c r="CD86" s="460">
        <f>(CD$70=Hire_Date)*Monthly_Salary+(AND(CD$68&lt;&gt;Hire_Month)*CC86+AND(CD$68=Hire_Month,CC86&gt;0)*CC86*(1+Annual_Cost_of_Living_Adjustment))*(End_Date&gt;=CD$70)</f>
        <v>0</v>
      </c>
      <c r="CE86" s="460">
        <f>(CE$70=Hire_Date)*Monthly_Salary+(AND(CE$68&lt;&gt;Hire_Month)*CD86+AND(CE$68=Hire_Month,CD86&gt;0)*CD86*(1+Annual_Cost_of_Living_Adjustment))*(End_Date&gt;=CE$70)</f>
        <v>0</v>
      </c>
      <c r="CF86" s="460">
        <f>(CF$70=Hire_Date)*Monthly_Salary+(AND(CF$68&lt;&gt;Hire_Month)*CE86+AND(CF$68=Hire_Month,CE86&gt;0)*CE86*(1+Annual_Cost_of_Living_Adjustment))*(End_Date&gt;=CF$70)</f>
        <v>0</v>
      </c>
      <c r="CG86" s="460">
        <f>(CG$70=Hire_Date)*Monthly_Salary+(AND(CG$68&lt;&gt;Hire_Month)*CF86+AND(CG$68=Hire_Month,CF86&gt;0)*CF86*(1+Annual_Cost_of_Living_Adjustment))*(End_Date&gt;=CG$70)</f>
        <v>0</v>
      </c>
      <c r="CH86" s="460">
        <f>(CH$70=Hire_Date)*Monthly_Salary+(AND(CH$68&lt;&gt;Hire_Month)*CG86+AND(CH$68=Hire_Month,CG86&gt;0)*CG86*(1+Annual_Cost_of_Living_Adjustment))*(End_Date&gt;=CH$70)</f>
        <v>0</v>
      </c>
      <c r="CI86" s="460">
        <f>(CI$70=Hire_Date)*Monthly_Salary+(AND(CI$68&lt;&gt;Hire_Month)*CH86+AND(CI$68=Hire_Month,CH86&gt;0)*CH86*(1+Annual_Cost_of_Living_Adjustment))*(End_Date&gt;=CI$70)</f>
        <v>0</v>
      </c>
      <c r="CJ86" s="460">
        <f>(CJ$70=Hire_Date)*Monthly_Salary+(AND(CJ$68&lt;&gt;Hire_Month)*CI86+AND(CJ$68=Hire_Month,CI86&gt;0)*CI86*(1+Annual_Cost_of_Living_Adjustment))*(End_Date&gt;=CJ$70)</f>
        <v>0</v>
      </c>
      <c r="CK86" s="460">
        <f>(CK$70=Hire_Date)*Monthly_Salary+(AND(CK$68&lt;&gt;Hire_Month)*CJ86+AND(CK$68=Hire_Month,CJ86&gt;0)*CJ86*(1+Annual_Cost_of_Living_Adjustment))*(End_Date&gt;=CK$70)</f>
        <v>0</v>
      </c>
      <c r="CL86" s="460">
        <f>(CL$70=Hire_Date)*Monthly_Salary+(AND(CL$68&lt;&gt;Hire_Month)*CK86+AND(CL$68=Hire_Month,CK86&gt;0)*CK86*(1+Annual_Cost_of_Living_Adjustment))*(End_Date&gt;=CL$70)</f>
        <v>0</v>
      </c>
      <c r="CM86" s="460">
        <f>(CM$70=Hire_Date)*Monthly_Salary+(AND(CM$68&lt;&gt;Hire_Month)*CL86+AND(CM$68=Hire_Month,CL86&gt;0)*CL86*(1+Annual_Cost_of_Living_Adjustment))*(End_Date&gt;=CM$70)</f>
        <v>0</v>
      </c>
      <c r="CN86" s="460">
        <f>(CN$70=Hire_Date)*Monthly_Salary+(AND(CN$68&lt;&gt;Hire_Month)*CM86+AND(CN$68=Hire_Month,CM86&gt;0)*CM86*(1+Annual_Cost_of_Living_Adjustment))*(End_Date&gt;=CN$70)</f>
        <v>0</v>
      </c>
      <c r="CO86" s="460">
        <f>(CO$70=Hire_Date)*Monthly_Salary+(AND(CO$68&lt;&gt;Hire_Month)*CN86+AND(CO$68=Hire_Month,CN86&gt;0)*CN86*(1+Annual_Cost_of_Living_Adjustment))*(End_Date&gt;=CO$70)</f>
        <v>0</v>
      </c>
      <c r="CP86" s="460">
        <f>(CP$70=Hire_Date)*Monthly_Salary+(AND(CP$68&lt;&gt;Hire_Month)*CO86+AND(CP$68=Hire_Month,CO86&gt;0)*CO86*(1+Annual_Cost_of_Living_Adjustment))*(End_Date&gt;=CP$70)</f>
        <v>0</v>
      </c>
      <c r="CQ86" s="460">
        <f>(CQ$70=Hire_Date)*Monthly_Salary+(AND(CQ$68&lt;&gt;Hire_Month)*CP86+AND(CQ$68=Hire_Month,CP86&gt;0)*CP86*(1+Annual_Cost_of_Living_Adjustment))*(End_Date&gt;=CQ$70)</f>
        <v>0</v>
      </c>
      <c r="CR86" s="460">
        <f>(CR$70=Hire_Date)*Monthly_Salary+(AND(CR$68&lt;&gt;Hire_Month)*CQ86+AND(CR$68=Hire_Month,CQ86&gt;0)*CQ86*(1+Annual_Cost_of_Living_Adjustment))*(End_Date&gt;=CR$70)</f>
        <v>0</v>
      </c>
      <c r="CS86" s="460">
        <f>(CS$70=Hire_Date)*Monthly_Salary+(AND(CS$68&lt;&gt;Hire_Month)*CR86+AND(CS$68=Hire_Month,CR86&gt;0)*CR86*(1+Annual_Cost_of_Living_Adjustment))*(End_Date&gt;=CS$70)</f>
        <v>0</v>
      </c>
      <c r="CT86" s="460">
        <f>(CT$70=Hire_Date)*Monthly_Salary+(AND(CT$68&lt;&gt;Hire_Month)*CS86+AND(CT$68=Hire_Month,CS86&gt;0)*CS86*(1+Annual_Cost_of_Living_Adjustment))*(End_Date&gt;=CT$70)</f>
        <v>0</v>
      </c>
      <c r="CU86" s="460">
        <f>(CU$70=Hire_Date)*Monthly_Salary+(AND(CU$68&lt;&gt;Hire_Month)*CT86+AND(CU$68=Hire_Month,CT86&gt;0)*CT86*(1+Annual_Cost_of_Living_Adjustment))*(End_Date&gt;=CU$70)</f>
        <v>0</v>
      </c>
      <c r="CV86" s="460">
        <f>(CV$70=Hire_Date)*Monthly_Salary+(AND(CV$68&lt;&gt;Hire_Month)*CU86+AND(CV$68=Hire_Month,CU86&gt;0)*CU86*(1+Annual_Cost_of_Living_Adjustment))*(End_Date&gt;=CV$70)</f>
        <v>0</v>
      </c>
      <c r="CW86" s="460">
        <f>(CW$70=Hire_Date)*Monthly_Salary+(AND(CW$68&lt;&gt;Hire_Month)*CV86+AND(CW$68=Hire_Month,CV86&gt;0)*CV86*(1+Annual_Cost_of_Living_Adjustment))*(End_Date&gt;=CW$70)</f>
        <v>0</v>
      </c>
      <c r="CX86" s="460">
        <f>(CX$70=Hire_Date)*Monthly_Salary+(AND(CX$68&lt;&gt;Hire_Month)*CW86+AND(CX$68=Hire_Month,CW86&gt;0)*CW86*(1+Annual_Cost_of_Living_Adjustment))*(End_Date&gt;=CX$70)</f>
        <v>0</v>
      </c>
      <c r="CY86" s="460">
        <f>(CY$70=Hire_Date)*Monthly_Salary+(AND(CY$68&lt;&gt;Hire_Month)*CX86+AND(CY$68=Hire_Month,CX86&gt;0)*CX86*(1+Annual_Cost_of_Living_Adjustment))*(End_Date&gt;=CY$70)</f>
        <v>0</v>
      </c>
      <c r="CZ86" s="460">
        <f>(CZ$70=Hire_Date)*Monthly_Salary+(AND(CZ$68&lt;&gt;Hire_Month)*CY86+AND(CZ$68=Hire_Month,CY86&gt;0)*CY86*(1+Annual_Cost_of_Living_Adjustment))*(End_Date&gt;=CZ$70)</f>
        <v>0</v>
      </c>
      <c r="DA86" s="460">
        <f>(DA$70=Hire_Date)*Monthly_Salary+(AND(DA$68&lt;&gt;Hire_Month)*CZ86+AND(DA$68=Hire_Month,CZ86&gt;0)*CZ86*(1+Annual_Cost_of_Living_Adjustment))*(End_Date&gt;=DA$70)</f>
        <v>0</v>
      </c>
      <c r="DB86" s="460">
        <f>(DB$70=Hire_Date)*Monthly_Salary+(AND(DB$68&lt;&gt;Hire_Month)*DA86+AND(DB$68=Hire_Month,DA86&gt;0)*DA86*(1+Annual_Cost_of_Living_Adjustment))*(End_Date&gt;=DB$70)</f>
        <v>0</v>
      </c>
      <c r="DC86" s="460">
        <f>(DC$70=Hire_Date)*Monthly_Salary+(AND(DC$68&lt;&gt;Hire_Month)*DB86+AND(DC$68=Hire_Month,DB86&gt;0)*DB86*(1+Annual_Cost_of_Living_Adjustment))*(End_Date&gt;=DC$70)</f>
        <v>0</v>
      </c>
      <c r="DD86" s="460">
        <f>(DD$70=Hire_Date)*Monthly_Salary+(AND(DD$68&lt;&gt;Hire_Month)*DC86+AND(DD$68=Hire_Month,DC86&gt;0)*DC86*(1+Annual_Cost_of_Living_Adjustment))*(End_Date&gt;=DD$70)</f>
        <v>0</v>
      </c>
      <c r="DE86" s="460">
        <f>(DE$70=Hire_Date)*Monthly_Salary+(AND(DE$68&lt;&gt;Hire_Month)*DD86+AND(DE$68=Hire_Month,DD86&gt;0)*DD86*(1+Annual_Cost_of_Living_Adjustment))*(End_Date&gt;=DE$70)</f>
        <v>0</v>
      </c>
      <c r="DF86" s="460">
        <f>(DF$70=Hire_Date)*Monthly_Salary+(AND(DF$68&lt;&gt;Hire_Month)*DE86+AND(DF$68=Hire_Month,DE86&gt;0)*DE86*(1+Annual_Cost_of_Living_Adjustment))*(End_Date&gt;=DF$70)</f>
        <v>0</v>
      </c>
      <c r="DG86" s="460">
        <f>(DG$70=Hire_Date)*Monthly_Salary+(AND(DG$68&lt;&gt;Hire_Month)*DF86+AND(DG$68=Hire_Month,DF86&gt;0)*DF86*(1+Annual_Cost_of_Living_Adjustment))*(End_Date&gt;=DG$70)</f>
        <v>0</v>
      </c>
      <c r="DH86" s="460">
        <f>(DH$70=Hire_Date)*Monthly_Salary+(AND(DH$68&lt;&gt;Hire_Month)*DG86+AND(DH$68=Hire_Month,DG86&gt;0)*DG86*(1+Annual_Cost_of_Living_Adjustment))*(End_Date&gt;=DH$70)</f>
        <v>0</v>
      </c>
      <c r="DI86" s="460">
        <f>(DI$70=Hire_Date)*Monthly_Salary+(AND(DI$68&lt;&gt;Hire_Month)*DH86+AND(DI$68=Hire_Month,DH86&gt;0)*DH86*(1+Annual_Cost_of_Living_Adjustment))*(End_Date&gt;=DI$70)</f>
        <v>0</v>
      </c>
      <c r="DJ86" s="460">
        <f>(DJ$70=Hire_Date)*Monthly_Salary+(AND(DJ$68&lt;&gt;Hire_Month)*DI86+AND(DJ$68=Hire_Month,DI86&gt;0)*DI86*(1+Annual_Cost_of_Living_Adjustment))*(End_Date&gt;=DJ$70)</f>
        <v>0</v>
      </c>
      <c r="DK86" s="460">
        <f>(DK$70=Hire_Date)*Monthly_Salary+(AND(DK$68&lt;&gt;Hire_Month)*DJ86+AND(DK$68=Hire_Month,DJ86&gt;0)*DJ86*(1+Annual_Cost_of_Living_Adjustment))*(End_Date&gt;=DK$70)</f>
        <v>0</v>
      </c>
      <c r="DL86" s="460">
        <f>(DL$70=Hire_Date)*Monthly_Salary+(AND(DL$68&lt;&gt;Hire_Month)*DK86+AND(DL$68=Hire_Month,DK86&gt;0)*DK86*(1+Annual_Cost_of_Living_Adjustment))*(End_Date&gt;=DL$70)</f>
        <v>0</v>
      </c>
      <c r="DM86" s="460">
        <f>(DM$70=Hire_Date)*Monthly_Salary+(AND(DM$68&lt;&gt;Hire_Month)*DL86+AND(DM$68=Hire_Month,DL86&gt;0)*DL86*(1+Annual_Cost_of_Living_Adjustment))*(End_Date&gt;=DM$70)</f>
        <v>0</v>
      </c>
      <c r="DN86" s="460">
        <f>(DN$70=Hire_Date)*Monthly_Salary+(AND(DN$68&lt;&gt;Hire_Month)*DM86+AND(DN$68=Hire_Month,DM86&gt;0)*DM86*(1+Annual_Cost_of_Living_Adjustment))*(End_Date&gt;=DN$70)</f>
        <v>0</v>
      </c>
      <c r="DO86" s="460">
        <f>(DO$70=Hire_Date)*Monthly_Salary+(AND(DO$68&lt;&gt;Hire_Month)*DN86+AND(DO$68=Hire_Month,DN86&gt;0)*DN86*(1+Annual_Cost_of_Living_Adjustment))*(End_Date&gt;=DO$70)</f>
        <v>0</v>
      </c>
      <c r="DP86" s="460">
        <f>(DP$70=Hire_Date)*Monthly_Salary+(AND(DP$68&lt;&gt;Hire_Month)*DO86+AND(DP$68=Hire_Month,DO86&gt;0)*DO86*(1+Annual_Cost_of_Living_Adjustment))*(End_Date&gt;=DP$70)</f>
        <v>0</v>
      </c>
      <c r="DQ86" s="460">
        <f>(DQ$70=Hire_Date)*Monthly_Salary+(AND(DQ$68&lt;&gt;Hire_Month)*DP86+AND(DQ$68=Hire_Month,DP86&gt;0)*DP86*(1+Annual_Cost_of_Living_Adjustment))*(End_Date&gt;=DQ$70)</f>
        <v>0</v>
      </c>
      <c r="DR86" s="460">
        <f>(DR$70=Hire_Date)*Monthly_Salary+(AND(DR$68&lt;&gt;Hire_Month)*DQ86+AND(DR$68=Hire_Month,DQ86&gt;0)*DQ86*(1+Annual_Cost_of_Living_Adjustment))*(End_Date&gt;=DR$70)</f>
        <v>0</v>
      </c>
      <c r="DS86" s="460">
        <f>(DS$70=Hire_Date)*Monthly_Salary+(AND(DS$68&lt;&gt;Hire_Month)*DR86+AND(DS$68=Hire_Month,DR86&gt;0)*DR86*(1+Annual_Cost_of_Living_Adjustment))*(End_Date&gt;=DS$70)</f>
        <v>0</v>
      </c>
      <c r="DT86" s="460">
        <f>(DT$70=Hire_Date)*Monthly_Salary+(AND(DT$68&lt;&gt;Hire_Month)*DS86+AND(DT$68=Hire_Month,DS86&gt;0)*DS86*(1+Annual_Cost_of_Living_Adjustment))*(End_Date&gt;=DT$70)</f>
        <v>0</v>
      </c>
      <c r="DU86" s="460">
        <f>(DU$70=Hire_Date)*Monthly_Salary+(AND(DU$68&lt;&gt;Hire_Month)*DT86+AND(DU$68=Hire_Month,DT86&gt;0)*DT86*(1+Annual_Cost_of_Living_Adjustment))*(End_Date&gt;=DU$70)</f>
        <v>0</v>
      </c>
      <c r="DV86" s="460">
        <f>(DV$70=Hire_Date)*Monthly_Salary+(AND(DV$68&lt;&gt;Hire_Month)*DU86+AND(DV$68=Hire_Month,DU86&gt;0)*DU86*(1+Annual_Cost_of_Living_Adjustment))*(End_Date&gt;=DV$70)</f>
        <v>0</v>
      </c>
      <c r="DW86" s="460">
        <f>(DW$70=Hire_Date)*Monthly_Salary+(AND(DW$68&lt;&gt;Hire_Month)*DV86+AND(DW$68=Hire_Month,DV86&gt;0)*DV86*(1+Annual_Cost_of_Living_Adjustment))*(End_Date&gt;=DW$70)</f>
        <v>0</v>
      </c>
      <c r="DX86" s="460">
        <f>(DX$70=Hire_Date)*Monthly_Salary+(AND(DX$68&lt;&gt;Hire_Month)*DW86+AND(DX$68=Hire_Month,DW86&gt;0)*DW86*(1+Annual_Cost_of_Living_Adjustment))*(End_Date&gt;=DX$70)</f>
        <v>0</v>
      </c>
      <c r="DY86" s="460">
        <f>(DY$70=Hire_Date)*Monthly_Salary+(AND(DY$68&lt;&gt;Hire_Month)*DX86+AND(DY$68=Hire_Month,DX86&gt;0)*DX86*(1+Annual_Cost_of_Living_Adjustment))*(End_Date&gt;=DY$70)</f>
        <v>0</v>
      </c>
      <c r="DZ86" s="460">
        <f>(DZ$70=Hire_Date)*Monthly_Salary+(AND(DZ$68&lt;&gt;Hire_Month)*DY86+AND(DZ$68=Hire_Month,DY86&gt;0)*DY86*(1+Annual_Cost_of_Living_Adjustment))*(End_Date&gt;=DZ$70)</f>
        <v>0</v>
      </c>
      <c r="EA86" s="460">
        <f>(EA$70=Hire_Date)*Monthly_Salary+(AND(EA$68&lt;&gt;Hire_Month)*DZ86+AND(EA$68=Hire_Month,DZ86&gt;0)*DZ86*(1+Annual_Cost_of_Living_Adjustment))*(End_Date&gt;=EA$70)</f>
        <v>0</v>
      </c>
      <c r="EB86" s="460">
        <f>(EB$70=Hire_Date)*Monthly_Salary+(AND(EB$68&lt;&gt;Hire_Month)*EA86+AND(EB$68=Hire_Month,EA86&gt;0)*EA86*(1+Annual_Cost_of_Living_Adjustment))*(End_Date&gt;=EB$70)</f>
        <v>0</v>
      </c>
      <c r="EC86" s="460">
        <f>(EC$70=Hire_Date)*Monthly_Salary+(AND(EC$68&lt;&gt;Hire_Month)*EB86+AND(EC$68=Hire_Month,EB86&gt;0)*EB86*(1+Annual_Cost_of_Living_Adjustment))*(End_Date&gt;=EC$70)</f>
        <v>0</v>
      </c>
      <c r="ED86" s="460">
        <f>(ED$70=Hire_Date)*Monthly_Salary+(AND(ED$68&lt;&gt;Hire_Month)*EC86+AND(ED$68=Hire_Month,EC86&gt;0)*EC86*(1+Annual_Cost_of_Living_Adjustment))*(End_Date&gt;=ED$70)</f>
        <v>0</v>
      </c>
      <c r="EE86" s="460">
        <f>(EE$70=Hire_Date)*Monthly_Salary+(AND(EE$68&lt;&gt;Hire_Month)*ED86+AND(EE$68=Hire_Month,ED86&gt;0)*ED86*(1+Annual_Cost_of_Living_Adjustment))*(End_Date&gt;=EE$70)</f>
        <v>0</v>
      </c>
      <c r="EF86" s="461">
        <f>(EF$70=Hire_Date)*Monthly_Salary+(AND(EF$68&lt;&gt;Hire_Month)*EE86+AND(EF$68=Hire_Month,EE86&gt;0)*EE86*(1+Annual_Cost_of_Living_Adjustment))*(End_Date&gt;=EF$70)</f>
        <v>0</v>
      </c>
      <c r="EG86" s="461">
        <f>(EG$70=Hire_Date)*Monthly_Salary+(AND(EG$68&lt;&gt;Hire_Month)*EF86+AND(EG$68=Hire_Month,EF86&gt;0)*EF86*(1+Annual_Cost_of_Living_Adjustment))*(End_Date&gt;=EG$70)</f>
        <v>0</v>
      </c>
      <c r="EH86" s="461">
        <f>(EH$70=Hire_Date)*Monthly_Salary+(AND(EH$68&lt;&gt;Hire_Month)*EG86+AND(EH$68=Hire_Month,EG86&gt;0)*EG86*(1+Annual_Cost_of_Living_Adjustment))*(End_Date&gt;=EH$70)</f>
        <v>0</v>
      </c>
      <c r="EI86" s="461">
        <f>(EI$70=Hire_Date)*Monthly_Salary+(AND(EI$68&lt;&gt;Hire_Month)*EH86+AND(EI$68=Hire_Month,EH86&gt;0)*EH86*(1+Annual_Cost_of_Living_Adjustment))*(End_Date&gt;=EI$70)</f>
        <v>0</v>
      </c>
      <c r="EJ86" s="461">
        <f>(EJ$70=Hire_Date)*Monthly_Salary+(AND(EJ$68&lt;&gt;Hire_Month)*EI86+AND(EJ$68=Hire_Month,EI86&gt;0)*EI86*(1+Annual_Cost_of_Living_Adjustment))*(End_Date&gt;=EJ$70)</f>
        <v>0</v>
      </c>
      <c r="EK86" s="461">
        <f>(EK$70=Hire_Date)*Monthly_Salary+(AND(EK$68&lt;&gt;Hire_Month)*EJ86+AND(EK$68=Hire_Month,EJ86&gt;0)*EJ86*(1+Annual_Cost_of_Living_Adjustment))*(End_Date&gt;=EK$70)</f>
        <v>0</v>
      </c>
      <c r="EL86" s="461">
        <f>(EL$70=Hire_Date)*Monthly_Salary+(AND(EL$68&lt;&gt;Hire_Month)*EK86+AND(EL$68=Hire_Month,EK86&gt;0)*EK86*(1+Annual_Cost_of_Living_Adjustment))*(End_Date&gt;=EL$70)</f>
        <v>0</v>
      </c>
      <c r="EM86" s="461">
        <f>(EM$70=Hire_Date)*Monthly_Salary+(AND(EM$68&lt;&gt;Hire_Month)*EL86+AND(EM$68=Hire_Month,EL86&gt;0)*EL86*(1+Annual_Cost_of_Living_Adjustment))*(End_Date&gt;=EM$70)</f>
        <v>0</v>
      </c>
      <c r="EN86" s="461">
        <f>(EN$70=Hire_Date)*Monthly_Salary+(AND(EN$68&lt;&gt;Hire_Month)*EM86+AND(EN$68=Hire_Month,EM86&gt;0)*EM86*(1+Annual_Cost_of_Living_Adjustment))*(End_Date&gt;=EN$70)</f>
        <v>0</v>
      </c>
      <c r="EO86" s="461">
        <f>(EO$70=Hire_Date)*Monthly_Salary+(AND(EO$68&lt;&gt;Hire_Month)*EN86+AND(EO$68=Hire_Month,EN86&gt;0)*EN86*(1+Annual_Cost_of_Living_Adjustment))*(End_Date&gt;=EO$70)</f>
        <v>0</v>
      </c>
      <c r="EP86" s="461">
        <f>(EP$70=Hire_Date)*Monthly_Salary+(AND(EP$68&lt;&gt;Hire_Month)*EO86+AND(EP$68=Hire_Month,EO86&gt;0)*EO86*(1+Annual_Cost_of_Living_Adjustment))*(End_Date&gt;=EP$70)</f>
        <v>0</v>
      </c>
      <c r="EQ86" s="461">
        <f>(EQ$70=Hire_Date)*Monthly_Salary+(AND(EQ$68&lt;&gt;Hire_Month)*EP86+AND(EQ$68=Hire_Month,EP86&gt;0)*EP86*(1+Annual_Cost_of_Living_Adjustment))*(End_Date&gt;=EQ$70)</f>
        <v>0</v>
      </c>
      <c r="ER86" s="461">
        <f>(ER$70=Hire_Date)*Monthly_Salary+(AND(ER$68&lt;&gt;Hire_Month)*EQ86+AND(ER$68=Hire_Month,EQ86&gt;0)*EQ86*(1+Annual_Cost_of_Living_Adjustment))*(End_Date&gt;=ER$70)</f>
        <v>0</v>
      </c>
      <c r="ES86" s="371"/>
      <c r="ET86" s="1"/>
      <c r="EU86" s="390"/>
      <c r="EV86" s="462" t="str">
        <f t="shared" si="92"/>
        <v/>
      </c>
      <c r="EW86" s="463">
        <f>($K86&lt;DATE(Starting_Year,1,1))*1</f>
        <v>0</v>
      </c>
      <c r="EX86" s="463">
        <f>+COUNTIF(Q86,"&gt;0")*FTE</f>
        <v>0</v>
      </c>
      <c r="EY86" s="463">
        <f>+COUNTIF(R86,"&gt;0")*FTE</f>
        <v>0</v>
      </c>
      <c r="EZ86" s="463">
        <f>+COUNTIF(S86,"&gt;0")*FTE</f>
        <v>0</v>
      </c>
      <c r="FA86" s="463">
        <f>+COUNTIF(T86,"&gt;0")*FTE</f>
        <v>0</v>
      </c>
      <c r="FB86" s="463">
        <f>+COUNTIF(U86,"&gt;0")*FTE</f>
        <v>0</v>
      </c>
      <c r="FC86" s="463">
        <f>+COUNTIF(V86,"&gt;0")*FTE</f>
        <v>0</v>
      </c>
      <c r="FD86" s="463">
        <f>+COUNTIF(W86,"&gt;0")*FTE</f>
        <v>0</v>
      </c>
      <c r="FE86" s="463">
        <f>+COUNTIF(X86,"&gt;0")*FTE</f>
        <v>0</v>
      </c>
      <c r="FF86" s="463">
        <f>+COUNTIF(Y86,"&gt;0")*FTE</f>
        <v>0</v>
      </c>
      <c r="FG86" s="463">
        <f>+COUNTIF(Z86,"&gt;0")*FTE</f>
        <v>0</v>
      </c>
      <c r="FH86" s="463">
        <f>+COUNTIF(AA86,"&gt;0")*FTE</f>
        <v>0</v>
      </c>
      <c r="FI86" s="463">
        <f>+COUNTIF(AB86,"&gt;0")*FTE</f>
        <v>0</v>
      </c>
      <c r="FJ86" s="463">
        <f>+COUNTIF(AC86,"&gt;0")*FTE</f>
        <v>0</v>
      </c>
      <c r="FK86" s="463">
        <f>+COUNTIF(AD86,"&gt;0")*FTE</f>
        <v>0</v>
      </c>
      <c r="FL86" s="463">
        <f>+COUNTIF(AE86,"&gt;0")*FTE</f>
        <v>0</v>
      </c>
      <c r="FM86" s="463">
        <f>+COUNTIF(AF86,"&gt;0")*FTE</f>
        <v>0</v>
      </c>
      <c r="FN86" s="463">
        <f>+COUNTIF(AG86,"&gt;0")*FTE</f>
        <v>0</v>
      </c>
      <c r="FO86" s="463">
        <f>+COUNTIF(AH86,"&gt;0")*FTE</f>
        <v>0</v>
      </c>
      <c r="FP86" s="463">
        <f>+COUNTIF(AI86,"&gt;0")*FTE</f>
        <v>0</v>
      </c>
      <c r="FQ86" s="463">
        <f>+COUNTIF(AJ86,"&gt;0")*FTE</f>
        <v>0</v>
      </c>
      <c r="FR86" s="463">
        <f>+COUNTIF(AK86,"&gt;0")*FTE</f>
        <v>0</v>
      </c>
      <c r="FS86" s="463">
        <f>+COUNTIF(AL86,"&gt;0")*FTE</f>
        <v>0</v>
      </c>
      <c r="FT86" s="463">
        <f>+COUNTIF(AM86,"&gt;0")*FTE</f>
        <v>0</v>
      </c>
      <c r="FU86" s="463">
        <f>+COUNTIF(AN86,"&gt;0")*FTE</f>
        <v>0</v>
      </c>
      <c r="FV86" s="463">
        <f>+COUNTIF(AO86,"&gt;0")*FTE</f>
        <v>0</v>
      </c>
      <c r="FW86" s="463">
        <f>+COUNTIF(AP86,"&gt;0")*FTE</f>
        <v>0</v>
      </c>
      <c r="FX86" s="463">
        <f>+COUNTIF(AQ86,"&gt;0")*FTE</f>
        <v>0</v>
      </c>
      <c r="FY86" s="463">
        <f>+COUNTIF(AR86,"&gt;0")*FTE</f>
        <v>0</v>
      </c>
      <c r="FZ86" s="463">
        <f>+COUNTIF(AS86,"&gt;0")*FTE</f>
        <v>0</v>
      </c>
      <c r="GA86" s="463">
        <f>+COUNTIF(AT86,"&gt;0")*FTE</f>
        <v>0</v>
      </c>
      <c r="GB86" s="463">
        <f>+COUNTIF(AU86,"&gt;0")*FTE</f>
        <v>0</v>
      </c>
      <c r="GC86" s="463">
        <f>+COUNTIF(AV86,"&gt;0")*FTE</f>
        <v>0</v>
      </c>
      <c r="GD86" s="463">
        <f>+COUNTIF(AW86,"&gt;0")*FTE</f>
        <v>0</v>
      </c>
      <c r="GE86" s="463">
        <f>+COUNTIF(AX86,"&gt;0")*FTE</f>
        <v>0</v>
      </c>
      <c r="GF86" s="463">
        <f>+COUNTIF(AY86,"&gt;0")*FTE</f>
        <v>0</v>
      </c>
      <c r="GG86" s="463">
        <f>+COUNTIF(AZ86,"&gt;0")*FTE</f>
        <v>0</v>
      </c>
      <c r="GH86" s="463">
        <f>+COUNTIF(BA86,"&gt;0")*FTE</f>
        <v>0</v>
      </c>
      <c r="GI86" s="463">
        <f>+COUNTIF(BB86,"&gt;0")*FTE</f>
        <v>0</v>
      </c>
      <c r="GJ86" s="463">
        <f>+COUNTIF(BC86,"&gt;0")*FTE</f>
        <v>0</v>
      </c>
      <c r="GK86" s="463">
        <f>+COUNTIF(BD86,"&gt;0")*FTE</f>
        <v>0</v>
      </c>
      <c r="GL86" s="463">
        <f>+COUNTIF(BE86,"&gt;0")*FTE</f>
        <v>0</v>
      </c>
      <c r="GM86" s="463">
        <f>+COUNTIF(BF86,"&gt;0")*FTE</f>
        <v>0</v>
      </c>
      <c r="GN86" s="463">
        <f>+COUNTIF(BG86,"&gt;0")*FTE</f>
        <v>0</v>
      </c>
      <c r="GO86" s="463">
        <f>+COUNTIF(BH86,"&gt;0")*FTE</f>
        <v>0</v>
      </c>
      <c r="GP86" s="463">
        <f>+COUNTIF(BI86,"&gt;0")*FTE</f>
        <v>0</v>
      </c>
      <c r="GQ86" s="463">
        <f>+COUNTIF(BJ86,"&gt;0")*FTE</f>
        <v>0</v>
      </c>
      <c r="GR86" s="463">
        <f>+COUNTIF(BK86,"&gt;0")*FTE</f>
        <v>0</v>
      </c>
      <c r="GS86" s="463">
        <f>+COUNTIF(BL86,"&gt;0")*FTE</f>
        <v>0</v>
      </c>
      <c r="GT86" s="463">
        <f>+COUNTIF(BM86,"&gt;0")*FTE</f>
        <v>0</v>
      </c>
      <c r="GU86" s="463">
        <f>+COUNTIF(BN86,"&gt;0")*FTE</f>
        <v>0</v>
      </c>
      <c r="GV86" s="463">
        <f>+COUNTIF(BO86,"&gt;0")*FTE</f>
        <v>0</v>
      </c>
      <c r="GW86" s="463">
        <f>+COUNTIF(BP86,"&gt;0")*FTE</f>
        <v>0</v>
      </c>
      <c r="GX86" s="463">
        <f>+COUNTIF(BQ86,"&gt;0")*FTE</f>
        <v>0</v>
      </c>
      <c r="GY86" s="463">
        <f>+COUNTIF(BR86,"&gt;0")*FTE</f>
        <v>0</v>
      </c>
      <c r="GZ86" s="463">
        <f>+COUNTIF(BS86,"&gt;0")*FTE</f>
        <v>0</v>
      </c>
      <c r="HA86" s="463">
        <f>+COUNTIF(BT86,"&gt;0")*FTE</f>
        <v>0</v>
      </c>
      <c r="HB86" s="463">
        <f>+COUNTIF(BU86,"&gt;0")*FTE</f>
        <v>0</v>
      </c>
      <c r="HC86" s="463">
        <f>+COUNTIF(BV86,"&gt;0")*FTE</f>
        <v>0</v>
      </c>
      <c r="HD86" s="463">
        <f>+COUNTIF(BW86,"&gt;0")*FTE</f>
        <v>0</v>
      </c>
      <c r="HE86" s="463">
        <f>+COUNTIF(BX86,"&gt;0")*FTE</f>
        <v>0</v>
      </c>
      <c r="HF86" s="463">
        <f>+COUNTIF(BY86,"&gt;0")*FTE</f>
        <v>0</v>
      </c>
      <c r="HG86" s="463">
        <f>+COUNTIF(BZ86,"&gt;0")*FTE</f>
        <v>0</v>
      </c>
      <c r="HH86" s="463">
        <f>+COUNTIF(CA86,"&gt;0")*FTE</f>
        <v>0</v>
      </c>
      <c r="HI86" s="463">
        <f>+COUNTIF(CB86,"&gt;0")*FTE</f>
        <v>0</v>
      </c>
      <c r="HJ86" s="463">
        <f>+COUNTIF(CC86,"&gt;0")*FTE</f>
        <v>0</v>
      </c>
      <c r="HK86" s="463">
        <f>+COUNTIF(CD86,"&gt;0")*FTE</f>
        <v>0</v>
      </c>
      <c r="HL86" s="463">
        <f>+COUNTIF(CE86,"&gt;0")*FTE</f>
        <v>0</v>
      </c>
      <c r="HM86" s="463">
        <f>+COUNTIF(CF86,"&gt;0")*FTE</f>
        <v>0</v>
      </c>
      <c r="HN86" s="463">
        <f>+COUNTIF(CG86,"&gt;0")*FTE</f>
        <v>0</v>
      </c>
      <c r="HO86" s="463">
        <f>+COUNTIF(CH86,"&gt;0")*FTE</f>
        <v>0</v>
      </c>
      <c r="HP86" s="463">
        <f>+COUNTIF(CI86,"&gt;0")*FTE</f>
        <v>0</v>
      </c>
      <c r="HQ86" s="463">
        <f>+COUNTIF(CJ86,"&gt;0")*FTE</f>
        <v>0</v>
      </c>
      <c r="HR86" s="463">
        <f>+COUNTIF(CK86,"&gt;0")*FTE</f>
        <v>0</v>
      </c>
      <c r="HS86" s="463">
        <f>+COUNTIF(CL86,"&gt;0")*FTE</f>
        <v>0</v>
      </c>
      <c r="HT86" s="463">
        <f>+COUNTIF(CM86,"&gt;0")*FTE</f>
        <v>0</v>
      </c>
      <c r="HU86" s="463">
        <f>+COUNTIF(CN86,"&gt;0")*FTE</f>
        <v>0</v>
      </c>
      <c r="HV86" s="463">
        <f>+COUNTIF(CO86,"&gt;0")*FTE</f>
        <v>0</v>
      </c>
      <c r="HW86" s="463">
        <f>+COUNTIF(CP86,"&gt;0")*FTE</f>
        <v>0</v>
      </c>
      <c r="HX86" s="463">
        <f>+COUNTIF(CQ86,"&gt;0")*FTE</f>
        <v>0</v>
      </c>
      <c r="HY86" s="463">
        <f>+COUNTIF(CR86,"&gt;0")*FTE</f>
        <v>0</v>
      </c>
      <c r="HZ86" s="463">
        <f>+COUNTIF(CS86,"&gt;0")*FTE</f>
        <v>0</v>
      </c>
      <c r="IA86" s="463">
        <f>+COUNTIF(CT86,"&gt;0")*FTE</f>
        <v>0</v>
      </c>
      <c r="IB86" s="463">
        <f>+COUNTIF(CU86,"&gt;0")*FTE</f>
        <v>0</v>
      </c>
      <c r="IC86" s="463">
        <f>+COUNTIF(CV86,"&gt;0")*FTE</f>
        <v>0</v>
      </c>
      <c r="ID86" s="463">
        <f>+COUNTIF(CW86,"&gt;0")*FTE</f>
        <v>0</v>
      </c>
      <c r="IE86" s="463">
        <f>+COUNTIF(CX86,"&gt;0")*FTE</f>
        <v>0</v>
      </c>
      <c r="IF86" s="463">
        <f>+COUNTIF(CY86,"&gt;0")*FTE</f>
        <v>0</v>
      </c>
      <c r="IG86" s="463">
        <f>+COUNTIF(CZ86,"&gt;0")*FTE</f>
        <v>0</v>
      </c>
      <c r="IH86" s="463">
        <f>+COUNTIF(DA86,"&gt;0")*FTE</f>
        <v>0</v>
      </c>
      <c r="II86" s="463">
        <f>+COUNTIF(DB86,"&gt;0")*FTE</f>
        <v>0</v>
      </c>
      <c r="IJ86" s="463">
        <f>+COUNTIF(DC86,"&gt;0")*FTE</f>
        <v>0</v>
      </c>
      <c r="IK86" s="463">
        <f>+COUNTIF(DD86,"&gt;0")*FTE</f>
        <v>0</v>
      </c>
      <c r="IL86" s="463">
        <f>+COUNTIF(DE86,"&gt;0")*FTE</f>
        <v>0</v>
      </c>
      <c r="IM86" s="463">
        <f>+COUNTIF(DF86,"&gt;0")*FTE</f>
        <v>0</v>
      </c>
      <c r="IN86" s="463">
        <f>+COUNTIF(DG86,"&gt;0")*FTE</f>
        <v>0</v>
      </c>
      <c r="IO86" s="463">
        <f>+COUNTIF(DH86,"&gt;0")*FTE</f>
        <v>0</v>
      </c>
      <c r="IP86" s="463">
        <f>+COUNTIF(DI86,"&gt;0")*FTE</f>
        <v>0</v>
      </c>
      <c r="IQ86" s="463">
        <f>+COUNTIF(DJ86,"&gt;0")*FTE</f>
        <v>0</v>
      </c>
      <c r="IR86" s="463">
        <f>+COUNTIF(DK86,"&gt;0")*FTE</f>
        <v>0</v>
      </c>
      <c r="IS86" s="463">
        <f>+COUNTIF(DL86,"&gt;0")*FTE</f>
        <v>0</v>
      </c>
      <c r="IT86" s="463">
        <f>+COUNTIF(DM86,"&gt;0")*FTE</f>
        <v>0</v>
      </c>
      <c r="IU86" s="463">
        <f>+COUNTIF(DN86,"&gt;0")*FTE</f>
        <v>0</v>
      </c>
      <c r="IV86" s="463">
        <f>+COUNTIF(DO86,"&gt;0")*FTE</f>
        <v>0</v>
      </c>
      <c r="IW86" s="463">
        <f>+COUNTIF(DP86,"&gt;0")*FTE</f>
        <v>0</v>
      </c>
      <c r="IX86" s="463">
        <f>+COUNTIF(DQ86,"&gt;0")*FTE</f>
        <v>0</v>
      </c>
      <c r="IY86" s="463">
        <f>+COUNTIF(DR86,"&gt;0")*FTE</f>
        <v>0</v>
      </c>
      <c r="IZ86" s="463">
        <f>+COUNTIF(DS86,"&gt;0")*FTE</f>
        <v>0</v>
      </c>
      <c r="JA86" s="463">
        <f>+COUNTIF(DT86,"&gt;0")*FTE</f>
        <v>0</v>
      </c>
      <c r="JB86" s="463">
        <f>+COUNTIF(DU86,"&gt;0")*FTE</f>
        <v>0</v>
      </c>
      <c r="JC86" s="463">
        <f>+COUNTIF(DV86,"&gt;0")*FTE</f>
        <v>0</v>
      </c>
      <c r="JD86" s="463">
        <f>+COUNTIF(DW86,"&gt;0")*FTE</f>
        <v>0</v>
      </c>
      <c r="JE86" s="463">
        <f>+COUNTIF(DX86,"&gt;0")*FTE</f>
        <v>0</v>
      </c>
      <c r="JF86" s="463">
        <f>+COUNTIF(DY86,"&gt;0")*FTE</f>
        <v>0</v>
      </c>
      <c r="JG86" s="463">
        <f>+COUNTIF(DZ86,"&gt;0")*FTE</f>
        <v>0</v>
      </c>
      <c r="JH86" s="463">
        <f>+COUNTIF(EA86,"&gt;0")*FTE</f>
        <v>0</v>
      </c>
      <c r="JI86" s="463">
        <f>+COUNTIF(EB86,"&gt;0")*FTE</f>
        <v>0</v>
      </c>
      <c r="JJ86" s="463">
        <f>+COUNTIF(EC86,"&gt;0")*FTE</f>
        <v>0</v>
      </c>
      <c r="JK86" s="463">
        <f>+COUNTIF(ED86,"&gt;0")*FTE</f>
        <v>0</v>
      </c>
      <c r="JL86" s="463">
        <f>+COUNTIF(EE86,"&gt;0")*FTE</f>
        <v>0</v>
      </c>
      <c r="JM86" s="463">
        <f>+COUNTIF(EF86,"&gt;0")*FTE</f>
        <v>0</v>
      </c>
      <c r="JN86" s="463">
        <f>+COUNTIF(EG86,"&gt;0")*FTE</f>
        <v>0</v>
      </c>
      <c r="JO86" s="463">
        <f>+COUNTIF(EH86,"&gt;0")*FTE</f>
        <v>0</v>
      </c>
      <c r="JP86" s="463">
        <f>+COUNTIF(EI86,"&gt;0")*FTE</f>
        <v>0</v>
      </c>
      <c r="JQ86" s="463">
        <f>+COUNTIF(EJ86,"&gt;0")*FTE</f>
        <v>0</v>
      </c>
      <c r="JR86" s="463">
        <f>+COUNTIF(EK86,"&gt;0")*FTE</f>
        <v>0</v>
      </c>
      <c r="JS86" s="463">
        <f>+COUNTIF(EL86,"&gt;0")*FTE</f>
        <v>0</v>
      </c>
      <c r="JT86" s="463">
        <f>+COUNTIF(EM86,"&gt;0")*FTE</f>
        <v>0</v>
      </c>
      <c r="JU86" s="463">
        <f>+COUNTIF(EN86,"&gt;0")*FTE</f>
        <v>0</v>
      </c>
      <c r="JV86" s="463">
        <f>+COUNTIF(EO86,"&gt;0")*FTE</f>
        <v>0</v>
      </c>
      <c r="JW86" s="463">
        <f>+COUNTIF(EP86,"&gt;0")*FTE</f>
        <v>0</v>
      </c>
      <c r="JX86" s="463">
        <f>+COUNTIF(EQ86,"&gt;0")*FTE</f>
        <v>0</v>
      </c>
      <c r="JY86" s="463">
        <f>+COUNTIF(ER86,"&gt;0")*FTE</f>
        <v>0</v>
      </c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</row>
    <row r="87" ht="12.75" customHeight="1">
      <c r="A87" s="467"/>
      <c r="B87" s="473" t="s">
        <v>424</v>
      </c>
      <c r="C87" s="474" t="s">
        <v>378</v>
      </c>
      <c r="D87" s="475" t="s">
        <v>403</v>
      </c>
      <c r="E87" s="476">
        <v>155000.0</v>
      </c>
      <c r="F87" s="475">
        <v>1.0</v>
      </c>
      <c r="G87" s="475">
        <v>1.0</v>
      </c>
      <c r="H87" s="475"/>
      <c r="I87" s="475"/>
      <c r="J87" s="477">
        <v>1.0</v>
      </c>
      <c r="K87" s="465">
        <f>+DATE((Starting_Year+F87-1)*ISNUMBER(F87)+2099*ISBLANK(F87),G87*ISNUMBER(G87)+12*ISBLANK(G87),1)</f>
        <v>45658</v>
      </c>
      <c r="L87" s="466">
        <f>+DATE((Starting_Year+H87-1)*ISNUMBER(H87)+2099*ISBLANK(H87),I87*ISNUMBER(I87)+12*ISBLANK(I87),1)</f>
        <v>73020</v>
      </c>
      <c r="M87" s="171">
        <f t="shared" si="93"/>
        <v>12916.66667</v>
      </c>
      <c r="N87" s="458" t="str">
        <f t="shared" si="94"/>
        <v>CPO</v>
      </c>
      <c r="O87" s="82"/>
      <c r="P87" s="459"/>
      <c r="Q87" s="460">
        <f>(Q$70&gt;=Hire_Date)*Monthly_Salary+(AND(Q$68&lt;&gt;Hire_Month)*P87+AND(Q$68=Hire_Month,P87&gt;0)*P87*(1+Annual_Cost_of_Living_Adjustment))*(End_Date&gt;=Q$70)</f>
        <v>12916.66667</v>
      </c>
      <c r="R87" s="460">
        <f>(R$70=Hire_Date)*Monthly_Salary+(AND(R$68&lt;&gt;Hire_Month)*Q87+AND(R$68=Hire_Month,Q87&gt;0)*Q87*(1+Annual_Cost_of_Living_Adjustment))*(End_Date&gt;=R$70)</f>
        <v>12916.66667</v>
      </c>
      <c r="S87" s="460">
        <f>(S$70=Hire_Date)*Monthly_Salary+(AND(S$68&lt;&gt;Hire_Month)*R87+AND(S$68=Hire_Month,R87&gt;0)*R87*(1+Annual_Cost_of_Living_Adjustment))*(End_Date&gt;=S$70)</f>
        <v>12916.66667</v>
      </c>
      <c r="T87" s="460">
        <f>(T$70=Hire_Date)*Monthly_Salary+(AND(T$68&lt;&gt;Hire_Month)*S87+AND(T$68=Hire_Month,S87&gt;0)*S87*(1+Annual_Cost_of_Living_Adjustment))*(End_Date&gt;=T$70)</f>
        <v>12916.66667</v>
      </c>
      <c r="U87" s="460">
        <f>(U$70=Hire_Date)*Monthly_Salary+(AND(U$68&lt;&gt;Hire_Month)*T87+AND(U$68=Hire_Month,T87&gt;0)*T87*(1+Annual_Cost_of_Living_Adjustment))*(End_Date&gt;=U$70)</f>
        <v>12916.66667</v>
      </c>
      <c r="V87" s="460">
        <f>(V$70=Hire_Date)*Monthly_Salary+(AND(V$68&lt;&gt;Hire_Month)*U87+AND(V$68=Hire_Month,U87&gt;0)*U87*(1+Annual_Cost_of_Living_Adjustment))*(End_Date&gt;=V$70)</f>
        <v>12916.66667</v>
      </c>
      <c r="W87" s="460">
        <f>(W$70=Hire_Date)*Monthly_Salary+(AND(W$68&lt;&gt;Hire_Month)*V87+AND(W$68=Hire_Month,V87&gt;0)*V87*(1+Annual_Cost_of_Living_Adjustment))*(End_Date&gt;=W$70)</f>
        <v>12916.66667</v>
      </c>
      <c r="X87" s="460">
        <f>(X$70=Hire_Date)*Monthly_Salary+(AND(X$68&lt;&gt;Hire_Month)*W87+AND(X$68=Hire_Month,W87&gt;0)*W87*(1+Annual_Cost_of_Living_Adjustment))*(End_Date&gt;=X$70)</f>
        <v>12916.66667</v>
      </c>
      <c r="Y87" s="460">
        <f>(Y$70=Hire_Date)*Monthly_Salary+(AND(Y$68&lt;&gt;Hire_Month)*X87+AND(Y$68=Hire_Month,X87&gt;0)*X87*(1+Annual_Cost_of_Living_Adjustment))*(End_Date&gt;=Y$70)</f>
        <v>12916.66667</v>
      </c>
      <c r="Z87" s="460">
        <f>(Z$70=Hire_Date)*Monthly_Salary+(AND(Z$68&lt;&gt;Hire_Month)*Y87+AND(Z$68=Hire_Month,Y87&gt;0)*Y87*(1+Annual_Cost_of_Living_Adjustment))*(End_Date&gt;=Z$70)</f>
        <v>12916.66667</v>
      </c>
      <c r="AA87" s="460">
        <f>(AA$70=Hire_Date)*Monthly_Salary+(AND(AA$68&lt;&gt;Hire_Month)*Z87+AND(AA$68=Hire_Month,Z87&gt;0)*Z87*(1+Annual_Cost_of_Living_Adjustment))*(End_Date&gt;=AA$70)</f>
        <v>12916.66667</v>
      </c>
      <c r="AB87" s="460">
        <f>(AB$70=Hire_Date)*Monthly_Salary+(AND(AB$68&lt;&gt;Hire_Month)*AA87+AND(AB$68=Hire_Month,AA87&gt;0)*AA87*(1+Annual_Cost_of_Living_Adjustment))*(End_Date&gt;=AB$70)</f>
        <v>12916.66667</v>
      </c>
      <c r="AC87" s="460">
        <f>(AC$70=Hire_Date)*Monthly_Salary+(AND(AC$68&lt;&gt;Hire_Month)*AB87+AND(AC$68=Hire_Month,AB87&gt;0)*AB87*(1+Annual_Cost_of_Living_Adjustment))*(End_Date&gt;=AC$70)</f>
        <v>13175</v>
      </c>
      <c r="AD87" s="460">
        <f>(AD$70=Hire_Date)*Monthly_Salary+(AND(AD$68&lt;&gt;Hire_Month)*AC87+AND(AD$68=Hire_Month,AC87&gt;0)*AC87*(1+Annual_Cost_of_Living_Adjustment))*(End_Date&gt;=AD$70)</f>
        <v>13175</v>
      </c>
      <c r="AE87" s="460">
        <f>(AE$70=Hire_Date)*Monthly_Salary+(AND(AE$68&lt;&gt;Hire_Month)*AD87+AND(AE$68=Hire_Month,AD87&gt;0)*AD87*(1+Annual_Cost_of_Living_Adjustment))*(End_Date&gt;=AE$70)</f>
        <v>13175</v>
      </c>
      <c r="AF87" s="460">
        <f>(AF$70=Hire_Date)*Monthly_Salary+(AND(AF$68&lt;&gt;Hire_Month)*AE87+AND(AF$68=Hire_Month,AE87&gt;0)*AE87*(1+Annual_Cost_of_Living_Adjustment))*(End_Date&gt;=AF$70)</f>
        <v>13175</v>
      </c>
      <c r="AG87" s="460">
        <f>(AG$70=Hire_Date)*Monthly_Salary+(AND(AG$68&lt;&gt;Hire_Month)*AF87+AND(AG$68=Hire_Month,AF87&gt;0)*AF87*(1+Annual_Cost_of_Living_Adjustment))*(End_Date&gt;=AG$70)</f>
        <v>13175</v>
      </c>
      <c r="AH87" s="460">
        <f>(AH$70=Hire_Date)*Monthly_Salary+(AND(AH$68&lt;&gt;Hire_Month)*AG87+AND(AH$68=Hire_Month,AG87&gt;0)*AG87*(1+Annual_Cost_of_Living_Adjustment))*(End_Date&gt;=AH$70)</f>
        <v>13175</v>
      </c>
      <c r="AI87" s="460">
        <f>(AI$70=Hire_Date)*Monthly_Salary+(AND(AI$68&lt;&gt;Hire_Month)*AH87+AND(AI$68=Hire_Month,AH87&gt;0)*AH87*(1+Annual_Cost_of_Living_Adjustment))*(End_Date&gt;=AI$70)</f>
        <v>13175</v>
      </c>
      <c r="AJ87" s="460">
        <f>(AJ$70=Hire_Date)*Monthly_Salary+(AND(AJ$68&lt;&gt;Hire_Month)*AI87+AND(AJ$68=Hire_Month,AI87&gt;0)*AI87*(1+Annual_Cost_of_Living_Adjustment))*(End_Date&gt;=AJ$70)</f>
        <v>13175</v>
      </c>
      <c r="AK87" s="460">
        <f>(AK$70=Hire_Date)*Monthly_Salary+(AND(AK$68&lt;&gt;Hire_Month)*AJ87+AND(AK$68=Hire_Month,AJ87&gt;0)*AJ87*(1+Annual_Cost_of_Living_Adjustment))*(End_Date&gt;=AK$70)</f>
        <v>13175</v>
      </c>
      <c r="AL87" s="460">
        <f>(AL$70=Hire_Date)*Monthly_Salary+(AND(AL$68&lt;&gt;Hire_Month)*AK87+AND(AL$68=Hire_Month,AK87&gt;0)*AK87*(1+Annual_Cost_of_Living_Adjustment))*(End_Date&gt;=AL$70)</f>
        <v>13175</v>
      </c>
      <c r="AM87" s="460">
        <f>(AM$70=Hire_Date)*Monthly_Salary+(AND(AM$68&lt;&gt;Hire_Month)*AL87+AND(AM$68=Hire_Month,AL87&gt;0)*AL87*(1+Annual_Cost_of_Living_Adjustment))*(End_Date&gt;=AM$70)</f>
        <v>13175</v>
      </c>
      <c r="AN87" s="460">
        <f>(AN$70=Hire_Date)*Monthly_Salary+(AND(AN$68&lt;&gt;Hire_Month)*AM87+AND(AN$68=Hire_Month,AM87&gt;0)*AM87*(1+Annual_Cost_of_Living_Adjustment))*(End_Date&gt;=AN$70)</f>
        <v>13175</v>
      </c>
      <c r="AO87" s="460">
        <f>(AO$70=Hire_Date)*Monthly_Salary+(AND(AO$68&lt;&gt;Hire_Month)*AN87+AND(AO$68=Hire_Month,AN87&gt;0)*AN87*(1+Annual_Cost_of_Living_Adjustment))*(End_Date&gt;=AO$70)</f>
        <v>13438.5</v>
      </c>
      <c r="AP87" s="460">
        <f>(AP$70=Hire_Date)*Monthly_Salary+(AND(AP$68&lt;&gt;Hire_Month)*AO87+AND(AP$68=Hire_Month,AO87&gt;0)*AO87*(1+Annual_Cost_of_Living_Adjustment))*(End_Date&gt;=AP$70)</f>
        <v>13438.5</v>
      </c>
      <c r="AQ87" s="460">
        <f>(AQ$70=Hire_Date)*Monthly_Salary+(AND(AQ$68&lt;&gt;Hire_Month)*AP87+AND(AQ$68=Hire_Month,AP87&gt;0)*AP87*(1+Annual_Cost_of_Living_Adjustment))*(End_Date&gt;=AQ$70)</f>
        <v>13438.5</v>
      </c>
      <c r="AR87" s="460">
        <f>(AR$70=Hire_Date)*Monthly_Salary+(AND(AR$68&lt;&gt;Hire_Month)*AQ87+AND(AR$68=Hire_Month,AQ87&gt;0)*AQ87*(1+Annual_Cost_of_Living_Adjustment))*(End_Date&gt;=AR$70)</f>
        <v>13438.5</v>
      </c>
      <c r="AS87" s="460">
        <f>(AS$70=Hire_Date)*Monthly_Salary+(AND(AS$68&lt;&gt;Hire_Month)*AR87+AND(AS$68=Hire_Month,AR87&gt;0)*AR87*(1+Annual_Cost_of_Living_Adjustment))*(End_Date&gt;=AS$70)</f>
        <v>13438.5</v>
      </c>
      <c r="AT87" s="460">
        <f>(AT$70=Hire_Date)*Monthly_Salary+(AND(AT$68&lt;&gt;Hire_Month)*AS87+AND(AT$68=Hire_Month,AS87&gt;0)*AS87*(1+Annual_Cost_of_Living_Adjustment))*(End_Date&gt;=AT$70)</f>
        <v>13438.5</v>
      </c>
      <c r="AU87" s="460">
        <f>(AU$70=Hire_Date)*Monthly_Salary+(AND(AU$68&lt;&gt;Hire_Month)*AT87+AND(AU$68=Hire_Month,AT87&gt;0)*AT87*(1+Annual_Cost_of_Living_Adjustment))*(End_Date&gt;=AU$70)</f>
        <v>13438.5</v>
      </c>
      <c r="AV87" s="460">
        <f>(AV$70=Hire_Date)*Monthly_Salary+(AND(AV$68&lt;&gt;Hire_Month)*AU87+AND(AV$68=Hire_Month,AU87&gt;0)*AU87*(1+Annual_Cost_of_Living_Adjustment))*(End_Date&gt;=AV$70)</f>
        <v>13438.5</v>
      </c>
      <c r="AW87" s="460">
        <f>(AW$70=Hire_Date)*Monthly_Salary+(AND(AW$68&lt;&gt;Hire_Month)*AV87+AND(AW$68=Hire_Month,AV87&gt;0)*AV87*(1+Annual_Cost_of_Living_Adjustment))*(End_Date&gt;=AW$70)</f>
        <v>13438.5</v>
      </c>
      <c r="AX87" s="460">
        <f>(AX$70=Hire_Date)*Monthly_Salary+(AND(AX$68&lt;&gt;Hire_Month)*AW87+AND(AX$68=Hire_Month,AW87&gt;0)*AW87*(1+Annual_Cost_of_Living_Adjustment))*(End_Date&gt;=AX$70)</f>
        <v>13438.5</v>
      </c>
      <c r="AY87" s="460">
        <f>(AY$70=Hire_Date)*Monthly_Salary+(AND(AY$68&lt;&gt;Hire_Month)*AX87+AND(AY$68=Hire_Month,AX87&gt;0)*AX87*(1+Annual_Cost_of_Living_Adjustment))*(End_Date&gt;=AY$70)</f>
        <v>13438.5</v>
      </c>
      <c r="AZ87" s="460">
        <f>(AZ$70=Hire_Date)*Monthly_Salary+(AND(AZ$68&lt;&gt;Hire_Month)*AY87+AND(AZ$68=Hire_Month,AY87&gt;0)*AY87*(1+Annual_Cost_of_Living_Adjustment))*(End_Date&gt;=AZ$70)</f>
        <v>13438.5</v>
      </c>
      <c r="BA87" s="460">
        <f>(BA$70=Hire_Date)*Monthly_Salary+(AND(BA$68&lt;&gt;Hire_Month)*AZ87+AND(BA$68=Hire_Month,AZ87&gt;0)*AZ87*(1+Annual_Cost_of_Living_Adjustment))*(End_Date&gt;=BA$70)</f>
        <v>13707.27</v>
      </c>
      <c r="BB87" s="460">
        <f>(BB$70=Hire_Date)*Monthly_Salary+(AND(BB$68&lt;&gt;Hire_Month)*BA87+AND(BB$68=Hire_Month,BA87&gt;0)*BA87*(1+Annual_Cost_of_Living_Adjustment))*(End_Date&gt;=BB$70)</f>
        <v>13707.27</v>
      </c>
      <c r="BC87" s="460">
        <f>(BC$70=Hire_Date)*Monthly_Salary+(AND(BC$68&lt;&gt;Hire_Month)*BB87+AND(BC$68=Hire_Month,BB87&gt;0)*BB87*(1+Annual_Cost_of_Living_Adjustment))*(End_Date&gt;=BC$70)</f>
        <v>13707.27</v>
      </c>
      <c r="BD87" s="460">
        <f>(BD$70=Hire_Date)*Monthly_Salary+(AND(BD$68&lt;&gt;Hire_Month)*BC87+AND(BD$68=Hire_Month,BC87&gt;0)*BC87*(1+Annual_Cost_of_Living_Adjustment))*(End_Date&gt;=BD$70)</f>
        <v>13707.27</v>
      </c>
      <c r="BE87" s="460">
        <f>(BE$70=Hire_Date)*Monthly_Salary+(AND(BE$68&lt;&gt;Hire_Month)*BD87+AND(BE$68=Hire_Month,BD87&gt;0)*BD87*(1+Annual_Cost_of_Living_Adjustment))*(End_Date&gt;=BE$70)</f>
        <v>13707.27</v>
      </c>
      <c r="BF87" s="460">
        <f>(BF$70=Hire_Date)*Monthly_Salary+(AND(BF$68&lt;&gt;Hire_Month)*BE87+AND(BF$68=Hire_Month,BE87&gt;0)*BE87*(1+Annual_Cost_of_Living_Adjustment))*(End_Date&gt;=BF$70)</f>
        <v>13707.27</v>
      </c>
      <c r="BG87" s="460">
        <f>(BG$70=Hire_Date)*Monthly_Salary+(AND(BG$68&lt;&gt;Hire_Month)*BF87+AND(BG$68=Hire_Month,BF87&gt;0)*BF87*(1+Annual_Cost_of_Living_Adjustment))*(End_Date&gt;=BG$70)</f>
        <v>13707.27</v>
      </c>
      <c r="BH87" s="460">
        <f>(BH$70=Hire_Date)*Monthly_Salary+(AND(BH$68&lt;&gt;Hire_Month)*BG87+AND(BH$68=Hire_Month,BG87&gt;0)*BG87*(1+Annual_Cost_of_Living_Adjustment))*(End_Date&gt;=BH$70)</f>
        <v>13707.27</v>
      </c>
      <c r="BI87" s="460">
        <f>(BI$70=Hire_Date)*Monthly_Salary+(AND(BI$68&lt;&gt;Hire_Month)*BH87+AND(BI$68=Hire_Month,BH87&gt;0)*BH87*(1+Annual_Cost_of_Living_Adjustment))*(End_Date&gt;=BI$70)</f>
        <v>13707.27</v>
      </c>
      <c r="BJ87" s="460">
        <f>(BJ$70=Hire_Date)*Monthly_Salary+(AND(BJ$68&lt;&gt;Hire_Month)*BI87+AND(BJ$68=Hire_Month,BI87&gt;0)*BI87*(1+Annual_Cost_of_Living_Adjustment))*(End_Date&gt;=BJ$70)</f>
        <v>13707.27</v>
      </c>
      <c r="BK87" s="460">
        <f>(BK$70=Hire_Date)*Monthly_Salary+(AND(BK$68&lt;&gt;Hire_Month)*BJ87+AND(BK$68=Hire_Month,BJ87&gt;0)*BJ87*(1+Annual_Cost_of_Living_Adjustment))*(End_Date&gt;=BK$70)</f>
        <v>13707.27</v>
      </c>
      <c r="BL87" s="460">
        <f>(BL$70=Hire_Date)*Monthly_Salary+(AND(BL$68&lt;&gt;Hire_Month)*BK87+AND(BL$68=Hire_Month,BK87&gt;0)*BK87*(1+Annual_Cost_of_Living_Adjustment))*(End_Date&gt;=BL$70)</f>
        <v>13707.27</v>
      </c>
      <c r="BM87" s="460">
        <f>(BM$70=Hire_Date)*Monthly_Salary+(AND(BM$68&lt;&gt;Hire_Month)*BL87+AND(BM$68=Hire_Month,BL87&gt;0)*BL87*(1+Annual_Cost_of_Living_Adjustment))*(End_Date&gt;=BM$70)</f>
        <v>13981.4154</v>
      </c>
      <c r="BN87" s="460">
        <f>(BN$70=Hire_Date)*Monthly_Salary+(AND(BN$68&lt;&gt;Hire_Month)*BM87+AND(BN$68=Hire_Month,BM87&gt;0)*BM87*(1+Annual_Cost_of_Living_Adjustment))*(End_Date&gt;=BN$70)</f>
        <v>13981.4154</v>
      </c>
      <c r="BO87" s="460">
        <f>(BO$70=Hire_Date)*Monthly_Salary+(AND(BO$68&lt;&gt;Hire_Month)*BN87+AND(BO$68=Hire_Month,BN87&gt;0)*BN87*(1+Annual_Cost_of_Living_Adjustment))*(End_Date&gt;=BO$70)</f>
        <v>13981.4154</v>
      </c>
      <c r="BP87" s="460">
        <f>(BP$70=Hire_Date)*Monthly_Salary+(AND(BP$68&lt;&gt;Hire_Month)*BO87+AND(BP$68=Hire_Month,BO87&gt;0)*BO87*(1+Annual_Cost_of_Living_Adjustment))*(End_Date&gt;=BP$70)</f>
        <v>13981.4154</v>
      </c>
      <c r="BQ87" s="460">
        <f>(BQ$70=Hire_Date)*Monthly_Salary+(AND(BQ$68&lt;&gt;Hire_Month)*BP87+AND(BQ$68=Hire_Month,BP87&gt;0)*BP87*(1+Annual_Cost_of_Living_Adjustment))*(End_Date&gt;=BQ$70)</f>
        <v>13981.4154</v>
      </c>
      <c r="BR87" s="460">
        <f>(BR$70=Hire_Date)*Monthly_Salary+(AND(BR$68&lt;&gt;Hire_Month)*BQ87+AND(BR$68=Hire_Month,BQ87&gt;0)*BQ87*(1+Annual_Cost_of_Living_Adjustment))*(End_Date&gt;=BR$70)</f>
        <v>13981.4154</v>
      </c>
      <c r="BS87" s="460">
        <f>(BS$70=Hire_Date)*Monthly_Salary+(AND(BS$68&lt;&gt;Hire_Month)*BR87+AND(BS$68=Hire_Month,BR87&gt;0)*BR87*(1+Annual_Cost_of_Living_Adjustment))*(End_Date&gt;=BS$70)</f>
        <v>13981.4154</v>
      </c>
      <c r="BT87" s="460">
        <f>(BT$70=Hire_Date)*Monthly_Salary+(AND(BT$68&lt;&gt;Hire_Month)*BS87+AND(BT$68=Hire_Month,BS87&gt;0)*BS87*(1+Annual_Cost_of_Living_Adjustment))*(End_Date&gt;=BT$70)</f>
        <v>13981.4154</v>
      </c>
      <c r="BU87" s="460">
        <f>(BU$70=Hire_Date)*Monthly_Salary+(AND(BU$68&lt;&gt;Hire_Month)*BT87+AND(BU$68=Hire_Month,BT87&gt;0)*BT87*(1+Annual_Cost_of_Living_Adjustment))*(End_Date&gt;=BU$70)</f>
        <v>13981.4154</v>
      </c>
      <c r="BV87" s="460">
        <f>(BV$70=Hire_Date)*Monthly_Salary+(AND(BV$68&lt;&gt;Hire_Month)*BU87+AND(BV$68=Hire_Month,BU87&gt;0)*BU87*(1+Annual_Cost_of_Living_Adjustment))*(End_Date&gt;=BV$70)</f>
        <v>13981.4154</v>
      </c>
      <c r="BW87" s="460">
        <f>(BW$70=Hire_Date)*Monthly_Salary+(AND(BW$68&lt;&gt;Hire_Month)*BV87+AND(BW$68=Hire_Month,BV87&gt;0)*BV87*(1+Annual_Cost_of_Living_Adjustment))*(End_Date&gt;=BW$70)</f>
        <v>13981.4154</v>
      </c>
      <c r="BX87" s="460">
        <f>(BX$70=Hire_Date)*Monthly_Salary+(AND(BX$68&lt;&gt;Hire_Month)*BW87+AND(BX$68=Hire_Month,BW87&gt;0)*BW87*(1+Annual_Cost_of_Living_Adjustment))*(End_Date&gt;=BX$70)</f>
        <v>13981.4154</v>
      </c>
      <c r="BY87" s="460">
        <f>(BY$70=Hire_Date)*Monthly_Salary+(AND(BY$68&lt;&gt;Hire_Month)*BX87+AND(BY$68=Hire_Month,BX87&gt;0)*BX87*(1+Annual_Cost_of_Living_Adjustment))*(End_Date&gt;=BY$70)</f>
        <v>14261.04371</v>
      </c>
      <c r="BZ87" s="460">
        <f>(BZ$70=Hire_Date)*Monthly_Salary+(AND(BZ$68&lt;&gt;Hire_Month)*BY87+AND(BZ$68=Hire_Month,BY87&gt;0)*BY87*(1+Annual_Cost_of_Living_Adjustment))*(End_Date&gt;=BZ$70)</f>
        <v>14261.04371</v>
      </c>
      <c r="CA87" s="460">
        <f>(CA$70=Hire_Date)*Monthly_Salary+(AND(CA$68&lt;&gt;Hire_Month)*BZ87+AND(CA$68=Hire_Month,BZ87&gt;0)*BZ87*(1+Annual_Cost_of_Living_Adjustment))*(End_Date&gt;=CA$70)</f>
        <v>14261.04371</v>
      </c>
      <c r="CB87" s="460">
        <f>(CB$70=Hire_Date)*Monthly_Salary+(AND(CB$68&lt;&gt;Hire_Month)*CA87+AND(CB$68=Hire_Month,CA87&gt;0)*CA87*(1+Annual_Cost_of_Living_Adjustment))*(End_Date&gt;=CB$70)</f>
        <v>14261.04371</v>
      </c>
      <c r="CC87" s="460">
        <f>(CC$70=Hire_Date)*Monthly_Salary+(AND(CC$68&lt;&gt;Hire_Month)*CB87+AND(CC$68=Hire_Month,CB87&gt;0)*CB87*(1+Annual_Cost_of_Living_Adjustment))*(End_Date&gt;=CC$70)</f>
        <v>14261.04371</v>
      </c>
      <c r="CD87" s="460">
        <f>(CD$70=Hire_Date)*Monthly_Salary+(AND(CD$68&lt;&gt;Hire_Month)*CC87+AND(CD$68=Hire_Month,CC87&gt;0)*CC87*(1+Annual_Cost_of_Living_Adjustment))*(End_Date&gt;=CD$70)</f>
        <v>14261.04371</v>
      </c>
      <c r="CE87" s="460">
        <f>(CE$70=Hire_Date)*Monthly_Salary+(AND(CE$68&lt;&gt;Hire_Month)*CD87+AND(CE$68=Hire_Month,CD87&gt;0)*CD87*(1+Annual_Cost_of_Living_Adjustment))*(End_Date&gt;=CE$70)</f>
        <v>14261.04371</v>
      </c>
      <c r="CF87" s="460">
        <f>(CF$70=Hire_Date)*Monthly_Salary+(AND(CF$68&lt;&gt;Hire_Month)*CE87+AND(CF$68=Hire_Month,CE87&gt;0)*CE87*(1+Annual_Cost_of_Living_Adjustment))*(End_Date&gt;=CF$70)</f>
        <v>14261.04371</v>
      </c>
      <c r="CG87" s="460">
        <f>(CG$70=Hire_Date)*Monthly_Salary+(AND(CG$68&lt;&gt;Hire_Month)*CF87+AND(CG$68=Hire_Month,CF87&gt;0)*CF87*(1+Annual_Cost_of_Living_Adjustment))*(End_Date&gt;=CG$70)</f>
        <v>14261.04371</v>
      </c>
      <c r="CH87" s="460">
        <f>(CH$70=Hire_Date)*Monthly_Salary+(AND(CH$68&lt;&gt;Hire_Month)*CG87+AND(CH$68=Hire_Month,CG87&gt;0)*CG87*(1+Annual_Cost_of_Living_Adjustment))*(End_Date&gt;=CH$70)</f>
        <v>14261.04371</v>
      </c>
      <c r="CI87" s="460">
        <f>(CI$70=Hire_Date)*Monthly_Salary+(AND(CI$68&lt;&gt;Hire_Month)*CH87+AND(CI$68=Hire_Month,CH87&gt;0)*CH87*(1+Annual_Cost_of_Living_Adjustment))*(End_Date&gt;=CI$70)</f>
        <v>14261.04371</v>
      </c>
      <c r="CJ87" s="460">
        <f>(CJ$70=Hire_Date)*Monthly_Salary+(AND(CJ$68&lt;&gt;Hire_Month)*CI87+AND(CJ$68=Hire_Month,CI87&gt;0)*CI87*(1+Annual_Cost_of_Living_Adjustment))*(End_Date&gt;=CJ$70)</f>
        <v>14261.04371</v>
      </c>
      <c r="CK87" s="460">
        <f>(CK$70=Hire_Date)*Monthly_Salary+(AND(CK$68&lt;&gt;Hire_Month)*CJ87+AND(CK$68=Hire_Month,CJ87&gt;0)*CJ87*(1+Annual_Cost_of_Living_Adjustment))*(End_Date&gt;=CK$70)</f>
        <v>14546.26458</v>
      </c>
      <c r="CL87" s="460">
        <f>(CL$70=Hire_Date)*Monthly_Salary+(AND(CL$68&lt;&gt;Hire_Month)*CK87+AND(CL$68=Hire_Month,CK87&gt;0)*CK87*(1+Annual_Cost_of_Living_Adjustment))*(End_Date&gt;=CL$70)</f>
        <v>14546.26458</v>
      </c>
      <c r="CM87" s="460">
        <f>(CM$70=Hire_Date)*Monthly_Salary+(AND(CM$68&lt;&gt;Hire_Month)*CL87+AND(CM$68=Hire_Month,CL87&gt;0)*CL87*(1+Annual_Cost_of_Living_Adjustment))*(End_Date&gt;=CM$70)</f>
        <v>14546.26458</v>
      </c>
      <c r="CN87" s="460">
        <f>(CN$70=Hire_Date)*Monthly_Salary+(AND(CN$68&lt;&gt;Hire_Month)*CM87+AND(CN$68=Hire_Month,CM87&gt;0)*CM87*(1+Annual_Cost_of_Living_Adjustment))*(End_Date&gt;=CN$70)</f>
        <v>14546.26458</v>
      </c>
      <c r="CO87" s="460">
        <f>(CO$70=Hire_Date)*Monthly_Salary+(AND(CO$68&lt;&gt;Hire_Month)*CN87+AND(CO$68=Hire_Month,CN87&gt;0)*CN87*(1+Annual_Cost_of_Living_Adjustment))*(End_Date&gt;=CO$70)</f>
        <v>14546.26458</v>
      </c>
      <c r="CP87" s="460">
        <f>(CP$70=Hire_Date)*Monthly_Salary+(AND(CP$68&lt;&gt;Hire_Month)*CO87+AND(CP$68=Hire_Month,CO87&gt;0)*CO87*(1+Annual_Cost_of_Living_Adjustment))*(End_Date&gt;=CP$70)</f>
        <v>14546.26458</v>
      </c>
      <c r="CQ87" s="460">
        <f>(CQ$70=Hire_Date)*Monthly_Salary+(AND(CQ$68&lt;&gt;Hire_Month)*CP87+AND(CQ$68=Hire_Month,CP87&gt;0)*CP87*(1+Annual_Cost_of_Living_Adjustment))*(End_Date&gt;=CQ$70)</f>
        <v>14546.26458</v>
      </c>
      <c r="CR87" s="460">
        <f>(CR$70=Hire_Date)*Monthly_Salary+(AND(CR$68&lt;&gt;Hire_Month)*CQ87+AND(CR$68=Hire_Month,CQ87&gt;0)*CQ87*(1+Annual_Cost_of_Living_Adjustment))*(End_Date&gt;=CR$70)</f>
        <v>14546.26458</v>
      </c>
      <c r="CS87" s="460">
        <f>(CS$70=Hire_Date)*Monthly_Salary+(AND(CS$68&lt;&gt;Hire_Month)*CR87+AND(CS$68=Hire_Month,CR87&gt;0)*CR87*(1+Annual_Cost_of_Living_Adjustment))*(End_Date&gt;=CS$70)</f>
        <v>14546.26458</v>
      </c>
      <c r="CT87" s="460">
        <f>(CT$70=Hire_Date)*Monthly_Salary+(AND(CT$68&lt;&gt;Hire_Month)*CS87+AND(CT$68=Hire_Month,CS87&gt;0)*CS87*(1+Annual_Cost_of_Living_Adjustment))*(End_Date&gt;=CT$70)</f>
        <v>14546.26458</v>
      </c>
      <c r="CU87" s="460">
        <f>(CU$70=Hire_Date)*Monthly_Salary+(AND(CU$68&lt;&gt;Hire_Month)*CT87+AND(CU$68=Hire_Month,CT87&gt;0)*CT87*(1+Annual_Cost_of_Living_Adjustment))*(End_Date&gt;=CU$70)</f>
        <v>14546.26458</v>
      </c>
      <c r="CV87" s="460">
        <f>(CV$70=Hire_Date)*Monthly_Salary+(AND(CV$68&lt;&gt;Hire_Month)*CU87+AND(CV$68=Hire_Month,CU87&gt;0)*CU87*(1+Annual_Cost_of_Living_Adjustment))*(End_Date&gt;=CV$70)</f>
        <v>14546.26458</v>
      </c>
      <c r="CW87" s="460">
        <f>(CW$70=Hire_Date)*Monthly_Salary+(AND(CW$68&lt;&gt;Hire_Month)*CV87+AND(CW$68=Hire_Month,CV87&gt;0)*CV87*(1+Annual_Cost_of_Living_Adjustment))*(End_Date&gt;=CW$70)</f>
        <v>14837.18987</v>
      </c>
      <c r="CX87" s="460">
        <f>(CX$70=Hire_Date)*Monthly_Salary+(AND(CX$68&lt;&gt;Hire_Month)*CW87+AND(CX$68=Hire_Month,CW87&gt;0)*CW87*(1+Annual_Cost_of_Living_Adjustment))*(End_Date&gt;=CX$70)</f>
        <v>14837.18987</v>
      </c>
      <c r="CY87" s="460">
        <f>(CY$70=Hire_Date)*Monthly_Salary+(AND(CY$68&lt;&gt;Hire_Month)*CX87+AND(CY$68=Hire_Month,CX87&gt;0)*CX87*(1+Annual_Cost_of_Living_Adjustment))*(End_Date&gt;=CY$70)</f>
        <v>14837.18987</v>
      </c>
      <c r="CZ87" s="460">
        <f>(CZ$70=Hire_Date)*Monthly_Salary+(AND(CZ$68&lt;&gt;Hire_Month)*CY87+AND(CZ$68=Hire_Month,CY87&gt;0)*CY87*(1+Annual_Cost_of_Living_Adjustment))*(End_Date&gt;=CZ$70)</f>
        <v>14837.18987</v>
      </c>
      <c r="DA87" s="460">
        <f>(DA$70=Hire_Date)*Monthly_Salary+(AND(DA$68&lt;&gt;Hire_Month)*CZ87+AND(DA$68=Hire_Month,CZ87&gt;0)*CZ87*(1+Annual_Cost_of_Living_Adjustment))*(End_Date&gt;=DA$70)</f>
        <v>14837.18987</v>
      </c>
      <c r="DB87" s="460">
        <f>(DB$70=Hire_Date)*Monthly_Salary+(AND(DB$68&lt;&gt;Hire_Month)*DA87+AND(DB$68=Hire_Month,DA87&gt;0)*DA87*(1+Annual_Cost_of_Living_Adjustment))*(End_Date&gt;=DB$70)</f>
        <v>14837.18987</v>
      </c>
      <c r="DC87" s="460">
        <f>(DC$70=Hire_Date)*Monthly_Salary+(AND(DC$68&lt;&gt;Hire_Month)*DB87+AND(DC$68=Hire_Month,DB87&gt;0)*DB87*(1+Annual_Cost_of_Living_Adjustment))*(End_Date&gt;=DC$70)</f>
        <v>14837.18987</v>
      </c>
      <c r="DD87" s="460">
        <f>(DD$70=Hire_Date)*Monthly_Salary+(AND(DD$68&lt;&gt;Hire_Month)*DC87+AND(DD$68=Hire_Month,DC87&gt;0)*DC87*(1+Annual_Cost_of_Living_Adjustment))*(End_Date&gt;=DD$70)</f>
        <v>14837.18987</v>
      </c>
      <c r="DE87" s="460">
        <f>(DE$70=Hire_Date)*Monthly_Salary+(AND(DE$68&lt;&gt;Hire_Month)*DD87+AND(DE$68=Hire_Month,DD87&gt;0)*DD87*(1+Annual_Cost_of_Living_Adjustment))*(End_Date&gt;=DE$70)</f>
        <v>14837.18987</v>
      </c>
      <c r="DF87" s="460">
        <f>(DF$70=Hire_Date)*Monthly_Salary+(AND(DF$68&lt;&gt;Hire_Month)*DE87+AND(DF$68=Hire_Month,DE87&gt;0)*DE87*(1+Annual_Cost_of_Living_Adjustment))*(End_Date&gt;=DF$70)</f>
        <v>14837.18987</v>
      </c>
      <c r="DG87" s="460">
        <f>(DG$70=Hire_Date)*Monthly_Salary+(AND(DG$68&lt;&gt;Hire_Month)*DF87+AND(DG$68=Hire_Month,DF87&gt;0)*DF87*(1+Annual_Cost_of_Living_Adjustment))*(End_Date&gt;=DG$70)</f>
        <v>14837.18987</v>
      </c>
      <c r="DH87" s="460">
        <f>(DH$70=Hire_Date)*Monthly_Salary+(AND(DH$68&lt;&gt;Hire_Month)*DG87+AND(DH$68=Hire_Month,DG87&gt;0)*DG87*(1+Annual_Cost_of_Living_Adjustment))*(End_Date&gt;=DH$70)</f>
        <v>14837.18987</v>
      </c>
      <c r="DI87" s="460">
        <f>(DI$70=Hire_Date)*Monthly_Salary+(AND(DI$68&lt;&gt;Hire_Month)*DH87+AND(DI$68=Hire_Month,DH87&gt;0)*DH87*(1+Annual_Cost_of_Living_Adjustment))*(End_Date&gt;=DI$70)</f>
        <v>15133.93367</v>
      </c>
      <c r="DJ87" s="460">
        <f>(DJ$70=Hire_Date)*Monthly_Salary+(AND(DJ$68&lt;&gt;Hire_Month)*DI87+AND(DJ$68=Hire_Month,DI87&gt;0)*DI87*(1+Annual_Cost_of_Living_Adjustment))*(End_Date&gt;=DJ$70)</f>
        <v>15133.93367</v>
      </c>
      <c r="DK87" s="460">
        <f>(DK$70=Hire_Date)*Monthly_Salary+(AND(DK$68&lt;&gt;Hire_Month)*DJ87+AND(DK$68=Hire_Month,DJ87&gt;0)*DJ87*(1+Annual_Cost_of_Living_Adjustment))*(End_Date&gt;=DK$70)</f>
        <v>15133.93367</v>
      </c>
      <c r="DL87" s="460">
        <f>(DL$70=Hire_Date)*Monthly_Salary+(AND(DL$68&lt;&gt;Hire_Month)*DK87+AND(DL$68=Hire_Month,DK87&gt;0)*DK87*(1+Annual_Cost_of_Living_Adjustment))*(End_Date&gt;=DL$70)</f>
        <v>15133.93367</v>
      </c>
      <c r="DM87" s="460">
        <f>(DM$70=Hire_Date)*Monthly_Salary+(AND(DM$68&lt;&gt;Hire_Month)*DL87+AND(DM$68=Hire_Month,DL87&gt;0)*DL87*(1+Annual_Cost_of_Living_Adjustment))*(End_Date&gt;=DM$70)</f>
        <v>15133.93367</v>
      </c>
      <c r="DN87" s="460">
        <f>(DN$70=Hire_Date)*Monthly_Salary+(AND(DN$68&lt;&gt;Hire_Month)*DM87+AND(DN$68=Hire_Month,DM87&gt;0)*DM87*(1+Annual_Cost_of_Living_Adjustment))*(End_Date&gt;=DN$70)</f>
        <v>15133.93367</v>
      </c>
      <c r="DO87" s="460">
        <f>(DO$70=Hire_Date)*Monthly_Salary+(AND(DO$68&lt;&gt;Hire_Month)*DN87+AND(DO$68=Hire_Month,DN87&gt;0)*DN87*(1+Annual_Cost_of_Living_Adjustment))*(End_Date&gt;=DO$70)</f>
        <v>15133.93367</v>
      </c>
      <c r="DP87" s="460">
        <f>(DP$70=Hire_Date)*Monthly_Salary+(AND(DP$68&lt;&gt;Hire_Month)*DO87+AND(DP$68=Hire_Month,DO87&gt;0)*DO87*(1+Annual_Cost_of_Living_Adjustment))*(End_Date&gt;=DP$70)</f>
        <v>15133.93367</v>
      </c>
      <c r="DQ87" s="460">
        <f>(DQ$70=Hire_Date)*Monthly_Salary+(AND(DQ$68&lt;&gt;Hire_Month)*DP87+AND(DQ$68=Hire_Month,DP87&gt;0)*DP87*(1+Annual_Cost_of_Living_Adjustment))*(End_Date&gt;=DQ$70)</f>
        <v>15133.93367</v>
      </c>
      <c r="DR87" s="460">
        <f>(DR$70=Hire_Date)*Monthly_Salary+(AND(DR$68&lt;&gt;Hire_Month)*DQ87+AND(DR$68=Hire_Month,DQ87&gt;0)*DQ87*(1+Annual_Cost_of_Living_Adjustment))*(End_Date&gt;=DR$70)</f>
        <v>15133.93367</v>
      </c>
      <c r="DS87" s="460">
        <f>(DS$70=Hire_Date)*Monthly_Salary+(AND(DS$68&lt;&gt;Hire_Month)*DR87+AND(DS$68=Hire_Month,DR87&gt;0)*DR87*(1+Annual_Cost_of_Living_Adjustment))*(End_Date&gt;=DS$70)</f>
        <v>15133.93367</v>
      </c>
      <c r="DT87" s="460">
        <f>(DT$70=Hire_Date)*Monthly_Salary+(AND(DT$68&lt;&gt;Hire_Month)*DS87+AND(DT$68=Hire_Month,DS87&gt;0)*DS87*(1+Annual_Cost_of_Living_Adjustment))*(End_Date&gt;=DT$70)</f>
        <v>15133.93367</v>
      </c>
      <c r="DU87" s="460">
        <f>(DU$70=Hire_Date)*Monthly_Salary+(AND(DU$68&lt;&gt;Hire_Month)*DT87+AND(DU$68=Hire_Month,DT87&gt;0)*DT87*(1+Annual_Cost_of_Living_Adjustment))*(End_Date&gt;=DU$70)</f>
        <v>15436.61234</v>
      </c>
      <c r="DV87" s="460">
        <f>(DV$70=Hire_Date)*Monthly_Salary+(AND(DV$68&lt;&gt;Hire_Month)*DU87+AND(DV$68=Hire_Month,DU87&gt;0)*DU87*(1+Annual_Cost_of_Living_Adjustment))*(End_Date&gt;=DV$70)</f>
        <v>15436.61234</v>
      </c>
      <c r="DW87" s="460">
        <f>(DW$70=Hire_Date)*Monthly_Salary+(AND(DW$68&lt;&gt;Hire_Month)*DV87+AND(DW$68=Hire_Month,DV87&gt;0)*DV87*(1+Annual_Cost_of_Living_Adjustment))*(End_Date&gt;=DW$70)</f>
        <v>15436.61234</v>
      </c>
      <c r="DX87" s="460">
        <f>(DX$70=Hire_Date)*Monthly_Salary+(AND(DX$68&lt;&gt;Hire_Month)*DW87+AND(DX$68=Hire_Month,DW87&gt;0)*DW87*(1+Annual_Cost_of_Living_Adjustment))*(End_Date&gt;=DX$70)</f>
        <v>15436.61234</v>
      </c>
      <c r="DY87" s="460">
        <f>(DY$70=Hire_Date)*Monthly_Salary+(AND(DY$68&lt;&gt;Hire_Month)*DX87+AND(DY$68=Hire_Month,DX87&gt;0)*DX87*(1+Annual_Cost_of_Living_Adjustment))*(End_Date&gt;=DY$70)</f>
        <v>15436.61234</v>
      </c>
      <c r="DZ87" s="460">
        <f>(DZ$70=Hire_Date)*Monthly_Salary+(AND(DZ$68&lt;&gt;Hire_Month)*DY87+AND(DZ$68=Hire_Month,DY87&gt;0)*DY87*(1+Annual_Cost_of_Living_Adjustment))*(End_Date&gt;=DZ$70)</f>
        <v>15436.61234</v>
      </c>
      <c r="EA87" s="460">
        <f>(EA$70=Hire_Date)*Monthly_Salary+(AND(EA$68&lt;&gt;Hire_Month)*DZ87+AND(EA$68=Hire_Month,DZ87&gt;0)*DZ87*(1+Annual_Cost_of_Living_Adjustment))*(End_Date&gt;=EA$70)</f>
        <v>15436.61234</v>
      </c>
      <c r="EB87" s="460">
        <f>(EB$70=Hire_Date)*Monthly_Salary+(AND(EB$68&lt;&gt;Hire_Month)*EA87+AND(EB$68=Hire_Month,EA87&gt;0)*EA87*(1+Annual_Cost_of_Living_Adjustment))*(End_Date&gt;=EB$70)</f>
        <v>15436.61234</v>
      </c>
      <c r="EC87" s="460">
        <f>(EC$70=Hire_Date)*Monthly_Salary+(AND(EC$68&lt;&gt;Hire_Month)*EB87+AND(EC$68=Hire_Month,EB87&gt;0)*EB87*(1+Annual_Cost_of_Living_Adjustment))*(End_Date&gt;=EC$70)</f>
        <v>15436.61234</v>
      </c>
      <c r="ED87" s="460">
        <f>(ED$70=Hire_Date)*Monthly_Salary+(AND(ED$68&lt;&gt;Hire_Month)*EC87+AND(ED$68=Hire_Month,EC87&gt;0)*EC87*(1+Annual_Cost_of_Living_Adjustment))*(End_Date&gt;=ED$70)</f>
        <v>15436.61234</v>
      </c>
      <c r="EE87" s="460">
        <f>(EE$70=Hire_Date)*Monthly_Salary+(AND(EE$68&lt;&gt;Hire_Month)*ED87+AND(EE$68=Hire_Month,ED87&gt;0)*ED87*(1+Annual_Cost_of_Living_Adjustment))*(End_Date&gt;=EE$70)</f>
        <v>15436.61234</v>
      </c>
      <c r="EF87" s="461">
        <f>(EF$70=Hire_Date)*Monthly_Salary+(AND(EF$68&lt;&gt;Hire_Month)*EE87+AND(EF$68=Hire_Month,EE87&gt;0)*EE87*(1+Annual_Cost_of_Living_Adjustment))*(End_Date&gt;=EF$70)</f>
        <v>15436.61234</v>
      </c>
      <c r="EG87" s="461">
        <f>(EG$70=Hire_Date)*Monthly_Salary+(AND(EG$68&lt;&gt;Hire_Month)*EF87+AND(EG$68=Hire_Month,EF87&gt;0)*EF87*(1+Annual_Cost_of_Living_Adjustment))*(End_Date&gt;=EG$70)</f>
        <v>15745.34459</v>
      </c>
      <c r="EH87" s="461">
        <f>(EH$70=Hire_Date)*Monthly_Salary+(AND(EH$68&lt;&gt;Hire_Month)*EG87+AND(EH$68=Hire_Month,EG87&gt;0)*EG87*(1+Annual_Cost_of_Living_Adjustment))*(End_Date&gt;=EH$70)</f>
        <v>15745.34459</v>
      </c>
      <c r="EI87" s="461">
        <f>(EI$70=Hire_Date)*Monthly_Salary+(AND(EI$68&lt;&gt;Hire_Month)*EH87+AND(EI$68=Hire_Month,EH87&gt;0)*EH87*(1+Annual_Cost_of_Living_Adjustment))*(End_Date&gt;=EI$70)</f>
        <v>15745.34459</v>
      </c>
      <c r="EJ87" s="461">
        <f>(EJ$70=Hire_Date)*Monthly_Salary+(AND(EJ$68&lt;&gt;Hire_Month)*EI87+AND(EJ$68=Hire_Month,EI87&gt;0)*EI87*(1+Annual_Cost_of_Living_Adjustment))*(End_Date&gt;=EJ$70)</f>
        <v>15745.34459</v>
      </c>
      <c r="EK87" s="461">
        <f>(EK$70=Hire_Date)*Monthly_Salary+(AND(EK$68&lt;&gt;Hire_Month)*EJ87+AND(EK$68=Hire_Month,EJ87&gt;0)*EJ87*(1+Annual_Cost_of_Living_Adjustment))*(End_Date&gt;=EK$70)</f>
        <v>15745.34459</v>
      </c>
      <c r="EL87" s="461">
        <f>(EL$70=Hire_Date)*Monthly_Salary+(AND(EL$68&lt;&gt;Hire_Month)*EK87+AND(EL$68=Hire_Month,EK87&gt;0)*EK87*(1+Annual_Cost_of_Living_Adjustment))*(End_Date&gt;=EL$70)</f>
        <v>15745.34459</v>
      </c>
      <c r="EM87" s="461">
        <f>(EM$70=Hire_Date)*Monthly_Salary+(AND(EM$68&lt;&gt;Hire_Month)*EL87+AND(EM$68=Hire_Month,EL87&gt;0)*EL87*(1+Annual_Cost_of_Living_Adjustment))*(End_Date&gt;=EM$70)</f>
        <v>15745.34459</v>
      </c>
      <c r="EN87" s="461">
        <f>(EN$70=Hire_Date)*Monthly_Salary+(AND(EN$68&lt;&gt;Hire_Month)*EM87+AND(EN$68=Hire_Month,EM87&gt;0)*EM87*(1+Annual_Cost_of_Living_Adjustment))*(End_Date&gt;=EN$70)</f>
        <v>15745.34459</v>
      </c>
      <c r="EO87" s="461">
        <f>(EO$70=Hire_Date)*Monthly_Salary+(AND(EO$68&lt;&gt;Hire_Month)*EN87+AND(EO$68=Hire_Month,EN87&gt;0)*EN87*(1+Annual_Cost_of_Living_Adjustment))*(End_Date&gt;=EO$70)</f>
        <v>15745.34459</v>
      </c>
      <c r="EP87" s="461">
        <f>(EP$70=Hire_Date)*Monthly_Salary+(AND(EP$68&lt;&gt;Hire_Month)*EO87+AND(EP$68=Hire_Month,EO87&gt;0)*EO87*(1+Annual_Cost_of_Living_Adjustment))*(End_Date&gt;=EP$70)</f>
        <v>15745.34459</v>
      </c>
      <c r="EQ87" s="461">
        <f>(EQ$70=Hire_Date)*Monthly_Salary+(AND(EQ$68&lt;&gt;Hire_Month)*EP87+AND(EQ$68=Hire_Month,EP87&gt;0)*EP87*(1+Annual_Cost_of_Living_Adjustment))*(End_Date&gt;=EQ$70)</f>
        <v>15745.34459</v>
      </c>
      <c r="ER87" s="461">
        <f>(ER$70=Hire_Date)*Monthly_Salary+(AND(ER$68&lt;&gt;Hire_Month)*EQ87+AND(ER$68=Hire_Month,EQ87&gt;0)*EQ87*(1+Annual_Cost_of_Living_Adjustment))*(End_Date&gt;=ER$70)</f>
        <v>15745.34459</v>
      </c>
      <c r="ES87" s="371"/>
      <c r="ET87" s="1"/>
      <c r="EU87" s="390"/>
      <c r="EV87" s="462" t="str">
        <f t="shared" si="92"/>
        <v>CPO</v>
      </c>
      <c r="EW87" s="463">
        <f>($K87&lt;DATE(Starting_Year,1,1))*1</f>
        <v>0</v>
      </c>
      <c r="EX87" s="463">
        <f>+COUNTIF(Q87,"&gt;0")*FTE</f>
        <v>1</v>
      </c>
      <c r="EY87" s="463">
        <f>+COUNTIF(R87,"&gt;0")*FTE</f>
        <v>1</v>
      </c>
      <c r="EZ87" s="463">
        <f>+COUNTIF(S87,"&gt;0")*FTE</f>
        <v>1</v>
      </c>
      <c r="FA87" s="463">
        <f>+COUNTIF(T87,"&gt;0")*FTE</f>
        <v>1</v>
      </c>
      <c r="FB87" s="463">
        <f>+COUNTIF(U87,"&gt;0")*FTE</f>
        <v>1</v>
      </c>
      <c r="FC87" s="463">
        <f>+COUNTIF(V87,"&gt;0")*FTE</f>
        <v>1</v>
      </c>
      <c r="FD87" s="463">
        <f>+COUNTIF(W87,"&gt;0")*FTE</f>
        <v>1</v>
      </c>
      <c r="FE87" s="463">
        <f>+COUNTIF(X87,"&gt;0")*FTE</f>
        <v>1</v>
      </c>
      <c r="FF87" s="463">
        <f>+COUNTIF(Y87,"&gt;0")*FTE</f>
        <v>1</v>
      </c>
      <c r="FG87" s="463">
        <f>+COUNTIF(Z87,"&gt;0")*FTE</f>
        <v>1</v>
      </c>
      <c r="FH87" s="463">
        <f>+COUNTIF(AA87,"&gt;0")*FTE</f>
        <v>1</v>
      </c>
      <c r="FI87" s="463">
        <f>+COUNTIF(AB87,"&gt;0")*FTE</f>
        <v>1</v>
      </c>
      <c r="FJ87" s="463">
        <f>+COUNTIF(AC87,"&gt;0")*FTE</f>
        <v>1</v>
      </c>
      <c r="FK87" s="463">
        <f>+COUNTIF(AD87,"&gt;0")*FTE</f>
        <v>1</v>
      </c>
      <c r="FL87" s="463">
        <f>+COUNTIF(AE87,"&gt;0")*FTE</f>
        <v>1</v>
      </c>
      <c r="FM87" s="463">
        <f>+COUNTIF(AF87,"&gt;0")*FTE</f>
        <v>1</v>
      </c>
      <c r="FN87" s="463">
        <f>+COUNTIF(AG87,"&gt;0")*FTE</f>
        <v>1</v>
      </c>
      <c r="FO87" s="463">
        <f>+COUNTIF(AH87,"&gt;0")*FTE</f>
        <v>1</v>
      </c>
      <c r="FP87" s="463">
        <f>+COUNTIF(AI87,"&gt;0")*FTE</f>
        <v>1</v>
      </c>
      <c r="FQ87" s="463">
        <f>+COUNTIF(AJ87,"&gt;0")*FTE</f>
        <v>1</v>
      </c>
      <c r="FR87" s="463">
        <f>+COUNTIF(AK87,"&gt;0")*FTE</f>
        <v>1</v>
      </c>
      <c r="FS87" s="463">
        <f>+COUNTIF(AL87,"&gt;0")*FTE</f>
        <v>1</v>
      </c>
      <c r="FT87" s="463">
        <f>+COUNTIF(AM87,"&gt;0")*FTE</f>
        <v>1</v>
      </c>
      <c r="FU87" s="463">
        <f>+COUNTIF(AN87,"&gt;0")*FTE</f>
        <v>1</v>
      </c>
      <c r="FV87" s="463">
        <f>+COUNTIF(AO87,"&gt;0")*FTE</f>
        <v>1</v>
      </c>
      <c r="FW87" s="463">
        <f>+COUNTIF(AP87,"&gt;0")*FTE</f>
        <v>1</v>
      </c>
      <c r="FX87" s="463">
        <f>+COUNTIF(AQ87,"&gt;0")*FTE</f>
        <v>1</v>
      </c>
      <c r="FY87" s="463">
        <f>+COUNTIF(AR87,"&gt;0")*FTE</f>
        <v>1</v>
      </c>
      <c r="FZ87" s="463">
        <f>+COUNTIF(AS87,"&gt;0")*FTE</f>
        <v>1</v>
      </c>
      <c r="GA87" s="463">
        <f>+COUNTIF(AT87,"&gt;0")*FTE</f>
        <v>1</v>
      </c>
      <c r="GB87" s="463">
        <f>+COUNTIF(AU87,"&gt;0")*FTE</f>
        <v>1</v>
      </c>
      <c r="GC87" s="463">
        <f>+COUNTIF(AV87,"&gt;0")*FTE</f>
        <v>1</v>
      </c>
      <c r="GD87" s="463">
        <f>+COUNTIF(AW87,"&gt;0")*FTE</f>
        <v>1</v>
      </c>
      <c r="GE87" s="463">
        <f>+COUNTIF(AX87,"&gt;0")*FTE</f>
        <v>1</v>
      </c>
      <c r="GF87" s="463">
        <f>+COUNTIF(AY87,"&gt;0")*FTE</f>
        <v>1</v>
      </c>
      <c r="GG87" s="463">
        <f>+COUNTIF(AZ87,"&gt;0")*FTE</f>
        <v>1</v>
      </c>
      <c r="GH87" s="463">
        <f>+COUNTIF(BA87,"&gt;0")*FTE</f>
        <v>1</v>
      </c>
      <c r="GI87" s="463">
        <f>+COUNTIF(BB87,"&gt;0")*FTE</f>
        <v>1</v>
      </c>
      <c r="GJ87" s="463">
        <f>+COUNTIF(BC87,"&gt;0")*FTE</f>
        <v>1</v>
      </c>
      <c r="GK87" s="463">
        <f>+COUNTIF(BD87,"&gt;0")*FTE</f>
        <v>1</v>
      </c>
      <c r="GL87" s="463">
        <f>+COUNTIF(BE87,"&gt;0")*FTE</f>
        <v>1</v>
      </c>
      <c r="GM87" s="463">
        <f>+COUNTIF(BF87,"&gt;0")*FTE</f>
        <v>1</v>
      </c>
      <c r="GN87" s="463">
        <f>+COUNTIF(BG87,"&gt;0")*FTE</f>
        <v>1</v>
      </c>
      <c r="GO87" s="463">
        <f>+COUNTIF(BH87,"&gt;0")*FTE</f>
        <v>1</v>
      </c>
      <c r="GP87" s="463">
        <f>+COUNTIF(BI87,"&gt;0")*FTE</f>
        <v>1</v>
      </c>
      <c r="GQ87" s="463">
        <f>+COUNTIF(BJ87,"&gt;0")*FTE</f>
        <v>1</v>
      </c>
      <c r="GR87" s="463">
        <f>+COUNTIF(BK87,"&gt;0")*FTE</f>
        <v>1</v>
      </c>
      <c r="GS87" s="463">
        <f>+COUNTIF(BL87,"&gt;0")*FTE</f>
        <v>1</v>
      </c>
      <c r="GT87" s="463">
        <f>+COUNTIF(BM87,"&gt;0")*FTE</f>
        <v>1</v>
      </c>
      <c r="GU87" s="463">
        <f>+COUNTIF(BN87,"&gt;0")*FTE</f>
        <v>1</v>
      </c>
      <c r="GV87" s="463">
        <f>+COUNTIF(BO87,"&gt;0")*FTE</f>
        <v>1</v>
      </c>
      <c r="GW87" s="463">
        <f>+COUNTIF(BP87,"&gt;0")*FTE</f>
        <v>1</v>
      </c>
      <c r="GX87" s="463">
        <f>+COUNTIF(BQ87,"&gt;0")*FTE</f>
        <v>1</v>
      </c>
      <c r="GY87" s="463">
        <f>+COUNTIF(BR87,"&gt;0")*FTE</f>
        <v>1</v>
      </c>
      <c r="GZ87" s="463">
        <f>+COUNTIF(BS87,"&gt;0")*FTE</f>
        <v>1</v>
      </c>
      <c r="HA87" s="463">
        <f>+COUNTIF(BT87,"&gt;0")*FTE</f>
        <v>1</v>
      </c>
      <c r="HB87" s="463">
        <f>+COUNTIF(BU87,"&gt;0")*FTE</f>
        <v>1</v>
      </c>
      <c r="HC87" s="463">
        <f>+COUNTIF(BV87,"&gt;0")*FTE</f>
        <v>1</v>
      </c>
      <c r="HD87" s="463">
        <f>+COUNTIF(BW87,"&gt;0")*FTE</f>
        <v>1</v>
      </c>
      <c r="HE87" s="463">
        <f>+COUNTIF(BX87,"&gt;0")*FTE</f>
        <v>1</v>
      </c>
      <c r="HF87" s="463">
        <f>+COUNTIF(BY87,"&gt;0")*FTE</f>
        <v>1</v>
      </c>
      <c r="HG87" s="463">
        <f>+COUNTIF(BZ87,"&gt;0")*FTE</f>
        <v>1</v>
      </c>
      <c r="HH87" s="463">
        <f>+COUNTIF(CA87,"&gt;0")*FTE</f>
        <v>1</v>
      </c>
      <c r="HI87" s="463">
        <f>+COUNTIF(CB87,"&gt;0")*FTE</f>
        <v>1</v>
      </c>
      <c r="HJ87" s="463">
        <f>+COUNTIF(CC87,"&gt;0")*FTE</f>
        <v>1</v>
      </c>
      <c r="HK87" s="463">
        <f>+COUNTIF(CD87,"&gt;0")*FTE</f>
        <v>1</v>
      </c>
      <c r="HL87" s="463">
        <f>+COUNTIF(CE87,"&gt;0")*FTE</f>
        <v>1</v>
      </c>
      <c r="HM87" s="463">
        <f>+COUNTIF(CF87,"&gt;0")*FTE</f>
        <v>1</v>
      </c>
      <c r="HN87" s="463">
        <f>+COUNTIF(CG87,"&gt;0")*FTE</f>
        <v>1</v>
      </c>
      <c r="HO87" s="463">
        <f>+COUNTIF(CH87,"&gt;0")*FTE</f>
        <v>1</v>
      </c>
      <c r="HP87" s="463">
        <f>+COUNTIF(CI87,"&gt;0")*FTE</f>
        <v>1</v>
      </c>
      <c r="HQ87" s="463">
        <f>+COUNTIF(CJ87,"&gt;0")*FTE</f>
        <v>1</v>
      </c>
      <c r="HR87" s="463">
        <f>+COUNTIF(CK87,"&gt;0")*FTE</f>
        <v>1</v>
      </c>
      <c r="HS87" s="463">
        <f>+COUNTIF(CL87,"&gt;0")*FTE</f>
        <v>1</v>
      </c>
      <c r="HT87" s="463">
        <f>+COUNTIF(CM87,"&gt;0")*FTE</f>
        <v>1</v>
      </c>
      <c r="HU87" s="463">
        <f>+COUNTIF(CN87,"&gt;0")*FTE</f>
        <v>1</v>
      </c>
      <c r="HV87" s="463">
        <f>+COUNTIF(CO87,"&gt;0")*FTE</f>
        <v>1</v>
      </c>
      <c r="HW87" s="463">
        <f>+COUNTIF(CP87,"&gt;0")*FTE</f>
        <v>1</v>
      </c>
      <c r="HX87" s="463">
        <f>+COUNTIF(CQ87,"&gt;0")*FTE</f>
        <v>1</v>
      </c>
      <c r="HY87" s="463">
        <f>+COUNTIF(CR87,"&gt;0")*FTE</f>
        <v>1</v>
      </c>
      <c r="HZ87" s="463">
        <f>+COUNTIF(CS87,"&gt;0")*FTE</f>
        <v>1</v>
      </c>
      <c r="IA87" s="463">
        <f>+COUNTIF(CT87,"&gt;0")*FTE</f>
        <v>1</v>
      </c>
      <c r="IB87" s="463">
        <f>+COUNTIF(CU87,"&gt;0")*FTE</f>
        <v>1</v>
      </c>
      <c r="IC87" s="463">
        <f>+COUNTIF(CV87,"&gt;0")*FTE</f>
        <v>1</v>
      </c>
      <c r="ID87" s="463">
        <f>+COUNTIF(CW87,"&gt;0")*FTE</f>
        <v>1</v>
      </c>
      <c r="IE87" s="463">
        <f>+COUNTIF(CX87,"&gt;0")*FTE</f>
        <v>1</v>
      </c>
      <c r="IF87" s="463">
        <f>+COUNTIF(CY87,"&gt;0")*FTE</f>
        <v>1</v>
      </c>
      <c r="IG87" s="463">
        <f>+COUNTIF(CZ87,"&gt;0")*FTE</f>
        <v>1</v>
      </c>
      <c r="IH87" s="463">
        <f>+COUNTIF(DA87,"&gt;0")*FTE</f>
        <v>1</v>
      </c>
      <c r="II87" s="463">
        <f>+COUNTIF(DB87,"&gt;0")*FTE</f>
        <v>1</v>
      </c>
      <c r="IJ87" s="463">
        <f>+COUNTIF(DC87,"&gt;0")*FTE</f>
        <v>1</v>
      </c>
      <c r="IK87" s="463">
        <f>+COUNTIF(DD87,"&gt;0")*FTE</f>
        <v>1</v>
      </c>
      <c r="IL87" s="463">
        <f>+COUNTIF(DE87,"&gt;0")*FTE</f>
        <v>1</v>
      </c>
      <c r="IM87" s="463">
        <f>+COUNTIF(DF87,"&gt;0")*FTE</f>
        <v>1</v>
      </c>
      <c r="IN87" s="463">
        <f>+COUNTIF(DG87,"&gt;0")*FTE</f>
        <v>1</v>
      </c>
      <c r="IO87" s="463">
        <f>+COUNTIF(DH87,"&gt;0")*FTE</f>
        <v>1</v>
      </c>
      <c r="IP87" s="463">
        <f>+COUNTIF(DI87,"&gt;0")*FTE</f>
        <v>1</v>
      </c>
      <c r="IQ87" s="463">
        <f>+COUNTIF(DJ87,"&gt;0")*FTE</f>
        <v>1</v>
      </c>
      <c r="IR87" s="463">
        <f>+COUNTIF(DK87,"&gt;0")*FTE</f>
        <v>1</v>
      </c>
      <c r="IS87" s="463">
        <f>+COUNTIF(DL87,"&gt;0")*FTE</f>
        <v>1</v>
      </c>
      <c r="IT87" s="463">
        <f>+COUNTIF(DM87,"&gt;0")*FTE</f>
        <v>1</v>
      </c>
      <c r="IU87" s="463">
        <f>+COUNTIF(DN87,"&gt;0")*FTE</f>
        <v>1</v>
      </c>
      <c r="IV87" s="463">
        <f>+COUNTIF(DO87,"&gt;0")*FTE</f>
        <v>1</v>
      </c>
      <c r="IW87" s="463">
        <f>+COUNTIF(DP87,"&gt;0")*FTE</f>
        <v>1</v>
      </c>
      <c r="IX87" s="463">
        <f>+COUNTIF(DQ87,"&gt;0")*FTE</f>
        <v>1</v>
      </c>
      <c r="IY87" s="463">
        <f>+COUNTIF(DR87,"&gt;0")*FTE</f>
        <v>1</v>
      </c>
      <c r="IZ87" s="463">
        <f>+COUNTIF(DS87,"&gt;0")*FTE</f>
        <v>1</v>
      </c>
      <c r="JA87" s="463">
        <f>+COUNTIF(DT87,"&gt;0")*FTE</f>
        <v>1</v>
      </c>
      <c r="JB87" s="463">
        <f>+COUNTIF(DU87,"&gt;0")*FTE</f>
        <v>1</v>
      </c>
      <c r="JC87" s="463">
        <f>+COUNTIF(DV87,"&gt;0")*FTE</f>
        <v>1</v>
      </c>
      <c r="JD87" s="463">
        <f>+COUNTIF(DW87,"&gt;0")*FTE</f>
        <v>1</v>
      </c>
      <c r="JE87" s="463">
        <f>+COUNTIF(DX87,"&gt;0")*FTE</f>
        <v>1</v>
      </c>
      <c r="JF87" s="463">
        <f>+COUNTIF(DY87,"&gt;0")*FTE</f>
        <v>1</v>
      </c>
      <c r="JG87" s="463">
        <f>+COUNTIF(DZ87,"&gt;0")*FTE</f>
        <v>1</v>
      </c>
      <c r="JH87" s="463">
        <f>+COUNTIF(EA87,"&gt;0")*FTE</f>
        <v>1</v>
      </c>
      <c r="JI87" s="463">
        <f>+COUNTIF(EB87,"&gt;0")*FTE</f>
        <v>1</v>
      </c>
      <c r="JJ87" s="463">
        <f>+COUNTIF(EC87,"&gt;0")*FTE</f>
        <v>1</v>
      </c>
      <c r="JK87" s="463">
        <f>+COUNTIF(ED87,"&gt;0")*FTE</f>
        <v>1</v>
      </c>
      <c r="JL87" s="463">
        <f>+COUNTIF(EE87,"&gt;0")*FTE</f>
        <v>1</v>
      </c>
      <c r="JM87" s="463">
        <f>+COUNTIF(EF87,"&gt;0")*FTE</f>
        <v>1</v>
      </c>
      <c r="JN87" s="463">
        <f>+COUNTIF(EG87,"&gt;0")*FTE</f>
        <v>1</v>
      </c>
      <c r="JO87" s="463">
        <f>+COUNTIF(EH87,"&gt;0")*FTE</f>
        <v>1</v>
      </c>
      <c r="JP87" s="463">
        <f>+COUNTIF(EI87,"&gt;0")*FTE</f>
        <v>1</v>
      </c>
      <c r="JQ87" s="463">
        <f>+COUNTIF(EJ87,"&gt;0")*FTE</f>
        <v>1</v>
      </c>
      <c r="JR87" s="463">
        <f>+COUNTIF(EK87,"&gt;0")*FTE</f>
        <v>1</v>
      </c>
      <c r="JS87" s="463">
        <f>+COUNTIF(EL87,"&gt;0")*FTE</f>
        <v>1</v>
      </c>
      <c r="JT87" s="463">
        <f>+COUNTIF(EM87,"&gt;0")*FTE</f>
        <v>1</v>
      </c>
      <c r="JU87" s="463">
        <f>+COUNTIF(EN87,"&gt;0")*FTE</f>
        <v>1</v>
      </c>
      <c r="JV87" s="463">
        <f>+COUNTIF(EO87,"&gt;0")*FTE</f>
        <v>1</v>
      </c>
      <c r="JW87" s="463">
        <f>+COUNTIF(EP87,"&gt;0")*FTE</f>
        <v>1</v>
      </c>
      <c r="JX87" s="463">
        <f>+COUNTIF(EQ87,"&gt;0")*FTE</f>
        <v>1</v>
      </c>
      <c r="JY87" s="463">
        <f>+COUNTIF(ER87,"&gt;0")*FTE</f>
        <v>1</v>
      </c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</row>
    <row r="88" ht="12.75" customHeight="1">
      <c r="A88" s="467"/>
      <c r="B88" s="473"/>
      <c r="C88" s="474"/>
      <c r="D88" s="475"/>
      <c r="E88" s="476"/>
      <c r="F88" s="475"/>
      <c r="G88" s="475"/>
      <c r="H88" s="475"/>
      <c r="I88" s="475"/>
      <c r="J88" s="477"/>
      <c r="K88" s="465">
        <f>+DATE((Starting_Year+F88-1)*ISNUMBER(F88)+2099*ISBLANK(F88),G88*ISNUMBER(G88)+12*ISBLANK(G88),1)</f>
        <v>73020</v>
      </c>
      <c r="L88" s="466">
        <f>+DATE((Starting_Year+H88-1)*ISNUMBER(H88)+2099*ISBLANK(H88),I88*ISNUMBER(I88)+12*ISBLANK(I88),1)</f>
        <v>73020</v>
      </c>
      <c r="M88" s="171">
        <f t="shared" si="93"/>
        <v>0</v>
      </c>
      <c r="N88" s="458" t="str">
        <f t="shared" si="94"/>
        <v/>
      </c>
      <c r="O88" s="82"/>
      <c r="P88" s="459"/>
      <c r="Q88" s="460">
        <f>(Q$70&gt;=Hire_Date)*Monthly_Salary+(AND(Q$68&lt;&gt;Hire_Month)*P88+AND(Q$68=Hire_Month,P88&gt;0)*P88*(1+Annual_Cost_of_Living_Adjustment))*(End_Date&gt;=Q$70)</f>
        <v>0</v>
      </c>
      <c r="R88" s="460">
        <f>(R$70=Hire_Date)*Monthly_Salary+(AND(R$68&lt;&gt;Hire_Month)*Q88+AND(R$68=Hire_Month,Q88&gt;0)*Q88*(1+Annual_Cost_of_Living_Adjustment))*(End_Date&gt;=R$70)</f>
        <v>0</v>
      </c>
      <c r="S88" s="460">
        <f>(S$70=Hire_Date)*Monthly_Salary+(AND(S$68&lt;&gt;Hire_Month)*R88+AND(S$68=Hire_Month,R88&gt;0)*R88*(1+Annual_Cost_of_Living_Adjustment))*(End_Date&gt;=S$70)</f>
        <v>0</v>
      </c>
      <c r="T88" s="460">
        <f>(T$70=Hire_Date)*Monthly_Salary+(AND(T$68&lt;&gt;Hire_Month)*S88+AND(T$68=Hire_Month,S88&gt;0)*S88*(1+Annual_Cost_of_Living_Adjustment))*(End_Date&gt;=T$70)</f>
        <v>0</v>
      </c>
      <c r="U88" s="460">
        <f>(U$70=Hire_Date)*Monthly_Salary+(AND(U$68&lt;&gt;Hire_Month)*T88+AND(U$68=Hire_Month,T88&gt;0)*T88*(1+Annual_Cost_of_Living_Adjustment))*(End_Date&gt;=U$70)</f>
        <v>0</v>
      </c>
      <c r="V88" s="460">
        <f>(V$70=Hire_Date)*Monthly_Salary+(AND(V$68&lt;&gt;Hire_Month)*U88+AND(V$68=Hire_Month,U88&gt;0)*U88*(1+Annual_Cost_of_Living_Adjustment))*(End_Date&gt;=V$70)</f>
        <v>0</v>
      </c>
      <c r="W88" s="460">
        <f>(W$70=Hire_Date)*Monthly_Salary+(AND(W$68&lt;&gt;Hire_Month)*V88+AND(W$68=Hire_Month,V88&gt;0)*V88*(1+Annual_Cost_of_Living_Adjustment))*(End_Date&gt;=W$70)</f>
        <v>0</v>
      </c>
      <c r="X88" s="460">
        <f>(X$70=Hire_Date)*Monthly_Salary+(AND(X$68&lt;&gt;Hire_Month)*W88+AND(X$68=Hire_Month,W88&gt;0)*W88*(1+Annual_Cost_of_Living_Adjustment))*(End_Date&gt;=X$70)</f>
        <v>0</v>
      </c>
      <c r="Y88" s="460">
        <f>(Y$70=Hire_Date)*Monthly_Salary+(AND(Y$68&lt;&gt;Hire_Month)*X88+AND(Y$68=Hire_Month,X88&gt;0)*X88*(1+Annual_Cost_of_Living_Adjustment))*(End_Date&gt;=Y$70)</f>
        <v>0</v>
      </c>
      <c r="Z88" s="460">
        <f>(Z$70=Hire_Date)*Monthly_Salary+(AND(Z$68&lt;&gt;Hire_Month)*Y88+AND(Z$68=Hire_Month,Y88&gt;0)*Y88*(1+Annual_Cost_of_Living_Adjustment))*(End_Date&gt;=Z$70)</f>
        <v>0</v>
      </c>
      <c r="AA88" s="460">
        <f>(AA$70=Hire_Date)*Monthly_Salary+(AND(AA$68&lt;&gt;Hire_Month)*Z88+AND(AA$68=Hire_Month,Z88&gt;0)*Z88*(1+Annual_Cost_of_Living_Adjustment))*(End_Date&gt;=AA$70)</f>
        <v>0</v>
      </c>
      <c r="AB88" s="460">
        <f>(AB$70=Hire_Date)*Monthly_Salary+(AND(AB$68&lt;&gt;Hire_Month)*AA88+AND(AB$68=Hire_Month,AA88&gt;0)*AA88*(1+Annual_Cost_of_Living_Adjustment))*(End_Date&gt;=AB$70)</f>
        <v>0</v>
      </c>
      <c r="AC88" s="460">
        <f>(AC$70=Hire_Date)*Monthly_Salary+(AND(AC$68&lt;&gt;Hire_Month)*AB88+AND(AC$68=Hire_Month,AB88&gt;0)*AB88*(1+Annual_Cost_of_Living_Adjustment))*(End_Date&gt;=AC$70)</f>
        <v>0</v>
      </c>
      <c r="AD88" s="460">
        <f>(AD$70=Hire_Date)*Monthly_Salary+(AND(AD$68&lt;&gt;Hire_Month)*AC88+AND(AD$68=Hire_Month,AC88&gt;0)*AC88*(1+Annual_Cost_of_Living_Adjustment))*(End_Date&gt;=AD$70)</f>
        <v>0</v>
      </c>
      <c r="AE88" s="460">
        <f>(AE$70=Hire_Date)*Monthly_Salary+(AND(AE$68&lt;&gt;Hire_Month)*AD88+AND(AE$68=Hire_Month,AD88&gt;0)*AD88*(1+Annual_Cost_of_Living_Adjustment))*(End_Date&gt;=AE$70)</f>
        <v>0</v>
      </c>
      <c r="AF88" s="460">
        <f>(AF$70=Hire_Date)*Monthly_Salary+(AND(AF$68&lt;&gt;Hire_Month)*AE88+AND(AF$68=Hire_Month,AE88&gt;0)*AE88*(1+Annual_Cost_of_Living_Adjustment))*(End_Date&gt;=AF$70)</f>
        <v>0</v>
      </c>
      <c r="AG88" s="460">
        <f>(AG$70=Hire_Date)*Monthly_Salary+(AND(AG$68&lt;&gt;Hire_Month)*AF88+AND(AG$68=Hire_Month,AF88&gt;0)*AF88*(1+Annual_Cost_of_Living_Adjustment))*(End_Date&gt;=AG$70)</f>
        <v>0</v>
      </c>
      <c r="AH88" s="460">
        <f>(AH$70=Hire_Date)*Monthly_Salary+(AND(AH$68&lt;&gt;Hire_Month)*AG88+AND(AH$68=Hire_Month,AG88&gt;0)*AG88*(1+Annual_Cost_of_Living_Adjustment))*(End_Date&gt;=AH$70)</f>
        <v>0</v>
      </c>
      <c r="AI88" s="460">
        <f>(AI$70=Hire_Date)*Monthly_Salary+(AND(AI$68&lt;&gt;Hire_Month)*AH88+AND(AI$68=Hire_Month,AH88&gt;0)*AH88*(1+Annual_Cost_of_Living_Adjustment))*(End_Date&gt;=AI$70)</f>
        <v>0</v>
      </c>
      <c r="AJ88" s="460">
        <f>(AJ$70=Hire_Date)*Monthly_Salary+(AND(AJ$68&lt;&gt;Hire_Month)*AI88+AND(AJ$68=Hire_Month,AI88&gt;0)*AI88*(1+Annual_Cost_of_Living_Adjustment))*(End_Date&gt;=AJ$70)</f>
        <v>0</v>
      </c>
      <c r="AK88" s="460">
        <f>(AK$70=Hire_Date)*Monthly_Salary+(AND(AK$68&lt;&gt;Hire_Month)*AJ88+AND(AK$68=Hire_Month,AJ88&gt;0)*AJ88*(1+Annual_Cost_of_Living_Adjustment))*(End_Date&gt;=AK$70)</f>
        <v>0</v>
      </c>
      <c r="AL88" s="460">
        <f>(AL$70=Hire_Date)*Monthly_Salary+(AND(AL$68&lt;&gt;Hire_Month)*AK88+AND(AL$68=Hire_Month,AK88&gt;0)*AK88*(1+Annual_Cost_of_Living_Adjustment))*(End_Date&gt;=AL$70)</f>
        <v>0</v>
      </c>
      <c r="AM88" s="460">
        <f>(AM$70=Hire_Date)*Monthly_Salary+(AND(AM$68&lt;&gt;Hire_Month)*AL88+AND(AM$68=Hire_Month,AL88&gt;0)*AL88*(1+Annual_Cost_of_Living_Adjustment))*(End_Date&gt;=AM$70)</f>
        <v>0</v>
      </c>
      <c r="AN88" s="460">
        <f>(AN$70=Hire_Date)*Monthly_Salary+(AND(AN$68&lt;&gt;Hire_Month)*AM88+AND(AN$68=Hire_Month,AM88&gt;0)*AM88*(1+Annual_Cost_of_Living_Adjustment))*(End_Date&gt;=AN$70)</f>
        <v>0</v>
      </c>
      <c r="AO88" s="460">
        <f>(AO$70=Hire_Date)*Monthly_Salary+(AND(AO$68&lt;&gt;Hire_Month)*AN88+AND(AO$68=Hire_Month,AN88&gt;0)*AN88*(1+Annual_Cost_of_Living_Adjustment))*(End_Date&gt;=AO$70)</f>
        <v>0</v>
      </c>
      <c r="AP88" s="460">
        <f>(AP$70=Hire_Date)*Monthly_Salary+(AND(AP$68&lt;&gt;Hire_Month)*AO88+AND(AP$68=Hire_Month,AO88&gt;0)*AO88*(1+Annual_Cost_of_Living_Adjustment))*(End_Date&gt;=AP$70)</f>
        <v>0</v>
      </c>
      <c r="AQ88" s="460">
        <f>(AQ$70=Hire_Date)*Monthly_Salary+(AND(AQ$68&lt;&gt;Hire_Month)*AP88+AND(AQ$68=Hire_Month,AP88&gt;0)*AP88*(1+Annual_Cost_of_Living_Adjustment))*(End_Date&gt;=AQ$70)</f>
        <v>0</v>
      </c>
      <c r="AR88" s="460">
        <f>(AR$70=Hire_Date)*Monthly_Salary+(AND(AR$68&lt;&gt;Hire_Month)*AQ88+AND(AR$68=Hire_Month,AQ88&gt;0)*AQ88*(1+Annual_Cost_of_Living_Adjustment))*(End_Date&gt;=AR$70)</f>
        <v>0</v>
      </c>
      <c r="AS88" s="460">
        <f>(AS$70=Hire_Date)*Monthly_Salary+(AND(AS$68&lt;&gt;Hire_Month)*AR88+AND(AS$68=Hire_Month,AR88&gt;0)*AR88*(1+Annual_Cost_of_Living_Adjustment))*(End_Date&gt;=AS$70)</f>
        <v>0</v>
      </c>
      <c r="AT88" s="460">
        <f>(AT$70=Hire_Date)*Monthly_Salary+(AND(AT$68&lt;&gt;Hire_Month)*AS88+AND(AT$68=Hire_Month,AS88&gt;0)*AS88*(1+Annual_Cost_of_Living_Adjustment))*(End_Date&gt;=AT$70)</f>
        <v>0</v>
      </c>
      <c r="AU88" s="460">
        <f>(AU$70=Hire_Date)*Monthly_Salary+(AND(AU$68&lt;&gt;Hire_Month)*AT88+AND(AU$68=Hire_Month,AT88&gt;0)*AT88*(1+Annual_Cost_of_Living_Adjustment))*(End_Date&gt;=AU$70)</f>
        <v>0</v>
      </c>
      <c r="AV88" s="460">
        <f>(AV$70=Hire_Date)*Monthly_Salary+(AND(AV$68&lt;&gt;Hire_Month)*AU88+AND(AV$68=Hire_Month,AU88&gt;0)*AU88*(1+Annual_Cost_of_Living_Adjustment))*(End_Date&gt;=AV$70)</f>
        <v>0</v>
      </c>
      <c r="AW88" s="460">
        <f>(AW$70=Hire_Date)*Monthly_Salary+(AND(AW$68&lt;&gt;Hire_Month)*AV88+AND(AW$68=Hire_Month,AV88&gt;0)*AV88*(1+Annual_Cost_of_Living_Adjustment))*(End_Date&gt;=AW$70)</f>
        <v>0</v>
      </c>
      <c r="AX88" s="460">
        <f>(AX$70=Hire_Date)*Monthly_Salary+(AND(AX$68&lt;&gt;Hire_Month)*AW88+AND(AX$68=Hire_Month,AW88&gt;0)*AW88*(1+Annual_Cost_of_Living_Adjustment))*(End_Date&gt;=AX$70)</f>
        <v>0</v>
      </c>
      <c r="AY88" s="460">
        <f>(AY$70=Hire_Date)*Monthly_Salary+(AND(AY$68&lt;&gt;Hire_Month)*AX88+AND(AY$68=Hire_Month,AX88&gt;0)*AX88*(1+Annual_Cost_of_Living_Adjustment))*(End_Date&gt;=AY$70)</f>
        <v>0</v>
      </c>
      <c r="AZ88" s="460">
        <f>(AZ$70=Hire_Date)*Monthly_Salary+(AND(AZ$68&lt;&gt;Hire_Month)*AY88+AND(AZ$68=Hire_Month,AY88&gt;0)*AY88*(1+Annual_Cost_of_Living_Adjustment))*(End_Date&gt;=AZ$70)</f>
        <v>0</v>
      </c>
      <c r="BA88" s="460">
        <f>(BA$70=Hire_Date)*Monthly_Salary+(AND(BA$68&lt;&gt;Hire_Month)*AZ88+AND(BA$68=Hire_Month,AZ88&gt;0)*AZ88*(1+Annual_Cost_of_Living_Adjustment))*(End_Date&gt;=BA$70)</f>
        <v>0</v>
      </c>
      <c r="BB88" s="460">
        <f>(BB$70=Hire_Date)*Monthly_Salary+(AND(BB$68&lt;&gt;Hire_Month)*BA88+AND(BB$68=Hire_Month,BA88&gt;0)*BA88*(1+Annual_Cost_of_Living_Adjustment))*(End_Date&gt;=BB$70)</f>
        <v>0</v>
      </c>
      <c r="BC88" s="460">
        <f>(BC$70=Hire_Date)*Monthly_Salary+(AND(BC$68&lt;&gt;Hire_Month)*BB88+AND(BC$68=Hire_Month,BB88&gt;0)*BB88*(1+Annual_Cost_of_Living_Adjustment))*(End_Date&gt;=BC$70)</f>
        <v>0</v>
      </c>
      <c r="BD88" s="460">
        <f>(BD$70=Hire_Date)*Monthly_Salary+(AND(BD$68&lt;&gt;Hire_Month)*BC88+AND(BD$68=Hire_Month,BC88&gt;0)*BC88*(1+Annual_Cost_of_Living_Adjustment))*(End_Date&gt;=BD$70)</f>
        <v>0</v>
      </c>
      <c r="BE88" s="460">
        <f>(BE$70=Hire_Date)*Monthly_Salary+(AND(BE$68&lt;&gt;Hire_Month)*BD88+AND(BE$68=Hire_Month,BD88&gt;0)*BD88*(1+Annual_Cost_of_Living_Adjustment))*(End_Date&gt;=BE$70)</f>
        <v>0</v>
      </c>
      <c r="BF88" s="460">
        <f>(BF$70=Hire_Date)*Monthly_Salary+(AND(BF$68&lt;&gt;Hire_Month)*BE88+AND(BF$68=Hire_Month,BE88&gt;0)*BE88*(1+Annual_Cost_of_Living_Adjustment))*(End_Date&gt;=BF$70)</f>
        <v>0</v>
      </c>
      <c r="BG88" s="460">
        <f>(BG$70=Hire_Date)*Monthly_Salary+(AND(BG$68&lt;&gt;Hire_Month)*BF88+AND(BG$68=Hire_Month,BF88&gt;0)*BF88*(1+Annual_Cost_of_Living_Adjustment))*(End_Date&gt;=BG$70)</f>
        <v>0</v>
      </c>
      <c r="BH88" s="460">
        <f>(BH$70=Hire_Date)*Monthly_Salary+(AND(BH$68&lt;&gt;Hire_Month)*BG88+AND(BH$68=Hire_Month,BG88&gt;0)*BG88*(1+Annual_Cost_of_Living_Adjustment))*(End_Date&gt;=BH$70)</f>
        <v>0</v>
      </c>
      <c r="BI88" s="460">
        <f>(BI$70=Hire_Date)*Monthly_Salary+(AND(BI$68&lt;&gt;Hire_Month)*BH88+AND(BI$68=Hire_Month,BH88&gt;0)*BH88*(1+Annual_Cost_of_Living_Adjustment))*(End_Date&gt;=BI$70)</f>
        <v>0</v>
      </c>
      <c r="BJ88" s="460">
        <f>(BJ$70=Hire_Date)*Monthly_Salary+(AND(BJ$68&lt;&gt;Hire_Month)*BI88+AND(BJ$68=Hire_Month,BI88&gt;0)*BI88*(1+Annual_Cost_of_Living_Adjustment))*(End_Date&gt;=BJ$70)</f>
        <v>0</v>
      </c>
      <c r="BK88" s="460">
        <f>(BK$70=Hire_Date)*Monthly_Salary+(AND(BK$68&lt;&gt;Hire_Month)*BJ88+AND(BK$68=Hire_Month,BJ88&gt;0)*BJ88*(1+Annual_Cost_of_Living_Adjustment))*(End_Date&gt;=BK$70)</f>
        <v>0</v>
      </c>
      <c r="BL88" s="460">
        <f>(BL$70=Hire_Date)*Monthly_Salary+(AND(BL$68&lt;&gt;Hire_Month)*BK88+AND(BL$68=Hire_Month,BK88&gt;0)*BK88*(1+Annual_Cost_of_Living_Adjustment))*(End_Date&gt;=BL$70)</f>
        <v>0</v>
      </c>
      <c r="BM88" s="460">
        <f>(BM$70=Hire_Date)*Monthly_Salary+(AND(BM$68&lt;&gt;Hire_Month)*BL88+AND(BM$68=Hire_Month,BL88&gt;0)*BL88*(1+Annual_Cost_of_Living_Adjustment))*(End_Date&gt;=BM$70)</f>
        <v>0</v>
      </c>
      <c r="BN88" s="460">
        <f>(BN$70=Hire_Date)*Monthly_Salary+(AND(BN$68&lt;&gt;Hire_Month)*BM88+AND(BN$68=Hire_Month,BM88&gt;0)*BM88*(1+Annual_Cost_of_Living_Adjustment))*(End_Date&gt;=BN$70)</f>
        <v>0</v>
      </c>
      <c r="BO88" s="460">
        <f>(BO$70=Hire_Date)*Monthly_Salary+(AND(BO$68&lt;&gt;Hire_Month)*BN88+AND(BO$68=Hire_Month,BN88&gt;0)*BN88*(1+Annual_Cost_of_Living_Adjustment))*(End_Date&gt;=BO$70)</f>
        <v>0</v>
      </c>
      <c r="BP88" s="460">
        <f>(BP$70=Hire_Date)*Monthly_Salary+(AND(BP$68&lt;&gt;Hire_Month)*BO88+AND(BP$68=Hire_Month,BO88&gt;0)*BO88*(1+Annual_Cost_of_Living_Adjustment))*(End_Date&gt;=BP$70)</f>
        <v>0</v>
      </c>
      <c r="BQ88" s="460">
        <f>(BQ$70=Hire_Date)*Monthly_Salary+(AND(BQ$68&lt;&gt;Hire_Month)*BP88+AND(BQ$68=Hire_Month,BP88&gt;0)*BP88*(1+Annual_Cost_of_Living_Adjustment))*(End_Date&gt;=BQ$70)</f>
        <v>0</v>
      </c>
      <c r="BR88" s="460">
        <f>(BR$70=Hire_Date)*Monthly_Salary+(AND(BR$68&lt;&gt;Hire_Month)*BQ88+AND(BR$68=Hire_Month,BQ88&gt;0)*BQ88*(1+Annual_Cost_of_Living_Adjustment))*(End_Date&gt;=BR$70)</f>
        <v>0</v>
      </c>
      <c r="BS88" s="460">
        <f>(BS$70=Hire_Date)*Monthly_Salary+(AND(BS$68&lt;&gt;Hire_Month)*BR88+AND(BS$68=Hire_Month,BR88&gt;0)*BR88*(1+Annual_Cost_of_Living_Adjustment))*(End_Date&gt;=BS$70)</f>
        <v>0</v>
      </c>
      <c r="BT88" s="460">
        <f>(BT$70=Hire_Date)*Monthly_Salary+(AND(BT$68&lt;&gt;Hire_Month)*BS88+AND(BT$68=Hire_Month,BS88&gt;0)*BS88*(1+Annual_Cost_of_Living_Adjustment))*(End_Date&gt;=BT$70)</f>
        <v>0</v>
      </c>
      <c r="BU88" s="460">
        <f>(BU$70=Hire_Date)*Monthly_Salary+(AND(BU$68&lt;&gt;Hire_Month)*BT88+AND(BU$68=Hire_Month,BT88&gt;0)*BT88*(1+Annual_Cost_of_Living_Adjustment))*(End_Date&gt;=BU$70)</f>
        <v>0</v>
      </c>
      <c r="BV88" s="460">
        <f>(BV$70=Hire_Date)*Monthly_Salary+(AND(BV$68&lt;&gt;Hire_Month)*BU88+AND(BV$68=Hire_Month,BU88&gt;0)*BU88*(1+Annual_Cost_of_Living_Adjustment))*(End_Date&gt;=BV$70)</f>
        <v>0</v>
      </c>
      <c r="BW88" s="460">
        <f>(BW$70=Hire_Date)*Monthly_Salary+(AND(BW$68&lt;&gt;Hire_Month)*BV88+AND(BW$68=Hire_Month,BV88&gt;0)*BV88*(1+Annual_Cost_of_Living_Adjustment))*(End_Date&gt;=BW$70)</f>
        <v>0</v>
      </c>
      <c r="BX88" s="460">
        <f>(BX$70=Hire_Date)*Monthly_Salary+(AND(BX$68&lt;&gt;Hire_Month)*BW88+AND(BX$68=Hire_Month,BW88&gt;0)*BW88*(1+Annual_Cost_of_Living_Adjustment))*(End_Date&gt;=BX$70)</f>
        <v>0</v>
      </c>
      <c r="BY88" s="460">
        <f>(BY$70=Hire_Date)*Monthly_Salary+(AND(BY$68&lt;&gt;Hire_Month)*BX88+AND(BY$68=Hire_Month,BX88&gt;0)*BX88*(1+Annual_Cost_of_Living_Adjustment))*(End_Date&gt;=BY$70)</f>
        <v>0</v>
      </c>
      <c r="BZ88" s="460">
        <f>(BZ$70=Hire_Date)*Monthly_Salary+(AND(BZ$68&lt;&gt;Hire_Month)*BY88+AND(BZ$68=Hire_Month,BY88&gt;0)*BY88*(1+Annual_Cost_of_Living_Adjustment))*(End_Date&gt;=BZ$70)</f>
        <v>0</v>
      </c>
      <c r="CA88" s="460">
        <f>(CA$70=Hire_Date)*Monthly_Salary+(AND(CA$68&lt;&gt;Hire_Month)*BZ88+AND(CA$68=Hire_Month,BZ88&gt;0)*BZ88*(1+Annual_Cost_of_Living_Adjustment))*(End_Date&gt;=CA$70)</f>
        <v>0</v>
      </c>
      <c r="CB88" s="460">
        <f>(CB$70=Hire_Date)*Monthly_Salary+(AND(CB$68&lt;&gt;Hire_Month)*CA88+AND(CB$68=Hire_Month,CA88&gt;0)*CA88*(1+Annual_Cost_of_Living_Adjustment))*(End_Date&gt;=CB$70)</f>
        <v>0</v>
      </c>
      <c r="CC88" s="460">
        <f>(CC$70=Hire_Date)*Monthly_Salary+(AND(CC$68&lt;&gt;Hire_Month)*CB88+AND(CC$68=Hire_Month,CB88&gt;0)*CB88*(1+Annual_Cost_of_Living_Adjustment))*(End_Date&gt;=CC$70)</f>
        <v>0</v>
      </c>
      <c r="CD88" s="460">
        <f>(CD$70=Hire_Date)*Monthly_Salary+(AND(CD$68&lt;&gt;Hire_Month)*CC88+AND(CD$68=Hire_Month,CC88&gt;0)*CC88*(1+Annual_Cost_of_Living_Adjustment))*(End_Date&gt;=CD$70)</f>
        <v>0</v>
      </c>
      <c r="CE88" s="460">
        <f>(CE$70=Hire_Date)*Monthly_Salary+(AND(CE$68&lt;&gt;Hire_Month)*CD88+AND(CE$68=Hire_Month,CD88&gt;0)*CD88*(1+Annual_Cost_of_Living_Adjustment))*(End_Date&gt;=CE$70)</f>
        <v>0</v>
      </c>
      <c r="CF88" s="460">
        <f>(CF$70=Hire_Date)*Monthly_Salary+(AND(CF$68&lt;&gt;Hire_Month)*CE88+AND(CF$68=Hire_Month,CE88&gt;0)*CE88*(1+Annual_Cost_of_Living_Adjustment))*(End_Date&gt;=CF$70)</f>
        <v>0</v>
      </c>
      <c r="CG88" s="460">
        <f>(CG$70=Hire_Date)*Monthly_Salary+(AND(CG$68&lt;&gt;Hire_Month)*CF88+AND(CG$68=Hire_Month,CF88&gt;0)*CF88*(1+Annual_Cost_of_Living_Adjustment))*(End_Date&gt;=CG$70)</f>
        <v>0</v>
      </c>
      <c r="CH88" s="460">
        <f>(CH$70=Hire_Date)*Monthly_Salary+(AND(CH$68&lt;&gt;Hire_Month)*CG88+AND(CH$68=Hire_Month,CG88&gt;0)*CG88*(1+Annual_Cost_of_Living_Adjustment))*(End_Date&gt;=CH$70)</f>
        <v>0</v>
      </c>
      <c r="CI88" s="460">
        <f>(CI$70=Hire_Date)*Monthly_Salary+(AND(CI$68&lt;&gt;Hire_Month)*CH88+AND(CI$68=Hire_Month,CH88&gt;0)*CH88*(1+Annual_Cost_of_Living_Adjustment))*(End_Date&gt;=CI$70)</f>
        <v>0</v>
      </c>
      <c r="CJ88" s="460">
        <f>(CJ$70=Hire_Date)*Monthly_Salary+(AND(CJ$68&lt;&gt;Hire_Month)*CI88+AND(CJ$68=Hire_Month,CI88&gt;0)*CI88*(1+Annual_Cost_of_Living_Adjustment))*(End_Date&gt;=CJ$70)</f>
        <v>0</v>
      </c>
      <c r="CK88" s="460">
        <f>(CK$70=Hire_Date)*Monthly_Salary+(AND(CK$68&lt;&gt;Hire_Month)*CJ88+AND(CK$68=Hire_Month,CJ88&gt;0)*CJ88*(1+Annual_Cost_of_Living_Adjustment))*(End_Date&gt;=CK$70)</f>
        <v>0</v>
      </c>
      <c r="CL88" s="460">
        <f>(CL$70=Hire_Date)*Monthly_Salary+(AND(CL$68&lt;&gt;Hire_Month)*CK88+AND(CL$68=Hire_Month,CK88&gt;0)*CK88*(1+Annual_Cost_of_Living_Adjustment))*(End_Date&gt;=CL$70)</f>
        <v>0</v>
      </c>
      <c r="CM88" s="460">
        <f>(CM$70=Hire_Date)*Monthly_Salary+(AND(CM$68&lt;&gt;Hire_Month)*CL88+AND(CM$68=Hire_Month,CL88&gt;0)*CL88*(1+Annual_Cost_of_Living_Adjustment))*(End_Date&gt;=CM$70)</f>
        <v>0</v>
      </c>
      <c r="CN88" s="460">
        <f>(CN$70=Hire_Date)*Monthly_Salary+(AND(CN$68&lt;&gt;Hire_Month)*CM88+AND(CN$68=Hire_Month,CM88&gt;0)*CM88*(1+Annual_Cost_of_Living_Adjustment))*(End_Date&gt;=CN$70)</f>
        <v>0</v>
      </c>
      <c r="CO88" s="460">
        <f>(CO$70=Hire_Date)*Monthly_Salary+(AND(CO$68&lt;&gt;Hire_Month)*CN88+AND(CO$68=Hire_Month,CN88&gt;0)*CN88*(1+Annual_Cost_of_Living_Adjustment))*(End_Date&gt;=CO$70)</f>
        <v>0</v>
      </c>
      <c r="CP88" s="460">
        <f>(CP$70=Hire_Date)*Monthly_Salary+(AND(CP$68&lt;&gt;Hire_Month)*CO88+AND(CP$68=Hire_Month,CO88&gt;0)*CO88*(1+Annual_Cost_of_Living_Adjustment))*(End_Date&gt;=CP$70)</f>
        <v>0</v>
      </c>
      <c r="CQ88" s="460">
        <f>(CQ$70=Hire_Date)*Monthly_Salary+(AND(CQ$68&lt;&gt;Hire_Month)*CP88+AND(CQ$68=Hire_Month,CP88&gt;0)*CP88*(1+Annual_Cost_of_Living_Adjustment))*(End_Date&gt;=CQ$70)</f>
        <v>0</v>
      </c>
      <c r="CR88" s="460">
        <f>(CR$70=Hire_Date)*Monthly_Salary+(AND(CR$68&lt;&gt;Hire_Month)*CQ88+AND(CR$68=Hire_Month,CQ88&gt;0)*CQ88*(1+Annual_Cost_of_Living_Adjustment))*(End_Date&gt;=CR$70)</f>
        <v>0</v>
      </c>
      <c r="CS88" s="460">
        <f>(CS$70=Hire_Date)*Monthly_Salary+(AND(CS$68&lt;&gt;Hire_Month)*CR88+AND(CS$68=Hire_Month,CR88&gt;0)*CR88*(1+Annual_Cost_of_Living_Adjustment))*(End_Date&gt;=CS$70)</f>
        <v>0</v>
      </c>
      <c r="CT88" s="460">
        <f>(CT$70=Hire_Date)*Monthly_Salary+(AND(CT$68&lt;&gt;Hire_Month)*CS88+AND(CT$68=Hire_Month,CS88&gt;0)*CS88*(1+Annual_Cost_of_Living_Adjustment))*(End_Date&gt;=CT$70)</f>
        <v>0</v>
      </c>
      <c r="CU88" s="460">
        <f>(CU$70=Hire_Date)*Monthly_Salary+(AND(CU$68&lt;&gt;Hire_Month)*CT88+AND(CU$68=Hire_Month,CT88&gt;0)*CT88*(1+Annual_Cost_of_Living_Adjustment))*(End_Date&gt;=CU$70)</f>
        <v>0</v>
      </c>
      <c r="CV88" s="460">
        <f>(CV$70=Hire_Date)*Monthly_Salary+(AND(CV$68&lt;&gt;Hire_Month)*CU88+AND(CV$68=Hire_Month,CU88&gt;0)*CU88*(1+Annual_Cost_of_Living_Adjustment))*(End_Date&gt;=CV$70)</f>
        <v>0</v>
      </c>
      <c r="CW88" s="460">
        <f>(CW$70=Hire_Date)*Monthly_Salary+(AND(CW$68&lt;&gt;Hire_Month)*CV88+AND(CW$68=Hire_Month,CV88&gt;0)*CV88*(1+Annual_Cost_of_Living_Adjustment))*(End_Date&gt;=CW$70)</f>
        <v>0</v>
      </c>
      <c r="CX88" s="460">
        <f>(CX$70=Hire_Date)*Monthly_Salary+(AND(CX$68&lt;&gt;Hire_Month)*CW88+AND(CX$68=Hire_Month,CW88&gt;0)*CW88*(1+Annual_Cost_of_Living_Adjustment))*(End_Date&gt;=CX$70)</f>
        <v>0</v>
      </c>
      <c r="CY88" s="460">
        <f>(CY$70=Hire_Date)*Monthly_Salary+(AND(CY$68&lt;&gt;Hire_Month)*CX88+AND(CY$68=Hire_Month,CX88&gt;0)*CX88*(1+Annual_Cost_of_Living_Adjustment))*(End_Date&gt;=CY$70)</f>
        <v>0</v>
      </c>
      <c r="CZ88" s="460">
        <f>(CZ$70=Hire_Date)*Monthly_Salary+(AND(CZ$68&lt;&gt;Hire_Month)*CY88+AND(CZ$68=Hire_Month,CY88&gt;0)*CY88*(1+Annual_Cost_of_Living_Adjustment))*(End_Date&gt;=CZ$70)</f>
        <v>0</v>
      </c>
      <c r="DA88" s="460">
        <f>(DA$70=Hire_Date)*Monthly_Salary+(AND(DA$68&lt;&gt;Hire_Month)*CZ88+AND(DA$68=Hire_Month,CZ88&gt;0)*CZ88*(1+Annual_Cost_of_Living_Adjustment))*(End_Date&gt;=DA$70)</f>
        <v>0</v>
      </c>
      <c r="DB88" s="460">
        <f>(DB$70=Hire_Date)*Monthly_Salary+(AND(DB$68&lt;&gt;Hire_Month)*DA88+AND(DB$68=Hire_Month,DA88&gt;0)*DA88*(1+Annual_Cost_of_Living_Adjustment))*(End_Date&gt;=DB$70)</f>
        <v>0</v>
      </c>
      <c r="DC88" s="460">
        <f>(DC$70=Hire_Date)*Monthly_Salary+(AND(DC$68&lt;&gt;Hire_Month)*DB88+AND(DC$68=Hire_Month,DB88&gt;0)*DB88*(1+Annual_Cost_of_Living_Adjustment))*(End_Date&gt;=DC$70)</f>
        <v>0</v>
      </c>
      <c r="DD88" s="460">
        <f>(DD$70=Hire_Date)*Monthly_Salary+(AND(DD$68&lt;&gt;Hire_Month)*DC88+AND(DD$68=Hire_Month,DC88&gt;0)*DC88*(1+Annual_Cost_of_Living_Adjustment))*(End_Date&gt;=DD$70)</f>
        <v>0</v>
      </c>
      <c r="DE88" s="460">
        <f>(DE$70=Hire_Date)*Monthly_Salary+(AND(DE$68&lt;&gt;Hire_Month)*DD88+AND(DE$68=Hire_Month,DD88&gt;0)*DD88*(1+Annual_Cost_of_Living_Adjustment))*(End_Date&gt;=DE$70)</f>
        <v>0</v>
      </c>
      <c r="DF88" s="460">
        <f>(DF$70=Hire_Date)*Monthly_Salary+(AND(DF$68&lt;&gt;Hire_Month)*DE88+AND(DF$68=Hire_Month,DE88&gt;0)*DE88*(1+Annual_Cost_of_Living_Adjustment))*(End_Date&gt;=DF$70)</f>
        <v>0</v>
      </c>
      <c r="DG88" s="460">
        <f>(DG$70=Hire_Date)*Monthly_Salary+(AND(DG$68&lt;&gt;Hire_Month)*DF88+AND(DG$68=Hire_Month,DF88&gt;0)*DF88*(1+Annual_Cost_of_Living_Adjustment))*(End_Date&gt;=DG$70)</f>
        <v>0</v>
      </c>
      <c r="DH88" s="460">
        <f>(DH$70=Hire_Date)*Monthly_Salary+(AND(DH$68&lt;&gt;Hire_Month)*DG88+AND(DH$68=Hire_Month,DG88&gt;0)*DG88*(1+Annual_Cost_of_Living_Adjustment))*(End_Date&gt;=DH$70)</f>
        <v>0</v>
      </c>
      <c r="DI88" s="460">
        <f>(DI$70=Hire_Date)*Monthly_Salary+(AND(DI$68&lt;&gt;Hire_Month)*DH88+AND(DI$68=Hire_Month,DH88&gt;0)*DH88*(1+Annual_Cost_of_Living_Adjustment))*(End_Date&gt;=DI$70)</f>
        <v>0</v>
      </c>
      <c r="DJ88" s="460">
        <f>(DJ$70=Hire_Date)*Monthly_Salary+(AND(DJ$68&lt;&gt;Hire_Month)*DI88+AND(DJ$68=Hire_Month,DI88&gt;0)*DI88*(1+Annual_Cost_of_Living_Adjustment))*(End_Date&gt;=DJ$70)</f>
        <v>0</v>
      </c>
      <c r="DK88" s="460">
        <f>(DK$70=Hire_Date)*Monthly_Salary+(AND(DK$68&lt;&gt;Hire_Month)*DJ88+AND(DK$68=Hire_Month,DJ88&gt;0)*DJ88*(1+Annual_Cost_of_Living_Adjustment))*(End_Date&gt;=DK$70)</f>
        <v>0</v>
      </c>
      <c r="DL88" s="460">
        <f>(DL$70=Hire_Date)*Monthly_Salary+(AND(DL$68&lt;&gt;Hire_Month)*DK88+AND(DL$68=Hire_Month,DK88&gt;0)*DK88*(1+Annual_Cost_of_Living_Adjustment))*(End_Date&gt;=DL$70)</f>
        <v>0</v>
      </c>
      <c r="DM88" s="460">
        <f>(DM$70=Hire_Date)*Monthly_Salary+(AND(DM$68&lt;&gt;Hire_Month)*DL88+AND(DM$68=Hire_Month,DL88&gt;0)*DL88*(1+Annual_Cost_of_Living_Adjustment))*(End_Date&gt;=DM$70)</f>
        <v>0</v>
      </c>
      <c r="DN88" s="460">
        <f>(DN$70=Hire_Date)*Monthly_Salary+(AND(DN$68&lt;&gt;Hire_Month)*DM88+AND(DN$68=Hire_Month,DM88&gt;0)*DM88*(1+Annual_Cost_of_Living_Adjustment))*(End_Date&gt;=DN$70)</f>
        <v>0</v>
      </c>
      <c r="DO88" s="460">
        <f>(DO$70=Hire_Date)*Monthly_Salary+(AND(DO$68&lt;&gt;Hire_Month)*DN88+AND(DO$68=Hire_Month,DN88&gt;0)*DN88*(1+Annual_Cost_of_Living_Adjustment))*(End_Date&gt;=DO$70)</f>
        <v>0</v>
      </c>
      <c r="DP88" s="460">
        <f>(DP$70=Hire_Date)*Monthly_Salary+(AND(DP$68&lt;&gt;Hire_Month)*DO88+AND(DP$68=Hire_Month,DO88&gt;0)*DO88*(1+Annual_Cost_of_Living_Adjustment))*(End_Date&gt;=DP$70)</f>
        <v>0</v>
      </c>
      <c r="DQ88" s="460">
        <f>(DQ$70=Hire_Date)*Monthly_Salary+(AND(DQ$68&lt;&gt;Hire_Month)*DP88+AND(DQ$68=Hire_Month,DP88&gt;0)*DP88*(1+Annual_Cost_of_Living_Adjustment))*(End_Date&gt;=DQ$70)</f>
        <v>0</v>
      </c>
      <c r="DR88" s="460">
        <f>(DR$70=Hire_Date)*Monthly_Salary+(AND(DR$68&lt;&gt;Hire_Month)*DQ88+AND(DR$68=Hire_Month,DQ88&gt;0)*DQ88*(1+Annual_Cost_of_Living_Adjustment))*(End_Date&gt;=DR$70)</f>
        <v>0</v>
      </c>
      <c r="DS88" s="460">
        <f>(DS$70=Hire_Date)*Monthly_Salary+(AND(DS$68&lt;&gt;Hire_Month)*DR88+AND(DS$68=Hire_Month,DR88&gt;0)*DR88*(1+Annual_Cost_of_Living_Adjustment))*(End_Date&gt;=DS$70)</f>
        <v>0</v>
      </c>
      <c r="DT88" s="460">
        <f>(DT$70=Hire_Date)*Monthly_Salary+(AND(DT$68&lt;&gt;Hire_Month)*DS88+AND(DT$68=Hire_Month,DS88&gt;0)*DS88*(1+Annual_Cost_of_Living_Adjustment))*(End_Date&gt;=DT$70)</f>
        <v>0</v>
      </c>
      <c r="DU88" s="460">
        <f>(DU$70=Hire_Date)*Monthly_Salary+(AND(DU$68&lt;&gt;Hire_Month)*DT88+AND(DU$68=Hire_Month,DT88&gt;0)*DT88*(1+Annual_Cost_of_Living_Adjustment))*(End_Date&gt;=DU$70)</f>
        <v>0</v>
      </c>
      <c r="DV88" s="460">
        <f>(DV$70=Hire_Date)*Monthly_Salary+(AND(DV$68&lt;&gt;Hire_Month)*DU88+AND(DV$68=Hire_Month,DU88&gt;0)*DU88*(1+Annual_Cost_of_Living_Adjustment))*(End_Date&gt;=DV$70)</f>
        <v>0</v>
      </c>
      <c r="DW88" s="460">
        <f>(DW$70=Hire_Date)*Monthly_Salary+(AND(DW$68&lt;&gt;Hire_Month)*DV88+AND(DW$68=Hire_Month,DV88&gt;0)*DV88*(1+Annual_Cost_of_Living_Adjustment))*(End_Date&gt;=DW$70)</f>
        <v>0</v>
      </c>
      <c r="DX88" s="460">
        <f>(DX$70=Hire_Date)*Monthly_Salary+(AND(DX$68&lt;&gt;Hire_Month)*DW88+AND(DX$68=Hire_Month,DW88&gt;0)*DW88*(1+Annual_Cost_of_Living_Adjustment))*(End_Date&gt;=DX$70)</f>
        <v>0</v>
      </c>
      <c r="DY88" s="460">
        <f>(DY$70=Hire_Date)*Monthly_Salary+(AND(DY$68&lt;&gt;Hire_Month)*DX88+AND(DY$68=Hire_Month,DX88&gt;0)*DX88*(1+Annual_Cost_of_Living_Adjustment))*(End_Date&gt;=DY$70)</f>
        <v>0</v>
      </c>
      <c r="DZ88" s="460">
        <f>(DZ$70=Hire_Date)*Monthly_Salary+(AND(DZ$68&lt;&gt;Hire_Month)*DY88+AND(DZ$68=Hire_Month,DY88&gt;0)*DY88*(1+Annual_Cost_of_Living_Adjustment))*(End_Date&gt;=DZ$70)</f>
        <v>0</v>
      </c>
      <c r="EA88" s="460">
        <f>(EA$70=Hire_Date)*Monthly_Salary+(AND(EA$68&lt;&gt;Hire_Month)*DZ88+AND(EA$68=Hire_Month,DZ88&gt;0)*DZ88*(1+Annual_Cost_of_Living_Adjustment))*(End_Date&gt;=EA$70)</f>
        <v>0</v>
      </c>
      <c r="EB88" s="460">
        <f>(EB$70=Hire_Date)*Monthly_Salary+(AND(EB$68&lt;&gt;Hire_Month)*EA88+AND(EB$68=Hire_Month,EA88&gt;0)*EA88*(1+Annual_Cost_of_Living_Adjustment))*(End_Date&gt;=EB$70)</f>
        <v>0</v>
      </c>
      <c r="EC88" s="460">
        <f>(EC$70=Hire_Date)*Monthly_Salary+(AND(EC$68&lt;&gt;Hire_Month)*EB88+AND(EC$68=Hire_Month,EB88&gt;0)*EB88*(1+Annual_Cost_of_Living_Adjustment))*(End_Date&gt;=EC$70)</f>
        <v>0</v>
      </c>
      <c r="ED88" s="460">
        <f>(ED$70=Hire_Date)*Monthly_Salary+(AND(ED$68&lt;&gt;Hire_Month)*EC88+AND(ED$68=Hire_Month,EC88&gt;0)*EC88*(1+Annual_Cost_of_Living_Adjustment))*(End_Date&gt;=ED$70)</f>
        <v>0</v>
      </c>
      <c r="EE88" s="460">
        <f>(EE$70=Hire_Date)*Monthly_Salary+(AND(EE$68&lt;&gt;Hire_Month)*ED88+AND(EE$68=Hire_Month,ED88&gt;0)*ED88*(1+Annual_Cost_of_Living_Adjustment))*(End_Date&gt;=EE$70)</f>
        <v>0</v>
      </c>
      <c r="EF88" s="461">
        <f>(EF$70=Hire_Date)*Monthly_Salary+(AND(EF$68&lt;&gt;Hire_Month)*EE88+AND(EF$68=Hire_Month,EE88&gt;0)*EE88*(1+Annual_Cost_of_Living_Adjustment))*(End_Date&gt;=EF$70)</f>
        <v>0</v>
      </c>
      <c r="EG88" s="461">
        <f>(EG$70=Hire_Date)*Monthly_Salary+(AND(EG$68&lt;&gt;Hire_Month)*EF88+AND(EG$68=Hire_Month,EF88&gt;0)*EF88*(1+Annual_Cost_of_Living_Adjustment))*(End_Date&gt;=EG$70)</f>
        <v>0</v>
      </c>
      <c r="EH88" s="461">
        <f>(EH$70=Hire_Date)*Monthly_Salary+(AND(EH$68&lt;&gt;Hire_Month)*EG88+AND(EH$68=Hire_Month,EG88&gt;0)*EG88*(1+Annual_Cost_of_Living_Adjustment))*(End_Date&gt;=EH$70)</f>
        <v>0</v>
      </c>
      <c r="EI88" s="461">
        <f>(EI$70=Hire_Date)*Monthly_Salary+(AND(EI$68&lt;&gt;Hire_Month)*EH88+AND(EI$68=Hire_Month,EH88&gt;0)*EH88*(1+Annual_Cost_of_Living_Adjustment))*(End_Date&gt;=EI$70)</f>
        <v>0</v>
      </c>
      <c r="EJ88" s="461">
        <f>(EJ$70=Hire_Date)*Monthly_Salary+(AND(EJ$68&lt;&gt;Hire_Month)*EI88+AND(EJ$68=Hire_Month,EI88&gt;0)*EI88*(1+Annual_Cost_of_Living_Adjustment))*(End_Date&gt;=EJ$70)</f>
        <v>0</v>
      </c>
      <c r="EK88" s="461">
        <f>(EK$70=Hire_Date)*Monthly_Salary+(AND(EK$68&lt;&gt;Hire_Month)*EJ88+AND(EK$68=Hire_Month,EJ88&gt;0)*EJ88*(1+Annual_Cost_of_Living_Adjustment))*(End_Date&gt;=EK$70)</f>
        <v>0</v>
      </c>
      <c r="EL88" s="461">
        <f>(EL$70=Hire_Date)*Monthly_Salary+(AND(EL$68&lt;&gt;Hire_Month)*EK88+AND(EL$68=Hire_Month,EK88&gt;0)*EK88*(1+Annual_Cost_of_Living_Adjustment))*(End_Date&gt;=EL$70)</f>
        <v>0</v>
      </c>
      <c r="EM88" s="461">
        <f>(EM$70=Hire_Date)*Monthly_Salary+(AND(EM$68&lt;&gt;Hire_Month)*EL88+AND(EM$68=Hire_Month,EL88&gt;0)*EL88*(1+Annual_Cost_of_Living_Adjustment))*(End_Date&gt;=EM$70)</f>
        <v>0</v>
      </c>
      <c r="EN88" s="461">
        <f>(EN$70=Hire_Date)*Monthly_Salary+(AND(EN$68&lt;&gt;Hire_Month)*EM88+AND(EN$68=Hire_Month,EM88&gt;0)*EM88*(1+Annual_Cost_of_Living_Adjustment))*(End_Date&gt;=EN$70)</f>
        <v>0</v>
      </c>
      <c r="EO88" s="461">
        <f>(EO$70=Hire_Date)*Monthly_Salary+(AND(EO$68&lt;&gt;Hire_Month)*EN88+AND(EO$68=Hire_Month,EN88&gt;0)*EN88*(1+Annual_Cost_of_Living_Adjustment))*(End_Date&gt;=EO$70)</f>
        <v>0</v>
      </c>
      <c r="EP88" s="461">
        <f>(EP$70=Hire_Date)*Monthly_Salary+(AND(EP$68&lt;&gt;Hire_Month)*EO88+AND(EP$68=Hire_Month,EO88&gt;0)*EO88*(1+Annual_Cost_of_Living_Adjustment))*(End_Date&gt;=EP$70)</f>
        <v>0</v>
      </c>
      <c r="EQ88" s="461">
        <f>(EQ$70=Hire_Date)*Monthly_Salary+(AND(EQ$68&lt;&gt;Hire_Month)*EP88+AND(EQ$68=Hire_Month,EP88&gt;0)*EP88*(1+Annual_Cost_of_Living_Adjustment))*(End_Date&gt;=EQ$70)</f>
        <v>0</v>
      </c>
      <c r="ER88" s="461">
        <f>(ER$70=Hire_Date)*Monthly_Salary+(AND(ER$68&lt;&gt;Hire_Month)*EQ88+AND(ER$68=Hire_Month,EQ88&gt;0)*EQ88*(1+Annual_Cost_of_Living_Adjustment))*(End_Date&gt;=ER$70)</f>
        <v>0</v>
      </c>
      <c r="ES88" s="371"/>
      <c r="ET88" s="1"/>
      <c r="EU88" s="390"/>
      <c r="EV88" s="462" t="str">
        <f t="shared" si="92"/>
        <v/>
      </c>
      <c r="EW88" s="463">
        <f>($K88&lt;DATE(Starting_Year,1,1))*1</f>
        <v>0</v>
      </c>
      <c r="EX88" s="463">
        <f>+COUNTIF(Q88,"&gt;0")*FTE</f>
        <v>0</v>
      </c>
      <c r="EY88" s="463">
        <f>+COUNTIF(R88,"&gt;0")*FTE</f>
        <v>0</v>
      </c>
      <c r="EZ88" s="463">
        <f>+COUNTIF(S88,"&gt;0")*FTE</f>
        <v>0</v>
      </c>
      <c r="FA88" s="463">
        <f>+COUNTIF(T88,"&gt;0")*FTE</f>
        <v>0</v>
      </c>
      <c r="FB88" s="463">
        <f>+COUNTIF(U88,"&gt;0")*FTE</f>
        <v>0</v>
      </c>
      <c r="FC88" s="463">
        <f>+COUNTIF(V88,"&gt;0")*FTE</f>
        <v>0</v>
      </c>
      <c r="FD88" s="463">
        <f>+COUNTIF(W88,"&gt;0")*FTE</f>
        <v>0</v>
      </c>
      <c r="FE88" s="463">
        <f>+COUNTIF(X88,"&gt;0")*FTE</f>
        <v>0</v>
      </c>
      <c r="FF88" s="463">
        <f>+COUNTIF(Y88,"&gt;0")*FTE</f>
        <v>0</v>
      </c>
      <c r="FG88" s="463">
        <f>+COUNTIF(Z88,"&gt;0")*FTE</f>
        <v>0</v>
      </c>
      <c r="FH88" s="463">
        <f>+COUNTIF(AA88,"&gt;0")*FTE</f>
        <v>0</v>
      </c>
      <c r="FI88" s="463">
        <f>+COUNTIF(AB88,"&gt;0")*FTE</f>
        <v>0</v>
      </c>
      <c r="FJ88" s="463">
        <f>+COUNTIF(AC88,"&gt;0")*FTE</f>
        <v>0</v>
      </c>
      <c r="FK88" s="463">
        <f>+COUNTIF(AD88,"&gt;0")*FTE</f>
        <v>0</v>
      </c>
      <c r="FL88" s="463">
        <f>+COUNTIF(AE88,"&gt;0")*FTE</f>
        <v>0</v>
      </c>
      <c r="FM88" s="463">
        <f>+COUNTIF(AF88,"&gt;0")*FTE</f>
        <v>0</v>
      </c>
      <c r="FN88" s="463">
        <f>+COUNTIF(AG88,"&gt;0")*FTE</f>
        <v>0</v>
      </c>
      <c r="FO88" s="463">
        <f>+COUNTIF(AH88,"&gt;0")*FTE</f>
        <v>0</v>
      </c>
      <c r="FP88" s="463">
        <f>+COUNTIF(AI88,"&gt;0")*FTE</f>
        <v>0</v>
      </c>
      <c r="FQ88" s="463">
        <f>+COUNTIF(AJ88,"&gt;0")*FTE</f>
        <v>0</v>
      </c>
      <c r="FR88" s="463">
        <f>+COUNTIF(AK88,"&gt;0")*FTE</f>
        <v>0</v>
      </c>
      <c r="FS88" s="463">
        <f>+COUNTIF(AL88,"&gt;0")*FTE</f>
        <v>0</v>
      </c>
      <c r="FT88" s="463">
        <f>+COUNTIF(AM88,"&gt;0")*FTE</f>
        <v>0</v>
      </c>
      <c r="FU88" s="463">
        <f>+COUNTIF(AN88,"&gt;0")*FTE</f>
        <v>0</v>
      </c>
      <c r="FV88" s="463">
        <f>+COUNTIF(AO88,"&gt;0")*FTE</f>
        <v>0</v>
      </c>
      <c r="FW88" s="463">
        <f>+COUNTIF(AP88,"&gt;0")*FTE</f>
        <v>0</v>
      </c>
      <c r="FX88" s="463">
        <f>+COUNTIF(AQ88,"&gt;0")*FTE</f>
        <v>0</v>
      </c>
      <c r="FY88" s="463">
        <f>+COUNTIF(AR88,"&gt;0")*FTE</f>
        <v>0</v>
      </c>
      <c r="FZ88" s="463">
        <f>+COUNTIF(AS88,"&gt;0")*FTE</f>
        <v>0</v>
      </c>
      <c r="GA88" s="463">
        <f>+COUNTIF(AT88,"&gt;0")*FTE</f>
        <v>0</v>
      </c>
      <c r="GB88" s="463">
        <f>+COUNTIF(AU88,"&gt;0")*FTE</f>
        <v>0</v>
      </c>
      <c r="GC88" s="463">
        <f>+COUNTIF(AV88,"&gt;0")*FTE</f>
        <v>0</v>
      </c>
      <c r="GD88" s="463">
        <f>+COUNTIF(AW88,"&gt;0")*FTE</f>
        <v>0</v>
      </c>
      <c r="GE88" s="463">
        <f>+COUNTIF(AX88,"&gt;0")*FTE</f>
        <v>0</v>
      </c>
      <c r="GF88" s="463">
        <f>+COUNTIF(AY88,"&gt;0")*FTE</f>
        <v>0</v>
      </c>
      <c r="GG88" s="463">
        <f>+COUNTIF(AZ88,"&gt;0")*FTE</f>
        <v>0</v>
      </c>
      <c r="GH88" s="463">
        <f>+COUNTIF(BA88,"&gt;0")*FTE</f>
        <v>0</v>
      </c>
      <c r="GI88" s="463">
        <f>+COUNTIF(BB88,"&gt;0")*FTE</f>
        <v>0</v>
      </c>
      <c r="GJ88" s="463">
        <f>+COUNTIF(BC88,"&gt;0")*FTE</f>
        <v>0</v>
      </c>
      <c r="GK88" s="463">
        <f>+COUNTIF(BD88,"&gt;0")*FTE</f>
        <v>0</v>
      </c>
      <c r="GL88" s="463">
        <f>+COUNTIF(BE88,"&gt;0")*FTE</f>
        <v>0</v>
      </c>
      <c r="GM88" s="463">
        <f>+COUNTIF(BF88,"&gt;0")*FTE</f>
        <v>0</v>
      </c>
      <c r="GN88" s="463">
        <f>+COUNTIF(BG88,"&gt;0")*FTE</f>
        <v>0</v>
      </c>
      <c r="GO88" s="463">
        <f>+COUNTIF(BH88,"&gt;0")*FTE</f>
        <v>0</v>
      </c>
      <c r="GP88" s="463">
        <f>+COUNTIF(BI88,"&gt;0")*FTE</f>
        <v>0</v>
      </c>
      <c r="GQ88" s="463">
        <f>+COUNTIF(BJ88,"&gt;0")*FTE</f>
        <v>0</v>
      </c>
      <c r="GR88" s="463">
        <f>+COUNTIF(BK88,"&gt;0")*FTE</f>
        <v>0</v>
      </c>
      <c r="GS88" s="463">
        <f>+COUNTIF(BL88,"&gt;0")*FTE</f>
        <v>0</v>
      </c>
      <c r="GT88" s="463">
        <f>+COUNTIF(BM88,"&gt;0")*FTE</f>
        <v>0</v>
      </c>
      <c r="GU88" s="463">
        <f>+COUNTIF(BN88,"&gt;0")*FTE</f>
        <v>0</v>
      </c>
      <c r="GV88" s="463">
        <f>+COUNTIF(BO88,"&gt;0")*FTE</f>
        <v>0</v>
      </c>
      <c r="GW88" s="463">
        <f>+COUNTIF(BP88,"&gt;0")*FTE</f>
        <v>0</v>
      </c>
      <c r="GX88" s="463">
        <f>+COUNTIF(BQ88,"&gt;0")*FTE</f>
        <v>0</v>
      </c>
      <c r="GY88" s="463">
        <f>+COUNTIF(BR88,"&gt;0")*FTE</f>
        <v>0</v>
      </c>
      <c r="GZ88" s="463">
        <f>+COUNTIF(BS88,"&gt;0")*FTE</f>
        <v>0</v>
      </c>
      <c r="HA88" s="463">
        <f>+COUNTIF(BT88,"&gt;0")*FTE</f>
        <v>0</v>
      </c>
      <c r="HB88" s="463">
        <f>+COUNTIF(BU88,"&gt;0")*FTE</f>
        <v>0</v>
      </c>
      <c r="HC88" s="463">
        <f>+COUNTIF(BV88,"&gt;0")*FTE</f>
        <v>0</v>
      </c>
      <c r="HD88" s="463">
        <f>+COUNTIF(BW88,"&gt;0")*FTE</f>
        <v>0</v>
      </c>
      <c r="HE88" s="463">
        <f>+COUNTIF(BX88,"&gt;0")*FTE</f>
        <v>0</v>
      </c>
      <c r="HF88" s="463">
        <f>+COUNTIF(BY88,"&gt;0")*FTE</f>
        <v>0</v>
      </c>
      <c r="HG88" s="463">
        <f>+COUNTIF(BZ88,"&gt;0")*FTE</f>
        <v>0</v>
      </c>
      <c r="HH88" s="463">
        <f>+COUNTIF(CA88,"&gt;0")*FTE</f>
        <v>0</v>
      </c>
      <c r="HI88" s="463">
        <f>+COUNTIF(CB88,"&gt;0")*FTE</f>
        <v>0</v>
      </c>
      <c r="HJ88" s="463">
        <f>+COUNTIF(CC88,"&gt;0")*FTE</f>
        <v>0</v>
      </c>
      <c r="HK88" s="463">
        <f>+COUNTIF(CD88,"&gt;0")*FTE</f>
        <v>0</v>
      </c>
      <c r="HL88" s="463">
        <f>+COUNTIF(CE88,"&gt;0")*FTE</f>
        <v>0</v>
      </c>
      <c r="HM88" s="463">
        <f>+COUNTIF(CF88,"&gt;0")*FTE</f>
        <v>0</v>
      </c>
      <c r="HN88" s="463">
        <f>+COUNTIF(CG88,"&gt;0")*FTE</f>
        <v>0</v>
      </c>
      <c r="HO88" s="463">
        <f>+COUNTIF(CH88,"&gt;0")*FTE</f>
        <v>0</v>
      </c>
      <c r="HP88" s="463">
        <f>+COUNTIF(CI88,"&gt;0")*FTE</f>
        <v>0</v>
      </c>
      <c r="HQ88" s="463">
        <f>+COUNTIF(CJ88,"&gt;0")*FTE</f>
        <v>0</v>
      </c>
      <c r="HR88" s="463">
        <f>+COUNTIF(CK88,"&gt;0")*FTE</f>
        <v>0</v>
      </c>
      <c r="HS88" s="463">
        <f>+COUNTIF(CL88,"&gt;0")*FTE</f>
        <v>0</v>
      </c>
      <c r="HT88" s="463">
        <f>+COUNTIF(CM88,"&gt;0")*FTE</f>
        <v>0</v>
      </c>
      <c r="HU88" s="463">
        <f>+COUNTIF(CN88,"&gt;0")*FTE</f>
        <v>0</v>
      </c>
      <c r="HV88" s="463">
        <f>+COUNTIF(CO88,"&gt;0")*FTE</f>
        <v>0</v>
      </c>
      <c r="HW88" s="463">
        <f>+COUNTIF(CP88,"&gt;0")*FTE</f>
        <v>0</v>
      </c>
      <c r="HX88" s="463">
        <f>+COUNTIF(CQ88,"&gt;0")*FTE</f>
        <v>0</v>
      </c>
      <c r="HY88" s="463">
        <f>+COUNTIF(CR88,"&gt;0")*FTE</f>
        <v>0</v>
      </c>
      <c r="HZ88" s="463">
        <f>+COUNTIF(CS88,"&gt;0")*FTE</f>
        <v>0</v>
      </c>
      <c r="IA88" s="463">
        <f>+COUNTIF(CT88,"&gt;0")*FTE</f>
        <v>0</v>
      </c>
      <c r="IB88" s="463">
        <f>+COUNTIF(CU88,"&gt;0")*FTE</f>
        <v>0</v>
      </c>
      <c r="IC88" s="463">
        <f>+COUNTIF(CV88,"&gt;0")*FTE</f>
        <v>0</v>
      </c>
      <c r="ID88" s="463">
        <f>+COUNTIF(CW88,"&gt;0")*FTE</f>
        <v>0</v>
      </c>
      <c r="IE88" s="463">
        <f>+COUNTIF(CX88,"&gt;0")*FTE</f>
        <v>0</v>
      </c>
      <c r="IF88" s="463">
        <f>+COUNTIF(CY88,"&gt;0")*FTE</f>
        <v>0</v>
      </c>
      <c r="IG88" s="463">
        <f>+COUNTIF(CZ88,"&gt;0")*FTE</f>
        <v>0</v>
      </c>
      <c r="IH88" s="463">
        <f>+COUNTIF(DA88,"&gt;0")*FTE</f>
        <v>0</v>
      </c>
      <c r="II88" s="463">
        <f>+COUNTIF(DB88,"&gt;0")*FTE</f>
        <v>0</v>
      </c>
      <c r="IJ88" s="463">
        <f>+COUNTIF(DC88,"&gt;0")*FTE</f>
        <v>0</v>
      </c>
      <c r="IK88" s="463">
        <f>+COUNTIF(DD88,"&gt;0")*FTE</f>
        <v>0</v>
      </c>
      <c r="IL88" s="463">
        <f>+COUNTIF(DE88,"&gt;0")*FTE</f>
        <v>0</v>
      </c>
      <c r="IM88" s="463">
        <f>+COUNTIF(DF88,"&gt;0")*FTE</f>
        <v>0</v>
      </c>
      <c r="IN88" s="463">
        <f>+COUNTIF(DG88,"&gt;0")*FTE</f>
        <v>0</v>
      </c>
      <c r="IO88" s="463">
        <f>+COUNTIF(DH88,"&gt;0")*FTE</f>
        <v>0</v>
      </c>
      <c r="IP88" s="463">
        <f>+COUNTIF(DI88,"&gt;0")*FTE</f>
        <v>0</v>
      </c>
      <c r="IQ88" s="463">
        <f>+COUNTIF(DJ88,"&gt;0")*FTE</f>
        <v>0</v>
      </c>
      <c r="IR88" s="463">
        <f>+COUNTIF(DK88,"&gt;0")*FTE</f>
        <v>0</v>
      </c>
      <c r="IS88" s="463">
        <f>+COUNTIF(DL88,"&gt;0")*FTE</f>
        <v>0</v>
      </c>
      <c r="IT88" s="463">
        <f>+COUNTIF(DM88,"&gt;0")*FTE</f>
        <v>0</v>
      </c>
      <c r="IU88" s="463">
        <f>+COUNTIF(DN88,"&gt;0")*FTE</f>
        <v>0</v>
      </c>
      <c r="IV88" s="463">
        <f>+COUNTIF(DO88,"&gt;0")*FTE</f>
        <v>0</v>
      </c>
      <c r="IW88" s="463">
        <f>+COUNTIF(DP88,"&gt;0")*FTE</f>
        <v>0</v>
      </c>
      <c r="IX88" s="463">
        <f>+COUNTIF(DQ88,"&gt;0")*FTE</f>
        <v>0</v>
      </c>
      <c r="IY88" s="463">
        <f>+COUNTIF(DR88,"&gt;0")*FTE</f>
        <v>0</v>
      </c>
      <c r="IZ88" s="463">
        <f>+COUNTIF(DS88,"&gt;0")*FTE</f>
        <v>0</v>
      </c>
      <c r="JA88" s="463">
        <f>+COUNTIF(DT88,"&gt;0")*FTE</f>
        <v>0</v>
      </c>
      <c r="JB88" s="463">
        <f>+COUNTIF(DU88,"&gt;0")*FTE</f>
        <v>0</v>
      </c>
      <c r="JC88" s="463">
        <f>+COUNTIF(DV88,"&gt;0")*FTE</f>
        <v>0</v>
      </c>
      <c r="JD88" s="463">
        <f>+COUNTIF(DW88,"&gt;0")*FTE</f>
        <v>0</v>
      </c>
      <c r="JE88" s="463">
        <f>+COUNTIF(DX88,"&gt;0")*FTE</f>
        <v>0</v>
      </c>
      <c r="JF88" s="463">
        <f>+COUNTIF(DY88,"&gt;0")*FTE</f>
        <v>0</v>
      </c>
      <c r="JG88" s="463">
        <f>+COUNTIF(DZ88,"&gt;0")*FTE</f>
        <v>0</v>
      </c>
      <c r="JH88" s="463">
        <f>+COUNTIF(EA88,"&gt;0")*FTE</f>
        <v>0</v>
      </c>
      <c r="JI88" s="463">
        <f>+COUNTIF(EB88,"&gt;0")*FTE</f>
        <v>0</v>
      </c>
      <c r="JJ88" s="463">
        <f>+COUNTIF(EC88,"&gt;0")*FTE</f>
        <v>0</v>
      </c>
      <c r="JK88" s="463">
        <f>+COUNTIF(ED88,"&gt;0")*FTE</f>
        <v>0</v>
      </c>
      <c r="JL88" s="463">
        <f>+COUNTIF(EE88,"&gt;0")*FTE</f>
        <v>0</v>
      </c>
      <c r="JM88" s="463">
        <f>+COUNTIF(EF88,"&gt;0")*FTE</f>
        <v>0</v>
      </c>
      <c r="JN88" s="463">
        <f>+COUNTIF(EG88,"&gt;0")*FTE</f>
        <v>0</v>
      </c>
      <c r="JO88" s="463">
        <f>+COUNTIF(EH88,"&gt;0")*FTE</f>
        <v>0</v>
      </c>
      <c r="JP88" s="463">
        <f>+COUNTIF(EI88,"&gt;0")*FTE</f>
        <v>0</v>
      </c>
      <c r="JQ88" s="463">
        <f>+COUNTIF(EJ88,"&gt;0")*FTE</f>
        <v>0</v>
      </c>
      <c r="JR88" s="463">
        <f>+COUNTIF(EK88,"&gt;0")*FTE</f>
        <v>0</v>
      </c>
      <c r="JS88" s="463">
        <f>+COUNTIF(EL88,"&gt;0")*FTE</f>
        <v>0</v>
      </c>
      <c r="JT88" s="463">
        <f>+COUNTIF(EM88,"&gt;0")*FTE</f>
        <v>0</v>
      </c>
      <c r="JU88" s="463">
        <f>+COUNTIF(EN88,"&gt;0")*FTE</f>
        <v>0</v>
      </c>
      <c r="JV88" s="463">
        <f>+COUNTIF(EO88,"&gt;0")*FTE</f>
        <v>0</v>
      </c>
      <c r="JW88" s="463">
        <f>+COUNTIF(EP88,"&gt;0")*FTE</f>
        <v>0</v>
      </c>
      <c r="JX88" s="463">
        <f>+COUNTIF(EQ88,"&gt;0")*FTE</f>
        <v>0</v>
      </c>
      <c r="JY88" s="463">
        <f>+COUNTIF(ER88,"&gt;0")*FTE</f>
        <v>0</v>
      </c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</row>
    <row r="89" ht="12.75" customHeight="1">
      <c r="A89" s="467"/>
      <c r="B89" s="473" t="s">
        <v>425</v>
      </c>
      <c r="C89" s="474" t="s">
        <v>378</v>
      </c>
      <c r="D89" s="475" t="s">
        <v>403</v>
      </c>
      <c r="E89" s="476">
        <v>130000.0</v>
      </c>
      <c r="F89" s="475">
        <v>1.0</v>
      </c>
      <c r="G89" s="475">
        <v>1.0</v>
      </c>
      <c r="H89" s="475"/>
      <c r="I89" s="475"/>
      <c r="J89" s="477">
        <v>3.0</v>
      </c>
      <c r="K89" s="465">
        <f>+DATE((Starting_Year+F89-1)*ISNUMBER(F89)+2099*ISBLANK(F89),G89*ISNUMBER(G89)+12*ISBLANK(G89),1)</f>
        <v>45658</v>
      </c>
      <c r="L89" s="466">
        <f>+DATE((Starting_Year+H89-1)*ISNUMBER(H89)+2099*ISBLANK(H89),I89*ISNUMBER(I89)+12*ISBLANK(I89),1)</f>
        <v>73020</v>
      </c>
      <c r="M89" s="171">
        <f t="shared" si="93"/>
        <v>32500</v>
      </c>
      <c r="N89" s="458" t="str">
        <f t="shared" si="94"/>
        <v>Product Manager</v>
      </c>
      <c r="O89" s="82"/>
      <c r="P89" s="459"/>
      <c r="Q89" s="460">
        <f>(Q$70&gt;=Hire_Date)*Monthly_Salary+(AND(Q$68&lt;&gt;Hire_Month)*P89+AND(Q$68=Hire_Month,P89&gt;0)*P89*(1+Annual_Cost_of_Living_Adjustment))*(End_Date&gt;=Q$70)</f>
        <v>32500</v>
      </c>
      <c r="R89" s="460">
        <f>(R$70=Hire_Date)*Monthly_Salary+(AND(R$68&lt;&gt;Hire_Month)*Q89+AND(R$68=Hire_Month,Q89&gt;0)*Q89*(1+Annual_Cost_of_Living_Adjustment))*(End_Date&gt;=R$70)</f>
        <v>32500</v>
      </c>
      <c r="S89" s="460">
        <f>(S$70=Hire_Date)*Monthly_Salary+(AND(S$68&lt;&gt;Hire_Month)*R89+AND(S$68=Hire_Month,R89&gt;0)*R89*(1+Annual_Cost_of_Living_Adjustment))*(End_Date&gt;=S$70)</f>
        <v>32500</v>
      </c>
      <c r="T89" s="460">
        <f>(T$70=Hire_Date)*Monthly_Salary+(AND(T$68&lt;&gt;Hire_Month)*S89+AND(T$68=Hire_Month,S89&gt;0)*S89*(1+Annual_Cost_of_Living_Adjustment))*(End_Date&gt;=T$70)</f>
        <v>32500</v>
      </c>
      <c r="U89" s="460">
        <f>(U$70=Hire_Date)*Monthly_Salary+(AND(U$68&lt;&gt;Hire_Month)*T89+AND(U$68=Hire_Month,T89&gt;0)*T89*(1+Annual_Cost_of_Living_Adjustment))*(End_Date&gt;=U$70)</f>
        <v>32500</v>
      </c>
      <c r="V89" s="460">
        <f>(V$70=Hire_Date)*Monthly_Salary+(AND(V$68&lt;&gt;Hire_Month)*U89+AND(V$68=Hire_Month,U89&gt;0)*U89*(1+Annual_Cost_of_Living_Adjustment))*(End_Date&gt;=V$70)</f>
        <v>32500</v>
      </c>
      <c r="W89" s="460">
        <f>(W$70=Hire_Date)*Monthly_Salary+(AND(W$68&lt;&gt;Hire_Month)*V89+AND(W$68=Hire_Month,V89&gt;0)*V89*(1+Annual_Cost_of_Living_Adjustment))*(End_Date&gt;=W$70)</f>
        <v>32500</v>
      </c>
      <c r="X89" s="460">
        <f>(X$70=Hire_Date)*Monthly_Salary+(AND(X$68&lt;&gt;Hire_Month)*W89+AND(X$68=Hire_Month,W89&gt;0)*W89*(1+Annual_Cost_of_Living_Adjustment))*(End_Date&gt;=X$70)</f>
        <v>32500</v>
      </c>
      <c r="Y89" s="460">
        <f>(Y$70=Hire_Date)*Monthly_Salary+(AND(Y$68&lt;&gt;Hire_Month)*X89+AND(Y$68=Hire_Month,X89&gt;0)*X89*(1+Annual_Cost_of_Living_Adjustment))*(End_Date&gt;=Y$70)</f>
        <v>32500</v>
      </c>
      <c r="Z89" s="460">
        <f>(Z$70=Hire_Date)*Monthly_Salary+(AND(Z$68&lt;&gt;Hire_Month)*Y89+AND(Z$68=Hire_Month,Y89&gt;0)*Y89*(1+Annual_Cost_of_Living_Adjustment))*(End_Date&gt;=Z$70)</f>
        <v>32500</v>
      </c>
      <c r="AA89" s="460">
        <f>(AA$70=Hire_Date)*Monthly_Salary+(AND(AA$68&lt;&gt;Hire_Month)*Z89+AND(AA$68=Hire_Month,Z89&gt;0)*Z89*(1+Annual_Cost_of_Living_Adjustment))*(End_Date&gt;=AA$70)</f>
        <v>32500</v>
      </c>
      <c r="AB89" s="460">
        <f>(AB$70=Hire_Date)*Monthly_Salary+(AND(AB$68&lt;&gt;Hire_Month)*AA89+AND(AB$68=Hire_Month,AA89&gt;0)*AA89*(1+Annual_Cost_of_Living_Adjustment))*(End_Date&gt;=AB$70)</f>
        <v>32500</v>
      </c>
      <c r="AC89" s="460">
        <f>(AC$70=Hire_Date)*Monthly_Salary+(AND(AC$68&lt;&gt;Hire_Month)*AB89+AND(AC$68=Hire_Month,AB89&gt;0)*AB89*(1+Annual_Cost_of_Living_Adjustment))*(End_Date&gt;=AC$70)</f>
        <v>33150</v>
      </c>
      <c r="AD89" s="460">
        <f>(AD$70=Hire_Date)*Monthly_Salary+(AND(AD$68&lt;&gt;Hire_Month)*AC89+AND(AD$68=Hire_Month,AC89&gt;0)*AC89*(1+Annual_Cost_of_Living_Adjustment))*(End_Date&gt;=AD$70)</f>
        <v>33150</v>
      </c>
      <c r="AE89" s="460">
        <f>(AE$70=Hire_Date)*Monthly_Salary+(AND(AE$68&lt;&gt;Hire_Month)*AD89+AND(AE$68=Hire_Month,AD89&gt;0)*AD89*(1+Annual_Cost_of_Living_Adjustment))*(End_Date&gt;=AE$70)</f>
        <v>33150</v>
      </c>
      <c r="AF89" s="460">
        <f>(AF$70=Hire_Date)*Monthly_Salary+(AND(AF$68&lt;&gt;Hire_Month)*AE89+AND(AF$68=Hire_Month,AE89&gt;0)*AE89*(1+Annual_Cost_of_Living_Adjustment))*(End_Date&gt;=AF$70)</f>
        <v>33150</v>
      </c>
      <c r="AG89" s="460">
        <f>(AG$70=Hire_Date)*Monthly_Salary+(AND(AG$68&lt;&gt;Hire_Month)*AF89+AND(AG$68=Hire_Month,AF89&gt;0)*AF89*(1+Annual_Cost_of_Living_Adjustment))*(End_Date&gt;=AG$70)</f>
        <v>33150</v>
      </c>
      <c r="AH89" s="460">
        <f>(AH$70=Hire_Date)*Monthly_Salary+(AND(AH$68&lt;&gt;Hire_Month)*AG89+AND(AH$68=Hire_Month,AG89&gt;0)*AG89*(1+Annual_Cost_of_Living_Adjustment))*(End_Date&gt;=AH$70)</f>
        <v>33150</v>
      </c>
      <c r="AI89" s="460">
        <f>(AI$70=Hire_Date)*Monthly_Salary+(AND(AI$68&lt;&gt;Hire_Month)*AH89+AND(AI$68=Hire_Month,AH89&gt;0)*AH89*(1+Annual_Cost_of_Living_Adjustment))*(End_Date&gt;=AI$70)</f>
        <v>33150</v>
      </c>
      <c r="AJ89" s="460">
        <f>(AJ$70=Hire_Date)*Monthly_Salary+(AND(AJ$68&lt;&gt;Hire_Month)*AI89+AND(AJ$68=Hire_Month,AI89&gt;0)*AI89*(1+Annual_Cost_of_Living_Adjustment))*(End_Date&gt;=AJ$70)</f>
        <v>33150</v>
      </c>
      <c r="AK89" s="460">
        <f>(AK$70=Hire_Date)*Monthly_Salary+(AND(AK$68&lt;&gt;Hire_Month)*AJ89+AND(AK$68=Hire_Month,AJ89&gt;0)*AJ89*(1+Annual_Cost_of_Living_Adjustment))*(End_Date&gt;=AK$70)</f>
        <v>33150</v>
      </c>
      <c r="AL89" s="460">
        <f>(AL$70=Hire_Date)*Monthly_Salary+(AND(AL$68&lt;&gt;Hire_Month)*AK89+AND(AL$68=Hire_Month,AK89&gt;0)*AK89*(1+Annual_Cost_of_Living_Adjustment))*(End_Date&gt;=AL$70)</f>
        <v>33150</v>
      </c>
      <c r="AM89" s="460">
        <f>(AM$70=Hire_Date)*Monthly_Salary+(AND(AM$68&lt;&gt;Hire_Month)*AL89+AND(AM$68=Hire_Month,AL89&gt;0)*AL89*(1+Annual_Cost_of_Living_Adjustment))*(End_Date&gt;=AM$70)</f>
        <v>33150</v>
      </c>
      <c r="AN89" s="460">
        <f>(AN$70=Hire_Date)*Monthly_Salary+(AND(AN$68&lt;&gt;Hire_Month)*AM89+AND(AN$68=Hire_Month,AM89&gt;0)*AM89*(1+Annual_Cost_of_Living_Adjustment))*(End_Date&gt;=AN$70)</f>
        <v>33150</v>
      </c>
      <c r="AO89" s="460">
        <f>(AO$70=Hire_Date)*Monthly_Salary+(AND(AO$68&lt;&gt;Hire_Month)*AN89+AND(AO$68=Hire_Month,AN89&gt;0)*AN89*(1+Annual_Cost_of_Living_Adjustment))*(End_Date&gt;=AO$70)</f>
        <v>33813</v>
      </c>
      <c r="AP89" s="460">
        <f>(AP$70=Hire_Date)*Monthly_Salary+(AND(AP$68&lt;&gt;Hire_Month)*AO89+AND(AP$68=Hire_Month,AO89&gt;0)*AO89*(1+Annual_Cost_of_Living_Adjustment))*(End_Date&gt;=AP$70)</f>
        <v>33813</v>
      </c>
      <c r="AQ89" s="460">
        <f>(AQ$70=Hire_Date)*Monthly_Salary+(AND(AQ$68&lt;&gt;Hire_Month)*AP89+AND(AQ$68=Hire_Month,AP89&gt;0)*AP89*(1+Annual_Cost_of_Living_Adjustment))*(End_Date&gt;=AQ$70)</f>
        <v>33813</v>
      </c>
      <c r="AR89" s="460">
        <f>(AR$70=Hire_Date)*Monthly_Salary+(AND(AR$68&lt;&gt;Hire_Month)*AQ89+AND(AR$68=Hire_Month,AQ89&gt;0)*AQ89*(1+Annual_Cost_of_Living_Adjustment))*(End_Date&gt;=AR$70)</f>
        <v>33813</v>
      </c>
      <c r="AS89" s="460">
        <f>(AS$70=Hire_Date)*Monthly_Salary+(AND(AS$68&lt;&gt;Hire_Month)*AR89+AND(AS$68=Hire_Month,AR89&gt;0)*AR89*(1+Annual_Cost_of_Living_Adjustment))*(End_Date&gt;=AS$70)</f>
        <v>33813</v>
      </c>
      <c r="AT89" s="460">
        <f>(AT$70=Hire_Date)*Monthly_Salary+(AND(AT$68&lt;&gt;Hire_Month)*AS89+AND(AT$68=Hire_Month,AS89&gt;0)*AS89*(1+Annual_Cost_of_Living_Adjustment))*(End_Date&gt;=AT$70)</f>
        <v>33813</v>
      </c>
      <c r="AU89" s="460">
        <f>(AU$70=Hire_Date)*Monthly_Salary+(AND(AU$68&lt;&gt;Hire_Month)*AT89+AND(AU$68=Hire_Month,AT89&gt;0)*AT89*(1+Annual_Cost_of_Living_Adjustment))*(End_Date&gt;=AU$70)</f>
        <v>33813</v>
      </c>
      <c r="AV89" s="460">
        <f>(AV$70=Hire_Date)*Monthly_Salary+(AND(AV$68&lt;&gt;Hire_Month)*AU89+AND(AV$68=Hire_Month,AU89&gt;0)*AU89*(1+Annual_Cost_of_Living_Adjustment))*(End_Date&gt;=AV$70)</f>
        <v>33813</v>
      </c>
      <c r="AW89" s="460">
        <f>(AW$70=Hire_Date)*Monthly_Salary+(AND(AW$68&lt;&gt;Hire_Month)*AV89+AND(AW$68=Hire_Month,AV89&gt;0)*AV89*(1+Annual_Cost_of_Living_Adjustment))*(End_Date&gt;=AW$70)</f>
        <v>33813</v>
      </c>
      <c r="AX89" s="460">
        <f>(AX$70=Hire_Date)*Monthly_Salary+(AND(AX$68&lt;&gt;Hire_Month)*AW89+AND(AX$68=Hire_Month,AW89&gt;0)*AW89*(1+Annual_Cost_of_Living_Adjustment))*(End_Date&gt;=AX$70)</f>
        <v>33813</v>
      </c>
      <c r="AY89" s="460">
        <f>(AY$70=Hire_Date)*Monthly_Salary+(AND(AY$68&lt;&gt;Hire_Month)*AX89+AND(AY$68=Hire_Month,AX89&gt;0)*AX89*(1+Annual_Cost_of_Living_Adjustment))*(End_Date&gt;=AY$70)</f>
        <v>33813</v>
      </c>
      <c r="AZ89" s="460">
        <f>(AZ$70=Hire_Date)*Monthly_Salary+(AND(AZ$68&lt;&gt;Hire_Month)*AY89+AND(AZ$68=Hire_Month,AY89&gt;0)*AY89*(1+Annual_Cost_of_Living_Adjustment))*(End_Date&gt;=AZ$70)</f>
        <v>33813</v>
      </c>
      <c r="BA89" s="460">
        <f>(BA$70=Hire_Date)*Monthly_Salary+(AND(BA$68&lt;&gt;Hire_Month)*AZ89+AND(BA$68=Hire_Month,AZ89&gt;0)*AZ89*(1+Annual_Cost_of_Living_Adjustment))*(End_Date&gt;=BA$70)</f>
        <v>34489.26</v>
      </c>
      <c r="BB89" s="460">
        <f>(BB$70=Hire_Date)*Monthly_Salary+(AND(BB$68&lt;&gt;Hire_Month)*BA89+AND(BB$68=Hire_Month,BA89&gt;0)*BA89*(1+Annual_Cost_of_Living_Adjustment))*(End_Date&gt;=BB$70)</f>
        <v>34489.26</v>
      </c>
      <c r="BC89" s="460">
        <f>(BC$70=Hire_Date)*Monthly_Salary+(AND(BC$68&lt;&gt;Hire_Month)*BB89+AND(BC$68=Hire_Month,BB89&gt;0)*BB89*(1+Annual_Cost_of_Living_Adjustment))*(End_Date&gt;=BC$70)</f>
        <v>34489.26</v>
      </c>
      <c r="BD89" s="460">
        <f>(BD$70=Hire_Date)*Monthly_Salary+(AND(BD$68&lt;&gt;Hire_Month)*BC89+AND(BD$68=Hire_Month,BC89&gt;0)*BC89*(1+Annual_Cost_of_Living_Adjustment))*(End_Date&gt;=BD$70)</f>
        <v>34489.26</v>
      </c>
      <c r="BE89" s="460">
        <f>(BE$70=Hire_Date)*Monthly_Salary+(AND(BE$68&lt;&gt;Hire_Month)*BD89+AND(BE$68=Hire_Month,BD89&gt;0)*BD89*(1+Annual_Cost_of_Living_Adjustment))*(End_Date&gt;=BE$70)</f>
        <v>34489.26</v>
      </c>
      <c r="BF89" s="460">
        <f>(BF$70=Hire_Date)*Monthly_Salary+(AND(BF$68&lt;&gt;Hire_Month)*BE89+AND(BF$68=Hire_Month,BE89&gt;0)*BE89*(1+Annual_Cost_of_Living_Adjustment))*(End_Date&gt;=BF$70)</f>
        <v>34489.26</v>
      </c>
      <c r="BG89" s="460">
        <f>(BG$70=Hire_Date)*Monthly_Salary+(AND(BG$68&lt;&gt;Hire_Month)*BF89+AND(BG$68=Hire_Month,BF89&gt;0)*BF89*(1+Annual_Cost_of_Living_Adjustment))*(End_Date&gt;=BG$70)</f>
        <v>34489.26</v>
      </c>
      <c r="BH89" s="460">
        <f>(BH$70=Hire_Date)*Monthly_Salary+(AND(BH$68&lt;&gt;Hire_Month)*BG89+AND(BH$68=Hire_Month,BG89&gt;0)*BG89*(1+Annual_Cost_of_Living_Adjustment))*(End_Date&gt;=BH$70)</f>
        <v>34489.26</v>
      </c>
      <c r="BI89" s="460">
        <f>(BI$70=Hire_Date)*Monthly_Salary+(AND(BI$68&lt;&gt;Hire_Month)*BH89+AND(BI$68=Hire_Month,BH89&gt;0)*BH89*(1+Annual_Cost_of_Living_Adjustment))*(End_Date&gt;=BI$70)</f>
        <v>34489.26</v>
      </c>
      <c r="BJ89" s="460">
        <f>(BJ$70=Hire_Date)*Monthly_Salary+(AND(BJ$68&lt;&gt;Hire_Month)*BI89+AND(BJ$68=Hire_Month,BI89&gt;0)*BI89*(1+Annual_Cost_of_Living_Adjustment))*(End_Date&gt;=BJ$70)</f>
        <v>34489.26</v>
      </c>
      <c r="BK89" s="460">
        <f>(BK$70=Hire_Date)*Monthly_Salary+(AND(BK$68&lt;&gt;Hire_Month)*BJ89+AND(BK$68=Hire_Month,BJ89&gt;0)*BJ89*(1+Annual_Cost_of_Living_Adjustment))*(End_Date&gt;=BK$70)</f>
        <v>34489.26</v>
      </c>
      <c r="BL89" s="460">
        <f>(BL$70=Hire_Date)*Monthly_Salary+(AND(BL$68&lt;&gt;Hire_Month)*BK89+AND(BL$68=Hire_Month,BK89&gt;0)*BK89*(1+Annual_Cost_of_Living_Adjustment))*(End_Date&gt;=BL$70)</f>
        <v>34489.26</v>
      </c>
      <c r="BM89" s="460">
        <f>(BM$70=Hire_Date)*Monthly_Salary+(AND(BM$68&lt;&gt;Hire_Month)*BL89+AND(BM$68=Hire_Month,BL89&gt;0)*BL89*(1+Annual_Cost_of_Living_Adjustment))*(End_Date&gt;=BM$70)</f>
        <v>35179.0452</v>
      </c>
      <c r="BN89" s="460">
        <f>(BN$70=Hire_Date)*Monthly_Salary+(AND(BN$68&lt;&gt;Hire_Month)*BM89+AND(BN$68=Hire_Month,BM89&gt;0)*BM89*(1+Annual_Cost_of_Living_Adjustment))*(End_Date&gt;=BN$70)</f>
        <v>35179.0452</v>
      </c>
      <c r="BO89" s="460">
        <f>(BO$70=Hire_Date)*Monthly_Salary+(AND(BO$68&lt;&gt;Hire_Month)*BN89+AND(BO$68=Hire_Month,BN89&gt;0)*BN89*(1+Annual_Cost_of_Living_Adjustment))*(End_Date&gt;=BO$70)</f>
        <v>35179.0452</v>
      </c>
      <c r="BP89" s="460">
        <f>(BP$70=Hire_Date)*Monthly_Salary+(AND(BP$68&lt;&gt;Hire_Month)*BO89+AND(BP$68=Hire_Month,BO89&gt;0)*BO89*(1+Annual_Cost_of_Living_Adjustment))*(End_Date&gt;=BP$70)</f>
        <v>35179.0452</v>
      </c>
      <c r="BQ89" s="460">
        <f>(BQ$70=Hire_Date)*Monthly_Salary+(AND(BQ$68&lt;&gt;Hire_Month)*BP89+AND(BQ$68=Hire_Month,BP89&gt;0)*BP89*(1+Annual_Cost_of_Living_Adjustment))*(End_Date&gt;=BQ$70)</f>
        <v>35179.0452</v>
      </c>
      <c r="BR89" s="460">
        <f>(BR$70=Hire_Date)*Monthly_Salary+(AND(BR$68&lt;&gt;Hire_Month)*BQ89+AND(BR$68=Hire_Month,BQ89&gt;0)*BQ89*(1+Annual_Cost_of_Living_Adjustment))*(End_Date&gt;=BR$70)</f>
        <v>35179.0452</v>
      </c>
      <c r="BS89" s="460">
        <f>(BS$70=Hire_Date)*Monthly_Salary+(AND(BS$68&lt;&gt;Hire_Month)*BR89+AND(BS$68=Hire_Month,BR89&gt;0)*BR89*(1+Annual_Cost_of_Living_Adjustment))*(End_Date&gt;=BS$70)</f>
        <v>35179.0452</v>
      </c>
      <c r="BT89" s="460">
        <f>(BT$70=Hire_Date)*Monthly_Salary+(AND(BT$68&lt;&gt;Hire_Month)*BS89+AND(BT$68=Hire_Month,BS89&gt;0)*BS89*(1+Annual_Cost_of_Living_Adjustment))*(End_Date&gt;=BT$70)</f>
        <v>35179.0452</v>
      </c>
      <c r="BU89" s="460">
        <f>(BU$70=Hire_Date)*Monthly_Salary+(AND(BU$68&lt;&gt;Hire_Month)*BT89+AND(BU$68=Hire_Month,BT89&gt;0)*BT89*(1+Annual_Cost_of_Living_Adjustment))*(End_Date&gt;=BU$70)</f>
        <v>35179.0452</v>
      </c>
      <c r="BV89" s="460">
        <f>(BV$70=Hire_Date)*Monthly_Salary+(AND(BV$68&lt;&gt;Hire_Month)*BU89+AND(BV$68=Hire_Month,BU89&gt;0)*BU89*(1+Annual_Cost_of_Living_Adjustment))*(End_Date&gt;=BV$70)</f>
        <v>35179.0452</v>
      </c>
      <c r="BW89" s="460">
        <f>(BW$70=Hire_Date)*Monthly_Salary+(AND(BW$68&lt;&gt;Hire_Month)*BV89+AND(BW$68=Hire_Month,BV89&gt;0)*BV89*(1+Annual_Cost_of_Living_Adjustment))*(End_Date&gt;=BW$70)</f>
        <v>35179.0452</v>
      </c>
      <c r="BX89" s="460">
        <f>(BX$70=Hire_Date)*Monthly_Salary+(AND(BX$68&lt;&gt;Hire_Month)*BW89+AND(BX$68=Hire_Month,BW89&gt;0)*BW89*(1+Annual_Cost_of_Living_Adjustment))*(End_Date&gt;=BX$70)</f>
        <v>35179.0452</v>
      </c>
      <c r="BY89" s="460">
        <f>(BY$70=Hire_Date)*Monthly_Salary+(AND(BY$68&lt;&gt;Hire_Month)*BX89+AND(BY$68=Hire_Month,BX89&gt;0)*BX89*(1+Annual_Cost_of_Living_Adjustment))*(End_Date&gt;=BY$70)</f>
        <v>35882.6261</v>
      </c>
      <c r="BZ89" s="460">
        <f>(BZ$70=Hire_Date)*Monthly_Salary+(AND(BZ$68&lt;&gt;Hire_Month)*BY89+AND(BZ$68=Hire_Month,BY89&gt;0)*BY89*(1+Annual_Cost_of_Living_Adjustment))*(End_Date&gt;=BZ$70)</f>
        <v>35882.6261</v>
      </c>
      <c r="CA89" s="460">
        <f>(CA$70=Hire_Date)*Monthly_Salary+(AND(CA$68&lt;&gt;Hire_Month)*BZ89+AND(CA$68=Hire_Month,BZ89&gt;0)*BZ89*(1+Annual_Cost_of_Living_Adjustment))*(End_Date&gt;=CA$70)</f>
        <v>35882.6261</v>
      </c>
      <c r="CB89" s="460">
        <f>(CB$70=Hire_Date)*Monthly_Salary+(AND(CB$68&lt;&gt;Hire_Month)*CA89+AND(CB$68=Hire_Month,CA89&gt;0)*CA89*(1+Annual_Cost_of_Living_Adjustment))*(End_Date&gt;=CB$70)</f>
        <v>35882.6261</v>
      </c>
      <c r="CC89" s="460">
        <f>(CC$70=Hire_Date)*Monthly_Salary+(AND(CC$68&lt;&gt;Hire_Month)*CB89+AND(CC$68=Hire_Month,CB89&gt;0)*CB89*(1+Annual_Cost_of_Living_Adjustment))*(End_Date&gt;=CC$70)</f>
        <v>35882.6261</v>
      </c>
      <c r="CD89" s="460">
        <f>(CD$70=Hire_Date)*Monthly_Salary+(AND(CD$68&lt;&gt;Hire_Month)*CC89+AND(CD$68=Hire_Month,CC89&gt;0)*CC89*(1+Annual_Cost_of_Living_Adjustment))*(End_Date&gt;=CD$70)</f>
        <v>35882.6261</v>
      </c>
      <c r="CE89" s="460">
        <f>(CE$70=Hire_Date)*Monthly_Salary+(AND(CE$68&lt;&gt;Hire_Month)*CD89+AND(CE$68=Hire_Month,CD89&gt;0)*CD89*(1+Annual_Cost_of_Living_Adjustment))*(End_Date&gt;=CE$70)</f>
        <v>35882.6261</v>
      </c>
      <c r="CF89" s="460">
        <f>(CF$70=Hire_Date)*Monthly_Salary+(AND(CF$68&lt;&gt;Hire_Month)*CE89+AND(CF$68=Hire_Month,CE89&gt;0)*CE89*(1+Annual_Cost_of_Living_Adjustment))*(End_Date&gt;=CF$70)</f>
        <v>35882.6261</v>
      </c>
      <c r="CG89" s="460">
        <f>(CG$70=Hire_Date)*Monthly_Salary+(AND(CG$68&lt;&gt;Hire_Month)*CF89+AND(CG$68=Hire_Month,CF89&gt;0)*CF89*(1+Annual_Cost_of_Living_Adjustment))*(End_Date&gt;=CG$70)</f>
        <v>35882.6261</v>
      </c>
      <c r="CH89" s="460">
        <f>(CH$70=Hire_Date)*Monthly_Salary+(AND(CH$68&lt;&gt;Hire_Month)*CG89+AND(CH$68=Hire_Month,CG89&gt;0)*CG89*(1+Annual_Cost_of_Living_Adjustment))*(End_Date&gt;=CH$70)</f>
        <v>35882.6261</v>
      </c>
      <c r="CI89" s="460">
        <f>(CI$70=Hire_Date)*Monthly_Salary+(AND(CI$68&lt;&gt;Hire_Month)*CH89+AND(CI$68=Hire_Month,CH89&gt;0)*CH89*(1+Annual_Cost_of_Living_Adjustment))*(End_Date&gt;=CI$70)</f>
        <v>35882.6261</v>
      </c>
      <c r="CJ89" s="460">
        <f>(CJ$70=Hire_Date)*Monthly_Salary+(AND(CJ$68&lt;&gt;Hire_Month)*CI89+AND(CJ$68=Hire_Month,CI89&gt;0)*CI89*(1+Annual_Cost_of_Living_Adjustment))*(End_Date&gt;=CJ$70)</f>
        <v>35882.6261</v>
      </c>
      <c r="CK89" s="460">
        <f>(CK$70=Hire_Date)*Monthly_Salary+(AND(CK$68&lt;&gt;Hire_Month)*CJ89+AND(CK$68=Hire_Month,CJ89&gt;0)*CJ89*(1+Annual_Cost_of_Living_Adjustment))*(End_Date&gt;=CK$70)</f>
        <v>36600.27863</v>
      </c>
      <c r="CL89" s="460">
        <f>(CL$70=Hire_Date)*Monthly_Salary+(AND(CL$68&lt;&gt;Hire_Month)*CK89+AND(CL$68=Hire_Month,CK89&gt;0)*CK89*(1+Annual_Cost_of_Living_Adjustment))*(End_Date&gt;=CL$70)</f>
        <v>36600.27863</v>
      </c>
      <c r="CM89" s="460">
        <f>(CM$70=Hire_Date)*Monthly_Salary+(AND(CM$68&lt;&gt;Hire_Month)*CL89+AND(CM$68=Hire_Month,CL89&gt;0)*CL89*(1+Annual_Cost_of_Living_Adjustment))*(End_Date&gt;=CM$70)</f>
        <v>36600.27863</v>
      </c>
      <c r="CN89" s="460">
        <f>(CN$70=Hire_Date)*Monthly_Salary+(AND(CN$68&lt;&gt;Hire_Month)*CM89+AND(CN$68=Hire_Month,CM89&gt;0)*CM89*(1+Annual_Cost_of_Living_Adjustment))*(End_Date&gt;=CN$70)</f>
        <v>36600.27863</v>
      </c>
      <c r="CO89" s="460">
        <f>(CO$70=Hire_Date)*Monthly_Salary+(AND(CO$68&lt;&gt;Hire_Month)*CN89+AND(CO$68=Hire_Month,CN89&gt;0)*CN89*(1+Annual_Cost_of_Living_Adjustment))*(End_Date&gt;=CO$70)</f>
        <v>36600.27863</v>
      </c>
      <c r="CP89" s="460">
        <f>(CP$70=Hire_Date)*Monthly_Salary+(AND(CP$68&lt;&gt;Hire_Month)*CO89+AND(CP$68=Hire_Month,CO89&gt;0)*CO89*(1+Annual_Cost_of_Living_Adjustment))*(End_Date&gt;=CP$70)</f>
        <v>36600.27863</v>
      </c>
      <c r="CQ89" s="460">
        <f>(CQ$70=Hire_Date)*Monthly_Salary+(AND(CQ$68&lt;&gt;Hire_Month)*CP89+AND(CQ$68=Hire_Month,CP89&gt;0)*CP89*(1+Annual_Cost_of_Living_Adjustment))*(End_Date&gt;=CQ$70)</f>
        <v>36600.27863</v>
      </c>
      <c r="CR89" s="460">
        <f>(CR$70=Hire_Date)*Monthly_Salary+(AND(CR$68&lt;&gt;Hire_Month)*CQ89+AND(CR$68=Hire_Month,CQ89&gt;0)*CQ89*(1+Annual_Cost_of_Living_Adjustment))*(End_Date&gt;=CR$70)</f>
        <v>36600.27863</v>
      </c>
      <c r="CS89" s="460">
        <f>(CS$70=Hire_Date)*Monthly_Salary+(AND(CS$68&lt;&gt;Hire_Month)*CR89+AND(CS$68=Hire_Month,CR89&gt;0)*CR89*(1+Annual_Cost_of_Living_Adjustment))*(End_Date&gt;=CS$70)</f>
        <v>36600.27863</v>
      </c>
      <c r="CT89" s="460">
        <f>(CT$70=Hire_Date)*Monthly_Salary+(AND(CT$68&lt;&gt;Hire_Month)*CS89+AND(CT$68=Hire_Month,CS89&gt;0)*CS89*(1+Annual_Cost_of_Living_Adjustment))*(End_Date&gt;=CT$70)</f>
        <v>36600.27863</v>
      </c>
      <c r="CU89" s="460">
        <f>(CU$70=Hire_Date)*Monthly_Salary+(AND(CU$68&lt;&gt;Hire_Month)*CT89+AND(CU$68=Hire_Month,CT89&gt;0)*CT89*(1+Annual_Cost_of_Living_Adjustment))*(End_Date&gt;=CU$70)</f>
        <v>36600.27863</v>
      </c>
      <c r="CV89" s="460">
        <f>(CV$70=Hire_Date)*Monthly_Salary+(AND(CV$68&lt;&gt;Hire_Month)*CU89+AND(CV$68=Hire_Month,CU89&gt;0)*CU89*(1+Annual_Cost_of_Living_Adjustment))*(End_Date&gt;=CV$70)</f>
        <v>36600.27863</v>
      </c>
      <c r="CW89" s="460">
        <f>(CW$70=Hire_Date)*Monthly_Salary+(AND(CW$68&lt;&gt;Hire_Month)*CV89+AND(CW$68=Hire_Month,CV89&gt;0)*CV89*(1+Annual_Cost_of_Living_Adjustment))*(End_Date&gt;=CW$70)</f>
        <v>37332.2842</v>
      </c>
      <c r="CX89" s="460">
        <f>(CX$70=Hire_Date)*Monthly_Salary+(AND(CX$68&lt;&gt;Hire_Month)*CW89+AND(CX$68=Hire_Month,CW89&gt;0)*CW89*(1+Annual_Cost_of_Living_Adjustment))*(End_Date&gt;=CX$70)</f>
        <v>37332.2842</v>
      </c>
      <c r="CY89" s="460">
        <f>(CY$70=Hire_Date)*Monthly_Salary+(AND(CY$68&lt;&gt;Hire_Month)*CX89+AND(CY$68=Hire_Month,CX89&gt;0)*CX89*(1+Annual_Cost_of_Living_Adjustment))*(End_Date&gt;=CY$70)</f>
        <v>37332.2842</v>
      </c>
      <c r="CZ89" s="460">
        <f>(CZ$70=Hire_Date)*Monthly_Salary+(AND(CZ$68&lt;&gt;Hire_Month)*CY89+AND(CZ$68=Hire_Month,CY89&gt;0)*CY89*(1+Annual_Cost_of_Living_Adjustment))*(End_Date&gt;=CZ$70)</f>
        <v>37332.2842</v>
      </c>
      <c r="DA89" s="460">
        <f>(DA$70=Hire_Date)*Monthly_Salary+(AND(DA$68&lt;&gt;Hire_Month)*CZ89+AND(DA$68=Hire_Month,CZ89&gt;0)*CZ89*(1+Annual_Cost_of_Living_Adjustment))*(End_Date&gt;=DA$70)</f>
        <v>37332.2842</v>
      </c>
      <c r="DB89" s="460">
        <f>(DB$70=Hire_Date)*Monthly_Salary+(AND(DB$68&lt;&gt;Hire_Month)*DA89+AND(DB$68=Hire_Month,DA89&gt;0)*DA89*(1+Annual_Cost_of_Living_Adjustment))*(End_Date&gt;=DB$70)</f>
        <v>37332.2842</v>
      </c>
      <c r="DC89" s="460">
        <f>(DC$70=Hire_Date)*Monthly_Salary+(AND(DC$68&lt;&gt;Hire_Month)*DB89+AND(DC$68=Hire_Month,DB89&gt;0)*DB89*(1+Annual_Cost_of_Living_Adjustment))*(End_Date&gt;=DC$70)</f>
        <v>37332.2842</v>
      </c>
      <c r="DD89" s="460">
        <f>(DD$70=Hire_Date)*Monthly_Salary+(AND(DD$68&lt;&gt;Hire_Month)*DC89+AND(DD$68=Hire_Month,DC89&gt;0)*DC89*(1+Annual_Cost_of_Living_Adjustment))*(End_Date&gt;=DD$70)</f>
        <v>37332.2842</v>
      </c>
      <c r="DE89" s="460">
        <f>(DE$70=Hire_Date)*Monthly_Salary+(AND(DE$68&lt;&gt;Hire_Month)*DD89+AND(DE$68=Hire_Month,DD89&gt;0)*DD89*(1+Annual_Cost_of_Living_Adjustment))*(End_Date&gt;=DE$70)</f>
        <v>37332.2842</v>
      </c>
      <c r="DF89" s="460">
        <f>(DF$70=Hire_Date)*Monthly_Salary+(AND(DF$68&lt;&gt;Hire_Month)*DE89+AND(DF$68=Hire_Month,DE89&gt;0)*DE89*(1+Annual_Cost_of_Living_Adjustment))*(End_Date&gt;=DF$70)</f>
        <v>37332.2842</v>
      </c>
      <c r="DG89" s="460">
        <f>(DG$70=Hire_Date)*Monthly_Salary+(AND(DG$68&lt;&gt;Hire_Month)*DF89+AND(DG$68=Hire_Month,DF89&gt;0)*DF89*(1+Annual_Cost_of_Living_Adjustment))*(End_Date&gt;=DG$70)</f>
        <v>37332.2842</v>
      </c>
      <c r="DH89" s="460">
        <f>(DH$70=Hire_Date)*Monthly_Salary+(AND(DH$68&lt;&gt;Hire_Month)*DG89+AND(DH$68=Hire_Month,DG89&gt;0)*DG89*(1+Annual_Cost_of_Living_Adjustment))*(End_Date&gt;=DH$70)</f>
        <v>37332.2842</v>
      </c>
      <c r="DI89" s="460">
        <f>(DI$70=Hire_Date)*Monthly_Salary+(AND(DI$68&lt;&gt;Hire_Month)*DH89+AND(DI$68=Hire_Month,DH89&gt;0)*DH89*(1+Annual_Cost_of_Living_Adjustment))*(End_Date&gt;=DI$70)</f>
        <v>38078.92988</v>
      </c>
      <c r="DJ89" s="460">
        <f>(DJ$70=Hire_Date)*Monthly_Salary+(AND(DJ$68&lt;&gt;Hire_Month)*DI89+AND(DJ$68=Hire_Month,DI89&gt;0)*DI89*(1+Annual_Cost_of_Living_Adjustment))*(End_Date&gt;=DJ$70)</f>
        <v>38078.92988</v>
      </c>
      <c r="DK89" s="460">
        <f>(DK$70=Hire_Date)*Monthly_Salary+(AND(DK$68&lt;&gt;Hire_Month)*DJ89+AND(DK$68=Hire_Month,DJ89&gt;0)*DJ89*(1+Annual_Cost_of_Living_Adjustment))*(End_Date&gt;=DK$70)</f>
        <v>38078.92988</v>
      </c>
      <c r="DL89" s="460">
        <f>(DL$70=Hire_Date)*Monthly_Salary+(AND(DL$68&lt;&gt;Hire_Month)*DK89+AND(DL$68=Hire_Month,DK89&gt;0)*DK89*(1+Annual_Cost_of_Living_Adjustment))*(End_Date&gt;=DL$70)</f>
        <v>38078.92988</v>
      </c>
      <c r="DM89" s="460">
        <f>(DM$70=Hire_Date)*Monthly_Salary+(AND(DM$68&lt;&gt;Hire_Month)*DL89+AND(DM$68=Hire_Month,DL89&gt;0)*DL89*(1+Annual_Cost_of_Living_Adjustment))*(End_Date&gt;=DM$70)</f>
        <v>38078.92988</v>
      </c>
      <c r="DN89" s="460">
        <f>(DN$70=Hire_Date)*Monthly_Salary+(AND(DN$68&lt;&gt;Hire_Month)*DM89+AND(DN$68=Hire_Month,DM89&gt;0)*DM89*(1+Annual_Cost_of_Living_Adjustment))*(End_Date&gt;=DN$70)</f>
        <v>38078.92988</v>
      </c>
      <c r="DO89" s="460">
        <f>(DO$70=Hire_Date)*Monthly_Salary+(AND(DO$68&lt;&gt;Hire_Month)*DN89+AND(DO$68=Hire_Month,DN89&gt;0)*DN89*(1+Annual_Cost_of_Living_Adjustment))*(End_Date&gt;=DO$70)</f>
        <v>38078.92988</v>
      </c>
      <c r="DP89" s="460">
        <f>(DP$70=Hire_Date)*Monthly_Salary+(AND(DP$68&lt;&gt;Hire_Month)*DO89+AND(DP$68=Hire_Month,DO89&gt;0)*DO89*(1+Annual_Cost_of_Living_Adjustment))*(End_Date&gt;=DP$70)</f>
        <v>38078.92988</v>
      </c>
      <c r="DQ89" s="460">
        <f>(DQ$70=Hire_Date)*Monthly_Salary+(AND(DQ$68&lt;&gt;Hire_Month)*DP89+AND(DQ$68=Hire_Month,DP89&gt;0)*DP89*(1+Annual_Cost_of_Living_Adjustment))*(End_Date&gt;=DQ$70)</f>
        <v>38078.92988</v>
      </c>
      <c r="DR89" s="460">
        <f>(DR$70=Hire_Date)*Monthly_Salary+(AND(DR$68&lt;&gt;Hire_Month)*DQ89+AND(DR$68=Hire_Month,DQ89&gt;0)*DQ89*(1+Annual_Cost_of_Living_Adjustment))*(End_Date&gt;=DR$70)</f>
        <v>38078.92988</v>
      </c>
      <c r="DS89" s="460">
        <f>(DS$70=Hire_Date)*Monthly_Salary+(AND(DS$68&lt;&gt;Hire_Month)*DR89+AND(DS$68=Hire_Month,DR89&gt;0)*DR89*(1+Annual_Cost_of_Living_Adjustment))*(End_Date&gt;=DS$70)</f>
        <v>38078.92988</v>
      </c>
      <c r="DT89" s="460">
        <f>(DT$70=Hire_Date)*Monthly_Salary+(AND(DT$68&lt;&gt;Hire_Month)*DS89+AND(DT$68=Hire_Month,DS89&gt;0)*DS89*(1+Annual_Cost_of_Living_Adjustment))*(End_Date&gt;=DT$70)</f>
        <v>38078.92988</v>
      </c>
      <c r="DU89" s="460">
        <f>(DU$70=Hire_Date)*Monthly_Salary+(AND(DU$68&lt;&gt;Hire_Month)*DT89+AND(DU$68=Hire_Month,DT89&gt;0)*DT89*(1+Annual_Cost_of_Living_Adjustment))*(End_Date&gt;=DU$70)</f>
        <v>38840.50848</v>
      </c>
      <c r="DV89" s="460">
        <f>(DV$70=Hire_Date)*Monthly_Salary+(AND(DV$68&lt;&gt;Hire_Month)*DU89+AND(DV$68=Hire_Month,DU89&gt;0)*DU89*(1+Annual_Cost_of_Living_Adjustment))*(End_Date&gt;=DV$70)</f>
        <v>38840.50848</v>
      </c>
      <c r="DW89" s="460">
        <f>(DW$70=Hire_Date)*Monthly_Salary+(AND(DW$68&lt;&gt;Hire_Month)*DV89+AND(DW$68=Hire_Month,DV89&gt;0)*DV89*(1+Annual_Cost_of_Living_Adjustment))*(End_Date&gt;=DW$70)</f>
        <v>38840.50848</v>
      </c>
      <c r="DX89" s="460">
        <f>(DX$70=Hire_Date)*Monthly_Salary+(AND(DX$68&lt;&gt;Hire_Month)*DW89+AND(DX$68=Hire_Month,DW89&gt;0)*DW89*(1+Annual_Cost_of_Living_Adjustment))*(End_Date&gt;=DX$70)</f>
        <v>38840.50848</v>
      </c>
      <c r="DY89" s="460">
        <f>(DY$70=Hire_Date)*Monthly_Salary+(AND(DY$68&lt;&gt;Hire_Month)*DX89+AND(DY$68=Hire_Month,DX89&gt;0)*DX89*(1+Annual_Cost_of_Living_Adjustment))*(End_Date&gt;=DY$70)</f>
        <v>38840.50848</v>
      </c>
      <c r="DZ89" s="460">
        <f>(DZ$70=Hire_Date)*Monthly_Salary+(AND(DZ$68&lt;&gt;Hire_Month)*DY89+AND(DZ$68=Hire_Month,DY89&gt;0)*DY89*(1+Annual_Cost_of_Living_Adjustment))*(End_Date&gt;=DZ$70)</f>
        <v>38840.50848</v>
      </c>
      <c r="EA89" s="460">
        <f>(EA$70=Hire_Date)*Monthly_Salary+(AND(EA$68&lt;&gt;Hire_Month)*DZ89+AND(EA$68=Hire_Month,DZ89&gt;0)*DZ89*(1+Annual_Cost_of_Living_Adjustment))*(End_Date&gt;=EA$70)</f>
        <v>38840.50848</v>
      </c>
      <c r="EB89" s="460">
        <f>(EB$70=Hire_Date)*Monthly_Salary+(AND(EB$68&lt;&gt;Hire_Month)*EA89+AND(EB$68=Hire_Month,EA89&gt;0)*EA89*(1+Annual_Cost_of_Living_Adjustment))*(End_Date&gt;=EB$70)</f>
        <v>38840.50848</v>
      </c>
      <c r="EC89" s="460">
        <f>(EC$70=Hire_Date)*Monthly_Salary+(AND(EC$68&lt;&gt;Hire_Month)*EB89+AND(EC$68=Hire_Month,EB89&gt;0)*EB89*(1+Annual_Cost_of_Living_Adjustment))*(End_Date&gt;=EC$70)</f>
        <v>38840.50848</v>
      </c>
      <c r="ED89" s="460">
        <f>(ED$70=Hire_Date)*Monthly_Salary+(AND(ED$68&lt;&gt;Hire_Month)*EC89+AND(ED$68=Hire_Month,EC89&gt;0)*EC89*(1+Annual_Cost_of_Living_Adjustment))*(End_Date&gt;=ED$70)</f>
        <v>38840.50848</v>
      </c>
      <c r="EE89" s="460">
        <f>(EE$70=Hire_Date)*Monthly_Salary+(AND(EE$68&lt;&gt;Hire_Month)*ED89+AND(EE$68=Hire_Month,ED89&gt;0)*ED89*(1+Annual_Cost_of_Living_Adjustment))*(End_Date&gt;=EE$70)</f>
        <v>38840.50848</v>
      </c>
      <c r="EF89" s="461">
        <f>(EF$70=Hire_Date)*Monthly_Salary+(AND(EF$68&lt;&gt;Hire_Month)*EE89+AND(EF$68=Hire_Month,EE89&gt;0)*EE89*(1+Annual_Cost_of_Living_Adjustment))*(End_Date&gt;=EF$70)</f>
        <v>38840.50848</v>
      </c>
      <c r="EG89" s="461">
        <f>(EG$70=Hire_Date)*Monthly_Salary+(AND(EG$68&lt;&gt;Hire_Month)*EF89+AND(EG$68=Hire_Month,EF89&gt;0)*EF89*(1+Annual_Cost_of_Living_Adjustment))*(End_Date&gt;=EG$70)</f>
        <v>39617.31865</v>
      </c>
      <c r="EH89" s="461">
        <f>(EH$70=Hire_Date)*Monthly_Salary+(AND(EH$68&lt;&gt;Hire_Month)*EG89+AND(EH$68=Hire_Month,EG89&gt;0)*EG89*(1+Annual_Cost_of_Living_Adjustment))*(End_Date&gt;=EH$70)</f>
        <v>39617.31865</v>
      </c>
      <c r="EI89" s="461">
        <f>(EI$70=Hire_Date)*Monthly_Salary+(AND(EI$68&lt;&gt;Hire_Month)*EH89+AND(EI$68=Hire_Month,EH89&gt;0)*EH89*(1+Annual_Cost_of_Living_Adjustment))*(End_Date&gt;=EI$70)</f>
        <v>39617.31865</v>
      </c>
      <c r="EJ89" s="461">
        <f>(EJ$70=Hire_Date)*Monthly_Salary+(AND(EJ$68&lt;&gt;Hire_Month)*EI89+AND(EJ$68=Hire_Month,EI89&gt;0)*EI89*(1+Annual_Cost_of_Living_Adjustment))*(End_Date&gt;=EJ$70)</f>
        <v>39617.31865</v>
      </c>
      <c r="EK89" s="461">
        <f>(EK$70=Hire_Date)*Monthly_Salary+(AND(EK$68&lt;&gt;Hire_Month)*EJ89+AND(EK$68=Hire_Month,EJ89&gt;0)*EJ89*(1+Annual_Cost_of_Living_Adjustment))*(End_Date&gt;=EK$70)</f>
        <v>39617.31865</v>
      </c>
      <c r="EL89" s="461">
        <f>(EL$70=Hire_Date)*Monthly_Salary+(AND(EL$68&lt;&gt;Hire_Month)*EK89+AND(EL$68=Hire_Month,EK89&gt;0)*EK89*(1+Annual_Cost_of_Living_Adjustment))*(End_Date&gt;=EL$70)</f>
        <v>39617.31865</v>
      </c>
      <c r="EM89" s="461">
        <f>(EM$70=Hire_Date)*Monthly_Salary+(AND(EM$68&lt;&gt;Hire_Month)*EL89+AND(EM$68=Hire_Month,EL89&gt;0)*EL89*(1+Annual_Cost_of_Living_Adjustment))*(End_Date&gt;=EM$70)</f>
        <v>39617.31865</v>
      </c>
      <c r="EN89" s="461">
        <f>(EN$70=Hire_Date)*Monthly_Salary+(AND(EN$68&lt;&gt;Hire_Month)*EM89+AND(EN$68=Hire_Month,EM89&gt;0)*EM89*(1+Annual_Cost_of_Living_Adjustment))*(End_Date&gt;=EN$70)</f>
        <v>39617.31865</v>
      </c>
      <c r="EO89" s="461">
        <f>(EO$70=Hire_Date)*Monthly_Salary+(AND(EO$68&lt;&gt;Hire_Month)*EN89+AND(EO$68=Hire_Month,EN89&gt;0)*EN89*(1+Annual_Cost_of_Living_Adjustment))*(End_Date&gt;=EO$70)</f>
        <v>39617.31865</v>
      </c>
      <c r="EP89" s="461">
        <f>(EP$70=Hire_Date)*Monthly_Salary+(AND(EP$68&lt;&gt;Hire_Month)*EO89+AND(EP$68=Hire_Month,EO89&gt;0)*EO89*(1+Annual_Cost_of_Living_Adjustment))*(End_Date&gt;=EP$70)</f>
        <v>39617.31865</v>
      </c>
      <c r="EQ89" s="461">
        <f>(EQ$70=Hire_Date)*Monthly_Salary+(AND(EQ$68&lt;&gt;Hire_Month)*EP89+AND(EQ$68=Hire_Month,EP89&gt;0)*EP89*(1+Annual_Cost_of_Living_Adjustment))*(End_Date&gt;=EQ$70)</f>
        <v>39617.31865</v>
      </c>
      <c r="ER89" s="461">
        <f>(ER$70=Hire_Date)*Monthly_Salary+(AND(ER$68&lt;&gt;Hire_Month)*EQ89+AND(ER$68=Hire_Month,EQ89&gt;0)*EQ89*(1+Annual_Cost_of_Living_Adjustment))*(End_Date&gt;=ER$70)</f>
        <v>39617.31865</v>
      </c>
      <c r="ES89" s="371"/>
      <c r="ET89" s="1"/>
      <c r="EU89" s="390"/>
      <c r="EV89" s="462" t="str">
        <f t="shared" si="92"/>
        <v>Product Manager</v>
      </c>
      <c r="EW89" s="463">
        <f>($K89&lt;DATE(Starting_Year,1,1))*1</f>
        <v>0</v>
      </c>
      <c r="EX89" s="463">
        <f>+COUNTIF(Q89,"&gt;0")*FTE</f>
        <v>3</v>
      </c>
      <c r="EY89" s="463">
        <f>+COUNTIF(R89,"&gt;0")*FTE</f>
        <v>3</v>
      </c>
      <c r="EZ89" s="463">
        <f>+COUNTIF(S89,"&gt;0")*FTE</f>
        <v>3</v>
      </c>
      <c r="FA89" s="463">
        <f>+COUNTIF(T89,"&gt;0")*FTE</f>
        <v>3</v>
      </c>
      <c r="FB89" s="463">
        <f>+COUNTIF(U89,"&gt;0")*FTE</f>
        <v>3</v>
      </c>
      <c r="FC89" s="463">
        <f>+COUNTIF(V89,"&gt;0")*FTE</f>
        <v>3</v>
      </c>
      <c r="FD89" s="463">
        <f>+COUNTIF(W89,"&gt;0")*FTE</f>
        <v>3</v>
      </c>
      <c r="FE89" s="463">
        <f>+COUNTIF(X89,"&gt;0")*FTE</f>
        <v>3</v>
      </c>
      <c r="FF89" s="463">
        <f>+COUNTIF(Y89,"&gt;0")*FTE</f>
        <v>3</v>
      </c>
      <c r="FG89" s="463">
        <f>+COUNTIF(Z89,"&gt;0")*FTE</f>
        <v>3</v>
      </c>
      <c r="FH89" s="463">
        <f>+COUNTIF(AA89,"&gt;0")*FTE</f>
        <v>3</v>
      </c>
      <c r="FI89" s="463">
        <f>+COUNTIF(AB89,"&gt;0")*FTE</f>
        <v>3</v>
      </c>
      <c r="FJ89" s="463">
        <f>+COUNTIF(AC89,"&gt;0")*FTE</f>
        <v>3</v>
      </c>
      <c r="FK89" s="463">
        <f>+COUNTIF(AD89,"&gt;0")*FTE</f>
        <v>3</v>
      </c>
      <c r="FL89" s="463">
        <f>+COUNTIF(AE89,"&gt;0")*FTE</f>
        <v>3</v>
      </c>
      <c r="FM89" s="463">
        <f>+COUNTIF(AF89,"&gt;0")*FTE</f>
        <v>3</v>
      </c>
      <c r="FN89" s="463">
        <f>+COUNTIF(AG89,"&gt;0")*FTE</f>
        <v>3</v>
      </c>
      <c r="FO89" s="463">
        <f>+COUNTIF(AH89,"&gt;0")*FTE</f>
        <v>3</v>
      </c>
      <c r="FP89" s="463">
        <f>+COUNTIF(AI89,"&gt;0")*FTE</f>
        <v>3</v>
      </c>
      <c r="FQ89" s="463">
        <f>+COUNTIF(AJ89,"&gt;0")*FTE</f>
        <v>3</v>
      </c>
      <c r="FR89" s="463">
        <f>+COUNTIF(AK89,"&gt;0")*FTE</f>
        <v>3</v>
      </c>
      <c r="FS89" s="463">
        <f>+COUNTIF(AL89,"&gt;0")*FTE</f>
        <v>3</v>
      </c>
      <c r="FT89" s="463">
        <f>+COUNTIF(AM89,"&gt;0")*FTE</f>
        <v>3</v>
      </c>
      <c r="FU89" s="463">
        <f>+COUNTIF(AN89,"&gt;0")*FTE</f>
        <v>3</v>
      </c>
      <c r="FV89" s="463">
        <f>+COUNTIF(AO89,"&gt;0")*FTE</f>
        <v>3</v>
      </c>
      <c r="FW89" s="463">
        <f>+COUNTIF(AP89,"&gt;0")*FTE</f>
        <v>3</v>
      </c>
      <c r="FX89" s="463">
        <f>+COUNTIF(AQ89,"&gt;0")*FTE</f>
        <v>3</v>
      </c>
      <c r="FY89" s="463">
        <f>+COUNTIF(AR89,"&gt;0")*FTE</f>
        <v>3</v>
      </c>
      <c r="FZ89" s="463">
        <f>+COUNTIF(AS89,"&gt;0")*FTE</f>
        <v>3</v>
      </c>
      <c r="GA89" s="463">
        <f>+COUNTIF(AT89,"&gt;0")*FTE</f>
        <v>3</v>
      </c>
      <c r="GB89" s="463">
        <f>+COUNTIF(AU89,"&gt;0")*FTE</f>
        <v>3</v>
      </c>
      <c r="GC89" s="463">
        <f>+COUNTIF(AV89,"&gt;0")*FTE</f>
        <v>3</v>
      </c>
      <c r="GD89" s="463">
        <f>+COUNTIF(AW89,"&gt;0")*FTE</f>
        <v>3</v>
      </c>
      <c r="GE89" s="463">
        <f>+COUNTIF(AX89,"&gt;0")*FTE</f>
        <v>3</v>
      </c>
      <c r="GF89" s="463">
        <f>+COUNTIF(AY89,"&gt;0")*FTE</f>
        <v>3</v>
      </c>
      <c r="GG89" s="463">
        <f>+COUNTIF(AZ89,"&gt;0")*FTE</f>
        <v>3</v>
      </c>
      <c r="GH89" s="463">
        <f>+COUNTIF(BA89,"&gt;0")*FTE</f>
        <v>3</v>
      </c>
      <c r="GI89" s="463">
        <f>+COUNTIF(BB89,"&gt;0")*FTE</f>
        <v>3</v>
      </c>
      <c r="GJ89" s="463">
        <f>+COUNTIF(BC89,"&gt;0")*FTE</f>
        <v>3</v>
      </c>
      <c r="GK89" s="463">
        <f>+COUNTIF(BD89,"&gt;0")*FTE</f>
        <v>3</v>
      </c>
      <c r="GL89" s="463">
        <f>+COUNTIF(BE89,"&gt;0")*FTE</f>
        <v>3</v>
      </c>
      <c r="GM89" s="463">
        <f>+COUNTIF(BF89,"&gt;0")*FTE</f>
        <v>3</v>
      </c>
      <c r="GN89" s="463">
        <f>+COUNTIF(BG89,"&gt;0")*FTE</f>
        <v>3</v>
      </c>
      <c r="GO89" s="463">
        <f>+COUNTIF(BH89,"&gt;0")*FTE</f>
        <v>3</v>
      </c>
      <c r="GP89" s="463">
        <f>+COUNTIF(BI89,"&gt;0")*FTE</f>
        <v>3</v>
      </c>
      <c r="GQ89" s="463">
        <f>+COUNTIF(BJ89,"&gt;0")*FTE</f>
        <v>3</v>
      </c>
      <c r="GR89" s="463">
        <f>+COUNTIF(BK89,"&gt;0")*FTE</f>
        <v>3</v>
      </c>
      <c r="GS89" s="463">
        <f>+COUNTIF(BL89,"&gt;0")*FTE</f>
        <v>3</v>
      </c>
      <c r="GT89" s="463">
        <f>+COUNTIF(BM89,"&gt;0")*FTE</f>
        <v>3</v>
      </c>
      <c r="GU89" s="463">
        <f>+COUNTIF(BN89,"&gt;0")*FTE</f>
        <v>3</v>
      </c>
      <c r="GV89" s="463">
        <f>+COUNTIF(BO89,"&gt;0")*FTE</f>
        <v>3</v>
      </c>
      <c r="GW89" s="463">
        <f>+COUNTIF(BP89,"&gt;0")*FTE</f>
        <v>3</v>
      </c>
      <c r="GX89" s="463">
        <f>+COUNTIF(BQ89,"&gt;0")*FTE</f>
        <v>3</v>
      </c>
      <c r="GY89" s="463">
        <f>+COUNTIF(BR89,"&gt;0")*FTE</f>
        <v>3</v>
      </c>
      <c r="GZ89" s="463">
        <f>+COUNTIF(BS89,"&gt;0")*FTE</f>
        <v>3</v>
      </c>
      <c r="HA89" s="463">
        <f>+COUNTIF(BT89,"&gt;0")*FTE</f>
        <v>3</v>
      </c>
      <c r="HB89" s="463">
        <f>+COUNTIF(BU89,"&gt;0")*FTE</f>
        <v>3</v>
      </c>
      <c r="HC89" s="463">
        <f>+COUNTIF(BV89,"&gt;0")*FTE</f>
        <v>3</v>
      </c>
      <c r="HD89" s="463">
        <f>+COUNTIF(BW89,"&gt;0")*FTE</f>
        <v>3</v>
      </c>
      <c r="HE89" s="463">
        <f>+COUNTIF(BX89,"&gt;0")*FTE</f>
        <v>3</v>
      </c>
      <c r="HF89" s="463">
        <f>+COUNTIF(BY89,"&gt;0")*FTE</f>
        <v>3</v>
      </c>
      <c r="HG89" s="463">
        <f>+COUNTIF(BZ89,"&gt;0")*FTE</f>
        <v>3</v>
      </c>
      <c r="HH89" s="463">
        <f>+COUNTIF(CA89,"&gt;0")*FTE</f>
        <v>3</v>
      </c>
      <c r="HI89" s="463">
        <f>+COUNTIF(CB89,"&gt;0")*FTE</f>
        <v>3</v>
      </c>
      <c r="HJ89" s="463">
        <f>+COUNTIF(CC89,"&gt;0")*FTE</f>
        <v>3</v>
      </c>
      <c r="HK89" s="463">
        <f>+COUNTIF(CD89,"&gt;0")*FTE</f>
        <v>3</v>
      </c>
      <c r="HL89" s="463">
        <f>+COUNTIF(CE89,"&gt;0")*FTE</f>
        <v>3</v>
      </c>
      <c r="HM89" s="463">
        <f>+COUNTIF(CF89,"&gt;0")*FTE</f>
        <v>3</v>
      </c>
      <c r="HN89" s="463">
        <f>+COUNTIF(CG89,"&gt;0")*FTE</f>
        <v>3</v>
      </c>
      <c r="HO89" s="463">
        <f>+COUNTIF(CH89,"&gt;0")*FTE</f>
        <v>3</v>
      </c>
      <c r="HP89" s="463">
        <f>+COUNTIF(CI89,"&gt;0")*FTE</f>
        <v>3</v>
      </c>
      <c r="HQ89" s="463">
        <f>+COUNTIF(CJ89,"&gt;0")*FTE</f>
        <v>3</v>
      </c>
      <c r="HR89" s="463">
        <f>+COUNTIF(CK89,"&gt;0")*FTE</f>
        <v>3</v>
      </c>
      <c r="HS89" s="463">
        <f>+COUNTIF(CL89,"&gt;0")*FTE</f>
        <v>3</v>
      </c>
      <c r="HT89" s="463">
        <f>+COUNTIF(CM89,"&gt;0")*FTE</f>
        <v>3</v>
      </c>
      <c r="HU89" s="463">
        <f>+COUNTIF(CN89,"&gt;0")*FTE</f>
        <v>3</v>
      </c>
      <c r="HV89" s="463">
        <f>+COUNTIF(CO89,"&gt;0")*FTE</f>
        <v>3</v>
      </c>
      <c r="HW89" s="463">
        <f>+COUNTIF(CP89,"&gt;0")*FTE</f>
        <v>3</v>
      </c>
      <c r="HX89" s="463">
        <f>+COUNTIF(CQ89,"&gt;0")*FTE</f>
        <v>3</v>
      </c>
      <c r="HY89" s="463">
        <f>+COUNTIF(CR89,"&gt;0")*FTE</f>
        <v>3</v>
      </c>
      <c r="HZ89" s="463">
        <f>+COUNTIF(CS89,"&gt;0")*FTE</f>
        <v>3</v>
      </c>
      <c r="IA89" s="463">
        <f>+COUNTIF(CT89,"&gt;0")*FTE</f>
        <v>3</v>
      </c>
      <c r="IB89" s="463">
        <f>+COUNTIF(CU89,"&gt;0")*FTE</f>
        <v>3</v>
      </c>
      <c r="IC89" s="463">
        <f>+COUNTIF(CV89,"&gt;0")*FTE</f>
        <v>3</v>
      </c>
      <c r="ID89" s="463">
        <f>+COUNTIF(CW89,"&gt;0")*FTE</f>
        <v>3</v>
      </c>
      <c r="IE89" s="463">
        <f>+COUNTIF(CX89,"&gt;0")*FTE</f>
        <v>3</v>
      </c>
      <c r="IF89" s="463">
        <f>+COUNTIF(CY89,"&gt;0")*FTE</f>
        <v>3</v>
      </c>
      <c r="IG89" s="463">
        <f>+COUNTIF(CZ89,"&gt;0")*FTE</f>
        <v>3</v>
      </c>
      <c r="IH89" s="463">
        <f>+COUNTIF(DA89,"&gt;0")*FTE</f>
        <v>3</v>
      </c>
      <c r="II89" s="463">
        <f>+COUNTIF(DB89,"&gt;0")*FTE</f>
        <v>3</v>
      </c>
      <c r="IJ89" s="463">
        <f>+COUNTIF(DC89,"&gt;0")*FTE</f>
        <v>3</v>
      </c>
      <c r="IK89" s="463">
        <f>+COUNTIF(DD89,"&gt;0")*FTE</f>
        <v>3</v>
      </c>
      <c r="IL89" s="463">
        <f>+COUNTIF(DE89,"&gt;0")*FTE</f>
        <v>3</v>
      </c>
      <c r="IM89" s="463">
        <f>+COUNTIF(DF89,"&gt;0")*FTE</f>
        <v>3</v>
      </c>
      <c r="IN89" s="463">
        <f>+COUNTIF(DG89,"&gt;0")*FTE</f>
        <v>3</v>
      </c>
      <c r="IO89" s="463">
        <f>+COUNTIF(DH89,"&gt;0")*FTE</f>
        <v>3</v>
      </c>
      <c r="IP89" s="463">
        <f>+COUNTIF(DI89,"&gt;0")*FTE</f>
        <v>3</v>
      </c>
      <c r="IQ89" s="463">
        <f>+COUNTIF(DJ89,"&gt;0")*FTE</f>
        <v>3</v>
      </c>
      <c r="IR89" s="463">
        <f>+COUNTIF(DK89,"&gt;0")*FTE</f>
        <v>3</v>
      </c>
      <c r="IS89" s="463">
        <f>+COUNTIF(DL89,"&gt;0")*FTE</f>
        <v>3</v>
      </c>
      <c r="IT89" s="463">
        <f>+COUNTIF(DM89,"&gt;0")*FTE</f>
        <v>3</v>
      </c>
      <c r="IU89" s="463">
        <f>+COUNTIF(DN89,"&gt;0")*FTE</f>
        <v>3</v>
      </c>
      <c r="IV89" s="463">
        <f>+COUNTIF(DO89,"&gt;0")*FTE</f>
        <v>3</v>
      </c>
      <c r="IW89" s="463">
        <f>+COUNTIF(DP89,"&gt;0")*FTE</f>
        <v>3</v>
      </c>
      <c r="IX89" s="463">
        <f>+COUNTIF(DQ89,"&gt;0")*FTE</f>
        <v>3</v>
      </c>
      <c r="IY89" s="463">
        <f>+COUNTIF(DR89,"&gt;0")*FTE</f>
        <v>3</v>
      </c>
      <c r="IZ89" s="463">
        <f>+COUNTIF(DS89,"&gt;0")*FTE</f>
        <v>3</v>
      </c>
      <c r="JA89" s="463">
        <f>+COUNTIF(DT89,"&gt;0")*FTE</f>
        <v>3</v>
      </c>
      <c r="JB89" s="463">
        <f>+COUNTIF(DU89,"&gt;0")*FTE</f>
        <v>3</v>
      </c>
      <c r="JC89" s="463">
        <f>+COUNTIF(DV89,"&gt;0")*FTE</f>
        <v>3</v>
      </c>
      <c r="JD89" s="463">
        <f>+COUNTIF(DW89,"&gt;0")*FTE</f>
        <v>3</v>
      </c>
      <c r="JE89" s="463">
        <f>+COUNTIF(DX89,"&gt;0")*FTE</f>
        <v>3</v>
      </c>
      <c r="JF89" s="463">
        <f>+COUNTIF(DY89,"&gt;0")*FTE</f>
        <v>3</v>
      </c>
      <c r="JG89" s="463">
        <f>+COUNTIF(DZ89,"&gt;0")*FTE</f>
        <v>3</v>
      </c>
      <c r="JH89" s="463">
        <f>+COUNTIF(EA89,"&gt;0")*FTE</f>
        <v>3</v>
      </c>
      <c r="JI89" s="463">
        <f>+COUNTIF(EB89,"&gt;0")*FTE</f>
        <v>3</v>
      </c>
      <c r="JJ89" s="463">
        <f>+COUNTIF(EC89,"&gt;0")*FTE</f>
        <v>3</v>
      </c>
      <c r="JK89" s="463">
        <f>+COUNTIF(ED89,"&gt;0")*FTE</f>
        <v>3</v>
      </c>
      <c r="JL89" s="463">
        <f>+COUNTIF(EE89,"&gt;0")*FTE</f>
        <v>3</v>
      </c>
      <c r="JM89" s="463">
        <f>+COUNTIF(EF89,"&gt;0")*FTE</f>
        <v>3</v>
      </c>
      <c r="JN89" s="463">
        <f>+COUNTIF(EG89,"&gt;0")*FTE</f>
        <v>3</v>
      </c>
      <c r="JO89" s="463">
        <f>+COUNTIF(EH89,"&gt;0")*FTE</f>
        <v>3</v>
      </c>
      <c r="JP89" s="463">
        <f>+COUNTIF(EI89,"&gt;0")*FTE</f>
        <v>3</v>
      </c>
      <c r="JQ89" s="463">
        <f>+COUNTIF(EJ89,"&gt;0")*FTE</f>
        <v>3</v>
      </c>
      <c r="JR89" s="463">
        <f>+COUNTIF(EK89,"&gt;0")*FTE</f>
        <v>3</v>
      </c>
      <c r="JS89" s="463">
        <f>+COUNTIF(EL89,"&gt;0")*FTE</f>
        <v>3</v>
      </c>
      <c r="JT89" s="463">
        <f>+COUNTIF(EM89,"&gt;0")*FTE</f>
        <v>3</v>
      </c>
      <c r="JU89" s="463">
        <f>+COUNTIF(EN89,"&gt;0")*FTE</f>
        <v>3</v>
      </c>
      <c r="JV89" s="463">
        <f>+COUNTIF(EO89,"&gt;0")*FTE</f>
        <v>3</v>
      </c>
      <c r="JW89" s="463">
        <f>+COUNTIF(EP89,"&gt;0")*FTE</f>
        <v>3</v>
      </c>
      <c r="JX89" s="463">
        <f>+COUNTIF(EQ89,"&gt;0")*FTE</f>
        <v>3</v>
      </c>
      <c r="JY89" s="463">
        <f>+COUNTIF(ER89,"&gt;0")*FTE</f>
        <v>3</v>
      </c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</row>
    <row r="90" ht="12.75" customHeight="1">
      <c r="A90" s="467"/>
      <c r="B90" s="473" t="s">
        <v>426</v>
      </c>
      <c r="C90" s="474" t="s">
        <v>378</v>
      </c>
      <c r="D90" s="475" t="s">
        <v>403</v>
      </c>
      <c r="E90" s="476">
        <v>130000.0</v>
      </c>
      <c r="F90" s="475">
        <v>1.0</v>
      </c>
      <c r="G90" s="475">
        <v>1.0</v>
      </c>
      <c r="H90" s="475"/>
      <c r="I90" s="475"/>
      <c r="J90" s="477">
        <v>6.0</v>
      </c>
      <c r="K90" s="465">
        <f>+DATE((Starting_Year+F90-1)*ISNUMBER(F90)+2099*ISBLANK(F90),G90*ISNUMBER(G90)+12*ISBLANK(G90),1)</f>
        <v>45658</v>
      </c>
      <c r="L90" s="466">
        <f>+DATE((Starting_Year+H90-1)*ISNUMBER(H90)+2099*ISBLANK(H90),I90*ISNUMBER(I90)+12*ISBLANK(I90),1)</f>
        <v>73020</v>
      </c>
      <c r="M90" s="171">
        <f t="shared" si="93"/>
        <v>65000</v>
      </c>
      <c r="N90" s="458" t="str">
        <f t="shared" si="94"/>
        <v>Team Lead</v>
      </c>
      <c r="O90" s="82"/>
      <c r="P90" s="459"/>
      <c r="Q90" s="460">
        <f>(Q$70&gt;=Hire_Date)*Monthly_Salary+(AND(Q$68&lt;&gt;Hire_Month)*P90+AND(Q$68=Hire_Month,P90&gt;0)*P90*(1+Annual_Cost_of_Living_Adjustment))*(End_Date&gt;=Q$70)</f>
        <v>65000</v>
      </c>
      <c r="R90" s="460">
        <f>(R$70=Hire_Date)*Monthly_Salary+(AND(R$68&lt;&gt;Hire_Month)*Q90+AND(R$68=Hire_Month,Q90&gt;0)*Q90*(1+Annual_Cost_of_Living_Adjustment))*(End_Date&gt;=R$70)</f>
        <v>65000</v>
      </c>
      <c r="S90" s="460">
        <f>(S$70=Hire_Date)*Monthly_Salary+(AND(S$68&lt;&gt;Hire_Month)*R90+AND(S$68=Hire_Month,R90&gt;0)*R90*(1+Annual_Cost_of_Living_Adjustment))*(End_Date&gt;=S$70)</f>
        <v>65000</v>
      </c>
      <c r="T90" s="460">
        <f>(T$70=Hire_Date)*Monthly_Salary+(AND(T$68&lt;&gt;Hire_Month)*S90+AND(T$68=Hire_Month,S90&gt;0)*S90*(1+Annual_Cost_of_Living_Adjustment))*(End_Date&gt;=T$70)</f>
        <v>65000</v>
      </c>
      <c r="U90" s="460">
        <f>(U$70=Hire_Date)*Monthly_Salary+(AND(U$68&lt;&gt;Hire_Month)*T90+AND(U$68=Hire_Month,T90&gt;0)*T90*(1+Annual_Cost_of_Living_Adjustment))*(End_Date&gt;=U$70)</f>
        <v>65000</v>
      </c>
      <c r="V90" s="460">
        <f>(V$70=Hire_Date)*Monthly_Salary+(AND(V$68&lt;&gt;Hire_Month)*U90+AND(V$68=Hire_Month,U90&gt;0)*U90*(1+Annual_Cost_of_Living_Adjustment))*(End_Date&gt;=V$70)</f>
        <v>65000</v>
      </c>
      <c r="W90" s="460">
        <f>(W$70=Hire_Date)*Monthly_Salary+(AND(W$68&lt;&gt;Hire_Month)*V90+AND(W$68=Hire_Month,V90&gt;0)*V90*(1+Annual_Cost_of_Living_Adjustment))*(End_Date&gt;=W$70)</f>
        <v>65000</v>
      </c>
      <c r="X90" s="460">
        <f>(X$70=Hire_Date)*Monthly_Salary+(AND(X$68&lt;&gt;Hire_Month)*W90+AND(X$68=Hire_Month,W90&gt;0)*W90*(1+Annual_Cost_of_Living_Adjustment))*(End_Date&gt;=X$70)</f>
        <v>65000</v>
      </c>
      <c r="Y90" s="460">
        <f>(Y$70=Hire_Date)*Monthly_Salary+(AND(Y$68&lt;&gt;Hire_Month)*X90+AND(Y$68=Hire_Month,X90&gt;0)*X90*(1+Annual_Cost_of_Living_Adjustment))*(End_Date&gt;=Y$70)</f>
        <v>65000</v>
      </c>
      <c r="Z90" s="460">
        <f>(Z$70=Hire_Date)*Monthly_Salary+(AND(Z$68&lt;&gt;Hire_Month)*Y90+AND(Z$68=Hire_Month,Y90&gt;0)*Y90*(1+Annual_Cost_of_Living_Adjustment))*(End_Date&gt;=Z$70)</f>
        <v>65000</v>
      </c>
      <c r="AA90" s="460">
        <f>(AA$70=Hire_Date)*Monthly_Salary+(AND(AA$68&lt;&gt;Hire_Month)*Z90+AND(AA$68=Hire_Month,Z90&gt;0)*Z90*(1+Annual_Cost_of_Living_Adjustment))*(End_Date&gt;=AA$70)</f>
        <v>65000</v>
      </c>
      <c r="AB90" s="460">
        <f>(AB$70=Hire_Date)*Monthly_Salary+(AND(AB$68&lt;&gt;Hire_Month)*AA90+AND(AB$68=Hire_Month,AA90&gt;0)*AA90*(1+Annual_Cost_of_Living_Adjustment))*(End_Date&gt;=AB$70)</f>
        <v>65000</v>
      </c>
      <c r="AC90" s="460">
        <f>(AC$70=Hire_Date)*Monthly_Salary+(AND(AC$68&lt;&gt;Hire_Month)*AB90+AND(AC$68=Hire_Month,AB90&gt;0)*AB90*(1+Annual_Cost_of_Living_Adjustment))*(End_Date&gt;=AC$70)</f>
        <v>66300</v>
      </c>
      <c r="AD90" s="460">
        <f>(AD$70=Hire_Date)*Monthly_Salary+(AND(AD$68&lt;&gt;Hire_Month)*AC90+AND(AD$68=Hire_Month,AC90&gt;0)*AC90*(1+Annual_Cost_of_Living_Adjustment))*(End_Date&gt;=AD$70)</f>
        <v>66300</v>
      </c>
      <c r="AE90" s="460">
        <f>(AE$70=Hire_Date)*Monthly_Salary+(AND(AE$68&lt;&gt;Hire_Month)*AD90+AND(AE$68=Hire_Month,AD90&gt;0)*AD90*(1+Annual_Cost_of_Living_Adjustment))*(End_Date&gt;=AE$70)</f>
        <v>66300</v>
      </c>
      <c r="AF90" s="460">
        <f>(AF$70=Hire_Date)*Monthly_Salary+(AND(AF$68&lt;&gt;Hire_Month)*AE90+AND(AF$68=Hire_Month,AE90&gt;0)*AE90*(1+Annual_Cost_of_Living_Adjustment))*(End_Date&gt;=AF$70)</f>
        <v>66300</v>
      </c>
      <c r="AG90" s="460">
        <f>(AG$70=Hire_Date)*Monthly_Salary+(AND(AG$68&lt;&gt;Hire_Month)*AF90+AND(AG$68=Hire_Month,AF90&gt;0)*AF90*(1+Annual_Cost_of_Living_Adjustment))*(End_Date&gt;=AG$70)</f>
        <v>66300</v>
      </c>
      <c r="AH90" s="460">
        <f>(AH$70=Hire_Date)*Monthly_Salary+(AND(AH$68&lt;&gt;Hire_Month)*AG90+AND(AH$68=Hire_Month,AG90&gt;0)*AG90*(1+Annual_Cost_of_Living_Adjustment))*(End_Date&gt;=AH$70)</f>
        <v>66300</v>
      </c>
      <c r="AI90" s="460">
        <f>(AI$70=Hire_Date)*Monthly_Salary+(AND(AI$68&lt;&gt;Hire_Month)*AH90+AND(AI$68=Hire_Month,AH90&gt;0)*AH90*(1+Annual_Cost_of_Living_Adjustment))*(End_Date&gt;=AI$70)</f>
        <v>66300</v>
      </c>
      <c r="AJ90" s="460">
        <f>(AJ$70=Hire_Date)*Monthly_Salary+(AND(AJ$68&lt;&gt;Hire_Month)*AI90+AND(AJ$68=Hire_Month,AI90&gt;0)*AI90*(1+Annual_Cost_of_Living_Adjustment))*(End_Date&gt;=AJ$70)</f>
        <v>66300</v>
      </c>
      <c r="AK90" s="460">
        <f>(AK$70=Hire_Date)*Monthly_Salary+(AND(AK$68&lt;&gt;Hire_Month)*AJ90+AND(AK$68=Hire_Month,AJ90&gt;0)*AJ90*(1+Annual_Cost_of_Living_Adjustment))*(End_Date&gt;=AK$70)</f>
        <v>66300</v>
      </c>
      <c r="AL90" s="460">
        <f>(AL$70=Hire_Date)*Monthly_Salary+(AND(AL$68&lt;&gt;Hire_Month)*AK90+AND(AL$68=Hire_Month,AK90&gt;0)*AK90*(1+Annual_Cost_of_Living_Adjustment))*(End_Date&gt;=AL$70)</f>
        <v>66300</v>
      </c>
      <c r="AM90" s="460">
        <f>(AM$70=Hire_Date)*Monthly_Salary+(AND(AM$68&lt;&gt;Hire_Month)*AL90+AND(AM$68=Hire_Month,AL90&gt;0)*AL90*(1+Annual_Cost_of_Living_Adjustment))*(End_Date&gt;=AM$70)</f>
        <v>66300</v>
      </c>
      <c r="AN90" s="460">
        <f>(AN$70=Hire_Date)*Monthly_Salary+(AND(AN$68&lt;&gt;Hire_Month)*AM90+AND(AN$68=Hire_Month,AM90&gt;0)*AM90*(1+Annual_Cost_of_Living_Adjustment))*(End_Date&gt;=AN$70)</f>
        <v>66300</v>
      </c>
      <c r="AO90" s="460">
        <f>(AO$70=Hire_Date)*Monthly_Salary+(AND(AO$68&lt;&gt;Hire_Month)*AN90+AND(AO$68=Hire_Month,AN90&gt;0)*AN90*(1+Annual_Cost_of_Living_Adjustment))*(End_Date&gt;=AO$70)</f>
        <v>67626</v>
      </c>
      <c r="AP90" s="460">
        <f>(AP$70=Hire_Date)*Monthly_Salary+(AND(AP$68&lt;&gt;Hire_Month)*AO90+AND(AP$68=Hire_Month,AO90&gt;0)*AO90*(1+Annual_Cost_of_Living_Adjustment))*(End_Date&gt;=AP$70)</f>
        <v>67626</v>
      </c>
      <c r="AQ90" s="460">
        <f>(AQ$70=Hire_Date)*Monthly_Salary+(AND(AQ$68&lt;&gt;Hire_Month)*AP90+AND(AQ$68=Hire_Month,AP90&gt;0)*AP90*(1+Annual_Cost_of_Living_Adjustment))*(End_Date&gt;=AQ$70)</f>
        <v>67626</v>
      </c>
      <c r="AR90" s="460">
        <f>(AR$70=Hire_Date)*Monthly_Salary+(AND(AR$68&lt;&gt;Hire_Month)*AQ90+AND(AR$68=Hire_Month,AQ90&gt;0)*AQ90*(1+Annual_Cost_of_Living_Adjustment))*(End_Date&gt;=AR$70)</f>
        <v>67626</v>
      </c>
      <c r="AS90" s="460">
        <f>(AS$70=Hire_Date)*Monthly_Salary+(AND(AS$68&lt;&gt;Hire_Month)*AR90+AND(AS$68=Hire_Month,AR90&gt;0)*AR90*(1+Annual_Cost_of_Living_Adjustment))*(End_Date&gt;=AS$70)</f>
        <v>67626</v>
      </c>
      <c r="AT90" s="460">
        <f>(AT$70=Hire_Date)*Monthly_Salary+(AND(AT$68&lt;&gt;Hire_Month)*AS90+AND(AT$68=Hire_Month,AS90&gt;0)*AS90*(1+Annual_Cost_of_Living_Adjustment))*(End_Date&gt;=AT$70)</f>
        <v>67626</v>
      </c>
      <c r="AU90" s="460">
        <f>(AU$70=Hire_Date)*Monthly_Salary+(AND(AU$68&lt;&gt;Hire_Month)*AT90+AND(AU$68=Hire_Month,AT90&gt;0)*AT90*(1+Annual_Cost_of_Living_Adjustment))*(End_Date&gt;=AU$70)</f>
        <v>67626</v>
      </c>
      <c r="AV90" s="460">
        <f>(AV$70=Hire_Date)*Monthly_Salary+(AND(AV$68&lt;&gt;Hire_Month)*AU90+AND(AV$68=Hire_Month,AU90&gt;0)*AU90*(1+Annual_Cost_of_Living_Adjustment))*(End_Date&gt;=AV$70)</f>
        <v>67626</v>
      </c>
      <c r="AW90" s="460">
        <f>(AW$70=Hire_Date)*Monthly_Salary+(AND(AW$68&lt;&gt;Hire_Month)*AV90+AND(AW$68=Hire_Month,AV90&gt;0)*AV90*(1+Annual_Cost_of_Living_Adjustment))*(End_Date&gt;=AW$70)</f>
        <v>67626</v>
      </c>
      <c r="AX90" s="460">
        <f>(AX$70=Hire_Date)*Monthly_Salary+(AND(AX$68&lt;&gt;Hire_Month)*AW90+AND(AX$68=Hire_Month,AW90&gt;0)*AW90*(1+Annual_Cost_of_Living_Adjustment))*(End_Date&gt;=AX$70)</f>
        <v>67626</v>
      </c>
      <c r="AY90" s="460">
        <f>(AY$70=Hire_Date)*Monthly_Salary+(AND(AY$68&lt;&gt;Hire_Month)*AX90+AND(AY$68=Hire_Month,AX90&gt;0)*AX90*(1+Annual_Cost_of_Living_Adjustment))*(End_Date&gt;=AY$70)</f>
        <v>67626</v>
      </c>
      <c r="AZ90" s="460">
        <f>(AZ$70=Hire_Date)*Monthly_Salary+(AND(AZ$68&lt;&gt;Hire_Month)*AY90+AND(AZ$68=Hire_Month,AY90&gt;0)*AY90*(1+Annual_Cost_of_Living_Adjustment))*(End_Date&gt;=AZ$70)</f>
        <v>67626</v>
      </c>
      <c r="BA90" s="460">
        <f>(BA$70=Hire_Date)*Monthly_Salary+(AND(BA$68&lt;&gt;Hire_Month)*AZ90+AND(BA$68=Hire_Month,AZ90&gt;0)*AZ90*(1+Annual_Cost_of_Living_Adjustment))*(End_Date&gt;=BA$70)</f>
        <v>68978.52</v>
      </c>
      <c r="BB90" s="460">
        <f>(BB$70=Hire_Date)*Monthly_Salary+(AND(BB$68&lt;&gt;Hire_Month)*BA90+AND(BB$68=Hire_Month,BA90&gt;0)*BA90*(1+Annual_Cost_of_Living_Adjustment))*(End_Date&gt;=BB$70)</f>
        <v>68978.52</v>
      </c>
      <c r="BC90" s="460">
        <f>(BC$70=Hire_Date)*Monthly_Salary+(AND(BC$68&lt;&gt;Hire_Month)*BB90+AND(BC$68=Hire_Month,BB90&gt;0)*BB90*(1+Annual_Cost_of_Living_Adjustment))*(End_Date&gt;=BC$70)</f>
        <v>68978.52</v>
      </c>
      <c r="BD90" s="460">
        <f>(BD$70=Hire_Date)*Monthly_Salary+(AND(BD$68&lt;&gt;Hire_Month)*BC90+AND(BD$68=Hire_Month,BC90&gt;0)*BC90*(1+Annual_Cost_of_Living_Adjustment))*(End_Date&gt;=BD$70)</f>
        <v>68978.52</v>
      </c>
      <c r="BE90" s="460">
        <f>(BE$70=Hire_Date)*Monthly_Salary+(AND(BE$68&lt;&gt;Hire_Month)*BD90+AND(BE$68=Hire_Month,BD90&gt;0)*BD90*(1+Annual_Cost_of_Living_Adjustment))*(End_Date&gt;=BE$70)</f>
        <v>68978.52</v>
      </c>
      <c r="BF90" s="460">
        <f>(BF$70=Hire_Date)*Monthly_Salary+(AND(BF$68&lt;&gt;Hire_Month)*BE90+AND(BF$68=Hire_Month,BE90&gt;0)*BE90*(1+Annual_Cost_of_Living_Adjustment))*(End_Date&gt;=BF$70)</f>
        <v>68978.52</v>
      </c>
      <c r="BG90" s="460">
        <f>(BG$70=Hire_Date)*Monthly_Salary+(AND(BG$68&lt;&gt;Hire_Month)*BF90+AND(BG$68=Hire_Month,BF90&gt;0)*BF90*(1+Annual_Cost_of_Living_Adjustment))*(End_Date&gt;=BG$70)</f>
        <v>68978.52</v>
      </c>
      <c r="BH90" s="460">
        <f>(BH$70=Hire_Date)*Monthly_Salary+(AND(BH$68&lt;&gt;Hire_Month)*BG90+AND(BH$68=Hire_Month,BG90&gt;0)*BG90*(1+Annual_Cost_of_Living_Adjustment))*(End_Date&gt;=BH$70)</f>
        <v>68978.52</v>
      </c>
      <c r="BI90" s="460">
        <f>(BI$70=Hire_Date)*Monthly_Salary+(AND(BI$68&lt;&gt;Hire_Month)*BH90+AND(BI$68=Hire_Month,BH90&gt;0)*BH90*(1+Annual_Cost_of_Living_Adjustment))*(End_Date&gt;=BI$70)</f>
        <v>68978.52</v>
      </c>
      <c r="BJ90" s="460">
        <f>(BJ$70=Hire_Date)*Monthly_Salary+(AND(BJ$68&lt;&gt;Hire_Month)*BI90+AND(BJ$68=Hire_Month,BI90&gt;0)*BI90*(1+Annual_Cost_of_Living_Adjustment))*(End_Date&gt;=BJ$70)</f>
        <v>68978.52</v>
      </c>
      <c r="BK90" s="460">
        <f>(BK$70=Hire_Date)*Monthly_Salary+(AND(BK$68&lt;&gt;Hire_Month)*BJ90+AND(BK$68=Hire_Month,BJ90&gt;0)*BJ90*(1+Annual_Cost_of_Living_Adjustment))*(End_Date&gt;=BK$70)</f>
        <v>68978.52</v>
      </c>
      <c r="BL90" s="460">
        <f>(BL$70=Hire_Date)*Monthly_Salary+(AND(BL$68&lt;&gt;Hire_Month)*BK90+AND(BL$68=Hire_Month,BK90&gt;0)*BK90*(1+Annual_Cost_of_Living_Adjustment))*(End_Date&gt;=BL$70)</f>
        <v>68978.52</v>
      </c>
      <c r="BM90" s="460">
        <f>(BM$70=Hire_Date)*Monthly_Salary+(AND(BM$68&lt;&gt;Hire_Month)*BL90+AND(BM$68=Hire_Month,BL90&gt;0)*BL90*(1+Annual_Cost_of_Living_Adjustment))*(End_Date&gt;=BM$70)</f>
        <v>70358.0904</v>
      </c>
      <c r="BN90" s="460">
        <f>(BN$70=Hire_Date)*Monthly_Salary+(AND(BN$68&lt;&gt;Hire_Month)*BM90+AND(BN$68=Hire_Month,BM90&gt;0)*BM90*(1+Annual_Cost_of_Living_Adjustment))*(End_Date&gt;=BN$70)</f>
        <v>70358.0904</v>
      </c>
      <c r="BO90" s="460">
        <f>(BO$70=Hire_Date)*Monthly_Salary+(AND(BO$68&lt;&gt;Hire_Month)*BN90+AND(BO$68=Hire_Month,BN90&gt;0)*BN90*(1+Annual_Cost_of_Living_Adjustment))*(End_Date&gt;=BO$70)</f>
        <v>70358.0904</v>
      </c>
      <c r="BP90" s="460">
        <f>(BP$70=Hire_Date)*Monthly_Salary+(AND(BP$68&lt;&gt;Hire_Month)*BO90+AND(BP$68=Hire_Month,BO90&gt;0)*BO90*(1+Annual_Cost_of_Living_Adjustment))*(End_Date&gt;=BP$70)</f>
        <v>70358.0904</v>
      </c>
      <c r="BQ90" s="460">
        <f>(BQ$70=Hire_Date)*Monthly_Salary+(AND(BQ$68&lt;&gt;Hire_Month)*BP90+AND(BQ$68=Hire_Month,BP90&gt;0)*BP90*(1+Annual_Cost_of_Living_Adjustment))*(End_Date&gt;=BQ$70)</f>
        <v>70358.0904</v>
      </c>
      <c r="BR90" s="460">
        <f>(BR$70=Hire_Date)*Monthly_Salary+(AND(BR$68&lt;&gt;Hire_Month)*BQ90+AND(BR$68=Hire_Month,BQ90&gt;0)*BQ90*(1+Annual_Cost_of_Living_Adjustment))*(End_Date&gt;=BR$70)</f>
        <v>70358.0904</v>
      </c>
      <c r="BS90" s="460">
        <f>(BS$70=Hire_Date)*Monthly_Salary+(AND(BS$68&lt;&gt;Hire_Month)*BR90+AND(BS$68=Hire_Month,BR90&gt;0)*BR90*(1+Annual_Cost_of_Living_Adjustment))*(End_Date&gt;=BS$70)</f>
        <v>70358.0904</v>
      </c>
      <c r="BT90" s="460">
        <f>(BT$70=Hire_Date)*Monthly_Salary+(AND(BT$68&lt;&gt;Hire_Month)*BS90+AND(BT$68=Hire_Month,BS90&gt;0)*BS90*(1+Annual_Cost_of_Living_Adjustment))*(End_Date&gt;=BT$70)</f>
        <v>70358.0904</v>
      </c>
      <c r="BU90" s="460">
        <f>(BU$70=Hire_Date)*Monthly_Salary+(AND(BU$68&lt;&gt;Hire_Month)*BT90+AND(BU$68=Hire_Month,BT90&gt;0)*BT90*(1+Annual_Cost_of_Living_Adjustment))*(End_Date&gt;=BU$70)</f>
        <v>70358.0904</v>
      </c>
      <c r="BV90" s="460">
        <f>(BV$70=Hire_Date)*Monthly_Salary+(AND(BV$68&lt;&gt;Hire_Month)*BU90+AND(BV$68=Hire_Month,BU90&gt;0)*BU90*(1+Annual_Cost_of_Living_Adjustment))*(End_Date&gt;=BV$70)</f>
        <v>70358.0904</v>
      </c>
      <c r="BW90" s="460">
        <f>(BW$70=Hire_Date)*Monthly_Salary+(AND(BW$68&lt;&gt;Hire_Month)*BV90+AND(BW$68=Hire_Month,BV90&gt;0)*BV90*(1+Annual_Cost_of_Living_Adjustment))*(End_Date&gt;=BW$70)</f>
        <v>70358.0904</v>
      </c>
      <c r="BX90" s="460">
        <f>(BX$70=Hire_Date)*Monthly_Salary+(AND(BX$68&lt;&gt;Hire_Month)*BW90+AND(BX$68=Hire_Month,BW90&gt;0)*BW90*(1+Annual_Cost_of_Living_Adjustment))*(End_Date&gt;=BX$70)</f>
        <v>70358.0904</v>
      </c>
      <c r="BY90" s="460">
        <f>(BY$70=Hire_Date)*Monthly_Salary+(AND(BY$68&lt;&gt;Hire_Month)*BX90+AND(BY$68=Hire_Month,BX90&gt;0)*BX90*(1+Annual_Cost_of_Living_Adjustment))*(End_Date&gt;=BY$70)</f>
        <v>71765.25221</v>
      </c>
      <c r="BZ90" s="460">
        <f>(BZ$70=Hire_Date)*Monthly_Salary+(AND(BZ$68&lt;&gt;Hire_Month)*BY90+AND(BZ$68=Hire_Month,BY90&gt;0)*BY90*(1+Annual_Cost_of_Living_Adjustment))*(End_Date&gt;=BZ$70)</f>
        <v>71765.25221</v>
      </c>
      <c r="CA90" s="460">
        <f>(CA$70=Hire_Date)*Monthly_Salary+(AND(CA$68&lt;&gt;Hire_Month)*BZ90+AND(CA$68=Hire_Month,BZ90&gt;0)*BZ90*(1+Annual_Cost_of_Living_Adjustment))*(End_Date&gt;=CA$70)</f>
        <v>71765.25221</v>
      </c>
      <c r="CB90" s="460">
        <f>(CB$70=Hire_Date)*Monthly_Salary+(AND(CB$68&lt;&gt;Hire_Month)*CA90+AND(CB$68=Hire_Month,CA90&gt;0)*CA90*(1+Annual_Cost_of_Living_Adjustment))*(End_Date&gt;=CB$70)</f>
        <v>71765.25221</v>
      </c>
      <c r="CC90" s="460">
        <f>(CC$70=Hire_Date)*Monthly_Salary+(AND(CC$68&lt;&gt;Hire_Month)*CB90+AND(CC$68=Hire_Month,CB90&gt;0)*CB90*(1+Annual_Cost_of_Living_Adjustment))*(End_Date&gt;=CC$70)</f>
        <v>71765.25221</v>
      </c>
      <c r="CD90" s="460">
        <f>(CD$70=Hire_Date)*Monthly_Salary+(AND(CD$68&lt;&gt;Hire_Month)*CC90+AND(CD$68=Hire_Month,CC90&gt;0)*CC90*(1+Annual_Cost_of_Living_Adjustment))*(End_Date&gt;=CD$70)</f>
        <v>71765.25221</v>
      </c>
      <c r="CE90" s="460">
        <f>(CE$70=Hire_Date)*Monthly_Salary+(AND(CE$68&lt;&gt;Hire_Month)*CD90+AND(CE$68=Hire_Month,CD90&gt;0)*CD90*(1+Annual_Cost_of_Living_Adjustment))*(End_Date&gt;=CE$70)</f>
        <v>71765.25221</v>
      </c>
      <c r="CF90" s="460">
        <f>(CF$70=Hire_Date)*Monthly_Salary+(AND(CF$68&lt;&gt;Hire_Month)*CE90+AND(CF$68=Hire_Month,CE90&gt;0)*CE90*(1+Annual_Cost_of_Living_Adjustment))*(End_Date&gt;=CF$70)</f>
        <v>71765.25221</v>
      </c>
      <c r="CG90" s="460">
        <f>(CG$70=Hire_Date)*Monthly_Salary+(AND(CG$68&lt;&gt;Hire_Month)*CF90+AND(CG$68=Hire_Month,CF90&gt;0)*CF90*(1+Annual_Cost_of_Living_Adjustment))*(End_Date&gt;=CG$70)</f>
        <v>71765.25221</v>
      </c>
      <c r="CH90" s="460">
        <f>(CH$70=Hire_Date)*Monthly_Salary+(AND(CH$68&lt;&gt;Hire_Month)*CG90+AND(CH$68=Hire_Month,CG90&gt;0)*CG90*(1+Annual_Cost_of_Living_Adjustment))*(End_Date&gt;=CH$70)</f>
        <v>71765.25221</v>
      </c>
      <c r="CI90" s="460">
        <f>(CI$70=Hire_Date)*Monthly_Salary+(AND(CI$68&lt;&gt;Hire_Month)*CH90+AND(CI$68=Hire_Month,CH90&gt;0)*CH90*(1+Annual_Cost_of_Living_Adjustment))*(End_Date&gt;=CI$70)</f>
        <v>71765.25221</v>
      </c>
      <c r="CJ90" s="460">
        <f>(CJ$70=Hire_Date)*Monthly_Salary+(AND(CJ$68&lt;&gt;Hire_Month)*CI90+AND(CJ$68=Hire_Month,CI90&gt;0)*CI90*(1+Annual_Cost_of_Living_Adjustment))*(End_Date&gt;=CJ$70)</f>
        <v>71765.25221</v>
      </c>
      <c r="CK90" s="460">
        <f>(CK$70=Hire_Date)*Monthly_Salary+(AND(CK$68&lt;&gt;Hire_Month)*CJ90+AND(CK$68=Hire_Month,CJ90&gt;0)*CJ90*(1+Annual_Cost_of_Living_Adjustment))*(End_Date&gt;=CK$70)</f>
        <v>73200.55725</v>
      </c>
      <c r="CL90" s="460">
        <f>(CL$70=Hire_Date)*Monthly_Salary+(AND(CL$68&lt;&gt;Hire_Month)*CK90+AND(CL$68=Hire_Month,CK90&gt;0)*CK90*(1+Annual_Cost_of_Living_Adjustment))*(End_Date&gt;=CL$70)</f>
        <v>73200.55725</v>
      </c>
      <c r="CM90" s="460">
        <f>(CM$70=Hire_Date)*Monthly_Salary+(AND(CM$68&lt;&gt;Hire_Month)*CL90+AND(CM$68=Hire_Month,CL90&gt;0)*CL90*(1+Annual_Cost_of_Living_Adjustment))*(End_Date&gt;=CM$70)</f>
        <v>73200.55725</v>
      </c>
      <c r="CN90" s="460">
        <f>(CN$70=Hire_Date)*Monthly_Salary+(AND(CN$68&lt;&gt;Hire_Month)*CM90+AND(CN$68=Hire_Month,CM90&gt;0)*CM90*(1+Annual_Cost_of_Living_Adjustment))*(End_Date&gt;=CN$70)</f>
        <v>73200.55725</v>
      </c>
      <c r="CO90" s="460">
        <f>(CO$70=Hire_Date)*Monthly_Salary+(AND(CO$68&lt;&gt;Hire_Month)*CN90+AND(CO$68=Hire_Month,CN90&gt;0)*CN90*(1+Annual_Cost_of_Living_Adjustment))*(End_Date&gt;=CO$70)</f>
        <v>73200.55725</v>
      </c>
      <c r="CP90" s="460">
        <f>(CP$70=Hire_Date)*Monthly_Salary+(AND(CP$68&lt;&gt;Hire_Month)*CO90+AND(CP$68=Hire_Month,CO90&gt;0)*CO90*(1+Annual_Cost_of_Living_Adjustment))*(End_Date&gt;=CP$70)</f>
        <v>73200.55725</v>
      </c>
      <c r="CQ90" s="460">
        <f>(CQ$70=Hire_Date)*Monthly_Salary+(AND(CQ$68&lt;&gt;Hire_Month)*CP90+AND(CQ$68=Hire_Month,CP90&gt;0)*CP90*(1+Annual_Cost_of_Living_Adjustment))*(End_Date&gt;=CQ$70)</f>
        <v>73200.55725</v>
      </c>
      <c r="CR90" s="460">
        <f>(CR$70=Hire_Date)*Monthly_Salary+(AND(CR$68&lt;&gt;Hire_Month)*CQ90+AND(CR$68=Hire_Month,CQ90&gt;0)*CQ90*(1+Annual_Cost_of_Living_Adjustment))*(End_Date&gt;=CR$70)</f>
        <v>73200.55725</v>
      </c>
      <c r="CS90" s="460">
        <f>(CS$70=Hire_Date)*Monthly_Salary+(AND(CS$68&lt;&gt;Hire_Month)*CR90+AND(CS$68=Hire_Month,CR90&gt;0)*CR90*(1+Annual_Cost_of_Living_Adjustment))*(End_Date&gt;=CS$70)</f>
        <v>73200.55725</v>
      </c>
      <c r="CT90" s="460">
        <f>(CT$70=Hire_Date)*Monthly_Salary+(AND(CT$68&lt;&gt;Hire_Month)*CS90+AND(CT$68=Hire_Month,CS90&gt;0)*CS90*(1+Annual_Cost_of_Living_Adjustment))*(End_Date&gt;=CT$70)</f>
        <v>73200.55725</v>
      </c>
      <c r="CU90" s="460">
        <f>(CU$70=Hire_Date)*Monthly_Salary+(AND(CU$68&lt;&gt;Hire_Month)*CT90+AND(CU$68=Hire_Month,CT90&gt;0)*CT90*(1+Annual_Cost_of_Living_Adjustment))*(End_Date&gt;=CU$70)</f>
        <v>73200.55725</v>
      </c>
      <c r="CV90" s="460">
        <f>(CV$70=Hire_Date)*Monthly_Salary+(AND(CV$68&lt;&gt;Hire_Month)*CU90+AND(CV$68=Hire_Month,CU90&gt;0)*CU90*(1+Annual_Cost_of_Living_Adjustment))*(End_Date&gt;=CV$70)</f>
        <v>73200.55725</v>
      </c>
      <c r="CW90" s="460">
        <f>(CW$70=Hire_Date)*Monthly_Salary+(AND(CW$68&lt;&gt;Hire_Month)*CV90+AND(CW$68=Hire_Month,CV90&gt;0)*CV90*(1+Annual_Cost_of_Living_Adjustment))*(End_Date&gt;=CW$70)</f>
        <v>74664.5684</v>
      </c>
      <c r="CX90" s="460">
        <f>(CX$70=Hire_Date)*Monthly_Salary+(AND(CX$68&lt;&gt;Hire_Month)*CW90+AND(CX$68=Hire_Month,CW90&gt;0)*CW90*(1+Annual_Cost_of_Living_Adjustment))*(End_Date&gt;=CX$70)</f>
        <v>74664.5684</v>
      </c>
      <c r="CY90" s="460">
        <f>(CY$70=Hire_Date)*Monthly_Salary+(AND(CY$68&lt;&gt;Hire_Month)*CX90+AND(CY$68=Hire_Month,CX90&gt;0)*CX90*(1+Annual_Cost_of_Living_Adjustment))*(End_Date&gt;=CY$70)</f>
        <v>74664.5684</v>
      </c>
      <c r="CZ90" s="460">
        <f>(CZ$70=Hire_Date)*Monthly_Salary+(AND(CZ$68&lt;&gt;Hire_Month)*CY90+AND(CZ$68=Hire_Month,CY90&gt;0)*CY90*(1+Annual_Cost_of_Living_Adjustment))*(End_Date&gt;=CZ$70)</f>
        <v>74664.5684</v>
      </c>
      <c r="DA90" s="460">
        <f>(DA$70=Hire_Date)*Monthly_Salary+(AND(DA$68&lt;&gt;Hire_Month)*CZ90+AND(DA$68=Hire_Month,CZ90&gt;0)*CZ90*(1+Annual_Cost_of_Living_Adjustment))*(End_Date&gt;=DA$70)</f>
        <v>74664.5684</v>
      </c>
      <c r="DB90" s="460">
        <f>(DB$70=Hire_Date)*Monthly_Salary+(AND(DB$68&lt;&gt;Hire_Month)*DA90+AND(DB$68=Hire_Month,DA90&gt;0)*DA90*(1+Annual_Cost_of_Living_Adjustment))*(End_Date&gt;=DB$70)</f>
        <v>74664.5684</v>
      </c>
      <c r="DC90" s="460">
        <f>(DC$70=Hire_Date)*Monthly_Salary+(AND(DC$68&lt;&gt;Hire_Month)*DB90+AND(DC$68=Hire_Month,DB90&gt;0)*DB90*(1+Annual_Cost_of_Living_Adjustment))*(End_Date&gt;=DC$70)</f>
        <v>74664.5684</v>
      </c>
      <c r="DD90" s="460">
        <f>(DD$70=Hire_Date)*Monthly_Salary+(AND(DD$68&lt;&gt;Hire_Month)*DC90+AND(DD$68=Hire_Month,DC90&gt;0)*DC90*(1+Annual_Cost_of_Living_Adjustment))*(End_Date&gt;=DD$70)</f>
        <v>74664.5684</v>
      </c>
      <c r="DE90" s="460">
        <f>(DE$70=Hire_Date)*Monthly_Salary+(AND(DE$68&lt;&gt;Hire_Month)*DD90+AND(DE$68=Hire_Month,DD90&gt;0)*DD90*(1+Annual_Cost_of_Living_Adjustment))*(End_Date&gt;=DE$70)</f>
        <v>74664.5684</v>
      </c>
      <c r="DF90" s="460">
        <f>(DF$70=Hire_Date)*Monthly_Salary+(AND(DF$68&lt;&gt;Hire_Month)*DE90+AND(DF$68=Hire_Month,DE90&gt;0)*DE90*(1+Annual_Cost_of_Living_Adjustment))*(End_Date&gt;=DF$70)</f>
        <v>74664.5684</v>
      </c>
      <c r="DG90" s="460">
        <f>(DG$70=Hire_Date)*Monthly_Salary+(AND(DG$68&lt;&gt;Hire_Month)*DF90+AND(DG$68=Hire_Month,DF90&gt;0)*DF90*(1+Annual_Cost_of_Living_Adjustment))*(End_Date&gt;=DG$70)</f>
        <v>74664.5684</v>
      </c>
      <c r="DH90" s="460">
        <f>(DH$70=Hire_Date)*Monthly_Salary+(AND(DH$68&lt;&gt;Hire_Month)*DG90+AND(DH$68=Hire_Month,DG90&gt;0)*DG90*(1+Annual_Cost_of_Living_Adjustment))*(End_Date&gt;=DH$70)</f>
        <v>74664.5684</v>
      </c>
      <c r="DI90" s="460">
        <f>(DI$70=Hire_Date)*Monthly_Salary+(AND(DI$68&lt;&gt;Hire_Month)*DH90+AND(DI$68=Hire_Month,DH90&gt;0)*DH90*(1+Annual_Cost_of_Living_Adjustment))*(End_Date&gt;=DI$70)</f>
        <v>76157.85977</v>
      </c>
      <c r="DJ90" s="460">
        <f>(DJ$70=Hire_Date)*Monthly_Salary+(AND(DJ$68&lt;&gt;Hire_Month)*DI90+AND(DJ$68=Hire_Month,DI90&gt;0)*DI90*(1+Annual_Cost_of_Living_Adjustment))*(End_Date&gt;=DJ$70)</f>
        <v>76157.85977</v>
      </c>
      <c r="DK90" s="460">
        <f>(DK$70=Hire_Date)*Monthly_Salary+(AND(DK$68&lt;&gt;Hire_Month)*DJ90+AND(DK$68=Hire_Month,DJ90&gt;0)*DJ90*(1+Annual_Cost_of_Living_Adjustment))*(End_Date&gt;=DK$70)</f>
        <v>76157.85977</v>
      </c>
      <c r="DL90" s="460">
        <f>(DL$70=Hire_Date)*Monthly_Salary+(AND(DL$68&lt;&gt;Hire_Month)*DK90+AND(DL$68=Hire_Month,DK90&gt;0)*DK90*(1+Annual_Cost_of_Living_Adjustment))*(End_Date&gt;=DL$70)</f>
        <v>76157.85977</v>
      </c>
      <c r="DM90" s="460">
        <f>(DM$70=Hire_Date)*Monthly_Salary+(AND(DM$68&lt;&gt;Hire_Month)*DL90+AND(DM$68=Hire_Month,DL90&gt;0)*DL90*(1+Annual_Cost_of_Living_Adjustment))*(End_Date&gt;=DM$70)</f>
        <v>76157.85977</v>
      </c>
      <c r="DN90" s="460">
        <f>(DN$70=Hire_Date)*Monthly_Salary+(AND(DN$68&lt;&gt;Hire_Month)*DM90+AND(DN$68=Hire_Month,DM90&gt;0)*DM90*(1+Annual_Cost_of_Living_Adjustment))*(End_Date&gt;=DN$70)</f>
        <v>76157.85977</v>
      </c>
      <c r="DO90" s="460">
        <f>(DO$70=Hire_Date)*Monthly_Salary+(AND(DO$68&lt;&gt;Hire_Month)*DN90+AND(DO$68=Hire_Month,DN90&gt;0)*DN90*(1+Annual_Cost_of_Living_Adjustment))*(End_Date&gt;=DO$70)</f>
        <v>76157.85977</v>
      </c>
      <c r="DP90" s="460">
        <f>(DP$70=Hire_Date)*Monthly_Salary+(AND(DP$68&lt;&gt;Hire_Month)*DO90+AND(DP$68=Hire_Month,DO90&gt;0)*DO90*(1+Annual_Cost_of_Living_Adjustment))*(End_Date&gt;=DP$70)</f>
        <v>76157.85977</v>
      </c>
      <c r="DQ90" s="460">
        <f>(DQ$70=Hire_Date)*Monthly_Salary+(AND(DQ$68&lt;&gt;Hire_Month)*DP90+AND(DQ$68=Hire_Month,DP90&gt;0)*DP90*(1+Annual_Cost_of_Living_Adjustment))*(End_Date&gt;=DQ$70)</f>
        <v>76157.85977</v>
      </c>
      <c r="DR90" s="460">
        <f>(DR$70=Hire_Date)*Monthly_Salary+(AND(DR$68&lt;&gt;Hire_Month)*DQ90+AND(DR$68=Hire_Month,DQ90&gt;0)*DQ90*(1+Annual_Cost_of_Living_Adjustment))*(End_Date&gt;=DR$70)</f>
        <v>76157.85977</v>
      </c>
      <c r="DS90" s="460">
        <f>(DS$70=Hire_Date)*Monthly_Salary+(AND(DS$68&lt;&gt;Hire_Month)*DR90+AND(DS$68=Hire_Month,DR90&gt;0)*DR90*(1+Annual_Cost_of_Living_Adjustment))*(End_Date&gt;=DS$70)</f>
        <v>76157.85977</v>
      </c>
      <c r="DT90" s="460">
        <f>(DT$70=Hire_Date)*Monthly_Salary+(AND(DT$68&lt;&gt;Hire_Month)*DS90+AND(DT$68=Hire_Month,DS90&gt;0)*DS90*(1+Annual_Cost_of_Living_Adjustment))*(End_Date&gt;=DT$70)</f>
        <v>76157.85977</v>
      </c>
      <c r="DU90" s="460">
        <f>(DU$70=Hire_Date)*Monthly_Salary+(AND(DU$68&lt;&gt;Hire_Month)*DT90+AND(DU$68=Hire_Month,DT90&gt;0)*DT90*(1+Annual_Cost_of_Living_Adjustment))*(End_Date&gt;=DU$70)</f>
        <v>77681.01696</v>
      </c>
      <c r="DV90" s="460">
        <f>(DV$70=Hire_Date)*Monthly_Salary+(AND(DV$68&lt;&gt;Hire_Month)*DU90+AND(DV$68=Hire_Month,DU90&gt;0)*DU90*(1+Annual_Cost_of_Living_Adjustment))*(End_Date&gt;=DV$70)</f>
        <v>77681.01696</v>
      </c>
      <c r="DW90" s="460">
        <f>(DW$70=Hire_Date)*Monthly_Salary+(AND(DW$68&lt;&gt;Hire_Month)*DV90+AND(DW$68=Hire_Month,DV90&gt;0)*DV90*(1+Annual_Cost_of_Living_Adjustment))*(End_Date&gt;=DW$70)</f>
        <v>77681.01696</v>
      </c>
      <c r="DX90" s="460">
        <f>(DX$70=Hire_Date)*Monthly_Salary+(AND(DX$68&lt;&gt;Hire_Month)*DW90+AND(DX$68=Hire_Month,DW90&gt;0)*DW90*(1+Annual_Cost_of_Living_Adjustment))*(End_Date&gt;=DX$70)</f>
        <v>77681.01696</v>
      </c>
      <c r="DY90" s="460">
        <f>(DY$70=Hire_Date)*Monthly_Salary+(AND(DY$68&lt;&gt;Hire_Month)*DX90+AND(DY$68=Hire_Month,DX90&gt;0)*DX90*(1+Annual_Cost_of_Living_Adjustment))*(End_Date&gt;=DY$70)</f>
        <v>77681.01696</v>
      </c>
      <c r="DZ90" s="460">
        <f>(DZ$70=Hire_Date)*Monthly_Salary+(AND(DZ$68&lt;&gt;Hire_Month)*DY90+AND(DZ$68=Hire_Month,DY90&gt;0)*DY90*(1+Annual_Cost_of_Living_Adjustment))*(End_Date&gt;=DZ$70)</f>
        <v>77681.01696</v>
      </c>
      <c r="EA90" s="460">
        <f>(EA$70=Hire_Date)*Monthly_Salary+(AND(EA$68&lt;&gt;Hire_Month)*DZ90+AND(EA$68=Hire_Month,DZ90&gt;0)*DZ90*(1+Annual_Cost_of_Living_Adjustment))*(End_Date&gt;=EA$70)</f>
        <v>77681.01696</v>
      </c>
      <c r="EB90" s="460">
        <f>(EB$70=Hire_Date)*Monthly_Salary+(AND(EB$68&lt;&gt;Hire_Month)*EA90+AND(EB$68=Hire_Month,EA90&gt;0)*EA90*(1+Annual_Cost_of_Living_Adjustment))*(End_Date&gt;=EB$70)</f>
        <v>77681.01696</v>
      </c>
      <c r="EC90" s="460">
        <f>(EC$70=Hire_Date)*Monthly_Salary+(AND(EC$68&lt;&gt;Hire_Month)*EB90+AND(EC$68=Hire_Month,EB90&gt;0)*EB90*(1+Annual_Cost_of_Living_Adjustment))*(End_Date&gt;=EC$70)</f>
        <v>77681.01696</v>
      </c>
      <c r="ED90" s="460">
        <f>(ED$70=Hire_Date)*Monthly_Salary+(AND(ED$68&lt;&gt;Hire_Month)*EC90+AND(ED$68=Hire_Month,EC90&gt;0)*EC90*(1+Annual_Cost_of_Living_Adjustment))*(End_Date&gt;=ED$70)</f>
        <v>77681.01696</v>
      </c>
      <c r="EE90" s="460">
        <f>(EE$70=Hire_Date)*Monthly_Salary+(AND(EE$68&lt;&gt;Hire_Month)*ED90+AND(EE$68=Hire_Month,ED90&gt;0)*ED90*(1+Annual_Cost_of_Living_Adjustment))*(End_Date&gt;=EE$70)</f>
        <v>77681.01696</v>
      </c>
      <c r="EF90" s="461">
        <f>(EF$70=Hire_Date)*Monthly_Salary+(AND(EF$68&lt;&gt;Hire_Month)*EE90+AND(EF$68=Hire_Month,EE90&gt;0)*EE90*(1+Annual_Cost_of_Living_Adjustment))*(End_Date&gt;=EF$70)</f>
        <v>77681.01696</v>
      </c>
      <c r="EG90" s="461">
        <f>(EG$70=Hire_Date)*Monthly_Salary+(AND(EG$68&lt;&gt;Hire_Month)*EF90+AND(EG$68=Hire_Month,EF90&gt;0)*EF90*(1+Annual_Cost_of_Living_Adjustment))*(End_Date&gt;=EG$70)</f>
        <v>79234.6373</v>
      </c>
      <c r="EH90" s="461">
        <f>(EH$70=Hire_Date)*Monthly_Salary+(AND(EH$68&lt;&gt;Hire_Month)*EG90+AND(EH$68=Hire_Month,EG90&gt;0)*EG90*(1+Annual_Cost_of_Living_Adjustment))*(End_Date&gt;=EH$70)</f>
        <v>79234.6373</v>
      </c>
      <c r="EI90" s="461">
        <f>(EI$70=Hire_Date)*Monthly_Salary+(AND(EI$68&lt;&gt;Hire_Month)*EH90+AND(EI$68=Hire_Month,EH90&gt;0)*EH90*(1+Annual_Cost_of_Living_Adjustment))*(End_Date&gt;=EI$70)</f>
        <v>79234.6373</v>
      </c>
      <c r="EJ90" s="461">
        <f>(EJ$70=Hire_Date)*Monthly_Salary+(AND(EJ$68&lt;&gt;Hire_Month)*EI90+AND(EJ$68=Hire_Month,EI90&gt;0)*EI90*(1+Annual_Cost_of_Living_Adjustment))*(End_Date&gt;=EJ$70)</f>
        <v>79234.6373</v>
      </c>
      <c r="EK90" s="461">
        <f>(EK$70=Hire_Date)*Monthly_Salary+(AND(EK$68&lt;&gt;Hire_Month)*EJ90+AND(EK$68=Hire_Month,EJ90&gt;0)*EJ90*(1+Annual_Cost_of_Living_Adjustment))*(End_Date&gt;=EK$70)</f>
        <v>79234.6373</v>
      </c>
      <c r="EL90" s="461">
        <f>(EL$70=Hire_Date)*Monthly_Salary+(AND(EL$68&lt;&gt;Hire_Month)*EK90+AND(EL$68=Hire_Month,EK90&gt;0)*EK90*(1+Annual_Cost_of_Living_Adjustment))*(End_Date&gt;=EL$70)</f>
        <v>79234.6373</v>
      </c>
      <c r="EM90" s="461">
        <f>(EM$70=Hire_Date)*Monthly_Salary+(AND(EM$68&lt;&gt;Hire_Month)*EL90+AND(EM$68=Hire_Month,EL90&gt;0)*EL90*(1+Annual_Cost_of_Living_Adjustment))*(End_Date&gt;=EM$70)</f>
        <v>79234.6373</v>
      </c>
      <c r="EN90" s="461">
        <f>(EN$70=Hire_Date)*Monthly_Salary+(AND(EN$68&lt;&gt;Hire_Month)*EM90+AND(EN$68=Hire_Month,EM90&gt;0)*EM90*(1+Annual_Cost_of_Living_Adjustment))*(End_Date&gt;=EN$70)</f>
        <v>79234.6373</v>
      </c>
      <c r="EO90" s="461">
        <f>(EO$70=Hire_Date)*Monthly_Salary+(AND(EO$68&lt;&gt;Hire_Month)*EN90+AND(EO$68=Hire_Month,EN90&gt;0)*EN90*(1+Annual_Cost_of_Living_Adjustment))*(End_Date&gt;=EO$70)</f>
        <v>79234.6373</v>
      </c>
      <c r="EP90" s="461">
        <f>(EP$70=Hire_Date)*Monthly_Salary+(AND(EP$68&lt;&gt;Hire_Month)*EO90+AND(EP$68=Hire_Month,EO90&gt;0)*EO90*(1+Annual_Cost_of_Living_Adjustment))*(End_Date&gt;=EP$70)</f>
        <v>79234.6373</v>
      </c>
      <c r="EQ90" s="461">
        <f>(EQ$70=Hire_Date)*Monthly_Salary+(AND(EQ$68&lt;&gt;Hire_Month)*EP90+AND(EQ$68=Hire_Month,EP90&gt;0)*EP90*(1+Annual_Cost_of_Living_Adjustment))*(End_Date&gt;=EQ$70)</f>
        <v>79234.6373</v>
      </c>
      <c r="ER90" s="461">
        <f>(ER$70=Hire_Date)*Monthly_Salary+(AND(ER$68&lt;&gt;Hire_Month)*EQ90+AND(ER$68=Hire_Month,EQ90&gt;0)*EQ90*(1+Annual_Cost_of_Living_Adjustment))*(End_Date&gt;=ER$70)</f>
        <v>79234.6373</v>
      </c>
      <c r="ES90" s="371"/>
      <c r="ET90" s="1"/>
      <c r="EU90" s="390"/>
      <c r="EV90" s="462" t="str">
        <f t="shared" si="92"/>
        <v>Team Lead</v>
      </c>
      <c r="EW90" s="463">
        <f>($K90&lt;DATE(Starting_Year,1,1))*1</f>
        <v>0</v>
      </c>
      <c r="EX90" s="463">
        <f>+COUNTIF(Q90,"&gt;0")*FTE</f>
        <v>6</v>
      </c>
      <c r="EY90" s="463">
        <f>+COUNTIF(R90,"&gt;0")*FTE</f>
        <v>6</v>
      </c>
      <c r="EZ90" s="463">
        <f>+COUNTIF(S90,"&gt;0")*FTE</f>
        <v>6</v>
      </c>
      <c r="FA90" s="463">
        <f>+COUNTIF(T90,"&gt;0")*FTE</f>
        <v>6</v>
      </c>
      <c r="FB90" s="463">
        <f>+COUNTIF(U90,"&gt;0")*FTE</f>
        <v>6</v>
      </c>
      <c r="FC90" s="463">
        <f>+COUNTIF(V90,"&gt;0")*FTE</f>
        <v>6</v>
      </c>
      <c r="FD90" s="463">
        <f>+COUNTIF(W90,"&gt;0")*FTE</f>
        <v>6</v>
      </c>
      <c r="FE90" s="463">
        <f>+COUNTIF(X90,"&gt;0")*FTE</f>
        <v>6</v>
      </c>
      <c r="FF90" s="463">
        <f>+COUNTIF(Y90,"&gt;0")*FTE</f>
        <v>6</v>
      </c>
      <c r="FG90" s="463">
        <f>+COUNTIF(Z90,"&gt;0")*FTE</f>
        <v>6</v>
      </c>
      <c r="FH90" s="463">
        <f>+COUNTIF(AA90,"&gt;0")*FTE</f>
        <v>6</v>
      </c>
      <c r="FI90" s="463">
        <f>+COUNTIF(AB90,"&gt;0")*FTE</f>
        <v>6</v>
      </c>
      <c r="FJ90" s="463">
        <f>+COUNTIF(AC90,"&gt;0")*FTE</f>
        <v>6</v>
      </c>
      <c r="FK90" s="463">
        <f>+COUNTIF(AD90,"&gt;0")*FTE</f>
        <v>6</v>
      </c>
      <c r="FL90" s="463">
        <f>+COUNTIF(AE90,"&gt;0")*FTE</f>
        <v>6</v>
      </c>
      <c r="FM90" s="463">
        <f>+COUNTIF(AF90,"&gt;0")*FTE</f>
        <v>6</v>
      </c>
      <c r="FN90" s="463">
        <f>+COUNTIF(AG90,"&gt;0")*FTE</f>
        <v>6</v>
      </c>
      <c r="FO90" s="463">
        <f>+COUNTIF(AH90,"&gt;0")*FTE</f>
        <v>6</v>
      </c>
      <c r="FP90" s="463">
        <f>+COUNTIF(AI90,"&gt;0")*FTE</f>
        <v>6</v>
      </c>
      <c r="FQ90" s="463">
        <f>+COUNTIF(AJ90,"&gt;0")*FTE</f>
        <v>6</v>
      </c>
      <c r="FR90" s="463">
        <f>+COUNTIF(AK90,"&gt;0")*FTE</f>
        <v>6</v>
      </c>
      <c r="FS90" s="463">
        <f>+COUNTIF(AL90,"&gt;0")*FTE</f>
        <v>6</v>
      </c>
      <c r="FT90" s="463">
        <f>+COUNTIF(AM90,"&gt;0")*FTE</f>
        <v>6</v>
      </c>
      <c r="FU90" s="463">
        <f>+COUNTIF(AN90,"&gt;0")*FTE</f>
        <v>6</v>
      </c>
      <c r="FV90" s="463">
        <f>+COUNTIF(AO90,"&gt;0")*FTE</f>
        <v>6</v>
      </c>
      <c r="FW90" s="463">
        <f>+COUNTIF(AP90,"&gt;0")*FTE</f>
        <v>6</v>
      </c>
      <c r="FX90" s="463">
        <f>+COUNTIF(AQ90,"&gt;0")*FTE</f>
        <v>6</v>
      </c>
      <c r="FY90" s="463">
        <f>+COUNTIF(AR90,"&gt;0")*FTE</f>
        <v>6</v>
      </c>
      <c r="FZ90" s="463">
        <f>+COUNTIF(AS90,"&gt;0")*FTE</f>
        <v>6</v>
      </c>
      <c r="GA90" s="463">
        <f>+COUNTIF(AT90,"&gt;0")*FTE</f>
        <v>6</v>
      </c>
      <c r="GB90" s="463">
        <f>+COUNTIF(AU90,"&gt;0")*FTE</f>
        <v>6</v>
      </c>
      <c r="GC90" s="463">
        <f>+COUNTIF(AV90,"&gt;0")*FTE</f>
        <v>6</v>
      </c>
      <c r="GD90" s="463">
        <f>+COUNTIF(AW90,"&gt;0")*FTE</f>
        <v>6</v>
      </c>
      <c r="GE90" s="463">
        <f>+COUNTIF(AX90,"&gt;0")*FTE</f>
        <v>6</v>
      </c>
      <c r="GF90" s="463">
        <f>+COUNTIF(AY90,"&gt;0")*FTE</f>
        <v>6</v>
      </c>
      <c r="GG90" s="463">
        <f>+COUNTIF(AZ90,"&gt;0")*FTE</f>
        <v>6</v>
      </c>
      <c r="GH90" s="463">
        <f>+COUNTIF(BA90,"&gt;0")*FTE</f>
        <v>6</v>
      </c>
      <c r="GI90" s="463">
        <f>+COUNTIF(BB90,"&gt;0")*FTE</f>
        <v>6</v>
      </c>
      <c r="GJ90" s="463">
        <f>+COUNTIF(BC90,"&gt;0")*FTE</f>
        <v>6</v>
      </c>
      <c r="GK90" s="463">
        <f>+COUNTIF(BD90,"&gt;0")*FTE</f>
        <v>6</v>
      </c>
      <c r="GL90" s="463">
        <f>+COUNTIF(BE90,"&gt;0")*FTE</f>
        <v>6</v>
      </c>
      <c r="GM90" s="463">
        <f>+COUNTIF(BF90,"&gt;0")*FTE</f>
        <v>6</v>
      </c>
      <c r="GN90" s="463">
        <f>+COUNTIF(BG90,"&gt;0")*FTE</f>
        <v>6</v>
      </c>
      <c r="GO90" s="463">
        <f>+COUNTIF(BH90,"&gt;0")*FTE</f>
        <v>6</v>
      </c>
      <c r="GP90" s="463">
        <f>+COUNTIF(BI90,"&gt;0")*FTE</f>
        <v>6</v>
      </c>
      <c r="GQ90" s="463">
        <f>+COUNTIF(BJ90,"&gt;0")*FTE</f>
        <v>6</v>
      </c>
      <c r="GR90" s="463">
        <f>+COUNTIF(BK90,"&gt;0")*FTE</f>
        <v>6</v>
      </c>
      <c r="GS90" s="463">
        <f>+COUNTIF(BL90,"&gt;0")*FTE</f>
        <v>6</v>
      </c>
      <c r="GT90" s="463">
        <f>+COUNTIF(BM90,"&gt;0")*FTE</f>
        <v>6</v>
      </c>
      <c r="GU90" s="463">
        <f>+COUNTIF(BN90,"&gt;0")*FTE</f>
        <v>6</v>
      </c>
      <c r="GV90" s="463">
        <f>+COUNTIF(BO90,"&gt;0")*FTE</f>
        <v>6</v>
      </c>
      <c r="GW90" s="463">
        <f>+COUNTIF(BP90,"&gt;0")*FTE</f>
        <v>6</v>
      </c>
      <c r="GX90" s="463">
        <f>+COUNTIF(BQ90,"&gt;0")*FTE</f>
        <v>6</v>
      </c>
      <c r="GY90" s="463">
        <f>+COUNTIF(BR90,"&gt;0")*FTE</f>
        <v>6</v>
      </c>
      <c r="GZ90" s="463">
        <f>+COUNTIF(BS90,"&gt;0")*FTE</f>
        <v>6</v>
      </c>
      <c r="HA90" s="463">
        <f>+COUNTIF(BT90,"&gt;0")*FTE</f>
        <v>6</v>
      </c>
      <c r="HB90" s="463">
        <f>+COUNTIF(BU90,"&gt;0")*FTE</f>
        <v>6</v>
      </c>
      <c r="HC90" s="463">
        <f>+COUNTIF(BV90,"&gt;0")*FTE</f>
        <v>6</v>
      </c>
      <c r="HD90" s="463">
        <f>+COUNTIF(BW90,"&gt;0")*FTE</f>
        <v>6</v>
      </c>
      <c r="HE90" s="463">
        <f>+COUNTIF(BX90,"&gt;0")*FTE</f>
        <v>6</v>
      </c>
      <c r="HF90" s="463">
        <f>+COUNTIF(BY90,"&gt;0")*FTE</f>
        <v>6</v>
      </c>
      <c r="HG90" s="463">
        <f>+COUNTIF(BZ90,"&gt;0")*FTE</f>
        <v>6</v>
      </c>
      <c r="HH90" s="463">
        <f>+COUNTIF(CA90,"&gt;0")*FTE</f>
        <v>6</v>
      </c>
      <c r="HI90" s="463">
        <f>+COUNTIF(CB90,"&gt;0")*FTE</f>
        <v>6</v>
      </c>
      <c r="HJ90" s="463">
        <f>+COUNTIF(CC90,"&gt;0")*FTE</f>
        <v>6</v>
      </c>
      <c r="HK90" s="463">
        <f>+COUNTIF(CD90,"&gt;0")*FTE</f>
        <v>6</v>
      </c>
      <c r="HL90" s="463">
        <f>+COUNTIF(CE90,"&gt;0")*FTE</f>
        <v>6</v>
      </c>
      <c r="HM90" s="463">
        <f>+COUNTIF(CF90,"&gt;0")*FTE</f>
        <v>6</v>
      </c>
      <c r="HN90" s="463">
        <f>+COUNTIF(CG90,"&gt;0")*FTE</f>
        <v>6</v>
      </c>
      <c r="HO90" s="463">
        <f>+COUNTIF(CH90,"&gt;0")*FTE</f>
        <v>6</v>
      </c>
      <c r="HP90" s="463">
        <f>+COUNTIF(CI90,"&gt;0")*FTE</f>
        <v>6</v>
      </c>
      <c r="HQ90" s="463">
        <f>+COUNTIF(CJ90,"&gt;0")*FTE</f>
        <v>6</v>
      </c>
      <c r="HR90" s="463">
        <f>+COUNTIF(CK90,"&gt;0")*FTE</f>
        <v>6</v>
      </c>
      <c r="HS90" s="463">
        <f>+COUNTIF(CL90,"&gt;0")*FTE</f>
        <v>6</v>
      </c>
      <c r="HT90" s="463">
        <f>+COUNTIF(CM90,"&gt;0")*FTE</f>
        <v>6</v>
      </c>
      <c r="HU90" s="463">
        <f>+COUNTIF(CN90,"&gt;0")*FTE</f>
        <v>6</v>
      </c>
      <c r="HV90" s="463">
        <f>+COUNTIF(CO90,"&gt;0")*FTE</f>
        <v>6</v>
      </c>
      <c r="HW90" s="463">
        <f>+COUNTIF(CP90,"&gt;0")*FTE</f>
        <v>6</v>
      </c>
      <c r="HX90" s="463">
        <f>+COUNTIF(CQ90,"&gt;0")*FTE</f>
        <v>6</v>
      </c>
      <c r="HY90" s="463">
        <f>+COUNTIF(CR90,"&gt;0")*FTE</f>
        <v>6</v>
      </c>
      <c r="HZ90" s="463">
        <f>+COUNTIF(CS90,"&gt;0")*FTE</f>
        <v>6</v>
      </c>
      <c r="IA90" s="463">
        <f>+COUNTIF(CT90,"&gt;0")*FTE</f>
        <v>6</v>
      </c>
      <c r="IB90" s="463">
        <f>+COUNTIF(CU90,"&gt;0")*FTE</f>
        <v>6</v>
      </c>
      <c r="IC90" s="463">
        <f>+COUNTIF(CV90,"&gt;0")*FTE</f>
        <v>6</v>
      </c>
      <c r="ID90" s="463">
        <f>+COUNTIF(CW90,"&gt;0")*FTE</f>
        <v>6</v>
      </c>
      <c r="IE90" s="463">
        <f>+COUNTIF(CX90,"&gt;0")*FTE</f>
        <v>6</v>
      </c>
      <c r="IF90" s="463">
        <f>+COUNTIF(CY90,"&gt;0")*FTE</f>
        <v>6</v>
      </c>
      <c r="IG90" s="463">
        <f>+COUNTIF(CZ90,"&gt;0")*FTE</f>
        <v>6</v>
      </c>
      <c r="IH90" s="463">
        <f>+COUNTIF(DA90,"&gt;0")*FTE</f>
        <v>6</v>
      </c>
      <c r="II90" s="463">
        <f>+COUNTIF(DB90,"&gt;0")*FTE</f>
        <v>6</v>
      </c>
      <c r="IJ90" s="463">
        <f>+COUNTIF(DC90,"&gt;0")*FTE</f>
        <v>6</v>
      </c>
      <c r="IK90" s="463">
        <f>+COUNTIF(DD90,"&gt;0")*FTE</f>
        <v>6</v>
      </c>
      <c r="IL90" s="463">
        <f>+COUNTIF(DE90,"&gt;0")*FTE</f>
        <v>6</v>
      </c>
      <c r="IM90" s="463">
        <f>+COUNTIF(DF90,"&gt;0")*FTE</f>
        <v>6</v>
      </c>
      <c r="IN90" s="463">
        <f>+COUNTIF(DG90,"&gt;0")*FTE</f>
        <v>6</v>
      </c>
      <c r="IO90" s="463">
        <f>+COUNTIF(DH90,"&gt;0")*FTE</f>
        <v>6</v>
      </c>
      <c r="IP90" s="463">
        <f>+COUNTIF(DI90,"&gt;0")*FTE</f>
        <v>6</v>
      </c>
      <c r="IQ90" s="463">
        <f>+COUNTIF(DJ90,"&gt;0")*FTE</f>
        <v>6</v>
      </c>
      <c r="IR90" s="463">
        <f>+COUNTIF(DK90,"&gt;0")*FTE</f>
        <v>6</v>
      </c>
      <c r="IS90" s="463">
        <f>+COUNTIF(DL90,"&gt;0")*FTE</f>
        <v>6</v>
      </c>
      <c r="IT90" s="463">
        <f>+COUNTIF(DM90,"&gt;0")*FTE</f>
        <v>6</v>
      </c>
      <c r="IU90" s="463">
        <f>+COUNTIF(DN90,"&gt;0")*FTE</f>
        <v>6</v>
      </c>
      <c r="IV90" s="463">
        <f>+COUNTIF(DO90,"&gt;0")*FTE</f>
        <v>6</v>
      </c>
      <c r="IW90" s="463">
        <f>+COUNTIF(DP90,"&gt;0")*FTE</f>
        <v>6</v>
      </c>
      <c r="IX90" s="463">
        <f>+COUNTIF(DQ90,"&gt;0")*FTE</f>
        <v>6</v>
      </c>
      <c r="IY90" s="463">
        <f>+COUNTIF(DR90,"&gt;0")*FTE</f>
        <v>6</v>
      </c>
      <c r="IZ90" s="463">
        <f>+COUNTIF(DS90,"&gt;0")*FTE</f>
        <v>6</v>
      </c>
      <c r="JA90" s="463">
        <f>+COUNTIF(DT90,"&gt;0")*FTE</f>
        <v>6</v>
      </c>
      <c r="JB90" s="463">
        <f>+COUNTIF(DU90,"&gt;0")*FTE</f>
        <v>6</v>
      </c>
      <c r="JC90" s="463">
        <f>+COUNTIF(DV90,"&gt;0")*FTE</f>
        <v>6</v>
      </c>
      <c r="JD90" s="463">
        <f>+COUNTIF(DW90,"&gt;0")*FTE</f>
        <v>6</v>
      </c>
      <c r="JE90" s="463">
        <f>+COUNTIF(DX90,"&gt;0")*FTE</f>
        <v>6</v>
      </c>
      <c r="JF90" s="463">
        <f>+COUNTIF(DY90,"&gt;0")*FTE</f>
        <v>6</v>
      </c>
      <c r="JG90" s="463">
        <f>+COUNTIF(DZ90,"&gt;0")*FTE</f>
        <v>6</v>
      </c>
      <c r="JH90" s="463">
        <f>+COUNTIF(EA90,"&gt;0")*FTE</f>
        <v>6</v>
      </c>
      <c r="JI90" s="463">
        <f>+COUNTIF(EB90,"&gt;0")*FTE</f>
        <v>6</v>
      </c>
      <c r="JJ90" s="463">
        <f>+COUNTIF(EC90,"&gt;0")*FTE</f>
        <v>6</v>
      </c>
      <c r="JK90" s="463">
        <f>+COUNTIF(ED90,"&gt;0")*FTE</f>
        <v>6</v>
      </c>
      <c r="JL90" s="463">
        <f>+COUNTIF(EE90,"&gt;0")*FTE</f>
        <v>6</v>
      </c>
      <c r="JM90" s="463">
        <f>+COUNTIF(EF90,"&gt;0")*FTE</f>
        <v>6</v>
      </c>
      <c r="JN90" s="463">
        <f>+COUNTIF(EG90,"&gt;0")*FTE</f>
        <v>6</v>
      </c>
      <c r="JO90" s="463">
        <f>+COUNTIF(EH90,"&gt;0")*FTE</f>
        <v>6</v>
      </c>
      <c r="JP90" s="463">
        <f>+COUNTIF(EI90,"&gt;0")*FTE</f>
        <v>6</v>
      </c>
      <c r="JQ90" s="463">
        <f>+COUNTIF(EJ90,"&gt;0")*FTE</f>
        <v>6</v>
      </c>
      <c r="JR90" s="463">
        <f>+COUNTIF(EK90,"&gt;0")*FTE</f>
        <v>6</v>
      </c>
      <c r="JS90" s="463">
        <f>+COUNTIF(EL90,"&gt;0")*FTE</f>
        <v>6</v>
      </c>
      <c r="JT90" s="463">
        <f>+COUNTIF(EM90,"&gt;0")*FTE</f>
        <v>6</v>
      </c>
      <c r="JU90" s="463">
        <f>+COUNTIF(EN90,"&gt;0")*FTE</f>
        <v>6</v>
      </c>
      <c r="JV90" s="463">
        <f>+COUNTIF(EO90,"&gt;0")*FTE</f>
        <v>6</v>
      </c>
      <c r="JW90" s="463">
        <f>+COUNTIF(EP90,"&gt;0")*FTE</f>
        <v>6</v>
      </c>
      <c r="JX90" s="463">
        <f>+COUNTIF(EQ90,"&gt;0")*FTE</f>
        <v>6</v>
      </c>
      <c r="JY90" s="463">
        <f>+COUNTIF(ER90,"&gt;0")*FTE</f>
        <v>6</v>
      </c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</row>
    <row r="91" ht="12.75" customHeight="1">
      <c r="A91" s="467"/>
      <c r="B91" s="473" t="s">
        <v>427</v>
      </c>
      <c r="C91" s="474" t="s">
        <v>378</v>
      </c>
      <c r="D91" s="475" t="s">
        <v>403</v>
      </c>
      <c r="E91" s="476">
        <v>85000.0</v>
      </c>
      <c r="F91" s="475">
        <v>1.0</v>
      </c>
      <c r="G91" s="475">
        <v>1.0</v>
      </c>
      <c r="H91" s="475"/>
      <c r="I91" s="475"/>
      <c r="J91" s="477">
        <v>10.0</v>
      </c>
      <c r="K91" s="465">
        <f>+DATE((Starting_Year+F91-1)*ISNUMBER(F91)+2099*ISBLANK(F91),G91*ISNUMBER(G91)+12*ISBLANK(G91),1)</f>
        <v>45658</v>
      </c>
      <c r="L91" s="466">
        <f>+DATE((Starting_Year+H91-1)*ISNUMBER(H91)+2099*ISBLANK(H91),I91*ISNUMBER(I91)+12*ISBLANK(I91),1)</f>
        <v>73020</v>
      </c>
      <c r="M91" s="171">
        <f t="shared" si="93"/>
        <v>70833.33333</v>
      </c>
      <c r="N91" s="458" t="str">
        <f t="shared" si="94"/>
        <v>Developer</v>
      </c>
      <c r="O91" s="82"/>
      <c r="P91" s="459"/>
      <c r="Q91" s="460">
        <f>(Q$70&gt;=Hire_Date)*Monthly_Salary+(AND(Q$68&lt;&gt;Hire_Month)*P91+AND(Q$68=Hire_Month,P91&gt;0)*P91*(1+Annual_Cost_of_Living_Adjustment))*(End_Date&gt;=Q$70)</f>
        <v>70833.33333</v>
      </c>
      <c r="R91" s="460">
        <f>(R$70=Hire_Date)*Monthly_Salary+(AND(R$68&lt;&gt;Hire_Month)*Q91+AND(R$68=Hire_Month,Q91&gt;0)*Q91*(1+Annual_Cost_of_Living_Adjustment))*(End_Date&gt;=R$70)</f>
        <v>70833.33333</v>
      </c>
      <c r="S91" s="460">
        <f>(S$70=Hire_Date)*Monthly_Salary+(AND(S$68&lt;&gt;Hire_Month)*R91+AND(S$68=Hire_Month,R91&gt;0)*R91*(1+Annual_Cost_of_Living_Adjustment))*(End_Date&gt;=S$70)</f>
        <v>70833.33333</v>
      </c>
      <c r="T91" s="460">
        <f>(T$70=Hire_Date)*Monthly_Salary+(AND(T$68&lt;&gt;Hire_Month)*S91+AND(T$68=Hire_Month,S91&gt;0)*S91*(1+Annual_Cost_of_Living_Adjustment))*(End_Date&gt;=T$70)</f>
        <v>70833.33333</v>
      </c>
      <c r="U91" s="460">
        <f>(U$70=Hire_Date)*Monthly_Salary+(AND(U$68&lt;&gt;Hire_Month)*T91+AND(U$68=Hire_Month,T91&gt;0)*T91*(1+Annual_Cost_of_Living_Adjustment))*(End_Date&gt;=U$70)</f>
        <v>70833.33333</v>
      </c>
      <c r="V91" s="460">
        <f>(V$70=Hire_Date)*Monthly_Salary+(AND(V$68&lt;&gt;Hire_Month)*U91+AND(V$68=Hire_Month,U91&gt;0)*U91*(1+Annual_Cost_of_Living_Adjustment))*(End_Date&gt;=V$70)</f>
        <v>70833.33333</v>
      </c>
      <c r="W91" s="460">
        <f>(W$70=Hire_Date)*Monthly_Salary+(AND(W$68&lt;&gt;Hire_Month)*V91+AND(W$68=Hire_Month,V91&gt;0)*V91*(1+Annual_Cost_of_Living_Adjustment))*(End_Date&gt;=W$70)</f>
        <v>70833.33333</v>
      </c>
      <c r="X91" s="460">
        <f>(X$70=Hire_Date)*Monthly_Salary+(AND(X$68&lt;&gt;Hire_Month)*W91+AND(X$68=Hire_Month,W91&gt;0)*W91*(1+Annual_Cost_of_Living_Adjustment))*(End_Date&gt;=X$70)</f>
        <v>70833.33333</v>
      </c>
      <c r="Y91" s="460">
        <f>(Y$70=Hire_Date)*Monthly_Salary+(AND(Y$68&lt;&gt;Hire_Month)*X91+AND(Y$68=Hire_Month,X91&gt;0)*X91*(1+Annual_Cost_of_Living_Adjustment))*(End_Date&gt;=Y$70)</f>
        <v>70833.33333</v>
      </c>
      <c r="Z91" s="460">
        <f>(Z$70=Hire_Date)*Monthly_Salary+(AND(Z$68&lt;&gt;Hire_Month)*Y91+AND(Z$68=Hire_Month,Y91&gt;0)*Y91*(1+Annual_Cost_of_Living_Adjustment))*(End_Date&gt;=Z$70)</f>
        <v>70833.33333</v>
      </c>
      <c r="AA91" s="460">
        <f>(AA$70=Hire_Date)*Monthly_Salary+(AND(AA$68&lt;&gt;Hire_Month)*Z91+AND(AA$68=Hire_Month,Z91&gt;0)*Z91*(1+Annual_Cost_of_Living_Adjustment))*(End_Date&gt;=AA$70)</f>
        <v>70833.33333</v>
      </c>
      <c r="AB91" s="460">
        <f>(AB$70=Hire_Date)*Monthly_Salary+(AND(AB$68&lt;&gt;Hire_Month)*AA91+AND(AB$68=Hire_Month,AA91&gt;0)*AA91*(1+Annual_Cost_of_Living_Adjustment))*(End_Date&gt;=AB$70)</f>
        <v>70833.33333</v>
      </c>
      <c r="AC91" s="460">
        <f>(AC$70=Hire_Date)*Monthly_Salary+(AND(AC$68&lt;&gt;Hire_Month)*AB91+AND(AC$68=Hire_Month,AB91&gt;0)*AB91*(1+Annual_Cost_of_Living_Adjustment))*(End_Date&gt;=AC$70)</f>
        <v>72250</v>
      </c>
      <c r="AD91" s="460">
        <f>(AD$70=Hire_Date)*Monthly_Salary+(AND(AD$68&lt;&gt;Hire_Month)*AC91+AND(AD$68=Hire_Month,AC91&gt;0)*AC91*(1+Annual_Cost_of_Living_Adjustment))*(End_Date&gt;=AD$70)</f>
        <v>72250</v>
      </c>
      <c r="AE91" s="460">
        <f>(AE$70=Hire_Date)*Monthly_Salary+(AND(AE$68&lt;&gt;Hire_Month)*AD91+AND(AE$68=Hire_Month,AD91&gt;0)*AD91*(1+Annual_Cost_of_Living_Adjustment))*(End_Date&gt;=AE$70)</f>
        <v>72250</v>
      </c>
      <c r="AF91" s="460">
        <f>(AF$70=Hire_Date)*Monthly_Salary+(AND(AF$68&lt;&gt;Hire_Month)*AE91+AND(AF$68=Hire_Month,AE91&gt;0)*AE91*(1+Annual_Cost_of_Living_Adjustment))*(End_Date&gt;=AF$70)</f>
        <v>72250</v>
      </c>
      <c r="AG91" s="460">
        <f>(AG$70=Hire_Date)*Monthly_Salary+(AND(AG$68&lt;&gt;Hire_Month)*AF91+AND(AG$68=Hire_Month,AF91&gt;0)*AF91*(1+Annual_Cost_of_Living_Adjustment))*(End_Date&gt;=AG$70)</f>
        <v>72250</v>
      </c>
      <c r="AH91" s="460">
        <f>(AH$70=Hire_Date)*Monthly_Salary+(AND(AH$68&lt;&gt;Hire_Month)*AG91+AND(AH$68=Hire_Month,AG91&gt;0)*AG91*(1+Annual_Cost_of_Living_Adjustment))*(End_Date&gt;=AH$70)</f>
        <v>72250</v>
      </c>
      <c r="AI91" s="460">
        <f>(AI$70=Hire_Date)*Monthly_Salary+(AND(AI$68&lt;&gt;Hire_Month)*AH91+AND(AI$68=Hire_Month,AH91&gt;0)*AH91*(1+Annual_Cost_of_Living_Adjustment))*(End_Date&gt;=AI$70)</f>
        <v>72250</v>
      </c>
      <c r="AJ91" s="460">
        <f>(AJ$70=Hire_Date)*Monthly_Salary+(AND(AJ$68&lt;&gt;Hire_Month)*AI91+AND(AJ$68=Hire_Month,AI91&gt;0)*AI91*(1+Annual_Cost_of_Living_Adjustment))*(End_Date&gt;=AJ$70)</f>
        <v>72250</v>
      </c>
      <c r="AK91" s="460">
        <f>(AK$70=Hire_Date)*Monthly_Salary+(AND(AK$68&lt;&gt;Hire_Month)*AJ91+AND(AK$68=Hire_Month,AJ91&gt;0)*AJ91*(1+Annual_Cost_of_Living_Adjustment))*(End_Date&gt;=AK$70)</f>
        <v>72250</v>
      </c>
      <c r="AL91" s="460">
        <f>(AL$70=Hire_Date)*Monthly_Salary+(AND(AL$68&lt;&gt;Hire_Month)*AK91+AND(AL$68=Hire_Month,AK91&gt;0)*AK91*(1+Annual_Cost_of_Living_Adjustment))*(End_Date&gt;=AL$70)</f>
        <v>72250</v>
      </c>
      <c r="AM91" s="460">
        <f>(AM$70=Hire_Date)*Monthly_Salary+(AND(AM$68&lt;&gt;Hire_Month)*AL91+AND(AM$68=Hire_Month,AL91&gt;0)*AL91*(1+Annual_Cost_of_Living_Adjustment))*(End_Date&gt;=AM$70)</f>
        <v>72250</v>
      </c>
      <c r="AN91" s="460">
        <f>(AN$70=Hire_Date)*Monthly_Salary+(AND(AN$68&lt;&gt;Hire_Month)*AM91+AND(AN$68=Hire_Month,AM91&gt;0)*AM91*(1+Annual_Cost_of_Living_Adjustment))*(End_Date&gt;=AN$70)</f>
        <v>72250</v>
      </c>
      <c r="AO91" s="460">
        <f>(AO$70=Hire_Date)*Monthly_Salary+(AND(AO$68&lt;&gt;Hire_Month)*AN91+AND(AO$68=Hire_Month,AN91&gt;0)*AN91*(1+Annual_Cost_of_Living_Adjustment))*(End_Date&gt;=AO$70)</f>
        <v>73695</v>
      </c>
      <c r="AP91" s="460">
        <f>(AP$70=Hire_Date)*Monthly_Salary+(AND(AP$68&lt;&gt;Hire_Month)*AO91+AND(AP$68=Hire_Month,AO91&gt;0)*AO91*(1+Annual_Cost_of_Living_Adjustment))*(End_Date&gt;=AP$70)</f>
        <v>73695</v>
      </c>
      <c r="AQ91" s="460">
        <f>(AQ$70=Hire_Date)*Monthly_Salary+(AND(AQ$68&lt;&gt;Hire_Month)*AP91+AND(AQ$68=Hire_Month,AP91&gt;0)*AP91*(1+Annual_Cost_of_Living_Adjustment))*(End_Date&gt;=AQ$70)</f>
        <v>73695</v>
      </c>
      <c r="AR91" s="460">
        <f>(AR$70=Hire_Date)*Monthly_Salary+(AND(AR$68&lt;&gt;Hire_Month)*AQ91+AND(AR$68=Hire_Month,AQ91&gt;0)*AQ91*(1+Annual_Cost_of_Living_Adjustment))*(End_Date&gt;=AR$70)</f>
        <v>73695</v>
      </c>
      <c r="AS91" s="460">
        <f>(AS$70=Hire_Date)*Monthly_Salary+(AND(AS$68&lt;&gt;Hire_Month)*AR91+AND(AS$68=Hire_Month,AR91&gt;0)*AR91*(1+Annual_Cost_of_Living_Adjustment))*(End_Date&gt;=AS$70)</f>
        <v>73695</v>
      </c>
      <c r="AT91" s="460">
        <f>(AT$70=Hire_Date)*Monthly_Salary+(AND(AT$68&lt;&gt;Hire_Month)*AS91+AND(AT$68=Hire_Month,AS91&gt;0)*AS91*(1+Annual_Cost_of_Living_Adjustment))*(End_Date&gt;=AT$70)</f>
        <v>73695</v>
      </c>
      <c r="AU91" s="460">
        <f>(AU$70=Hire_Date)*Monthly_Salary+(AND(AU$68&lt;&gt;Hire_Month)*AT91+AND(AU$68=Hire_Month,AT91&gt;0)*AT91*(1+Annual_Cost_of_Living_Adjustment))*(End_Date&gt;=AU$70)</f>
        <v>73695</v>
      </c>
      <c r="AV91" s="460">
        <f>(AV$70=Hire_Date)*Monthly_Salary+(AND(AV$68&lt;&gt;Hire_Month)*AU91+AND(AV$68=Hire_Month,AU91&gt;0)*AU91*(1+Annual_Cost_of_Living_Adjustment))*(End_Date&gt;=AV$70)</f>
        <v>73695</v>
      </c>
      <c r="AW91" s="460">
        <f>(AW$70=Hire_Date)*Monthly_Salary+(AND(AW$68&lt;&gt;Hire_Month)*AV91+AND(AW$68=Hire_Month,AV91&gt;0)*AV91*(1+Annual_Cost_of_Living_Adjustment))*(End_Date&gt;=AW$70)</f>
        <v>73695</v>
      </c>
      <c r="AX91" s="460">
        <f>(AX$70=Hire_Date)*Monthly_Salary+(AND(AX$68&lt;&gt;Hire_Month)*AW91+AND(AX$68=Hire_Month,AW91&gt;0)*AW91*(1+Annual_Cost_of_Living_Adjustment))*(End_Date&gt;=AX$70)</f>
        <v>73695</v>
      </c>
      <c r="AY91" s="460">
        <f>(AY$70=Hire_Date)*Monthly_Salary+(AND(AY$68&lt;&gt;Hire_Month)*AX91+AND(AY$68=Hire_Month,AX91&gt;0)*AX91*(1+Annual_Cost_of_Living_Adjustment))*(End_Date&gt;=AY$70)</f>
        <v>73695</v>
      </c>
      <c r="AZ91" s="460">
        <f>(AZ$70=Hire_Date)*Monthly_Salary+(AND(AZ$68&lt;&gt;Hire_Month)*AY91+AND(AZ$68=Hire_Month,AY91&gt;0)*AY91*(1+Annual_Cost_of_Living_Adjustment))*(End_Date&gt;=AZ$70)</f>
        <v>73695</v>
      </c>
      <c r="BA91" s="460">
        <f>(BA$70=Hire_Date)*Monthly_Salary+(AND(BA$68&lt;&gt;Hire_Month)*AZ91+AND(BA$68=Hire_Month,AZ91&gt;0)*AZ91*(1+Annual_Cost_of_Living_Adjustment))*(End_Date&gt;=BA$70)</f>
        <v>75168.9</v>
      </c>
      <c r="BB91" s="460">
        <f>(BB$70=Hire_Date)*Monthly_Salary+(AND(BB$68&lt;&gt;Hire_Month)*BA91+AND(BB$68=Hire_Month,BA91&gt;0)*BA91*(1+Annual_Cost_of_Living_Adjustment))*(End_Date&gt;=BB$70)</f>
        <v>75168.9</v>
      </c>
      <c r="BC91" s="460">
        <f>(BC$70=Hire_Date)*Monthly_Salary+(AND(BC$68&lt;&gt;Hire_Month)*BB91+AND(BC$68=Hire_Month,BB91&gt;0)*BB91*(1+Annual_Cost_of_Living_Adjustment))*(End_Date&gt;=BC$70)</f>
        <v>75168.9</v>
      </c>
      <c r="BD91" s="460">
        <f>(BD$70=Hire_Date)*Monthly_Salary+(AND(BD$68&lt;&gt;Hire_Month)*BC91+AND(BD$68=Hire_Month,BC91&gt;0)*BC91*(1+Annual_Cost_of_Living_Adjustment))*(End_Date&gt;=BD$70)</f>
        <v>75168.9</v>
      </c>
      <c r="BE91" s="460">
        <f>(BE$70=Hire_Date)*Monthly_Salary+(AND(BE$68&lt;&gt;Hire_Month)*BD91+AND(BE$68=Hire_Month,BD91&gt;0)*BD91*(1+Annual_Cost_of_Living_Adjustment))*(End_Date&gt;=BE$70)</f>
        <v>75168.9</v>
      </c>
      <c r="BF91" s="460">
        <f>(BF$70=Hire_Date)*Monthly_Salary+(AND(BF$68&lt;&gt;Hire_Month)*BE91+AND(BF$68=Hire_Month,BE91&gt;0)*BE91*(1+Annual_Cost_of_Living_Adjustment))*(End_Date&gt;=BF$70)</f>
        <v>75168.9</v>
      </c>
      <c r="BG91" s="460">
        <f>(BG$70=Hire_Date)*Monthly_Salary+(AND(BG$68&lt;&gt;Hire_Month)*BF91+AND(BG$68=Hire_Month,BF91&gt;0)*BF91*(1+Annual_Cost_of_Living_Adjustment))*(End_Date&gt;=BG$70)</f>
        <v>75168.9</v>
      </c>
      <c r="BH91" s="460">
        <f>(BH$70=Hire_Date)*Monthly_Salary+(AND(BH$68&lt;&gt;Hire_Month)*BG91+AND(BH$68=Hire_Month,BG91&gt;0)*BG91*(1+Annual_Cost_of_Living_Adjustment))*(End_Date&gt;=BH$70)</f>
        <v>75168.9</v>
      </c>
      <c r="BI91" s="460">
        <f>(BI$70=Hire_Date)*Monthly_Salary+(AND(BI$68&lt;&gt;Hire_Month)*BH91+AND(BI$68=Hire_Month,BH91&gt;0)*BH91*(1+Annual_Cost_of_Living_Adjustment))*(End_Date&gt;=BI$70)</f>
        <v>75168.9</v>
      </c>
      <c r="BJ91" s="460">
        <f>(BJ$70=Hire_Date)*Monthly_Salary+(AND(BJ$68&lt;&gt;Hire_Month)*BI91+AND(BJ$68=Hire_Month,BI91&gt;0)*BI91*(1+Annual_Cost_of_Living_Adjustment))*(End_Date&gt;=BJ$70)</f>
        <v>75168.9</v>
      </c>
      <c r="BK91" s="460">
        <f>(BK$70=Hire_Date)*Monthly_Salary+(AND(BK$68&lt;&gt;Hire_Month)*BJ91+AND(BK$68=Hire_Month,BJ91&gt;0)*BJ91*(1+Annual_Cost_of_Living_Adjustment))*(End_Date&gt;=BK$70)</f>
        <v>75168.9</v>
      </c>
      <c r="BL91" s="460">
        <f>(BL$70=Hire_Date)*Monthly_Salary+(AND(BL$68&lt;&gt;Hire_Month)*BK91+AND(BL$68=Hire_Month,BK91&gt;0)*BK91*(1+Annual_Cost_of_Living_Adjustment))*(End_Date&gt;=BL$70)</f>
        <v>75168.9</v>
      </c>
      <c r="BM91" s="460">
        <f>(BM$70=Hire_Date)*Monthly_Salary+(AND(BM$68&lt;&gt;Hire_Month)*BL91+AND(BM$68=Hire_Month,BL91&gt;0)*BL91*(1+Annual_Cost_of_Living_Adjustment))*(End_Date&gt;=BM$70)</f>
        <v>76672.278</v>
      </c>
      <c r="BN91" s="460">
        <f>(BN$70=Hire_Date)*Monthly_Salary+(AND(BN$68&lt;&gt;Hire_Month)*BM91+AND(BN$68=Hire_Month,BM91&gt;0)*BM91*(1+Annual_Cost_of_Living_Adjustment))*(End_Date&gt;=BN$70)</f>
        <v>76672.278</v>
      </c>
      <c r="BO91" s="460">
        <f>(BO$70=Hire_Date)*Monthly_Salary+(AND(BO$68&lt;&gt;Hire_Month)*BN91+AND(BO$68=Hire_Month,BN91&gt;0)*BN91*(1+Annual_Cost_of_Living_Adjustment))*(End_Date&gt;=BO$70)</f>
        <v>76672.278</v>
      </c>
      <c r="BP91" s="460">
        <f>(BP$70=Hire_Date)*Monthly_Salary+(AND(BP$68&lt;&gt;Hire_Month)*BO91+AND(BP$68=Hire_Month,BO91&gt;0)*BO91*(1+Annual_Cost_of_Living_Adjustment))*(End_Date&gt;=BP$70)</f>
        <v>76672.278</v>
      </c>
      <c r="BQ91" s="460">
        <f>(BQ$70=Hire_Date)*Monthly_Salary+(AND(BQ$68&lt;&gt;Hire_Month)*BP91+AND(BQ$68=Hire_Month,BP91&gt;0)*BP91*(1+Annual_Cost_of_Living_Adjustment))*(End_Date&gt;=BQ$70)</f>
        <v>76672.278</v>
      </c>
      <c r="BR91" s="460">
        <f>(BR$70=Hire_Date)*Monthly_Salary+(AND(BR$68&lt;&gt;Hire_Month)*BQ91+AND(BR$68=Hire_Month,BQ91&gt;0)*BQ91*(1+Annual_Cost_of_Living_Adjustment))*(End_Date&gt;=BR$70)</f>
        <v>76672.278</v>
      </c>
      <c r="BS91" s="460">
        <f>(BS$70=Hire_Date)*Monthly_Salary+(AND(BS$68&lt;&gt;Hire_Month)*BR91+AND(BS$68=Hire_Month,BR91&gt;0)*BR91*(1+Annual_Cost_of_Living_Adjustment))*(End_Date&gt;=BS$70)</f>
        <v>76672.278</v>
      </c>
      <c r="BT91" s="460">
        <f>(BT$70=Hire_Date)*Monthly_Salary+(AND(BT$68&lt;&gt;Hire_Month)*BS91+AND(BT$68=Hire_Month,BS91&gt;0)*BS91*(1+Annual_Cost_of_Living_Adjustment))*(End_Date&gt;=BT$70)</f>
        <v>76672.278</v>
      </c>
      <c r="BU91" s="460">
        <f>(BU$70=Hire_Date)*Monthly_Salary+(AND(BU$68&lt;&gt;Hire_Month)*BT91+AND(BU$68=Hire_Month,BT91&gt;0)*BT91*(1+Annual_Cost_of_Living_Adjustment))*(End_Date&gt;=BU$70)</f>
        <v>76672.278</v>
      </c>
      <c r="BV91" s="460">
        <f>(BV$70=Hire_Date)*Monthly_Salary+(AND(BV$68&lt;&gt;Hire_Month)*BU91+AND(BV$68=Hire_Month,BU91&gt;0)*BU91*(1+Annual_Cost_of_Living_Adjustment))*(End_Date&gt;=BV$70)</f>
        <v>76672.278</v>
      </c>
      <c r="BW91" s="460">
        <f>(BW$70=Hire_Date)*Monthly_Salary+(AND(BW$68&lt;&gt;Hire_Month)*BV91+AND(BW$68=Hire_Month,BV91&gt;0)*BV91*(1+Annual_Cost_of_Living_Adjustment))*(End_Date&gt;=BW$70)</f>
        <v>76672.278</v>
      </c>
      <c r="BX91" s="460">
        <f>(BX$70=Hire_Date)*Monthly_Salary+(AND(BX$68&lt;&gt;Hire_Month)*BW91+AND(BX$68=Hire_Month,BW91&gt;0)*BW91*(1+Annual_Cost_of_Living_Adjustment))*(End_Date&gt;=BX$70)</f>
        <v>76672.278</v>
      </c>
      <c r="BY91" s="460">
        <f>(BY$70=Hire_Date)*Monthly_Salary+(AND(BY$68&lt;&gt;Hire_Month)*BX91+AND(BY$68=Hire_Month,BX91&gt;0)*BX91*(1+Annual_Cost_of_Living_Adjustment))*(End_Date&gt;=BY$70)</f>
        <v>78205.72356</v>
      </c>
      <c r="BZ91" s="460">
        <f>(BZ$70=Hire_Date)*Monthly_Salary+(AND(BZ$68&lt;&gt;Hire_Month)*BY91+AND(BZ$68=Hire_Month,BY91&gt;0)*BY91*(1+Annual_Cost_of_Living_Adjustment))*(End_Date&gt;=BZ$70)</f>
        <v>78205.72356</v>
      </c>
      <c r="CA91" s="460">
        <f>(CA$70=Hire_Date)*Monthly_Salary+(AND(CA$68&lt;&gt;Hire_Month)*BZ91+AND(CA$68=Hire_Month,BZ91&gt;0)*BZ91*(1+Annual_Cost_of_Living_Adjustment))*(End_Date&gt;=CA$70)</f>
        <v>78205.72356</v>
      </c>
      <c r="CB91" s="460">
        <f>(CB$70=Hire_Date)*Monthly_Salary+(AND(CB$68&lt;&gt;Hire_Month)*CA91+AND(CB$68=Hire_Month,CA91&gt;0)*CA91*(1+Annual_Cost_of_Living_Adjustment))*(End_Date&gt;=CB$70)</f>
        <v>78205.72356</v>
      </c>
      <c r="CC91" s="460">
        <f>(CC$70=Hire_Date)*Monthly_Salary+(AND(CC$68&lt;&gt;Hire_Month)*CB91+AND(CC$68=Hire_Month,CB91&gt;0)*CB91*(1+Annual_Cost_of_Living_Adjustment))*(End_Date&gt;=CC$70)</f>
        <v>78205.72356</v>
      </c>
      <c r="CD91" s="460">
        <f>(CD$70=Hire_Date)*Monthly_Salary+(AND(CD$68&lt;&gt;Hire_Month)*CC91+AND(CD$68=Hire_Month,CC91&gt;0)*CC91*(1+Annual_Cost_of_Living_Adjustment))*(End_Date&gt;=CD$70)</f>
        <v>78205.72356</v>
      </c>
      <c r="CE91" s="460">
        <f>(CE$70=Hire_Date)*Monthly_Salary+(AND(CE$68&lt;&gt;Hire_Month)*CD91+AND(CE$68=Hire_Month,CD91&gt;0)*CD91*(1+Annual_Cost_of_Living_Adjustment))*(End_Date&gt;=CE$70)</f>
        <v>78205.72356</v>
      </c>
      <c r="CF91" s="460">
        <f>(CF$70=Hire_Date)*Monthly_Salary+(AND(CF$68&lt;&gt;Hire_Month)*CE91+AND(CF$68=Hire_Month,CE91&gt;0)*CE91*(1+Annual_Cost_of_Living_Adjustment))*(End_Date&gt;=CF$70)</f>
        <v>78205.72356</v>
      </c>
      <c r="CG91" s="460">
        <f>(CG$70=Hire_Date)*Monthly_Salary+(AND(CG$68&lt;&gt;Hire_Month)*CF91+AND(CG$68=Hire_Month,CF91&gt;0)*CF91*(1+Annual_Cost_of_Living_Adjustment))*(End_Date&gt;=CG$70)</f>
        <v>78205.72356</v>
      </c>
      <c r="CH91" s="460">
        <f>(CH$70=Hire_Date)*Monthly_Salary+(AND(CH$68&lt;&gt;Hire_Month)*CG91+AND(CH$68=Hire_Month,CG91&gt;0)*CG91*(1+Annual_Cost_of_Living_Adjustment))*(End_Date&gt;=CH$70)</f>
        <v>78205.72356</v>
      </c>
      <c r="CI91" s="460">
        <f>(CI$70=Hire_Date)*Monthly_Salary+(AND(CI$68&lt;&gt;Hire_Month)*CH91+AND(CI$68=Hire_Month,CH91&gt;0)*CH91*(1+Annual_Cost_of_Living_Adjustment))*(End_Date&gt;=CI$70)</f>
        <v>78205.72356</v>
      </c>
      <c r="CJ91" s="460">
        <f>(CJ$70=Hire_Date)*Monthly_Salary+(AND(CJ$68&lt;&gt;Hire_Month)*CI91+AND(CJ$68=Hire_Month,CI91&gt;0)*CI91*(1+Annual_Cost_of_Living_Adjustment))*(End_Date&gt;=CJ$70)</f>
        <v>78205.72356</v>
      </c>
      <c r="CK91" s="460">
        <f>(CK$70=Hire_Date)*Monthly_Salary+(AND(CK$68&lt;&gt;Hire_Month)*CJ91+AND(CK$68=Hire_Month,CJ91&gt;0)*CJ91*(1+Annual_Cost_of_Living_Adjustment))*(End_Date&gt;=CK$70)</f>
        <v>79769.83803</v>
      </c>
      <c r="CL91" s="460">
        <f>(CL$70=Hire_Date)*Monthly_Salary+(AND(CL$68&lt;&gt;Hire_Month)*CK91+AND(CL$68=Hire_Month,CK91&gt;0)*CK91*(1+Annual_Cost_of_Living_Adjustment))*(End_Date&gt;=CL$70)</f>
        <v>79769.83803</v>
      </c>
      <c r="CM91" s="460">
        <f>(CM$70=Hire_Date)*Monthly_Salary+(AND(CM$68&lt;&gt;Hire_Month)*CL91+AND(CM$68=Hire_Month,CL91&gt;0)*CL91*(1+Annual_Cost_of_Living_Adjustment))*(End_Date&gt;=CM$70)</f>
        <v>79769.83803</v>
      </c>
      <c r="CN91" s="460">
        <f>(CN$70=Hire_Date)*Monthly_Salary+(AND(CN$68&lt;&gt;Hire_Month)*CM91+AND(CN$68=Hire_Month,CM91&gt;0)*CM91*(1+Annual_Cost_of_Living_Adjustment))*(End_Date&gt;=CN$70)</f>
        <v>79769.83803</v>
      </c>
      <c r="CO91" s="460">
        <f>(CO$70=Hire_Date)*Monthly_Salary+(AND(CO$68&lt;&gt;Hire_Month)*CN91+AND(CO$68=Hire_Month,CN91&gt;0)*CN91*(1+Annual_Cost_of_Living_Adjustment))*(End_Date&gt;=CO$70)</f>
        <v>79769.83803</v>
      </c>
      <c r="CP91" s="460">
        <f>(CP$70=Hire_Date)*Monthly_Salary+(AND(CP$68&lt;&gt;Hire_Month)*CO91+AND(CP$68=Hire_Month,CO91&gt;0)*CO91*(1+Annual_Cost_of_Living_Adjustment))*(End_Date&gt;=CP$70)</f>
        <v>79769.83803</v>
      </c>
      <c r="CQ91" s="460">
        <f>(CQ$70=Hire_Date)*Monthly_Salary+(AND(CQ$68&lt;&gt;Hire_Month)*CP91+AND(CQ$68=Hire_Month,CP91&gt;0)*CP91*(1+Annual_Cost_of_Living_Adjustment))*(End_Date&gt;=CQ$70)</f>
        <v>79769.83803</v>
      </c>
      <c r="CR91" s="460">
        <f>(CR$70=Hire_Date)*Monthly_Salary+(AND(CR$68&lt;&gt;Hire_Month)*CQ91+AND(CR$68=Hire_Month,CQ91&gt;0)*CQ91*(1+Annual_Cost_of_Living_Adjustment))*(End_Date&gt;=CR$70)</f>
        <v>79769.83803</v>
      </c>
      <c r="CS91" s="460">
        <f>(CS$70=Hire_Date)*Monthly_Salary+(AND(CS$68&lt;&gt;Hire_Month)*CR91+AND(CS$68=Hire_Month,CR91&gt;0)*CR91*(1+Annual_Cost_of_Living_Adjustment))*(End_Date&gt;=CS$70)</f>
        <v>79769.83803</v>
      </c>
      <c r="CT91" s="460">
        <f>(CT$70=Hire_Date)*Monthly_Salary+(AND(CT$68&lt;&gt;Hire_Month)*CS91+AND(CT$68=Hire_Month,CS91&gt;0)*CS91*(1+Annual_Cost_of_Living_Adjustment))*(End_Date&gt;=CT$70)</f>
        <v>79769.83803</v>
      </c>
      <c r="CU91" s="460">
        <f>(CU$70=Hire_Date)*Monthly_Salary+(AND(CU$68&lt;&gt;Hire_Month)*CT91+AND(CU$68=Hire_Month,CT91&gt;0)*CT91*(1+Annual_Cost_of_Living_Adjustment))*(End_Date&gt;=CU$70)</f>
        <v>79769.83803</v>
      </c>
      <c r="CV91" s="460">
        <f>(CV$70=Hire_Date)*Monthly_Salary+(AND(CV$68&lt;&gt;Hire_Month)*CU91+AND(CV$68=Hire_Month,CU91&gt;0)*CU91*(1+Annual_Cost_of_Living_Adjustment))*(End_Date&gt;=CV$70)</f>
        <v>79769.83803</v>
      </c>
      <c r="CW91" s="460">
        <f>(CW$70=Hire_Date)*Monthly_Salary+(AND(CW$68&lt;&gt;Hire_Month)*CV91+AND(CW$68=Hire_Month,CV91&gt;0)*CV91*(1+Annual_Cost_of_Living_Adjustment))*(End_Date&gt;=CW$70)</f>
        <v>81365.23479</v>
      </c>
      <c r="CX91" s="460">
        <f>(CX$70=Hire_Date)*Monthly_Salary+(AND(CX$68&lt;&gt;Hire_Month)*CW91+AND(CX$68=Hire_Month,CW91&gt;0)*CW91*(1+Annual_Cost_of_Living_Adjustment))*(End_Date&gt;=CX$70)</f>
        <v>81365.23479</v>
      </c>
      <c r="CY91" s="460">
        <f>(CY$70=Hire_Date)*Monthly_Salary+(AND(CY$68&lt;&gt;Hire_Month)*CX91+AND(CY$68=Hire_Month,CX91&gt;0)*CX91*(1+Annual_Cost_of_Living_Adjustment))*(End_Date&gt;=CY$70)</f>
        <v>81365.23479</v>
      </c>
      <c r="CZ91" s="460">
        <f>(CZ$70=Hire_Date)*Monthly_Salary+(AND(CZ$68&lt;&gt;Hire_Month)*CY91+AND(CZ$68=Hire_Month,CY91&gt;0)*CY91*(1+Annual_Cost_of_Living_Adjustment))*(End_Date&gt;=CZ$70)</f>
        <v>81365.23479</v>
      </c>
      <c r="DA91" s="460">
        <f>(DA$70=Hire_Date)*Monthly_Salary+(AND(DA$68&lt;&gt;Hire_Month)*CZ91+AND(DA$68=Hire_Month,CZ91&gt;0)*CZ91*(1+Annual_Cost_of_Living_Adjustment))*(End_Date&gt;=DA$70)</f>
        <v>81365.23479</v>
      </c>
      <c r="DB91" s="460">
        <f>(DB$70=Hire_Date)*Monthly_Salary+(AND(DB$68&lt;&gt;Hire_Month)*DA91+AND(DB$68=Hire_Month,DA91&gt;0)*DA91*(1+Annual_Cost_of_Living_Adjustment))*(End_Date&gt;=DB$70)</f>
        <v>81365.23479</v>
      </c>
      <c r="DC91" s="460">
        <f>(DC$70=Hire_Date)*Monthly_Salary+(AND(DC$68&lt;&gt;Hire_Month)*DB91+AND(DC$68=Hire_Month,DB91&gt;0)*DB91*(1+Annual_Cost_of_Living_Adjustment))*(End_Date&gt;=DC$70)</f>
        <v>81365.23479</v>
      </c>
      <c r="DD91" s="460">
        <f>(DD$70=Hire_Date)*Monthly_Salary+(AND(DD$68&lt;&gt;Hire_Month)*DC91+AND(DD$68=Hire_Month,DC91&gt;0)*DC91*(1+Annual_Cost_of_Living_Adjustment))*(End_Date&gt;=DD$70)</f>
        <v>81365.23479</v>
      </c>
      <c r="DE91" s="460">
        <f>(DE$70=Hire_Date)*Monthly_Salary+(AND(DE$68&lt;&gt;Hire_Month)*DD91+AND(DE$68=Hire_Month,DD91&gt;0)*DD91*(1+Annual_Cost_of_Living_Adjustment))*(End_Date&gt;=DE$70)</f>
        <v>81365.23479</v>
      </c>
      <c r="DF91" s="460">
        <f>(DF$70=Hire_Date)*Monthly_Salary+(AND(DF$68&lt;&gt;Hire_Month)*DE91+AND(DF$68=Hire_Month,DE91&gt;0)*DE91*(1+Annual_Cost_of_Living_Adjustment))*(End_Date&gt;=DF$70)</f>
        <v>81365.23479</v>
      </c>
      <c r="DG91" s="460">
        <f>(DG$70=Hire_Date)*Monthly_Salary+(AND(DG$68&lt;&gt;Hire_Month)*DF91+AND(DG$68=Hire_Month,DF91&gt;0)*DF91*(1+Annual_Cost_of_Living_Adjustment))*(End_Date&gt;=DG$70)</f>
        <v>81365.23479</v>
      </c>
      <c r="DH91" s="460">
        <f>(DH$70=Hire_Date)*Monthly_Salary+(AND(DH$68&lt;&gt;Hire_Month)*DG91+AND(DH$68=Hire_Month,DG91&gt;0)*DG91*(1+Annual_Cost_of_Living_Adjustment))*(End_Date&gt;=DH$70)</f>
        <v>81365.23479</v>
      </c>
      <c r="DI91" s="460">
        <f>(DI$70=Hire_Date)*Monthly_Salary+(AND(DI$68&lt;&gt;Hire_Month)*DH91+AND(DI$68=Hire_Month,DH91&gt;0)*DH91*(1+Annual_Cost_of_Living_Adjustment))*(End_Date&gt;=DI$70)</f>
        <v>82992.53949</v>
      </c>
      <c r="DJ91" s="460">
        <f>(DJ$70=Hire_Date)*Monthly_Salary+(AND(DJ$68&lt;&gt;Hire_Month)*DI91+AND(DJ$68=Hire_Month,DI91&gt;0)*DI91*(1+Annual_Cost_of_Living_Adjustment))*(End_Date&gt;=DJ$70)</f>
        <v>82992.53949</v>
      </c>
      <c r="DK91" s="460">
        <f>(DK$70=Hire_Date)*Monthly_Salary+(AND(DK$68&lt;&gt;Hire_Month)*DJ91+AND(DK$68=Hire_Month,DJ91&gt;0)*DJ91*(1+Annual_Cost_of_Living_Adjustment))*(End_Date&gt;=DK$70)</f>
        <v>82992.53949</v>
      </c>
      <c r="DL91" s="460">
        <f>(DL$70=Hire_Date)*Monthly_Salary+(AND(DL$68&lt;&gt;Hire_Month)*DK91+AND(DL$68=Hire_Month,DK91&gt;0)*DK91*(1+Annual_Cost_of_Living_Adjustment))*(End_Date&gt;=DL$70)</f>
        <v>82992.53949</v>
      </c>
      <c r="DM91" s="460">
        <f>(DM$70=Hire_Date)*Monthly_Salary+(AND(DM$68&lt;&gt;Hire_Month)*DL91+AND(DM$68=Hire_Month,DL91&gt;0)*DL91*(1+Annual_Cost_of_Living_Adjustment))*(End_Date&gt;=DM$70)</f>
        <v>82992.53949</v>
      </c>
      <c r="DN91" s="460">
        <f>(DN$70=Hire_Date)*Monthly_Salary+(AND(DN$68&lt;&gt;Hire_Month)*DM91+AND(DN$68=Hire_Month,DM91&gt;0)*DM91*(1+Annual_Cost_of_Living_Adjustment))*(End_Date&gt;=DN$70)</f>
        <v>82992.53949</v>
      </c>
      <c r="DO91" s="460">
        <f>(DO$70=Hire_Date)*Monthly_Salary+(AND(DO$68&lt;&gt;Hire_Month)*DN91+AND(DO$68=Hire_Month,DN91&gt;0)*DN91*(1+Annual_Cost_of_Living_Adjustment))*(End_Date&gt;=DO$70)</f>
        <v>82992.53949</v>
      </c>
      <c r="DP91" s="460">
        <f>(DP$70=Hire_Date)*Monthly_Salary+(AND(DP$68&lt;&gt;Hire_Month)*DO91+AND(DP$68=Hire_Month,DO91&gt;0)*DO91*(1+Annual_Cost_of_Living_Adjustment))*(End_Date&gt;=DP$70)</f>
        <v>82992.53949</v>
      </c>
      <c r="DQ91" s="460">
        <f>(DQ$70=Hire_Date)*Monthly_Salary+(AND(DQ$68&lt;&gt;Hire_Month)*DP91+AND(DQ$68=Hire_Month,DP91&gt;0)*DP91*(1+Annual_Cost_of_Living_Adjustment))*(End_Date&gt;=DQ$70)</f>
        <v>82992.53949</v>
      </c>
      <c r="DR91" s="460">
        <f>(DR$70=Hire_Date)*Monthly_Salary+(AND(DR$68&lt;&gt;Hire_Month)*DQ91+AND(DR$68=Hire_Month,DQ91&gt;0)*DQ91*(1+Annual_Cost_of_Living_Adjustment))*(End_Date&gt;=DR$70)</f>
        <v>82992.53949</v>
      </c>
      <c r="DS91" s="460">
        <f>(DS$70=Hire_Date)*Monthly_Salary+(AND(DS$68&lt;&gt;Hire_Month)*DR91+AND(DS$68=Hire_Month,DR91&gt;0)*DR91*(1+Annual_Cost_of_Living_Adjustment))*(End_Date&gt;=DS$70)</f>
        <v>82992.53949</v>
      </c>
      <c r="DT91" s="460">
        <f>(DT$70=Hire_Date)*Monthly_Salary+(AND(DT$68&lt;&gt;Hire_Month)*DS91+AND(DT$68=Hire_Month,DS91&gt;0)*DS91*(1+Annual_Cost_of_Living_Adjustment))*(End_Date&gt;=DT$70)</f>
        <v>82992.53949</v>
      </c>
      <c r="DU91" s="460">
        <f>(DU$70=Hire_Date)*Monthly_Salary+(AND(DU$68&lt;&gt;Hire_Month)*DT91+AND(DU$68=Hire_Month,DT91&gt;0)*DT91*(1+Annual_Cost_of_Living_Adjustment))*(End_Date&gt;=DU$70)</f>
        <v>84652.39028</v>
      </c>
      <c r="DV91" s="460">
        <f>(DV$70=Hire_Date)*Monthly_Salary+(AND(DV$68&lt;&gt;Hire_Month)*DU91+AND(DV$68=Hire_Month,DU91&gt;0)*DU91*(1+Annual_Cost_of_Living_Adjustment))*(End_Date&gt;=DV$70)</f>
        <v>84652.39028</v>
      </c>
      <c r="DW91" s="460">
        <f>(DW$70=Hire_Date)*Monthly_Salary+(AND(DW$68&lt;&gt;Hire_Month)*DV91+AND(DW$68=Hire_Month,DV91&gt;0)*DV91*(1+Annual_Cost_of_Living_Adjustment))*(End_Date&gt;=DW$70)</f>
        <v>84652.39028</v>
      </c>
      <c r="DX91" s="460">
        <f>(DX$70=Hire_Date)*Monthly_Salary+(AND(DX$68&lt;&gt;Hire_Month)*DW91+AND(DX$68=Hire_Month,DW91&gt;0)*DW91*(1+Annual_Cost_of_Living_Adjustment))*(End_Date&gt;=DX$70)</f>
        <v>84652.39028</v>
      </c>
      <c r="DY91" s="460">
        <f>(DY$70=Hire_Date)*Monthly_Salary+(AND(DY$68&lt;&gt;Hire_Month)*DX91+AND(DY$68=Hire_Month,DX91&gt;0)*DX91*(1+Annual_Cost_of_Living_Adjustment))*(End_Date&gt;=DY$70)</f>
        <v>84652.39028</v>
      </c>
      <c r="DZ91" s="460">
        <f>(DZ$70=Hire_Date)*Monthly_Salary+(AND(DZ$68&lt;&gt;Hire_Month)*DY91+AND(DZ$68=Hire_Month,DY91&gt;0)*DY91*(1+Annual_Cost_of_Living_Adjustment))*(End_Date&gt;=DZ$70)</f>
        <v>84652.39028</v>
      </c>
      <c r="EA91" s="460">
        <f>(EA$70=Hire_Date)*Monthly_Salary+(AND(EA$68&lt;&gt;Hire_Month)*DZ91+AND(EA$68=Hire_Month,DZ91&gt;0)*DZ91*(1+Annual_Cost_of_Living_Adjustment))*(End_Date&gt;=EA$70)</f>
        <v>84652.39028</v>
      </c>
      <c r="EB91" s="460">
        <f>(EB$70=Hire_Date)*Monthly_Salary+(AND(EB$68&lt;&gt;Hire_Month)*EA91+AND(EB$68=Hire_Month,EA91&gt;0)*EA91*(1+Annual_Cost_of_Living_Adjustment))*(End_Date&gt;=EB$70)</f>
        <v>84652.39028</v>
      </c>
      <c r="EC91" s="460">
        <f>(EC$70=Hire_Date)*Monthly_Salary+(AND(EC$68&lt;&gt;Hire_Month)*EB91+AND(EC$68=Hire_Month,EB91&gt;0)*EB91*(1+Annual_Cost_of_Living_Adjustment))*(End_Date&gt;=EC$70)</f>
        <v>84652.39028</v>
      </c>
      <c r="ED91" s="460">
        <f>(ED$70=Hire_Date)*Monthly_Salary+(AND(ED$68&lt;&gt;Hire_Month)*EC91+AND(ED$68=Hire_Month,EC91&gt;0)*EC91*(1+Annual_Cost_of_Living_Adjustment))*(End_Date&gt;=ED$70)</f>
        <v>84652.39028</v>
      </c>
      <c r="EE91" s="460">
        <f>(EE$70=Hire_Date)*Monthly_Salary+(AND(EE$68&lt;&gt;Hire_Month)*ED91+AND(EE$68=Hire_Month,ED91&gt;0)*ED91*(1+Annual_Cost_of_Living_Adjustment))*(End_Date&gt;=EE$70)</f>
        <v>84652.39028</v>
      </c>
      <c r="EF91" s="461">
        <f>(EF$70=Hire_Date)*Monthly_Salary+(AND(EF$68&lt;&gt;Hire_Month)*EE91+AND(EF$68=Hire_Month,EE91&gt;0)*EE91*(1+Annual_Cost_of_Living_Adjustment))*(End_Date&gt;=EF$70)</f>
        <v>84652.39028</v>
      </c>
      <c r="EG91" s="461">
        <f>(EG$70=Hire_Date)*Monthly_Salary+(AND(EG$68&lt;&gt;Hire_Month)*EF91+AND(EG$68=Hire_Month,EF91&gt;0)*EF91*(1+Annual_Cost_of_Living_Adjustment))*(End_Date&gt;=EG$70)</f>
        <v>86345.43808</v>
      </c>
      <c r="EH91" s="461">
        <f>(EH$70=Hire_Date)*Monthly_Salary+(AND(EH$68&lt;&gt;Hire_Month)*EG91+AND(EH$68=Hire_Month,EG91&gt;0)*EG91*(1+Annual_Cost_of_Living_Adjustment))*(End_Date&gt;=EH$70)</f>
        <v>86345.43808</v>
      </c>
      <c r="EI91" s="461">
        <f>(EI$70=Hire_Date)*Monthly_Salary+(AND(EI$68&lt;&gt;Hire_Month)*EH91+AND(EI$68=Hire_Month,EH91&gt;0)*EH91*(1+Annual_Cost_of_Living_Adjustment))*(End_Date&gt;=EI$70)</f>
        <v>86345.43808</v>
      </c>
      <c r="EJ91" s="461">
        <f>(EJ$70=Hire_Date)*Monthly_Salary+(AND(EJ$68&lt;&gt;Hire_Month)*EI91+AND(EJ$68=Hire_Month,EI91&gt;0)*EI91*(1+Annual_Cost_of_Living_Adjustment))*(End_Date&gt;=EJ$70)</f>
        <v>86345.43808</v>
      </c>
      <c r="EK91" s="461">
        <f>(EK$70=Hire_Date)*Monthly_Salary+(AND(EK$68&lt;&gt;Hire_Month)*EJ91+AND(EK$68=Hire_Month,EJ91&gt;0)*EJ91*(1+Annual_Cost_of_Living_Adjustment))*(End_Date&gt;=EK$70)</f>
        <v>86345.43808</v>
      </c>
      <c r="EL91" s="461">
        <f>(EL$70=Hire_Date)*Monthly_Salary+(AND(EL$68&lt;&gt;Hire_Month)*EK91+AND(EL$68=Hire_Month,EK91&gt;0)*EK91*(1+Annual_Cost_of_Living_Adjustment))*(End_Date&gt;=EL$70)</f>
        <v>86345.43808</v>
      </c>
      <c r="EM91" s="461">
        <f>(EM$70=Hire_Date)*Monthly_Salary+(AND(EM$68&lt;&gt;Hire_Month)*EL91+AND(EM$68=Hire_Month,EL91&gt;0)*EL91*(1+Annual_Cost_of_Living_Adjustment))*(End_Date&gt;=EM$70)</f>
        <v>86345.43808</v>
      </c>
      <c r="EN91" s="461">
        <f>(EN$70=Hire_Date)*Monthly_Salary+(AND(EN$68&lt;&gt;Hire_Month)*EM91+AND(EN$68=Hire_Month,EM91&gt;0)*EM91*(1+Annual_Cost_of_Living_Adjustment))*(End_Date&gt;=EN$70)</f>
        <v>86345.43808</v>
      </c>
      <c r="EO91" s="461">
        <f>(EO$70=Hire_Date)*Monthly_Salary+(AND(EO$68&lt;&gt;Hire_Month)*EN91+AND(EO$68=Hire_Month,EN91&gt;0)*EN91*(1+Annual_Cost_of_Living_Adjustment))*(End_Date&gt;=EO$70)</f>
        <v>86345.43808</v>
      </c>
      <c r="EP91" s="461">
        <f>(EP$70=Hire_Date)*Monthly_Salary+(AND(EP$68&lt;&gt;Hire_Month)*EO91+AND(EP$68=Hire_Month,EO91&gt;0)*EO91*(1+Annual_Cost_of_Living_Adjustment))*(End_Date&gt;=EP$70)</f>
        <v>86345.43808</v>
      </c>
      <c r="EQ91" s="461">
        <f>(EQ$70=Hire_Date)*Monthly_Salary+(AND(EQ$68&lt;&gt;Hire_Month)*EP91+AND(EQ$68=Hire_Month,EP91&gt;0)*EP91*(1+Annual_Cost_of_Living_Adjustment))*(End_Date&gt;=EQ$70)</f>
        <v>86345.43808</v>
      </c>
      <c r="ER91" s="461">
        <f>(ER$70=Hire_Date)*Monthly_Salary+(AND(ER$68&lt;&gt;Hire_Month)*EQ91+AND(ER$68=Hire_Month,EQ91&gt;0)*EQ91*(1+Annual_Cost_of_Living_Adjustment))*(End_Date&gt;=ER$70)</f>
        <v>86345.43808</v>
      </c>
      <c r="ES91" s="371"/>
      <c r="ET91" s="1"/>
      <c r="EU91" s="390"/>
      <c r="EV91" s="462" t="str">
        <f t="shared" si="92"/>
        <v>Developer</v>
      </c>
      <c r="EW91" s="463">
        <f>($K91&lt;DATE(Starting_Year,1,1))*1</f>
        <v>0</v>
      </c>
      <c r="EX91" s="463">
        <f>+COUNTIF(Q91,"&gt;0")*FTE</f>
        <v>10</v>
      </c>
      <c r="EY91" s="463">
        <f>+COUNTIF(R91,"&gt;0")*FTE</f>
        <v>10</v>
      </c>
      <c r="EZ91" s="463">
        <f>+COUNTIF(S91,"&gt;0")*FTE</f>
        <v>10</v>
      </c>
      <c r="FA91" s="463">
        <f>+COUNTIF(T91,"&gt;0")*FTE</f>
        <v>10</v>
      </c>
      <c r="FB91" s="463">
        <f>+COUNTIF(U91,"&gt;0")*FTE</f>
        <v>10</v>
      </c>
      <c r="FC91" s="463">
        <f>+COUNTIF(V91,"&gt;0")*FTE</f>
        <v>10</v>
      </c>
      <c r="FD91" s="463">
        <f>+COUNTIF(W91,"&gt;0")*FTE</f>
        <v>10</v>
      </c>
      <c r="FE91" s="463">
        <f>+COUNTIF(X91,"&gt;0")*FTE</f>
        <v>10</v>
      </c>
      <c r="FF91" s="463">
        <f>+COUNTIF(Y91,"&gt;0")*FTE</f>
        <v>10</v>
      </c>
      <c r="FG91" s="463">
        <f>+COUNTIF(Z91,"&gt;0")*FTE</f>
        <v>10</v>
      </c>
      <c r="FH91" s="463">
        <f>+COUNTIF(AA91,"&gt;0")*FTE</f>
        <v>10</v>
      </c>
      <c r="FI91" s="463">
        <f>+COUNTIF(AB91,"&gt;0")*FTE</f>
        <v>10</v>
      </c>
      <c r="FJ91" s="463">
        <f>+COUNTIF(AC91,"&gt;0")*FTE</f>
        <v>10</v>
      </c>
      <c r="FK91" s="463">
        <f>+COUNTIF(AD91,"&gt;0")*FTE</f>
        <v>10</v>
      </c>
      <c r="FL91" s="463">
        <f>+COUNTIF(AE91,"&gt;0")*FTE</f>
        <v>10</v>
      </c>
      <c r="FM91" s="463">
        <f>+COUNTIF(AF91,"&gt;0")*FTE</f>
        <v>10</v>
      </c>
      <c r="FN91" s="463">
        <f>+COUNTIF(AG91,"&gt;0")*FTE</f>
        <v>10</v>
      </c>
      <c r="FO91" s="463">
        <f>+COUNTIF(AH91,"&gt;0")*FTE</f>
        <v>10</v>
      </c>
      <c r="FP91" s="463">
        <f>+COUNTIF(AI91,"&gt;0")*FTE</f>
        <v>10</v>
      </c>
      <c r="FQ91" s="463">
        <f>+COUNTIF(AJ91,"&gt;0")*FTE</f>
        <v>10</v>
      </c>
      <c r="FR91" s="463">
        <f>+COUNTIF(AK91,"&gt;0")*FTE</f>
        <v>10</v>
      </c>
      <c r="FS91" s="463">
        <f>+COUNTIF(AL91,"&gt;0")*FTE</f>
        <v>10</v>
      </c>
      <c r="FT91" s="463">
        <f>+COUNTIF(AM91,"&gt;0")*FTE</f>
        <v>10</v>
      </c>
      <c r="FU91" s="463">
        <f>+COUNTIF(AN91,"&gt;0")*FTE</f>
        <v>10</v>
      </c>
      <c r="FV91" s="463">
        <f>+COUNTIF(AO91,"&gt;0")*FTE</f>
        <v>10</v>
      </c>
      <c r="FW91" s="463">
        <f>+COUNTIF(AP91,"&gt;0")*FTE</f>
        <v>10</v>
      </c>
      <c r="FX91" s="463">
        <f>+COUNTIF(AQ91,"&gt;0")*FTE</f>
        <v>10</v>
      </c>
      <c r="FY91" s="463">
        <f>+COUNTIF(AR91,"&gt;0")*FTE</f>
        <v>10</v>
      </c>
      <c r="FZ91" s="463">
        <f>+COUNTIF(AS91,"&gt;0")*FTE</f>
        <v>10</v>
      </c>
      <c r="GA91" s="463">
        <f>+COUNTIF(AT91,"&gt;0")*FTE</f>
        <v>10</v>
      </c>
      <c r="GB91" s="463">
        <f>+COUNTIF(AU91,"&gt;0")*FTE</f>
        <v>10</v>
      </c>
      <c r="GC91" s="463">
        <f>+COUNTIF(AV91,"&gt;0")*FTE</f>
        <v>10</v>
      </c>
      <c r="GD91" s="463">
        <f>+COUNTIF(AW91,"&gt;0")*FTE</f>
        <v>10</v>
      </c>
      <c r="GE91" s="463">
        <f>+COUNTIF(AX91,"&gt;0")*FTE</f>
        <v>10</v>
      </c>
      <c r="GF91" s="463">
        <f>+COUNTIF(AY91,"&gt;0")*FTE</f>
        <v>10</v>
      </c>
      <c r="GG91" s="463">
        <f>+COUNTIF(AZ91,"&gt;0")*FTE</f>
        <v>10</v>
      </c>
      <c r="GH91" s="463">
        <f>+COUNTIF(BA91,"&gt;0")*FTE</f>
        <v>10</v>
      </c>
      <c r="GI91" s="463">
        <f>+COUNTIF(BB91,"&gt;0")*FTE</f>
        <v>10</v>
      </c>
      <c r="GJ91" s="463">
        <f>+COUNTIF(BC91,"&gt;0")*FTE</f>
        <v>10</v>
      </c>
      <c r="GK91" s="463">
        <f>+COUNTIF(BD91,"&gt;0")*FTE</f>
        <v>10</v>
      </c>
      <c r="GL91" s="463">
        <f>+COUNTIF(BE91,"&gt;0")*FTE</f>
        <v>10</v>
      </c>
      <c r="GM91" s="463">
        <f>+COUNTIF(BF91,"&gt;0")*FTE</f>
        <v>10</v>
      </c>
      <c r="GN91" s="463">
        <f>+COUNTIF(BG91,"&gt;0")*FTE</f>
        <v>10</v>
      </c>
      <c r="GO91" s="463">
        <f>+COUNTIF(BH91,"&gt;0")*FTE</f>
        <v>10</v>
      </c>
      <c r="GP91" s="463">
        <f>+COUNTIF(BI91,"&gt;0")*FTE</f>
        <v>10</v>
      </c>
      <c r="GQ91" s="463">
        <f>+COUNTIF(BJ91,"&gt;0")*FTE</f>
        <v>10</v>
      </c>
      <c r="GR91" s="463">
        <f>+COUNTIF(BK91,"&gt;0")*FTE</f>
        <v>10</v>
      </c>
      <c r="GS91" s="463">
        <f>+COUNTIF(BL91,"&gt;0")*FTE</f>
        <v>10</v>
      </c>
      <c r="GT91" s="463">
        <f>+COUNTIF(BM91,"&gt;0")*FTE</f>
        <v>10</v>
      </c>
      <c r="GU91" s="463">
        <f>+COUNTIF(BN91,"&gt;0")*FTE</f>
        <v>10</v>
      </c>
      <c r="GV91" s="463">
        <f>+COUNTIF(BO91,"&gt;0")*FTE</f>
        <v>10</v>
      </c>
      <c r="GW91" s="463">
        <f>+COUNTIF(BP91,"&gt;0")*FTE</f>
        <v>10</v>
      </c>
      <c r="GX91" s="463">
        <f>+COUNTIF(BQ91,"&gt;0")*FTE</f>
        <v>10</v>
      </c>
      <c r="GY91" s="463">
        <f>+COUNTIF(BR91,"&gt;0")*FTE</f>
        <v>10</v>
      </c>
      <c r="GZ91" s="463">
        <f>+COUNTIF(BS91,"&gt;0")*FTE</f>
        <v>10</v>
      </c>
      <c r="HA91" s="463">
        <f>+COUNTIF(BT91,"&gt;0")*FTE</f>
        <v>10</v>
      </c>
      <c r="HB91" s="463">
        <f>+COUNTIF(BU91,"&gt;0")*FTE</f>
        <v>10</v>
      </c>
      <c r="HC91" s="463">
        <f>+COUNTIF(BV91,"&gt;0")*FTE</f>
        <v>10</v>
      </c>
      <c r="HD91" s="463">
        <f>+COUNTIF(BW91,"&gt;0")*FTE</f>
        <v>10</v>
      </c>
      <c r="HE91" s="463">
        <f>+COUNTIF(BX91,"&gt;0")*FTE</f>
        <v>10</v>
      </c>
      <c r="HF91" s="463">
        <f>+COUNTIF(BY91,"&gt;0")*FTE</f>
        <v>10</v>
      </c>
      <c r="HG91" s="463">
        <f>+COUNTIF(BZ91,"&gt;0")*FTE</f>
        <v>10</v>
      </c>
      <c r="HH91" s="463">
        <f>+COUNTIF(CA91,"&gt;0")*FTE</f>
        <v>10</v>
      </c>
      <c r="HI91" s="463">
        <f>+COUNTIF(CB91,"&gt;0")*FTE</f>
        <v>10</v>
      </c>
      <c r="HJ91" s="463">
        <f>+COUNTIF(CC91,"&gt;0")*FTE</f>
        <v>10</v>
      </c>
      <c r="HK91" s="463">
        <f>+COUNTIF(CD91,"&gt;0")*FTE</f>
        <v>10</v>
      </c>
      <c r="HL91" s="463">
        <f>+COUNTIF(CE91,"&gt;0")*FTE</f>
        <v>10</v>
      </c>
      <c r="HM91" s="463">
        <f>+COUNTIF(CF91,"&gt;0")*FTE</f>
        <v>10</v>
      </c>
      <c r="HN91" s="463">
        <f>+COUNTIF(CG91,"&gt;0")*FTE</f>
        <v>10</v>
      </c>
      <c r="HO91" s="463">
        <f>+COUNTIF(CH91,"&gt;0")*FTE</f>
        <v>10</v>
      </c>
      <c r="HP91" s="463">
        <f>+COUNTIF(CI91,"&gt;0")*FTE</f>
        <v>10</v>
      </c>
      <c r="HQ91" s="463">
        <f>+COUNTIF(CJ91,"&gt;0")*FTE</f>
        <v>10</v>
      </c>
      <c r="HR91" s="463">
        <f>+COUNTIF(CK91,"&gt;0")*FTE</f>
        <v>10</v>
      </c>
      <c r="HS91" s="463">
        <f>+COUNTIF(CL91,"&gt;0")*FTE</f>
        <v>10</v>
      </c>
      <c r="HT91" s="463">
        <f>+COUNTIF(CM91,"&gt;0")*FTE</f>
        <v>10</v>
      </c>
      <c r="HU91" s="463">
        <f>+COUNTIF(CN91,"&gt;0")*FTE</f>
        <v>10</v>
      </c>
      <c r="HV91" s="463">
        <f>+COUNTIF(CO91,"&gt;0")*FTE</f>
        <v>10</v>
      </c>
      <c r="HW91" s="463">
        <f>+COUNTIF(CP91,"&gt;0")*FTE</f>
        <v>10</v>
      </c>
      <c r="HX91" s="463">
        <f>+COUNTIF(CQ91,"&gt;0")*FTE</f>
        <v>10</v>
      </c>
      <c r="HY91" s="463">
        <f>+COUNTIF(CR91,"&gt;0")*FTE</f>
        <v>10</v>
      </c>
      <c r="HZ91" s="463">
        <f>+COUNTIF(CS91,"&gt;0")*FTE</f>
        <v>10</v>
      </c>
      <c r="IA91" s="463">
        <f>+COUNTIF(CT91,"&gt;0")*FTE</f>
        <v>10</v>
      </c>
      <c r="IB91" s="463">
        <f>+COUNTIF(CU91,"&gt;0")*FTE</f>
        <v>10</v>
      </c>
      <c r="IC91" s="463">
        <f>+COUNTIF(CV91,"&gt;0")*FTE</f>
        <v>10</v>
      </c>
      <c r="ID91" s="463">
        <f>+COUNTIF(CW91,"&gt;0")*FTE</f>
        <v>10</v>
      </c>
      <c r="IE91" s="463">
        <f>+COUNTIF(CX91,"&gt;0")*FTE</f>
        <v>10</v>
      </c>
      <c r="IF91" s="463">
        <f>+COUNTIF(CY91,"&gt;0")*FTE</f>
        <v>10</v>
      </c>
      <c r="IG91" s="463">
        <f>+COUNTIF(CZ91,"&gt;0")*FTE</f>
        <v>10</v>
      </c>
      <c r="IH91" s="463">
        <f>+COUNTIF(DA91,"&gt;0")*FTE</f>
        <v>10</v>
      </c>
      <c r="II91" s="463">
        <f>+COUNTIF(DB91,"&gt;0")*FTE</f>
        <v>10</v>
      </c>
      <c r="IJ91" s="463">
        <f>+COUNTIF(DC91,"&gt;0")*FTE</f>
        <v>10</v>
      </c>
      <c r="IK91" s="463">
        <f>+COUNTIF(DD91,"&gt;0")*FTE</f>
        <v>10</v>
      </c>
      <c r="IL91" s="463">
        <f>+COUNTIF(DE91,"&gt;0")*FTE</f>
        <v>10</v>
      </c>
      <c r="IM91" s="463">
        <f>+COUNTIF(DF91,"&gt;0")*FTE</f>
        <v>10</v>
      </c>
      <c r="IN91" s="463">
        <f>+COUNTIF(DG91,"&gt;0")*FTE</f>
        <v>10</v>
      </c>
      <c r="IO91" s="463">
        <f>+COUNTIF(DH91,"&gt;0")*FTE</f>
        <v>10</v>
      </c>
      <c r="IP91" s="463">
        <f>+COUNTIF(DI91,"&gt;0")*FTE</f>
        <v>10</v>
      </c>
      <c r="IQ91" s="463">
        <f>+COUNTIF(DJ91,"&gt;0")*FTE</f>
        <v>10</v>
      </c>
      <c r="IR91" s="463">
        <f>+COUNTIF(DK91,"&gt;0")*FTE</f>
        <v>10</v>
      </c>
      <c r="IS91" s="463">
        <f>+COUNTIF(DL91,"&gt;0")*FTE</f>
        <v>10</v>
      </c>
      <c r="IT91" s="463">
        <f>+COUNTIF(DM91,"&gt;0")*FTE</f>
        <v>10</v>
      </c>
      <c r="IU91" s="463">
        <f>+COUNTIF(DN91,"&gt;0")*FTE</f>
        <v>10</v>
      </c>
      <c r="IV91" s="463">
        <f>+COUNTIF(DO91,"&gt;0")*FTE</f>
        <v>10</v>
      </c>
      <c r="IW91" s="463">
        <f>+COUNTIF(DP91,"&gt;0")*FTE</f>
        <v>10</v>
      </c>
      <c r="IX91" s="463">
        <f>+COUNTIF(DQ91,"&gt;0")*FTE</f>
        <v>10</v>
      </c>
      <c r="IY91" s="463">
        <f>+COUNTIF(DR91,"&gt;0")*FTE</f>
        <v>10</v>
      </c>
      <c r="IZ91" s="463">
        <f>+COUNTIF(DS91,"&gt;0")*FTE</f>
        <v>10</v>
      </c>
      <c r="JA91" s="463">
        <f>+COUNTIF(DT91,"&gt;0")*FTE</f>
        <v>10</v>
      </c>
      <c r="JB91" s="463">
        <f>+COUNTIF(DU91,"&gt;0")*FTE</f>
        <v>10</v>
      </c>
      <c r="JC91" s="463">
        <f>+COUNTIF(DV91,"&gt;0")*FTE</f>
        <v>10</v>
      </c>
      <c r="JD91" s="463">
        <f>+COUNTIF(DW91,"&gt;0")*FTE</f>
        <v>10</v>
      </c>
      <c r="JE91" s="463">
        <f>+COUNTIF(DX91,"&gt;0")*FTE</f>
        <v>10</v>
      </c>
      <c r="JF91" s="463">
        <f>+COUNTIF(DY91,"&gt;0")*FTE</f>
        <v>10</v>
      </c>
      <c r="JG91" s="463">
        <f>+COUNTIF(DZ91,"&gt;0")*FTE</f>
        <v>10</v>
      </c>
      <c r="JH91" s="463">
        <f>+COUNTIF(EA91,"&gt;0")*FTE</f>
        <v>10</v>
      </c>
      <c r="JI91" s="463">
        <f>+COUNTIF(EB91,"&gt;0")*FTE</f>
        <v>10</v>
      </c>
      <c r="JJ91" s="463">
        <f>+COUNTIF(EC91,"&gt;0")*FTE</f>
        <v>10</v>
      </c>
      <c r="JK91" s="463">
        <f>+COUNTIF(ED91,"&gt;0")*FTE</f>
        <v>10</v>
      </c>
      <c r="JL91" s="463">
        <f>+COUNTIF(EE91,"&gt;0")*FTE</f>
        <v>10</v>
      </c>
      <c r="JM91" s="463">
        <f>+COUNTIF(EF91,"&gt;0")*FTE</f>
        <v>10</v>
      </c>
      <c r="JN91" s="463">
        <f>+COUNTIF(EG91,"&gt;0")*FTE</f>
        <v>10</v>
      </c>
      <c r="JO91" s="463">
        <f>+COUNTIF(EH91,"&gt;0")*FTE</f>
        <v>10</v>
      </c>
      <c r="JP91" s="463">
        <f>+COUNTIF(EI91,"&gt;0")*FTE</f>
        <v>10</v>
      </c>
      <c r="JQ91" s="463">
        <f>+COUNTIF(EJ91,"&gt;0")*FTE</f>
        <v>10</v>
      </c>
      <c r="JR91" s="463">
        <f>+COUNTIF(EK91,"&gt;0")*FTE</f>
        <v>10</v>
      </c>
      <c r="JS91" s="463">
        <f>+COUNTIF(EL91,"&gt;0")*FTE</f>
        <v>10</v>
      </c>
      <c r="JT91" s="463">
        <f>+COUNTIF(EM91,"&gt;0")*FTE</f>
        <v>10</v>
      </c>
      <c r="JU91" s="463">
        <f>+COUNTIF(EN91,"&gt;0")*FTE</f>
        <v>10</v>
      </c>
      <c r="JV91" s="463">
        <f>+COUNTIF(EO91,"&gt;0")*FTE</f>
        <v>10</v>
      </c>
      <c r="JW91" s="463">
        <f>+COUNTIF(EP91,"&gt;0")*FTE</f>
        <v>10</v>
      </c>
      <c r="JX91" s="463">
        <f>+COUNTIF(EQ91,"&gt;0")*FTE</f>
        <v>10</v>
      </c>
      <c r="JY91" s="463">
        <f>+COUNTIF(ER91,"&gt;0")*FTE</f>
        <v>10</v>
      </c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</row>
    <row r="92" ht="12.75" customHeight="1">
      <c r="A92" s="467"/>
      <c r="B92" s="473"/>
      <c r="C92" s="474"/>
      <c r="D92" s="475"/>
      <c r="E92" s="476"/>
      <c r="F92" s="475"/>
      <c r="G92" s="475"/>
      <c r="H92" s="475"/>
      <c r="I92" s="475"/>
      <c r="J92" s="477"/>
      <c r="K92" s="465">
        <f>+DATE((Starting_Year+F92-1)*ISNUMBER(F92)+2099*ISBLANK(F92),G92*ISNUMBER(G92)+12*ISBLANK(G92),1)</f>
        <v>73020</v>
      </c>
      <c r="L92" s="466">
        <f>+DATE((Starting_Year+H92-1)*ISNUMBER(H92)+2099*ISBLANK(H92),I92*ISNUMBER(I92)+12*ISBLANK(I92),1)</f>
        <v>73020</v>
      </c>
      <c r="M92" s="171">
        <f t="shared" si="93"/>
        <v>0</v>
      </c>
      <c r="N92" s="458" t="str">
        <f t="shared" si="94"/>
        <v/>
      </c>
      <c r="O92" s="82"/>
      <c r="P92" s="459"/>
      <c r="Q92" s="460">
        <f>(Q$70&gt;=Hire_Date)*Monthly_Salary+(AND(Q$68&lt;&gt;Hire_Month)*P92+AND(Q$68=Hire_Month,P92&gt;0)*P92*(1+Annual_Cost_of_Living_Adjustment))*(End_Date&gt;=Q$70)</f>
        <v>0</v>
      </c>
      <c r="R92" s="460">
        <f>(R$70=Hire_Date)*Monthly_Salary+(AND(R$68&lt;&gt;Hire_Month)*Q92+AND(R$68=Hire_Month,Q92&gt;0)*Q92*(1+Annual_Cost_of_Living_Adjustment))*(End_Date&gt;=R$70)</f>
        <v>0</v>
      </c>
      <c r="S92" s="460">
        <f>(S$70=Hire_Date)*Monthly_Salary+(AND(S$68&lt;&gt;Hire_Month)*R92+AND(S$68=Hire_Month,R92&gt;0)*R92*(1+Annual_Cost_of_Living_Adjustment))*(End_Date&gt;=S$70)</f>
        <v>0</v>
      </c>
      <c r="T92" s="460">
        <f>(T$70=Hire_Date)*Monthly_Salary+(AND(T$68&lt;&gt;Hire_Month)*S92+AND(T$68=Hire_Month,S92&gt;0)*S92*(1+Annual_Cost_of_Living_Adjustment))*(End_Date&gt;=T$70)</f>
        <v>0</v>
      </c>
      <c r="U92" s="460">
        <f>(U$70=Hire_Date)*Monthly_Salary+(AND(U$68&lt;&gt;Hire_Month)*T92+AND(U$68=Hire_Month,T92&gt;0)*T92*(1+Annual_Cost_of_Living_Adjustment))*(End_Date&gt;=U$70)</f>
        <v>0</v>
      </c>
      <c r="V92" s="460">
        <f>(V$70=Hire_Date)*Monthly_Salary+(AND(V$68&lt;&gt;Hire_Month)*U92+AND(V$68=Hire_Month,U92&gt;0)*U92*(1+Annual_Cost_of_Living_Adjustment))*(End_Date&gt;=V$70)</f>
        <v>0</v>
      </c>
      <c r="W92" s="460">
        <f>(W$70=Hire_Date)*Monthly_Salary+(AND(W$68&lt;&gt;Hire_Month)*V92+AND(W$68=Hire_Month,V92&gt;0)*V92*(1+Annual_Cost_of_Living_Adjustment))*(End_Date&gt;=W$70)</f>
        <v>0</v>
      </c>
      <c r="X92" s="460">
        <f>(X$70=Hire_Date)*Monthly_Salary+(AND(X$68&lt;&gt;Hire_Month)*W92+AND(X$68=Hire_Month,W92&gt;0)*W92*(1+Annual_Cost_of_Living_Adjustment))*(End_Date&gt;=X$70)</f>
        <v>0</v>
      </c>
      <c r="Y92" s="460">
        <f>(Y$70=Hire_Date)*Monthly_Salary+(AND(Y$68&lt;&gt;Hire_Month)*X92+AND(Y$68=Hire_Month,X92&gt;0)*X92*(1+Annual_Cost_of_Living_Adjustment))*(End_Date&gt;=Y$70)</f>
        <v>0</v>
      </c>
      <c r="Z92" s="460">
        <f>(Z$70=Hire_Date)*Monthly_Salary+(AND(Z$68&lt;&gt;Hire_Month)*Y92+AND(Z$68=Hire_Month,Y92&gt;0)*Y92*(1+Annual_Cost_of_Living_Adjustment))*(End_Date&gt;=Z$70)</f>
        <v>0</v>
      </c>
      <c r="AA92" s="460">
        <f>(AA$70=Hire_Date)*Monthly_Salary+(AND(AA$68&lt;&gt;Hire_Month)*Z92+AND(AA$68=Hire_Month,Z92&gt;0)*Z92*(1+Annual_Cost_of_Living_Adjustment))*(End_Date&gt;=AA$70)</f>
        <v>0</v>
      </c>
      <c r="AB92" s="460">
        <f>(AB$70=Hire_Date)*Monthly_Salary+(AND(AB$68&lt;&gt;Hire_Month)*AA92+AND(AB$68=Hire_Month,AA92&gt;0)*AA92*(1+Annual_Cost_of_Living_Adjustment))*(End_Date&gt;=AB$70)</f>
        <v>0</v>
      </c>
      <c r="AC92" s="460">
        <f>(AC$70=Hire_Date)*Monthly_Salary+(AND(AC$68&lt;&gt;Hire_Month)*AB92+AND(AC$68=Hire_Month,AB92&gt;0)*AB92*(1+Annual_Cost_of_Living_Adjustment))*(End_Date&gt;=AC$70)</f>
        <v>0</v>
      </c>
      <c r="AD92" s="460">
        <f>(AD$70=Hire_Date)*Monthly_Salary+(AND(AD$68&lt;&gt;Hire_Month)*AC92+AND(AD$68=Hire_Month,AC92&gt;0)*AC92*(1+Annual_Cost_of_Living_Adjustment))*(End_Date&gt;=AD$70)</f>
        <v>0</v>
      </c>
      <c r="AE92" s="460">
        <f>(AE$70=Hire_Date)*Monthly_Salary+(AND(AE$68&lt;&gt;Hire_Month)*AD92+AND(AE$68=Hire_Month,AD92&gt;0)*AD92*(1+Annual_Cost_of_Living_Adjustment))*(End_Date&gt;=AE$70)</f>
        <v>0</v>
      </c>
      <c r="AF92" s="460">
        <f>(AF$70=Hire_Date)*Monthly_Salary+(AND(AF$68&lt;&gt;Hire_Month)*AE92+AND(AF$68=Hire_Month,AE92&gt;0)*AE92*(1+Annual_Cost_of_Living_Adjustment))*(End_Date&gt;=AF$70)</f>
        <v>0</v>
      </c>
      <c r="AG92" s="460">
        <f>(AG$70=Hire_Date)*Monthly_Salary+(AND(AG$68&lt;&gt;Hire_Month)*AF92+AND(AG$68=Hire_Month,AF92&gt;0)*AF92*(1+Annual_Cost_of_Living_Adjustment))*(End_Date&gt;=AG$70)</f>
        <v>0</v>
      </c>
      <c r="AH92" s="460">
        <f>(AH$70=Hire_Date)*Monthly_Salary+(AND(AH$68&lt;&gt;Hire_Month)*AG92+AND(AH$68=Hire_Month,AG92&gt;0)*AG92*(1+Annual_Cost_of_Living_Adjustment))*(End_Date&gt;=AH$70)</f>
        <v>0</v>
      </c>
      <c r="AI92" s="460">
        <f>(AI$70=Hire_Date)*Monthly_Salary+(AND(AI$68&lt;&gt;Hire_Month)*AH92+AND(AI$68=Hire_Month,AH92&gt;0)*AH92*(1+Annual_Cost_of_Living_Adjustment))*(End_Date&gt;=AI$70)</f>
        <v>0</v>
      </c>
      <c r="AJ92" s="460">
        <f>(AJ$70=Hire_Date)*Monthly_Salary+(AND(AJ$68&lt;&gt;Hire_Month)*AI92+AND(AJ$68=Hire_Month,AI92&gt;0)*AI92*(1+Annual_Cost_of_Living_Adjustment))*(End_Date&gt;=AJ$70)</f>
        <v>0</v>
      </c>
      <c r="AK92" s="460">
        <f>(AK$70=Hire_Date)*Monthly_Salary+(AND(AK$68&lt;&gt;Hire_Month)*AJ92+AND(AK$68=Hire_Month,AJ92&gt;0)*AJ92*(1+Annual_Cost_of_Living_Adjustment))*(End_Date&gt;=AK$70)</f>
        <v>0</v>
      </c>
      <c r="AL92" s="460">
        <f>(AL$70=Hire_Date)*Monthly_Salary+(AND(AL$68&lt;&gt;Hire_Month)*AK92+AND(AL$68=Hire_Month,AK92&gt;0)*AK92*(1+Annual_Cost_of_Living_Adjustment))*(End_Date&gt;=AL$70)</f>
        <v>0</v>
      </c>
      <c r="AM92" s="460">
        <f>(AM$70=Hire_Date)*Monthly_Salary+(AND(AM$68&lt;&gt;Hire_Month)*AL92+AND(AM$68=Hire_Month,AL92&gt;0)*AL92*(1+Annual_Cost_of_Living_Adjustment))*(End_Date&gt;=AM$70)</f>
        <v>0</v>
      </c>
      <c r="AN92" s="460">
        <f>(AN$70=Hire_Date)*Monthly_Salary+(AND(AN$68&lt;&gt;Hire_Month)*AM92+AND(AN$68=Hire_Month,AM92&gt;0)*AM92*(1+Annual_Cost_of_Living_Adjustment))*(End_Date&gt;=AN$70)</f>
        <v>0</v>
      </c>
      <c r="AO92" s="460">
        <f>(AO$70=Hire_Date)*Monthly_Salary+(AND(AO$68&lt;&gt;Hire_Month)*AN92+AND(AO$68=Hire_Month,AN92&gt;0)*AN92*(1+Annual_Cost_of_Living_Adjustment))*(End_Date&gt;=AO$70)</f>
        <v>0</v>
      </c>
      <c r="AP92" s="460">
        <f>(AP$70=Hire_Date)*Monthly_Salary+(AND(AP$68&lt;&gt;Hire_Month)*AO92+AND(AP$68=Hire_Month,AO92&gt;0)*AO92*(1+Annual_Cost_of_Living_Adjustment))*(End_Date&gt;=AP$70)</f>
        <v>0</v>
      </c>
      <c r="AQ92" s="460">
        <f>(AQ$70=Hire_Date)*Monthly_Salary+(AND(AQ$68&lt;&gt;Hire_Month)*AP92+AND(AQ$68=Hire_Month,AP92&gt;0)*AP92*(1+Annual_Cost_of_Living_Adjustment))*(End_Date&gt;=AQ$70)</f>
        <v>0</v>
      </c>
      <c r="AR92" s="460">
        <f>(AR$70=Hire_Date)*Monthly_Salary+(AND(AR$68&lt;&gt;Hire_Month)*AQ92+AND(AR$68=Hire_Month,AQ92&gt;0)*AQ92*(1+Annual_Cost_of_Living_Adjustment))*(End_Date&gt;=AR$70)</f>
        <v>0</v>
      </c>
      <c r="AS92" s="460">
        <f>(AS$70=Hire_Date)*Monthly_Salary+(AND(AS$68&lt;&gt;Hire_Month)*AR92+AND(AS$68=Hire_Month,AR92&gt;0)*AR92*(1+Annual_Cost_of_Living_Adjustment))*(End_Date&gt;=AS$70)</f>
        <v>0</v>
      </c>
      <c r="AT92" s="460">
        <f>(AT$70=Hire_Date)*Monthly_Salary+(AND(AT$68&lt;&gt;Hire_Month)*AS92+AND(AT$68=Hire_Month,AS92&gt;0)*AS92*(1+Annual_Cost_of_Living_Adjustment))*(End_Date&gt;=AT$70)</f>
        <v>0</v>
      </c>
      <c r="AU92" s="460">
        <f>(AU$70=Hire_Date)*Monthly_Salary+(AND(AU$68&lt;&gt;Hire_Month)*AT92+AND(AU$68=Hire_Month,AT92&gt;0)*AT92*(1+Annual_Cost_of_Living_Adjustment))*(End_Date&gt;=AU$70)</f>
        <v>0</v>
      </c>
      <c r="AV92" s="460">
        <f>(AV$70=Hire_Date)*Monthly_Salary+(AND(AV$68&lt;&gt;Hire_Month)*AU92+AND(AV$68=Hire_Month,AU92&gt;0)*AU92*(1+Annual_Cost_of_Living_Adjustment))*(End_Date&gt;=AV$70)</f>
        <v>0</v>
      </c>
      <c r="AW92" s="460">
        <f>(AW$70=Hire_Date)*Monthly_Salary+(AND(AW$68&lt;&gt;Hire_Month)*AV92+AND(AW$68=Hire_Month,AV92&gt;0)*AV92*(1+Annual_Cost_of_Living_Adjustment))*(End_Date&gt;=AW$70)</f>
        <v>0</v>
      </c>
      <c r="AX92" s="460">
        <f>(AX$70=Hire_Date)*Monthly_Salary+(AND(AX$68&lt;&gt;Hire_Month)*AW92+AND(AX$68=Hire_Month,AW92&gt;0)*AW92*(1+Annual_Cost_of_Living_Adjustment))*(End_Date&gt;=AX$70)</f>
        <v>0</v>
      </c>
      <c r="AY92" s="460">
        <f>(AY$70=Hire_Date)*Monthly_Salary+(AND(AY$68&lt;&gt;Hire_Month)*AX92+AND(AY$68=Hire_Month,AX92&gt;0)*AX92*(1+Annual_Cost_of_Living_Adjustment))*(End_Date&gt;=AY$70)</f>
        <v>0</v>
      </c>
      <c r="AZ92" s="460">
        <f>(AZ$70=Hire_Date)*Monthly_Salary+(AND(AZ$68&lt;&gt;Hire_Month)*AY92+AND(AZ$68=Hire_Month,AY92&gt;0)*AY92*(1+Annual_Cost_of_Living_Adjustment))*(End_Date&gt;=AZ$70)</f>
        <v>0</v>
      </c>
      <c r="BA92" s="460">
        <f>(BA$70=Hire_Date)*Monthly_Salary+(AND(BA$68&lt;&gt;Hire_Month)*AZ92+AND(BA$68=Hire_Month,AZ92&gt;0)*AZ92*(1+Annual_Cost_of_Living_Adjustment))*(End_Date&gt;=BA$70)</f>
        <v>0</v>
      </c>
      <c r="BB92" s="460">
        <f>(BB$70=Hire_Date)*Monthly_Salary+(AND(BB$68&lt;&gt;Hire_Month)*BA92+AND(BB$68=Hire_Month,BA92&gt;0)*BA92*(1+Annual_Cost_of_Living_Adjustment))*(End_Date&gt;=BB$70)</f>
        <v>0</v>
      </c>
      <c r="BC92" s="460">
        <f>(BC$70=Hire_Date)*Monthly_Salary+(AND(BC$68&lt;&gt;Hire_Month)*BB92+AND(BC$68=Hire_Month,BB92&gt;0)*BB92*(1+Annual_Cost_of_Living_Adjustment))*(End_Date&gt;=BC$70)</f>
        <v>0</v>
      </c>
      <c r="BD92" s="460">
        <f>(BD$70=Hire_Date)*Monthly_Salary+(AND(BD$68&lt;&gt;Hire_Month)*BC92+AND(BD$68=Hire_Month,BC92&gt;0)*BC92*(1+Annual_Cost_of_Living_Adjustment))*(End_Date&gt;=BD$70)</f>
        <v>0</v>
      </c>
      <c r="BE92" s="460">
        <f>(BE$70=Hire_Date)*Monthly_Salary+(AND(BE$68&lt;&gt;Hire_Month)*BD92+AND(BE$68=Hire_Month,BD92&gt;0)*BD92*(1+Annual_Cost_of_Living_Adjustment))*(End_Date&gt;=BE$70)</f>
        <v>0</v>
      </c>
      <c r="BF92" s="460">
        <f>(BF$70=Hire_Date)*Monthly_Salary+(AND(BF$68&lt;&gt;Hire_Month)*BE92+AND(BF$68=Hire_Month,BE92&gt;0)*BE92*(1+Annual_Cost_of_Living_Adjustment))*(End_Date&gt;=BF$70)</f>
        <v>0</v>
      </c>
      <c r="BG92" s="460">
        <f>(BG$70=Hire_Date)*Monthly_Salary+(AND(BG$68&lt;&gt;Hire_Month)*BF92+AND(BG$68=Hire_Month,BF92&gt;0)*BF92*(1+Annual_Cost_of_Living_Adjustment))*(End_Date&gt;=BG$70)</f>
        <v>0</v>
      </c>
      <c r="BH92" s="460">
        <f>(BH$70=Hire_Date)*Monthly_Salary+(AND(BH$68&lt;&gt;Hire_Month)*BG92+AND(BH$68=Hire_Month,BG92&gt;0)*BG92*(1+Annual_Cost_of_Living_Adjustment))*(End_Date&gt;=BH$70)</f>
        <v>0</v>
      </c>
      <c r="BI92" s="460">
        <f>(BI$70=Hire_Date)*Monthly_Salary+(AND(BI$68&lt;&gt;Hire_Month)*BH92+AND(BI$68=Hire_Month,BH92&gt;0)*BH92*(1+Annual_Cost_of_Living_Adjustment))*(End_Date&gt;=BI$70)</f>
        <v>0</v>
      </c>
      <c r="BJ92" s="460">
        <f>(BJ$70=Hire_Date)*Monthly_Salary+(AND(BJ$68&lt;&gt;Hire_Month)*BI92+AND(BJ$68=Hire_Month,BI92&gt;0)*BI92*(1+Annual_Cost_of_Living_Adjustment))*(End_Date&gt;=BJ$70)</f>
        <v>0</v>
      </c>
      <c r="BK92" s="460">
        <f>(BK$70=Hire_Date)*Monthly_Salary+(AND(BK$68&lt;&gt;Hire_Month)*BJ92+AND(BK$68=Hire_Month,BJ92&gt;0)*BJ92*(1+Annual_Cost_of_Living_Adjustment))*(End_Date&gt;=BK$70)</f>
        <v>0</v>
      </c>
      <c r="BL92" s="460">
        <f>(BL$70=Hire_Date)*Monthly_Salary+(AND(BL$68&lt;&gt;Hire_Month)*BK92+AND(BL$68=Hire_Month,BK92&gt;0)*BK92*(1+Annual_Cost_of_Living_Adjustment))*(End_Date&gt;=BL$70)</f>
        <v>0</v>
      </c>
      <c r="BM92" s="460">
        <f>(BM$70=Hire_Date)*Monthly_Salary+(AND(BM$68&lt;&gt;Hire_Month)*BL92+AND(BM$68=Hire_Month,BL92&gt;0)*BL92*(1+Annual_Cost_of_Living_Adjustment))*(End_Date&gt;=BM$70)</f>
        <v>0</v>
      </c>
      <c r="BN92" s="460">
        <f>(BN$70=Hire_Date)*Monthly_Salary+(AND(BN$68&lt;&gt;Hire_Month)*BM92+AND(BN$68=Hire_Month,BM92&gt;0)*BM92*(1+Annual_Cost_of_Living_Adjustment))*(End_Date&gt;=BN$70)</f>
        <v>0</v>
      </c>
      <c r="BO92" s="460">
        <f>(BO$70=Hire_Date)*Monthly_Salary+(AND(BO$68&lt;&gt;Hire_Month)*BN92+AND(BO$68=Hire_Month,BN92&gt;0)*BN92*(1+Annual_Cost_of_Living_Adjustment))*(End_Date&gt;=BO$70)</f>
        <v>0</v>
      </c>
      <c r="BP92" s="460">
        <f>(BP$70=Hire_Date)*Monthly_Salary+(AND(BP$68&lt;&gt;Hire_Month)*BO92+AND(BP$68=Hire_Month,BO92&gt;0)*BO92*(1+Annual_Cost_of_Living_Adjustment))*(End_Date&gt;=BP$70)</f>
        <v>0</v>
      </c>
      <c r="BQ92" s="460">
        <f>(BQ$70=Hire_Date)*Monthly_Salary+(AND(BQ$68&lt;&gt;Hire_Month)*BP92+AND(BQ$68=Hire_Month,BP92&gt;0)*BP92*(1+Annual_Cost_of_Living_Adjustment))*(End_Date&gt;=BQ$70)</f>
        <v>0</v>
      </c>
      <c r="BR92" s="460">
        <f>(BR$70=Hire_Date)*Monthly_Salary+(AND(BR$68&lt;&gt;Hire_Month)*BQ92+AND(BR$68=Hire_Month,BQ92&gt;0)*BQ92*(1+Annual_Cost_of_Living_Adjustment))*(End_Date&gt;=BR$70)</f>
        <v>0</v>
      </c>
      <c r="BS92" s="460">
        <f>(BS$70=Hire_Date)*Monthly_Salary+(AND(BS$68&lt;&gt;Hire_Month)*BR92+AND(BS$68=Hire_Month,BR92&gt;0)*BR92*(1+Annual_Cost_of_Living_Adjustment))*(End_Date&gt;=BS$70)</f>
        <v>0</v>
      </c>
      <c r="BT92" s="460">
        <f>(BT$70=Hire_Date)*Monthly_Salary+(AND(BT$68&lt;&gt;Hire_Month)*BS92+AND(BT$68=Hire_Month,BS92&gt;0)*BS92*(1+Annual_Cost_of_Living_Adjustment))*(End_Date&gt;=BT$70)</f>
        <v>0</v>
      </c>
      <c r="BU92" s="460">
        <f>(BU$70=Hire_Date)*Monthly_Salary+(AND(BU$68&lt;&gt;Hire_Month)*BT92+AND(BU$68=Hire_Month,BT92&gt;0)*BT92*(1+Annual_Cost_of_Living_Adjustment))*(End_Date&gt;=BU$70)</f>
        <v>0</v>
      </c>
      <c r="BV92" s="460">
        <f>(BV$70=Hire_Date)*Monthly_Salary+(AND(BV$68&lt;&gt;Hire_Month)*BU92+AND(BV$68=Hire_Month,BU92&gt;0)*BU92*(1+Annual_Cost_of_Living_Adjustment))*(End_Date&gt;=BV$70)</f>
        <v>0</v>
      </c>
      <c r="BW92" s="460">
        <f>(BW$70=Hire_Date)*Monthly_Salary+(AND(BW$68&lt;&gt;Hire_Month)*BV92+AND(BW$68=Hire_Month,BV92&gt;0)*BV92*(1+Annual_Cost_of_Living_Adjustment))*(End_Date&gt;=BW$70)</f>
        <v>0</v>
      </c>
      <c r="BX92" s="460">
        <f>(BX$70=Hire_Date)*Monthly_Salary+(AND(BX$68&lt;&gt;Hire_Month)*BW92+AND(BX$68=Hire_Month,BW92&gt;0)*BW92*(1+Annual_Cost_of_Living_Adjustment))*(End_Date&gt;=BX$70)</f>
        <v>0</v>
      </c>
      <c r="BY92" s="460">
        <f>(BY$70=Hire_Date)*Monthly_Salary+(AND(BY$68&lt;&gt;Hire_Month)*BX92+AND(BY$68=Hire_Month,BX92&gt;0)*BX92*(1+Annual_Cost_of_Living_Adjustment))*(End_Date&gt;=BY$70)</f>
        <v>0</v>
      </c>
      <c r="BZ92" s="460">
        <f>(BZ$70=Hire_Date)*Monthly_Salary+(AND(BZ$68&lt;&gt;Hire_Month)*BY92+AND(BZ$68=Hire_Month,BY92&gt;0)*BY92*(1+Annual_Cost_of_Living_Adjustment))*(End_Date&gt;=BZ$70)</f>
        <v>0</v>
      </c>
      <c r="CA92" s="460">
        <f>(CA$70=Hire_Date)*Monthly_Salary+(AND(CA$68&lt;&gt;Hire_Month)*BZ92+AND(CA$68=Hire_Month,BZ92&gt;0)*BZ92*(1+Annual_Cost_of_Living_Adjustment))*(End_Date&gt;=CA$70)</f>
        <v>0</v>
      </c>
      <c r="CB92" s="460">
        <f>(CB$70=Hire_Date)*Monthly_Salary+(AND(CB$68&lt;&gt;Hire_Month)*CA92+AND(CB$68=Hire_Month,CA92&gt;0)*CA92*(1+Annual_Cost_of_Living_Adjustment))*(End_Date&gt;=CB$70)</f>
        <v>0</v>
      </c>
      <c r="CC92" s="460">
        <f>(CC$70=Hire_Date)*Monthly_Salary+(AND(CC$68&lt;&gt;Hire_Month)*CB92+AND(CC$68=Hire_Month,CB92&gt;0)*CB92*(1+Annual_Cost_of_Living_Adjustment))*(End_Date&gt;=CC$70)</f>
        <v>0</v>
      </c>
      <c r="CD92" s="460">
        <f>(CD$70=Hire_Date)*Monthly_Salary+(AND(CD$68&lt;&gt;Hire_Month)*CC92+AND(CD$68=Hire_Month,CC92&gt;0)*CC92*(1+Annual_Cost_of_Living_Adjustment))*(End_Date&gt;=CD$70)</f>
        <v>0</v>
      </c>
      <c r="CE92" s="460">
        <f>(CE$70=Hire_Date)*Monthly_Salary+(AND(CE$68&lt;&gt;Hire_Month)*CD92+AND(CE$68=Hire_Month,CD92&gt;0)*CD92*(1+Annual_Cost_of_Living_Adjustment))*(End_Date&gt;=CE$70)</f>
        <v>0</v>
      </c>
      <c r="CF92" s="460">
        <f>(CF$70=Hire_Date)*Monthly_Salary+(AND(CF$68&lt;&gt;Hire_Month)*CE92+AND(CF$68=Hire_Month,CE92&gt;0)*CE92*(1+Annual_Cost_of_Living_Adjustment))*(End_Date&gt;=CF$70)</f>
        <v>0</v>
      </c>
      <c r="CG92" s="460">
        <f>(CG$70=Hire_Date)*Monthly_Salary+(AND(CG$68&lt;&gt;Hire_Month)*CF92+AND(CG$68=Hire_Month,CF92&gt;0)*CF92*(1+Annual_Cost_of_Living_Adjustment))*(End_Date&gt;=CG$70)</f>
        <v>0</v>
      </c>
      <c r="CH92" s="460">
        <f>(CH$70=Hire_Date)*Monthly_Salary+(AND(CH$68&lt;&gt;Hire_Month)*CG92+AND(CH$68=Hire_Month,CG92&gt;0)*CG92*(1+Annual_Cost_of_Living_Adjustment))*(End_Date&gt;=CH$70)</f>
        <v>0</v>
      </c>
      <c r="CI92" s="460">
        <f>(CI$70=Hire_Date)*Monthly_Salary+(AND(CI$68&lt;&gt;Hire_Month)*CH92+AND(CI$68=Hire_Month,CH92&gt;0)*CH92*(1+Annual_Cost_of_Living_Adjustment))*(End_Date&gt;=CI$70)</f>
        <v>0</v>
      </c>
      <c r="CJ92" s="460">
        <f>(CJ$70=Hire_Date)*Monthly_Salary+(AND(CJ$68&lt;&gt;Hire_Month)*CI92+AND(CJ$68=Hire_Month,CI92&gt;0)*CI92*(1+Annual_Cost_of_Living_Adjustment))*(End_Date&gt;=CJ$70)</f>
        <v>0</v>
      </c>
      <c r="CK92" s="460">
        <f>(CK$70=Hire_Date)*Monthly_Salary+(AND(CK$68&lt;&gt;Hire_Month)*CJ92+AND(CK$68=Hire_Month,CJ92&gt;0)*CJ92*(1+Annual_Cost_of_Living_Adjustment))*(End_Date&gt;=CK$70)</f>
        <v>0</v>
      </c>
      <c r="CL92" s="460">
        <f>(CL$70=Hire_Date)*Monthly_Salary+(AND(CL$68&lt;&gt;Hire_Month)*CK92+AND(CL$68=Hire_Month,CK92&gt;0)*CK92*(1+Annual_Cost_of_Living_Adjustment))*(End_Date&gt;=CL$70)</f>
        <v>0</v>
      </c>
      <c r="CM92" s="460">
        <f>(CM$70=Hire_Date)*Monthly_Salary+(AND(CM$68&lt;&gt;Hire_Month)*CL92+AND(CM$68=Hire_Month,CL92&gt;0)*CL92*(1+Annual_Cost_of_Living_Adjustment))*(End_Date&gt;=CM$70)</f>
        <v>0</v>
      </c>
      <c r="CN92" s="460">
        <f>(CN$70=Hire_Date)*Monthly_Salary+(AND(CN$68&lt;&gt;Hire_Month)*CM92+AND(CN$68=Hire_Month,CM92&gt;0)*CM92*(1+Annual_Cost_of_Living_Adjustment))*(End_Date&gt;=CN$70)</f>
        <v>0</v>
      </c>
      <c r="CO92" s="460">
        <f>(CO$70=Hire_Date)*Monthly_Salary+(AND(CO$68&lt;&gt;Hire_Month)*CN92+AND(CO$68=Hire_Month,CN92&gt;0)*CN92*(1+Annual_Cost_of_Living_Adjustment))*(End_Date&gt;=CO$70)</f>
        <v>0</v>
      </c>
      <c r="CP92" s="460">
        <f>(CP$70=Hire_Date)*Monthly_Salary+(AND(CP$68&lt;&gt;Hire_Month)*CO92+AND(CP$68=Hire_Month,CO92&gt;0)*CO92*(1+Annual_Cost_of_Living_Adjustment))*(End_Date&gt;=CP$70)</f>
        <v>0</v>
      </c>
      <c r="CQ92" s="460">
        <f>(CQ$70=Hire_Date)*Monthly_Salary+(AND(CQ$68&lt;&gt;Hire_Month)*CP92+AND(CQ$68=Hire_Month,CP92&gt;0)*CP92*(1+Annual_Cost_of_Living_Adjustment))*(End_Date&gt;=CQ$70)</f>
        <v>0</v>
      </c>
      <c r="CR92" s="460">
        <f>(CR$70=Hire_Date)*Monthly_Salary+(AND(CR$68&lt;&gt;Hire_Month)*CQ92+AND(CR$68=Hire_Month,CQ92&gt;0)*CQ92*(1+Annual_Cost_of_Living_Adjustment))*(End_Date&gt;=CR$70)</f>
        <v>0</v>
      </c>
      <c r="CS92" s="460">
        <f>(CS$70=Hire_Date)*Monthly_Salary+(AND(CS$68&lt;&gt;Hire_Month)*CR92+AND(CS$68=Hire_Month,CR92&gt;0)*CR92*(1+Annual_Cost_of_Living_Adjustment))*(End_Date&gt;=CS$70)</f>
        <v>0</v>
      </c>
      <c r="CT92" s="460">
        <f>(CT$70=Hire_Date)*Monthly_Salary+(AND(CT$68&lt;&gt;Hire_Month)*CS92+AND(CT$68=Hire_Month,CS92&gt;0)*CS92*(1+Annual_Cost_of_Living_Adjustment))*(End_Date&gt;=CT$70)</f>
        <v>0</v>
      </c>
      <c r="CU92" s="460">
        <f>(CU$70=Hire_Date)*Monthly_Salary+(AND(CU$68&lt;&gt;Hire_Month)*CT92+AND(CU$68=Hire_Month,CT92&gt;0)*CT92*(1+Annual_Cost_of_Living_Adjustment))*(End_Date&gt;=CU$70)</f>
        <v>0</v>
      </c>
      <c r="CV92" s="460">
        <f>(CV$70=Hire_Date)*Monthly_Salary+(AND(CV$68&lt;&gt;Hire_Month)*CU92+AND(CV$68=Hire_Month,CU92&gt;0)*CU92*(1+Annual_Cost_of_Living_Adjustment))*(End_Date&gt;=CV$70)</f>
        <v>0</v>
      </c>
      <c r="CW92" s="460">
        <f>(CW$70=Hire_Date)*Monthly_Salary+(AND(CW$68&lt;&gt;Hire_Month)*CV92+AND(CW$68=Hire_Month,CV92&gt;0)*CV92*(1+Annual_Cost_of_Living_Adjustment))*(End_Date&gt;=CW$70)</f>
        <v>0</v>
      </c>
      <c r="CX92" s="460">
        <f>(CX$70=Hire_Date)*Monthly_Salary+(AND(CX$68&lt;&gt;Hire_Month)*CW92+AND(CX$68=Hire_Month,CW92&gt;0)*CW92*(1+Annual_Cost_of_Living_Adjustment))*(End_Date&gt;=CX$70)</f>
        <v>0</v>
      </c>
      <c r="CY92" s="460">
        <f>(CY$70=Hire_Date)*Monthly_Salary+(AND(CY$68&lt;&gt;Hire_Month)*CX92+AND(CY$68=Hire_Month,CX92&gt;0)*CX92*(1+Annual_Cost_of_Living_Adjustment))*(End_Date&gt;=CY$70)</f>
        <v>0</v>
      </c>
      <c r="CZ92" s="460">
        <f>(CZ$70=Hire_Date)*Monthly_Salary+(AND(CZ$68&lt;&gt;Hire_Month)*CY92+AND(CZ$68=Hire_Month,CY92&gt;0)*CY92*(1+Annual_Cost_of_Living_Adjustment))*(End_Date&gt;=CZ$70)</f>
        <v>0</v>
      </c>
      <c r="DA92" s="460">
        <f>(DA$70=Hire_Date)*Monthly_Salary+(AND(DA$68&lt;&gt;Hire_Month)*CZ92+AND(DA$68=Hire_Month,CZ92&gt;0)*CZ92*(1+Annual_Cost_of_Living_Adjustment))*(End_Date&gt;=DA$70)</f>
        <v>0</v>
      </c>
      <c r="DB92" s="460">
        <f>(DB$70=Hire_Date)*Monthly_Salary+(AND(DB$68&lt;&gt;Hire_Month)*DA92+AND(DB$68=Hire_Month,DA92&gt;0)*DA92*(1+Annual_Cost_of_Living_Adjustment))*(End_Date&gt;=DB$70)</f>
        <v>0</v>
      </c>
      <c r="DC92" s="460">
        <f>(DC$70=Hire_Date)*Monthly_Salary+(AND(DC$68&lt;&gt;Hire_Month)*DB92+AND(DC$68=Hire_Month,DB92&gt;0)*DB92*(1+Annual_Cost_of_Living_Adjustment))*(End_Date&gt;=DC$70)</f>
        <v>0</v>
      </c>
      <c r="DD92" s="460">
        <f>(DD$70=Hire_Date)*Monthly_Salary+(AND(DD$68&lt;&gt;Hire_Month)*DC92+AND(DD$68=Hire_Month,DC92&gt;0)*DC92*(1+Annual_Cost_of_Living_Adjustment))*(End_Date&gt;=DD$70)</f>
        <v>0</v>
      </c>
      <c r="DE92" s="460">
        <f>(DE$70=Hire_Date)*Monthly_Salary+(AND(DE$68&lt;&gt;Hire_Month)*DD92+AND(DE$68=Hire_Month,DD92&gt;0)*DD92*(1+Annual_Cost_of_Living_Adjustment))*(End_Date&gt;=DE$70)</f>
        <v>0</v>
      </c>
      <c r="DF92" s="460">
        <f>(DF$70=Hire_Date)*Monthly_Salary+(AND(DF$68&lt;&gt;Hire_Month)*DE92+AND(DF$68=Hire_Month,DE92&gt;0)*DE92*(1+Annual_Cost_of_Living_Adjustment))*(End_Date&gt;=DF$70)</f>
        <v>0</v>
      </c>
      <c r="DG92" s="460">
        <f>(DG$70=Hire_Date)*Monthly_Salary+(AND(DG$68&lt;&gt;Hire_Month)*DF92+AND(DG$68=Hire_Month,DF92&gt;0)*DF92*(1+Annual_Cost_of_Living_Adjustment))*(End_Date&gt;=DG$70)</f>
        <v>0</v>
      </c>
      <c r="DH92" s="460">
        <f>(DH$70=Hire_Date)*Monthly_Salary+(AND(DH$68&lt;&gt;Hire_Month)*DG92+AND(DH$68=Hire_Month,DG92&gt;0)*DG92*(1+Annual_Cost_of_Living_Adjustment))*(End_Date&gt;=DH$70)</f>
        <v>0</v>
      </c>
      <c r="DI92" s="460">
        <f>(DI$70=Hire_Date)*Monthly_Salary+(AND(DI$68&lt;&gt;Hire_Month)*DH92+AND(DI$68=Hire_Month,DH92&gt;0)*DH92*(1+Annual_Cost_of_Living_Adjustment))*(End_Date&gt;=DI$70)</f>
        <v>0</v>
      </c>
      <c r="DJ92" s="460">
        <f>(DJ$70=Hire_Date)*Monthly_Salary+(AND(DJ$68&lt;&gt;Hire_Month)*DI92+AND(DJ$68=Hire_Month,DI92&gt;0)*DI92*(1+Annual_Cost_of_Living_Adjustment))*(End_Date&gt;=DJ$70)</f>
        <v>0</v>
      </c>
      <c r="DK92" s="460">
        <f>(DK$70=Hire_Date)*Monthly_Salary+(AND(DK$68&lt;&gt;Hire_Month)*DJ92+AND(DK$68=Hire_Month,DJ92&gt;0)*DJ92*(1+Annual_Cost_of_Living_Adjustment))*(End_Date&gt;=DK$70)</f>
        <v>0</v>
      </c>
      <c r="DL92" s="460">
        <f>(DL$70=Hire_Date)*Monthly_Salary+(AND(DL$68&lt;&gt;Hire_Month)*DK92+AND(DL$68=Hire_Month,DK92&gt;0)*DK92*(1+Annual_Cost_of_Living_Adjustment))*(End_Date&gt;=DL$70)</f>
        <v>0</v>
      </c>
      <c r="DM92" s="460">
        <f>(DM$70=Hire_Date)*Monthly_Salary+(AND(DM$68&lt;&gt;Hire_Month)*DL92+AND(DM$68=Hire_Month,DL92&gt;0)*DL92*(1+Annual_Cost_of_Living_Adjustment))*(End_Date&gt;=DM$70)</f>
        <v>0</v>
      </c>
      <c r="DN92" s="460">
        <f>(DN$70=Hire_Date)*Monthly_Salary+(AND(DN$68&lt;&gt;Hire_Month)*DM92+AND(DN$68=Hire_Month,DM92&gt;0)*DM92*(1+Annual_Cost_of_Living_Adjustment))*(End_Date&gt;=DN$70)</f>
        <v>0</v>
      </c>
      <c r="DO92" s="460">
        <f>(DO$70=Hire_Date)*Monthly_Salary+(AND(DO$68&lt;&gt;Hire_Month)*DN92+AND(DO$68=Hire_Month,DN92&gt;0)*DN92*(1+Annual_Cost_of_Living_Adjustment))*(End_Date&gt;=DO$70)</f>
        <v>0</v>
      </c>
      <c r="DP92" s="460">
        <f>(DP$70=Hire_Date)*Monthly_Salary+(AND(DP$68&lt;&gt;Hire_Month)*DO92+AND(DP$68=Hire_Month,DO92&gt;0)*DO92*(1+Annual_Cost_of_Living_Adjustment))*(End_Date&gt;=DP$70)</f>
        <v>0</v>
      </c>
      <c r="DQ92" s="460">
        <f>(DQ$70=Hire_Date)*Monthly_Salary+(AND(DQ$68&lt;&gt;Hire_Month)*DP92+AND(DQ$68=Hire_Month,DP92&gt;0)*DP92*(1+Annual_Cost_of_Living_Adjustment))*(End_Date&gt;=DQ$70)</f>
        <v>0</v>
      </c>
      <c r="DR92" s="460">
        <f>(DR$70=Hire_Date)*Monthly_Salary+(AND(DR$68&lt;&gt;Hire_Month)*DQ92+AND(DR$68=Hire_Month,DQ92&gt;0)*DQ92*(1+Annual_Cost_of_Living_Adjustment))*(End_Date&gt;=DR$70)</f>
        <v>0</v>
      </c>
      <c r="DS92" s="460">
        <f>(DS$70=Hire_Date)*Monthly_Salary+(AND(DS$68&lt;&gt;Hire_Month)*DR92+AND(DS$68=Hire_Month,DR92&gt;0)*DR92*(1+Annual_Cost_of_Living_Adjustment))*(End_Date&gt;=DS$70)</f>
        <v>0</v>
      </c>
      <c r="DT92" s="460">
        <f>(DT$70=Hire_Date)*Monthly_Salary+(AND(DT$68&lt;&gt;Hire_Month)*DS92+AND(DT$68=Hire_Month,DS92&gt;0)*DS92*(1+Annual_Cost_of_Living_Adjustment))*(End_Date&gt;=DT$70)</f>
        <v>0</v>
      </c>
      <c r="DU92" s="460">
        <f>(DU$70=Hire_Date)*Monthly_Salary+(AND(DU$68&lt;&gt;Hire_Month)*DT92+AND(DU$68=Hire_Month,DT92&gt;0)*DT92*(1+Annual_Cost_of_Living_Adjustment))*(End_Date&gt;=DU$70)</f>
        <v>0</v>
      </c>
      <c r="DV92" s="460">
        <f>(DV$70=Hire_Date)*Monthly_Salary+(AND(DV$68&lt;&gt;Hire_Month)*DU92+AND(DV$68=Hire_Month,DU92&gt;0)*DU92*(1+Annual_Cost_of_Living_Adjustment))*(End_Date&gt;=DV$70)</f>
        <v>0</v>
      </c>
      <c r="DW92" s="460">
        <f>(DW$70=Hire_Date)*Monthly_Salary+(AND(DW$68&lt;&gt;Hire_Month)*DV92+AND(DW$68=Hire_Month,DV92&gt;0)*DV92*(1+Annual_Cost_of_Living_Adjustment))*(End_Date&gt;=DW$70)</f>
        <v>0</v>
      </c>
      <c r="DX92" s="460">
        <f>(DX$70=Hire_Date)*Monthly_Salary+(AND(DX$68&lt;&gt;Hire_Month)*DW92+AND(DX$68=Hire_Month,DW92&gt;0)*DW92*(1+Annual_Cost_of_Living_Adjustment))*(End_Date&gt;=DX$70)</f>
        <v>0</v>
      </c>
      <c r="DY92" s="460">
        <f>(DY$70=Hire_Date)*Monthly_Salary+(AND(DY$68&lt;&gt;Hire_Month)*DX92+AND(DY$68=Hire_Month,DX92&gt;0)*DX92*(1+Annual_Cost_of_Living_Adjustment))*(End_Date&gt;=DY$70)</f>
        <v>0</v>
      </c>
      <c r="DZ92" s="460">
        <f>(DZ$70=Hire_Date)*Monthly_Salary+(AND(DZ$68&lt;&gt;Hire_Month)*DY92+AND(DZ$68=Hire_Month,DY92&gt;0)*DY92*(1+Annual_Cost_of_Living_Adjustment))*(End_Date&gt;=DZ$70)</f>
        <v>0</v>
      </c>
      <c r="EA92" s="460">
        <f>(EA$70=Hire_Date)*Monthly_Salary+(AND(EA$68&lt;&gt;Hire_Month)*DZ92+AND(EA$68=Hire_Month,DZ92&gt;0)*DZ92*(1+Annual_Cost_of_Living_Adjustment))*(End_Date&gt;=EA$70)</f>
        <v>0</v>
      </c>
      <c r="EB92" s="460">
        <f>(EB$70=Hire_Date)*Monthly_Salary+(AND(EB$68&lt;&gt;Hire_Month)*EA92+AND(EB$68=Hire_Month,EA92&gt;0)*EA92*(1+Annual_Cost_of_Living_Adjustment))*(End_Date&gt;=EB$70)</f>
        <v>0</v>
      </c>
      <c r="EC92" s="460">
        <f>(EC$70=Hire_Date)*Monthly_Salary+(AND(EC$68&lt;&gt;Hire_Month)*EB92+AND(EC$68=Hire_Month,EB92&gt;0)*EB92*(1+Annual_Cost_of_Living_Adjustment))*(End_Date&gt;=EC$70)</f>
        <v>0</v>
      </c>
      <c r="ED92" s="460">
        <f>(ED$70=Hire_Date)*Monthly_Salary+(AND(ED$68&lt;&gt;Hire_Month)*EC92+AND(ED$68=Hire_Month,EC92&gt;0)*EC92*(1+Annual_Cost_of_Living_Adjustment))*(End_Date&gt;=ED$70)</f>
        <v>0</v>
      </c>
      <c r="EE92" s="460">
        <f>(EE$70=Hire_Date)*Monthly_Salary+(AND(EE$68&lt;&gt;Hire_Month)*ED92+AND(EE$68=Hire_Month,ED92&gt;0)*ED92*(1+Annual_Cost_of_Living_Adjustment))*(End_Date&gt;=EE$70)</f>
        <v>0</v>
      </c>
      <c r="EF92" s="461">
        <f>(EF$70=Hire_Date)*Monthly_Salary+(AND(EF$68&lt;&gt;Hire_Month)*EE92+AND(EF$68=Hire_Month,EE92&gt;0)*EE92*(1+Annual_Cost_of_Living_Adjustment))*(End_Date&gt;=EF$70)</f>
        <v>0</v>
      </c>
      <c r="EG92" s="461">
        <f>(EG$70=Hire_Date)*Monthly_Salary+(AND(EG$68&lt;&gt;Hire_Month)*EF92+AND(EG$68=Hire_Month,EF92&gt;0)*EF92*(1+Annual_Cost_of_Living_Adjustment))*(End_Date&gt;=EG$70)</f>
        <v>0</v>
      </c>
      <c r="EH92" s="461">
        <f>(EH$70=Hire_Date)*Monthly_Salary+(AND(EH$68&lt;&gt;Hire_Month)*EG92+AND(EH$68=Hire_Month,EG92&gt;0)*EG92*(1+Annual_Cost_of_Living_Adjustment))*(End_Date&gt;=EH$70)</f>
        <v>0</v>
      </c>
      <c r="EI92" s="461">
        <f>(EI$70=Hire_Date)*Monthly_Salary+(AND(EI$68&lt;&gt;Hire_Month)*EH92+AND(EI$68=Hire_Month,EH92&gt;0)*EH92*(1+Annual_Cost_of_Living_Adjustment))*(End_Date&gt;=EI$70)</f>
        <v>0</v>
      </c>
      <c r="EJ92" s="461">
        <f>(EJ$70=Hire_Date)*Monthly_Salary+(AND(EJ$68&lt;&gt;Hire_Month)*EI92+AND(EJ$68=Hire_Month,EI92&gt;0)*EI92*(1+Annual_Cost_of_Living_Adjustment))*(End_Date&gt;=EJ$70)</f>
        <v>0</v>
      </c>
      <c r="EK92" s="461">
        <f>(EK$70=Hire_Date)*Monthly_Salary+(AND(EK$68&lt;&gt;Hire_Month)*EJ92+AND(EK$68=Hire_Month,EJ92&gt;0)*EJ92*(1+Annual_Cost_of_Living_Adjustment))*(End_Date&gt;=EK$70)</f>
        <v>0</v>
      </c>
      <c r="EL92" s="461">
        <f>(EL$70=Hire_Date)*Monthly_Salary+(AND(EL$68&lt;&gt;Hire_Month)*EK92+AND(EL$68=Hire_Month,EK92&gt;0)*EK92*(1+Annual_Cost_of_Living_Adjustment))*(End_Date&gt;=EL$70)</f>
        <v>0</v>
      </c>
      <c r="EM92" s="461">
        <f>(EM$70=Hire_Date)*Monthly_Salary+(AND(EM$68&lt;&gt;Hire_Month)*EL92+AND(EM$68=Hire_Month,EL92&gt;0)*EL92*(1+Annual_Cost_of_Living_Adjustment))*(End_Date&gt;=EM$70)</f>
        <v>0</v>
      </c>
      <c r="EN92" s="461">
        <f>(EN$70=Hire_Date)*Monthly_Salary+(AND(EN$68&lt;&gt;Hire_Month)*EM92+AND(EN$68=Hire_Month,EM92&gt;0)*EM92*(1+Annual_Cost_of_Living_Adjustment))*(End_Date&gt;=EN$70)</f>
        <v>0</v>
      </c>
      <c r="EO92" s="461">
        <f>(EO$70=Hire_Date)*Monthly_Salary+(AND(EO$68&lt;&gt;Hire_Month)*EN92+AND(EO$68=Hire_Month,EN92&gt;0)*EN92*(1+Annual_Cost_of_Living_Adjustment))*(End_Date&gt;=EO$70)</f>
        <v>0</v>
      </c>
      <c r="EP92" s="461">
        <f>(EP$70=Hire_Date)*Monthly_Salary+(AND(EP$68&lt;&gt;Hire_Month)*EO92+AND(EP$68=Hire_Month,EO92&gt;0)*EO92*(1+Annual_Cost_of_Living_Adjustment))*(End_Date&gt;=EP$70)</f>
        <v>0</v>
      </c>
      <c r="EQ92" s="461">
        <f>(EQ$70=Hire_Date)*Monthly_Salary+(AND(EQ$68&lt;&gt;Hire_Month)*EP92+AND(EQ$68=Hire_Month,EP92&gt;0)*EP92*(1+Annual_Cost_of_Living_Adjustment))*(End_Date&gt;=EQ$70)</f>
        <v>0</v>
      </c>
      <c r="ER92" s="461">
        <f>(ER$70=Hire_Date)*Monthly_Salary+(AND(ER$68&lt;&gt;Hire_Month)*EQ92+AND(ER$68=Hire_Month,EQ92&gt;0)*EQ92*(1+Annual_Cost_of_Living_Adjustment))*(End_Date&gt;=ER$70)</f>
        <v>0</v>
      </c>
      <c r="ES92" s="371"/>
      <c r="ET92" s="1"/>
      <c r="EU92" s="390"/>
      <c r="EV92" s="462" t="str">
        <f t="shared" si="92"/>
        <v/>
      </c>
      <c r="EW92" s="463">
        <f>($K92&lt;DATE(Starting_Year,1,1))*1</f>
        <v>0</v>
      </c>
      <c r="EX92" s="463">
        <f>+COUNTIF(Q92,"&gt;0")*FTE</f>
        <v>0</v>
      </c>
      <c r="EY92" s="463">
        <f>+COUNTIF(R92,"&gt;0")*FTE</f>
        <v>0</v>
      </c>
      <c r="EZ92" s="463">
        <f>+COUNTIF(S92,"&gt;0")*FTE</f>
        <v>0</v>
      </c>
      <c r="FA92" s="463">
        <f>+COUNTIF(T92,"&gt;0")*FTE</f>
        <v>0</v>
      </c>
      <c r="FB92" s="463">
        <f>+COUNTIF(U92,"&gt;0")*FTE</f>
        <v>0</v>
      </c>
      <c r="FC92" s="463">
        <f>+COUNTIF(V92,"&gt;0")*FTE</f>
        <v>0</v>
      </c>
      <c r="FD92" s="463">
        <f>+COUNTIF(W92,"&gt;0")*FTE</f>
        <v>0</v>
      </c>
      <c r="FE92" s="463">
        <f>+COUNTIF(X92,"&gt;0")*FTE</f>
        <v>0</v>
      </c>
      <c r="FF92" s="463">
        <f>+COUNTIF(Y92,"&gt;0")*FTE</f>
        <v>0</v>
      </c>
      <c r="FG92" s="463">
        <f>+COUNTIF(Z92,"&gt;0")*FTE</f>
        <v>0</v>
      </c>
      <c r="FH92" s="463">
        <f>+COUNTIF(AA92,"&gt;0")*FTE</f>
        <v>0</v>
      </c>
      <c r="FI92" s="463">
        <f>+COUNTIF(AB92,"&gt;0")*FTE</f>
        <v>0</v>
      </c>
      <c r="FJ92" s="463">
        <f>+COUNTIF(AC92,"&gt;0")*FTE</f>
        <v>0</v>
      </c>
      <c r="FK92" s="463">
        <f>+COUNTIF(AD92,"&gt;0")*FTE</f>
        <v>0</v>
      </c>
      <c r="FL92" s="463">
        <f>+COUNTIF(AE92,"&gt;0")*FTE</f>
        <v>0</v>
      </c>
      <c r="FM92" s="463">
        <f>+COUNTIF(AF92,"&gt;0")*FTE</f>
        <v>0</v>
      </c>
      <c r="FN92" s="463">
        <f>+COUNTIF(AG92,"&gt;0")*FTE</f>
        <v>0</v>
      </c>
      <c r="FO92" s="463">
        <f>+COUNTIF(AH92,"&gt;0")*FTE</f>
        <v>0</v>
      </c>
      <c r="FP92" s="463">
        <f>+COUNTIF(AI92,"&gt;0")*FTE</f>
        <v>0</v>
      </c>
      <c r="FQ92" s="463">
        <f>+COUNTIF(AJ92,"&gt;0")*FTE</f>
        <v>0</v>
      </c>
      <c r="FR92" s="463">
        <f>+COUNTIF(AK92,"&gt;0")*FTE</f>
        <v>0</v>
      </c>
      <c r="FS92" s="463">
        <f>+COUNTIF(AL92,"&gt;0")*FTE</f>
        <v>0</v>
      </c>
      <c r="FT92" s="463">
        <f>+COUNTIF(AM92,"&gt;0")*FTE</f>
        <v>0</v>
      </c>
      <c r="FU92" s="463">
        <f>+COUNTIF(AN92,"&gt;0")*FTE</f>
        <v>0</v>
      </c>
      <c r="FV92" s="463">
        <f>+COUNTIF(AO92,"&gt;0")*FTE</f>
        <v>0</v>
      </c>
      <c r="FW92" s="463">
        <f>+COUNTIF(AP92,"&gt;0")*FTE</f>
        <v>0</v>
      </c>
      <c r="FX92" s="463">
        <f>+COUNTIF(AQ92,"&gt;0")*FTE</f>
        <v>0</v>
      </c>
      <c r="FY92" s="463">
        <f>+COUNTIF(AR92,"&gt;0")*FTE</f>
        <v>0</v>
      </c>
      <c r="FZ92" s="463">
        <f>+COUNTIF(AS92,"&gt;0")*FTE</f>
        <v>0</v>
      </c>
      <c r="GA92" s="463">
        <f>+COUNTIF(AT92,"&gt;0")*FTE</f>
        <v>0</v>
      </c>
      <c r="GB92" s="463">
        <f>+COUNTIF(AU92,"&gt;0")*FTE</f>
        <v>0</v>
      </c>
      <c r="GC92" s="463">
        <f>+COUNTIF(AV92,"&gt;0")*FTE</f>
        <v>0</v>
      </c>
      <c r="GD92" s="463">
        <f>+COUNTIF(AW92,"&gt;0")*FTE</f>
        <v>0</v>
      </c>
      <c r="GE92" s="463">
        <f>+COUNTIF(AX92,"&gt;0")*FTE</f>
        <v>0</v>
      </c>
      <c r="GF92" s="463">
        <f>+COUNTIF(AY92,"&gt;0")*FTE</f>
        <v>0</v>
      </c>
      <c r="GG92" s="463">
        <f>+COUNTIF(AZ92,"&gt;0")*FTE</f>
        <v>0</v>
      </c>
      <c r="GH92" s="463">
        <f>+COUNTIF(BA92,"&gt;0")*FTE</f>
        <v>0</v>
      </c>
      <c r="GI92" s="463">
        <f>+COUNTIF(BB92,"&gt;0")*FTE</f>
        <v>0</v>
      </c>
      <c r="GJ92" s="463">
        <f>+COUNTIF(BC92,"&gt;0")*FTE</f>
        <v>0</v>
      </c>
      <c r="GK92" s="463">
        <f>+COUNTIF(BD92,"&gt;0")*FTE</f>
        <v>0</v>
      </c>
      <c r="GL92" s="463">
        <f>+COUNTIF(BE92,"&gt;0")*FTE</f>
        <v>0</v>
      </c>
      <c r="GM92" s="463">
        <f>+COUNTIF(BF92,"&gt;0")*FTE</f>
        <v>0</v>
      </c>
      <c r="GN92" s="463">
        <f>+COUNTIF(BG92,"&gt;0")*FTE</f>
        <v>0</v>
      </c>
      <c r="GO92" s="463">
        <f>+COUNTIF(BH92,"&gt;0")*FTE</f>
        <v>0</v>
      </c>
      <c r="GP92" s="463">
        <f>+COUNTIF(BI92,"&gt;0")*FTE</f>
        <v>0</v>
      </c>
      <c r="GQ92" s="463">
        <f>+COUNTIF(BJ92,"&gt;0")*FTE</f>
        <v>0</v>
      </c>
      <c r="GR92" s="463">
        <f>+COUNTIF(BK92,"&gt;0")*FTE</f>
        <v>0</v>
      </c>
      <c r="GS92" s="463">
        <f>+COUNTIF(BL92,"&gt;0")*FTE</f>
        <v>0</v>
      </c>
      <c r="GT92" s="463">
        <f>+COUNTIF(BM92,"&gt;0")*FTE</f>
        <v>0</v>
      </c>
      <c r="GU92" s="463">
        <f>+COUNTIF(BN92,"&gt;0")*FTE</f>
        <v>0</v>
      </c>
      <c r="GV92" s="463">
        <f>+COUNTIF(BO92,"&gt;0")*FTE</f>
        <v>0</v>
      </c>
      <c r="GW92" s="463">
        <f>+COUNTIF(BP92,"&gt;0")*FTE</f>
        <v>0</v>
      </c>
      <c r="GX92" s="463">
        <f>+COUNTIF(BQ92,"&gt;0")*FTE</f>
        <v>0</v>
      </c>
      <c r="GY92" s="463">
        <f>+COUNTIF(BR92,"&gt;0")*FTE</f>
        <v>0</v>
      </c>
      <c r="GZ92" s="463">
        <f>+COUNTIF(BS92,"&gt;0")*FTE</f>
        <v>0</v>
      </c>
      <c r="HA92" s="463">
        <f>+COUNTIF(BT92,"&gt;0")*FTE</f>
        <v>0</v>
      </c>
      <c r="HB92" s="463">
        <f>+COUNTIF(BU92,"&gt;0")*FTE</f>
        <v>0</v>
      </c>
      <c r="HC92" s="463">
        <f>+COUNTIF(BV92,"&gt;0")*FTE</f>
        <v>0</v>
      </c>
      <c r="HD92" s="463">
        <f>+COUNTIF(BW92,"&gt;0")*FTE</f>
        <v>0</v>
      </c>
      <c r="HE92" s="463">
        <f>+COUNTIF(BX92,"&gt;0")*FTE</f>
        <v>0</v>
      </c>
      <c r="HF92" s="463">
        <f>+COUNTIF(BY92,"&gt;0")*FTE</f>
        <v>0</v>
      </c>
      <c r="HG92" s="463">
        <f>+COUNTIF(BZ92,"&gt;0")*FTE</f>
        <v>0</v>
      </c>
      <c r="HH92" s="463">
        <f>+COUNTIF(CA92,"&gt;0")*FTE</f>
        <v>0</v>
      </c>
      <c r="HI92" s="463">
        <f>+COUNTIF(CB92,"&gt;0")*FTE</f>
        <v>0</v>
      </c>
      <c r="HJ92" s="463">
        <f>+COUNTIF(CC92,"&gt;0")*FTE</f>
        <v>0</v>
      </c>
      <c r="HK92" s="463">
        <f>+COUNTIF(CD92,"&gt;0")*FTE</f>
        <v>0</v>
      </c>
      <c r="HL92" s="463">
        <f>+COUNTIF(CE92,"&gt;0")*FTE</f>
        <v>0</v>
      </c>
      <c r="HM92" s="463">
        <f>+COUNTIF(CF92,"&gt;0")*FTE</f>
        <v>0</v>
      </c>
      <c r="HN92" s="463">
        <f>+COUNTIF(CG92,"&gt;0")*FTE</f>
        <v>0</v>
      </c>
      <c r="HO92" s="463">
        <f>+COUNTIF(CH92,"&gt;0")*FTE</f>
        <v>0</v>
      </c>
      <c r="HP92" s="463">
        <f>+COUNTIF(CI92,"&gt;0")*FTE</f>
        <v>0</v>
      </c>
      <c r="HQ92" s="463">
        <f>+COUNTIF(CJ92,"&gt;0")*FTE</f>
        <v>0</v>
      </c>
      <c r="HR92" s="463">
        <f>+COUNTIF(CK92,"&gt;0")*FTE</f>
        <v>0</v>
      </c>
      <c r="HS92" s="463">
        <f>+COUNTIF(CL92,"&gt;0")*FTE</f>
        <v>0</v>
      </c>
      <c r="HT92" s="463">
        <f>+COUNTIF(CM92,"&gt;0")*FTE</f>
        <v>0</v>
      </c>
      <c r="HU92" s="463">
        <f>+COUNTIF(CN92,"&gt;0")*FTE</f>
        <v>0</v>
      </c>
      <c r="HV92" s="463">
        <f>+COUNTIF(CO92,"&gt;0")*FTE</f>
        <v>0</v>
      </c>
      <c r="HW92" s="463">
        <f>+COUNTIF(CP92,"&gt;0")*FTE</f>
        <v>0</v>
      </c>
      <c r="HX92" s="463">
        <f>+COUNTIF(CQ92,"&gt;0")*FTE</f>
        <v>0</v>
      </c>
      <c r="HY92" s="463">
        <f>+COUNTIF(CR92,"&gt;0")*FTE</f>
        <v>0</v>
      </c>
      <c r="HZ92" s="463">
        <f>+COUNTIF(CS92,"&gt;0")*FTE</f>
        <v>0</v>
      </c>
      <c r="IA92" s="463">
        <f>+COUNTIF(CT92,"&gt;0")*FTE</f>
        <v>0</v>
      </c>
      <c r="IB92" s="463">
        <f>+COUNTIF(CU92,"&gt;0")*FTE</f>
        <v>0</v>
      </c>
      <c r="IC92" s="463">
        <f>+COUNTIF(CV92,"&gt;0")*FTE</f>
        <v>0</v>
      </c>
      <c r="ID92" s="463">
        <f>+COUNTIF(CW92,"&gt;0")*FTE</f>
        <v>0</v>
      </c>
      <c r="IE92" s="463">
        <f>+COUNTIF(CX92,"&gt;0")*FTE</f>
        <v>0</v>
      </c>
      <c r="IF92" s="463">
        <f>+COUNTIF(CY92,"&gt;0")*FTE</f>
        <v>0</v>
      </c>
      <c r="IG92" s="463">
        <f>+COUNTIF(CZ92,"&gt;0")*FTE</f>
        <v>0</v>
      </c>
      <c r="IH92" s="463">
        <f>+COUNTIF(DA92,"&gt;0")*FTE</f>
        <v>0</v>
      </c>
      <c r="II92" s="463">
        <f>+COUNTIF(DB92,"&gt;0")*FTE</f>
        <v>0</v>
      </c>
      <c r="IJ92" s="463">
        <f>+COUNTIF(DC92,"&gt;0")*FTE</f>
        <v>0</v>
      </c>
      <c r="IK92" s="463">
        <f>+COUNTIF(DD92,"&gt;0")*FTE</f>
        <v>0</v>
      </c>
      <c r="IL92" s="463">
        <f>+COUNTIF(DE92,"&gt;0")*FTE</f>
        <v>0</v>
      </c>
      <c r="IM92" s="463">
        <f>+COUNTIF(DF92,"&gt;0")*FTE</f>
        <v>0</v>
      </c>
      <c r="IN92" s="463">
        <f>+COUNTIF(DG92,"&gt;0")*FTE</f>
        <v>0</v>
      </c>
      <c r="IO92" s="463">
        <f>+COUNTIF(DH92,"&gt;0")*FTE</f>
        <v>0</v>
      </c>
      <c r="IP92" s="463">
        <f>+COUNTIF(DI92,"&gt;0")*FTE</f>
        <v>0</v>
      </c>
      <c r="IQ92" s="463">
        <f>+COUNTIF(DJ92,"&gt;0")*FTE</f>
        <v>0</v>
      </c>
      <c r="IR92" s="463">
        <f>+COUNTIF(DK92,"&gt;0")*FTE</f>
        <v>0</v>
      </c>
      <c r="IS92" s="463">
        <f>+COUNTIF(DL92,"&gt;0")*FTE</f>
        <v>0</v>
      </c>
      <c r="IT92" s="463">
        <f>+COUNTIF(DM92,"&gt;0")*FTE</f>
        <v>0</v>
      </c>
      <c r="IU92" s="463">
        <f>+COUNTIF(DN92,"&gt;0")*FTE</f>
        <v>0</v>
      </c>
      <c r="IV92" s="463">
        <f>+COUNTIF(DO92,"&gt;0")*FTE</f>
        <v>0</v>
      </c>
      <c r="IW92" s="463">
        <f>+COUNTIF(DP92,"&gt;0")*FTE</f>
        <v>0</v>
      </c>
      <c r="IX92" s="463">
        <f>+COUNTIF(DQ92,"&gt;0")*FTE</f>
        <v>0</v>
      </c>
      <c r="IY92" s="463">
        <f>+COUNTIF(DR92,"&gt;0")*FTE</f>
        <v>0</v>
      </c>
      <c r="IZ92" s="463">
        <f>+COUNTIF(DS92,"&gt;0")*FTE</f>
        <v>0</v>
      </c>
      <c r="JA92" s="463">
        <f>+COUNTIF(DT92,"&gt;0")*FTE</f>
        <v>0</v>
      </c>
      <c r="JB92" s="463">
        <f>+COUNTIF(DU92,"&gt;0")*FTE</f>
        <v>0</v>
      </c>
      <c r="JC92" s="463">
        <f>+COUNTIF(DV92,"&gt;0")*FTE</f>
        <v>0</v>
      </c>
      <c r="JD92" s="463">
        <f>+COUNTIF(DW92,"&gt;0")*FTE</f>
        <v>0</v>
      </c>
      <c r="JE92" s="463">
        <f>+COUNTIF(DX92,"&gt;0")*FTE</f>
        <v>0</v>
      </c>
      <c r="JF92" s="463">
        <f>+COUNTIF(DY92,"&gt;0")*FTE</f>
        <v>0</v>
      </c>
      <c r="JG92" s="463">
        <f>+COUNTIF(DZ92,"&gt;0")*FTE</f>
        <v>0</v>
      </c>
      <c r="JH92" s="463">
        <f>+COUNTIF(EA92,"&gt;0")*FTE</f>
        <v>0</v>
      </c>
      <c r="JI92" s="463">
        <f>+COUNTIF(EB92,"&gt;0")*FTE</f>
        <v>0</v>
      </c>
      <c r="JJ92" s="463">
        <f>+COUNTIF(EC92,"&gt;0")*FTE</f>
        <v>0</v>
      </c>
      <c r="JK92" s="463">
        <f>+COUNTIF(ED92,"&gt;0")*FTE</f>
        <v>0</v>
      </c>
      <c r="JL92" s="463">
        <f>+COUNTIF(EE92,"&gt;0")*FTE</f>
        <v>0</v>
      </c>
      <c r="JM92" s="463">
        <f>+COUNTIF(EF92,"&gt;0")*FTE</f>
        <v>0</v>
      </c>
      <c r="JN92" s="463">
        <f>+COUNTIF(EG92,"&gt;0")*FTE</f>
        <v>0</v>
      </c>
      <c r="JO92" s="463">
        <f>+COUNTIF(EH92,"&gt;0")*FTE</f>
        <v>0</v>
      </c>
      <c r="JP92" s="463">
        <f>+COUNTIF(EI92,"&gt;0")*FTE</f>
        <v>0</v>
      </c>
      <c r="JQ92" s="463">
        <f>+COUNTIF(EJ92,"&gt;0")*FTE</f>
        <v>0</v>
      </c>
      <c r="JR92" s="463">
        <f>+COUNTIF(EK92,"&gt;0")*FTE</f>
        <v>0</v>
      </c>
      <c r="JS92" s="463">
        <f>+COUNTIF(EL92,"&gt;0")*FTE</f>
        <v>0</v>
      </c>
      <c r="JT92" s="463">
        <f>+COUNTIF(EM92,"&gt;0")*FTE</f>
        <v>0</v>
      </c>
      <c r="JU92" s="463">
        <f>+COUNTIF(EN92,"&gt;0")*FTE</f>
        <v>0</v>
      </c>
      <c r="JV92" s="463">
        <f>+COUNTIF(EO92,"&gt;0")*FTE</f>
        <v>0</v>
      </c>
      <c r="JW92" s="463">
        <f>+COUNTIF(EP92,"&gt;0")*FTE</f>
        <v>0</v>
      </c>
      <c r="JX92" s="463">
        <f>+COUNTIF(EQ92,"&gt;0")*FTE</f>
        <v>0</v>
      </c>
      <c r="JY92" s="463">
        <f>+COUNTIF(ER92,"&gt;0")*FTE</f>
        <v>0</v>
      </c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</row>
    <row r="93" ht="12.75" customHeight="1">
      <c r="A93" s="467"/>
      <c r="B93" s="478" t="s">
        <v>353</v>
      </c>
      <c r="C93" s="479"/>
      <c r="D93" s="480"/>
      <c r="E93" s="481"/>
      <c r="F93" s="480"/>
      <c r="G93" s="480"/>
      <c r="H93" s="480"/>
      <c r="I93" s="480"/>
      <c r="J93" s="482"/>
      <c r="K93" s="465">
        <f>+DATE((Starting_Year+F93-1)*ISNUMBER(F93)+2099*ISBLANK(F93),G93*ISNUMBER(G93)+12*ISBLANK(G93),1)</f>
        <v>73020</v>
      </c>
      <c r="L93" s="466">
        <f>+DATE((Starting_Year+H93-1)*ISNUMBER(H93)+2099*ISBLANK(H93),I93*ISNUMBER(I93)+12*ISBLANK(I93),1)</f>
        <v>73020</v>
      </c>
      <c r="M93" s="171">
        <f t="shared" si="93"/>
        <v>0</v>
      </c>
      <c r="N93" s="458" t="str">
        <f t="shared" si="94"/>
        <v>Marketing</v>
      </c>
      <c r="O93" s="82"/>
      <c r="P93" s="459"/>
      <c r="Q93" s="460">
        <f>(Q$70&gt;=Hire_Date)*Monthly_Salary+(AND(Q$68&lt;&gt;Hire_Month)*P93+AND(Q$68=Hire_Month,P93&gt;0)*P93*(1+Annual_Cost_of_Living_Adjustment))*(End_Date&gt;=Q$70)</f>
        <v>0</v>
      </c>
      <c r="R93" s="460">
        <f>(R$70=Hire_Date)*Monthly_Salary+(AND(R$68&lt;&gt;Hire_Month)*Q93+AND(R$68=Hire_Month,Q93&gt;0)*Q93*(1+Annual_Cost_of_Living_Adjustment))*(End_Date&gt;=R$70)</f>
        <v>0</v>
      </c>
      <c r="S93" s="460">
        <f>(S$70=Hire_Date)*Monthly_Salary+(AND(S$68&lt;&gt;Hire_Month)*R93+AND(S$68=Hire_Month,R93&gt;0)*R93*(1+Annual_Cost_of_Living_Adjustment))*(End_Date&gt;=S$70)</f>
        <v>0</v>
      </c>
      <c r="T93" s="460">
        <f>(T$70=Hire_Date)*Monthly_Salary+(AND(T$68&lt;&gt;Hire_Month)*S93+AND(T$68=Hire_Month,S93&gt;0)*S93*(1+Annual_Cost_of_Living_Adjustment))*(End_Date&gt;=T$70)</f>
        <v>0</v>
      </c>
      <c r="U93" s="460">
        <f>(U$70=Hire_Date)*Monthly_Salary+(AND(U$68&lt;&gt;Hire_Month)*T93+AND(U$68=Hire_Month,T93&gt;0)*T93*(1+Annual_Cost_of_Living_Adjustment))*(End_Date&gt;=U$70)</f>
        <v>0</v>
      </c>
      <c r="V93" s="460">
        <f>(V$70=Hire_Date)*Monthly_Salary+(AND(V$68&lt;&gt;Hire_Month)*U93+AND(V$68=Hire_Month,U93&gt;0)*U93*(1+Annual_Cost_of_Living_Adjustment))*(End_Date&gt;=V$70)</f>
        <v>0</v>
      </c>
      <c r="W93" s="460">
        <f>(W$70=Hire_Date)*Monthly_Salary+(AND(W$68&lt;&gt;Hire_Month)*V93+AND(W$68=Hire_Month,V93&gt;0)*V93*(1+Annual_Cost_of_Living_Adjustment))*(End_Date&gt;=W$70)</f>
        <v>0</v>
      </c>
      <c r="X93" s="460">
        <f>(X$70=Hire_Date)*Monthly_Salary+(AND(X$68&lt;&gt;Hire_Month)*W93+AND(X$68=Hire_Month,W93&gt;0)*W93*(1+Annual_Cost_of_Living_Adjustment))*(End_Date&gt;=X$70)</f>
        <v>0</v>
      </c>
      <c r="Y93" s="460">
        <f>(Y$70=Hire_Date)*Monthly_Salary+(AND(Y$68&lt;&gt;Hire_Month)*X93+AND(Y$68=Hire_Month,X93&gt;0)*X93*(1+Annual_Cost_of_Living_Adjustment))*(End_Date&gt;=Y$70)</f>
        <v>0</v>
      </c>
      <c r="Z93" s="460">
        <f>(Z$70=Hire_Date)*Monthly_Salary+(AND(Z$68&lt;&gt;Hire_Month)*Y93+AND(Z$68=Hire_Month,Y93&gt;0)*Y93*(1+Annual_Cost_of_Living_Adjustment))*(End_Date&gt;=Z$70)</f>
        <v>0</v>
      </c>
      <c r="AA93" s="460">
        <f>(AA$70=Hire_Date)*Monthly_Salary+(AND(AA$68&lt;&gt;Hire_Month)*Z93+AND(AA$68=Hire_Month,Z93&gt;0)*Z93*(1+Annual_Cost_of_Living_Adjustment))*(End_Date&gt;=AA$70)</f>
        <v>0</v>
      </c>
      <c r="AB93" s="460">
        <f>(AB$70=Hire_Date)*Monthly_Salary+(AND(AB$68&lt;&gt;Hire_Month)*AA93+AND(AB$68=Hire_Month,AA93&gt;0)*AA93*(1+Annual_Cost_of_Living_Adjustment))*(End_Date&gt;=AB$70)</f>
        <v>0</v>
      </c>
      <c r="AC93" s="460">
        <f>(AC$70=Hire_Date)*Monthly_Salary+(AND(AC$68&lt;&gt;Hire_Month)*AB93+AND(AC$68=Hire_Month,AB93&gt;0)*AB93*(1+Annual_Cost_of_Living_Adjustment))*(End_Date&gt;=AC$70)</f>
        <v>0</v>
      </c>
      <c r="AD93" s="460">
        <f>(AD$70=Hire_Date)*Monthly_Salary+(AND(AD$68&lt;&gt;Hire_Month)*AC93+AND(AD$68=Hire_Month,AC93&gt;0)*AC93*(1+Annual_Cost_of_Living_Adjustment))*(End_Date&gt;=AD$70)</f>
        <v>0</v>
      </c>
      <c r="AE93" s="460">
        <f>(AE$70=Hire_Date)*Monthly_Salary+(AND(AE$68&lt;&gt;Hire_Month)*AD93+AND(AE$68=Hire_Month,AD93&gt;0)*AD93*(1+Annual_Cost_of_Living_Adjustment))*(End_Date&gt;=AE$70)</f>
        <v>0</v>
      </c>
      <c r="AF93" s="460">
        <f>(AF$70=Hire_Date)*Monthly_Salary+(AND(AF$68&lt;&gt;Hire_Month)*AE93+AND(AF$68=Hire_Month,AE93&gt;0)*AE93*(1+Annual_Cost_of_Living_Adjustment))*(End_Date&gt;=AF$70)</f>
        <v>0</v>
      </c>
      <c r="AG93" s="460">
        <f>(AG$70=Hire_Date)*Monthly_Salary+(AND(AG$68&lt;&gt;Hire_Month)*AF93+AND(AG$68=Hire_Month,AF93&gt;0)*AF93*(1+Annual_Cost_of_Living_Adjustment))*(End_Date&gt;=AG$70)</f>
        <v>0</v>
      </c>
      <c r="AH93" s="460">
        <f>(AH$70=Hire_Date)*Monthly_Salary+(AND(AH$68&lt;&gt;Hire_Month)*AG93+AND(AH$68=Hire_Month,AG93&gt;0)*AG93*(1+Annual_Cost_of_Living_Adjustment))*(End_Date&gt;=AH$70)</f>
        <v>0</v>
      </c>
      <c r="AI93" s="460">
        <f>(AI$70=Hire_Date)*Monthly_Salary+(AND(AI$68&lt;&gt;Hire_Month)*AH93+AND(AI$68=Hire_Month,AH93&gt;0)*AH93*(1+Annual_Cost_of_Living_Adjustment))*(End_Date&gt;=AI$70)</f>
        <v>0</v>
      </c>
      <c r="AJ93" s="460">
        <f>(AJ$70=Hire_Date)*Monthly_Salary+(AND(AJ$68&lt;&gt;Hire_Month)*AI93+AND(AJ$68=Hire_Month,AI93&gt;0)*AI93*(1+Annual_Cost_of_Living_Adjustment))*(End_Date&gt;=AJ$70)</f>
        <v>0</v>
      </c>
      <c r="AK93" s="460">
        <f>(AK$70=Hire_Date)*Monthly_Salary+(AND(AK$68&lt;&gt;Hire_Month)*AJ93+AND(AK$68=Hire_Month,AJ93&gt;0)*AJ93*(1+Annual_Cost_of_Living_Adjustment))*(End_Date&gt;=AK$70)</f>
        <v>0</v>
      </c>
      <c r="AL93" s="460">
        <f>(AL$70=Hire_Date)*Monthly_Salary+(AND(AL$68&lt;&gt;Hire_Month)*AK93+AND(AL$68=Hire_Month,AK93&gt;0)*AK93*(1+Annual_Cost_of_Living_Adjustment))*(End_Date&gt;=AL$70)</f>
        <v>0</v>
      </c>
      <c r="AM93" s="460">
        <f>(AM$70=Hire_Date)*Monthly_Salary+(AND(AM$68&lt;&gt;Hire_Month)*AL93+AND(AM$68=Hire_Month,AL93&gt;0)*AL93*(1+Annual_Cost_of_Living_Adjustment))*(End_Date&gt;=AM$70)</f>
        <v>0</v>
      </c>
      <c r="AN93" s="460">
        <f>(AN$70=Hire_Date)*Monthly_Salary+(AND(AN$68&lt;&gt;Hire_Month)*AM93+AND(AN$68=Hire_Month,AM93&gt;0)*AM93*(1+Annual_Cost_of_Living_Adjustment))*(End_Date&gt;=AN$70)</f>
        <v>0</v>
      </c>
      <c r="AO93" s="460">
        <f>(AO$70=Hire_Date)*Monthly_Salary+(AND(AO$68&lt;&gt;Hire_Month)*AN93+AND(AO$68=Hire_Month,AN93&gt;0)*AN93*(1+Annual_Cost_of_Living_Adjustment))*(End_Date&gt;=AO$70)</f>
        <v>0</v>
      </c>
      <c r="AP93" s="460">
        <f>(AP$70=Hire_Date)*Monthly_Salary+(AND(AP$68&lt;&gt;Hire_Month)*AO93+AND(AP$68=Hire_Month,AO93&gt;0)*AO93*(1+Annual_Cost_of_Living_Adjustment))*(End_Date&gt;=AP$70)</f>
        <v>0</v>
      </c>
      <c r="AQ93" s="460">
        <f>(AQ$70=Hire_Date)*Monthly_Salary+(AND(AQ$68&lt;&gt;Hire_Month)*AP93+AND(AQ$68=Hire_Month,AP93&gt;0)*AP93*(1+Annual_Cost_of_Living_Adjustment))*(End_Date&gt;=AQ$70)</f>
        <v>0</v>
      </c>
      <c r="AR93" s="460">
        <f>(AR$70=Hire_Date)*Monthly_Salary+(AND(AR$68&lt;&gt;Hire_Month)*AQ93+AND(AR$68=Hire_Month,AQ93&gt;0)*AQ93*(1+Annual_Cost_of_Living_Adjustment))*(End_Date&gt;=AR$70)</f>
        <v>0</v>
      </c>
      <c r="AS93" s="460">
        <f>(AS$70=Hire_Date)*Monthly_Salary+(AND(AS$68&lt;&gt;Hire_Month)*AR93+AND(AS$68=Hire_Month,AR93&gt;0)*AR93*(1+Annual_Cost_of_Living_Adjustment))*(End_Date&gt;=AS$70)</f>
        <v>0</v>
      </c>
      <c r="AT93" s="460">
        <f>(AT$70=Hire_Date)*Monthly_Salary+(AND(AT$68&lt;&gt;Hire_Month)*AS93+AND(AT$68=Hire_Month,AS93&gt;0)*AS93*(1+Annual_Cost_of_Living_Adjustment))*(End_Date&gt;=AT$70)</f>
        <v>0</v>
      </c>
      <c r="AU93" s="460">
        <f>(AU$70=Hire_Date)*Monthly_Salary+(AND(AU$68&lt;&gt;Hire_Month)*AT93+AND(AU$68=Hire_Month,AT93&gt;0)*AT93*(1+Annual_Cost_of_Living_Adjustment))*(End_Date&gt;=AU$70)</f>
        <v>0</v>
      </c>
      <c r="AV93" s="460">
        <f>(AV$70=Hire_Date)*Monthly_Salary+(AND(AV$68&lt;&gt;Hire_Month)*AU93+AND(AV$68=Hire_Month,AU93&gt;0)*AU93*(1+Annual_Cost_of_Living_Adjustment))*(End_Date&gt;=AV$70)</f>
        <v>0</v>
      </c>
      <c r="AW93" s="460">
        <f>(AW$70=Hire_Date)*Monthly_Salary+(AND(AW$68&lt;&gt;Hire_Month)*AV93+AND(AW$68=Hire_Month,AV93&gt;0)*AV93*(1+Annual_Cost_of_Living_Adjustment))*(End_Date&gt;=AW$70)</f>
        <v>0</v>
      </c>
      <c r="AX93" s="460">
        <f>(AX$70=Hire_Date)*Monthly_Salary+(AND(AX$68&lt;&gt;Hire_Month)*AW93+AND(AX$68=Hire_Month,AW93&gt;0)*AW93*(1+Annual_Cost_of_Living_Adjustment))*(End_Date&gt;=AX$70)</f>
        <v>0</v>
      </c>
      <c r="AY93" s="460">
        <f>(AY$70=Hire_Date)*Monthly_Salary+(AND(AY$68&lt;&gt;Hire_Month)*AX93+AND(AY$68=Hire_Month,AX93&gt;0)*AX93*(1+Annual_Cost_of_Living_Adjustment))*(End_Date&gt;=AY$70)</f>
        <v>0</v>
      </c>
      <c r="AZ93" s="460">
        <f>(AZ$70=Hire_Date)*Monthly_Salary+(AND(AZ$68&lt;&gt;Hire_Month)*AY93+AND(AZ$68=Hire_Month,AY93&gt;0)*AY93*(1+Annual_Cost_of_Living_Adjustment))*(End_Date&gt;=AZ$70)</f>
        <v>0</v>
      </c>
      <c r="BA93" s="460">
        <f>(BA$70=Hire_Date)*Monthly_Salary+(AND(BA$68&lt;&gt;Hire_Month)*AZ93+AND(BA$68=Hire_Month,AZ93&gt;0)*AZ93*(1+Annual_Cost_of_Living_Adjustment))*(End_Date&gt;=BA$70)</f>
        <v>0</v>
      </c>
      <c r="BB93" s="460">
        <f>(BB$70=Hire_Date)*Monthly_Salary+(AND(BB$68&lt;&gt;Hire_Month)*BA93+AND(BB$68=Hire_Month,BA93&gt;0)*BA93*(1+Annual_Cost_of_Living_Adjustment))*(End_Date&gt;=BB$70)</f>
        <v>0</v>
      </c>
      <c r="BC93" s="460">
        <f>(BC$70=Hire_Date)*Monthly_Salary+(AND(BC$68&lt;&gt;Hire_Month)*BB93+AND(BC$68=Hire_Month,BB93&gt;0)*BB93*(1+Annual_Cost_of_Living_Adjustment))*(End_Date&gt;=BC$70)</f>
        <v>0</v>
      </c>
      <c r="BD93" s="460">
        <f>(BD$70=Hire_Date)*Monthly_Salary+(AND(BD$68&lt;&gt;Hire_Month)*BC93+AND(BD$68=Hire_Month,BC93&gt;0)*BC93*(1+Annual_Cost_of_Living_Adjustment))*(End_Date&gt;=BD$70)</f>
        <v>0</v>
      </c>
      <c r="BE93" s="460">
        <f>(BE$70=Hire_Date)*Monthly_Salary+(AND(BE$68&lt;&gt;Hire_Month)*BD93+AND(BE$68=Hire_Month,BD93&gt;0)*BD93*(1+Annual_Cost_of_Living_Adjustment))*(End_Date&gt;=BE$70)</f>
        <v>0</v>
      </c>
      <c r="BF93" s="460">
        <f>(BF$70=Hire_Date)*Monthly_Salary+(AND(BF$68&lt;&gt;Hire_Month)*BE93+AND(BF$68=Hire_Month,BE93&gt;0)*BE93*(1+Annual_Cost_of_Living_Adjustment))*(End_Date&gt;=BF$70)</f>
        <v>0</v>
      </c>
      <c r="BG93" s="460">
        <f>(BG$70=Hire_Date)*Monthly_Salary+(AND(BG$68&lt;&gt;Hire_Month)*BF93+AND(BG$68=Hire_Month,BF93&gt;0)*BF93*(1+Annual_Cost_of_Living_Adjustment))*(End_Date&gt;=BG$70)</f>
        <v>0</v>
      </c>
      <c r="BH93" s="460">
        <f>(BH$70=Hire_Date)*Monthly_Salary+(AND(BH$68&lt;&gt;Hire_Month)*BG93+AND(BH$68=Hire_Month,BG93&gt;0)*BG93*(1+Annual_Cost_of_Living_Adjustment))*(End_Date&gt;=BH$70)</f>
        <v>0</v>
      </c>
      <c r="BI93" s="460">
        <f>(BI$70=Hire_Date)*Monthly_Salary+(AND(BI$68&lt;&gt;Hire_Month)*BH93+AND(BI$68=Hire_Month,BH93&gt;0)*BH93*(1+Annual_Cost_of_Living_Adjustment))*(End_Date&gt;=BI$70)</f>
        <v>0</v>
      </c>
      <c r="BJ93" s="460">
        <f>(BJ$70=Hire_Date)*Monthly_Salary+(AND(BJ$68&lt;&gt;Hire_Month)*BI93+AND(BJ$68=Hire_Month,BI93&gt;0)*BI93*(1+Annual_Cost_of_Living_Adjustment))*(End_Date&gt;=BJ$70)</f>
        <v>0</v>
      </c>
      <c r="BK93" s="460">
        <f>(BK$70=Hire_Date)*Monthly_Salary+(AND(BK$68&lt;&gt;Hire_Month)*BJ93+AND(BK$68=Hire_Month,BJ93&gt;0)*BJ93*(1+Annual_Cost_of_Living_Adjustment))*(End_Date&gt;=BK$70)</f>
        <v>0</v>
      </c>
      <c r="BL93" s="460">
        <f>(BL$70=Hire_Date)*Monthly_Salary+(AND(BL$68&lt;&gt;Hire_Month)*BK93+AND(BL$68=Hire_Month,BK93&gt;0)*BK93*(1+Annual_Cost_of_Living_Adjustment))*(End_Date&gt;=BL$70)</f>
        <v>0</v>
      </c>
      <c r="BM93" s="460">
        <f>(BM$70=Hire_Date)*Monthly_Salary+(AND(BM$68&lt;&gt;Hire_Month)*BL93+AND(BM$68=Hire_Month,BL93&gt;0)*BL93*(1+Annual_Cost_of_Living_Adjustment))*(End_Date&gt;=BM$70)</f>
        <v>0</v>
      </c>
      <c r="BN93" s="460">
        <f>(BN$70=Hire_Date)*Monthly_Salary+(AND(BN$68&lt;&gt;Hire_Month)*BM93+AND(BN$68=Hire_Month,BM93&gt;0)*BM93*(1+Annual_Cost_of_Living_Adjustment))*(End_Date&gt;=BN$70)</f>
        <v>0</v>
      </c>
      <c r="BO93" s="460">
        <f>(BO$70=Hire_Date)*Monthly_Salary+(AND(BO$68&lt;&gt;Hire_Month)*BN93+AND(BO$68=Hire_Month,BN93&gt;0)*BN93*(1+Annual_Cost_of_Living_Adjustment))*(End_Date&gt;=BO$70)</f>
        <v>0</v>
      </c>
      <c r="BP93" s="460">
        <f>(BP$70=Hire_Date)*Monthly_Salary+(AND(BP$68&lt;&gt;Hire_Month)*BO93+AND(BP$68=Hire_Month,BO93&gt;0)*BO93*(1+Annual_Cost_of_Living_Adjustment))*(End_Date&gt;=BP$70)</f>
        <v>0</v>
      </c>
      <c r="BQ93" s="460">
        <f>(BQ$70=Hire_Date)*Monthly_Salary+(AND(BQ$68&lt;&gt;Hire_Month)*BP93+AND(BQ$68=Hire_Month,BP93&gt;0)*BP93*(1+Annual_Cost_of_Living_Adjustment))*(End_Date&gt;=BQ$70)</f>
        <v>0</v>
      </c>
      <c r="BR93" s="460">
        <f>(BR$70=Hire_Date)*Monthly_Salary+(AND(BR$68&lt;&gt;Hire_Month)*BQ93+AND(BR$68=Hire_Month,BQ93&gt;0)*BQ93*(1+Annual_Cost_of_Living_Adjustment))*(End_Date&gt;=BR$70)</f>
        <v>0</v>
      </c>
      <c r="BS93" s="460">
        <f>(BS$70=Hire_Date)*Monthly_Salary+(AND(BS$68&lt;&gt;Hire_Month)*BR93+AND(BS$68=Hire_Month,BR93&gt;0)*BR93*(1+Annual_Cost_of_Living_Adjustment))*(End_Date&gt;=BS$70)</f>
        <v>0</v>
      </c>
      <c r="BT93" s="460">
        <f>(BT$70=Hire_Date)*Monthly_Salary+(AND(BT$68&lt;&gt;Hire_Month)*BS93+AND(BT$68=Hire_Month,BS93&gt;0)*BS93*(1+Annual_Cost_of_Living_Adjustment))*(End_Date&gt;=BT$70)</f>
        <v>0</v>
      </c>
      <c r="BU93" s="460">
        <f>(BU$70=Hire_Date)*Monthly_Salary+(AND(BU$68&lt;&gt;Hire_Month)*BT93+AND(BU$68=Hire_Month,BT93&gt;0)*BT93*(1+Annual_Cost_of_Living_Adjustment))*(End_Date&gt;=BU$70)</f>
        <v>0</v>
      </c>
      <c r="BV93" s="460">
        <f>(BV$70=Hire_Date)*Monthly_Salary+(AND(BV$68&lt;&gt;Hire_Month)*BU93+AND(BV$68=Hire_Month,BU93&gt;0)*BU93*(1+Annual_Cost_of_Living_Adjustment))*(End_Date&gt;=BV$70)</f>
        <v>0</v>
      </c>
      <c r="BW93" s="460">
        <f>(BW$70=Hire_Date)*Monthly_Salary+(AND(BW$68&lt;&gt;Hire_Month)*BV93+AND(BW$68=Hire_Month,BV93&gt;0)*BV93*(1+Annual_Cost_of_Living_Adjustment))*(End_Date&gt;=BW$70)</f>
        <v>0</v>
      </c>
      <c r="BX93" s="460">
        <f>(BX$70=Hire_Date)*Monthly_Salary+(AND(BX$68&lt;&gt;Hire_Month)*BW93+AND(BX$68=Hire_Month,BW93&gt;0)*BW93*(1+Annual_Cost_of_Living_Adjustment))*(End_Date&gt;=BX$70)</f>
        <v>0</v>
      </c>
      <c r="BY93" s="460">
        <f>(BY$70=Hire_Date)*Monthly_Salary+(AND(BY$68&lt;&gt;Hire_Month)*BX93+AND(BY$68=Hire_Month,BX93&gt;0)*BX93*(1+Annual_Cost_of_Living_Adjustment))*(End_Date&gt;=BY$70)</f>
        <v>0</v>
      </c>
      <c r="BZ93" s="460">
        <f>(BZ$70=Hire_Date)*Monthly_Salary+(AND(BZ$68&lt;&gt;Hire_Month)*BY93+AND(BZ$68=Hire_Month,BY93&gt;0)*BY93*(1+Annual_Cost_of_Living_Adjustment))*(End_Date&gt;=BZ$70)</f>
        <v>0</v>
      </c>
      <c r="CA93" s="460">
        <f>(CA$70=Hire_Date)*Monthly_Salary+(AND(CA$68&lt;&gt;Hire_Month)*BZ93+AND(CA$68=Hire_Month,BZ93&gt;0)*BZ93*(1+Annual_Cost_of_Living_Adjustment))*(End_Date&gt;=CA$70)</f>
        <v>0</v>
      </c>
      <c r="CB93" s="460">
        <f>(CB$70=Hire_Date)*Monthly_Salary+(AND(CB$68&lt;&gt;Hire_Month)*CA93+AND(CB$68=Hire_Month,CA93&gt;0)*CA93*(1+Annual_Cost_of_Living_Adjustment))*(End_Date&gt;=CB$70)</f>
        <v>0</v>
      </c>
      <c r="CC93" s="460">
        <f>(CC$70=Hire_Date)*Monthly_Salary+(AND(CC$68&lt;&gt;Hire_Month)*CB93+AND(CC$68=Hire_Month,CB93&gt;0)*CB93*(1+Annual_Cost_of_Living_Adjustment))*(End_Date&gt;=CC$70)</f>
        <v>0</v>
      </c>
      <c r="CD93" s="460">
        <f>(CD$70=Hire_Date)*Monthly_Salary+(AND(CD$68&lt;&gt;Hire_Month)*CC93+AND(CD$68=Hire_Month,CC93&gt;0)*CC93*(1+Annual_Cost_of_Living_Adjustment))*(End_Date&gt;=CD$70)</f>
        <v>0</v>
      </c>
      <c r="CE93" s="460">
        <f>(CE$70=Hire_Date)*Monthly_Salary+(AND(CE$68&lt;&gt;Hire_Month)*CD93+AND(CE$68=Hire_Month,CD93&gt;0)*CD93*(1+Annual_Cost_of_Living_Adjustment))*(End_Date&gt;=CE$70)</f>
        <v>0</v>
      </c>
      <c r="CF93" s="460">
        <f>(CF$70=Hire_Date)*Monthly_Salary+(AND(CF$68&lt;&gt;Hire_Month)*CE93+AND(CF$68=Hire_Month,CE93&gt;0)*CE93*(1+Annual_Cost_of_Living_Adjustment))*(End_Date&gt;=CF$70)</f>
        <v>0</v>
      </c>
      <c r="CG93" s="460">
        <f>(CG$70=Hire_Date)*Monthly_Salary+(AND(CG$68&lt;&gt;Hire_Month)*CF93+AND(CG$68=Hire_Month,CF93&gt;0)*CF93*(1+Annual_Cost_of_Living_Adjustment))*(End_Date&gt;=CG$70)</f>
        <v>0</v>
      </c>
      <c r="CH93" s="460">
        <f>(CH$70=Hire_Date)*Monthly_Salary+(AND(CH$68&lt;&gt;Hire_Month)*CG93+AND(CH$68=Hire_Month,CG93&gt;0)*CG93*(1+Annual_Cost_of_Living_Adjustment))*(End_Date&gt;=CH$70)</f>
        <v>0</v>
      </c>
      <c r="CI93" s="460">
        <f>(CI$70=Hire_Date)*Monthly_Salary+(AND(CI$68&lt;&gt;Hire_Month)*CH93+AND(CI$68=Hire_Month,CH93&gt;0)*CH93*(1+Annual_Cost_of_Living_Adjustment))*(End_Date&gt;=CI$70)</f>
        <v>0</v>
      </c>
      <c r="CJ93" s="460">
        <f>(CJ$70=Hire_Date)*Monthly_Salary+(AND(CJ$68&lt;&gt;Hire_Month)*CI93+AND(CJ$68=Hire_Month,CI93&gt;0)*CI93*(1+Annual_Cost_of_Living_Adjustment))*(End_Date&gt;=CJ$70)</f>
        <v>0</v>
      </c>
      <c r="CK93" s="460">
        <f>(CK$70=Hire_Date)*Monthly_Salary+(AND(CK$68&lt;&gt;Hire_Month)*CJ93+AND(CK$68=Hire_Month,CJ93&gt;0)*CJ93*(1+Annual_Cost_of_Living_Adjustment))*(End_Date&gt;=CK$70)</f>
        <v>0</v>
      </c>
      <c r="CL93" s="460">
        <f>(CL$70=Hire_Date)*Monthly_Salary+(AND(CL$68&lt;&gt;Hire_Month)*CK93+AND(CL$68=Hire_Month,CK93&gt;0)*CK93*(1+Annual_Cost_of_Living_Adjustment))*(End_Date&gt;=CL$70)</f>
        <v>0</v>
      </c>
      <c r="CM93" s="460">
        <f>(CM$70=Hire_Date)*Monthly_Salary+(AND(CM$68&lt;&gt;Hire_Month)*CL93+AND(CM$68=Hire_Month,CL93&gt;0)*CL93*(1+Annual_Cost_of_Living_Adjustment))*(End_Date&gt;=CM$70)</f>
        <v>0</v>
      </c>
      <c r="CN93" s="460">
        <f>(CN$70=Hire_Date)*Monthly_Salary+(AND(CN$68&lt;&gt;Hire_Month)*CM93+AND(CN$68=Hire_Month,CM93&gt;0)*CM93*(1+Annual_Cost_of_Living_Adjustment))*(End_Date&gt;=CN$70)</f>
        <v>0</v>
      </c>
      <c r="CO93" s="460">
        <f>(CO$70=Hire_Date)*Monthly_Salary+(AND(CO$68&lt;&gt;Hire_Month)*CN93+AND(CO$68=Hire_Month,CN93&gt;0)*CN93*(1+Annual_Cost_of_Living_Adjustment))*(End_Date&gt;=CO$70)</f>
        <v>0</v>
      </c>
      <c r="CP93" s="460">
        <f>(CP$70=Hire_Date)*Monthly_Salary+(AND(CP$68&lt;&gt;Hire_Month)*CO93+AND(CP$68=Hire_Month,CO93&gt;0)*CO93*(1+Annual_Cost_of_Living_Adjustment))*(End_Date&gt;=CP$70)</f>
        <v>0</v>
      </c>
      <c r="CQ93" s="460">
        <f>(CQ$70=Hire_Date)*Monthly_Salary+(AND(CQ$68&lt;&gt;Hire_Month)*CP93+AND(CQ$68=Hire_Month,CP93&gt;0)*CP93*(1+Annual_Cost_of_Living_Adjustment))*(End_Date&gt;=CQ$70)</f>
        <v>0</v>
      </c>
      <c r="CR93" s="460">
        <f>(CR$70=Hire_Date)*Monthly_Salary+(AND(CR$68&lt;&gt;Hire_Month)*CQ93+AND(CR$68=Hire_Month,CQ93&gt;0)*CQ93*(1+Annual_Cost_of_Living_Adjustment))*(End_Date&gt;=CR$70)</f>
        <v>0</v>
      </c>
      <c r="CS93" s="460">
        <f>(CS$70=Hire_Date)*Monthly_Salary+(AND(CS$68&lt;&gt;Hire_Month)*CR93+AND(CS$68=Hire_Month,CR93&gt;0)*CR93*(1+Annual_Cost_of_Living_Adjustment))*(End_Date&gt;=CS$70)</f>
        <v>0</v>
      </c>
      <c r="CT93" s="460">
        <f>(CT$70=Hire_Date)*Monthly_Salary+(AND(CT$68&lt;&gt;Hire_Month)*CS93+AND(CT$68=Hire_Month,CS93&gt;0)*CS93*(1+Annual_Cost_of_Living_Adjustment))*(End_Date&gt;=CT$70)</f>
        <v>0</v>
      </c>
      <c r="CU93" s="460">
        <f>(CU$70=Hire_Date)*Monthly_Salary+(AND(CU$68&lt;&gt;Hire_Month)*CT93+AND(CU$68=Hire_Month,CT93&gt;0)*CT93*(1+Annual_Cost_of_Living_Adjustment))*(End_Date&gt;=CU$70)</f>
        <v>0</v>
      </c>
      <c r="CV93" s="460">
        <f>(CV$70=Hire_Date)*Monthly_Salary+(AND(CV$68&lt;&gt;Hire_Month)*CU93+AND(CV$68=Hire_Month,CU93&gt;0)*CU93*(1+Annual_Cost_of_Living_Adjustment))*(End_Date&gt;=CV$70)</f>
        <v>0</v>
      </c>
      <c r="CW93" s="460">
        <f>(CW$70=Hire_Date)*Monthly_Salary+(AND(CW$68&lt;&gt;Hire_Month)*CV93+AND(CW$68=Hire_Month,CV93&gt;0)*CV93*(1+Annual_Cost_of_Living_Adjustment))*(End_Date&gt;=CW$70)</f>
        <v>0</v>
      </c>
      <c r="CX93" s="460">
        <f>(CX$70=Hire_Date)*Monthly_Salary+(AND(CX$68&lt;&gt;Hire_Month)*CW93+AND(CX$68=Hire_Month,CW93&gt;0)*CW93*(1+Annual_Cost_of_Living_Adjustment))*(End_Date&gt;=CX$70)</f>
        <v>0</v>
      </c>
      <c r="CY93" s="460">
        <f>(CY$70=Hire_Date)*Monthly_Salary+(AND(CY$68&lt;&gt;Hire_Month)*CX93+AND(CY$68=Hire_Month,CX93&gt;0)*CX93*(1+Annual_Cost_of_Living_Adjustment))*(End_Date&gt;=CY$70)</f>
        <v>0</v>
      </c>
      <c r="CZ93" s="460">
        <f>(CZ$70=Hire_Date)*Monthly_Salary+(AND(CZ$68&lt;&gt;Hire_Month)*CY93+AND(CZ$68=Hire_Month,CY93&gt;0)*CY93*(1+Annual_Cost_of_Living_Adjustment))*(End_Date&gt;=CZ$70)</f>
        <v>0</v>
      </c>
      <c r="DA93" s="460">
        <f>(DA$70=Hire_Date)*Monthly_Salary+(AND(DA$68&lt;&gt;Hire_Month)*CZ93+AND(DA$68=Hire_Month,CZ93&gt;0)*CZ93*(1+Annual_Cost_of_Living_Adjustment))*(End_Date&gt;=DA$70)</f>
        <v>0</v>
      </c>
      <c r="DB93" s="460">
        <f>(DB$70=Hire_Date)*Monthly_Salary+(AND(DB$68&lt;&gt;Hire_Month)*DA93+AND(DB$68=Hire_Month,DA93&gt;0)*DA93*(1+Annual_Cost_of_Living_Adjustment))*(End_Date&gt;=DB$70)</f>
        <v>0</v>
      </c>
      <c r="DC93" s="460">
        <f>(DC$70=Hire_Date)*Monthly_Salary+(AND(DC$68&lt;&gt;Hire_Month)*DB93+AND(DC$68=Hire_Month,DB93&gt;0)*DB93*(1+Annual_Cost_of_Living_Adjustment))*(End_Date&gt;=DC$70)</f>
        <v>0</v>
      </c>
      <c r="DD93" s="460">
        <f>(DD$70=Hire_Date)*Monthly_Salary+(AND(DD$68&lt;&gt;Hire_Month)*DC93+AND(DD$68=Hire_Month,DC93&gt;0)*DC93*(1+Annual_Cost_of_Living_Adjustment))*(End_Date&gt;=DD$70)</f>
        <v>0</v>
      </c>
      <c r="DE93" s="460">
        <f>(DE$70=Hire_Date)*Monthly_Salary+(AND(DE$68&lt;&gt;Hire_Month)*DD93+AND(DE$68=Hire_Month,DD93&gt;0)*DD93*(1+Annual_Cost_of_Living_Adjustment))*(End_Date&gt;=DE$70)</f>
        <v>0</v>
      </c>
      <c r="DF93" s="460">
        <f>(DF$70=Hire_Date)*Monthly_Salary+(AND(DF$68&lt;&gt;Hire_Month)*DE93+AND(DF$68=Hire_Month,DE93&gt;0)*DE93*(1+Annual_Cost_of_Living_Adjustment))*(End_Date&gt;=DF$70)</f>
        <v>0</v>
      </c>
      <c r="DG93" s="460">
        <f>(DG$70=Hire_Date)*Monthly_Salary+(AND(DG$68&lt;&gt;Hire_Month)*DF93+AND(DG$68=Hire_Month,DF93&gt;0)*DF93*(1+Annual_Cost_of_Living_Adjustment))*(End_Date&gt;=DG$70)</f>
        <v>0</v>
      </c>
      <c r="DH93" s="460">
        <f>(DH$70=Hire_Date)*Monthly_Salary+(AND(DH$68&lt;&gt;Hire_Month)*DG93+AND(DH$68=Hire_Month,DG93&gt;0)*DG93*(1+Annual_Cost_of_Living_Adjustment))*(End_Date&gt;=DH$70)</f>
        <v>0</v>
      </c>
      <c r="DI93" s="460">
        <f>(DI$70=Hire_Date)*Monthly_Salary+(AND(DI$68&lt;&gt;Hire_Month)*DH93+AND(DI$68=Hire_Month,DH93&gt;0)*DH93*(1+Annual_Cost_of_Living_Adjustment))*(End_Date&gt;=DI$70)</f>
        <v>0</v>
      </c>
      <c r="DJ93" s="460">
        <f>(DJ$70=Hire_Date)*Monthly_Salary+(AND(DJ$68&lt;&gt;Hire_Month)*DI93+AND(DJ$68=Hire_Month,DI93&gt;0)*DI93*(1+Annual_Cost_of_Living_Adjustment))*(End_Date&gt;=DJ$70)</f>
        <v>0</v>
      </c>
      <c r="DK93" s="460">
        <f>(DK$70=Hire_Date)*Monthly_Salary+(AND(DK$68&lt;&gt;Hire_Month)*DJ93+AND(DK$68=Hire_Month,DJ93&gt;0)*DJ93*(1+Annual_Cost_of_Living_Adjustment))*(End_Date&gt;=DK$70)</f>
        <v>0</v>
      </c>
      <c r="DL93" s="460">
        <f>(DL$70=Hire_Date)*Monthly_Salary+(AND(DL$68&lt;&gt;Hire_Month)*DK93+AND(DL$68=Hire_Month,DK93&gt;0)*DK93*(1+Annual_Cost_of_Living_Adjustment))*(End_Date&gt;=DL$70)</f>
        <v>0</v>
      </c>
      <c r="DM93" s="460">
        <f>(DM$70=Hire_Date)*Monthly_Salary+(AND(DM$68&lt;&gt;Hire_Month)*DL93+AND(DM$68=Hire_Month,DL93&gt;0)*DL93*(1+Annual_Cost_of_Living_Adjustment))*(End_Date&gt;=DM$70)</f>
        <v>0</v>
      </c>
      <c r="DN93" s="460">
        <f>(DN$70=Hire_Date)*Monthly_Salary+(AND(DN$68&lt;&gt;Hire_Month)*DM93+AND(DN$68=Hire_Month,DM93&gt;0)*DM93*(1+Annual_Cost_of_Living_Adjustment))*(End_Date&gt;=DN$70)</f>
        <v>0</v>
      </c>
      <c r="DO93" s="460">
        <f>(DO$70=Hire_Date)*Monthly_Salary+(AND(DO$68&lt;&gt;Hire_Month)*DN93+AND(DO$68=Hire_Month,DN93&gt;0)*DN93*(1+Annual_Cost_of_Living_Adjustment))*(End_Date&gt;=DO$70)</f>
        <v>0</v>
      </c>
      <c r="DP93" s="460">
        <f>(DP$70=Hire_Date)*Monthly_Salary+(AND(DP$68&lt;&gt;Hire_Month)*DO93+AND(DP$68=Hire_Month,DO93&gt;0)*DO93*(1+Annual_Cost_of_Living_Adjustment))*(End_Date&gt;=DP$70)</f>
        <v>0</v>
      </c>
      <c r="DQ93" s="460">
        <f>(DQ$70=Hire_Date)*Monthly_Salary+(AND(DQ$68&lt;&gt;Hire_Month)*DP93+AND(DQ$68=Hire_Month,DP93&gt;0)*DP93*(1+Annual_Cost_of_Living_Adjustment))*(End_Date&gt;=DQ$70)</f>
        <v>0</v>
      </c>
      <c r="DR93" s="460">
        <f>(DR$70=Hire_Date)*Monthly_Salary+(AND(DR$68&lt;&gt;Hire_Month)*DQ93+AND(DR$68=Hire_Month,DQ93&gt;0)*DQ93*(1+Annual_Cost_of_Living_Adjustment))*(End_Date&gt;=DR$70)</f>
        <v>0</v>
      </c>
      <c r="DS93" s="460">
        <f>(DS$70=Hire_Date)*Monthly_Salary+(AND(DS$68&lt;&gt;Hire_Month)*DR93+AND(DS$68=Hire_Month,DR93&gt;0)*DR93*(1+Annual_Cost_of_Living_Adjustment))*(End_Date&gt;=DS$70)</f>
        <v>0</v>
      </c>
      <c r="DT93" s="460">
        <f>(DT$70=Hire_Date)*Monthly_Salary+(AND(DT$68&lt;&gt;Hire_Month)*DS93+AND(DT$68=Hire_Month,DS93&gt;0)*DS93*(1+Annual_Cost_of_Living_Adjustment))*(End_Date&gt;=DT$70)</f>
        <v>0</v>
      </c>
      <c r="DU93" s="460">
        <f>(DU$70=Hire_Date)*Monthly_Salary+(AND(DU$68&lt;&gt;Hire_Month)*DT93+AND(DU$68=Hire_Month,DT93&gt;0)*DT93*(1+Annual_Cost_of_Living_Adjustment))*(End_Date&gt;=DU$70)</f>
        <v>0</v>
      </c>
      <c r="DV93" s="460">
        <f>(DV$70=Hire_Date)*Monthly_Salary+(AND(DV$68&lt;&gt;Hire_Month)*DU93+AND(DV$68=Hire_Month,DU93&gt;0)*DU93*(1+Annual_Cost_of_Living_Adjustment))*(End_Date&gt;=DV$70)</f>
        <v>0</v>
      </c>
      <c r="DW93" s="460">
        <f>(DW$70=Hire_Date)*Monthly_Salary+(AND(DW$68&lt;&gt;Hire_Month)*DV93+AND(DW$68=Hire_Month,DV93&gt;0)*DV93*(1+Annual_Cost_of_Living_Adjustment))*(End_Date&gt;=DW$70)</f>
        <v>0</v>
      </c>
      <c r="DX93" s="460">
        <f>(DX$70=Hire_Date)*Monthly_Salary+(AND(DX$68&lt;&gt;Hire_Month)*DW93+AND(DX$68=Hire_Month,DW93&gt;0)*DW93*(1+Annual_Cost_of_Living_Adjustment))*(End_Date&gt;=DX$70)</f>
        <v>0</v>
      </c>
      <c r="DY93" s="460">
        <f>(DY$70=Hire_Date)*Monthly_Salary+(AND(DY$68&lt;&gt;Hire_Month)*DX93+AND(DY$68=Hire_Month,DX93&gt;0)*DX93*(1+Annual_Cost_of_Living_Adjustment))*(End_Date&gt;=DY$70)</f>
        <v>0</v>
      </c>
      <c r="DZ93" s="460">
        <f>(DZ$70=Hire_Date)*Monthly_Salary+(AND(DZ$68&lt;&gt;Hire_Month)*DY93+AND(DZ$68=Hire_Month,DY93&gt;0)*DY93*(1+Annual_Cost_of_Living_Adjustment))*(End_Date&gt;=DZ$70)</f>
        <v>0</v>
      </c>
      <c r="EA93" s="460">
        <f>(EA$70=Hire_Date)*Monthly_Salary+(AND(EA$68&lt;&gt;Hire_Month)*DZ93+AND(EA$68=Hire_Month,DZ93&gt;0)*DZ93*(1+Annual_Cost_of_Living_Adjustment))*(End_Date&gt;=EA$70)</f>
        <v>0</v>
      </c>
      <c r="EB93" s="460">
        <f>(EB$70=Hire_Date)*Monthly_Salary+(AND(EB$68&lt;&gt;Hire_Month)*EA93+AND(EB$68=Hire_Month,EA93&gt;0)*EA93*(1+Annual_Cost_of_Living_Adjustment))*(End_Date&gt;=EB$70)</f>
        <v>0</v>
      </c>
      <c r="EC93" s="460">
        <f>(EC$70=Hire_Date)*Monthly_Salary+(AND(EC$68&lt;&gt;Hire_Month)*EB93+AND(EC$68=Hire_Month,EB93&gt;0)*EB93*(1+Annual_Cost_of_Living_Adjustment))*(End_Date&gt;=EC$70)</f>
        <v>0</v>
      </c>
      <c r="ED93" s="460">
        <f>(ED$70=Hire_Date)*Monthly_Salary+(AND(ED$68&lt;&gt;Hire_Month)*EC93+AND(ED$68=Hire_Month,EC93&gt;0)*EC93*(1+Annual_Cost_of_Living_Adjustment))*(End_Date&gt;=ED$70)</f>
        <v>0</v>
      </c>
      <c r="EE93" s="460">
        <f>(EE$70=Hire_Date)*Monthly_Salary+(AND(EE$68&lt;&gt;Hire_Month)*ED93+AND(EE$68=Hire_Month,ED93&gt;0)*ED93*(1+Annual_Cost_of_Living_Adjustment))*(End_Date&gt;=EE$70)</f>
        <v>0</v>
      </c>
      <c r="EF93" s="461">
        <f>(EF$70=Hire_Date)*Monthly_Salary+(AND(EF$68&lt;&gt;Hire_Month)*EE93+AND(EF$68=Hire_Month,EE93&gt;0)*EE93*(1+Annual_Cost_of_Living_Adjustment))*(End_Date&gt;=EF$70)</f>
        <v>0</v>
      </c>
      <c r="EG93" s="461">
        <f>(EG$70=Hire_Date)*Monthly_Salary+(AND(EG$68&lt;&gt;Hire_Month)*EF93+AND(EG$68=Hire_Month,EF93&gt;0)*EF93*(1+Annual_Cost_of_Living_Adjustment))*(End_Date&gt;=EG$70)</f>
        <v>0</v>
      </c>
      <c r="EH93" s="461">
        <f>(EH$70=Hire_Date)*Monthly_Salary+(AND(EH$68&lt;&gt;Hire_Month)*EG93+AND(EH$68=Hire_Month,EG93&gt;0)*EG93*(1+Annual_Cost_of_Living_Adjustment))*(End_Date&gt;=EH$70)</f>
        <v>0</v>
      </c>
      <c r="EI93" s="461">
        <f>(EI$70=Hire_Date)*Monthly_Salary+(AND(EI$68&lt;&gt;Hire_Month)*EH93+AND(EI$68=Hire_Month,EH93&gt;0)*EH93*(1+Annual_Cost_of_Living_Adjustment))*(End_Date&gt;=EI$70)</f>
        <v>0</v>
      </c>
      <c r="EJ93" s="461">
        <f>(EJ$70=Hire_Date)*Monthly_Salary+(AND(EJ$68&lt;&gt;Hire_Month)*EI93+AND(EJ$68=Hire_Month,EI93&gt;0)*EI93*(1+Annual_Cost_of_Living_Adjustment))*(End_Date&gt;=EJ$70)</f>
        <v>0</v>
      </c>
      <c r="EK93" s="461">
        <f>(EK$70=Hire_Date)*Monthly_Salary+(AND(EK$68&lt;&gt;Hire_Month)*EJ93+AND(EK$68=Hire_Month,EJ93&gt;0)*EJ93*(1+Annual_Cost_of_Living_Adjustment))*(End_Date&gt;=EK$70)</f>
        <v>0</v>
      </c>
      <c r="EL93" s="461">
        <f>(EL$70=Hire_Date)*Monthly_Salary+(AND(EL$68&lt;&gt;Hire_Month)*EK93+AND(EL$68=Hire_Month,EK93&gt;0)*EK93*(1+Annual_Cost_of_Living_Adjustment))*(End_Date&gt;=EL$70)</f>
        <v>0</v>
      </c>
      <c r="EM93" s="461">
        <f>(EM$70=Hire_Date)*Monthly_Salary+(AND(EM$68&lt;&gt;Hire_Month)*EL93+AND(EM$68=Hire_Month,EL93&gt;0)*EL93*(1+Annual_Cost_of_Living_Adjustment))*(End_Date&gt;=EM$70)</f>
        <v>0</v>
      </c>
      <c r="EN93" s="461">
        <f>(EN$70=Hire_Date)*Monthly_Salary+(AND(EN$68&lt;&gt;Hire_Month)*EM93+AND(EN$68=Hire_Month,EM93&gt;0)*EM93*(1+Annual_Cost_of_Living_Adjustment))*(End_Date&gt;=EN$70)</f>
        <v>0</v>
      </c>
      <c r="EO93" s="461">
        <f>(EO$70=Hire_Date)*Monthly_Salary+(AND(EO$68&lt;&gt;Hire_Month)*EN93+AND(EO$68=Hire_Month,EN93&gt;0)*EN93*(1+Annual_Cost_of_Living_Adjustment))*(End_Date&gt;=EO$70)</f>
        <v>0</v>
      </c>
      <c r="EP93" s="461">
        <f>(EP$70=Hire_Date)*Monthly_Salary+(AND(EP$68&lt;&gt;Hire_Month)*EO93+AND(EP$68=Hire_Month,EO93&gt;0)*EO93*(1+Annual_Cost_of_Living_Adjustment))*(End_Date&gt;=EP$70)</f>
        <v>0</v>
      </c>
      <c r="EQ93" s="461">
        <f>(EQ$70=Hire_Date)*Monthly_Salary+(AND(EQ$68&lt;&gt;Hire_Month)*EP93+AND(EQ$68=Hire_Month,EP93&gt;0)*EP93*(1+Annual_Cost_of_Living_Adjustment))*(End_Date&gt;=EQ$70)</f>
        <v>0</v>
      </c>
      <c r="ER93" s="461">
        <f>(ER$70=Hire_Date)*Monthly_Salary+(AND(ER$68&lt;&gt;Hire_Month)*EQ93+AND(ER$68=Hire_Month,EQ93&gt;0)*EQ93*(1+Annual_Cost_of_Living_Adjustment))*(End_Date&gt;=ER$70)</f>
        <v>0</v>
      </c>
      <c r="ES93" s="371"/>
      <c r="ET93" s="1"/>
      <c r="EU93" s="390"/>
      <c r="EV93" s="462" t="str">
        <f t="shared" si="92"/>
        <v>Marketing</v>
      </c>
      <c r="EW93" s="463">
        <f>($K93&lt;DATE(Starting_Year,1,1))*1</f>
        <v>0</v>
      </c>
      <c r="EX93" s="463">
        <f>+COUNTIF(Q93,"&gt;0")*FTE</f>
        <v>0</v>
      </c>
      <c r="EY93" s="463">
        <f>+COUNTIF(R93,"&gt;0")*FTE</f>
        <v>0</v>
      </c>
      <c r="EZ93" s="463">
        <f>+COUNTIF(S93,"&gt;0")*FTE</f>
        <v>0</v>
      </c>
      <c r="FA93" s="463">
        <f>+COUNTIF(T93,"&gt;0")*FTE</f>
        <v>0</v>
      </c>
      <c r="FB93" s="463">
        <f>+COUNTIF(U93,"&gt;0")*FTE</f>
        <v>0</v>
      </c>
      <c r="FC93" s="463">
        <f>+COUNTIF(V93,"&gt;0")*FTE</f>
        <v>0</v>
      </c>
      <c r="FD93" s="463">
        <f>+COUNTIF(W93,"&gt;0")*FTE</f>
        <v>0</v>
      </c>
      <c r="FE93" s="463">
        <f>+COUNTIF(X93,"&gt;0")*FTE</f>
        <v>0</v>
      </c>
      <c r="FF93" s="463">
        <f>+COUNTIF(Y93,"&gt;0")*FTE</f>
        <v>0</v>
      </c>
      <c r="FG93" s="463">
        <f>+COUNTIF(Z93,"&gt;0")*FTE</f>
        <v>0</v>
      </c>
      <c r="FH93" s="463">
        <f>+COUNTIF(AA93,"&gt;0")*FTE</f>
        <v>0</v>
      </c>
      <c r="FI93" s="463">
        <f>+COUNTIF(AB93,"&gt;0")*FTE</f>
        <v>0</v>
      </c>
      <c r="FJ93" s="463">
        <f>+COUNTIF(AC93,"&gt;0")*FTE</f>
        <v>0</v>
      </c>
      <c r="FK93" s="463">
        <f>+COUNTIF(AD93,"&gt;0")*FTE</f>
        <v>0</v>
      </c>
      <c r="FL93" s="463">
        <f>+COUNTIF(AE93,"&gt;0")*FTE</f>
        <v>0</v>
      </c>
      <c r="FM93" s="463">
        <f>+COUNTIF(AF93,"&gt;0")*FTE</f>
        <v>0</v>
      </c>
      <c r="FN93" s="463">
        <f>+COUNTIF(AG93,"&gt;0")*FTE</f>
        <v>0</v>
      </c>
      <c r="FO93" s="463">
        <f>+COUNTIF(AH93,"&gt;0")*FTE</f>
        <v>0</v>
      </c>
      <c r="FP93" s="463">
        <f>+COUNTIF(AI93,"&gt;0")*FTE</f>
        <v>0</v>
      </c>
      <c r="FQ93" s="463">
        <f>+COUNTIF(AJ93,"&gt;0")*FTE</f>
        <v>0</v>
      </c>
      <c r="FR93" s="463">
        <f>+COUNTIF(AK93,"&gt;0")*FTE</f>
        <v>0</v>
      </c>
      <c r="FS93" s="463">
        <f>+COUNTIF(AL93,"&gt;0")*FTE</f>
        <v>0</v>
      </c>
      <c r="FT93" s="463">
        <f>+COUNTIF(AM93,"&gt;0")*FTE</f>
        <v>0</v>
      </c>
      <c r="FU93" s="463">
        <f>+COUNTIF(AN93,"&gt;0")*FTE</f>
        <v>0</v>
      </c>
      <c r="FV93" s="463">
        <f>+COUNTIF(AO93,"&gt;0")*FTE</f>
        <v>0</v>
      </c>
      <c r="FW93" s="463">
        <f>+COUNTIF(AP93,"&gt;0")*FTE</f>
        <v>0</v>
      </c>
      <c r="FX93" s="463">
        <f>+COUNTIF(AQ93,"&gt;0")*FTE</f>
        <v>0</v>
      </c>
      <c r="FY93" s="463">
        <f>+COUNTIF(AR93,"&gt;0")*FTE</f>
        <v>0</v>
      </c>
      <c r="FZ93" s="463">
        <f>+COUNTIF(AS93,"&gt;0")*FTE</f>
        <v>0</v>
      </c>
      <c r="GA93" s="463">
        <f>+COUNTIF(AT93,"&gt;0")*FTE</f>
        <v>0</v>
      </c>
      <c r="GB93" s="463">
        <f>+COUNTIF(AU93,"&gt;0")*FTE</f>
        <v>0</v>
      </c>
      <c r="GC93" s="463">
        <f>+COUNTIF(AV93,"&gt;0")*FTE</f>
        <v>0</v>
      </c>
      <c r="GD93" s="463">
        <f>+COUNTIF(AW93,"&gt;0")*FTE</f>
        <v>0</v>
      </c>
      <c r="GE93" s="463">
        <f>+COUNTIF(AX93,"&gt;0")*FTE</f>
        <v>0</v>
      </c>
      <c r="GF93" s="463">
        <f>+COUNTIF(AY93,"&gt;0")*FTE</f>
        <v>0</v>
      </c>
      <c r="GG93" s="463">
        <f>+COUNTIF(AZ93,"&gt;0")*FTE</f>
        <v>0</v>
      </c>
      <c r="GH93" s="463">
        <f>+COUNTIF(BA93,"&gt;0")*FTE</f>
        <v>0</v>
      </c>
      <c r="GI93" s="463">
        <f>+COUNTIF(BB93,"&gt;0")*FTE</f>
        <v>0</v>
      </c>
      <c r="GJ93" s="463">
        <f>+COUNTIF(BC93,"&gt;0")*FTE</f>
        <v>0</v>
      </c>
      <c r="GK93" s="463">
        <f>+COUNTIF(BD93,"&gt;0")*FTE</f>
        <v>0</v>
      </c>
      <c r="GL93" s="463">
        <f>+COUNTIF(BE93,"&gt;0")*FTE</f>
        <v>0</v>
      </c>
      <c r="GM93" s="463">
        <f>+COUNTIF(BF93,"&gt;0")*FTE</f>
        <v>0</v>
      </c>
      <c r="GN93" s="463">
        <f>+COUNTIF(BG93,"&gt;0")*FTE</f>
        <v>0</v>
      </c>
      <c r="GO93" s="463">
        <f>+COUNTIF(BH93,"&gt;0")*FTE</f>
        <v>0</v>
      </c>
      <c r="GP93" s="463">
        <f>+COUNTIF(BI93,"&gt;0")*FTE</f>
        <v>0</v>
      </c>
      <c r="GQ93" s="463">
        <f>+COUNTIF(BJ93,"&gt;0")*FTE</f>
        <v>0</v>
      </c>
      <c r="GR93" s="463">
        <f>+COUNTIF(BK93,"&gt;0")*FTE</f>
        <v>0</v>
      </c>
      <c r="GS93" s="463">
        <f>+COUNTIF(BL93,"&gt;0")*FTE</f>
        <v>0</v>
      </c>
      <c r="GT93" s="463">
        <f>+COUNTIF(BM93,"&gt;0")*FTE</f>
        <v>0</v>
      </c>
      <c r="GU93" s="463">
        <f>+COUNTIF(BN93,"&gt;0")*FTE</f>
        <v>0</v>
      </c>
      <c r="GV93" s="463">
        <f>+COUNTIF(BO93,"&gt;0")*FTE</f>
        <v>0</v>
      </c>
      <c r="GW93" s="463">
        <f>+COUNTIF(BP93,"&gt;0")*FTE</f>
        <v>0</v>
      </c>
      <c r="GX93" s="463">
        <f>+COUNTIF(BQ93,"&gt;0")*FTE</f>
        <v>0</v>
      </c>
      <c r="GY93" s="463">
        <f>+COUNTIF(BR93,"&gt;0")*FTE</f>
        <v>0</v>
      </c>
      <c r="GZ93" s="463">
        <f>+COUNTIF(BS93,"&gt;0")*FTE</f>
        <v>0</v>
      </c>
      <c r="HA93" s="463">
        <f>+COUNTIF(BT93,"&gt;0")*FTE</f>
        <v>0</v>
      </c>
      <c r="HB93" s="463">
        <f>+COUNTIF(BU93,"&gt;0")*FTE</f>
        <v>0</v>
      </c>
      <c r="HC93" s="463">
        <f>+COUNTIF(BV93,"&gt;0")*FTE</f>
        <v>0</v>
      </c>
      <c r="HD93" s="463">
        <f>+COUNTIF(BW93,"&gt;0")*FTE</f>
        <v>0</v>
      </c>
      <c r="HE93" s="463">
        <f>+COUNTIF(BX93,"&gt;0")*FTE</f>
        <v>0</v>
      </c>
      <c r="HF93" s="463">
        <f>+COUNTIF(BY93,"&gt;0")*FTE</f>
        <v>0</v>
      </c>
      <c r="HG93" s="463">
        <f>+COUNTIF(BZ93,"&gt;0")*FTE</f>
        <v>0</v>
      </c>
      <c r="HH93" s="463">
        <f>+COUNTIF(CA93,"&gt;0")*FTE</f>
        <v>0</v>
      </c>
      <c r="HI93" s="463">
        <f>+COUNTIF(CB93,"&gt;0")*FTE</f>
        <v>0</v>
      </c>
      <c r="HJ93" s="463">
        <f>+COUNTIF(CC93,"&gt;0")*FTE</f>
        <v>0</v>
      </c>
      <c r="HK93" s="463">
        <f>+COUNTIF(CD93,"&gt;0")*FTE</f>
        <v>0</v>
      </c>
      <c r="HL93" s="463">
        <f>+COUNTIF(CE93,"&gt;0")*FTE</f>
        <v>0</v>
      </c>
      <c r="HM93" s="463">
        <f>+COUNTIF(CF93,"&gt;0")*FTE</f>
        <v>0</v>
      </c>
      <c r="HN93" s="463">
        <f>+COUNTIF(CG93,"&gt;0")*FTE</f>
        <v>0</v>
      </c>
      <c r="HO93" s="463">
        <f>+COUNTIF(CH93,"&gt;0")*FTE</f>
        <v>0</v>
      </c>
      <c r="HP93" s="463">
        <f>+COUNTIF(CI93,"&gt;0")*FTE</f>
        <v>0</v>
      </c>
      <c r="HQ93" s="463">
        <f>+COUNTIF(CJ93,"&gt;0")*FTE</f>
        <v>0</v>
      </c>
      <c r="HR93" s="463">
        <f>+COUNTIF(CK93,"&gt;0")*FTE</f>
        <v>0</v>
      </c>
      <c r="HS93" s="463">
        <f>+COUNTIF(CL93,"&gt;0")*FTE</f>
        <v>0</v>
      </c>
      <c r="HT93" s="463">
        <f>+COUNTIF(CM93,"&gt;0")*FTE</f>
        <v>0</v>
      </c>
      <c r="HU93" s="463">
        <f>+COUNTIF(CN93,"&gt;0")*FTE</f>
        <v>0</v>
      </c>
      <c r="HV93" s="463">
        <f>+COUNTIF(CO93,"&gt;0")*FTE</f>
        <v>0</v>
      </c>
      <c r="HW93" s="463">
        <f>+COUNTIF(CP93,"&gt;0")*FTE</f>
        <v>0</v>
      </c>
      <c r="HX93" s="463">
        <f>+COUNTIF(CQ93,"&gt;0")*FTE</f>
        <v>0</v>
      </c>
      <c r="HY93" s="463">
        <f>+COUNTIF(CR93,"&gt;0")*FTE</f>
        <v>0</v>
      </c>
      <c r="HZ93" s="463">
        <f>+COUNTIF(CS93,"&gt;0")*FTE</f>
        <v>0</v>
      </c>
      <c r="IA93" s="463">
        <f>+COUNTIF(CT93,"&gt;0")*FTE</f>
        <v>0</v>
      </c>
      <c r="IB93" s="463">
        <f>+COUNTIF(CU93,"&gt;0")*FTE</f>
        <v>0</v>
      </c>
      <c r="IC93" s="463">
        <f>+COUNTIF(CV93,"&gt;0")*FTE</f>
        <v>0</v>
      </c>
      <c r="ID93" s="463">
        <f>+COUNTIF(CW93,"&gt;0")*FTE</f>
        <v>0</v>
      </c>
      <c r="IE93" s="463">
        <f>+COUNTIF(CX93,"&gt;0")*FTE</f>
        <v>0</v>
      </c>
      <c r="IF93" s="463">
        <f>+COUNTIF(CY93,"&gt;0")*FTE</f>
        <v>0</v>
      </c>
      <c r="IG93" s="463">
        <f>+COUNTIF(CZ93,"&gt;0")*FTE</f>
        <v>0</v>
      </c>
      <c r="IH93" s="463">
        <f>+COUNTIF(DA93,"&gt;0")*FTE</f>
        <v>0</v>
      </c>
      <c r="II93" s="463">
        <f>+COUNTIF(DB93,"&gt;0")*FTE</f>
        <v>0</v>
      </c>
      <c r="IJ93" s="463">
        <f>+COUNTIF(DC93,"&gt;0")*FTE</f>
        <v>0</v>
      </c>
      <c r="IK93" s="463">
        <f>+COUNTIF(DD93,"&gt;0")*FTE</f>
        <v>0</v>
      </c>
      <c r="IL93" s="463">
        <f>+COUNTIF(DE93,"&gt;0")*FTE</f>
        <v>0</v>
      </c>
      <c r="IM93" s="463">
        <f>+COUNTIF(DF93,"&gt;0")*FTE</f>
        <v>0</v>
      </c>
      <c r="IN93" s="463">
        <f>+COUNTIF(DG93,"&gt;0")*FTE</f>
        <v>0</v>
      </c>
      <c r="IO93" s="463">
        <f>+COUNTIF(DH93,"&gt;0")*FTE</f>
        <v>0</v>
      </c>
      <c r="IP93" s="463">
        <f>+COUNTIF(DI93,"&gt;0")*FTE</f>
        <v>0</v>
      </c>
      <c r="IQ93" s="463">
        <f>+COUNTIF(DJ93,"&gt;0")*FTE</f>
        <v>0</v>
      </c>
      <c r="IR93" s="463">
        <f>+COUNTIF(DK93,"&gt;0")*FTE</f>
        <v>0</v>
      </c>
      <c r="IS93" s="463">
        <f>+COUNTIF(DL93,"&gt;0")*FTE</f>
        <v>0</v>
      </c>
      <c r="IT93" s="463">
        <f>+COUNTIF(DM93,"&gt;0")*FTE</f>
        <v>0</v>
      </c>
      <c r="IU93" s="463">
        <f>+COUNTIF(DN93,"&gt;0")*FTE</f>
        <v>0</v>
      </c>
      <c r="IV93" s="463">
        <f>+COUNTIF(DO93,"&gt;0")*FTE</f>
        <v>0</v>
      </c>
      <c r="IW93" s="463">
        <f>+COUNTIF(DP93,"&gt;0")*FTE</f>
        <v>0</v>
      </c>
      <c r="IX93" s="463">
        <f>+COUNTIF(DQ93,"&gt;0")*FTE</f>
        <v>0</v>
      </c>
      <c r="IY93" s="463">
        <f>+COUNTIF(DR93,"&gt;0")*FTE</f>
        <v>0</v>
      </c>
      <c r="IZ93" s="463">
        <f>+COUNTIF(DS93,"&gt;0")*FTE</f>
        <v>0</v>
      </c>
      <c r="JA93" s="463">
        <f>+COUNTIF(DT93,"&gt;0")*FTE</f>
        <v>0</v>
      </c>
      <c r="JB93" s="463">
        <f>+COUNTIF(DU93,"&gt;0")*FTE</f>
        <v>0</v>
      </c>
      <c r="JC93" s="463">
        <f>+COUNTIF(DV93,"&gt;0")*FTE</f>
        <v>0</v>
      </c>
      <c r="JD93" s="463">
        <f>+COUNTIF(DW93,"&gt;0")*FTE</f>
        <v>0</v>
      </c>
      <c r="JE93" s="463">
        <f>+COUNTIF(DX93,"&gt;0")*FTE</f>
        <v>0</v>
      </c>
      <c r="JF93" s="463">
        <f>+COUNTIF(DY93,"&gt;0")*FTE</f>
        <v>0</v>
      </c>
      <c r="JG93" s="463">
        <f>+COUNTIF(DZ93,"&gt;0")*FTE</f>
        <v>0</v>
      </c>
      <c r="JH93" s="463">
        <f>+COUNTIF(EA93,"&gt;0")*FTE</f>
        <v>0</v>
      </c>
      <c r="JI93" s="463">
        <f>+COUNTIF(EB93,"&gt;0")*FTE</f>
        <v>0</v>
      </c>
      <c r="JJ93" s="463">
        <f>+COUNTIF(EC93,"&gt;0")*FTE</f>
        <v>0</v>
      </c>
      <c r="JK93" s="463">
        <f>+COUNTIF(ED93,"&gt;0")*FTE</f>
        <v>0</v>
      </c>
      <c r="JL93" s="463">
        <f>+COUNTIF(EE93,"&gt;0")*FTE</f>
        <v>0</v>
      </c>
      <c r="JM93" s="463">
        <f>+COUNTIF(EF93,"&gt;0")*FTE</f>
        <v>0</v>
      </c>
      <c r="JN93" s="463">
        <f>+COUNTIF(EG93,"&gt;0")*FTE</f>
        <v>0</v>
      </c>
      <c r="JO93" s="463">
        <f>+COUNTIF(EH93,"&gt;0")*FTE</f>
        <v>0</v>
      </c>
      <c r="JP93" s="463">
        <f>+COUNTIF(EI93,"&gt;0")*FTE</f>
        <v>0</v>
      </c>
      <c r="JQ93" s="463">
        <f>+COUNTIF(EJ93,"&gt;0")*FTE</f>
        <v>0</v>
      </c>
      <c r="JR93" s="463">
        <f>+COUNTIF(EK93,"&gt;0")*FTE</f>
        <v>0</v>
      </c>
      <c r="JS93" s="463">
        <f>+COUNTIF(EL93,"&gt;0")*FTE</f>
        <v>0</v>
      </c>
      <c r="JT93" s="463">
        <f>+COUNTIF(EM93,"&gt;0")*FTE</f>
        <v>0</v>
      </c>
      <c r="JU93" s="463">
        <f>+COUNTIF(EN93,"&gt;0")*FTE</f>
        <v>0</v>
      </c>
      <c r="JV93" s="463">
        <f>+COUNTIF(EO93,"&gt;0")*FTE</f>
        <v>0</v>
      </c>
      <c r="JW93" s="463">
        <f>+COUNTIF(EP93,"&gt;0")*FTE</f>
        <v>0</v>
      </c>
      <c r="JX93" s="463">
        <f>+COUNTIF(EQ93,"&gt;0")*FTE</f>
        <v>0</v>
      </c>
      <c r="JY93" s="463">
        <f>+COUNTIF(ER93,"&gt;0")*FTE</f>
        <v>0</v>
      </c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</row>
    <row r="94" ht="12.75" customHeight="1">
      <c r="A94" s="467"/>
      <c r="B94" s="483"/>
      <c r="C94" s="484"/>
      <c r="D94" s="485"/>
      <c r="E94" s="486"/>
      <c r="F94" s="485"/>
      <c r="G94" s="485"/>
      <c r="H94" s="485"/>
      <c r="I94" s="485"/>
      <c r="J94" s="487"/>
      <c r="K94" s="465"/>
      <c r="L94" s="466"/>
      <c r="M94" s="171"/>
      <c r="N94" s="458"/>
      <c r="O94" s="82"/>
      <c r="P94" s="459"/>
      <c r="Q94" s="460"/>
      <c r="R94" s="460"/>
      <c r="S94" s="460"/>
      <c r="T94" s="460"/>
      <c r="U94" s="460"/>
      <c r="V94" s="460"/>
      <c r="W94" s="460"/>
      <c r="X94" s="460"/>
      <c r="Y94" s="460"/>
      <c r="Z94" s="460"/>
      <c r="AA94" s="460"/>
      <c r="AB94" s="460"/>
      <c r="AC94" s="460"/>
      <c r="AD94" s="460"/>
      <c r="AE94" s="460"/>
      <c r="AF94" s="460"/>
      <c r="AG94" s="460"/>
      <c r="AH94" s="460"/>
      <c r="AI94" s="460"/>
      <c r="AJ94" s="460"/>
      <c r="AK94" s="460"/>
      <c r="AL94" s="460"/>
      <c r="AM94" s="460"/>
      <c r="AN94" s="460"/>
      <c r="AO94" s="460"/>
      <c r="AP94" s="460"/>
      <c r="AQ94" s="460"/>
      <c r="AR94" s="460"/>
      <c r="AS94" s="460"/>
      <c r="AT94" s="460"/>
      <c r="AU94" s="460"/>
      <c r="AV94" s="460"/>
      <c r="AW94" s="460"/>
      <c r="AX94" s="460"/>
      <c r="AY94" s="460"/>
      <c r="AZ94" s="460"/>
      <c r="BA94" s="460"/>
      <c r="BB94" s="460"/>
      <c r="BC94" s="460"/>
      <c r="BD94" s="460"/>
      <c r="BE94" s="460"/>
      <c r="BF94" s="460"/>
      <c r="BG94" s="460"/>
      <c r="BH94" s="460"/>
      <c r="BI94" s="460"/>
      <c r="BJ94" s="460"/>
      <c r="BK94" s="460"/>
      <c r="BL94" s="460"/>
      <c r="BM94" s="460"/>
      <c r="BN94" s="460"/>
      <c r="BO94" s="460"/>
      <c r="BP94" s="460"/>
      <c r="BQ94" s="460"/>
      <c r="BR94" s="460"/>
      <c r="BS94" s="460"/>
      <c r="BT94" s="460"/>
      <c r="BU94" s="460"/>
      <c r="BV94" s="460"/>
      <c r="BW94" s="460"/>
      <c r="BX94" s="460"/>
      <c r="BY94" s="460"/>
      <c r="BZ94" s="460"/>
      <c r="CA94" s="460"/>
      <c r="CB94" s="460"/>
      <c r="CC94" s="460"/>
      <c r="CD94" s="460"/>
      <c r="CE94" s="460"/>
      <c r="CF94" s="460"/>
      <c r="CG94" s="460"/>
      <c r="CH94" s="460"/>
      <c r="CI94" s="460"/>
      <c r="CJ94" s="460"/>
      <c r="CK94" s="460"/>
      <c r="CL94" s="460"/>
      <c r="CM94" s="460"/>
      <c r="CN94" s="460"/>
      <c r="CO94" s="460"/>
      <c r="CP94" s="460"/>
      <c r="CQ94" s="460"/>
      <c r="CR94" s="460"/>
      <c r="CS94" s="460"/>
      <c r="CT94" s="460"/>
      <c r="CU94" s="460"/>
      <c r="CV94" s="460"/>
      <c r="CW94" s="460"/>
      <c r="CX94" s="460"/>
      <c r="CY94" s="460"/>
      <c r="CZ94" s="460"/>
      <c r="DA94" s="460"/>
      <c r="DB94" s="460"/>
      <c r="DC94" s="460"/>
      <c r="DD94" s="460"/>
      <c r="DE94" s="460"/>
      <c r="DF94" s="460"/>
      <c r="DG94" s="460"/>
      <c r="DH94" s="460"/>
      <c r="DI94" s="460"/>
      <c r="DJ94" s="460"/>
      <c r="DK94" s="460"/>
      <c r="DL94" s="460"/>
      <c r="DM94" s="460"/>
      <c r="DN94" s="460"/>
      <c r="DO94" s="460"/>
      <c r="DP94" s="460"/>
      <c r="DQ94" s="460"/>
      <c r="DR94" s="460"/>
      <c r="DS94" s="460"/>
      <c r="DT94" s="460"/>
      <c r="DU94" s="460"/>
      <c r="DV94" s="460"/>
      <c r="DW94" s="460"/>
      <c r="DX94" s="460"/>
      <c r="DY94" s="460"/>
      <c r="DZ94" s="460"/>
      <c r="EA94" s="460"/>
      <c r="EB94" s="460"/>
      <c r="EC94" s="460"/>
      <c r="ED94" s="460"/>
      <c r="EE94" s="460"/>
      <c r="EF94" s="461"/>
      <c r="EG94" s="461"/>
      <c r="EH94" s="461"/>
      <c r="EI94" s="461"/>
      <c r="EJ94" s="461"/>
      <c r="EK94" s="461"/>
      <c r="EL94" s="461"/>
      <c r="EM94" s="461"/>
      <c r="EN94" s="461"/>
      <c r="EO94" s="461"/>
      <c r="EP94" s="461"/>
      <c r="EQ94" s="461"/>
      <c r="ER94" s="461"/>
      <c r="ES94" s="371"/>
      <c r="ET94" s="1"/>
      <c r="EU94" s="390"/>
      <c r="EV94" s="462"/>
      <c r="EW94" s="463"/>
      <c r="EX94" s="463"/>
      <c r="EY94" s="463"/>
      <c r="EZ94" s="463"/>
      <c r="FA94" s="463"/>
      <c r="FB94" s="463"/>
      <c r="FC94" s="463"/>
      <c r="FD94" s="463"/>
      <c r="FE94" s="463"/>
      <c r="FF94" s="463"/>
      <c r="FG94" s="463"/>
      <c r="FH94" s="463"/>
      <c r="FI94" s="463"/>
      <c r="FJ94" s="463"/>
      <c r="FK94" s="463"/>
      <c r="FL94" s="463"/>
      <c r="FM94" s="463"/>
      <c r="FN94" s="463"/>
      <c r="FO94" s="463"/>
      <c r="FP94" s="463"/>
      <c r="FQ94" s="463"/>
      <c r="FR94" s="463"/>
      <c r="FS94" s="463"/>
      <c r="FT94" s="463"/>
      <c r="FU94" s="463"/>
      <c r="FV94" s="463"/>
      <c r="FW94" s="463"/>
      <c r="FX94" s="463"/>
      <c r="FY94" s="463"/>
      <c r="FZ94" s="463"/>
      <c r="GA94" s="463"/>
      <c r="GB94" s="463"/>
      <c r="GC94" s="463"/>
      <c r="GD94" s="463"/>
      <c r="GE94" s="463"/>
      <c r="GF94" s="463"/>
      <c r="GG94" s="463"/>
      <c r="GH94" s="463"/>
      <c r="GI94" s="463"/>
      <c r="GJ94" s="463"/>
      <c r="GK94" s="463"/>
      <c r="GL94" s="463"/>
      <c r="GM94" s="463"/>
      <c r="GN94" s="463"/>
      <c r="GO94" s="463"/>
      <c r="GP94" s="463"/>
      <c r="GQ94" s="463"/>
      <c r="GR94" s="463"/>
      <c r="GS94" s="463"/>
      <c r="GT94" s="463"/>
      <c r="GU94" s="463"/>
      <c r="GV94" s="463"/>
      <c r="GW94" s="463"/>
      <c r="GX94" s="463"/>
      <c r="GY94" s="463"/>
      <c r="GZ94" s="463"/>
      <c r="HA94" s="463"/>
      <c r="HB94" s="463"/>
      <c r="HC94" s="463"/>
      <c r="HD94" s="463"/>
      <c r="HE94" s="463"/>
      <c r="HF94" s="463"/>
      <c r="HG94" s="463"/>
      <c r="HH94" s="463"/>
      <c r="HI94" s="463"/>
      <c r="HJ94" s="463"/>
      <c r="HK94" s="463"/>
      <c r="HL94" s="463"/>
      <c r="HM94" s="463"/>
      <c r="HN94" s="463"/>
      <c r="HO94" s="463"/>
      <c r="HP94" s="463"/>
      <c r="HQ94" s="463"/>
      <c r="HR94" s="463"/>
      <c r="HS94" s="463"/>
      <c r="HT94" s="463"/>
      <c r="HU94" s="463"/>
      <c r="HV94" s="463"/>
      <c r="HW94" s="463"/>
      <c r="HX94" s="463"/>
      <c r="HY94" s="463"/>
      <c r="HZ94" s="463"/>
      <c r="IA94" s="463"/>
      <c r="IB94" s="463"/>
      <c r="IC94" s="463"/>
      <c r="ID94" s="463"/>
      <c r="IE94" s="463"/>
      <c r="IF94" s="463"/>
      <c r="IG94" s="463"/>
      <c r="IH94" s="463"/>
      <c r="II94" s="463"/>
      <c r="IJ94" s="463"/>
      <c r="IK94" s="463"/>
      <c r="IL94" s="463"/>
      <c r="IM94" s="463"/>
      <c r="IN94" s="463"/>
      <c r="IO94" s="463"/>
      <c r="IP94" s="463"/>
      <c r="IQ94" s="463"/>
      <c r="IR94" s="463"/>
      <c r="IS94" s="463"/>
      <c r="IT94" s="463"/>
      <c r="IU94" s="463"/>
      <c r="IV94" s="463"/>
      <c r="IW94" s="463"/>
      <c r="IX94" s="463"/>
      <c r="IY94" s="463"/>
      <c r="IZ94" s="463"/>
      <c r="JA94" s="463"/>
      <c r="JB94" s="463"/>
      <c r="JC94" s="463"/>
      <c r="JD94" s="463"/>
      <c r="JE94" s="463"/>
      <c r="JF94" s="463"/>
      <c r="JG94" s="463"/>
      <c r="JH94" s="463"/>
      <c r="JI94" s="463"/>
      <c r="JJ94" s="463"/>
      <c r="JK94" s="463"/>
      <c r="JL94" s="463"/>
      <c r="JM94" s="463"/>
      <c r="JN94" s="463"/>
      <c r="JO94" s="463"/>
      <c r="JP94" s="463"/>
      <c r="JQ94" s="463"/>
      <c r="JR94" s="463"/>
      <c r="JS94" s="463"/>
      <c r="JT94" s="463"/>
      <c r="JU94" s="463"/>
      <c r="JV94" s="463"/>
      <c r="JW94" s="463"/>
      <c r="JX94" s="463"/>
      <c r="JY94" s="463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</row>
    <row r="95" ht="12.75" customHeight="1">
      <c r="A95" s="467"/>
      <c r="B95" s="488" t="s">
        <v>428</v>
      </c>
      <c r="C95" s="484" t="s">
        <v>377</v>
      </c>
      <c r="D95" s="485" t="s">
        <v>403</v>
      </c>
      <c r="E95" s="486">
        <v>160000.0</v>
      </c>
      <c r="F95" s="485">
        <v>1.0</v>
      </c>
      <c r="G95" s="485">
        <v>1.0</v>
      </c>
      <c r="H95" s="485"/>
      <c r="I95" s="485"/>
      <c r="J95" s="487">
        <v>1.0</v>
      </c>
      <c r="K95" s="465">
        <f>+DATE((Starting_Year+F95-1)*ISNUMBER(F95)+2099*ISBLANK(F95),G95*ISNUMBER(G95)+12*ISBLANK(G95),1)</f>
        <v>45658</v>
      </c>
      <c r="L95" s="466">
        <f>+DATE((Starting_Year+H95-1)*ISNUMBER(H95)+2099*ISBLANK(H95),I95*ISNUMBER(I95)+12*ISBLANK(I95),1)</f>
        <v>73020</v>
      </c>
      <c r="M95" s="171">
        <f t="shared" ref="M95:M103" si="95">(E95*J95)/12</f>
        <v>13333.33333</v>
      </c>
      <c r="N95" s="458" t="str">
        <f t="shared" ref="N95:N103" si="96">IF(B95&gt;0,B95,"")</f>
        <v>CMO</v>
      </c>
      <c r="O95" s="82"/>
      <c r="P95" s="459"/>
      <c r="Q95" s="460">
        <f>(Q$70&gt;=Hire_Date)*Monthly_Salary+(AND(Q$68&lt;&gt;Hire_Month)*P95+AND(Q$68=Hire_Month,P95&gt;0)*P95*(1+Annual_Cost_of_Living_Adjustment))*(End_Date&gt;=Q$70)</f>
        <v>13333.33333</v>
      </c>
      <c r="R95" s="460">
        <f>(R$70=Hire_Date)*Monthly_Salary+(AND(R$68&lt;&gt;Hire_Month)*Q95+AND(R$68=Hire_Month,Q95&gt;0)*Q95*(1+Annual_Cost_of_Living_Adjustment))*(End_Date&gt;=R$70)</f>
        <v>13333.33333</v>
      </c>
      <c r="S95" s="460">
        <f>(S$70=Hire_Date)*Monthly_Salary+(AND(S$68&lt;&gt;Hire_Month)*R95+AND(S$68=Hire_Month,R95&gt;0)*R95*(1+Annual_Cost_of_Living_Adjustment))*(End_Date&gt;=S$70)</f>
        <v>13333.33333</v>
      </c>
      <c r="T95" s="460">
        <f>(T$70=Hire_Date)*Monthly_Salary+(AND(T$68&lt;&gt;Hire_Month)*S95+AND(T$68=Hire_Month,S95&gt;0)*S95*(1+Annual_Cost_of_Living_Adjustment))*(End_Date&gt;=T$70)</f>
        <v>13333.33333</v>
      </c>
      <c r="U95" s="460">
        <f>(U$70=Hire_Date)*Monthly_Salary+(AND(U$68&lt;&gt;Hire_Month)*T95+AND(U$68=Hire_Month,T95&gt;0)*T95*(1+Annual_Cost_of_Living_Adjustment))*(End_Date&gt;=U$70)</f>
        <v>13333.33333</v>
      </c>
      <c r="V95" s="460">
        <f>(V$70=Hire_Date)*Monthly_Salary+(AND(V$68&lt;&gt;Hire_Month)*U95+AND(V$68=Hire_Month,U95&gt;0)*U95*(1+Annual_Cost_of_Living_Adjustment))*(End_Date&gt;=V$70)</f>
        <v>13333.33333</v>
      </c>
      <c r="W95" s="460">
        <f>(W$70=Hire_Date)*Monthly_Salary+(AND(W$68&lt;&gt;Hire_Month)*V95+AND(W$68=Hire_Month,V95&gt;0)*V95*(1+Annual_Cost_of_Living_Adjustment))*(End_Date&gt;=W$70)</f>
        <v>13333.33333</v>
      </c>
      <c r="X95" s="460">
        <f>(X$70=Hire_Date)*Monthly_Salary+(AND(X$68&lt;&gt;Hire_Month)*W95+AND(X$68=Hire_Month,W95&gt;0)*W95*(1+Annual_Cost_of_Living_Adjustment))*(End_Date&gt;=X$70)</f>
        <v>13333.33333</v>
      </c>
      <c r="Y95" s="460">
        <f>(Y$70=Hire_Date)*Monthly_Salary+(AND(Y$68&lt;&gt;Hire_Month)*X95+AND(Y$68=Hire_Month,X95&gt;0)*X95*(1+Annual_Cost_of_Living_Adjustment))*(End_Date&gt;=Y$70)</f>
        <v>13333.33333</v>
      </c>
      <c r="Z95" s="460">
        <f>(Z$70=Hire_Date)*Monthly_Salary+(AND(Z$68&lt;&gt;Hire_Month)*Y95+AND(Z$68=Hire_Month,Y95&gt;0)*Y95*(1+Annual_Cost_of_Living_Adjustment))*(End_Date&gt;=Z$70)</f>
        <v>13333.33333</v>
      </c>
      <c r="AA95" s="460">
        <f>(AA$70=Hire_Date)*Monthly_Salary+(AND(AA$68&lt;&gt;Hire_Month)*Z95+AND(AA$68=Hire_Month,Z95&gt;0)*Z95*(1+Annual_Cost_of_Living_Adjustment))*(End_Date&gt;=AA$70)</f>
        <v>13333.33333</v>
      </c>
      <c r="AB95" s="460">
        <f>(AB$70=Hire_Date)*Monthly_Salary+(AND(AB$68&lt;&gt;Hire_Month)*AA95+AND(AB$68=Hire_Month,AA95&gt;0)*AA95*(1+Annual_Cost_of_Living_Adjustment))*(End_Date&gt;=AB$70)</f>
        <v>13333.33333</v>
      </c>
      <c r="AC95" s="460">
        <f>(AC$70=Hire_Date)*Monthly_Salary+(AND(AC$68&lt;&gt;Hire_Month)*AB95+AND(AC$68=Hire_Month,AB95&gt;0)*AB95*(1+Annual_Cost_of_Living_Adjustment))*(End_Date&gt;=AC$70)</f>
        <v>13600</v>
      </c>
      <c r="AD95" s="460">
        <f>(AD$70=Hire_Date)*Monthly_Salary+(AND(AD$68&lt;&gt;Hire_Month)*AC95+AND(AD$68=Hire_Month,AC95&gt;0)*AC95*(1+Annual_Cost_of_Living_Adjustment))*(End_Date&gt;=AD$70)</f>
        <v>13600</v>
      </c>
      <c r="AE95" s="460">
        <f>(AE$70=Hire_Date)*Monthly_Salary+(AND(AE$68&lt;&gt;Hire_Month)*AD95+AND(AE$68=Hire_Month,AD95&gt;0)*AD95*(1+Annual_Cost_of_Living_Adjustment))*(End_Date&gt;=AE$70)</f>
        <v>13600</v>
      </c>
      <c r="AF95" s="460">
        <f>(AF$70=Hire_Date)*Monthly_Salary+(AND(AF$68&lt;&gt;Hire_Month)*AE95+AND(AF$68=Hire_Month,AE95&gt;0)*AE95*(1+Annual_Cost_of_Living_Adjustment))*(End_Date&gt;=AF$70)</f>
        <v>13600</v>
      </c>
      <c r="AG95" s="460">
        <f>(AG$70=Hire_Date)*Monthly_Salary+(AND(AG$68&lt;&gt;Hire_Month)*AF95+AND(AG$68=Hire_Month,AF95&gt;0)*AF95*(1+Annual_Cost_of_Living_Adjustment))*(End_Date&gt;=AG$70)</f>
        <v>13600</v>
      </c>
      <c r="AH95" s="460">
        <f>(AH$70=Hire_Date)*Monthly_Salary+(AND(AH$68&lt;&gt;Hire_Month)*AG95+AND(AH$68=Hire_Month,AG95&gt;0)*AG95*(1+Annual_Cost_of_Living_Adjustment))*(End_Date&gt;=AH$70)</f>
        <v>13600</v>
      </c>
      <c r="AI95" s="460">
        <f>(AI$70=Hire_Date)*Monthly_Salary+(AND(AI$68&lt;&gt;Hire_Month)*AH95+AND(AI$68=Hire_Month,AH95&gt;0)*AH95*(1+Annual_Cost_of_Living_Adjustment))*(End_Date&gt;=AI$70)</f>
        <v>13600</v>
      </c>
      <c r="AJ95" s="460">
        <f>(AJ$70=Hire_Date)*Monthly_Salary+(AND(AJ$68&lt;&gt;Hire_Month)*AI95+AND(AJ$68=Hire_Month,AI95&gt;0)*AI95*(1+Annual_Cost_of_Living_Adjustment))*(End_Date&gt;=AJ$70)</f>
        <v>13600</v>
      </c>
      <c r="AK95" s="460">
        <f>(AK$70=Hire_Date)*Monthly_Salary+(AND(AK$68&lt;&gt;Hire_Month)*AJ95+AND(AK$68=Hire_Month,AJ95&gt;0)*AJ95*(1+Annual_Cost_of_Living_Adjustment))*(End_Date&gt;=AK$70)</f>
        <v>13600</v>
      </c>
      <c r="AL95" s="460">
        <f>(AL$70=Hire_Date)*Monthly_Salary+(AND(AL$68&lt;&gt;Hire_Month)*AK95+AND(AL$68=Hire_Month,AK95&gt;0)*AK95*(1+Annual_Cost_of_Living_Adjustment))*(End_Date&gt;=AL$70)</f>
        <v>13600</v>
      </c>
      <c r="AM95" s="460">
        <f>(AM$70=Hire_Date)*Monthly_Salary+(AND(AM$68&lt;&gt;Hire_Month)*AL95+AND(AM$68=Hire_Month,AL95&gt;0)*AL95*(1+Annual_Cost_of_Living_Adjustment))*(End_Date&gt;=AM$70)</f>
        <v>13600</v>
      </c>
      <c r="AN95" s="460">
        <f>(AN$70=Hire_Date)*Monthly_Salary+(AND(AN$68&lt;&gt;Hire_Month)*AM95+AND(AN$68=Hire_Month,AM95&gt;0)*AM95*(1+Annual_Cost_of_Living_Adjustment))*(End_Date&gt;=AN$70)</f>
        <v>13600</v>
      </c>
      <c r="AO95" s="460">
        <f>(AO$70=Hire_Date)*Monthly_Salary+(AND(AO$68&lt;&gt;Hire_Month)*AN95+AND(AO$68=Hire_Month,AN95&gt;0)*AN95*(1+Annual_Cost_of_Living_Adjustment))*(End_Date&gt;=AO$70)</f>
        <v>13872</v>
      </c>
      <c r="AP95" s="460">
        <f>(AP$70=Hire_Date)*Monthly_Salary+(AND(AP$68&lt;&gt;Hire_Month)*AO95+AND(AP$68=Hire_Month,AO95&gt;0)*AO95*(1+Annual_Cost_of_Living_Adjustment))*(End_Date&gt;=AP$70)</f>
        <v>13872</v>
      </c>
      <c r="AQ95" s="460">
        <f>(AQ$70=Hire_Date)*Monthly_Salary+(AND(AQ$68&lt;&gt;Hire_Month)*AP95+AND(AQ$68=Hire_Month,AP95&gt;0)*AP95*(1+Annual_Cost_of_Living_Adjustment))*(End_Date&gt;=AQ$70)</f>
        <v>13872</v>
      </c>
      <c r="AR95" s="460">
        <f>(AR$70=Hire_Date)*Monthly_Salary+(AND(AR$68&lt;&gt;Hire_Month)*AQ95+AND(AR$68=Hire_Month,AQ95&gt;0)*AQ95*(1+Annual_Cost_of_Living_Adjustment))*(End_Date&gt;=AR$70)</f>
        <v>13872</v>
      </c>
      <c r="AS95" s="460">
        <f>(AS$70=Hire_Date)*Monthly_Salary+(AND(AS$68&lt;&gt;Hire_Month)*AR95+AND(AS$68=Hire_Month,AR95&gt;0)*AR95*(1+Annual_Cost_of_Living_Adjustment))*(End_Date&gt;=AS$70)</f>
        <v>13872</v>
      </c>
      <c r="AT95" s="460">
        <f>(AT$70=Hire_Date)*Monthly_Salary+(AND(AT$68&lt;&gt;Hire_Month)*AS95+AND(AT$68=Hire_Month,AS95&gt;0)*AS95*(1+Annual_Cost_of_Living_Adjustment))*(End_Date&gt;=AT$70)</f>
        <v>13872</v>
      </c>
      <c r="AU95" s="460">
        <f>(AU$70=Hire_Date)*Monthly_Salary+(AND(AU$68&lt;&gt;Hire_Month)*AT95+AND(AU$68=Hire_Month,AT95&gt;0)*AT95*(1+Annual_Cost_of_Living_Adjustment))*(End_Date&gt;=AU$70)</f>
        <v>13872</v>
      </c>
      <c r="AV95" s="460">
        <f>(AV$70=Hire_Date)*Monthly_Salary+(AND(AV$68&lt;&gt;Hire_Month)*AU95+AND(AV$68=Hire_Month,AU95&gt;0)*AU95*(1+Annual_Cost_of_Living_Adjustment))*(End_Date&gt;=AV$70)</f>
        <v>13872</v>
      </c>
      <c r="AW95" s="460">
        <f>(AW$70=Hire_Date)*Monthly_Salary+(AND(AW$68&lt;&gt;Hire_Month)*AV95+AND(AW$68=Hire_Month,AV95&gt;0)*AV95*(1+Annual_Cost_of_Living_Adjustment))*(End_Date&gt;=AW$70)</f>
        <v>13872</v>
      </c>
      <c r="AX95" s="460">
        <f>(AX$70=Hire_Date)*Monthly_Salary+(AND(AX$68&lt;&gt;Hire_Month)*AW95+AND(AX$68=Hire_Month,AW95&gt;0)*AW95*(1+Annual_Cost_of_Living_Adjustment))*(End_Date&gt;=AX$70)</f>
        <v>13872</v>
      </c>
      <c r="AY95" s="460">
        <f>(AY$70=Hire_Date)*Monthly_Salary+(AND(AY$68&lt;&gt;Hire_Month)*AX95+AND(AY$68=Hire_Month,AX95&gt;0)*AX95*(1+Annual_Cost_of_Living_Adjustment))*(End_Date&gt;=AY$70)</f>
        <v>13872</v>
      </c>
      <c r="AZ95" s="460">
        <f>(AZ$70=Hire_Date)*Monthly_Salary+(AND(AZ$68&lt;&gt;Hire_Month)*AY95+AND(AZ$68=Hire_Month,AY95&gt;0)*AY95*(1+Annual_Cost_of_Living_Adjustment))*(End_Date&gt;=AZ$70)</f>
        <v>13872</v>
      </c>
      <c r="BA95" s="460">
        <f>(BA$70=Hire_Date)*Monthly_Salary+(AND(BA$68&lt;&gt;Hire_Month)*AZ95+AND(BA$68=Hire_Month,AZ95&gt;0)*AZ95*(1+Annual_Cost_of_Living_Adjustment))*(End_Date&gt;=BA$70)</f>
        <v>14149.44</v>
      </c>
      <c r="BB95" s="460">
        <f>(BB$70=Hire_Date)*Monthly_Salary+(AND(BB$68&lt;&gt;Hire_Month)*BA95+AND(BB$68=Hire_Month,BA95&gt;0)*BA95*(1+Annual_Cost_of_Living_Adjustment))*(End_Date&gt;=BB$70)</f>
        <v>14149.44</v>
      </c>
      <c r="BC95" s="460">
        <f>(BC$70=Hire_Date)*Monthly_Salary+(AND(BC$68&lt;&gt;Hire_Month)*BB95+AND(BC$68=Hire_Month,BB95&gt;0)*BB95*(1+Annual_Cost_of_Living_Adjustment))*(End_Date&gt;=BC$70)</f>
        <v>14149.44</v>
      </c>
      <c r="BD95" s="460">
        <f>(BD$70=Hire_Date)*Monthly_Salary+(AND(BD$68&lt;&gt;Hire_Month)*BC95+AND(BD$68=Hire_Month,BC95&gt;0)*BC95*(1+Annual_Cost_of_Living_Adjustment))*(End_Date&gt;=BD$70)</f>
        <v>14149.44</v>
      </c>
      <c r="BE95" s="460">
        <f>(BE$70=Hire_Date)*Monthly_Salary+(AND(BE$68&lt;&gt;Hire_Month)*BD95+AND(BE$68=Hire_Month,BD95&gt;0)*BD95*(1+Annual_Cost_of_Living_Adjustment))*(End_Date&gt;=BE$70)</f>
        <v>14149.44</v>
      </c>
      <c r="BF95" s="460">
        <f>(BF$70=Hire_Date)*Monthly_Salary+(AND(BF$68&lt;&gt;Hire_Month)*BE95+AND(BF$68=Hire_Month,BE95&gt;0)*BE95*(1+Annual_Cost_of_Living_Adjustment))*(End_Date&gt;=BF$70)</f>
        <v>14149.44</v>
      </c>
      <c r="BG95" s="460">
        <f>(BG$70=Hire_Date)*Monthly_Salary+(AND(BG$68&lt;&gt;Hire_Month)*BF95+AND(BG$68=Hire_Month,BF95&gt;0)*BF95*(1+Annual_Cost_of_Living_Adjustment))*(End_Date&gt;=BG$70)</f>
        <v>14149.44</v>
      </c>
      <c r="BH95" s="460">
        <f>(BH$70=Hire_Date)*Monthly_Salary+(AND(BH$68&lt;&gt;Hire_Month)*BG95+AND(BH$68=Hire_Month,BG95&gt;0)*BG95*(1+Annual_Cost_of_Living_Adjustment))*(End_Date&gt;=BH$70)</f>
        <v>14149.44</v>
      </c>
      <c r="BI95" s="460">
        <f>(BI$70=Hire_Date)*Monthly_Salary+(AND(BI$68&lt;&gt;Hire_Month)*BH95+AND(BI$68=Hire_Month,BH95&gt;0)*BH95*(1+Annual_Cost_of_Living_Adjustment))*(End_Date&gt;=BI$70)</f>
        <v>14149.44</v>
      </c>
      <c r="BJ95" s="460">
        <f>(BJ$70=Hire_Date)*Monthly_Salary+(AND(BJ$68&lt;&gt;Hire_Month)*BI95+AND(BJ$68=Hire_Month,BI95&gt;0)*BI95*(1+Annual_Cost_of_Living_Adjustment))*(End_Date&gt;=BJ$70)</f>
        <v>14149.44</v>
      </c>
      <c r="BK95" s="460">
        <f>(BK$70=Hire_Date)*Monthly_Salary+(AND(BK$68&lt;&gt;Hire_Month)*BJ95+AND(BK$68=Hire_Month,BJ95&gt;0)*BJ95*(1+Annual_Cost_of_Living_Adjustment))*(End_Date&gt;=BK$70)</f>
        <v>14149.44</v>
      </c>
      <c r="BL95" s="460">
        <f>(BL$70=Hire_Date)*Monthly_Salary+(AND(BL$68&lt;&gt;Hire_Month)*BK95+AND(BL$68=Hire_Month,BK95&gt;0)*BK95*(1+Annual_Cost_of_Living_Adjustment))*(End_Date&gt;=BL$70)</f>
        <v>14149.44</v>
      </c>
      <c r="BM95" s="460">
        <f>(BM$70=Hire_Date)*Monthly_Salary+(AND(BM$68&lt;&gt;Hire_Month)*BL95+AND(BM$68=Hire_Month,BL95&gt;0)*BL95*(1+Annual_Cost_of_Living_Adjustment))*(End_Date&gt;=BM$70)</f>
        <v>14432.4288</v>
      </c>
      <c r="BN95" s="460">
        <f>(BN$70=Hire_Date)*Monthly_Salary+(AND(BN$68&lt;&gt;Hire_Month)*BM95+AND(BN$68=Hire_Month,BM95&gt;0)*BM95*(1+Annual_Cost_of_Living_Adjustment))*(End_Date&gt;=BN$70)</f>
        <v>14432.4288</v>
      </c>
      <c r="BO95" s="460">
        <f>(BO$70=Hire_Date)*Monthly_Salary+(AND(BO$68&lt;&gt;Hire_Month)*BN95+AND(BO$68=Hire_Month,BN95&gt;0)*BN95*(1+Annual_Cost_of_Living_Adjustment))*(End_Date&gt;=BO$70)</f>
        <v>14432.4288</v>
      </c>
      <c r="BP95" s="460">
        <f>(BP$70=Hire_Date)*Monthly_Salary+(AND(BP$68&lt;&gt;Hire_Month)*BO95+AND(BP$68=Hire_Month,BO95&gt;0)*BO95*(1+Annual_Cost_of_Living_Adjustment))*(End_Date&gt;=BP$70)</f>
        <v>14432.4288</v>
      </c>
      <c r="BQ95" s="460">
        <f>(BQ$70=Hire_Date)*Monthly_Salary+(AND(BQ$68&lt;&gt;Hire_Month)*BP95+AND(BQ$68=Hire_Month,BP95&gt;0)*BP95*(1+Annual_Cost_of_Living_Adjustment))*(End_Date&gt;=BQ$70)</f>
        <v>14432.4288</v>
      </c>
      <c r="BR95" s="460">
        <f>(BR$70=Hire_Date)*Monthly_Salary+(AND(BR$68&lt;&gt;Hire_Month)*BQ95+AND(BR$68=Hire_Month,BQ95&gt;0)*BQ95*(1+Annual_Cost_of_Living_Adjustment))*(End_Date&gt;=BR$70)</f>
        <v>14432.4288</v>
      </c>
      <c r="BS95" s="460">
        <f>(BS$70=Hire_Date)*Monthly_Salary+(AND(BS$68&lt;&gt;Hire_Month)*BR95+AND(BS$68=Hire_Month,BR95&gt;0)*BR95*(1+Annual_Cost_of_Living_Adjustment))*(End_Date&gt;=BS$70)</f>
        <v>14432.4288</v>
      </c>
      <c r="BT95" s="460">
        <f>(BT$70=Hire_Date)*Monthly_Salary+(AND(BT$68&lt;&gt;Hire_Month)*BS95+AND(BT$68=Hire_Month,BS95&gt;0)*BS95*(1+Annual_Cost_of_Living_Adjustment))*(End_Date&gt;=BT$70)</f>
        <v>14432.4288</v>
      </c>
      <c r="BU95" s="460">
        <f>(BU$70=Hire_Date)*Monthly_Salary+(AND(BU$68&lt;&gt;Hire_Month)*BT95+AND(BU$68=Hire_Month,BT95&gt;0)*BT95*(1+Annual_Cost_of_Living_Adjustment))*(End_Date&gt;=BU$70)</f>
        <v>14432.4288</v>
      </c>
      <c r="BV95" s="460">
        <f>(BV$70=Hire_Date)*Monthly_Salary+(AND(BV$68&lt;&gt;Hire_Month)*BU95+AND(BV$68=Hire_Month,BU95&gt;0)*BU95*(1+Annual_Cost_of_Living_Adjustment))*(End_Date&gt;=BV$70)</f>
        <v>14432.4288</v>
      </c>
      <c r="BW95" s="460">
        <f>(BW$70=Hire_Date)*Monthly_Salary+(AND(BW$68&lt;&gt;Hire_Month)*BV95+AND(BW$68=Hire_Month,BV95&gt;0)*BV95*(1+Annual_Cost_of_Living_Adjustment))*(End_Date&gt;=BW$70)</f>
        <v>14432.4288</v>
      </c>
      <c r="BX95" s="460">
        <f>(BX$70=Hire_Date)*Monthly_Salary+(AND(BX$68&lt;&gt;Hire_Month)*BW95+AND(BX$68=Hire_Month,BW95&gt;0)*BW95*(1+Annual_Cost_of_Living_Adjustment))*(End_Date&gt;=BX$70)</f>
        <v>14432.4288</v>
      </c>
      <c r="BY95" s="460">
        <f>(BY$70=Hire_Date)*Monthly_Salary+(AND(BY$68&lt;&gt;Hire_Month)*BX95+AND(BY$68=Hire_Month,BX95&gt;0)*BX95*(1+Annual_Cost_of_Living_Adjustment))*(End_Date&gt;=BY$70)</f>
        <v>14721.07738</v>
      </c>
      <c r="BZ95" s="460">
        <f>(BZ$70=Hire_Date)*Monthly_Salary+(AND(BZ$68&lt;&gt;Hire_Month)*BY95+AND(BZ$68=Hire_Month,BY95&gt;0)*BY95*(1+Annual_Cost_of_Living_Adjustment))*(End_Date&gt;=BZ$70)</f>
        <v>14721.07738</v>
      </c>
      <c r="CA95" s="460">
        <f>(CA$70=Hire_Date)*Monthly_Salary+(AND(CA$68&lt;&gt;Hire_Month)*BZ95+AND(CA$68=Hire_Month,BZ95&gt;0)*BZ95*(1+Annual_Cost_of_Living_Adjustment))*(End_Date&gt;=CA$70)</f>
        <v>14721.07738</v>
      </c>
      <c r="CB95" s="460">
        <f>(CB$70=Hire_Date)*Monthly_Salary+(AND(CB$68&lt;&gt;Hire_Month)*CA95+AND(CB$68=Hire_Month,CA95&gt;0)*CA95*(1+Annual_Cost_of_Living_Adjustment))*(End_Date&gt;=CB$70)</f>
        <v>14721.07738</v>
      </c>
      <c r="CC95" s="460">
        <f>(CC$70=Hire_Date)*Monthly_Salary+(AND(CC$68&lt;&gt;Hire_Month)*CB95+AND(CC$68=Hire_Month,CB95&gt;0)*CB95*(1+Annual_Cost_of_Living_Adjustment))*(End_Date&gt;=CC$70)</f>
        <v>14721.07738</v>
      </c>
      <c r="CD95" s="460">
        <f>(CD$70=Hire_Date)*Monthly_Salary+(AND(CD$68&lt;&gt;Hire_Month)*CC95+AND(CD$68=Hire_Month,CC95&gt;0)*CC95*(1+Annual_Cost_of_Living_Adjustment))*(End_Date&gt;=CD$70)</f>
        <v>14721.07738</v>
      </c>
      <c r="CE95" s="460">
        <f>(CE$70=Hire_Date)*Monthly_Salary+(AND(CE$68&lt;&gt;Hire_Month)*CD95+AND(CE$68=Hire_Month,CD95&gt;0)*CD95*(1+Annual_Cost_of_Living_Adjustment))*(End_Date&gt;=CE$70)</f>
        <v>14721.07738</v>
      </c>
      <c r="CF95" s="460">
        <f>(CF$70=Hire_Date)*Monthly_Salary+(AND(CF$68&lt;&gt;Hire_Month)*CE95+AND(CF$68=Hire_Month,CE95&gt;0)*CE95*(1+Annual_Cost_of_Living_Adjustment))*(End_Date&gt;=CF$70)</f>
        <v>14721.07738</v>
      </c>
      <c r="CG95" s="460">
        <f>(CG$70=Hire_Date)*Monthly_Salary+(AND(CG$68&lt;&gt;Hire_Month)*CF95+AND(CG$68=Hire_Month,CF95&gt;0)*CF95*(1+Annual_Cost_of_Living_Adjustment))*(End_Date&gt;=CG$70)</f>
        <v>14721.07738</v>
      </c>
      <c r="CH95" s="460">
        <f>(CH$70=Hire_Date)*Monthly_Salary+(AND(CH$68&lt;&gt;Hire_Month)*CG95+AND(CH$68=Hire_Month,CG95&gt;0)*CG95*(1+Annual_Cost_of_Living_Adjustment))*(End_Date&gt;=CH$70)</f>
        <v>14721.07738</v>
      </c>
      <c r="CI95" s="460">
        <f>(CI$70=Hire_Date)*Monthly_Salary+(AND(CI$68&lt;&gt;Hire_Month)*CH95+AND(CI$68=Hire_Month,CH95&gt;0)*CH95*(1+Annual_Cost_of_Living_Adjustment))*(End_Date&gt;=CI$70)</f>
        <v>14721.07738</v>
      </c>
      <c r="CJ95" s="460">
        <f>(CJ$70=Hire_Date)*Monthly_Salary+(AND(CJ$68&lt;&gt;Hire_Month)*CI95+AND(CJ$68=Hire_Month,CI95&gt;0)*CI95*(1+Annual_Cost_of_Living_Adjustment))*(End_Date&gt;=CJ$70)</f>
        <v>14721.07738</v>
      </c>
      <c r="CK95" s="460">
        <f>(CK$70=Hire_Date)*Monthly_Salary+(AND(CK$68&lt;&gt;Hire_Month)*CJ95+AND(CK$68=Hire_Month,CJ95&gt;0)*CJ95*(1+Annual_Cost_of_Living_Adjustment))*(End_Date&gt;=CK$70)</f>
        <v>15015.49892</v>
      </c>
      <c r="CL95" s="460">
        <f>(CL$70=Hire_Date)*Monthly_Salary+(AND(CL$68&lt;&gt;Hire_Month)*CK95+AND(CL$68=Hire_Month,CK95&gt;0)*CK95*(1+Annual_Cost_of_Living_Adjustment))*(End_Date&gt;=CL$70)</f>
        <v>15015.49892</v>
      </c>
      <c r="CM95" s="460">
        <f>(CM$70=Hire_Date)*Monthly_Salary+(AND(CM$68&lt;&gt;Hire_Month)*CL95+AND(CM$68=Hire_Month,CL95&gt;0)*CL95*(1+Annual_Cost_of_Living_Adjustment))*(End_Date&gt;=CM$70)</f>
        <v>15015.49892</v>
      </c>
      <c r="CN95" s="460">
        <f>(CN$70=Hire_Date)*Monthly_Salary+(AND(CN$68&lt;&gt;Hire_Month)*CM95+AND(CN$68=Hire_Month,CM95&gt;0)*CM95*(1+Annual_Cost_of_Living_Adjustment))*(End_Date&gt;=CN$70)</f>
        <v>15015.49892</v>
      </c>
      <c r="CO95" s="460">
        <f>(CO$70=Hire_Date)*Monthly_Salary+(AND(CO$68&lt;&gt;Hire_Month)*CN95+AND(CO$68=Hire_Month,CN95&gt;0)*CN95*(1+Annual_Cost_of_Living_Adjustment))*(End_Date&gt;=CO$70)</f>
        <v>15015.49892</v>
      </c>
      <c r="CP95" s="460">
        <f>(CP$70=Hire_Date)*Monthly_Salary+(AND(CP$68&lt;&gt;Hire_Month)*CO95+AND(CP$68=Hire_Month,CO95&gt;0)*CO95*(1+Annual_Cost_of_Living_Adjustment))*(End_Date&gt;=CP$70)</f>
        <v>15015.49892</v>
      </c>
      <c r="CQ95" s="460">
        <f>(CQ$70=Hire_Date)*Monthly_Salary+(AND(CQ$68&lt;&gt;Hire_Month)*CP95+AND(CQ$68=Hire_Month,CP95&gt;0)*CP95*(1+Annual_Cost_of_Living_Adjustment))*(End_Date&gt;=CQ$70)</f>
        <v>15015.49892</v>
      </c>
      <c r="CR95" s="460">
        <f>(CR$70=Hire_Date)*Monthly_Salary+(AND(CR$68&lt;&gt;Hire_Month)*CQ95+AND(CR$68=Hire_Month,CQ95&gt;0)*CQ95*(1+Annual_Cost_of_Living_Adjustment))*(End_Date&gt;=CR$70)</f>
        <v>15015.49892</v>
      </c>
      <c r="CS95" s="460">
        <f>(CS$70=Hire_Date)*Monthly_Salary+(AND(CS$68&lt;&gt;Hire_Month)*CR95+AND(CS$68=Hire_Month,CR95&gt;0)*CR95*(1+Annual_Cost_of_Living_Adjustment))*(End_Date&gt;=CS$70)</f>
        <v>15015.49892</v>
      </c>
      <c r="CT95" s="460">
        <f>(CT$70=Hire_Date)*Monthly_Salary+(AND(CT$68&lt;&gt;Hire_Month)*CS95+AND(CT$68=Hire_Month,CS95&gt;0)*CS95*(1+Annual_Cost_of_Living_Adjustment))*(End_Date&gt;=CT$70)</f>
        <v>15015.49892</v>
      </c>
      <c r="CU95" s="460">
        <f>(CU$70=Hire_Date)*Monthly_Salary+(AND(CU$68&lt;&gt;Hire_Month)*CT95+AND(CU$68=Hire_Month,CT95&gt;0)*CT95*(1+Annual_Cost_of_Living_Adjustment))*(End_Date&gt;=CU$70)</f>
        <v>15015.49892</v>
      </c>
      <c r="CV95" s="460">
        <f>(CV$70=Hire_Date)*Monthly_Salary+(AND(CV$68&lt;&gt;Hire_Month)*CU95+AND(CV$68=Hire_Month,CU95&gt;0)*CU95*(1+Annual_Cost_of_Living_Adjustment))*(End_Date&gt;=CV$70)</f>
        <v>15015.49892</v>
      </c>
      <c r="CW95" s="460">
        <f>(CW$70=Hire_Date)*Monthly_Salary+(AND(CW$68&lt;&gt;Hire_Month)*CV95+AND(CW$68=Hire_Month,CV95&gt;0)*CV95*(1+Annual_Cost_of_Living_Adjustment))*(End_Date&gt;=CW$70)</f>
        <v>15315.8089</v>
      </c>
      <c r="CX95" s="460">
        <f>(CX$70=Hire_Date)*Monthly_Salary+(AND(CX$68&lt;&gt;Hire_Month)*CW95+AND(CX$68=Hire_Month,CW95&gt;0)*CW95*(1+Annual_Cost_of_Living_Adjustment))*(End_Date&gt;=CX$70)</f>
        <v>15315.8089</v>
      </c>
      <c r="CY95" s="460">
        <f>(CY$70=Hire_Date)*Monthly_Salary+(AND(CY$68&lt;&gt;Hire_Month)*CX95+AND(CY$68=Hire_Month,CX95&gt;0)*CX95*(1+Annual_Cost_of_Living_Adjustment))*(End_Date&gt;=CY$70)</f>
        <v>15315.8089</v>
      </c>
      <c r="CZ95" s="460">
        <f>(CZ$70=Hire_Date)*Monthly_Salary+(AND(CZ$68&lt;&gt;Hire_Month)*CY95+AND(CZ$68=Hire_Month,CY95&gt;0)*CY95*(1+Annual_Cost_of_Living_Adjustment))*(End_Date&gt;=CZ$70)</f>
        <v>15315.8089</v>
      </c>
      <c r="DA95" s="460">
        <f>(DA$70=Hire_Date)*Monthly_Salary+(AND(DA$68&lt;&gt;Hire_Month)*CZ95+AND(DA$68=Hire_Month,CZ95&gt;0)*CZ95*(1+Annual_Cost_of_Living_Adjustment))*(End_Date&gt;=DA$70)</f>
        <v>15315.8089</v>
      </c>
      <c r="DB95" s="460">
        <f>(DB$70=Hire_Date)*Monthly_Salary+(AND(DB$68&lt;&gt;Hire_Month)*DA95+AND(DB$68=Hire_Month,DA95&gt;0)*DA95*(1+Annual_Cost_of_Living_Adjustment))*(End_Date&gt;=DB$70)</f>
        <v>15315.8089</v>
      </c>
      <c r="DC95" s="460">
        <f>(DC$70=Hire_Date)*Monthly_Salary+(AND(DC$68&lt;&gt;Hire_Month)*DB95+AND(DC$68=Hire_Month,DB95&gt;0)*DB95*(1+Annual_Cost_of_Living_Adjustment))*(End_Date&gt;=DC$70)</f>
        <v>15315.8089</v>
      </c>
      <c r="DD95" s="460">
        <f>(DD$70=Hire_Date)*Monthly_Salary+(AND(DD$68&lt;&gt;Hire_Month)*DC95+AND(DD$68=Hire_Month,DC95&gt;0)*DC95*(1+Annual_Cost_of_Living_Adjustment))*(End_Date&gt;=DD$70)</f>
        <v>15315.8089</v>
      </c>
      <c r="DE95" s="460">
        <f>(DE$70=Hire_Date)*Monthly_Salary+(AND(DE$68&lt;&gt;Hire_Month)*DD95+AND(DE$68=Hire_Month,DD95&gt;0)*DD95*(1+Annual_Cost_of_Living_Adjustment))*(End_Date&gt;=DE$70)</f>
        <v>15315.8089</v>
      </c>
      <c r="DF95" s="460">
        <f>(DF$70=Hire_Date)*Monthly_Salary+(AND(DF$68&lt;&gt;Hire_Month)*DE95+AND(DF$68=Hire_Month,DE95&gt;0)*DE95*(1+Annual_Cost_of_Living_Adjustment))*(End_Date&gt;=DF$70)</f>
        <v>15315.8089</v>
      </c>
      <c r="DG95" s="460">
        <f>(DG$70=Hire_Date)*Monthly_Salary+(AND(DG$68&lt;&gt;Hire_Month)*DF95+AND(DG$68=Hire_Month,DF95&gt;0)*DF95*(1+Annual_Cost_of_Living_Adjustment))*(End_Date&gt;=DG$70)</f>
        <v>15315.8089</v>
      </c>
      <c r="DH95" s="460">
        <f>(DH$70=Hire_Date)*Monthly_Salary+(AND(DH$68&lt;&gt;Hire_Month)*DG95+AND(DH$68=Hire_Month,DG95&gt;0)*DG95*(1+Annual_Cost_of_Living_Adjustment))*(End_Date&gt;=DH$70)</f>
        <v>15315.8089</v>
      </c>
      <c r="DI95" s="460">
        <f>(DI$70=Hire_Date)*Monthly_Salary+(AND(DI$68&lt;&gt;Hire_Month)*DH95+AND(DI$68=Hire_Month,DH95&gt;0)*DH95*(1+Annual_Cost_of_Living_Adjustment))*(End_Date&gt;=DI$70)</f>
        <v>15622.12508</v>
      </c>
      <c r="DJ95" s="460">
        <f>(DJ$70=Hire_Date)*Monthly_Salary+(AND(DJ$68&lt;&gt;Hire_Month)*DI95+AND(DJ$68=Hire_Month,DI95&gt;0)*DI95*(1+Annual_Cost_of_Living_Adjustment))*(End_Date&gt;=DJ$70)</f>
        <v>15622.12508</v>
      </c>
      <c r="DK95" s="460">
        <f>(DK$70=Hire_Date)*Monthly_Salary+(AND(DK$68&lt;&gt;Hire_Month)*DJ95+AND(DK$68=Hire_Month,DJ95&gt;0)*DJ95*(1+Annual_Cost_of_Living_Adjustment))*(End_Date&gt;=DK$70)</f>
        <v>15622.12508</v>
      </c>
      <c r="DL95" s="460">
        <f>(DL$70=Hire_Date)*Monthly_Salary+(AND(DL$68&lt;&gt;Hire_Month)*DK95+AND(DL$68=Hire_Month,DK95&gt;0)*DK95*(1+Annual_Cost_of_Living_Adjustment))*(End_Date&gt;=DL$70)</f>
        <v>15622.12508</v>
      </c>
      <c r="DM95" s="460">
        <f>(DM$70=Hire_Date)*Monthly_Salary+(AND(DM$68&lt;&gt;Hire_Month)*DL95+AND(DM$68=Hire_Month,DL95&gt;0)*DL95*(1+Annual_Cost_of_Living_Adjustment))*(End_Date&gt;=DM$70)</f>
        <v>15622.12508</v>
      </c>
      <c r="DN95" s="460">
        <f>(DN$70=Hire_Date)*Monthly_Salary+(AND(DN$68&lt;&gt;Hire_Month)*DM95+AND(DN$68=Hire_Month,DM95&gt;0)*DM95*(1+Annual_Cost_of_Living_Adjustment))*(End_Date&gt;=DN$70)</f>
        <v>15622.12508</v>
      </c>
      <c r="DO95" s="460">
        <f>(DO$70=Hire_Date)*Monthly_Salary+(AND(DO$68&lt;&gt;Hire_Month)*DN95+AND(DO$68=Hire_Month,DN95&gt;0)*DN95*(1+Annual_Cost_of_Living_Adjustment))*(End_Date&gt;=DO$70)</f>
        <v>15622.12508</v>
      </c>
      <c r="DP95" s="460">
        <f>(DP$70=Hire_Date)*Monthly_Salary+(AND(DP$68&lt;&gt;Hire_Month)*DO95+AND(DP$68=Hire_Month,DO95&gt;0)*DO95*(1+Annual_Cost_of_Living_Adjustment))*(End_Date&gt;=DP$70)</f>
        <v>15622.12508</v>
      </c>
      <c r="DQ95" s="460">
        <f>(DQ$70=Hire_Date)*Monthly_Salary+(AND(DQ$68&lt;&gt;Hire_Month)*DP95+AND(DQ$68=Hire_Month,DP95&gt;0)*DP95*(1+Annual_Cost_of_Living_Adjustment))*(End_Date&gt;=DQ$70)</f>
        <v>15622.12508</v>
      </c>
      <c r="DR95" s="460">
        <f>(DR$70=Hire_Date)*Monthly_Salary+(AND(DR$68&lt;&gt;Hire_Month)*DQ95+AND(DR$68=Hire_Month,DQ95&gt;0)*DQ95*(1+Annual_Cost_of_Living_Adjustment))*(End_Date&gt;=DR$70)</f>
        <v>15622.12508</v>
      </c>
      <c r="DS95" s="460">
        <f>(DS$70=Hire_Date)*Monthly_Salary+(AND(DS$68&lt;&gt;Hire_Month)*DR95+AND(DS$68=Hire_Month,DR95&gt;0)*DR95*(1+Annual_Cost_of_Living_Adjustment))*(End_Date&gt;=DS$70)</f>
        <v>15622.12508</v>
      </c>
      <c r="DT95" s="460">
        <f>(DT$70=Hire_Date)*Monthly_Salary+(AND(DT$68&lt;&gt;Hire_Month)*DS95+AND(DT$68=Hire_Month,DS95&gt;0)*DS95*(1+Annual_Cost_of_Living_Adjustment))*(End_Date&gt;=DT$70)</f>
        <v>15622.12508</v>
      </c>
      <c r="DU95" s="460">
        <f>(DU$70=Hire_Date)*Monthly_Salary+(AND(DU$68&lt;&gt;Hire_Month)*DT95+AND(DU$68=Hire_Month,DT95&gt;0)*DT95*(1+Annual_Cost_of_Living_Adjustment))*(End_Date&gt;=DU$70)</f>
        <v>15934.56758</v>
      </c>
      <c r="DV95" s="460">
        <f>(DV$70=Hire_Date)*Monthly_Salary+(AND(DV$68&lt;&gt;Hire_Month)*DU95+AND(DV$68=Hire_Month,DU95&gt;0)*DU95*(1+Annual_Cost_of_Living_Adjustment))*(End_Date&gt;=DV$70)</f>
        <v>15934.56758</v>
      </c>
      <c r="DW95" s="460">
        <f>(DW$70=Hire_Date)*Monthly_Salary+(AND(DW$68&lt;&gt;Hire_Month)*DV95+AND(DW$68=Hire_Month,DV95&gt;0)*DV95*(1+Annual_Cost_of_Living_Adjustment))*(End_Date&gt;=DW$70)</f>
        <v>15934.56758</v>
      </c>
      <c r="DX95" s="460">
        <f>(DX$70=Hire_Date)*Monthly_Salary+(AND(DX$68&lt;&gt;Hire_Month)*DW95+AND(DX$68=Hire_Month,DW95&gt;0)*DW95*(1+Annual_Cost_of_Living_Adjustment))*(End_Date&gt;=DX$70)</f>
        <v>15934.56758</v>
      </c>
      <c r="DY95" s="460">
        <f>(DY$70=Hire_Date)*Monthly_Salary+(AND(DY$68&lt;&gt;Hire_Month)*DX95+AND(DY$68=Hire_Month,DX95&gt;0)*DX95*(1+Annual_Cost_of_Living_Adjustment))*(End_Date&gt;=DY$70)</f>
        <v>15934.56758</v>
      </c>
      <c r="DZ95" s="460">
        <f>(DZ$70=Hire_Date)*Monthly_Salary+(AND(DZ$68&lt;&gt;Hire_Month)*DY95+AND(DZ$68=Hire_Month,DY95&gt;0)*DY95*(1+Annual_Cost_of_Living_Adjustment))*(End_Date&gt;=DZ$70)</f>
        <v>15934.56758</v>
      </c>
      <c r="EA95" s="460">
        <f>(EA$70=Hire_Date)*Monthly_Salary+(AND(EA$68&lt;&gt;Hire_Month)*DZ95+AND(EA$68=Hire_Month,DZ95&gt;0)*DZ95*(1+Annual_Cost_of_Living_Adjustment))*(End_Date&gt;=EA$70)</f>
        <v>15934.56758</v>
      </c>
      <c r="EB95" s="460">
        <f>(EB$70=Hire_Date)*Monthly_Salary+(AND(EB$68&lt;&gt;Hire_Month)*EA95+AND(EB$68=Hire_Month,EA95&gt;0)*EA95*(1+Annual_Cost_of_Living_Adjustment))*(End_Date&gt;=EB$70)</f>
        <v>15934.56758</v>
      </c>
      <c r="EC95" s="460">
        <f>(EC$70=Hire_Date)*Monthly_Salary+(AND(EC$68&lt;&gt;Hire_Month)*EB95+AND(EC$68=Hire_Month,EB95&gt;0)*EB95*(1+Annual_Cost_of_Living_Adjustment))*(End_Date&gt;=EC$70)</f>
        <v>15934.56758</v>
      </c>
      <c r="ED95" s="460">
        <f>(ED$70=Hire_Date)*Monthly_Salary+(AND(ED$68&lt;&gt;Hire_Month)*EC95+AND(ED$68=Hire_Month,EC95&gt;0)*EC95*(1+Annual_Cost_of_Living_Adjustment))*(End_Date&gt;=ED$70)</f>
        <v>15934.56758</v>
      </c>
      <c r="EE95" s="460">
        <f>(EE$70=Hire_Date)*Monthly_Salary+(AND(EE$68&lt;&gt;Hire_Month)*ED95+AND(EE$68=Hire_Month,ED95&gt;0)*ED95*(1+Annual_Cost_of_Living_Adjustment))*(End_Date&gt;=EE$70)</f>
        <v>15934.56758</v>
      </c>
      <c r="EF95" s="461">
        <f>(EF$70=Hire_Date)*Monthly_Salary+(AND(EF$68&lt;&gt;Hire_Month)*EE95+AND(EF$68=Hire_Month,EE95&gt;0)*EE95*(1+Annual_Cost_of_Living_Adjustment))*(End_Date&gt;=EF$70)</f>
        <v>15934.56758</v>
      </c>
      <c r="EG95" s="461">
        <f>(EG$70=Hire_Date)*Monthly_Salary+(AND(EG$68&lt;&gt;Hire_Month)*EF95+AND(EG$68=Hire_Month,EF95&gt;0)*EF95*(1+Annual_Cost_of_Living_Adjustment))*(End_Date&gt;=EG$70)</f>
        <v>16253.25893</v>
      </c>
      <c r="EH95" s="461">
        <f>(EH$70=Hire_Date)*Monthly_Salary+(AND(EH$68&lt;&gt;Hire_Month)*EG95+AND(EH$68=Hire_Month,EG95&gt;0)*EG95*(1+Annual_Cost_of_Living_Adjustment))*(End_Date&gt;=EH$70)</f>
        <v>16253.25893</v>
      </c>
      <c r="EI95" s="461">
        <f>(EI$70=Hire_Date)*Monthly_Salary+(AND(EI$68&lt;&gt;Hire_Month)*EH95+AND(EI$68=Hire_Month,EH95&gt;0)*EH95*(1+Annual_Cost_of_Living_Adjustment))*(End_Date&gt;=EI$70)</f>
        <v>16253.25893</v>
      </c>
      <c r="EJ95" s="461">
        <f>(EJ$70=Hire_Date)*Monthly_Salary+(AND(EJ$68&lt;&gt;Hire_Month)*EI95+AND(EJ$68=Hire_Month,EI95&gt;0)*EI95*(1+Annual_Cost_of_Living_Adjustment))*(End_Date&gt;=EJ$70)</f>
        <v>16253.25893</v>
      </c>
      <c r="EK95" s="461">
        <f>(EK$70=Hire_Date)*Monthly_Salary+(AND(EK$68&lt;&gt;Hire_Month)*EJ95+AND(EK$68=Hire_Month,EJ95&gt;0)*EJ95*(1+Annual_Cost_of_Living_Adjustment))*(End_Date&gt;=EK$70)</f>
        <v>16253.25893</v>
      </c>
      <c r="EL95" s="461">
        <f>(EL$70=Hire_Date)*Monthly_Salary+(AND(EL$68&lt;&gt;Hire_Month)*EK95+AND(EL$68=Hire_Month,EK95&gt;0)*EK95*(1+Annual_Cost_of_Living_Adjustment))*(End_Date&gt;=EL$70)</f>
        <v>16253.25893</v>
      </c>
      <c r="EM95" s="461">
        <f>(EM$70=Hire_Date)*Monthly_Salary+(AND(EM$68&lt;&gt;Hire_Month)*EL95+AND(EM$68=Hire_Month,EL95&gt;0)*EL95*(1+Annual_Cost_of_Living_Adjustment))*(End_Date&gt;=EM$70)</f>
        <v>16253.25893</v>
      </c>
      <c r="EN95" s="461">
        <f>(EN$70=Hire_Date)*Monthly_Salary+(AND(EN$68&lt;&gt;Hire_Month)*EM95+AND(EN$68=Hire_Month,EM95&gt;0)*EM95*(1+Annual_Cost_of_Living_Adjustment))*(End_Date&gt;=EN$70)</f>
        <v>16253.25893</v>
      </c>
      <c r="EO95" s="461">
        <f>(EO$70=Hire_Date)*Monthly_Salary+(AND(EO$68&lt;&gt;Hire_Month)*EN95+AND(EO$68=Hire_Month,EN95&gt;0)*EN95*(1+Annual_Cost_of_Living_Adjustment))*(End_Date&gt;=EO$70)</f>
        <v>16253.25893</v>
      </c>
      <c r="EP95" s="461">
        <f>(EP$70=Hire_Date)*Monthly_Salary+(AND(EP$68&lt;&gt;Hire_Month)*EO95+AND(EP$68=Hire_Month,EO95&gt;0)*EO95*(1+Annual_Cost_of_Living_Adjustment))*(End_Date&gt;=EP$70)</f>
        <v>16253.25893</v>
      </c>
      <c r="EQ95" s="461">
        <f>(EQ$70=Hire_Date)*Monthly_Salary+(AND(EQ$68&lt;&gt;Hire_Month)*EP95+AND(EQ$68=Hire_Month,EP95&gt;0)*EP95*(1+Annual_Cost_of_Living_Adjustment))*(End_Date&gt;=EQ$70)</f>
        <v>16253.25893</v>
      </c>
      <c r="ER95" s="461">
        <f>(ER$70=Hire_Date)*Monthly_Salary+(AND(ER$68&lt;&gt;Hire_Month)*EQ95+AND(ER$68=Hire_Month,EQ95&gt;0)*EQ95*(1+Annual_Cost_of_Living_Adjustment))*(End_Date&gt;=ER$70)</f>
        <v>16253.25893</v>
      </c>
      <c r="ES95" s="371"/>
      <c r="ET95" s="1"/>
      <c r="EU95" s="390"/>
      <c r="EV95" s="462" t="str">
        <f t="shared" ref="EV95:EV103" si="97">N95</f>
        <v>CMO</v>
      </c>
      <c r="EW95" s="463">
        <f>($K95&lt;DATE(Starting_Year,1,1))*1</f>
        <v>0</v>
      </c>
      <c r="EX95" s="463">
        <f>+COUNTIF(Q95,"&gt;0")*FTE</f>
        <v>1</v>
      </c>
      <c r="EY95" s="463">
        <f>+COUNTIF(R95,"&gt;0")*FTE</f>
        <v>1</v>
      </c>
      <c r="EZ95" s="463">
        <f>+COUNTIF(S95,"&gt;0")*FTE</f>
        <v>1</v>
      </c>
      <c r="FA95" s="463">
        <f>+COUNTIF(T95,"&gt;0")*FTE</f>
        <v>1</v>
      </c>
      <c r="FB95" s="463">
        <f>+COUNTIF(U95,"&gt;0")*FTE</f>
        <v>1</v>
      </c>
      <c r="FC95" s="463">
        <f>+COUNTIF(V95,"&gt;0")*FTE</f>
        <v>1</v>
      </c>
      <c r="FD95" s="463">
        <f>+COUNTIF(W95,"&gt;0")*FTE</f>
        <v>1</v>
      </c>
      <c r="FE95" s="463">
        <f>+COUNTIF(X95,"&gt;0")*FTE</f>
        <v>1</v>
      </c>
      <c r="FF95" s="463">
        <f>+COUNTIF(Y95,"&gt;0")*FTE</f>
        <v>1</v>
      </c>
      <c r="FG95" s="463">
        <f>+COUNTIF(Z95,"&gt;0")*FTE</f>
        <v>1</v>
      </c>
      <c r="FH95" s="463">
        <f>+COUNTIF(AA95,"&gt;0")*FTE</f>
        <v>1</v>
      </c>
      <c r="FI95" s="463">
        <f>+COUNTIF(AB95,"&gt;0")*FTE</f>
        <v>1</v>
      </c>
      <c r="FJ95" s="463">
        <f>+COUNTIF(AC95,"&gt;0")*FTE</f>
        <v>1</v>
      </c>
      <c r="FK95" s="463">
        <f>+COUNTIF(AD95,"&gt;0")*FTE</f>
        <v>1</v>
      </c>
      <c r="FL95" s="463">
        <f>+COUNTIF(AE95,"&gt;0")*FTE</f>
        <v>1</v>
      </c>
      <c r="FM95" s="463">
        <f>+COUNTIF(AF95,"&gt;0")*FTE</f>
        <v>1</v>
      </c>
      <c r="FN95" s="463">
        <f>+COUNTIF(AG95,"&gt;0")*FTE</f>
        <v>1</v>
      </c>
      <c r="FO95" s="463">
        <f>+COUNTIF(AH95,"&gt;0")*FTE</f>
        <v>1</v>
      </c>
      <c r="FP95" s="463">
        <f>+COUNTIF(AI95,"&gt;0")*FTE</f>
        <v>1</v>
      </c>
      <c r="FQ95" s="463">
        <f>+COUNTIF(AJ95,"&gt;0")*FTE</f>
        <v>1</v>
      </c>
      <c r="FR95" s="463">
        <f>+COUNTIF(AK95,"&gt;0")*FTE</f>
        <v>1</v>
      </c>
      <c r="FS95" s="463">
        <f>+COUNTIF(AL95,"&gt;0")*FTE</f>
        <v>1</v>
      </c>
      <c r="FT95" s="463">
        <f>+COUNTIF(AM95,"&gt;0")*FTE</f>
        <v>1</v>
      </c>
      <c r="FU95" s="463">
        <f>+COUNTIF(AN95,"&gt;0")*FTE</f>
        <v>1</v>
      </c>
      <c r="FV95" s="463">
        <f>+COUNTIF(AO95,"&gt;0")*FTE</f>
        <v>1</v>
      </c>
      <c r="FW95" s="463">
        <f>+COUNTIF(AP95,"&gt;0")*FTE</f>
        <v>1</v>
      </c>
      <c r="FX95" s="463">
        <f>+COUNTIF(AQ95,"&gt;0")*FTE</f>
        <v>1</v>
      </c>
      <c r="FY95" s="463">
        <f>+COUNTIF(AR95,"&gt;0")*FTE</f>
        <v>1</v>
      </c>
      <c r="FZ95" s="463">
        <f>+COUNTIF(AS95,"&gt;0")*FTE</f>
        <v>1</v>
      </c>
      <c r="GA95" s="463">
        <f>+COUNTIF(AT95,"&gt;0")*FTE</f>
        <v>1</v>
      </c>
      <c r="GB95" s="463">
        <f>+COUNTIF(AU95,"&gt;0")*FTE</f>
        <v>1</v>
      </c>
      <c r="GC95" s="463">
        <f>+COUNTIF(AV95,"&gt;0")*FTE</f>
        <v>1</v>
      </c>
      <c r="GD95" s="463">
        <f>+COUNTIF(AW95,"&gt;0")*FTE</f>
        <v>1</v>
      </c>
      <c r="GE95" s="463">
        <f>+COUNTIF(AX95,"&gt;0")*FTE</f>
        <v>1</v>
      </c>
      <c r="GF95" s="463">
        <f>+COUNTIF(AY95,"&gt;0")*FTE</f>
        <v>1</v>
      </c>
      <c r="GG95" s="463">
        <f>+COUNTIF(AZ95,"&gt;0")*FTE</f>
        <v>1</v>
      </c>
      <c r="GH95" s="463">
        <f>+COUNTIF(BA95,"&gt;0")*FTE</f>
        <v>1</v>
      </c>
      <c r="GI95" s="463">
        <f>+COUNTIF(BB95,"&gt;0")*FTE</f>
        <v>1</v>
      </c>
      <c r="GJ95" s="463">
        <f>+COUNTIF(BC95,"&gt;0")*FTE</f>
        <v>1</v>
      </c>
      <c r="GK95" s="463">
        <f>+COUNTIF(BD95,"&gt;0")*FTE</f>
        <v>1</v>
      </c>
      <c r="GL95" s="463">
        <f>+COUNTIF(BE95,"&gt;0")*FTE</f>
        <v>1</v>
      </c>
      <c r="GM95" s="463">
        <f>+COUNTIF(BF95,"&gt;0")*FTE</f>
        <v>1</v>
      </c>
      <c r="GN95" s="463">
        <f>+COUNTIF(BG95,"&gt;0")*FTE</f>
        <v>1</v>
      </c>
      <c r="GO95" s="463">
        <f>+COUNTIF(BH95,"&gt;0")*FTE</f>
        <v>1</v>
      </c>
      <c r="GP95" s="463">
        <f>+COUNTIF(BI95,"&gt;0")*FTE</f>
        <v>1</v>
      </c>
      <c r="GQ95" s="463">
        <f>+COUNTIF(BJ95,"&gt;0")*FTE</f>
        <v>1</v>
      </c>
      <c r="GR95" s="463">
        <f>+COUNTIF(BK95,"&gt;0")*FTE</f>
        <v>1</v>
      </c>
      <c r="GS95" s="463">
        <f>+COUNTIF(BL95,"&gt;0")*FTE</f>
        <v>1</v>
      </c>
      <c r="GT95" s="463">
        <f>+COUNTIF(BM95,"&gt;0")*FTE</f>
        <v>1</v>
      </c>
      <c r="GU95" s="463">
        <f>+COUNTIF(BN95,"&gt;0")*FTE</f>
        <v>1</v>
      </c>
      <c r="GV95" s="463">
        <f>+COUNTIF(BO95,"&gt;0")*FTE</f>
        <v>1</v>
      </c>
      <c r="GW95" s="463">
        <f>+COUNTIF(BP95,"&gt;0")*FTE</f>
        <v>1</v>
      </c>
      <c r="GX95" s="463">
        <f>+COUNTIF(BQ95,"&gt;0")*FTE</f>
        <v>1</v>
      </c>
      <c r="GY95" s="463">
        <f>+COUNTIF(BR95,"&gt;0")*FTE</f>
        <v>1</v>
      </c>
      <c r="GZ95" s="463">
        <f>+COUNTIF(BS95,"&gt;0")*FTE</f>
        <v>1</v>
      </c>
      <c r="HA95" s="463">
        <f>+COUNTIF(BT95,"&gt;0")*FTE</f>
        <v>1</v>
      </c>
      <c r="HB95" s="463">
        <f>+COUNTIF(BU95,"&gt;0")*FTE</f>
        <v>1</v>
      </c>
      <c r="HC95" s="463">
        <f>+COUNTIF(BV95,"&gt;0")*FTE</f>
        <v>1</v>
      </c>
      <c r="HD95" s="463">
        <f>+COUNTIF(BW95,"&gt;0")*FTE</f>
        <v>1</v>
      </c>
      <c r="HE95" s="463">
        <f>+COUNTIF(BX95,"&gt;0")*FTE</f>
        <v>1</v>
      </c>
      <c r="HF95" s="463">
        <f>+COUNTIF(BY95,"&gt;0")*FTE</f>
        <v>1</v>
      </c>
      <c r="HG95" s="463">
        <f>+COUNTIF(BZ95,"&gt;0")*FTE</f>
        <v>1</v>
      </c>
      <c r="HH95" s="463">
        <f>+COUNTIF(CA95,"&gt;0")*FTE</f>
        <v>1</v>
      </c>
      <c r="HI95" s="463">
        <f>+COUNTIF(CB95,"&gt;0")*FTE</f>
        <v>1</v>
      </c>
      <c r="HJ95" s="463">
        <f>+COUNTIF(CC95,"&gt;0")*FTE</f>
        <v>1</v>
      </c>
      <c r="HK95" s="463">
        <f>+COUNTIF(CD95,"&gt;0")*FTE</f>
        <v>1</v>
      </c>
      <c r="HL95" s="463">
        <f>+COUNTIF(CE95,"&gt;0")*FTE</f>
        <v>1</v>
      </c>
      <c r="HM95" s="463">
        <f>+COUNTIF(CF95,"&gt;0")*FTE</f>
        <v>1</v>
      </c>
      <c r="HN95" s="463">
        <f>+COUNTIF(CG95,"&gt;0")*FTE</f>
        <v>1</v>
      </c>
      <c r="HO95" s="463">
        <f>+COUNTIF(CH95,"&gt;0")*FTE</f>
        <v>1</v>
      </c>
      <c r="HP95" s="463">
        <f>+COUNTIF(CI95,"&gt;0")*FTE</f>
        <v>1</v>
      </c>
      <c r="HQ95" s="463">
        <f>+COUNTIF(CJ95,"&gt;0")*FTE</f>
        <v>1</v>
      </c>
      <c r="HR95" s="463">
        <f>+COUNTIF(CK95,"&gt;0")*FTE</f>
        <v>1</v>
      </c>
      <c r="HS95" s="463">
        <f>+COUNTIF(CL95,"&gt;0")*FTE</f>
        <v>1</v>
      </c>
      <c r="HT95" s="463">
        <f>+COUNTIF(CM95,"&gt;0")*FTE</f>
        <v>1</v>
      </c>
      <c r="HU95" s="463">
        <f>+COUNTIF(CN95,"&gt;0")*FTE</f>
        <v>1</v>
      </c>
      <c r="HV95" s="463">
        <f>+COUNTIF(CO95,"&gt;0")*FTE</f>
        <v>1</v>
      </c>
      <c r="HW95" s="463">
        <f>+COUNTIF(CP95,"&gt;0")*FTE</f>
        <v>1</v>
      </c>
      <c r="HX95" s="463">
        <f>+COUNTIF(CQ95,"&gt;0")*FTE</f>
        <v>1</v>
      </c>
      <c r="HY95" s="463">
        <f>+COUNTIF(CR95,"&gt;0")*FTE</f>
        <v>1</v>
      </c>
      <c r="HZ95" s="463">
        <f>+COUNTIF(CS95,"&gt;0")*FTE</f>
        <v>1</v>
      </c>
      <c r="IA95" s="463">
        <f>+COUNTIF(CT95,"&gt;0")*FTE</f>
        <v>1</v>
      </c>
      <c r="IB95" s="463">
        <f>+COUNTIF(CU95,"&gt;0")*FTE</f>
        <v>1</v>
      </c>
      <c r="IC95" s="463">
        <f>+COUNTIF(CV95,"&gt;0")*FTE</f>
        <v>1</v>
      </c>
      <c r="ID95" s="463">
        <f>+COUNTIF(CW95,"&gt;0")*FTE</f>
        <v>1</v>
      </c>
      <c r="IE95" s="463">
        <f>+COUNTIF(CX95,"&gt;0")*FTE</f>
        <v>1</v>
      </c>
      <c r="IF95" s="463">
        <f>+COUNTIF(CY95,"&gt;0")*FTE</f>
        <v>1</v>
      </c>
      <c r="IG95" s="463">
        <f>+COUNTIF(CZ95,"&gt;0")*FTE</f>
        <v>1</v>
      </c>
      <c r="IH95" s="463">
        <f>+COUNTIF(DA95,"&gt;0")*FTE</f>
        <v>1</v>
      </c>
      <c r="II95" s="463">
        <f>+COUNTIF(DB95,"&gt;0")*FTE</f>
        <v>1</v>
      </c>
      <c r="IJ95" s="463">
        <f>+COUNTIF(DC95,"&gt;0")*FTE</f>
        <v>1</v>
      </c>
      <c r="IK95" s="463">
        <f>+COUNTIF(DD95,"&gt;0")*FTE</f>
        <v>1</v>
      </c>
      <c r="IL95" s="463">
        <f>+COUNTIF(DE95,"&gt;0")*FTE</f>
        <v>1</v>
      </c>
      <c r="IM95" s="463">
        <f>+COUNTIF(DF95,"&gt;0")*FTE</f>
        <v>1</v>
      </c>
      <c r="IN95" s="463">
        <f>+COUNTIF(DG95,"&gt;0")*FTE</f>
        <v>1</v>
      </c>
      <c r="IO95" s="463">
        <f>+COUNTIF(DH95,"&gt;0")*FTE</f>
        <v>1</v>
      </c>
      <c r="IP95" s="463">
        <f>+COUNTIF(DI95,"&gt;0")*FTE</f>
        <v>1</v>
      </c>
      <c r="IQ95" s="463">
        <f>+COUNTIF(DJ95,"&gt;0")*FTE</f>
        <v>1</v>
      </c>
      <c r="IR95" s="463">
        <f>+COUNTIF(DK95,"&gt;0")*FTE</f>
        <v>1</v>
      </c>
      <c r="IS95" s="463">
        <f>+COUNTIF(DL95,"&gt;0")*FTE</f>
        <v>1</v>
      </c>
      <c r="IT95" s="463">
        <f>+COUNTIF(DM95,"&gt;0")*FTE</f>
        <v>1</v>
      </c>
      <c r="IU95" s="463">
        <f>+COUNTIF(DN95,"&gt;0")*FTE</f>
        <v>1</v>
      </c>
      <c r="IV95" s="463">
        <f>+COUNTIF(DO95,"&gt;0")*FTE</f>
        <v>1</v>
      </c>
      <c r="IW95" s="463">
        <f>+COUNTIF(DP95,"&gt;0")*FTE</f>
        <v>1</v>
      </c>
      <c r="IX95" s="463">
        <f>+COUNTIF(DQ95,"&gt;0")*FTE</f>
        <v>1</v>
      </c>
      <c r="IY95" s="463">
        <f>+COUNTIF(DR95,"&gt;0")*FTE</f>
        <v>1</v>
      </c>
      <c r="IZ95" s="463">
        <f>+COUNTIF(DS95,"&gt;0")*FTE</f>
        <v>1</v>
      </c>
      <c r="JA95" s="463">
        <f>+COUNTIF(DT95,"&gt;0")*FTE</f>
        <v>1</v>
      </c>
      <c r="JB95" s="463">
        <f>+COUNTIF(DU95,"&gt;0")*FTE</f>
        <v>1</v>
      </c>
      <c r="JC95" s="463">
        <f>+COUNTIF(DV95,"&gt;0")*FTE</f>
        <v>1</v>
      </c>
      <c r="JD95" s="463">
        <f>+COUNTIF(DW95,"&gt;0")*FTE</f>
        <v>1</v>
      </c>
      <c r="JE95" s="463">
        <f>+COUNTIF(DX95,"&gt;0")*FTE</f>
        <v>1</v>
      </c>
      <c r="JF95" s="463">
        <f>+COUNTIF(DY95,"&gt;0")*FTE</f>
        <v>1</v>
      </c>
      <c r="JG95" s="463">
        <f>+COUNTIF(DZ95,"&gt;0")*FTE</f>
        <v>1</v>
      </c>
      <c r="JH95" s="463">
        <f>+COUNTIF(EA95,"&gt;0")*FTE</f>
        <v>1</v>
      </c>
      <c r="JI95" s="463">
        <f>+COUNTIF(EB95,"&gt;0")*FTE</f>
        <v>1</v>
      </c>
      <c r="JJ95" s="463">
        <f>+COUNTIF(EC95,"&gt;0")*FTE</f>
        <v>1</v>
      </c>
      <c r="JK95" s="463">
        <f>+COUNTIF(ED95,"&gt;0")*FTE</f>
        <v>1</v>
      </c>
      <c r="JL95" s="463">
        <f>+COUNTIF(EE95,"&gt;0")*FTE</f>
        <v>1</v>
      </c>
      <c r="JM95" s="463">
        <f>+COUNTIF(EF95,"&gt;0")*FTE</f>
        <v>1</v>
      </c>
      <c r="JN95" s="463">
        <f>+COUNTIF(EG95,"&gt;0")*FTE</f>
        <v>1</v>
      </c>
      <c r="JO95" s="463">
        <f>+COUNTIF(EH95,"&gt;0")*FTE</f>
        <v>1</v>
      </c>
      <c r="JP95" s="463">
        <f>+COUNTIF(EI95,"&gt;0")*FTE</f>
        <v>1</v>
      </c>
      <c r="JQ95" s="463">
        <f>+COUNTIF(EJ95,"&gt;0")*FTE</f>
        <v>1</v>
      </c>
      <c r="JR95" s="463">
        <f>+COUNTIF(EK95,"&gt;0")*FTE</f>
        <v>1</v>
      </c>
      <c r="JS95" s="463">
        <f>+COUNTIF(EL95,"&gt;0")*FTE</f>
        <v>1</v>
      </c>
      <c r="JT95" s="463">
        <f>+COUNTIF(EM95,"&gt;0")*FTE</f>
        <v>1</v>
      </c>
      <c r="JU95" s="463">
        <f>+COUNTIF(EN95,"&gt;0")*FTE</f>
        <v>1</v>
      </c>
      <c r="JV95" s="463">
        <f>+COUNTIF(EO95,"&gt;0")*FTE</f>
        <v>1</v>
      </c>
      <c r="JW95" s="463">
        <f>+COUNTIF(EP95,"&gt;0")*FTE</f>
        <v>1</v>
      </c>
      <c r="JX95" s="463">
        <f>+COUNTIF(EQ95,"&gt;0")*FTE</f>
        <v>1</v>
      </c>
      <c r="JY95" s="463">
        <f>+COUNTIF(ER95,"&gt;0")*FTE</f>
        <v>1</v>
      </c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</row>
    <row r="96" ht="12.75" customHeight="1">
      <c r="A96" s="467"/>
      <c r="B96" s="488"/>
      <c r="C96" s="484"/>
      <c r="D96" s="485"/>
      <c r="E96" s="486"/>
      <c r="F96" s="485"/>
      <c r="G96" s="485"/>
      <c r="H96" s="485"/>
      <c r="I96" s="485"/>
      <c r="J96" s="487"/>
      <c r="K96" s="465">
        <f>+DATE((Starting_Year+F96-1)*ISNUMBER(F96)+2099*ISBLANK(F96),G96*ISNUMBER(G96)+12*ISBLANK(G96),1)</f>
        <v>73020</v>
      </c>
      <c r="L96" s="466">
        <f>+DATE((Starting_Year+H96-1)*ISNUMBER(H96)+2099*ISBLANK(H96),I96*ISNUMBER(I96)+12*ISBLANK(I96),1)</f>
        <v>73020</v>
      </c>
      <c r="M96" s="171">
        <f t="shared" si="95"/>
        <v>0</v>
      </c>
      <c r="N96" s="458" t="str">
        <f t="shared" si="96"/>
        <v/>
      </c>
      <c r="O96" s="82"/>
      <c r="P96" s="459"/>
      <c r="Q96" s="460">
        <f>(Q$70&gt;=Hire_Date)*Monthly_Salary+(AND(Q$68&lt;&gt;Hire_Month)*P96+AND(Q$68=Hire_Month,P96&gt;0)*P96*(1+Annual_Cost_of_Living_Adjustment))*(End_Date&gt;=Q$70)</f>
        <v>0</v>
      </c>
      <c r="R96" s="460">
        <f>(R$70=Hire_Date)*Monthly_Salary+(AND(R$68&lt;&gt;Hire_Month)*Q96+AND(R$68=Hire_Month,Q96&gt;0)*Q96*(1+Annual_Cost_of_Living_Adjustment))*(End_Date&gt;=R$70)</f>
        <v>0</v>
      </c>
      <c r="S96" s="460">
        <f>(S$70=Hire_Date)*Monthly_Salary+(AND(S$68&lt;&gt;Hire_Month)*R96+AND(S$68=Hire_Month,R96&gt;0)*R96*(1+Annual_Cost_of_Living_Adjustment))*(End_Date&gt;=S$70)</f>
        <v>0</v>
      </c>
      <c r="T96" s="460">
        <f>(T$70=Hire_Date)*Monthly_Salary+(AND(T$68&lt;&gt;Hire_Month)*S96+AND(T$68=Hire_Month,S96&gt;0)*S96*(1+Annual_Cost_of_Living_Adjustment))*(End_Date&gt;=T$70)</f>
        <v>0</v>
      </c>
      <c r="U96" s="460">
        <f>(U$70=Hire_Date)*Monthly_Salary+(AND(U$68&lt;&gt;Hire_Month)*T96+AND(U$68=Hire_Month,T96&gt;0)*T96*(1+Annual_Cost_of_Living_Adjustment))*(End_Date&gt;=U$70)</f>
        <v>0</v>
      </c>
      <c r="V96" s="460">
        <f>(V$70=Hire_Date)*Monthly_Salary+(AND(V$68&lt;&gt;Hire_Month)*U96+AND(V$68=Hire_Month,U96&gt;0)*U96*(1+Annual_Cost_of_Living_Adjustment))*(End_Date&gt;=V$70)</f>
        <v>0</v>
      </c>
      <c r="W96" s="460">
        <f>(W$70=Hire_Date)*Monthly_Salary+(AND(W$68&lt;&gt;Hire_Month)*V96+AND(W$68=Hire_Month,V96&gt;0)*V96*(1+Annual_Cost_of_Living_Adjustment))*(End_Date&gt;=W$70)</f>
        <v>0</v>
      </c>
      <c r="X96" s="460">
        <f>(X$70=Hire_Date)*Monthly_Salary+(AND(X$68&lt;&gt;Hire_Month)*W96+AND(X$68=Hire_Month,W96&gt;0)*W96*(1+Annual_Cost_of_Living_Adjustment))*(End_Date&gt;=X$70)</f>
        <v>0</v>
      </c>
      <c r="Y96" s="460">
        <f>(Y$70=Hire_Date)*Monthly_Salary+(AND(Y$68&lt;&gt;Hire_Month)*X96+AND(Y$68=Hire_Month,X96&gt;0)*X96*(1+Annual_Cost_of_Living_Adjustment))*(End_Date&gt;=Y$70)</f>
        <v>0</v>
      </c>
      <c r="Z96" s="460">
        <f>(Z$70=Hire_Date)*Monthly_Salary+(AND(Z$68&lt;&gt;Hire_Month)*Y96+AND(Z$68=Hire_Month,Y96&gt;0)*Y96*(1+Annual_Cost_of_Living_Adjustment))*(End_Date&gt;=Z$70)</f>
        <v>0</v>
      </c>
      <c r="AA96" s="460">
        <f>(AA$70=Hire_Date)*Monthly_Salary+(AND(AA$68&lt;&gt;Hire_Month)*Z96+AND(AA$68=Hire_Month,Z96&gt;0)*Z96*(1+Annual_Cost_of_Living_Adjustment))*(End_Date&gt;=AA$70)</f>
        <v>0</v>
      </c>
      <c r="AB96" s="460">
        <f>(AB$70=Hire_Date)*Monthly_Salary+(AND(AB$68&lt;&gt;Hire_Month)*AA96+AND(AB$68=Hire_Month,AA96&gt;0)*AA96*(1+Annual_Cost_of_Living_Adjustment))*(End_Date&gt;=AB$70)</f>
        <v>0</v>
      </c>
      <c r="AC96" s="460">
        <f>(AC$70=Hire_Date)*Monthly_Salary+(AND(AC$68&lt;&gt;Hire_Month)*AB96+AND(AC$68=Hire_Month,AB96&gt;0)*AB96*(1+Annual_Cost_of_Living_Adjustment))*(End_Date&gt;=AC$70)</f>
        <v>0</v>
      </c>
      <c r="AD96" s="460">
        <f>(AD$70=Hire_Date)*Monthly_Salary+(AND(AD$68&lt;&gt;Hire_Month)*AC96+AND(AD$68=Hire_Month,AC96&gt;0)*AC96*(1+Annual_Cost_of_Living_Adjustment))*(End_Date&gt;=AD$70)</f>
        <v>0</v>
      </c>
      <c r="AE96" s="460">
        <f>(AE$70=Hire_Date)*Monthly_Salary+(AND(AE$68&lt;&gt;Hire_Month)*AD96+AND(AE$68=Hire_Month,AD96&gt;0)*AD96*(1+Annual_Cost_of_Living_Adjustment))*(End_Date&gt;=AE$70)</f>
        <v>0</v>
      </c>
      <c r="AF96" s="460">
        <f>(AF$70=Hire_Date)*Monthly_Salary+(AND(AF$68&lt;&gt;Hire_Month)*AE96+AND(AF$68=Hire_Month,AE96&gt;0)*AE96*(1+Annual_Cost_of_Living_Adjustment))*(End_Date&gt;=AF$70)</f>
        <v>0</v>
      </c>
      <c r="AG96" s="460">
        <f>(AG$70=Hire_Date)*Monthly_Salary+(AND(AG$68&lt;&gt;Hire_Month)*AF96+AND(AG$68=Hire_Month,AF96&gt;0)*AF96*(1+Annual_Cost_of_Living_Adjustment))*(End_Date&gt;=AG$70)</f>
        <v>0</v>
      </c>
      <c r="AH96" s="460">
        <f>(AH$70=Hire_Date)*Monthly_Salary+(AND(AH$68&lt;&gt;Hire_Month)*AG96+AND(AH$68=Hire_Month,AG96&gt;0)*AG96*(1+Annual_Cost_of_Living_Adjustment))*(End_Date&gt;=AH$70)</f>
        <v>0</v>
      </c>
      <c r="AI96" s="460">
        <f>(AI$70=Hire_Date)*Monthly_Salary+(AND(AI$68&lt;&gt;Hire_Month)*AH96+AND(AI$68=Hire_Month,AH96&gt;0)*AH96*(1+Annual_Cost_of_Living_Adjustment))*(End_Date&gt;=AI$70)</f>
        <v>0</v>
      </c>
      <c r="AJ96" s="460">
        <f>(AJ$70=Hire_Date)*Monthly_Salary+(AND(AJ$68&lt;&gt;Hire_Month)*AI96+AND(AJ$68=Hire_Month,AI96&gt;0)*AI96*(1+Annual_Cost_of_Living_Adjustment))*(End_Date&gt;=AJ$70)</f>
        <v>0</v>
      </c>
      <c r="AK96" s="460">
        <f>(AK$70=Hire_Date)*Monthly_Salary+(AND(AK$68&lt;&gt;Hire_Month)*AJ96+AND(AK$68=Hire_Month,AJ96&gt;0)*AJ96*(1+Annual_Cost_of_Living_Adjustment))*(End_Date&gt;=AK$70)</f>
        <v>0</v>
      </c>
      <c r="AL96" s="460">
        <f>(AL$70=Hire_Date)*Monthly_Salary+(AND(AL$68&lt;&gt;Hire_Month)*AK96+AND(AL$68=Hire_Month,AK96&gt;0)*AK96*(1+Annual_Cost_of_Living_Adjustment))*(End_Date&gt;=AL$70)</f>
        <v>0</v>
      </c>
      <c r="AM96" s="460">
        <f>(AM$70=Hire_Date)*Monthly_Salary+(AND(AM$68&lt;&gt;Hire_Month)*AL96+AND(AM$68=Hire_Month,AL96&gt;0)*AL96*(1+Annual_Cost_of_Living_Adjustment))*(End_Date&gt;=AM$70)</f>
        <v>0</v>
      </c>
      <c r="AN96" s="460">
        <f>(AN$70=Hire_Date)*Monthly_Salary+(AND(AN$68&lt;&gt;Hire_Month)*AM96+AND(AN$68=Hire_Month,AM96&gt;0)*AM96*(1+Annual_Cost_of_Living_Adjustment))*(End_Date&gt;=AN$70)</f>
        <v>0</v>
      </c>
      <c r="AO96" s="460">
        <f>(AO$70=Hire_Date)*Monthly_Salary+(AND(AO$68&lt;&gt;Hire_Month)*AN96+AND(AO$68=Hire_Month,AN96&gt;0)*AN96*(1+Annual_Cost_of_Living_Adjustment))*(End_Date&gt;=AO$70)</f>
        <v>0</v>
      </c>
      <c r="AP96" s="460">
        <f>(AP$70=Hire_Date)*Monthly_Salary+(AND(AP$68&lt;&gt;Hire_Month)*AO96+AND(AP$68=Hire_Month,AO96&gt;0)*AO96*(1+Annual_Cost_of_Living_Adjustment))*(End_Date&gt;=AP$70)</f>
        <v>0</v>
      </c>
      <c r="AQ96" s="460">
        <f>(AQ$70=Hire_Date)*Monthly_Salary+(AND(AQ$68&lt;&gt;Hire_Month)*AP96+AND(AQ$68=Hire_Month,AP96&gt;0)*AP96*(1+Annual_Cost_of_Living_Adjustment))*(End_Date&gt;=AQ$70)</f>
        <v>0</v>
      </c>
      <c r="AR96" s="460">
        <f>(AR$70=Hire_Date)*Monthly_Salary+(AND(AR$68&lt;&gt;Hire_Month)*AQ96+AND(AR$68=Hire_Month,AQ96&gt;0)*AQ96*(1+Annual_Cost_of_Living_Adjustment))*(End_Date&gt;=AR$70)</f>
        <v>0</v>
      </c>
      <c r="AS96" s="460">
        <f>(AS$70=Hire_Date)*Monthly_Salary+(AND(AS$68&lt;&gt;Hire_Month)*AR96+AND(AS$68=Hire_Month,AR96&gt;0)*AR96*(1+Annual_Cost_of_Living_Adjustment))*(End_Date&gt;=AS$70)</f>
        <v>0</v>
      </c>
      <c r="AT96" s="460">
        <f>(AT$70=Hire_Date)*Monthly_Salary+(AND(AT$68&lt;&gt;Hire_Month)*AS96+AND(AT$68=Hire_Month,AS96&gt;0)*AS96*(1+Annual_Cost_of_Living_Adjustment))*(End_Date&gt;=AT$70)</f>
        <v>0</v>
      </c>
      <c r="AU96" s="460">
        <f>(AU$70=Hire_Date)*Monthly_Salary+(AND(AU$68&lt;&gt;Hire_Month)*AT96+AND(AU$68=Hire_Month,AT96&gt;0)*AT96*(1+Annual_Cost_of_Living_Adjustment))*(End_Date&gt;=AU$70)</f>
        <v>0</v>
      </c>
      <c r="AV96" s="460">
        <f>(AV$70=Hire_Date)*Monthly_Salary+(AND(AV$68&lt;&gt;Hire_Month)*AU96+AND(AV$68=Hire_Month,AU96&gt;0)*AU96*(1+Annual_Cost_of_Living_Adjustment))*(End_Date&gt;=AV$70)</f>
        <v>0</v>
      </c>
      <c r="AW96" s="460">
        <f>(AW$70=Hire_Date)*Monthly_Salary+(AND(AW$68&lt;&gt;Hire_Month)*AV96+AND(AW$68=Hire_Month,AV96&gt;0)*AV96*(1+Annual_Cost_of_Living_Adjustment))*(End_Date&gt;=AW$70)</f>
        <v>0</v>
      </c>
      <c r="AX96" s="460">
        <f>(AX$70=Hire_Date)*Monthly_Salary+(AND(AX$68&lt;&gt;Hire_Month)*AW96+AND(AX$68=Hire_Month,AW96&gt;0)*AW96*(1+Annual_Cost_of_Living_Adjustment))*(End_Date&gt;=AX$70)</f>
        <v>0</v>
      </c>
      <c r="AY96" s="460">
        <f>(AY$70=Hire_Date)*Monthly_Salary+(AND(AY$68&lt;&gt;Hire_Month)*AX96+AND(AY$68=Hire_Month,AX96&gt;0)*AX96*(1+Annual_Cost_of_Living_Adjustment))*(End_Date&gt;=AY$70)</f>
        <v>0</v>
      </c>
      <c r="AZ96" s="460">
        <f>(AZ$70=Hire_Date)*Monthly_Salary+(AND(AZ$68&lt;&gt;Hire_Month)*AY96+AND(AZ$68=Hire_Month,AY96&gt;0)*AY96*(1+Annual_Cost_of_Living_Adjustment))*(End_Date&gt;=AZ$70)</f>
        <v>0</v>
      </c>
      <c r="BA96" s="460">
        <f>(BA$70=Hire_Date)*Monthly_Salary+(AND(BA$68&lt;&gt;Hire_Month)*AZ96+AND(BA$68=Hire_Month,AZ96&gt;0)*AZ96*(1+Annual_Cost_of_Living_Adjustment))*(End_Date&gt;=BA$70)</f>
        <v>0</v>
      </c>
      <c r="BB96" s="460">
        <f>(BB$70=Hire_Date)*Monthly_Salary+(AND(BB$68&lt;&gt;Hire_Month)*BA96+AND(BB$68=Hire_Month,BA96&gt;0)*BA96*(1+Annual_Cost_of_Living_Adjustment))*(End_Date&gt;=BB$70)</f>
        <v>0</v>
      </c>
      <c r="BC96" s="460">
        <f>(BC$70=Hire_Date)*Monthly_Salary+(AND(BC$68&lt;&gt;Hire_Month)*BB96+AND(BC$68=Hire_Month,BB96&gt;0)*BB96*(1+Annual_Cost_of_Living_Adjustment))*(End_Date&gt;=BC$70)</f>
        <v>0</v>
      </c>
      <c r="BD96" s="460">
        <f>(BD$70=Hire_Date)*Monthly_Salary+(AND(BD$68&lt;&gt;Hire_Month)*BC96+AND(BD$68=Hire_Month,BC96&gt;0)*BC96*(1+Annual_Cost_of_Living_Adjustment))*(End_Date&gt;=BD$70)</f>
        <v>0</v>
      </c>
      <c r="BE96" s="460">
        <f>(BE$70=Hire_Date)*Monthly_Salary+(AND(BE$68&lt;&gt;Hire_Month)*BD96+AND(BE$68=Hire_Month,BD96&gt;0)*BD96*(1+Annual_Cost_of_Living_Adjustment))*(End_Date&gt;=BE$70)</f>
        <v>0</v>
      </c>
      <c r="BF96" s="460">
        <f>(BF$70=Hire_Date)*Monthly_Salary+(AND(BF$68&lt;&gt;Hire_Month)*BE96+AND(BF$68=Hire_Month,BE96&gt;0)*BE96*(1+Annual_Cost_of_Living_Adjustment))*(End_Date&gt;=BF$70)</f>
        <v>0</v>
      </c>
      <c r="BG96" s="460">
        <f>(BG$70=Hire_Date)*Monthly_Salary+(AND(BG$68&lt;&gt;Hire_Month)*BF96+AND(BG$68=Hire_Month,BF96&gt;0)*BF96*(1+Annual_Cost_of_Living_Adjustment))*(End_Date&gt;=BG$70)</f>
        <v>0</v>
      </c>
      <c r="BH96" s="460">
        <f>(BH$70=Hire_Date)*Monthly_Salary+(AND(BH$68&lt;&gt;Hire_Month)*BG96+AND(BH$68=Hire_Month,BG96&gt;0)*BG96*(1+Annual_Cost_of_Living_Adjustment))*(End_Date&gt;=BH$70)</f>
        <v>0</v>
      </c>
      <c r="BI96" s="460">
        <f>(BI$70=Hire_Date)*Monthly_Salary+(AND(BI$68&lt;&gt;Hire_Month)*BH96+AND(BI$68=Hire_Month,BH96&gt;0)*BH96*(1+Annual_Cost_of_Living_Adjustment))*(End_Date&gt;=BI$70)</f>
        <v>0</v>
      </c>
      <c r="BJ96" s="460">
        <f>(BJ$70=Hire_Date)*Monthly_Salary+(AND(BJ$68&lt;&gt;Hire_Month)*BI96+AND(BJ$68=Hire_Month,BI96&gt;0)*BI96*(1+Annual_Cost_of_Living_Adjustment))*(End_Date&gt;=BJ$70)</f>
        <v>0</v>
      </c>
      <c r="BK96" s="460">
        <f>(BK$70=Hire_Date)*Monthly_Salary+(AND(BK$68&lt;&gt;Hire_Month)*BJ96+AND(BK$68=Hire_Month,BJ96&gt;0)*BJ96*(1+Annual_Cost_of_Living_Adjustment))*(End_Date&gt;=BK$70)</f>
        <v>0</v>
      </c>
      <c r="BL96" s="460">
        <f>(BL$70=Hire_Date)*Monthly_Salary+(AND(BL$68&lt;&gt;Hire_Month)*BK96+AND(BL$68=Hire_Month,BK96&gt;0)*BK96*(1+Annual_Cost_of_Living_Adjustment))*(End_Date&gt;=BL$70)</f>
        <v>0</v>
      </c>
      <c r="BM96" s="460">
        <f>(BM$70=Hire_Date)*Monthly_Salary+(AND(BM$68&lt;&gt;Hire_Month)*BL96+AND(BM$68=Hire_Month,BL96&gt;0)*BL96*(1+Annual_Cost_of_Living_Adjustment))*(End_Date&gt;=BM$70)</f>
        <v>0</v>
      </c>
      <c r="BN96" s="460">
        <f>(BN$70=Hire_Date)*Monthly_Salary+(AND(BN$68&lt;&gt;Hire_Month)*BM96+AND(BN$68=Hire_Month,BM96&gt;0)*BM96*(1+Annual_Cost_of_Living_Adjustment))*(End_Date&gt;=BN$70)</f>
        <v>0</v>
      </c>
      <c r="BO96" s="460">
        <f>(BO$70=Hire_Date)*Monthly_Salary+(AND(BO$68&lt;&gt;Hire_Month)*BN96+AND(BO$68=Hire_Month,BN96&gt;0)*BN96*(1+Annual_Cost_of_Living_Adjustment))*(End_Date&gt;=BO$70)</f>
        <v>0</v>
      </c>
      <c r="BP96" s="460">
        <f>(BP$70=Hire_Date)*Monthly_Salary+(AND(BP$68&lt;&gt;Hire_Month)*BO96+AND(BP$68=Hire_Month,BO96&gt;0)*BO96*(1+Annual_Cost_of_Living_Adjustment))*(End_Date&gt;=BP$70)</f>
        <v>0</v>
      </c>
      <c r="BQ96" s="460">
        <f>(BQ$70=Hire_Date)*Monthly_Salary+(AND(BQ$68&lt;&gt;Hire_Month)*BP96+AND(BQ$68=Hire_Month,BP96&gt;0)*BP96*(1+Annual_Cost_of_Living_Adjustment))*(End_Date&gt;=BQ$70)</f>
        <v>0</v>
      </c>
      <c r="BR96" s="460">
        <f>(BR$70=Hire_Date)*Monthly_Salary+(AND(BR$68&lt;&gt;Hire_Month)*BQ96+AND(BR$68=Hire_Month,BQ96&gt;0)*BQ96*(1+Annual_Cost_of_Living_Adjustment))*(End_Date&gt;=BR$70)</f>
        <v>0</v>
      </c>
      <c r="BS96" s="460">
        <f>(BS$70=Hire_Date)*Monthly_Salary+(AND(BS$68&lt;&gt;Hire_Month)*BR96+AND(BS$68=Hire_Month,BR96&gt;0)*BR96*(1+Annual_Cost_of_Living_Adjustment))*(End_Date&gt;=BS$70)</f>
        <v>0</v>
      </c>
      <c r="BT96" s="460">
        <f>(BT$70=Hire_Date)*Monthly_Salary+(AND(BT$68&lt;&gt;Hire_Month)*BS96+AND(BT$68=Hire_Month,BS96&gt;0)*BS96*(1+Annual_Cost_of_Living_Adjustment))*(End_Date&gt;=BT$70)</f>
        <v>0</v>
      </c>
      <c r="BU96" s="460">
        <f>(BU$70=Hire_Date)*Monthly_Salary+(AND(BU$68&lt;&gt;Hire_Month)*BT96+AND(BU$68=Hire_Month,BT96&gt;0)*BT96*(1+Annual_Cost_of_Living_Adjustment))*(End_Date&gt;=BU$70)</f>
        <v>0</v>
      </c>
      <c r="BV96" s="460">
        <f>(BV$70=Hire_Date)*Monthly_Salary+(AND(BV$68&lt;&gt;Hire_Month)*BU96+AND(BV$68=Hire_Month,BU96&gt;0)*BU96*(1+Annual_Cost_of_Living_Adjustment))*(End_Date&gt;=BV$70)</f>
        <v>0</v>
      </c>
      <c r="BW96" s="460">
        <f>(BW$70=Hire_Date)*Monthly_Salary+(AND(BW$68&lt;&gt;Hire_Month)*BV96+AND(BW$68=Hire_Month,BV96&gt;0)*BV96*(1+Annual_Cost_of_Living_Adjustment))*(End_Date&gt;=BW$70)</f>
        <v>0</v>
      </c>
      <c r="BX96" s="460">
        <f>(BX$70=Hire_Date)*Monthly_Salary+(AND(BX$68&lt;&gt;Hire_Month)*BW96+AND(BX$68=Hire_Month,BW96&gt;0)*BW96*(1+Annual_Cost_of_Living_Adjustment))*(End_Date&gt;=BX$70)</f>
        <v>0</v>
      </c>
      <c r="BY96" s="460">
        <f>(BY$70=Hire_Date)*Monthly_Salary+(AND(BY$68&lt;&gt;Hire_Month)*BX96+AND(BY$68=Hire_Month,BX96&gt;0)*BX96*(1+Annual_Cost_of_Living_Adjustment))*(End_Date&gt;=BY$70)</f>
        <v>0</v>
      </c>
      <c r="BZ96" s="460">
        <f>(BZ$70=Hire_Date)*Monthly_Salary+(AND(BZ$68&lt;&gt;Hire_Month)*BY96+AND(BZ$68=Hire_Month,BY96&gt;0)*BY96*(1+Annual_Cost_of_Living_Adjustment))*(End_Date&gt;=BZ$70)</f>
        <v>0</v>
      </c>
      <c r="CA96" s="460">
        <f>(CA$70=Hire_Date)*Monthly_Salary+(AND(CA$68&lt;&gt;Hire_Month)*BZ96+AND(CA$68=Hire_Month,BZ96&gt;0)*BZ96*(1+Annual_Cost_of_Living_Adjustment))*(End_Date&gt;=CA$70)</f>
        <v>0</v>
      </c>
      <c r="CB96" s="460">
        <f>(CB$70=Hire_Date)*Monthly_Salary+(AND(CB$68&lt;&gt;Hire_Month)*CA96+AND(CB$68=Hire_Month,CA96&gt;0)*CA96*(1+Annual_Cost_of_Living_Adjustment))*(End_Date&gt;=CB$70)</f>
        <v>0</v>
      </c>
      <c r="CC96" s="460">
        <f>(CC$70=Hire_Date)*Monthly_Salary+(AND(CC$68&lt;&gt;Hire_Month)*CB96+AND(CC$68=Hire_Month,CB96&gt;0)*CB96*(1+Annual_Cost_of_Living_Adjustment))*(End_Date&gt;=CC$70)</f>
        <v>0</v>
      </c>
      <c r="CD96" s="460">
        <f>(CD$70=Hire_Date)*Monthly_Salary+(AND(CD$68&lt;&gt;Hire_Month)*CC96+AND(CD$68=Hire_Month,CC96&gt;0)*CC96*(1+Annual_Cost_of_Living_Adjustment))*(End_Date&gt;=CD$70)</f>
        <v>0</v>
      </c>
      <c r="CE96" s="460">
        <f>(CE$70=Hire_Date)*Monthly_Salary+(AND(CE$68&lt;&gt;Hire_Month)*CD96+AND(CE$68=Hire_Month,CD96&gt;0)*CD96*(1+Annual_Cost_of_Living_Adjustment))*(End_Date&gt;=CE$70)</f>
        <v>0</v>
      </c>
      <c r="CF96" s="460">
        <f>(CF$70=Hire_Date)*Monthly_Salary+(AND(CF$68&lt;&gt;Hire_Month)*CE96+AND(CF$68=Hire_Month,CE96&gt;0)*CE96*(1+Annual_Cost_of_Living_Adjustment))*(End_Date&gt;=CF$70)</f>
        <v>0</v>
      </c>
      <c r="CG96" s="460">
        <f>(CG$70=Hire_Date)*Monthly_Salary+(AND(CG$68&lt;&gt;Hire_Month)*CF96+AND(CG$68=Hire_Month,CF96&gt;0)*CF96*(1+Annual_Cost_of_Living_Adjustment))*(End_Date&gt;=CG$70)</f>
        <v>0</v>
      </c>
      <c r="CH96" s="460">
        <f>(CH$70=Hire_Date)*Monthly_Salary+(AND(CH$68&lt;&gt;Hire_Month)*CG96+AND(CH$68=Hire_Month,CG96&gt;0)*CG96*(1+Annual_Cost_of_Living_Adjustment))*(End_Date&gt;=CH$70)</f>
        <v>0</v>
      </c>
      <c r="CI96" s="460">
        <f>(CI$70=Hire_Date)*Monthly_Salary+(AND(CI$68&lt;&gt;Hire_Month)*CH96+AND(CI$68=Hire_Month,CH96&gt;0)*CH96*(1+Annual_Cost_of_Living_Adjustment))*(End_Date&gt;=CI$70)</f>
        <v>0</v>
      </c>
      <c r="CJ96" s="460">
        <f>(CJ$70=Hire_Date)*Monthly_Salary+(AND(CJ$68&lt;&gt;Hire_Month)*CI96+AND(CJ$68=Hire_Month,CI96&gt;0)*CI96*(1+Annual_Cost_of_Living_Adjustment))*(End_Date&gt;=CJ$70)</f>
        <v>0</v>
      </c>
      <c r="CK96" s="460">
        <f>(CK$70=Hire_Date)*Monthly_Salary+(AND(CK$68&lt;&gt;Hire_Month)*CJ96+AND(CK$68=Hire_Month,CJ96&gt;0)*CJ96*(1+Annual_Cost_of_Living_Adjustment))*(End_Date&gt;=CK$70)</f>
        <v>0</v>
      </c>
      <c r="CL96" s="460">
        <f>(CL$70=Hire_Date)*Monthly_Salary+(AND(CL$68&lt;&gt;Hire_Month)*CK96+AND(CL$68=Hire_Month,CK96&gt;0)*CK96*(1+Annual_Cost_of_Living_Adjustment))*(End_Date&gt;=CL$70)</f>
        <v>0</v>
      </c>
      <c r="CM96" s="460">
        <f>(CM$70=Hire_Date)*Monthly_Salary+(AND(CM$68&lt;&gt;Hire_Month)*CL96+AND(CM$68=Hire_Month,CL96&gt;0)*CL96*(1+Annual_Cost_of_Living_Adjustment))*(End_Date&gt;=CM$70)</f>
        <v>0</v>
      </c>
      <c r="CN96" s="460">
        <f>(CN$70=Hire_Date)*Monthly_Salary+(AND(CN$68&lt;&gt;Hire_Month)*CM96+AND(CN$68=Hire_Month,CM96&gt;0)*CM96*(1+Annual_Cost_of_Living_Adjustment))*(End_Date&gt;=CN$70)</f>
        <v>0</v>
      </c>
      <c r="CO96" s="460">
        <f>(CO$70=Hire_Date)*Monthly_Salary+(AND(CO$68&lt;&gt;Hire_Month)*CN96+AND(CO$68=Hire_Month,CN96&gt;0)*CN96*(1+Annual_Cost_of_Living_Adjustment))*(End_Date&gt;=CO$70)</f>
        <v>0</v>
      </c>
      <c r="CP96" s="460">
        <f>(CP$70=Hire_Date)*Monthly_Salary+(AND(CP$68&lt;&gt;Hire_Month)*CO96+AND(CP$68=Hire_Month,CO96&gt;0)*CO96*(1+Annual_Cost_of_Living_Adjustment))*(End_Date&gt;=CP$70)</f>
        <v>0</v>
      </c>
      <c r="CQ96" s="460">
        <f>(CQ$70=Hire_Date)*Monthly_Salary+(AND(CQ$68&lt;&gt;Hire_Month)*CP96+AND(CQ$68=Hire_Month,CP96&gt;0)*CP96*(1+Annual_Cost_of_Living_Adjustment))*(End_Date&gt;=CQ$70)</f>
        <v>0</v>
      </c>
      <c r="CR96" s="460">
        <f>(CR$70=Hire_Date)*Monthly_Salary+(AND(CR$68&lt;&gt;Hire_Month)*CQ96+AND(CR$68=Hire_Month,CQ96&gt;0)*CQ96*(1+Annual_Cost_of_Living_Adjustment))*(End_Date&gt;=CR$70)</f>
        <v>0</v>
      </c>
      <c r="CS96" s="460">
        <f>(CS$70=Hire_Date)*Monthly_Salary+(AND(CS$68&lt;&gt;Hire_Month)*CR96+AND(CS$68=Hire_Month,CR96&gt;0)*CR96*(1+Annual_Cost_of_Living_Adjustment))*(End_Date&gt;=CS$70)</f>
        <v>0</v>
      </c>
      <c r="CT96" s="460">
        <f>(CT$70=Hire_Date)*Monthly_Salary+(AND(CT$68&lt;&gt;Hire_Month)*CS96+AND(CT$68=Hire_Month,CS96&gt;0)*CS96*(1+Annual_Cost_of_Living_Adjustment))*(End_Date&gt;=CT$70)</f>
        <v>0</v>
      </c>
      <c r="CU96" s="460">
        <f>(CU$70=Hire_Date)*Monthly_Salary+(AND(CU$68&lt;&gt;Hire_Month)*CT96+AND(CU$68=Hire_Month,CT96&gt;0)*CT96*(1+Annual_Cost_of_Living_Adjustment))*(End_Date&gt;=CU$70)</f>
        <v>0</v>
      </c>
      <c r="CV96" s="460">
        <f>(CV$70=Hire_Date)*Monthly_Salary+(AND(CV$68&lt;&gt;Hire_Month)*CU96+AND(CV$68=Hire_Month,CU96&gt;0)*CU96*(1+Annual_Cost_of_Living_Adjustment))*(End_Date&gt;=CV$70)</f>
        <v>0</v>
      </c>
      <c r="CW96" s="460">
        <f>(CW$70=Hire_Date)*Monthly_Salary+(AND(CW$68&lt;&gt;Hire_Month)*CV96+AND(CW$68=Hire_Month,CV96&gt;0)*CV96*(1+Annual_Cost_of_Living_Adjustment))*(End_Date&gt;=CW$70)</f>
        <v>0</v>
      </c>
      <c r="CX96" s="460">
        <f>(CX$70=Hire_Date)*Monthly_Salary+(AND(CX$68&lt;&gt;Hire_Month)*CW96+AND(CX$68=Hire_Month,CW96&gt;0)*CW96*(1+Annual_Cost_of_Living_Adjustment))*(End_Date&gt;=CX$70)</f>
        <v>0</v>
      </c>
      <c r="CY96" s="460">
        <f>(CY$70=Hire_Date)*Monthly_Salary+(AND(CY$68&lt;&gt;Hire_Month)*CX96+AND(CY$68=Hire_Month,CX96&gt;0)*CX96*(1+Annual_Cost_of_Living_Adjustment))*(End_Date&gt;=CY$70)</f>
        <v>0</v>
      </c>
      <c r="CZ96" s="460">
        <f>(CZ$70=Hire_Date)*Monthly_Salary+(AND(CZ$68&lt;&gt;Hire_Month)*CY96+AND(CZ$68=Hire_Month,CY96&gt;0)*CY96*(1+Annual_Cost_of_Living_Adjustment))*(End_Date&gt;=CZ$70)</f>
        <v>0</v>
      </c>
      <c r="DA96" s="460">
        <f>(DA$70=Hire_Date)*Monthly_Salary+(AND(DA$68&lt;&gt;Hire_Month)*CZ96+AND(DA$68=Hire_Month,CZ96&gt;0)*CZ96*(1+Annual_Cost_of_Living_Adjustment))*(End_Date&gt;=DA$70)</f>
        <v>0</v>
      </c>
      <c r="DB96" s="460">
        <f>(DB$70=Hire_Date)*Monthly_Salary+(AND(DB$68&lt;&gt;Hire_Month)*DA96+AND(DB$68=Hire_Month,DA96&gt;0)*DA96*(1+Annual_Cost_of_Living_Adjustment))*(End_Date&gt;=DB$70)</f>
        <v>0</v>
      </c>
      <c r="DC96" s="460">
        <f>(DC$70=Hire_Date)*Monthly_Salary+(AND(DC$68&lt;&gt;Hire_Month)*DB96+AND(DC$68=Hire_Month,DB96&gt;0)*DB96*(1+Annual_Cost_of_Living_Adjustment))*(End_Date&gt;=DC$70)</f>
        <v>0</v>
      </c>
      <c r="DD96" s="460">
        <f>(DD$70=Hire_Date)*Monthly_Salary+(AND(DD$68&lt;&gt;Hire_Month)*DC96+AND(DD$68=Hire_Month,DC96&gt;0)*DC96*(1+Annual_Cost_of_Living_Adjustment))*(End_Date&gt;=DD$70)</f>
        <v>0</v>
      </c>
      <c r="DE96" s="460">
        <f>(DE$70=Hire_Date)*Monthly_Salary+(AND(DE$68&lt;&gt;Hire_Month)*DD96+AND(DE$68=Hire_Month,DD96&gt;0)*DD96*(1+Annual_Cost_of_Living_Adjustment))*(End_Date&gt;=DE$70)</f>
        <v>0</v>
      </c>
      <c r="DF96" s="460">
        <f>(DF$70=Hire_Date)*Monthly_Salary+(AND(DF$68&lt;&gt;Hire_Month)*DE96+AND(DF$68=Hire_Month,DE96&gt;0)*DE96*(1+Annual_Cost_of_Living_Adjustment))*(End_Date&gt;=DF$70)</f>
        <v>0</v>
      </c>
      <c r="DG96" s="460">
        <f>(DG$70=Hire_Date)*Monthly_Salary+(AND(DG$68&lt;&gt;Hire_Month)*DF96+AND(DG$68=Hire_Month,DF96&gt;0)*DF96*(1+Annual_Cost_of_Living_Adjustment))*(End_Date&gt;=DG$70)</f>
        <v>0</v>
      </c>
      <c r="DH96" s="460">
        <f>(DH$70=Hire_Date)*Monthly_Salary+(AND(DH$68&lt;&gt;Hire_Month)*DG96+AND(DH$68=Hire_Month,DG96&gt;0)*DG96*(1+Annual_Cost_of_Living_Adjustment))*(End_Date&gt;=DH$70)</f>
        <v>0</v>
      </c>
      <c r="DI96" s="460">
        <f>(DI$70=Hire_Date)*Monthly_Salary+(AND(DI$68&lt;&gt;Hire_Month)*DH96+AND(DI$68=Hire_Month,DH96&gt;0)*DH96*(1+Annual_Cost_of_Living_Adjustment))*(End_Date&gt;=DI$70)</f>
        <v>0</v>
      </c>
      <c r="DJ96" s="460">
        <f>(DJ$70=Hire_Date)*Monthly_Salary+(AND(DJ$68&lt;&gt;Hire_Month)*DI96+AND(DJ$68=Hire_Month,DI96&gt;0)*DI96*(1+Annual_Cost_of_Living_Adjustment))*(End_Date&gt;=DJ$70)</f>
        <v>0</v>
      </c>
      <c r="DK96" s="460">
        <f>(DK$70=Hire_Date)*Monthly_Salary+(AND(DK$68&lt;&gt;Hire_Month)*DJ96+AND(DK$68=Hire_Month,DJ96&gt;0)*DJ96*(1+Annual_Cost_of_Living_Adjustment))*(End_Date&gt;=DK$70)</f>
        <v>0</v>
      </c>
      <c r="DL96" s="460">
        <f>(DL$70=Hire_Date)*Monthly_Salary+(AND(DL$68&lt;&gt;Hire_Month)*DK96+AND(DL$68=Hire_Month,DK96&gt;0)*DK96*(1+Annual_Cost_of_Living_Adjustment))*(End_Date&gt;=DL$70)</f>
        <v>0</v>
      </c>
      <c r="DM96" s="460">
        <f>(DM$70=Hire_Date)*Monthly_Salary+(AND(DM$68&lt;&gt;Hire_Month)*DL96+AND(DM$68=Hire_Month,DL96&gt;0)*DL96*(1+Annual_Cost_of_Living_Adjustment))*(End_Date&gt;=DM$70)</f>
        <v>0</v>
      </c>
      <c r="DN96" s="460">
        <f>(DN$70=Hire_Date)*Monthly_Salary+(AND(DN$68&lt;&gt;Hire_Month)*DM96+AND(DN$68=Hire_Month,DM96&gt;0)*DM96*(1+Annual_Cost_of_Living_Adjustment))*(End_Date&gt;=DN$70)</f>
        <v>0</v>
      </c>
      <c r="DO96" s="460">
        <f>(DO$70=Hire_Date)*Monthly_Salary+(AND(DO$68&lt;&gt;Hire_Month)*DN96+AND(DO$68=Hire_Month,DN96&gt;0)*DN96*(1+Annual_Cost_of_Living_Adjustment))*(End_Date&gt;=DO$70)</f>
        <v>0</v>
      </c>
      <c r="DP96" s="460">
        <f>(DP$70=Hire_Date)*Monthly_Salary+(AND(DP$68&lt;&gt;Hire_Month)*DO96+AND(DP$68=Hire_Month,DO96&gt;0)*DO96*(1+Annual_Cost_of_Living_Adjustment))*(End_Date&gt;=DP$70)</f>
        <v>0</v>
      </c>
      <c r="DQ96" s="460">
        <f>(DQ$70=Hire_Date)*Monthly_Salary+(AND(DQ$68&lt;&gt;Hire_Month)*DP96+AND(DQ$68=Hire_Month,DP96&gt;0)*DP96*(1+Annual_Cost_of_Living_Adjustment))*(End_Date&gt;=DQ$70)</f>
        <v>0</v>
      </c>
      <c r="DR96" s="460">
        <f>(DR$70=Hire_Date)*Monthly_Salary+(AND(DR$68&lt;&gt;Hire_Month)*DQ96+AND(DR$68=Hire_Month,DQ96&gt;0)*DQ96*(1+Annual_Cost_of_Living_Adjustment))*(End_Date&gt;=DR$70)</f>
        <v>0</v>
      </c>
      <c r="DS96" s="460">
        <f>(DS$70=Hire_Date)*Monthly_Salary+(AND(DS$68&lt;&gt;Hire_Month)*DR96+AND(DS$68=Hire_Month,DR96&gt;0)*DR96*(1+Annual_Cost_of_Living_Adjustment))*(End_Date&gt;=DS$70)</f>
        <v>0</v>
      </c>
      <c r="DT96" s="460">
        <f>(DT$70=Hire_Date)*Monthly_Salary+(AND(DT$68&lt;&gt;Hire_Month)*DS96+AND(DT$68=Hire_Month,DS96&gt;0)*DS96*(1+Annual_Cost_of_Living_Adjustment))*(End_Date&gt;=DT$70)</f>
        <v>0</v>
      </c>
      <c r="DU96" s="460">
        <f>(DU$70=Hire_Date)*Monthly_Salary+(AND(DU$68&lt;&gt;Hire_Month)*DT96+AND(DU$68=Hire_Month,DT96&gt;0)*DT96*(1+Annual_Cost_of_Living_Adjustment))*(End_Date&gt;=DU$70)</f>
        <v>0</v>
      </c>
      <c r="DV96" s="460">
        <f>(DV$70=Hire_Date)*Monthly_Salary+(AND(DV$68&lt;&gt;Hire_Month)*DU96+AND(DV$68=Hire_Month,DU96&gt;0)*DU96*(1+Annual_Cost_of_Living_Adjustment))*(End_Date&gt;=DV$70)</f>
        <v>0</v>
      </c>
      <c r="DW96" s="460">
        <f>(DW$70=Hire_Date)*Monthly_Salary+(AND(DW$68&lt;&gt;Hire_Month)*DV96+AND(DW$68=Hire_Month,DV96&gt;0)*DV96*(1+Annual_Cost_of_Living_Adjustment))*(End_Date&gt;=DW$70)</f>
        <v>0</v>
      </c>
      <c r="DX96" s="460">
        <f>(DX$70=Hire_Date)*Monthly_Salary+(AND(DX$68&lt;&gt;Hire_Month)*DW96+AND(DX$68=Hire_Month,DW96&gt;0)*DW96*(1+Annual_Cost_of_Living_Adjustment))*(End_Date&gt;=DX$70)</f>
        <v>0</v>
      </c>
      <c r="DY96" s="460">
        <f>(DY$70=Hire_Date)*Monthly_Salary+(AND(DY$68&lt;&gt;Hire_Month)*DX96+AND(DY$68=Hire_Month,DX96&gt;0)*DX96*(1+Annual_Cost_of_Living_Adjustment))*(End_Date&gt;=DY$70)</f>
        <v>0</v>
      </c>
      <c r="DZ96" s="460">
        <f>(DZ$70=Hire_Date)*Monthly_Salary+(AND(DZ$68&lt;&gt;Hire_Month)*DY96+AND(DZ$68=Hire_Month,DY96&gt;0)*DY96*(1+Annual_Cost_of_Living_Adjustment))*(End_Date&gt;=DZ$70)</f>
        <v>0</v>
      </c>
      <c r="EA96" s="460">
        <f>(EA$70=Hire_Date)*Monthly_Salary+(AND(EA$68&lt;&gt;Hire_Month)*DZ96+AND(EA$68=Hire_Month,DZ96&gt;0)*DZ96*(1+Annual_Cost_of_Living_Adjustment))*(End_Date&gt;=EA$70)</f>
        <v>0</v>
      </c>
      <c r="EB96" s="460">
        <f>(EB$70=Hire_Date)*Monthly_Salary+(AND(EB$68&lt;&gt;Hire_Month)*EA96+AND(EB$68=Hire_Month,EA96&gt;0)*EA96*(1+Annual_Cost_of_Living_Adjustment))*(End_Date&gt;=EB$70)</f>
        <v>0</v>
      </c>
      <c r="EC96" s="460">
        <f>(EC$70=Hire_Date)*Monthly_Salary+(AND(EC$68&lt;&gt;Hire_Month)*EB96+AND(EC$68=Hire_Month,EB96&gt;0)*EB96*(1+Annual_Cost_of_Living_Adjustment))*(End_Date&gt;=EC$70)</f>
        <v>0</v>
      </c>
      <c r="ED96" s="460">
        <f>(ED$70=Hire_Date)*Monthly_Salary+(AND(ED$68&lt;&gt;Hire_Month)*EC96+AND(ED$68=Hire_Month,EC96&gt;0)*EC96*(1+Annual_Cost_of_Living_Adjustment))*(End_Date&gt;=ED$70)</f>
        <v>0</v>
      </c>
      <c r="EE96" s="460">
        <f>(EE$70=Hire_Date)*Monthly_Salary+(AND(EE$68&lt;&gt;Hire_Month)*ED96+AND(EE$68=Hire_Month,ED96&gt;0)*ED96*(1+Annual_Cost_of_Living_Adjustment))*(End_Date&gt;=EE$70)</f>
        <v>0</v>
      </c>
      <c r="EF96" s="461">
        <f>(EF$70=Hire_Date)*Monthly_Salary+(AND(EF$68&lt;&gt;Hire_Month)*EE96+AND(EF$68=Hire_Month,EE96&gt;0)*EE96*(1+Annual_Cost_of_Living_Adjustment))*(End_Date&gt;=EF$70)</f>
        <v>0</v>
      </c>
      <c r="EG96" s="461">
        <f>(EG$70=Hire_Date)*Monthly_Salary+(AND(EG$68&lt;&gt;Hire_Month)*EF96+AND(EG$68=Hire_Month,EF96&gt;0)*EF96*(1+Annual_Cost_of_Living_Adjustment))*(End_Date&gt;=EG$70)</f>
        <v>0</v>
      </c>
      <c r="EH96" s="461">
        <f>(EH$70=Hire_Date)*Monthly_Salary+(AND(EH$68&lt;&gt;Hire_Month)*EG96+AND(EH$68=Hire_Month,EG96&gt;0)*EG96*(1+Annual_Cost_of_Living_Adjustment))*(End_Date&gt;=EH$70)</f>
        <v>0</v>
      </c>
      <c r="EI96" s="461">
        <f>(EI$70=Hire_Date)*Monthly_Salary+(AND(EI$68&lt;&gt;Hire_Month)*EH96+AND(EI$68=Hire_Month,EH96&gt;0)*EH96*(1+Annual_Cost_of_Living_Adjustment))*(End_Date&gt;=EI$70)</f>
        <v>0</v>
      </c>
      <c r="EJ96" s="461">
        <f>(EJ$70=Hire_Date)*Monthly_Salary+(AND(EJ$68&lt;&gt;Hire_Month)*EI96+AND(EJ$68=Hire_Month,EI96&gt;0)*EI96*(1+Annual_Cost_of_Living_Adjustment))*(End_Date&gt;=EJ$70)</f>
        <v>0</v>
      </c>
      <c r="EK96" s="461">
        <f>(EK$70=Hire_Date)*Monthly_Salary+(AND(EK$68&lt;&gt;Hire_Month)*EJ96+AND(EK$68=Hire_Month,EJ96&gt;0)*EJ96*(1+Annual_Cost_of_Living_Adjustment))*(End_Date&gt;=EK$70)</f>
        <v>0</v>
      </c>
      <c r="EL96" s="461">
        <f>(EL$70=Hire_Date)*Monthly_Salary+(AND(EL$68&lt;&gt;Hire_Month)*EK96+AND(EL$68=Hire_Month,EK96&gt;0)*EK96*(1+Annual_Cost_of_Living_Adjustment))*(End_Date&gt;=EL$70)</f>
        <v>0</v>
      </c>
      <c r="EM96" s="461">
        <f>(EM$70=Hire_Date)*Monthly_Salary+(AND(EM$68&lt;&gt;Hire_Month)*EL96+AND(EM$68=Hire_Month,EL96&gt;0)*EL96*(1+Annual_Cost_of_Living_Adjustment))*(End_Date&gt;=EM$70)</f>
        <v>0</v>
      </c>
      <c r="EN96" s="461">
        <f>(EN$70=Hire_Date)*Monthly_Salary+(AND(EN$68&lt;&gt;Hire_Month)*EM96+AND(EN$68=Hire_Month,EM96&gt;0)*EM96*(1+Annual_Cost_of_Living_Adjustment))*(End_Date&gt;=EN$70)</f>
        <v>0</v>
      </c>
      <c r="EO96" s="461">
        <f>(EO$70=Hire_Date)*Monthly_Salary+(AND(EO$68&lt;&gt;Hire_Month)*EN96+AND(EO$68=Hire_Month,EN96&gt;0)*EN96*(1+Annual_Cost_of_Living_Adjustment))*(End_Date&gt;=EO$70)</f>
        <v>0</v>
      </c>
      <c r="EP96" s="461">
        <f>(EP$70=Hire_Date)*Monthly_Salary+(AND(EP$68&lt;&gt;Hire_Month)*EO96+AND(EP$68=Hire_Month,EO96&gt;0)*EO96*(1+Annual_Cost_of_Living_Adjustment))*(End_Date&gt;=EP$70)</f>
        <v>0</v>
      </c>
      <c r="EQ96" s="461">
        <f>(EQ$70=Hire_Date)*Monthly_Salary+(AND(EQ$68&lt;&gt;Hire_Month)*EP96+AND(EQ$68=Hire_Month,EP96&gt;0)*EP96*(1+Annual_Cost_of_Living_Adjustment))*(End_Date&gt;=EQ$70)</f>
        <v>0</v>
      </c>
      <c r="ER96" s="461">
        <f>(ER$70=Hire_Date)*Monthly_Salary+(AND(ER$68&lt;&gt;Hire_Month)*EQ96+AND(ER$68=Hire_Month,EQ96&gt;0)*EQ96*(1+Annual_Cost_of_Living_Adjustment))*(End_Date&gt;=ER$70)</f>
        <v>0</v>
      </c>
      <c r="ES96" s="371"/>
      <c r="ET96" s="1"/>
      <c r="EU96" s="390"/>
      <c r="EV96" s="462" t="str">
        <f t="shared" si="97"/>
        <v/>
      </c>
      <c r="EW96" s="463">
        <f>($K96&lt;DATE(Starting_Year,1,1))*1</f>
        <v>0</v>
      </c>
      <c r="EX96" s="463">
        <f>+COUNTIF(Q96,"&gt;0")*FTE</f>
        <v>0</v>
      </c>
      <c r="EY96" s="463">
        <f>+COUNTIF(R96,"&gt;0")*FTE</f>
        <v>0</v>
      </c>
      <c r="EZ96" s="463">
        <f>+COUNTIF(S96,"&gt;0")*FTE</f>
        <v>0</v>
      </c>
      <c r="FA96" s="463">
        <f>+COUNTIF(T96,"&gt;0")*FTE</f>
        <v>0</v>
      </c>
      <c r="FB96" s="463">
        <f>+COUNTIF(U96,"&gt;0")*FTE</f>
        <v>0</v>
      </c>
      <c r="FC96" s="463">
        <f>+COUNTIF(V96,"&gt;0")*FTE</f>
        <v>0</v>
      </c>
      <c r="FD96" s="463">
        <f>+COUNTIF(W96,"&gt;0")*FTE</f>
        <v>0</v>
      </c>
      <c r="FE96" s="463">
        <f>+COUNTIF(X96,"&gt;0")*FTE</f>
        <v>0</v>
      </c>
      <c r="FF96" s="463">
        <f>+COUNTIF(Y96,"&gt;0")*FTE</f>
        <v>0</v>
      </c>
      <c r="FG96" s="463">
        <f>+COUNTIF(Z96,"&gt;0")*FTE</f>
        <v>0</v>
      </c>
      <c r="FH96" s="463">
        <f>+COUNTIF(AA96,"&gt;0")*FTE</f>
        <v>0</v>
      </c>
      <c r="FI96" s="463">
        <f>+COUNTIF(AB96,"&gt;0")*FTE</f>
        <v>0</v>
      </c>
      <c r="FJ96" s="463">
        <f>+COUNTIF(AC96,"&gt;0")*FTE</f>
        <v>0</v>
      </c>
      <c r="FK96" s="463">
        <f>+COUNTIF(AD96,"&gt;0")*FTE</f>
        <v>0</v>
      </c>
      <c r="FL96" s="463">
        <f>+COUNTIF(AE96,"&gt;0")*FTE</f>
        <v>0</v>
      </c>
      <c r="FM96" s="463">
        <f>+COUNTIF(AF96,"&gt;0")*FTE</f>
        <v>0</v>
      </c>
      <c r="FN96" s="463">
        <f>+COUNTIF(AG96,"&gt;0")*FTE</f>
        <v>0</v>
      </c>
      <c r="FO96" s="463">
        <f>+COUNTIF(AH96,"&gt;0")*FTE</f>
        <v>0</v>
      </c>
      <c r="FP96" s="463">
        <f>+COUNTIF(AI96,"&gt;0")*FTE</f>
        <v>0</v>
      </c>
      <c r="FQ96" s="463">
        <f>+COUNTIF(AJ96,"&gt;0")*FTE</f>
        <v>0</v>
      </c>
      <c r="FR96" s="463">
        <f>+COUNTIF(AK96,"&gt;0")*FTE</f>
        <v>0</v>
      </c>
      <c r="FS96" s="463">
        <f>+COUNTIF(AL96,"&gt;0")*FTE</f>
        <v>0</v>
      </c>
      <c r="FT96" s="463">
        <f>+COUNTIF(AM96,"&gt;0")*FTE</f>
        <v>0</v>
      </c>
      <c r="FU96" s="463">
        <f>+COUNTIF(AN96,"&gt;0")*FTE</f>
        <v>0</v>
      </c>
      <c r="FV96" s="463">
        <f>+COUNTIF(AO96,"&gt;0")*FTE</f>
        <v>0</v>
      </c>
      <c r="FW96" s="463">
        <f>+COUNTIF(AP96,"&gt;0")*FTE</f>
        <v>0</v>
      </c>
      <c r="FX96" s="463">
        <f>+COUNTIF(AQ96,"&gt;0")*FTE</f>
        <v>0</v>
      </c>
      <c r="FY96" s="463">
        <f>+COUNTIF(AR96,"&gt;0")*FTE</f>
        <v>0</v>
      </c>
      <c r="FZ96" s="463">
        <f>+COUNTIF(AS96,"&gt;0")*FTE</f>
        <v>0</v>
      </c>
      <c r="GA96" s="463">
        <f>+COUNTIF(AT96,"&gt;0")*FTE</f>
        <v>0</v>
      </c>
      <c r="GB96" s="463">
        <f>+COUNTIF(AU96,"&gt;0")*FTE</f>
        <v>0</v>
      </c>
      <c r="GC96" s="463">
        <f>+COUNTIF(AV96,"&gt;0")*FTE</f>
        <v>0</v>
      </c>
      <c r="GD96" s="463">
        <f>+COUNTIF(AW96,"&gt;0")*FTE</f>
        <v>0</v>
      </c>
      <c r="GE96" s="463">
        <f>+COUNTIF(AX96,"&gt;0")*FTE</f>
        <v>0</v>
      </c>
      <c r="GF96" s="463">
        <f>+COUNTIF(AY96,"&gt;0")*FTE</f>
        <v>0</v>
      </c>
      <c r="GG96" s="463">
        <f>+COUNTIF(AZ96,"&gt;0")*FTE</f>
        <v>0</v>
      </c>
      <c r="GH96" s="463">
        <f>+COUNTIF(BA96,"&gt;0")*FTE</f>
        <v>0</v>
      </c>
      <c r="GI96" s="463">
        <f>+COUNTIF(BB96,"&gt;0")*FTE</f>
        <v>0</v>
      </c>
      <c r="GJ96" s="463">
        <f>+COUNTIF(BC96,"&gt;0")*FTE</f>
        <v>0</v>
      </c>
      <c r="GK96" s="463">
        <f>+COUNTIF(BD96,"&gt;0")*FTE</f>
        <v>0</v>
      </c>
      <c r="GL96" s="463">
        <f>+COUNTIF(BE96,"&gt;0")*FTE</f>
        <v>0</v>
      </c>
      <c r="GM96" s="463">
        <f>+COUNTIF(BF96,"&gt;0")*FTE</f>
        <v>0</v>
      </c>
      <c r="GN96" s="463">
        <f>+COUNTIF(BG96,"&gt;0")*FTE</f>
        <v>0</v>
      </c>
      <c r="GO96" s="463">
        <f>+COUNTIF(BH96,"&gt;0")*FTE</f>
        <v>0</v>
      </c>
      <c r="GP96" s="463">
        <f>+COUNTIF(BI96,"&gt;0")*FTE</f>
        <v>0</v>
      </c>
      <c r="GQ96" s="463">
        <f>+COUNTIF(BJ96,"&gt;0")*FTE</f>
        <v>0</v>
      </c>
      <c r="GR96" s="463">
        <f>+COUNTIF(BK96,"&gt;0")*FTE</f>
        <v>0</v>
      </c>
      <c r="GS96" s="463">
        <f>+COUNTIF(BL96,"&gt;0")*FTE</f>
        <v>0</v>
      </c>
      <c r="GT96" s="463">
        <f>+COUNTIF(BM96,"&gt;0")*FTE</f>
        <v>0</v>
      </c>
      <c r="GU96" s="463">
        <f>+COUNTIF(BN96,"&gt;0")*FTE</f>
        <v>0</v>
      </c>
      <c r="GV96" s="463">
        <f>+COUNTIF(BO96,"&gt;0")*FTE</f>
        <v>0</v>
      </c>
      <c r="GW96" s="463">
        <f>+COUNTIF(BP96,"&gt;0")*FTE</f>
        <v>0</v>
      </c>
      <c r="GX96" s="463">
        <f>+COUNTIF(BQ96,"&gt;0")*FTE</f>
        <v>0</v>
      </c>
      <c r="GY96" s="463">
        <f>+COUNTIF(BR96,"&gt;0")*FTE</f>
        <v>0</v>
      </c>
      <c r="GZ96" s="463">
        <f>+COUNTIF(BS96,"&gt;0")*FTE</f>
        <v>0</v>
      </c>
      <c r="HA96" s="463">
        <f>+COUNTIF(BT96,"&gt;0")*FTE</f>
        <v>0</v>
      </c>
      <c r="HB96" s="463">
        <f>+COUNTIF(BU96,"&gt;0")*FTE</f>
        <v>0</v>
      </c>
      <c r="HC96" s="463">
        <f>+COUNTIF(BV96,"&gt;0")*FTE</f>
        <v>0</v>
      </c>
      <c r="HD96" s="463">
        <f>+COUNTIF(BW96,"&gt;0")*FTE</f>
        <v>0</v>
      </c>
      <c r="HE96" s="463">
        <f>+COUNTIF(BX96,"&gt;0")*FTE</f>
        <v>0</v>
      </c>
      <c r="HF96" s="463">
        <f>+COUNTIF(BY96,"&gt;0")*FTE</f>
        <v>0</v>
      </c>
      <c r="HG96" s="463">
        <f>+COUNTIF(BZ96,"&gt;0")*FTE</f>
        <v>0</v>
      </c>
      <c r="HH96" s="463">
        <f>+COUNTIF(CA96,"&gt;0")*FTE</f>
        <v>0</v>
      </c>
      <c r="HI96" s="463">
        <f>+COUNTIF(CB96,"&gt;0")*FTE</f>
        <v>0</v>
      </c>
      <c r="HJ96" s="463">
        <f>+COUNTIF(CC96,"&gt;0")*FTE</f>
        <v>0</v>
      </c>
      <c r="HK96" s="463">
        <f>+COUNTIF(CD96,"&gt;0")*FTE</f>
        <v>0</v>
      </c>
      <c r="HL96" s="463">
        <f>+COUNTIF(CE96,"&gt;0")*FTE</f>
        <v>0</v>
      </c>
      <c r="HM96" s="463">
        <f>+COUNTIF(CF96,"&gt;0")*FTE</f>
        <v>0</v>
      </c>
      <c r="HN96" s="463">
        <f>+COUNTIF(CG96,"&gt;0")*FTE</f>
        <v>0</v>
      </c>
      <c r="HO96" s="463">
        <f>+COUNTIF(CH96,"&gt;0")*FTE</f>
        <v>0</v>
      </c>
      <c r="HP96" s="463">
        <f>+COUNTIF(CI96,"&gt;0")*FTE</f>
        <v>0</v>
      </c>
      <c r="HQ96" s="463">
        <f>+COUNTIF(CJ96,"&gt;0")*FTE</f>
        <v>0</v>
      </c>
      <c r="HR96" s="463">
        <f>+COUNTIF(CK96,"&gt;0")*FTE</f>
        <v>0</v>
      </c>
      <c r="HS96" s="463">
        <f>+COUNTIF(CL96,"&gt;0")*FTE</f>
        <v>0</v>
      </c>
      <c r="HT96" s="463">
        <f>+COUNTIF(CM96,"&gt;0")*FTE</f>
        <v>0</v>
      </c>
      <c r="HU96" s="463">
        <f>+COUNTIF(CN96,"&gt;0")*FTE</f>
        <v>0</v>
      </c>
      <c r="HV96" s="463">
        <f>+COUNTIF(CO96,"&gt;0")*FTE</f>
        <v>0</v>
      </c>
      <c r="HW96" s="463">
        <f>+COUNTIF(CP96,"&gt;0")*FTE</f>
        <v>0</v>
      </c>
      <c r="HX96" s="463">
        <f>+COUNTIF(CQ96,"&gt;0")*FTE</f>
        <v>0</v>
      </c>
      <c r="HY96" s="463">
        <f>+COUNTIF(CR96,"&gt;0")*FTE</f>
        <v>0</v>
      </c>
      <c r="HZ96" s="463">
        <f>+COUNTIF(CS96,"&gt;0")*FTE</f>
        <v>0</v>
      </c>
      <c r="IA96" s="463">
        <f>+COUNTIF(CT96,"&gt;0")*FTE</f>
        <v>0</v>
      </c>
      <c r="IB96" s="463">
        <f>+COUNTIF(CU96,"&gt;0")*FTE</f>
        <v>0</v>
      </c>
      <c r="IC96" s="463">
        <f>+COUNTIF(CV96,"&gt;0")*FTE</f>
        <v>0</v>
      </c>
      <c r="ID96" s="463">
        <f>+COUNTIF(CW96,"&gt;0")*FTE</f>
        <v>0</v>
      </c>
      <c r="IE96" s="463">
        <f>+COUNTIF(CX96,"&gt;0")*FTE</f>
        <v>0</v>
      </c>
      <c r="IF96" s="463">
        <f>+COUNTIF(CY96,"&gt;0")*FTE</f>
        <v>0</v>
      </c>
      <c r="IG96" s="463">
        <f>+COUNTIF(CZ96,"&gt;0")*FTE</f>
        <v>0</v>
      </c>
      <c r="IH96" s="463">
        <f>+COUNTIF(DA96,"&gt;0")*FTE</f>
        <v>0</v>
      </c>
      <c r="II96" s="463">
        <f>+COUNTIF(DB96,"&gt;0")*FTE</f>
        <v>0</v>
      </c>
      <c r="IJ96" s="463">
        <f>+COUNTIF(DC96,"&gt;0")*FTE</f>
        <v>0</v>
      </c>
      <c r="IK96" s="463">
        <f>+COUNTIF(DD96,"&gt;0")*FTE</f>
        <v>0</v>
      </c>
      <c r="IL96" s="463">
        <f>+COUNTIF(DE96,"&gt;0")*FTE</f>
        <v>0</v>
      </c>
      <c r="IM96" s="463">
        <f>+COUNTIF(DF96,"&gt;0")*FTE</f>
        <v>0</v>
      </c>
      <c r="IN96" s="463">
        <f>+COUNTIF(DG96,"&gt;0")*FTE</f>
        <v>0</v>
      </c>
      <c r="IO96" s="463">
        <f>+COUNTIF(DH96,"&gt;0")*FTE</f>
        <v>0</v>
      </c>
      <c r="IP96" s="463">
        <f>+COUNTIF(DI96,"&gt;0")*FTE</f>
        <v>0</v>
      </c>
      <c r="IQ96" s="463">
        <f>+COUNTIF(DJ96,"&gt;0")*FTE</f>
        <v>0</v>
      </c>
      <c r="IR96" s="463">
        <f>+COUNTIF(DK96,"&gt;0")*FTE</f>
        <v>0</v>
      </c>
      <c r="IS96" s="463">
        <f>+COUNTIF(DL96,"&gt;0")*FTE</f>
        <v>0</v>
      </c>
      <c r="IT96" s="463">
        <f>+COUNTIF(DM96,"&gt;0")*FTE</f>
        <v>0</v>
      </c>
      <c r="IU96" s="463">
        <f>+COUNTIF(DN96,"&gt;0")*FTE</f>
        <v>0</v>
      </c>
      <c r="IV96" s="463">
        <f>+COUNTIF(DO96,"&gt;0")*FTE</f>
        <v>0</v>
      </c>
      <c r="IW96" s="463">
        <f>+COUNTIF(DP96,"&gt;0")*FTE</f>
        <v>0</v>
      </c>
      <c r="IX96" s="463">
        <f>+COUNTIF(DQ96,"&gt;0")*FTE</f>
        <v>0</v>
      </c>
      <c r="IY96" s="463">
        <f>+COUNTIF(DR96,"&gt;0")*FTE</f>
        <v>0</v>
      </c>
      <c r="IZ96" s="463">
        <f>+COUNTIF(DS96,"&gt;0")*FTE</f>
        <v>0</v>
      </c>
      <c r="JA96" s="463">
        <f>+COUNTIF(DT96,"&gt;0")*FTE</f>
        <v>0</v>
      </c>
      <c r="JB96" s="463">
        <f>+COUNTIF(DU96,"&gt;0")*FTE</f>
        <v>0</v>
      </c>
      <c r="JC96" s="463">
        <f>+COUNTIF(DV96,"&gt;0")*FTE</f>
        <v>0</v>
      </c>
      <c r="JD96" s="463">
        <f>+COUNTIF(DW96,"&gt;0")*FTE</f>
        <v>0</v>
      </c>
      <c r="JE96" s="463">
        <f>+COUNTIF(DX96,"&gt;0")*FTE</f>
        <v>0</v>
      </c>
      <c r="JF96" s="463">
        <f>+COUNTIF(DY96,"&gt;0")*FTE</f>
        <v>0</v>
      </c>
      <c r="JG96" s="463">
        <f>+COUNTIF(DZ96,"&gt;0")*FTE</f>
        <v>0</v>
      </c>
      <c r="JH96" s="463">
        <f>+COUNTIF(EA96,"&gt;0")*FTE</f>
        <v>0</v>
      </c>
      <c r="JI96" s="463">
        <f>+COUNTIF(EB96,"&gt;0")*FTE</f>
        <v>0</v>
      </c>
      <c r="JJ96" s="463">
        <f>+COUNTIF(EC96,"&gt;0")*FTE</f>
        <v>0</v>
      </c>
      <c r="JK96" s="463">
        <f>+COUNTIF(ED96,"&gt;0")*FTE</f>
        <v>0</v>
      </c>
      <c r="JL96" s="463">
        <f>+COUNTIF(EE96,"&gt;0")*FTE</f>
        <v>0</v>
      </c>
      <c r="JM96" s="463">
        <f>+COUNTIF(EF96,"&gt;0")*FTE</f>
        <v>0</v>
      </c>
      <c r="JN96" s="463">
        <f>+COUNTIF(EG96,"&gt;0")*FTE</f>
        <v>0</v>
      </c>
      <c r="JO96" s="463">
        <f>+COUNTIF(EH96,"&gt;0")*FTE</f>
        <v>0</v>
      </c>
      <c r="JP96" s="463">
        <f>+COUNTIF(EI96,"&gt;0")*FTE</f>
        <v>0</v>
      </c>
      <c r="JQ96" s="463">
        <f>+COUNTIF(EJ96,"&gt;0")*FTE</f>
        <v>0</v>
      </c>
      <c r="JR96" s="463">
        <f>+COUNTIF(EK96,"&gt;0")*FTE</f>
        <v>0</v>
      </c>
      <c r="JS96" s="463">
        <f>+COUNTIF(EL96,"&gt;0")*FTE</f>
        <v>0</v>
      </c>
      <c r="JT96" s="463">
        <f>+COUNTIF(EM96,"&gt;0")*FTE</f>
        <v>0</v>
      </c>
      <c r="JU96" s="463">
        <f>+COUNTIF(EN96,"&gt;0")*FTE</f>
        <v>0</v>
      </c>
      <c r="JV96" s="463">
        <f>+COUNTIF(EO96,"&gt;0")*FTE</f>
        <v>0</v>
      </c>
      <c r="JW96" s="463">
        <f>+COUNTIF(EP96,"&gt;0")*FTE</f>
        <v>0</v>
      </c>
      <c r="JX96" s="463">
        <f>+COUNTIF(EQ96,"&gt;0")*FTE</f>
        <v>0</v>
      </c>
      <c r="JY96" s="463">
        <f>+COUNTIF(ER96,"&gt;0")*FTE</f>
        <v>0</v>
      </c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</row>
    <row r="97" ht="12.75" customHeight="1">
      <c r="A97" s="467"/>
      <c r="B97" s="488" t="s">
        <v>429</v>
      </c>
      <c r="C97" s="484" t="s">
        <v>377</v>
      </c>
      <c r="D97" s="485" t="s">
        <v>403</v>
      </c>
      <c r="E97" s="486">
        <v>70000.0</v>
      </c>
      <c r="F97" s="485">
        <v>1.0</v>
      </c>
      <c r="G97" s="485">
        <v>1.0</v>
      </c>
      <c r="H97" s="485"/>
      <c r="I97" s="485"/>
      <c r="J97" s="487">
        <v>1.0</v>
      </c>
      <c r="K97" s="465">
        <f>+DATE((Starting_Year+F97-1)*ISNUMBER(F97)+2099*ISBLANK(F97),G97*ISNUMBER(G97)+12*ISBLANK(G97),1)</f>
        <v>45658</v>
      </c>
      <c r="L97" s="466">
        <f>+DATE((Starting_Year+H97-1)*ISNUMBER(H97)+2099*ISBLANK(H97),I97*ISNUMBER(I97)+12*ISBLANK(I97),1)</f>
        <v>73020</v>
      </c>
      <c r="M97" s="171">
        <f t="shared" si="95"/>
        <v>5833.333333</v>
      </c>
      <c r="N97" s="458" t="str">
        <f t="shared" si="96"/>
        <v>Marketing manager</v>
      </c>
      <c r="O97" s="82"/>
      <c r="P97" s="459"/>
      <c r="Q97" s="460">
        <f>(Q$70&gt;=Hire_Date)*Monthly_Salary+(AND(Q$68&lt;&gt;Hire_Month)*P97+AND(Q$68=Hire_Month,P97&gt;0)*P97*(1+Annual_Cost_of_Living_Adjustment))*(End_Date&gt;=Q$70)</f>
        <v>5833.333333</v>
      </c>
      <c r="R97" s="460">
        <f>(R$70=Hire_Date)*Monthly_Salary+(AND(R$68&lt;&gt;Hire_Month)*Q97+AND(R$68=Hire_Month,Q97&gt;0)*Q97*(1+Annual_Cost_of_Living_Adjustment))*(End_Date&gt;=R$70)</f>
        <v>5833.333333</v>
      </c>
      <c r="S97" s="460">
        <f>(S$70=Hire_Date)*Monthly_Salary+(AND(S$68&lt;&gt;Hire_Month)*R97+AND(S$68=Hire_Month,R97&gt;0)*R97*(1+Annual_Cost_of_Living_Adjustment))*(End_Date&gt;=S$70)</f>
        <v>5833.333333</v>
      </c>
      <c r="T97" s="460">
        <f>(T$70=Hire_Date)*Monthly_Salary+(AND(T$68&lt;&gt;Hire_Month)*S97+AND(T$68=Hire_Month,S97&gt;0)*S97*(1+Annual_Cost_of_Living_Adjustment))*(End_Date&gt;=T$70)</f>
        <v>5833.333333</v>
      </c>
      <c r="U97" s="460">
        <f>(U$70=Hire_Date)*Monthly_Salary+(AND(U$68&lt;&gt;Hire_Month)*T97+AND(U$68=Hire_Month,T97&gt;0)*T97*(1+Annual_Cost_of_Living_Adjustment))*(End_Date&gt;=U$70)</f>
        <v>5833.333333</v>
      </c>
      <c r="V97" s="460">
        <f>(V$70=Hire_Date)*Monthly_Salary+(AND(V$68&lt;&gt;Hire_Month)*U97+AND(V$68=Hire_Month,U97&gt;0)*U97*(1+Annual_Cost_of_Living_Adjustment))*(End_Date&gt;=V$70)</f>
        <v>5833.333333</v>
      </c>
      <c r="W97" s="460">
        <f>(W$70=Hire_Date)*Monthly_Salary+(AND(W$68&lt;&gt;Hire_Month)*V97+AND(W$68=Hire_Month,V97&gt;0)*V97*(1+Annual_Cost_of_Living_Adjustment))*(End_Date&gt;=W$70)</f>
        <v>5833.333333</v>
      </c>
      <c r="X97" s="460">
        <f>(X$70=Hire_Date)*Monthly_Salary+(AND(X$68&lt;&gt;Hire_Month)*W97+AND(X$68=Hire_Month,W97&gt;0)*W97*(1+Annual_Cost_of_Living_Adjustment))*(End_Date&gt;=X$70)</f>
        <v>5833.333333</v>
      </c>
      <c r="Y97" s="460">
        <f>(Y$70=Hire_Date)*Monthly_Salary+(AND(Y$68&lt;&gt;Hire_Month)*X97+AND(Y$68=Hire_Month,X97&gt;0)*X97*(1+Annual_Cost_of_Living_Adjustment))*(End_Date&gt;=Y$70)</f>
        <v>5833.333333</v>
      </c>
      <c r="Z97" s="460">
        <f>(Z$70=Hire_Date)*Monthly_Salary+(AND(Z$68&lt;&gt;Hire_Month)*Y97+AND(Z$68=Hire_Month,Y97&gt;0)*Y97*(1+Annual_Cost_of_Living_Adjustment))*(End_Date&gt;=Z$70)</f>
        <v>5833.333333</v>
      </c>
      <c r="AA97" s="460">
        <f>(AA$70=Hire_Date)*Monthly_Salary+(AND(AA$68&lt;&gt;Hire_Month)*Z97+AND(AA$68=Hire_Month,Z97&gt;0)*Z97*(1+Annual_Cost_of_Living_Adjustment))*(End_Date&gt;=AA$70)</f>
        <v>5833.333333</v>
      </c>
      <c r="AB97" s="460">
        <f>(AB$70=Hire_Date)*Monthly_Salary+(AND(AB$68&lt;&gt;Hire_Month)*AA97+AND(AB$68=Hire_Month,AA97&gt;0)*AA97*(1+Annual_Cost_of_Living_Adjustment))*(End_Date&gt;=AB$70)</f>
        <v>5833.333333</v>
      </c>
      <c r="AC97" s="460">
        <f>(AC$70=Hire_Date)*Monthly_Salary+(AND(AC$68&lt;&gt;Hire_Month)*AB97+AND(AC$68=Hire_Month,AB97&gt;0)*AB97*(1+Annual_Cost_of_Living_Adjustment))*(End_Date&gt;=AC$70)</f>
        <v>5950</v>
      </c>
      <c r="AD97" s="460">
        <f>(AD$70=Hire_Date)*Monthly_Salary+(AND(AD$68&lt;&gt;Hire_Month)*AC97+AND(AD$68=Hire_Month,AC97&gt;0)*AC97*(1+Annual_Cost_of_Living_Adjustment))*(End_Date&gt;=AD$70)</f>
        <v>5950</v>
      </c>
      <c r="AE97" s="460">
        <f>(AE$70=Hire_Date)*Monthly_Salary+(AND(AE$68&lt;&gt;Hire_Month)*AD97+AND(AE$68=Hire_Month,AD97&gt;0)*AD97*(1+Annual_Cost_of_Living_Adjustment))*(End_Date&gt;=AE$70)</f>
        <v>5950</v>
      </c>
      <c r="AF97" s="460">
        <f>(AF$70=Hire_Date)*Monthly_Salary+(AND(AF$68&lt;&gt;Hire_Month)*AE97+AND(AF$68=Hire_Month,AE97&gt;0)*AE97*(1+Annual_Cost_of_Living_Adjustment))*(End_Date&gt;=AF$70)</f>
        <v>5950</v>
      </c>
      <c r="AG97" s="460">
        <f>(AG$70=Hire_Date)*Monthly_Salary+(AND(AG$68&lt;&gt;Hire_Month)*AF97+AND(AG$68=Hire_Month,AF97&gt;0)*AF97*(1+Annual_Cost_of_Living_Adjustment))*(End_Date&gt;=AG$70)</f>
        <v>5950</v>
      </c>
      <c r="AH97" s="460">
        <f>(AH$70=Hire_Date)*Monthly_Salary+(AND(AH$68&lt;&gt;Hire_Month)*AG97+AND(AH$68=Hire_Month,AG97&gt;0)*AG97*(1+Annual_Cost_of_Living_Adjustment))*(End_Date&gt;=AH$70)</f>
        <v>5950</v>
      </c>
      <c r="AI97" s="460">
        <f>(AI$70=Hire_Date)*Monthly_Salary+(AND(AI$68&lt;&gt;Hire_Month)*AH97+AND(AI$68=Hire_Month,AH97&gt;0)*AH97*(1+Annual_Cost_of_Living_Adjustment))*(End_Date&gt;=AI$70)</f>
        <v>5950</v>
      </c>
      <c r="AJ97" s="460">
        <f>(AJ$70=Hire_Date)*Monthly_Salary+(AND(AJ$68&lt;&gt;Hire_Month)*AI97+AND(AJ$68=Hire_Month,AI97&gt;0)*AI97*(1+Annual_Cost_of_Living_Adjustment))*(End_Date&gt;=AJ$70)</f>
        <v>5950</v>
      </c>
      <c r="AK97" s="460">
        <f>(AK$70=Hire_Date)*Monthly_Salary+(AND(AK$68&lt;&gt;Hire_Month)*AJ97+AND(AK$68=Hire_Month,AJ97&gt;0)*AJ97*(1+Annual_Cost_of_Living_Adjustment))*(End_Date&gt;=AK$70)</f>
        <v>5950</v>
      </c>
      <c r="AL97" s="460">
        <f>(AL$70=Hire_Date)*Monthly_Salary+(AND(AL$68&lt;&gt;Hire_Month)*AK97+AND(AL$68=Hire_Month,AK97&gt;0)*AK97*(1+Annual_Cost_of_Living_Adjustment))*(End_Date&gt;=AL$70)</f>
        <v>5950</v>
      </c>
      <c r="AM97" s="460">
        <f>(AM$70=Hire_Date)*Monthly_Salary+(AND(AM$68&lt;&gt;Hire_Month)*AL97+AND(AM$68=Hire_Month,AL97&gt;0)*AL97*(1+Annual_Cost_of_Living_Adjustment))*(End_Date&gt;=AM$70)</f>
        <v>5950</v>
      </c>
      <c r="AN97" s="460">
        <f>(AN$70=Hire_Date)*Monthly_Salary+(AND(AN$68&lt;&gt;Hire_Month)*AM97+AND(AN$68=Hire_Month,AM97&gt;0)*AM97*(1+Annual_Cost_of_Living_Adjustment))*(End_Date&gt;=AN$70)</f>
        <v>5950</v>
      </c>
      <c r="AO97" s="460">
        <f>(AO$70=Hire_Date)*Monthly_Salary+(AND(AO$68&lt;&gt;Hire_Month)*AN97+AND(AO$68=Hire_Month,AN97&gt;0)*AN97*(1+Annual_Cost_of_Living_Adjustment))*(End_Date&gt;=AO$70)</f>
        <v>6069</v>
      </c>
      <c r="AP97" s="460">
        <f>(AP$70=Hire_Date)*Monthly_Salary+(AND(AP$68&lt;&gt;Hire_Month)*AO97+AND(AP$68=Hire_Month,AO97&gt;0)*AO97*(1+Annual_Cost_of_Living_Adjustment))*(End_Date&gt;=AP$70)</f>
        <v>6069</v>
      </c>
      <c r="AQ97" s="460">
        <f>(AQ$70=Hire_Date)*Monthly_Salary+(AND(AQ$68&lt;&gt;Hire_Month)*AP97+AND(AQ$68=Hire_Month,AP97&gt;0)*AP97*(1+Annual_Cost_of_Living_Adjustment))*(End_Date&gt;=AQ$70)</f>
        <v>6069</v>
      </c>
      <c r="AR97" s="460">
        <f>(AR$70=Hire_Date)*Monthly_Salary+(AND(AR$68&lt;&gt;Hire_Month)*AQ97+AND(AR$68=Hire_Month,AQ97&gt;0)*AQ97*(1+Annual_Cost_of_Living_Adjustment))*(End_Date&gt;=AR$70)</f>
        <v>6069</v>
      </c>
      <c r="AS97" s="460">
        <f>(AS$70=Hire_Date)*Monthly_Salary+(AND(AS$68&lt;&gt;Hire_Month)*AR97+AND(AS$68=Hire_Month,AR97&gt;0)*AR97*(1+Annual_Cost_of_Living_Adjustment))*(End_Date&gt;=AS$70)</f>
        <v>6069</v>
      </c>
      <c r="AT97" s="460">
        <f>(AT$70=Hire_Date)*Monthly_Salary+(AND(AT$68&lt;&gt;Hire_Month)*AS97+AND(AT$68=Hire_Month,AS97&gt;0)*AS97*(1+Annual_Cost_of_Living_Adjustment))*(End_Date&gt;=AT$70)</f>
        <v>6069</v>
      </c>
      <c r="AU97" s="460">
        <f>(AU$70=Hire_Date)*Monthly_Salary+(AND(AU$68&lt;&gt;Hire_Month)*AT97+AND(AU$68=Hire_Month,AT97&gt;0)*AT97*(1+Annual_Cost_of_Living_Adjustment))*(End_Date&gt;=AU$70)</f>
        <v>6069</v>
      </c>
      <c r="AV97" s="460">
        <f>(AV$70=Hire_Date)*Monthly_Salary+(AND(AV$68&lt;&gt;Hire_Month)*AU97+AND(AV$68=Hire_Month,AU97&gt;0)*AU97*(1+Annual_Cost_of_Living_Adjustment))*(End_Date&gt;=AV$70)</f>
        <v>6069</v>
      </c>
      <c r="AW97" s="460">
        <f>(AW$70=Hire_Date)*Monthly_Salary+(AND(AW$68&lt;&gt;Hire_Month)*AV97+AND(AW$68=Hire_Month,AV97&gt;0)*AV97*(1+Annual_Cost_of_Living_Adjustment))*(End_Date&gt;=AW$70)</f>
        <v>6069</v>
      </c>
      <c r="AX97" s="460">
        <f>(AX$70=Hire_Date)*Monthly_Salary+(AND(AX$68&lt;&gt;Hire_Month)*AW97+AND(AX$68=Hire_Month,AW97&gt;0)*AW97*(1+Annual_Cost_of_Living_Adjustment))*(End_Date&gt;=AX$70)</f>
        <v>6069</v>
      </c>
      <c r="AY97" s="460">
        <f>(AY$70=Hire_Date)*Monthly_Salary+(AND(AY$68&lt;&gt;Hire_Month)*AX97+AND(AY$68=Hire_Month,AX97&gt;0)*AX97*(1+Annual_Cost_of_Living_Adjustment))*(End_Date&gt;=AY$70)</f>
        <v>6069</v>
      </c>
      <c r="AZ97" s="460">
        <f>(AZ$70=Hire_Date)*Monthly_Salary+(AND(AZ$68&lt;&gt;Hire_Month)*AY97+AND(AZ$68=Hire_Month,AY97&gt;0)*AY97*(1+Annual_Cost_of_Living_Adjustment))*(End_Date&gt;=AZ$70)</f>
        <v>6069</v>
      </c>
      <c r="BA97" s="460">
        <f>(BA$70=Hire_Date)*Monthly_Salary+(AND(BA$68&lt;&gt;Hire_Month)*AZ97+AND(BA$68=Hire_Month,AZ97&gt;0)*AZ97*(1+Annual_Cost_of_Living_Adjustment))*(End_Date&gt;=BA$70)</f>
        <v>6190.38</v>
      </c>
      <c r="BB97" s="460">
        <f>(BB$70=Hire_Date)*Monthly_Salary+(AND(BB$68&lt;&gt;Hire_Month)*BA97+AND(BB$68=Hire_Month,BA97&gt;0)*BA97*(1+Annual_Cost_of_Living_Adjustment))*(End_Date&gt;=BB$70)</f>
        <v>6190.38</v>
      </c>
      <c r="BC97" s="460">
        <f>(BC$70=Hire_Date)*Monthly_Salary+(AND(BC$68&lt;&gt;Hire_Month)*BB97+AND(BC$68=Hire_Month,BB97&gt;0)*BB97*(1+Annual_Cost_of_Living_Adjustment))*(End_Date&gt;=BC$70)</f>
        <v>6190.38</v>
      </c>
      <c r="BD97" s="460">
        <f>(BD$70=Hire_Date)*Monthly_Salary+(AND(BD$68&lt;&gt;Hire_Month)*BC97+AND(BD$68=Hire_Month,BC97&gt;0)*BC97*(1+Annual_Cost_of_Living_Adjustment))*(End_Date&gt;=BD$70)</f>
        <v>6190.38</v>
      </c>
      <c r="BE97" s="460">
        <f>(BE$70=Hire_Date)*Monthly_Salary+(AND(BE$68&lt;&gt;Hire_Month)*BD97+AND(BE$68=Hire_Month,BD97&gt;0)*BD97*(1+Annual_Cost_of_Living_Adjustment))*(End_Date&gt;=BE$70)</f>
        <v>6190.38</v>
      </c>
      <c r="BF97" s="460">
        <f>(BF$70=Hire_Date)*Monthly_Salary+(AND(BF$68&lt;&gt;Hire_Month)*BE97+AND(BF$68=Hire_Month,BE97&gt;0)*BE97*(1+Annual_Cost_of_Living_Adjustment))*(End_Date&gt;=BF$70)</f>
        <v>6190.38</v>
      </c>
      <c r="BG97" s="460">
        <f>(BG$70=Hire_Date)*Monthly_Salary+(AND(BG$68&lt;&gt;Hire_Month)*BF97+AND(BG$68=Hire_Month,BF97&gt;0)*BF97*(1+Annual_Cost_of_Living_Adjustment))*(End_Date&gt;=BG$70)</f>
        <v>6190.38</v>
      </c>
      <c r="BH97" s="460">
        <f>(BH$70=Hire_Date)*Monthly_Salary+(AND(BH$68&lt;&gt;Hire_Month)*BG97+AND(BH$68=Hire_Month,BG97&gt;0)*BG97*(1+Annual_Cost_of_Living_Adjustment))*(End_Date&gt;=BH$70)</f>
        <v>6190.38</v>
      </c>
      <c r="BI97" s="460">
        <f>(BI$70=Hire_Date)*Monthly_Salary+(AND(BI$68&lt;&gt;Hire_Month)*BH97+AND(BI$68=Hire_Month,BH97&gt;0)*BH97*(1+Annual_Cost_of_Living_Adjustment))*(End_Date&gt;=BI$70)</f>
        <v>6190.38</v>
      </c>
      <c r="BJ97" s="460">
        <f>(BJ$70=Hire_Date)*Monthly_Salary+(AND(BJ$68&lt;&gt;Hire_Month)*BI97+AND(BJ$68=Hire_Month,BI97&gt;0)*BI97*(1+Annual_Cost_of_Living_Adjustment))*(End_Date&gt;=BJ$70)</f>
        <v>6190.38</v>
      </c>
      <c r="BK97" s="460">
        <f>(BK$70=Hire_Date)*Monthly_Salary+(AND(BK$68&lt;&gt;Hire_Month)*BJ97+AND(BK$68=Hire_Month,BJ97&gt;0)*BJ97*(1+Annual_Cost_of_Living_Adjustment))*(End_Date&gt;=BK$70)</f>
        <v>6190.38</v>
      </c>
      <c r="BL97" s="460">
        <f>(BL$70=Hire_Date)*Monthly_Salary+(AND(BL$68&lt;&gt;Hire_Month)*BK97+AND(BL$68=Hire_Month,BK97&gt;0)*BK97*(1+Annual_Cost_of_Living_Adjustment))*(End_Date&gt;=BL$70)</f>
        <v>6190.38</v>
      </c>
      <c r="BM97" s="460">
        <f>(BM$70=Hire_Date)*Monthly_Salary+(AND(BM$68&lt;&gt;Hire_Month)*BL97+AND(BM$68=Hire_Month,BL97&gt;0)*BL97*(1+Annual_Cost_of_Living_Adjustment))*(End_Date&gt;=BM$70)</f>
        <v>6314.1876</v>
      </c>
      <c r="BN97" s="460">
        <f>(BN$70=Hire_Date)*Monthly_Salary+(AND(BN$68&lt;&gt;Hire_Month)*BM97+AND(BN$68=Hire_Month,BM97&gt;0)*BM97*(1+Annual_Cost_of_Living_Adjustment))*(End_Date&gt;=BN$70)</f>
        <v>6314.1876</v>
      </c>
      <c r="BO97" s="460">
        <f>(BO$70=Hire_Date)*Monthly_Salary+(AND(BO$68&lt;&gt;Hire_Month)*BN97+AND(BO$68=Hire_Month,BN97&gt;0)*BN97*(1+Annual_Cost_of_Living_Adjustment))*(End_Date&gt;=BO$70)</f>
        <v>6314.1876</v>
      </c>
      <c r="BP97" s="460">
        <f>(BP$70=Hire_Date)*Monthly_Salary+(AND(BP$68&lt;&gt;Hire_Month)*BO97+AND(BP$68=Hire_Month,BO97&gt;0)*BO97*(1+Annual_Cost_of_Living_Adjustment))*(End_Date&gt;=BP$70)</f>
        <v>6314.1876</v>
      </c>
      <c r="BQ97" s="460">
        <f>(BQ$70=Hire_Date)*Monthly_Salary+(AND(BQ$68&lt;&gt;Hire_Month)*BP97+AND(BQ$68=Hire_Month,BP97&gt;0)*BP97*(1+Annual_Cost_of_Living_Adjustment))*(End_Date&gt;=BQ$70)</f>
        <v>6314.1876</v>
      </c>
      <c r="BR97" s="460">
        <f>(BR$70=Hire_Date)*Monthly_Salary+(AND(BR$68&lt;&gt;Hire_Month)*BQ97+AND(BR$68=Hire_Month,BQ97&gt;0)*BQ97*(1+Annual_Cost_of_Living_Adjustment))*(End_Date&gt;=BR$70)</f>
        <v>6314.1876</v>
      </c>
      <c r="BS97" s="460">
        <f>(BS$70=Hire_Date)*Monthly_Salary+(AND(BS$68&lt;&gt;Hire_Month)*BR97+AND(BS$68=Hire_Month,BR97&gt;0)*BR97*(1+Annual_Cost_of_Living_Adjustment))*(End_Date&gt;=BS$70)</f>
        <v>6314.1876</v>
      </c>
      <c r="BT97" s="460">
        <f>(BT$70=Hire_Date)*Monthly_Salary+(AND(BT$68&lt;&gt;Hire_Month)*BS97+AND(BT$68=Hire_Month,BS97&gt;0)*BS97*(1+Annual_Cost_of_Living_Adjustment))*(End_Date&gt;=BT$70)</f>
        <v>6314.1876</v>
      </c>
      <c r="BU97" s="460">
        <f>(BU$70=Hire_Date)*Monthly_Salary+(AND(BU$68&lt;&gt;Hire_Month)*BT97+AND(BU$68=Hire_Month,BT97&gt;0)*BT97*(1+Annual_Cost_of_Living_Adjustment))*(End_Date&gt;=BU$70)</f>
        <v>6314.1876</v>
      </c>
      <c r="BV97" s="460">
        <f>(BV$70=Hire_Date)*Monthly_Salary+(AND(BV$68&lt;&gt;Hire_Month)*BU97+AND(BV$68=Hire_Month,BU97&gt;0)*BU97*(1+Annual_Cost_of_Living_Adjustment))*(End_Date&gt;=BV$70)</f>
        <v>6314.1876</v>
      </c>
      <c r="BW97" s="460">
        <f>(BW$70=Hire_Date)*Monthly_Salary+(AND(BW$68&lt;&gt;Hire_Month)*BV97+AND(BW$68=Hire_Month,BV97&gt;0)*BV97*(1+Annual_Cost_of_Living_Adjustment))*(End_Date&gt;=BW$70)</f>
        <v>6314.1876</v>
      </c>
      <c r="BX97" s="460">
        <f>(BX$70=Hire_Date)*Monthly_Salary+(AND(BX$68&lt;&gt;Hire_Month)*BW97+AND(BX$68=Hire_Month,BW97&gt;0)*BW97*(1+Annual_Cost_of_Living_Adjustment))*(End_Date&gt;=BX$70)</f>
        <v>6314.1876</v>
      </c>
      <c r="BY97" s="460">
        <f>(BY$70=Hire_Date)*Monthly_Salary+(AND(BY$68&lt;&gt;Hire_Month)*BX97+AND(BY$68=Hire_Month,BX97&gt;0)*BX97*(1+Annual_Cost_of_Living_Adjustment))*(End_Date&gt;=BY$70)</f>
        <v>6440.471352</v>
      </c>
      <c r="BZ97" s="460">
        <f>(BZ$70=Hire_Date)*Monthly_Salary+(AND(BZ$68&lt;&gt;Hire_Month)*BY97+AND(BZ$68=Hire_Month,BY97&gt;0)*BY97*(1+Annual_Cost_of_Living_Adjustment))*(End_Date&gt;=BZ$70)</f>
        <v>6440.471352</v>
      </c>
      <c r="CA97" s="460">
        <f>(CA$70=Hire_Date)*Monthly_Salary+(AND(CA$68&lt;&gt;Hire_Month)*BZ97+AND(CA$68=Hire_Month,BZ97&gt;0)*BZ97*(1+Annual_Cost_of_Living_Adjustment))*(End_Date&gt;=CA$70)</f>
        <v>6440.471352</v>
      </c>
      <c r="CB97" s="460">
        <f>(CB$70=Hire_Date)*Monthly_Salary+(AND(CB$68&lt;&gt;Hire_Month)*CA97+AND(CB$68=Hire_Month,CA97&gt;0)*CA97*(1+Annual_Cost_of_Living_Adjustment))*(End_Date&gt;=CB$70)</f>
        <v>6440.471352</v>
      </c>
      <c r="CC97" s="460">
        <f>(CC$70=Hire_Date)*Monthly_Salary+(AND(CC$68&lt;&gt;Hire_Month)*CB97+AND(CC$68=Hire_Month,CB97&gt;0)*CB97*(1+Annual_Cost_of_Living_Adjustment))*(End_Date&gt;=CC$70)</f>
        <v>6440.471352</v>
      </c>
      <c r="CD97" s="460">
        <f>(CD$70=Hire_Date)*Monthly_Salary+(AND(CD$68&lt;&gt;Hire_Month)*CC97+AND(CD$68=Hire_Month,CC97&gt;0)*CC97*(1+Annual_Cost_of_Living_Adjustment))*(End_Date&gt;=CD$70)</f>
        <v>6440.471352</v>
      </c>
      <c r="CE97" s="460">
        <f>(CE$70=Hire_Date)*Monthly_Salary+(AND(CE$68&lt;&gt;Hire_Month)*CD97+AND(CE$68=Hire_Month,CD97&gt;0)*CD97*(1+Annual_Cost_of_Living_Adjustment))*(End_Date&gt;=CE$70)</f>
        <v>6440.471352</v>
      </c>
      <c r="CF97" s="460">
        <f>(CF$70=Hire_Date)*Monthly_Salary+(AND(CF$68&lt;&gt;Hire_Month)*CE97+AND(CF$68=Hire_Month,CE97&gt;0)*CE97*(1+Annual_Cost_of_Living_Adjustment))*(End_Date&gt;=CF$70)</f>
        <v>6440.471352</v>
      </c>
      <c r="CG97" s="460">
        <f>(CG$70=Hire_Date)*Monthly_Salary+(AND(CG$68&lt;&gt;Hire_Month)*CF97+AND(CG$68=Hire_Month,CF97&gt;0)*CF97*(1+Annual_Cost_of_Living_Adjustment))*(End_Date&gt;=CG$70)</f>
        <v>6440.471352</v>
      </c>
      <c r="CH97" s="460">
        <f>(CH$70=Hire_Date)*Monthly_Salary+(AND(CH$68&lt;&gt;Hire_Month)*CG97+AND(CH$68=Hire_Month,CG97&gt;0)*CG97*(1+Annual_Cost_of_Living_Adjustment))*(End_Date&gt;=CH$70)</f>
        <v>6440.471352</v>
      </c>
      <c r="CI97" s="460">
        <f>(CI$70=Hire_Date)*Monthly_Salary+(AND(CI$68&lt;&gt;Hire_Month)*CH97+AND(CI$68=Hire_Month,CH97&gt;0)*CH97*(1+Annual_Cost_of_Living_Adjustment))*(End_Date&gt;=CI$70)</f>
        <v>6440.471352</v>
      </c>
      <c r="CJ97" s="460">
        <f>(CJ$70=Hire_Date)*Monthly_Salary+(AND(CJ$68&lt;&gt;Hire_Month)*CI97+AND(CJ$68=Hire_Month,CI97&gt;0)*CI97*(1+Annual_Cost_of_Living_Adjustment))*(End_Date&gt;=CJ$70)</f>
        <v>6440.471352</v>
      </c>
      <c r="CK97" s="460">
        <f>(CK$70=Hire_Date)*Monthly_Salary+(AND(CK$68&lt;&gt;Hire_Month)*CJ97+AND(CK$68=Hire_Month,CJ97&gt;0)*CJ97*(1+Annual_Cost_of_Living_Adjustment))*(End_Date&gt;=CK$70)</f>
        <v>6569.280779</v>
      </c>
      <c r="CL97" s="460">
        <f>(CL$70=Hire_Date)*Monthly_Salary+(AND(CL$68&lt;&gt;Hire_Month)*CK97+AND(CL$68=Hire_Month,CK97&gt;0)*CK97*(1+Annual_Cost_of_Living_Adjustment))*(End_Date&gt;=CL$70)</f>
        <v>6569.280779</v>
      </c>
      <c r="CM97" s="460">
        <f>(CM$70=Hire_Date)*Monthly_Salary+(AND(CM$68&lt;&gt;Hire_Month)*CL97+AND(CM$68=Hire_Month,CL97&gt;0)*CL97*(1+Annual_Cost_of_Living_Adjustment))*(End_Date&gt;=CM$70)</f>
        <v>6569.280779</v>
      </c>
      <c r="CN97" s="460">
        <f>(CN$70=Hire_Date)*Monthly_Salary+(AND(CN$68&lt;&gt;Hire_Month)*CM97+AND(CN$68=Hire_Month,CM97&gt;0)*CM97*(1+Annual_Cost_of_Living_Adjustment))*(End_Date&gt;=CN$70)</f>
        <v>6569.280779</v>
      </c>
      <c r="CO97" s="460">
        <f>(CO$70=Hire_Date)*Monthly_Salary+(AND(CO$68&lt;&gt;Hire_Month)*CN97+AND(CO$68=Hire_Month,CN97&gt;0)*CN97*(1+Annual_Cost_of_Living_Adjustment))*(End_Date&gt;=CO$70)</f>
        <v>6569.280779</v>
      </c>
      <c r="CP97" s="460">
        <f>(CP$70=Hire_Date)*Monthly_Salary+(AND(CP$68&lt;&gt;Hire_Month)*CO97+AND(CP$68=Hire_Month,CO97&gt;0)*CO97*(1+Annual_Cost_of_Living_Adjustment))*(End_Date&gt;=CP$70)</f>
        <v>6569.280779</v>
      </c>
      <c r="CQ97" s="460">
        <f>(CQ$70=Hire_Date)*Monthly_Salary+(AND(CQ$68&lt;&gt;Hire_Month)*CP97+AND(CQ$68=Hire_Month,CP97&gt;0)*CP97*(1+Annual_Cost_of_Living_Adjustment))*(End_Date&gt;=CQ$70)</f>
        <v>6569.280779</v>
      </c>
      <c r="CR97" s="460">
        <f>(CR$70=Hire_Date)*Monthly_Salary+(AND(CR$68&lt;&gt;Hire_Month)*CQ97+AND(CR$68=Hire_Month,CQ97&gt;0)*CQ97*(1+Annual_Cost_of_Living_Adjustment))*(End_Date&gt;=CR$70)</f>
        <v>6569.280779</v>
      </c>
      <c r="CS97" s="460">
        <f>(CS$70=Hire_Date)*Monthly_Salary+(AND(CS$68&lt;&gt;Hire_Month)*CR97+AND(CS$68=Hire_Month,CR97&gt;0)*CR97*(1+Annual_Cost_of_Living_Adjustment))*(End_Date&gt;=CS$70)</f>
        <v>6569.280779</v>
      </c>
      <c r="CT97" s="460">
        <f>(CT$70=Hire_Date)*Monthly_Salary+(AND(CT$68&lt;&gt;Hire_Month)*CS97+AND(CT$68=Hire_Month,CS97&gt;0)*CS97*(1+Annual_Cost_of_Living_Adjustment))*(End_Date&gt;=CT$70)</f>
        <v>6569.280779</v>
      </c>
      <c r="CU97" s="460">
        <f>(CU$70=Hire_Date)*Monthly_Salary+(AND(CU$68&lt;&gt;Hire_Month)*CT97+AND(CU$68=Hire_Month,CT97&gt;0)*CT97*(1+Annual_Cost_of_Living_Adjustment))*(End_Date&gt;=CU$70)</f>
        <v>6569.280779</v>
      </c>
      <c r="CV97" s="460">
        <f>(CV$70=Hire_Date)*Monthly_Salary+(AND(CV$68&lt;&gt;Hire_Month)*CU97+AND(CV$68=Hire_Month,CU97&gt;0)*CU97*(1+Annual_Cost_of_Living_Adjustment))*(End_Date&gt;=CV$70)</f>
        <v>6569.280779</v>
      </c>
      <c r="CW97" s="460">
        <f>(CW$70=Hire_Date)*Monthly_Salary+(AND(CW$68&lt;&gt;Hire_Month)*CV97+AND(CW$68=Hire_Month,CV97&gt;0)*CV97*(1+Annual_Cost_of_Living_Adjustment))*(End_Date&gt;=CW$70)</f>
        <v>6700.666395</v>
      </c>
      <c r="CX97" s="460">
        <f>(CX$70=Hire_Date)*Monthly_Salary+(AND(CX$68&lt;&gt;Hire_Month)*CW97+AND(CX$68=Hire_Month,CW97&gt;0)*CW97*(1+Annual_Cost_of_Living_Adjustment))*(End_Date&gt;=CX$70)</f>
        <v>6700.666395</v>
      </c>
      <c r="CY97" s="460">
        <f>(CY$70=Hire_Date)*Monthly_Salary+(AND(CY$68&lt;&gt;Hire_Month)*CX97+AND(CY$68=Hire_Month,CX97&gt;0)*CX97*(1+Annual_Cost_of_Living_Adjustment))*(End_Date&gt;=CY$70)</f>
        <v>6700.666395</v>
      </c>
      <c r="CZ97" s="460">
        <f>(CZ$70=Hire_Date)*Monthly_Salary+(AND(CZ$68&lt;&gt;Hire_Month)*CY97+AND(CZ$68=Hire_Month,CY97&gt;0)*CY97*(1+Annual_Cost_of_Living_Adjustment))*(End_Date&gt;=CZ$70)</f>
        <v>6700.666395</v>
      </c>
      <c r="DA97" s="460">
        <f>(DA$70=Hire_Date)*Monthly_Salary+(AND(DA$68&lt;&gt;Hire_Month)*CZ97+AND(DA$68=Hire_Month,CZ97&gt;0)*CZ97*(1+Annual_Cost_of_Living_Adjustment))*(End_Date&gt;=DA$70)</f>
        <v>6700.666395</v>
      </c>
      <c r="DB97" s="460">
        <f>(DB$70=Hire_Date)*Monthly_Salary+(AND(DB$68&lt;&gt;Hire_Month)*DA97+AND(DB$68=Hire_Month,DA97&gt;0)*DA97*(1+Annual_Cost_of_Living_Adjustment))*(End_Date&gt;=DB$70)</f>
        <v>6700.666395</v>
      </c>
      <c r="DC97" s="460">
        <f>(DC$70=Hire_Date)*Monthly_Salary+(AND(DC$68&lt;&gt;Hire_Month)*DB97+AND(DC$68=Hire_Month,DB97&gt;0)*DB97*(1+Annual_Cost_of_Living_Adjustment))*(End_Date&gt;=DC$70)</f>
        <v>6700.666395</v>
      </c>
      <c r="DD97" s="460">
        <f>(DD$70=Hire_Date)*Monthly_Salary+(AND(DD$68&lt;&gt;Hire_Month)*DC97+AND(DD$68=Hire_Month,DC97&gt;0)*DC97*(1+Annual_Cost_of_Living_Adjustment))*(End_Date&gt;=DD$70)</f>
        <v>6700.666395</v>
      </c>
      <c r="DE97" s="460">
        <f>(DE$70=Hire_Date)*Monthly_Salary+(AND(DE$68&lt;&gt;Hire_Month)*DD97+AND(DE$68=Hire_Month,DD97&gt;0)*DD97*(1+Annual_Cost_of_Living_Adjustment))*(End_Date&gt;=DE$70)</f>
        <v>6700.666395</v>
      </c>
      <c r="DF97" s="460">
        <f>(DF$70=Hire_Date)*Monthly_Salary+(AND(DF$68&lt;&gt;Hire_Month)*DE97+AND(DF$68=Hire_Month,DE97&gt;0)*DE97*(1+Annual_Cost_of_Living_Adjustment))*(End_Date&gt;=DF$70)</f>
        <v>6700.666395</v>
      </c>
      <c r="DG97" s="460">
        <f>(DG$70=Hire_Date)*Monthly_Salary+(AND(DG$68&lt;&gt;Hire_Month)*DF97+AND(DG$68=Hire_Month,DF97&gt;0)*DF97*(1+Annual_Cost_of_Living_Adjustment))*(End_Date&gt;=DG$70)</f>
        <v>6700.666395</v>
      </c>
      <c r="DH97" s="460">
        <f>(DH$70=Hire_Date)*Monthly_Salary+(AND(DH$68&lt;&gt;Hire_Month)*DG97+AND(DH$68=Hire_Month,DG97&gt;0)*DG97*(1+Annual_Cost_of_Living_Adjustment))*(End_Date&gt;=DH$70)</f>
        <v>6700.666395</v>
      </c>
      <c r="DI97" s="460">
        <f>(DI$70=Hire_Date)*Monthly_Salary+(AND(DI$68&lt;&gt;Hire_Month)*DH97+AND(DI$68=Hire_Month,DH97&gt;0)*DH97*(1+Annual_Cost_of_Living_Adjustment))*(End_Date&gt;=DI$70)</f>
        <v>6834.679723</v>
      </c>
      <c r="DJ97" s="460">
        <f>(DJ$70=Hire_Date)*Monthly_Salary+(AND(DJ$68&lt;&gt;Hire_Month)*DI97+AND(DJ$68=Hire_Month,DI97&gt;0)*DI97*(1+Annual_Cost_of_Living_Adjustment))*(End_Date&gt;=DJ$70)</f>
        <v>6834.679723</v>
      </c>
      <c r="DK97" s="460">
        <f>(DK$70=Hire_Date)*Monthly_Salary+(AND(DK$68&lt;&gt;Hire_Month)*DJ97+AND(DK$68=Hire_Month,DJ97&gt;0)*DJ97*(1+Annual_Cost_of_Living_Adjustment))*(End_Date&gt;=DK$70)</f>
        <v>6834.679723</v>
      </c>
      <c r="DL97" s="460">
        <f>(DL$70=Hire_Date)*Monthly_Salary+(AND(DL$68&lt;&gt;Hire_Month)*DK97+AND(DL$68=Hire_Month,DK97&gt;0)*DK97*(1+Annual_Cost_of_Living_Adjustment))*(End_Date&gt;=DL$70)</f>
        <v>6834.679723</v>
      </c>
      <c r="DM97" s="460">
        <f>(DM$70=Hire_Date)*Monthly_Salary+(AND(DM$68&lt;&gt;Hire_Month)*DL97+AND(DM$68=Hire_Month,DL97&gt;0)*DL97*(1+Annual_Cost_of_Living_Adjustment))*(End_Date&gt;=DM$70)</f>
        <v>6834.679723</v>
      </c>
      <c r="DN97" s="460">
        <f>(DN$70=Hire_Date)*Monthly_Salary+(AND(DN$68&lt;&gt;Hire_Month)*DM97+AND(DN$68=Hire_Month,DM97&gt;0)*DM97*(1+Annual_Cost_of_Living_Adjustment))*(End_Date&gt;=DN$70)</f>
        <v>6834.679723</v>
      </c>
      <c r="DO97" s="460">
        <f>(DO$70=Hire_Date)*Monthly_Salary+(AND(DO$68&lt;&gt;Hire_Month)*DN97+AND(DO$68=Hire_Month,DN97&gt;0)*DN97*(1+Annual_Cost_of_Living_Adjustment))*(End_Date&gt;=DO$70)</f>
        <v>6834.679723</v>
      </c>
      <c r="DP97" s="460">
        <f>(DP$70=Hire_Date)*Monthly_Salary+(AND(DP$68&lt;&gt;Hire_Month)*DO97+AND(DP$68=Hire_Month,DO97&gt;0)*DO97*(1+Annual_Cost_of_Living_Adjustment))*(End_Date&gt;=DP$70)</f>
        <v>6834.679723</v>
      </c>
      <c r="DQ97" s="460">
        <f>(DQ$70=Hire_Date)*Monthly_Salary+(AND(DQ$68&lt;&gt;Hire_Month)*DP97+AND(DQ$68=Hire_Month,DP97&gt;0)*DP97*(1+Annual_Cost_of_Living_Adjustment))*(End_Date&gt;=DQ$70)</f>
        <v>6834.679723</v>
      </c>
      <c r="DR97" s="460">
        <f>(DR$70=Hire_Date)*Monthly_Salary+(AND(DR$68&lt;&gt;Hire_Month)*DQ97+AND(DR$68=Hire_Month,DQ97&gt;0)*DQ97*(1+Annual_Cost_of_Living_Adjustment))*(End_Date&gt;=DR$70)</f>
        <v>6834.679723</v>
      </c>
      <c r="DS97" s="460">
        <f>(DS$70=Hire_Date)*Monthly_Salary+(AND(DS$68&lt;&gt;Hire_Month)*DR97+AND(DS$68=Hire_Month,DR97&gt;0)*DR97*(1+Annual_Cost_of_Living_Adjustment))*(End_Date&gt;=DS$70)</f>
        <v>6834.679723</v>
      </c>
      <c r="DT97" s="460">
        <f>(DT$70=Hire_Date)*Monthly_Salary+(AND(DT$68&lt;&gt;Hire_Month)*DS97+AND(DT$68=Hire_Month,DS97&gt;0)*DS97*(1+Annual_Cost_of_Living_Adjustment))*(End_Date&gt;=DT$70)</f>
        <v>6834.679723</v>
      </c>
      <c r="DU97" s="460">
        <f>(DU$70=Hire_Date)*Monthly_Salary+(AND(DU$68&lt;&gt;Hire_Month)*DT97+AND(DU$68=Hire_Month,DT97&gt;0)*DT97*(1+Annual_Cost_of_Living_Adjustment))*(End_Date&gt;=DU$70)</f>
        <v>6971.373317</v>
      </c>
      <c r="DV97" s="460">
        <f>(DV$70=Hire_Date)*Monthly_Salary+(AND(DV$68&lt;&gt;Hire_Month)*DU97+AND(DV$68=Hire_Month,DU97&gt;0)*DU97*(1+Annual_Cost_of_Living_Adjustment))*(End_Date&gt;=DV$70)</f>
        <v>6971.373317</v>
      </c>
      <c r="DW97" s="460">
        <f>(DW$70=Hire_Date)*Monthly_Salary+(AND(DW$68&lt;&gt;Hire_Month)*DV97+AND(DW$68=Hire_Month,DV97&gt;0)*DV97*(1+Annual_Cost_of_Living_Adjustment))*(End_Date&gt;=DW$70)</f>
        <v>6971.373317</v>
      </c>
      <c r="DX97" s="460">
        <f>(DX$70=Hire_Date)*Monthly_Salary+(AND(DX$68&lt;&gt;Hire_Month)*DW97+AND(DX$68=Hire_Month,DW97&gt;0)*DW97*(1+Annual_Cost_of_Living_Adjustment))*(End_Date&gt;=DX$70)</f>
        <v>6971.373317</v>
      </c>
      <c r="DY97" s="460">
        <f>(DY$70=Hire_Date)*Monthly_Salary+(AND(DY$68&lt;&gt;Hire_Month)*DX97+AND(DY$68=Hire_Month,DX97&gt;0)*DX97*(1+Annual_Cost_of_Living_Adjustment))*(End_Date&gt;=DY$70)</f>
        <v>6971.373317</v>
      </c>
      <c r="DZ97" s="460">
        <f>(DZ$70=Hire_Date)*Monthly_Salary+(AND(DZ$68&lt;&gt;Hire_Month)*DY97+AND(DZ$68=Hire_Month,DY97&gt;0)*DY97*(1+Annual_Cost_of_Living_Adjustment))*(End_Date&gt;=DZ$70)</f>
        <v>6971.373317</v>
      </c>
      <c r="EA97" s="460">
        <f>(EA$70=Hire_Date)*Monthly_Salary+(AND(EA$68&lt;&gt;Hire_Month)*DZ97+AND(EA$68=Hire_Month,DZ97&gt;0)*DZ97*(1+Annual_Cost_of_Living_Adjustment))*(End_Date&gt;=EA$70)</f>
        <v>6971.373317</v>
      </c>
      <c r="EB97" s="460">
        <f>(EB$70=Hire_Date)*Monthly_Salary+(AND(EB$68&lt;&gt;Hire_Month)*EA97+AND(EB$68=Hire_Month,EA97&gt;0)*EA97*(1+Annual_Cost_of_Living_Adjustment))*(End_Date&gt;=EB$70)</f>
        <v>6971.373317</v>
      </c>
      <c r="EC97" s="460">
        <f>(EC$70=Hire_Date)*Monthly_Salary+(AND(EC$68&lt;&gt;Hire_Month)*EB97+AND(EC$68=Hire_Month,EB97&gt;0)*EB97*(1+Annual_Cost_of_Living_Adjustment))*(End_Date&gt;=EC$70)</f>
        <v>6971.373317</v>
      </c>
      <c r="ED97" s="460">
        <f>(ED$70=Hire_Date)*Monthly_Salary+(AND(ED$68&lt;&gt;Hire_Month)*EC97+AND(ED$68=Hire_Month,EC97&gt;0)*EC97*(1+Annual_Cost_of_Living_Adjustment))*(End_Date&gt;=ED$70)</f>
        <v>6971.373317</v>
      </c>
      <c r="EE97" s="460">
        <f>(EE$70=Hire_Date)*Monthly_Salary+(AND(EE$68&lt;&gt;Hire_Month)*ED97+AND(EE$68=Hire_Month,ED97&gt;0)*ED97*(1+Annual_Cost_of_Living_Adjustment))*(End_Date&gt;=EE$70)</f>
        <v>6971.373317</v>
      </c>
      <c r="EF97" s="461">
        <f>(EF$70=Hire_Date)*Monthly_Salary+(AND(EF$68&lt;&gt;Hire_Month)*EE97+AND(EF$68=Hire_Month,EE97&gt;0)*EE97*(1+Annual_Cost_of_Living_Adjustment))*(End_Date&gt;=EF$70)</f>
        <v>6971.373317</v>
      </c>
      <c r="EG97" s="461">
        <f>(EG$70=Hire_Date)*Monthly_Salary+(AND(EG$68&lt;&gt;Hire_Month)*EF97+AND(EG$68=Hire_Month,EF97&gt;0)*EF97*(1+Annual_Cost_of_Living_Adjustment))*(End_Date&gt;=EG$70)</f>
        <v>7110.800783</v>
      </c>
      <c r="EH97" s="461">
        <f>(EH$70=Hire_Date)*Monthly_Salary+(AND(EH$68&lt;&gt;Hire_Month)*EG97+AND(EH$68=Hire_Month,EG97&gt;0)*EG97*(1+Annual_Cost_of_Living_Adjustment))*(End_Date&gt;=EH$70)</f>
        <v>7110.800783</v>
      </c>
      <c r="EI97" s="461">
        <f>(EI$70=Hire_Date)*Monthly_Salary+(AND(EI$68&lt;&gt;Hire_Month)*EH97+AND(EI$68=Hire_Month,EH97&gt;0)*EH97*(1+Annual_Cost_of_Living_Adjustment))*(End_Date&gt;=EI$70)</f>
        <v>7110.800783</v>
      </c>
      <c r="EJ97" s="461">
        <f>(EJ$70=Hire_Date)*Monthly_Salary+(AND(EJ$68&lt;&gt;Hire_Month)*EI97+AND(EJ$68=Hire_Month,EI97&gt;0)*EI97*(1+Annual_Cost_of_Living_Adjustment))*(End_Date&gt;=EJ$70)</f>
        <v>7110.800783</v>
      </c>
      <c r="EK97" s="461">
        <f>(EK$70=Hire_Date)*Monthly_Salary+(AND(EK$68&lt;&gt;Hire_Month)*EJ97+AND(EK$68=Hire_Month,EJ97&gt;0)*EJ97*(1+Annual_Cost_of_Living_Adjustment))*(End_Date&gt;=EK$70)</f>
        <v>7110.800783</v>
      </c>
      <c r="EL97" s="461">
        <f>(EL$70=Hire_Date)*Monthly_Salary+(AND(EL$68&lt;&gt;Hire_Month)*EK97+AND(EL$68=Hire_Month,EK97&gt;0)*EK97*(1+Annual_Cost_of_Living_Adjustment))*(End_Date&gt;=EL$70)</f>
        <v>7110.800783</v>
      </c>
      <c r="EM97" s="461">
        <f>(EM$70=Hire_Date)*Monthly_Salary+(AND(EM$68&lt;&gt;Hire_Month)*EL97+AND(EM$68=Hire_Month,EL97&gt;0)*EL97*(1+Annual_Cost_of_Living_Adjustment))*(End_Date&gt;=EM$70)</f>
        <v>7110.800783</v>
      </c>
      <c r="EN97" s="461">
        <f>(EN$70=Hire_Date)*Monthly_Salary+(AND(EN$68&lt;&gt;Hire_Month)*EM97+AND(EN$68=Hire_Month,EM97&gt;0)*EM97*(1+Annual_Cost_of_Living_Adjustment))*(End_Date&gt;=EN$70)</f>
        <v>7110.800783</v>
      </c>
      <c r="EO97" s="461">
        <f>(EO$70=Hire_Date)*Monthly_Salary+(AND(EO$68&lt;&gt;Hire_Month)*EN97+AND(EO$68=Hire_Month,EN97&gt;0)*EN97*(1+Annual_Cost_of_Living_Adjustment))*(End_Date&gt;=EO$70)</f>
        <v>7110.800783</v>
      </c>
      <c r="EP97" s="461">
        <f>(EP$70=Hire_Date)*Monthly_Salary+(AND(EP$68&lt;&gt;Hire_Month)*EO97+AND(EP$68=Hire_Month,EO97&gt;0)*EO97*(1+Annual_Cost_of_Living_Adjustment))*(End_Date&gt;=EP$70)</f>
        <v>7110.800783</v>
      </c>
      <c r="EQ97" s="461">
        <f>(EQ$70=Hire_Date)*Monthly_Salary+(AND(EQ$68&lt;&gt;Hire_Month)*EP97+AND(EQ$68=Hire_Month,EP97&gt;0)*EP97*(1+Annual_Cost_of_Living_Adjustment))*(End_Date&gt;=EQ$70)</f>
        <v>7110.800783</v>
      </c>
      <c r="ER97" s="461">
        <f>(ER$70=Hire_Date)*Monthly_Salary+(AND(ER$68&lt;&gt;Hire_Month)*EQ97+AND(ER$68=Hire_Month,EQ97&gt;0)*EQ97*(1+Annual_Cost_of_Living_Adjustment))*(End_Date&gt;=ER$70)</f>
        <v>7110.800783</v>
      </c>
      <c r="ES97" s="371"/>
      <c r="ET97" s="1"/>
      <c r="EU97" s="390"/>
      <c r="EV97" s="462" t="str">
        <f t="shared" si="97"/>
        <v>Marketing manager</v>
      </c>
      <c r="EW97" s="463">
        <f>($K97&lt;DATE(Starting_Year,1,1))*1</f>
        <v>0</v>
      </c>
      <c r="EX97" s="463">
        <f>+COUNTIF(Q97,"&gt;0")*FTE</f>
        <v>1</v>
      </c>
      <c r="EY97" s="463">
        <f>+COUNTIF(R97,"&gt;0")*FTE</f>
        <v>1</v>
      </c>
      <c r="EZ97" s="463">
        <f>+COUNTIF(S97,"&gt;0")*FTE</f>
        <v>1</v>
      </c>
      <c r="FA97" s="463">
        <f>+COUNTIF(T97,"&gt;0")*FTE</f>
        <v>1</v>
      </c>
      <c r="FB97" s="463">
        <f>+COUNTIF(U97,"&gt;0")*FTE</f>
        <v>1</v>
      </c>
      <c r="FC97" s="463">
        <f>+COUNTIF(V97,"&gt;0")*FTE</f>
        <v>1</v>
      </c>
      <c r="FD97" s="463">
        <f>+COUNTIF(W97,"&gt;0")*FTE</f>
        <v>1</v>
      </c>
      <c r="FE97" s="463">
        <f>+COUNTIF(X97,"&gt;0")*FTE</f>
        <v>1</v>
      </c>
      <c r="FF97" s="463">
        <f>+COUNTIF(Y97,"&gt;0")*FTE</f>
        <v>1</v>
      </c>
      <c r="FG97" s="463">
        <f>+COUNTIF(Z97,"&gt;0")*FTE</f>
        <v>1</v>
      </c>
      <c r="FH97" s="463">
        <f>+COUNTIF(AA97,"&gt;0")*FTE</f>
        <v>1</v>
      </c>
      <c r="FI97" s="463">
        <f>+COUNTIF(AB97,"&gt;0")*FTE</f>
        <v>1</v>
      </c>
      <c r="FJ97" s="463">
        <f>+COUNTIF(AC97,"&gt;0")*FTE</f>
        <v>1</v>
      </c>
      <c r="FK97" s="463">
        <f>+COUNTIF(AD97,"&gt;0")*FTE</f>
        <v>1</v>
      </c>
      <c r="FL97" s="463">
        <f>+COUNTIF(AE97,"&gt;0")*FTE</f>
        <v>1</v>
      </c>
      <c r="FM97" s="463">
        <f>+COUNTIF(AF97,"&gt;0")*FTE</f>
        <v>1</v>
      </c>
      <c r="FN97" s="463">
        <f>+COUNTIF(AG97,"&gt;0")*FTE</f>
        <v>1</v>
      </c>
      <c r="FO97" s="463">
        <f>+COUNTIF(AH97,"&gt;0")*FTE</f>
        <v>1</v>
      </c>
      <c r="FP97" s="463">
        <f>+COUNTIF(AI97,"&gt;0")*FTE</f>
        <v>1</v>
      </c>
      <c r="FQ97" s="463">
        <f>+COUNTIF(AJ97,"&gt;0")*FTE</f>
        <v>1</v>
      </c>
      <c r="FR97" s="463">
        <f>+COUNTIF(AK97,"&gt;0")*FTE</f>
        <v>1</v>
      </c>
      <c r="FS97" s="463">
        <f>+COUNTIF(AL97,"&gt;0")*FTE</f>
        <v>1</v>
      </c>
      <c r="FT97" s="463">
        <f>+COUNTIF(AM97,"&gt;0")*FTE</f>
        <v>1</v>
      </c>
      <c r="FU97" s="463">
        <f>+COUNTIF(AN97,"&gt;0")*FTE</f>
        <v>1</v>
      </c>
      <c r="FV97" s="463">
        <f>+COUNTIF(AO97,"&gt;0")*FTE</f>
        <v>1</v>
      </c>
      <c r="FW97" s="463">
        <f>+COUNTIF(AP97,"&gt;0")*FTE</f>
        <v>1</v>
      </c>
      <c r="FX97" s="463">
        <f>+COUNTIF(AQ97,"&gt;0")*FTE</f>
        <v>1</v>
      </c>
      <c r="FY97" s="463">
        <f>+COUNTIF(AR97,"&gt;0")*FTE</f>
        <v>1</v>
      </c>
      <c r="FZ97" s="463">
        <f>+COUNTIF(AS97,"&gt;0")*FTE</f>
        <v>1</v>
      </c>
      <c r="GA97" s="463">
        <f>+COUNTIF(AT97,"&gt;0")*FTE</f>
        <v>1</v>
      </c>
      <c r="GB97" s="463">
        <f>+COUNTIF(AU97,"&gt;0")*FTE</f>
        <v>1</v>
      </c>
      <c r="GC97" s="463">
        <f>+COUNTIF(AV97,"&gt;0")*FTE</f>
        <v>1</v>
      </c>
      <c r="GD97" s="463">
        <f>+COUNTIF(AW97,"&gt;0")*FTE</f>
        <v>1</v>
      </c>
      <c r="GE97" s="463">
        <f>+COUNTIF(AX97,"&gt;0")*FTE</f>
        <v>1</v>
      </c>
      <c r="GF97" s="463">
        <f>+COUNTIF(AY97,"&gt;0")*FTE</f>
        <v>1</v>
      </c>
      <c r="GG97" s="463">
        <f>+COUNTIF(AZ97,"&gt;0")*FTE</f>
        <v>1</v>
      </c>
      <c r="GH97" s="463">
        <f>+COUNTIF(BA97,"&gt;0")*FTE</f>
        <v>1</v>
      </c>
      <c r="GI97" s="463">
        <f>+COUNTIF(BB97,"&gt;0")*FTE</f>
        <v>1</v>
      </c>
      <c r="GJ97" s="463">
        <f>+COUNTIF(BC97,"&gt;0")*FTE</f>
        <v>1</v>
      </c>
      <c r="GK97" s="463">
        <f>+COUNTIF(BD97,"&gt;0")*FTE</f>
        <v>1</v>
      </c>
      <c r="GL97" s="463">
        <f>+COUNTIF(BE97,"&gt;0")*FTE</f>
        <v>1</v>
      </c>
      <c r="GM97" s="463">
        <f>+COUNTIF(BF97,"&gt;0")*FTE</f>
        <v>1</v>
      </c>
      <c r="GN97" s="463">
        <f>+COUNTIF(BG97,"&gt;0")*FTE</f>
        <v>1</v>
      </c>
      <c r="GO97" s="463">
        <f>+COUNTIF(BH97,"&gt;0")*FTE</f>
        <v>1</v>
      </c>
      <c r="GP97" s="463">
        <f>+COUNTIF(BI97,"&gt;0")*FTE</f>
        <v>1</v>
      </c>
      <c r="GQ97" s="463">
        <f>+COUNTIF(BJ97,"&gt;0")*FTE</f>
        <v>1</v>
      </c>
      <c r="GR97" s="463">
        <f>+COUNTIF(BK97,"&gt;0")*FTE</f>
        <v>1</v>
      </c>
      <c r="GS97" s="463">
        <f>+COUNTIF(BL97,"&gt;0")*FTE</f>
        <v>1</v>
      </c>
      <c r="GT97" s="463">
        <f>+COUNTIF(BM97,"&gt;0")*FTE</f>
        <v>1</v>
      </c>
      <c r="GU97" s="463">
        <f>+COUNTIF(BN97,"&gt;0")*FTE</f>
        <v>1</v>
      </c>
      <c r="GV97" s="463">
        <f>+COUNTIF(BO97,"&gt;0")*FTE</f>
        <v>1</v>
      </c>
      <c r="GW97" s="463">
        <f>+COUNTIF(BP97,"&gt;0")*FTE</f>
        <v>1</v>
      </c>
      <c r="GX97" s="463">
        <f>+COUNTIF(BQ97,"&gt;0")*FTE</f>
        <v>1</v>
      </c>
      <c r="GY97" s="463">
        <f>+COUNTIF(BR97,"&gt;0")*FTE</f>
        <v>1</v>
      </c>
      <c r="GZ97" s="463">
        <f>+COUNTIF(BS97,"&gt;0")*FTE</f>
        <v>1</v>
      </c>
      <c r="HA97" s="463">
        <f>+COUNTIF(BT97,"&gt;0")*FTE</f>
        <v>1</v>
      </c>
      <c r="HB97" s="463">
        <f>+COUNTIF(BU97,"&gt;0")*FTE</f>
        <v>1</v>
      </c>
      <c r="HC97" s="463">
        <f>+COUNTIF(BV97,"&gt;0")*FTE</f>
        <v>1</v>
      </c>
      <c r="HD97" s="463">
        <f>+COUNTIF(BW97,"&gt;0")*FTE</f>
        <v>1</v>
      </c>
      <c r="HE97" s="463">
        <f>+COUNTIF(BX97,"&gt;0")*FTE</f>
        <v>1</v>
      </c>
      <c r="HF97" s="463">
        <f>+COUNTIF(BY97,"&gt;0")*FTE</f>
        <v>1</v>
      </c>
      <c r="HG97" s="463">
        <f>+COUNTIF(BZ97,"&gt;0")*FTE</f>
        <v>1</v>
      </c>
      <c r="HH97" s="463">
        <f>+COUNTIF(CA97,"&gt;0")*FTE</f>
        <v>1</v>
      </c>
      <c r="HI97" s="463">
        <f>+COUNTIF(CB97,"&gt;0")*FTE</f>
        <v>1</v>
      </c>
      <c r="HJ97" s="463">
        <f>+COUNTIF(CC97,"&gt;0")*FTE</f>
        <v>1</v>
      </c>
      <c r="HK97" s="463">
        <f>+COUNTIF(CD97,"&gt;0")*FTE</f>
        <v>1</v>
      </c>
      <c r="HL97" s="463">
        <f>+COUNTIF(CE97,"&gt;0")*FTE</f>
        <v>1</v>
      </c>
      <c r="HM97" s="463">
        <f>+COUNTIF(CF97,"&gt;0")*FTE</f>
        <v>1</v>
      </c>
      <c r="HN97" s="463">
        <f>+COUNTIF(CG97,"&gt;0")*FTE</f>
        <v>1</v>
      </c>
      <c r="HO97" s="463">
        <f>+COUNTIF(CH97,"&gt;0")*FTE</f>
        <v>1</v>
      </c>
      <c r="HP97" s="463">
        <f>+COUNTIF(CI97,"&gt;0")*FTE</f>
        <v>1</v>
      </c>
      <c r="HQ97" s="463">
        <f>+COUNTIF(CJ97,"&gt;0")*FTE</f>
        <v>1</v>
      </c>
      <c r="HR97" s="463">
        <f>+COUNTIF(CK97,"&gt;0")*FTE</f>
        <v>1</v>
      </c>
      <c r="HS97" s="463">
        <f>+COUNTIF(CL97,"&gt;0")*FTE</f>
        <v>1</v>
      </c>
      <c r="HT97" s="463">
        <f>+COUNTIF(CM97,"&gt;0")*FTE</f>
        <v>1</v>
      </c>
      <c r="HU97" s="463">
        <f>+COUNTIF(CN97,"&gt;0")*FTE</f>
        <v>1</v>
      </c>
      <c r="HV97" s="463">
        <f>+COUNTIF(CO97,"&gt;0")*FTE</f>
        <v>1</v>
      </c>
      <c r="HW97" s="463">
        <f>+COUNTIF(CP97,"&gt;0")*FTE</f>
        <v>1</v>
      </c>
      <c r="HX97" s="463">
        <f>+COUNTIF(CQ97,"&gt;0")*FTE</f>
        <v>1</v>
      </c>
      <c r="HY97" s="463">
        <f>+COUNTIF(CR97,"&gt;0")*FTE</f>
        <v>1</v>
      </c>
      <c r="HZ97" s="463">
        <f>+COUNTIF(CS97,"&gt;0")*FTE</f>
        <v>1</v>
      </c>
      <c r="IA97" s="463">
        <f>+COUNTIF(CT97,"&gt;0")*FTE</f>
        <v>1</v>
      </c>
      <c r="IB97" s="463">
        <f>+COUNTIF(CU97,"&gt;0")*FTE</f>
        <v>1</v>
      </c>
      <c r="IC97" s="463">
        <f>+COUNTIF(CV97,"&gt;0")*FTE</f>
        <v>1</v>
      </c>
      <c r="ID97" s="463">
        <f>+COUNTIF(CW97,"&gt;0")*FTE</f>
        <v>1</v>
      </c>
      <c r="IE97" s="463">
        <f>+COUNTIF(CX97,"&gt;0")*FTE</f>
        <v>1</v>
      </c>
      <c r="IF97" s="463">
        <f>+COUNTIF(CY97,"&gt;0")*FTE</f>
        <v>1</v>
      </c>
      <c r="IG97" s="463">
        <f>+COUNTIF(CZ97,"&gt;0")*FTE</f>
        <v>1</v>
      </c>
      <c r="IH97" s="463">
        <f>+COUNTIF(DA97,"&gt;0")*FTE</f>
        <v>1</v>
      </c>
      <c r="II97" s="463">
        <f>+COUNTIF(DB97,"&gt;0")*FTE</f>
        <v>1</v>
      </c>
      <c r="IJ97" s="463">
        <f>+COUNTIF(DC97,"&gt;0")*FTE</f>
        <v>1</v>
      </c>
      <c r="IK97" s="463">
        <f>+COUNTIF(DD97,"&gt;0")*FTE</f>
        <v>1</v>
      </c>
      <c r="IL97" s="463">
        <f>+COUNTIF(DE97,"&gt;0")*FTE</f>
        <v>1</v>
      </c>
      <c r="IM97" s="463">
        <f>+COUNTIF(DF97,"&gt;0")*FTE</f>
        <v>1</v>
      </c>
      <c r="IN97" s="463">
        <f>+COUNTIF(DG97,"&gt;0")*FTE</f>
        <v>1</v>
      </c>
      <c r="IO97" s="463">
        <f>+COUNTIF(DH97,"&gt;0")*FTE</f>
        <v>1</v>
      </c>
      <c r="IP97" s="463">
        <f>+COUNTIF(DI97,"&gt;0")*FTE</f>
        <v>1</v>
      </c>
      <c r="IQ97" s="463">
        <f>+COUNTIF(DJ97,"&gt;0")*FTE</f>
        <v>1</v>
      </c>
      <c r="IR97" s="463">
        <f>+COUNTIF(DK97,"&gt;0")*FTE</f>
        <v>1</v>
      </c>
      <c r="IS97" s="463">
        <f>+COUNTIF(DL97,"&gt;0")*FTE</f>
        <v>1</v>
      </c>
      <c r="IT97" s="463">
        <f>+COUNTIF(DM97,"&gt;0")*FTE</f>
        <v>1</v>
      </c>
      <c r="IU97" s="463">
        <f>+COUNTIF(DN97,"&gt;0")*FTE</f>
        <v>1</v>
      </c>
      <c r="IV97" s="463">
        <f>+COUNTIF(DO97,"&gt;0")*FTE</f>
        <v>1</v>
      </c>
      <c r="IW97" s="463">
        <f>+COUNTIF(DP97,"&gt;0")*FTE</f>
        <v>1</v>
      </c>
      <c r="IX97" s="463">
        <f>+COUNTIF(DQ97,"&gt;0")*FTE</f>
        <v>1</v>
      </c>
      <c r="IY97" s="463">
        <f>+COUNTIF(DR97,"&gt;0")*FTE</f>
        <v>1</v>
      </c>
      <c r="IZ97" s="463">
        <f>+COUNTIF(DS97,"&gt;0")*FTE</f>
        <v>1</v>
      </c>
      <c r="JA97" s="463">
        <f>+COUNTIF(DT97,"&gt;0")*FTE</f>
        <v>1</v>
      </c>
      <c r="JB97" s="463">
        <f>+COUNTIF(DU97,"&gt;0")*FTE</f>
        <v>1</v>
      </c>
      <c r="JC97" s="463">
        <f>+COUNTIF(DV97,"&gt;0")*FTE</f>
        <v>1</v>
      </c>
      <c r="JD97" s="463">
        <f>+COUNTIF(DW97,"&gt;0")*FTE</f>
        <v>1</v>
      </c>
      <c r="JE97" s="463">
        <f>+COUNTIF(DX97,"&gt;0")*FTE</f>
        <v>1</v>
      </c>
      <c r="JF97" s="463">
        <f>+COUNTIF(DY97,"&gt;0")*FTE</f>
        <v>1</v>
      </c>
      <c r="JG97" s="463">
        <f>+COUNTIF(DZ97,"&gt;0")*FTE</f>
        <v>1</v>
      </c>
      <c r="JH97" s="463">
        <f>+COUNTIF(EA97,"&gt;0")*FTE</f>
        <v>1</v>
      </c>
      <c r="JI97" s="463">
        <f>+COUNTIF(EB97,"&gt;0")*FTE</f>
        <v>1</v>
      </c>
      <c r="JJ97" s="463">
        <f>+COUNTIF(EC97,"&gt;0")*FTE</f>
        <v>1</v>
      </c>
      <c r="JK97" s="463">
        <f>+COUNTIF(ED97,"&gt;0")*FTE</f>
        <v>1</v>
      </c>
      <c r="JL97" s="463">
        <f>+COUNTIF(EE97,"&gt;0")*FTE</f>
        <v>1</v>
      </c>
      <c r="JM97" s="463">
        <f>+COUNTIF(EF97,"&gt;0")*FTE</f>
        <v>1</v>
      </c>
      <c r="JN97" s="463">
        <f>+COUNTIF(EG97,"&gt;0")*FTE</f>
        <v>1</v>
      </c>
      <c r="JO97" s="463">
        <f>+COUNTIF(EH97,"&gt;0")*FTE</f>
        <v>1</v>
      </c>
      <c r="JP97" s="463">
        <f>+COUNTIF(EI97,"&gt;0")*FTE</f>
        <v>1</v>
      </c>
      <c r="JQ97" s="463">
        <f>+COUNTIF(EJ97,"&gt;0")*FTE</f>
        <v>1</v>
      </c>
      <c r="JR97" s="463">
        <f>+COUNTIF(EK97,"&gt;0")*FTE</f>
        <v>1</v>
      </c>
      <c r="JS97" s="463">
        <f>+COUNTIF(EL97,"&gt;0")*FTE</f>
        <v>1</v>
      </c>
      <c r="JT97" s="463">
        <f>+COUNTIF(EM97,"&gt;0")*FTE</f>
        <v>1</v>
      </c>
      <c r="JU97" s="463">
        <f>+COUNTIF(EN97,"&gt;0")*FTE</f>
        <v>1</v>
      </c>
      <c r="JV97" s="463">
        <f>+COUNTIF(EO97,"&gt;0")*FTE</f>
        <v>1</v>
      </c>
      <c r="JW97" s="463">
        <f>+COUNTIF(EP97,"&gt;0")*FTE</f>
        <v>1</v>
      </c>
      <c r="JX97" s="463">
        <f>+COUNTIF(EQ97,"&gt;0")*FTE</f>
        <v>1</v>
      </c>
      <c r="JY97" s="463">
        <f>+COUNTIF(ER97,"&gt;0")*FTE</f>
        <v>1</v>
      </c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</row>
    <row r="98" ht="12.75" customHeight="1">
      <c r="A98" s="467"/>
      <c r="B98" s="488"/>
      <c r="C98" s="484"/>
      <c r="D98" s="485"/>
      <c r="E98" s="486"/>
      <c r="F98" s="485"/>
      <c r="G98" s="485"/>
      <c r="H98" s="485"/>
      <c r="I98" s="485"/>
      <c r="J98" s="487"/>
      <c r="K98" s="465">
        <f>+DATE((Starting_Year+F98-1)*ISNUMBER(F98)+2099*ISBLANK(F98),G98*ISNUMBER(G98)+12*ISBLANK(G98),1)</f>
        <v>73020</v>
      </c>
      <c r="L98" s="466">
        <f>+DATE((Starting_Year+H98-1)*ISNUMBER(H98)+2099*ISBLANK(H98),I98*ISNUMBER(I98)+12*ISBLANK(I98),1)</f>
        <v>73020</v>
      </c>
      <c r="M98" s="171">
        <f t="shared" si="95"/>
        <v>0</v>
      </c>
      <c r="N98" s="458" t="str">
        <f t="shared" si="96"/>
        <v/>
      </c>
      <c r="O98" s="82"/>
      <c r="P98" s="459"/>
      <c r="Q98" s="460">
        <f>(Q$70&gt;=Hire_Date)*Monthly_Salary+(AND(Q$68&lt;&gt;Hire_Month)*P98+AND(Q$68=Hire_Month,P98&gt;0)*P98*(1+Annual_Cost_of_Living_Adjustment))*(End_Date&gt;=Q$70)</f>
        <v>0</v>
      </c>
      <c r="R98" s="460">
        <f>(R$70=Hire_Date)*Monthly_Salary+(AND(R$68&lt;&gt;Hire_Month)*Q98+AND(R$68=Hire_Month,Q98&gt;0)*Q98*(1+Annual_Cost_of_Living_Adjustment))*(End_Date&gt;=R$70)</f>
        <v>0</v>
      </c>
      <c r="S98" s="460">
        <f>(S$70=Hire_Date)*Monthly_Salary+(AND(S$68&lt;&gt;Hire_Month)*R98+AND(S$68=Hire_Month,R98&gt;0)*R98*(1+Annual_Cost_of_Living_Adjustment))*(End_Date&gt;=S$70)</f>
        <v>0</v>
      </c>
      <c r="T98" s="460">
        <f>(T$70=Hire_Date)*Monthly_Salary+(AND(T$68&lt;&gt;Hire_Month)*S98+AND(T$68=Hire_Month,S98&gt;0)*S98*(1+Annual_Cost_of_Living_Adjustment))*(End_Date&gt;=T$70)</f>
        <v>0</v>
      </c>
      <c r="U98" s="460">
        <f>(U$70=Hire_Date)*Monthly_Salary+(AND(U$68&lt;&gt;Hire_Month)*T98+AND(U$68=Hire_Month,T98&gt;0)*T98*(1+Annual_Cost_of_Living_Adjustment))*(End_Date&gt;=U$70)</f>
        <v>0</v>
      </c>
      <c r="V98" s="460">
        <f>(V$70=Hire_Date)*Monthly_Salary+(AND(V$68&lt;&gt;Hire_Month)*U98+AND(V$68=Hire_Month,U98&gt;0)*U98*(1+Annual_Cost_of_Living_Adjustment))*(End_Date&gt;=V$70)</f>
        <v>0</v>
      </c>
      <c r="W98" s="460">
        <f>(W$70=Hire_Date)*Monthly_Salary+(AND(W$68&lt;&gt;Hire_Month)*V98+AND(W$68=Hire_Month,V98&gt;0)*V98*(1+Annual_Cost_of_Living_Adjustment))*(End_Date&gt;=W$70)</f>
        <v>0</v>
      </c>
      <c r="X98" s="460">
        <f>(X$70=Hire_Date)*Monthly_Salary+(AND(X$68&lt;&gt;Hire_Month)*W98+AND(X$68=Hire_Month,W98&gt;0)*W98*(1+Annual_Cost_of_Living_Adjustment))*(End_Date&gt;=X$70)</f>
        <v>0</v>
      </c>
      <c r="Y98" s="460">
        <f>(Y$70=Hire_Date)*Monthly_Salary+(AND(Y$68&lt;&gt;Hire_Month)*X98+AND(Y$68=Hire_Month,X98&gt;0)*X98*(1+Annual_Cost_of_Living_Adjustment))*(End_Date&gt;=Y$70)</f>
        <v>0</v>
      </c>
      <c r="Z98" s="460">
        <f>(Z$70=Hire_Date)*Monthly_Salary+(AND(Z$68&lt;&gt;Hire_Month)*Y98+AND(Z$68=Hire_Month,Y98&gt;0)*Y98*(1+Annual_Cost_of_Living_Adjustment))*(End_Date&gt;=Z$70)</f>
        <v>0</v>
      </c>
      <c r="AA98" s="460">
        <f>(AA$70=Hire_Date)*Monthly_Salary+(AND(AA$68&lt;&gt;Hire_Month)*Z98+AND(AA$68=Hire_Month,Z98&gt;0)*Z98*(1+Annual_Cost_of_Living_Adjustment))*(End_Date&gt;=AA$70)</f>
        <v>0</v>
      </c>
      <c r="AB98" s="460">
        <f>(AB$70=Hire_Date)*Monthly_Salary+(AND(AB$68&lt;&gt;Hire_Month)*AA98+AND(AB$68=Hire_Month,AA98&gt;0)*AA98*(1+Annual_Cost_of_Living_Adjustment))*(End_Date&gt;=AB$70)</f>
        <v>0</v>
      </c>
      <c r="AC98" s="460">
        <f>(AC$70=Hire_Date)*Monthly_Salary+(AND(AC$68&lt;&gt;Hire_Month)*AB98+AND(AC$68=Hire_Month,AB98&gt;0)*AB98*(1+Annual_Cost_of_Living_Adjustment))*(End_Date&gt;=AC$70)</f>
        <v>0</v>
      </c>
      <c r="AD98" s="460">
        <f>(AD$70=Hire_Date)*Monthly_Salary+(AND(AD$68&lt;&gt;Hire_Month)*AC98+AND(AD$68=Hire_Month,AC98&gt;0)*AC98*(1+Annual_Cost_of_Living_Adjustment))*(End_Date&gt;=AD$70)</f>
        <v>0</v>
      </c>
      <c r="AE98" s="460">
        <f>(AE$70=Hire_Date)*Monthly_Salary+(AND(AE$68&lt;&gt;Hire_Month)*AD98+AND(AE$68=Hire_Month,AD98&gt;0)*AD98*(1+Annual_Cost_of_Living_Adjustment))*(End_Date&gt;=AE$70)</f>
        <v>0</v>
      </c>
      <c r="AF98" s="460">
        <f>(AF$70=Hire_Date)*Monthly_Salary+(AND(AF$68&lt;&gt;Hire_Month)*AE98+AND(AF$68=Hire_Month,AE98&gt;0)*AE98*(1+Annual_Cost_of_Living_Adjustment))*(End_Date&gt;=AF$70)</f>
        <v>0</v>
      </c>
      <c r="AG98" s="460">
        <f>(AG$70=Hire_Date)*Monthly_Salary+(AND(AG$68&lt;&gt;Hire_Month)*AF98+AND(AG$68=Hire_Month,AF98&gt;0)*AF98*(1+Annual_Cost_of_Living_Adjustment))*(End_Date&gt;=AG$70)</f>
        <v>0</v>
      </c>
      <c r="AH98" s="460">
        <f>(AH$70=Hire_Date)*Monthly_Salary+(AND(AH$68&lt;&gt;Hire_Month)*AG98+AND(AH$68=Hire_Month,AG98&gt;0)*AG98*(1+Annual_Cost_of_Living_Adjustment))*(End_Date&gt;=AH$70)</f>
        <v>0</v>
      </c>
      <c r="AI98" s="460">
        <f>(AI$70=Hire_Date)*Monthly_Salary+(AND(AI$68&lt;&gt;Hire_Month)*AH98+AND(AI$68=Hire_Month,AH98&gt;0)*AH98*(1+Annual_Cost_of_Living_Adjustment))*(End_Date&gt;=AI$70)</f>
        <v>0</v>
      </c>
      <c r="AJ98" s="460">
        <f>(AJ$70=Hire_Date)*Monthly_Salary+(AND(AJ$68&lt;&gt;Hire_Month)*AI98+AND(AJ$68=Hire_Month,AI98&gt;0)*AI98*(1+Annual_Cost_of_Living_Adjustment))*(End_Date&gt;=AJ$70)</f>
        <v>0</v>
      </c>
      <c r="AK98" s="460">
        <f>(AK$70=Hire_Date)*Monthly_Salary+(AND(AK$68&lt;&gt;Hire_Month)*AJ98+AND(AK$68=Hire_Month,AJ98&gt;0)*AJ98*(1+Annual_Cost_of_Living_Adjustment))*(End_Date&gt;=AK$70)</f>
        <v>0</v>
      </c>
      <c r="AL98" s="460">
        <f>(AL$70=Hire_Date)*Monthly_Salary+(AND(AL$68&lt;&gt;Hire_Month)*AK98+AND(AL$68=Hire_Month,AK98&gt;0)*AK98*(1+Annual_Cost_of_Living_Adjustment))*(End_Date&gt;=AL$70)</f>
        <v>0</v>
      </c>
      <c r="AM98" s="460">
        <f>(AM$70=Hire_Date)*Monthly_Salary+(AND(AM$68&lt;&gt;Hire_Month)*AL98+AND(AM$68=Hire_Month,AL98&gt;0)*AL98*(1+Annual_Cost_of_Living_Adjustment))*(End_Date&gt;=AM$70)</f>
        <v>0</v>
      </c>
      <c r="AN98" s="460">
        <f>(AN$70=Hire_Date)*Monthly_Salary+(AND(AN$68&lt;&gt;Hire_Month)*AM98+AND(AN$68=Hire_Month,AM98&gt;0)*AM98*(1+Annual_Cost_of_Living_Adjustment))*(End_Date&gt;=AN$70)</f>
        <v>0</v>
      </c>
      <c r="AO98" s="460">
        <f>(AO$70=Hire_Date)*Monthly_Salary+(AND(AO$68&lt;&gt;Hire_Month)*AN98+AND(AO$68=Hire_Month,AN98&gt;0)*AN98*(1+Annual_Cost_of_Living_Adjustment))*(End_Date&gt;=AO$70)</f>
        <v>0</v>
      </c>
      <c r="AP98" s="460">
        <f>(AP$70=Hire_Date)*Monthly_Salary+(AND(AP$68&lt;&gt;Hire_Month)*AO98+AND(AP$68=Hire_Month,AO98&gt;0)*AO98*(1+Annual_Cost_of_Living_Adjustment))*(End_Date&gt;=AP$70)</f>
        <v>0</v>
      </c>
      <c r="AQ98" s="460">
        <f>(AQ$70=Hire_Date)*Monthly_Salary+(AND(AQ$68&lt;&gt;Hire_Month)*AP98+AND(AQ$68=Hire_Month,AP98&gt;0)*AP98*(1+Annual_Cost_of_Living_Adjustment))*(End_Date&gt;=AQ$70)</f>
        <v>0</v>
      </c>
      <c r="AR98" s="460">
        <f>(AR$70=Hire_Date)*Monthly_Salary+(AND(AR$68&lt;&gt;Hire_Month)*AQ98+AND(AR$68=Hire_Month,AQ98&gt;0)*AQ98*(1+Annual_Cost_of_Living_Adjustment))*(End_Date&gt;=AR$70)</f>
        <v>0</v>
      </c>
      <c r="AS98" s="460">
        <f>(AS$70=Hire_Date)*Monthly_Salary+(AND(AS$68&lt;&gt;Hire_Month)*AR98+AND(AS$68=Hire_Month,AR98&gt;0)*AR98*(1+Annual_Cost_of_Living_Adjustment))*(End_Date&gt;=AS$70)</f>
        <v>0</v>
      </c>
      <c r="AT98" s="460">
        <f>(AT$70=Hire_Date)*Monthly_Salary+(AND(AT$68&lt;&gt;Hire_Month)*AS98+AND(AT$68=Hire_Month,AS98&gt;0)*AS98*(1+Annual_Cost_of_Living_Adjustment))*(End_Date&gt;=AT$70)</f>
        <v>0</v>
      </c>
      <c r="AU98" s="460">
        <f>(AU$70=Hire_Date)*Monthly_Salary+(AND(AU$68&lt;&gt;Hire_Month)*AT98+AND(AU$68=Hire_Month,AT98&gt;0)*AT98*(1+Annual_Cost_of_Living_Adjustment))*(End_Date&gt;=AU$70)</f>
        <v>0</v>
      </c>
      <c r="AV98" s="460">
        <f>(AV$70=Hire_Date)*Monthly_Salary+(AND(AV$68&lt;&gt;Hire_Month)*AU98+AND(AV$68=Hire_Month,AU98&gt;0)*AU98*(1+Annual_Cost_of_Living_Adjustment))*(End_Date&gt;=AV$70)</f>
        <v>0</v>
      </c>
      <c r="AW98" s="460">
        <f>(AW$70=Hire_Date)*Monthly_Salary+(AND(AW$68&lt;&gt;Hire_Month)*AV98+AND(AW$68=Hire_Month,AV98&gt;0)*AV98*(1+Annual_Cost_of_Living_Adjustment))*(End_Date&gt;=AW$70)</f>
        <v>0</v>
      </c>
      <c r="AX98" s="460">
        <f>(AX$70=Hire_Date)*Monthly_Salary+(AND(AX$68&lt;&gt;Hire_Month)*AW98+AND(AX$68=Hire_Month,AW98&gt;0)*AW98*(1+Annual_Cost_of_Living_Adjustment))*(End_Date&gt;=AX$70)</f>
        <v>0</v>
      </c>
      <c r="AY98" s="460">
        <f>(AY$70=Hire_Date)*Monthly_Salary+(AND(AY$68&lt;&gt;Hire_Month)*AX98+AND(AY$68=Hire_Month,AX98&gt;0)*AX98*(1+Annual_Cost_of_Living_Adjustment))*(End_Date&gt;=AY$70)</f>
        <v>0</v>
      </c>
      <c r="AZ98" s="460">
        <f>(AZ$70=Hire_Date)*Monthly_Salary+(AND(AZ$68&lt;&gt;Hire_Month)*AY98+AND(AZ$68=Hire_Month,AY98&gt;0)*AY98*(1+Annual_Cost_of_Living_Adjustment))*(End_Date&gt;=AZ$70)</f>
        <v>0</v>
      </c>
      <c r="BA98" s="460">
        <f>(BA$70=Hire_Date)*Monthly_Salary+(AND(BA$68&lt;&gt;Hire_Month)*AZ98+AND(BA$68=Hire_Month,AZ98&gt;0)*AZ98*(1+Annual_Cost_of_Living_Adjustment))*(End_Date&gt;=BA$70)</f>
        <v>0</v>
      </c>
      <c r="BB98" s="460">
        <f>(BB$70=Hire_Date)*Monthly_Salary+(AND(BB$68&lt;&gt;Hire_Month)*BA98+AND(BB$68=Hire_Month,BA98&gt;0)*BA98*(1+Annual_Cost_of_Living_Adjustment))*(End_Date&gt;=BB$70)</f>
        <v>0</v>
      </c>
      <c r="BC98" s="460">
        <f>(BC$70=Hire_Date)*Monthly_Salary+(AND(BC$68&lt;&gt;Hire_Month)*BB98+AND(BC$68=Hire_Month,BB98&gt;0)*BB98*(1+Annual_Cost_of_Living_Adjustment))*(End_Date&gt;=BC$70)</f>
        <v>0</v>
      </c>
      <c r="BD98" s="460">
        <f>(BD$70=Hire_Date)*Monthly_Salary+(AND(BD$68&lt;&gt;Hire_Month)*BC98+AND(BD$68=Hire_Month,BC98&gt;0)*BC98*(1+Annual_Cost_of_Living_Adjustment))*(End_Date&gt;=BD$70)</f>
        <v>0</v>
      </c>
      <c r="BE98" s="460">
        <f>(BE$70=Hire_Date)*Monthly_Salary+(AND(BE$68&lt;&gt;Hire_Month)*BD98+AND(BE$68=Hire_Month,BD98&gt;0)*BD98*(1+Annual_Cost_of_Living_Adjustment))*(End_Date&gt;=BE$70)</f>
        <v>0</v>
      </c>
      <c r="BF98" s="460">
        <f>(BF$70=Hire_Date)*Monthly_Salary+(AND(BF$68&lt;&gt;Hire_Month)*BE98+AND(BF$68=Hire_Month,BE98&gt;0)*BE98*(1+Annual_Cost_of_Living_Adjustment))*(End_Date&gt;=BF$70)</f>
        <v>0</v>
      </c>
      <c r="BG98" s="460">
        <f>(BG$70=Hire_Date)*Monthly_Salary+(AND(BG$68&lt;&gt;Hire_Month)*BF98+AND(BG$68=Hire_Month,BF98&gt;0)*BF98*(1+Annual_Cost_of_Living_Adjustment))*(End_Date&gt;=BG$70)</f>
        <v>0</v>
      </c>
      <c r="BH98" s="460">
        <f>(BH$70=Hire_Date)*Monthly_Salary+(AND(BH$68&lt;&gt;Hire_Month)*BG98+AND(BH$68=Hire_Month,BG98&gt;0)*BG98*(1+Annual_Cost_of_Living_Adjustment))*(End_Date&gt;=BH$70)</f>
        <v>0</v>
      </c>
      <c r="BI98" s="460">
        <f>(BI$70=Hire_Date)*Monthly_Salary+(AND(BI$68&lt;&gt;Hire_Month)*BH98+AND(BI$68=Hire_Month,BH98&gt;0)*BH98*(1+Annual_Cost_of_Living_Adjustment))*(End_Date&gt;=BI$70)</f>
        <v>0</v>
      </c>
      <c r="BJ98" s="460">
        <f>(BJ$70=Hire_Date)*Monthly_Salary+(AND(BJ$68&lt;&gt;Hire_Month)*BI98+AND(BJ$68=Hire_Month,BI98&gt;0)*BI98*(1+Annual_Cost_of_Living_Adjustment))*(End_Date&gt;=BJ$70)</f>
        <v>0</v>
      </c>
      <c r="BK98" s="460">
        <f>(BK$70=Hire_Date)*Monthly_Salary+(AND(BK$68&lt;&gt;Hire_Month)*BJ98+AND(BK$68=Hire_Month,BJ98&gt;0)*BJ98*(1+Annual_Cost_of_Living_Adjustment))*(End_Date&gt;=BK$70)</f>
        <v>0</v>
      </c>
      <c r="BL98" s="460">
        <f>(BL$70=Hire_Date)*Monthly_Salary+(AND(BL$68&lt;&gt;Hire_Month)*BK98+AND(BL$68=Hire_Month,BK98&gt;0)*BK98*(1+Annual_Cost_of_Living_Adjustment))*(End_Date&gt;=BL$70)</f>
        <v>0</v>
      </c>
      <c r="BM98" s="460">
        <f>(BM$70=Hire_Date)*Monthly_Salary+(AND(BM$68&lt;&gt;Hire_Month)*BL98+AND(BM$68=Hire_Month,BL98&gt;0)*BL98*(1+Annual_Cost_of_Living_Adjustment))*(End_Date&gt;=BM$70)</f>
        <v>0</v>
      </c>
      <c r="BN98" s="460">
        <f>(BN$70=Hire_Date)*Monthly_Salary+(AND(BN$68&lt;&gt;Hire_Month)*BM98+AND(BN$68=Hire_Month,BM98&gt;0)*BM98*(1+Annual_Cost_of_Living_Adjustment))*(End_Date&gt;=BN$70)</f>
        <v>0</v>
      </c>
      <c r="BO98" s="460">
        <f>(BO$70=Hire_Date)*Monthly_Salary+(AND(BO$68&lt;&gt;Hire_Month)*BN98+AND(BO$68=Hire_Month,BN98&gt;0)*BN98*(1+Annual_Cost_of_Living_Adjustment))*(End_Date&gt;=BO$70)</f>
        <v>0</v>
      </c>
      <c r="BP98" s="460">
        <f>(BP$70=Hire_Date)*Monthly_Salary+(AND(BP$68&lt;&gt;Hire_Month)*BO98+AND(BP$68=Hire_Month,BO98&gt;0)*BO98*(1+Annual_Cost_of_Living_Adjustment))*(End_Date&gt;=BP$70)</f>
        <v>0</v>
      </c>
      <c r="BQ98" s="460">
        <f>(BQ$70=Hire_Date)*Monthly_Salary+(AND(BQ$68&lt;&gt;Hire_Month)*BP98+AND(BQ$68=Hire_Month,BP98&gt;0)*BP98*(1+Annual_Cost_of_Living_Adjustment))*(End_Date&gt;=BQ$70)</f>
        <v>0</v>
      </c>
      <c r="BR98" s="460">
        <f>(BR$70=Hire_Date)*Monthly_Salary+(AND(BR$68&lt;&gt;Hire_Month)*BQ98+AND(BR$68=Hire_Month,BQ98&gt;0)*BQ98*(1+Annual_Cost_of_Living_Adjustment))*(End_Date&gt;=BR$70)</f>
        <v>0</v>
      </c>
      <c r="BS98" s="460">
        <f>(BS$70=Hire_Date)*Monthly_Salary+(AND(BS$68&lt;&gt;Hire_Month)*BR98+AND(BS$68=Hire_Month,BR98&gt;0)*BR98*(1+Annual_Cost_of_Living_Adjustment))*(End_Date&gt;=BS$70)</f>
        <v>0</v>
      </c>
      <c r="BT98" s="460">
        <f>(BT$70=Hire_Date)*Monthly_Salary+(AND(BT$68&lt;&gt;Hire_Month)*BS98+AND(BT$68=Hire_Month,BS98&gt;0)*BS98*(1+Annual_Cost_of_Living_Adjustment))*(End_Date&gt;=BT$70)</f>
        <v>0</v>
      </c>
      <c r="BU98" s="460">
        <f>(BU$70=Hire_Date)*Monthly_Salary+(AND(BU$68&lt;&gt;Hire_Month)*BT98+AND(BU$68=Hire_Month,BT98&gt;0)*BT98*(1+Annual_Cost_of_Living_Adjustment))*(End_Date&gt;=BU$70)</f>
        <v>0</v>
      </c>
      <c r="BV98" s="460">
        <f>(BV$70=Hire_Date)*Monthly_Salary+(AND(BV$68&lt;&gt;Hire_Month)*BU98+AND(BV$68=Hire_Month,BU98&gt;0)*BU98*(1+Annual_Cost_of_Living_Adjustment))*(End_Date&gt;=BV$70)</f>
        <v>0</v>
      </c>
      <c r="BW98" s="460">
        <f>(BW$70=Hire_Date)*Monthly_Salary+(AND(BW$68&lt;&gt;Hire_Month)*BV98+AND(BW$68=Hire_Month,BV98&gt;0)*BV98*(1+Annual_Cost_of_Living_Adjustment))*(End_Date&gt;=BW$70)</f>
        <v>0</v>
      </c>
      <c r="BX98" s="460">
        <f>(BX$70=Hire_Date)*Monthly_Salary+(AND(BX$68&lt;&gt;Hire_Month)*BW98+AND(BX$68=Hire_Month,BW98&gt;0)*BW98*(1+Annual_Cost_of_Living_Adjustment))*(End_Date&gt;=BX$70)</f>
        <v>0</v>
      </c>
      <c r="BY98" s="460">
        <f>(BY$70=Hire_Date)*Monthly_Salary+(AND(BY$68&lt;&gt;Hire_Month)*BX98+AND(BY$68=Hire_Month,BX98&gt;0)*BX98*(1+Annual_Cost_of_Living_Adjustment))*(End_Date&gt;=BY$70)</f>
        <v>0</v>
      </c>
      <c r="BZ98" s="460">
        <f>(BZ$70=Hire_Date)*Monthly_Salary+(AND(BZ$68&lt;&gt;Hire_Month)*BY98+AND(BZ$68=Hire_Month,BY98&gt;0)*BY98*(1+Annual_Cost_of_Living_Adjustment))*(End_Date&gt;=BZ$70)</f>
        <v>0</v>
      </c>
      <c r="CA98" s="460">
        <f>(CA$70=Hire_Date)*Monthly_Salary+(AND(CA$68&lt;&gt;Hire_Month)*BZ98+AND(CA$68=Hire_Month,BZ98&gt;0)*BZ98*(1+Annual_Cost_of_Living_Adjustment))*(End_Date&gt;=CA$70)</f>
        <v>0</v>
      </c>
      <c r="CB98" s="460">
        <f>(CB$70=Hire_Date)*Monthly_Salary+(AND(CB$68&lt;&gt;Hire_Month)*CA98+AND(CB$68=Hire_Month,CA98&gt;0)*CA98*(1+Annual_Cost_of_Living_Adjustment))*(End_Date&gt;=CB$70)</f>
        <v>0</v>
      </c>
      <c r="CC98" s="460">
        <f>(CC$70=Hire_Date)*Monthly_Salary+(AND(CC$68&lt;&gt;Hire_Month)*CB98+AND(CC$68=Hire_Month,CB98&gt;0)*CB98*(1+Annual_Cost_of_Living_Adjustment))*(End_Date&gt;=CC$70)</f>
        <v>0</v>
      </c>
      <c r="CD98" s="460">
        <f>(CD$70=Hire_Date)*Monthly_Salary+(AND(CD$68&lt;&gt;Hire_Month)*CC98+AND(CD$68=Hire_Month,CC98&gt;0)*CC98*(1+Annual_Cost_of_Living_Adjustment))*(End_Date&gt;=CD$70)</f>
        <v>0</v>
      </c>
      <c r="CE98" s="460">
        <f>(CE$70=Hire_Date)*Monthly_Salary+(AND(CE$68&lt;&gt;Hire_Month)*CD98+AND(CE$68=Hire_Month,CD98&gt;0)*CD98*(1+Annual_Cost_of_Living_Adjustment))*(End_Date&gt;=CE$70)</f>
        <v>0</v>
      </c>
      <c r="CF98" s="460">
        <f>(CF$70=Hire_Date)*Monthly_Salary+(AND(CF$68&lt;&gt;Hire_Month)*CE98+AND(CF$68=Hire_Month,CE98&gt;0)*CE98*(1+Annual_Cost_of_Living_Adjustment))*(End_Date&gt;=CF$70)</f>
        <v>0</v>
      </c>
      <c r="CG98" s="460">
        <f>(CG$70=Hire_Date)*Monthly_Salary+(AND(CG$68&lt;&gt;Hire_Month)*CF98+AND(CG$68=Hire_Month,CF98&gt;0)*CF98*(1+Annual_Cost_of_Living_Adjustment))*(End_Date&gt;=CG$70)</f>
        <v>0</v>
      </c>
      <c r="CH98" s="460">
        <f>(CH$70=Hire_Date)*Monthly_Salary+(AND(CH$68&lt;&gt;Hire_Month)*CG98+AND(CH$68=Hire_Month,CG98&gt;0)*CG98*(1+Annual_Cost_of_Living_Adjustment))*(End_Date&gt;=CH$70)</f>
        <v>0</v>
      </c>
      <c r="CI98" s="460">
        <f>(CI$70=Hire_Date)*Monthly_Salary+(AND(CI$68&lt;&gt;Hire_Month)*CH98+AND(CI$68=Hire_Month,CH98&gt;0)*CH98*(1+Annual_Cost_of_Living_Adjustment))*(End_Date&gt;=CI$70)</f>
        <v>0</v>
      </c>
      <c r="CJ98" s="460">
        <f>(CJ$70=Hire_Date)*Monthly_Salary+(AND(CJ$68&lt;&gt;Hire_Month)*CI98+AND(CJ$68=Hire_Month,CI98&gt;0)*CI98*(1+Annual_Cost_of_Living_Adjustment))*(End_Date&gt;=CJ$70)</f>
        <v>0</v>
      </c>
      <c r="CK98" s="460">
        <f>(CK$70=Hire_Date)*Monthly_Salary+(AND(CK$68&lt;&gt;Hire_Month)*CJ98+AND(CK$68=Hire_Month,CJ98&gt;0)*CJ98*(1+Annual_Cost_of_Living_Adjustment))*(End_Date&gt;=CK$70)</f>
        <v>0</v>
      </c>
      <c r="CL98" s="460">
        <f>(CL$70=Hire_Date)*Monthly_Salary+(AND(CL$68&lt;&gt;Hire_Month)*CK98+AND(CL$68=Hire_Month,CK98&gt;0)*CK98*(1+Annual_Cost_of_Living_Adjustment))*(End_Date&gt;=CL$70)</f>
        <v>0</v>
      </c>
      <c r="CM98" s="460">
        <f>(CM$70=Hire_Date)*Monthly_Salary+(AND(CM$68&lt;&gt;Hire_Month)*CL98+AND(CM$68=Hire_Month,CL98&gt;0)*CL98*(1+Annual_Cost_of_Living_Adjustment))*(End_Date&gt;=CM$70)</f>
        <v>0</v>
      </c>
      <c r="CN98" s="460">
        <f>(CN$70=Hire_Date)*Monthly_Salary+(AND(CN$68&lt;&gt;Hire_Month)*CM98+AND(CN$68=Hire_Month,CM98&gt;0)*CM98*(1+Annual_Cost_of_Living_Adjustment))*(End_Date&gt;=CN$70)</f>
        <v>0</v>
      </c>
      <c r="CO98" s="460">
        <f>(CO$70=Hire_Date)*Monthly_Salary+(AND(CO$68&lt;&gt;Hire_Month)*CN98+AND(CO$68=Hire_Month,CN98&gt;0)*CN98*(1+Annual_Cost_of_Living_Adjustment))*(End_Date&gt;=CO$70)</f>
        <v>0</v>
      </c>
      <c r="CP98" s="460">
        <f>(CP$70=Hire_Date)*Monthly_Salary+(AND(CP$68&lt;&gt;Hire_Month)*CO98+AND(CP$68=Hire_Month,CO98&gt;0)*CO98*(1+Annual_Cost_of_Living_Adjustment))*(End_Date&gt;=CP$70)</f>
        <v>0</v>
      </c>
      <c r="CQ98" s="460">
        <f>(CQ$70=Hire_Date)*Monthly_Salary+(AND(CQ$68&lt;&gt;Hire_Month)*CP98+AND(CQ$68=Hire_Month,CP98&gt;0)*CP98*(1+Annual_Cost_of_Living_Adjustment))*(End_Date&gt;=CQ$70)</f>
        <v>0</v>
      </c>
      <c r="CR98" s="460">
        <f>(CR$70=Hire_Date)*Monthly_Salary+(AND(CR$68&lt;&gt;Hire_Month)*CQ98+AND(CR$68=Hire_Month,CQ98&gt;0)*CQ98*(1+Annual_Cost_of_Living_Adjustment))*(End_Date&gt;=CR$70)</f>
        <v>0</v>
      </c>
      <c r="CS98" s="460">
        <f>(CS$70=Hire_Date)*Monthly_Salary+(AND(CS$68&lt;&gt;Hire_Month)*CR98+AND(CS$68=Hire_Month,CR98&gt;0)*CR98*(1+Annual_Cost_of_Living_Adjustment))*(End_Date&gt;=CS$70)</f>
        <v>0</v>
      </c>
      <c r="CT98" s="460">
        <f>(CT$70=Hire_Date)*Monthly_Salary+(AND(CT$68&lt;&gt;Hire_Month)*CS98+AND(CT$68=Hire_Month,CS98&gt;0)*CS98*(1+Annual_Cost_of_Living_Adjustment))*(End_Date&gt;=CT$70)</f>
        <v>0</v>
      </c>
      <c r="CU98" s="460">
        <f>(CU$70=Hire_Date)*Monthly_Salary+(AND(CU$68&lt;&gt;Hire_Month)*CT98+AND(CU$68=Hire_Month,CT98&gt;0)*CT98*(1+Annual_Cost_of_Living_Adjustment))*(End_Date&gt;=CU$70)</f>
        <v>0</v>
      </c>
      <c r="CV98" s="460">
        <f>(CV$70=Hire_Date)*Monthly_Salary+(AND(CV$68&lt;&gt;Hire_Month)*CU98+AND(CV$68=Hire_Month,CU98&gt;0)*CU98*(1+Annual_Cost_of_Living_Adjustment))*(End_Date&gt;=CV$70)</f>
        <v>0</v>
      </c>
      <c r="CW98" s="460">
        <f>(CW$70=Hire_Date)*Monthly_Salary+(AND(CW$68&lt;&gt;Hire_Month)*CV98+AND(CW$68=Hire_Month,CV98&gt;0)*CV98*(1+Annual_Cost_of_Living_Adjustment))*(End_Date&gt;=CW$70)</f>
        <v>0</v>
      </c>
      <c r="CX98" s="460">
        <f>(CX$70=Hire_Date)*Monthly_Salary+(AND(CX$68&lt;&gt;Hire_Month)*CW98+AND(CX$68=Hire_Month,CW98&gt;0)*CW98*(1+Annual_Cost_of_Living_Adjustment))*(End_Date&gt;=CX$70)</f>
        <v>0</v>
      </c>
      <c r="CY98" s="460">
        <f>(CY$70=Hire_Date)*Monthly_Salary+(AND(CY$68&lt;&gt;Hire_Month)*CX98+AND(CY$68=Hire_Month,CX98&gt;0)*CX98*(1+Annual_Cost_of_Living_Adjustment))*(End_Date&gt;=CY$70)</f>
        <v>0</v>
      </c>
      <c r="CZ98" s="460">
        <f>(CZ$70=Hire_Date)*Monthly_Salary+(AND(CZ$68&lt;&gt;Hire_Month)*CY98+AND(CZ$68=Hire_Month,CY98&gt;0)*CY98*(1+Annual_Cost_of_Living_Adjustment))*(End_Date&gt;=CZ$70)</f>
        <v>0</v>
      </c>
      <c r="DA98" s="460">
        <f>(DA$70=Hire_Date)*Monthly_Salary+(AND(DA$68&lt;&gt;Hire_Month)*CZ98+AND(DA$68=Hire_Month,CZ98&gt;0)*CZ98*(1+Annual_Cost_of_Living_Adjustment))*(End_Date&gt;=DA$70)</f>
        <v>0</v>
      </c>
      <c r="DB98" s="460">
        <f>(DB$70=Hire_Date)*Monthly_Salary+(AND(DB$68&lt;&gt;Hire_Month)*DA98+AND(DB$68=Hire_Month,DA98&gt;0)*DA98*(1+Annual_Cost_of_Living_Adjustment))*(End_Date&gt;=DB$70)</f>
        <v>0</v>
      </c>
      <c r="DC98" s="460">
        <f>(DC$70=Hire_Date)*Monthly_Salary+(AND(DC$68&lt;&gt;Hire_Month)*DB98+AND(DC$68=Hire_Month,DB98&gt;0)*DB98*(1+Annual_Cost_of_Living_Adjustment))*(End_Date&gt;=DC$70)</f>
        <v>0</v>
      </c>
      <c r="DD98" s="460">
        <f>(DD$70=Hire_Date)*Monthly_Salary+(AND(DD$68&lt;&gt;Hire_Month)*DC98+AND(DD$68=Hire_Month,DC98&gt;0)*DC98*(1+Annual_Cost_of_Living_Adjustment))*(End_Date&gt;=DD$70)</f>
        <v>0</v>
      </c>
      <c r="DE98" s="460">
        <f>(DE$70=Hire_Date)*Monthly_Salary+(AND(DE$68&lt;&gt;Hire_Month)*DD98+AND(DE$68=Hire_Month,DD98&gt;0)*DD98*(1+Annual_Cost_of_Living_Adjustment))*(End_Date&gt;=DE$70)</f>
        <v>0</v>
      </c>
      <c r="DF98" s="460">
        <f>(DF$70=Hire_Date)*Monthly_Salary+(AND(DF$68&lt;&gt;Hire_Month)*DE98+AND(DF$68=Hire_Month,DE98&gt;0)*DE98*(1+Annual_Cost_of_Living_Adjustment))*(End_Date&gt;=DF$70)</f>
        <v>0</v>
      </c>
      <c r="DG98" s="460">
        <f>(DG$70=Hire_Date)*Monthly_Salary+(AND(DG$68&lt;&gt;Hire_Month)*DF98+AND(DG$68=Hire_Month,DF98&gt;0)*DF98*(1+Annual_Cost_of_Living_Adjustment))*(End_Date&gt;=DG$70)</f>
        <v>0</v>
      </c>
      <c r="DH98" s="460">
        <f>(DH$70=Hire_Date)*Monthly_Salary+(AND(DH$68&lt;&gt;Hire_Month)*DG98+AND(DH$68=Hire_Month,DG98&gt;0)*DG98*(1+Annual_Cost_of_Living_Adjustment))*(End_Date&gt;=DH$70)</f>
        <v>0</v>
      </c>
      <c r="DI98" s="460">
        <f>(DI$70=Hire_Date)*Monthly_Salary+(AND(DI$68&lt;&gt;Hire_Month)*DH98+AND(DI$68=Hire_Month,DH98&gt;0)*DH98*(1+Annual_Cost_of_Living_Adjustment))*(End_Date&gt;=DI$70)</f>
        <v>0</v>
      </c>
      <c r="DJ98" s="460">
        <f>(DJ$70=Hire_Date)*Monthly_Salary+(AND(DJ$68&lt;&gt;Hire_Month)*DI98+AND(DJ$68=Hire_Month,DI98&gt;0)*DI98*(1+Annual_Cost_of_Living_Adjustment))*(End_Date&gt;=DJ$70)</f>
        <v>0</v>
      </c>
      <c r="DK98" s="460">
        <f>(DK$70=Hire_Date)*Monthly_Salary+(AND(DK$68&lt;&gt;Hire_Month)*DJ98+AND(DK$68=Hire_Month,DJ98&gt;0)*DJ98*(1+Annual_Cost_of_Living_Adjustment))*(End_Date&gt;=DK$70)</f>
        <v>0</v>
      </c>
      <c r="DL98" s="460">
        <f>(DL$70=Hire_Date)*Monthly_Salary+(AND(DL$68&lt;&gt;Hire_Month)*DK98+AND(DL$68=Hire_Month,DK98&gt;0)*DK98*(1+Annual_Cost_of_Living_Adjustment))*(End_Date&gt;=DL$70)</f>
        <v>0</v>
      </c>
      <c r="DM98" s="460">
        <f>(DM$70=Hire_Date)*Monthly_Salary+(AND(DM$68&lt;&gt;Hire_Month)*DL98+AND(DM$68=Hire_Month,DL98&gt;0)*DL98*(1+Annual_Cost_of_Living_Adjustment))*(End_Date&gt;=DM$70)</f>
        <v>0</v>
      </c>
      <c r="DN98" s="460">
        <f>(DN$70=Hire_Date)*Monthly_Salary+(AND(DN$68&lt;&gt;Hire_Month)*DM98+AND(DN$68=Hire_Month,DM98&gt;0)*DM98*(1+Annual_Cost_of_Living_Adjustment))*(End_Date&gt;=DN$70)</f>
        <v>0</v>
      </c>
      <c r="DO98" s="460">
        <f>(DO$70=Hire_Date)*Monthly_Salary+(AND(DO$68&lt;&gt;Hire_Month)*DN98+AND(DO$68=Hire_Month,DN98&gt;0)*DN98*(1+Annual_Cost_of_Living_Adjustment))*(End_Date&gt;=DO$70)</f>
        <v>0</v>
      </c>
      <c r="DP98" s="460">
        <f>(DP$70=Hire_Date)*Monthly_Salary+(AND(DP$68&lt;&gt;Hire_Month)*DO98+AND(DP$68=Hire_Month,DO98&gt;0)*DO98*(1+Annual_Cost_of_Living_Adjustment))*(End_Date&gt;=DP$70)</f>
        <v>0</v>
      </c>
      <c r="DQ98" s="460">
        <f>(DQ$70=Hire_Date)*Monthly_Salary+(AND(DQ$68&lt;&gt;Hire_Month)*DP98+AND(DQ$68=Hire_Month,DP98&gt;0)*DP98*(1+Annual_Cost_of_Living_Adjustment))*(End_Date&gt;=DQ$70)</f>
        <v>0</v>
      </c>
      <c r="DR98" s="460">
        <f>(DR$70=Hire_Date)*Monthly_Salary+(AND(DR$68&lt;&gt;Hire_Month)*DQ98+AND(DR$68=Hire_Month,DQ98&gt;0)*DQ98*(1+Annual_Cost_of_Living_Adjustment))*(End_Date&gt;=DR$70)</f>
        <v>0</v>
      </c>
      <c r="DS98" s="460">
        <f>(DS$70=Hire_Date)*Monthly_Salary+(AND(DS$68&lt;&gt;Hire_Month)*DR98+AND(DS$68=Hire_Month,DR98&gt;0)*DR98*(1+Annual_Cost_of_Living_Adjustment))*(End_Date&gt;=DS$70)</f>
        <v>0</v>
      </c>
      <c r="DT98" s="460">
        <f>(DT$70=Hire_Date)*Monthly_Salary+(AND(DT$68&lt;&gt;Hire_Month)*DS98+AND(DT$68=Hire_Month,DS98&gt;0)*DS98*(1+Annual_Cost_of_Living_Adjustment))*(End_Date&gt;=DT$70)</f>
        <v>0</v>
      </c>
      <c r="DU98" s="460">
        <f>(DU$70=Hire_Date)*Monthly_Salary+(AND(DU$68&lt;&gt;Hire_Month)*DT98+AND(DU$68=Hire_Month,DT98&gt;0)*DT98*(1+Annual_Cost_of_Living_Adjustment))*(End_Date&gt;=DU$70)</f>
        <v>0</v>
      </c>
      <c r="DV98" s="460">
        <f>(DV$70=Hire_Date)*Monthly_Salary+(AND(DV$68&lt;&gt;Hire_Month)*DU98+AND(DV$68=Hire_Month,DU98&gt;0)*DU98*(1+Annual_Cost_of_Living_Adjustment))*(End_Date&gt;=DV$70)</f>
        <v>0</v>
      </c>
      <c r="DW98" s="460">
        <f>(DW$70=Hire_Date)*Monthly_Salary+(AND(DW$68&lt;&gt;Hire_Month)*DV98+AND(DW$68=Hire_Month,DV98&gt;0)*DV98*(1+Annual_Cost_of_Living_Adjustment))*(End_Date&gt;=DW$70)</f>
        <v>0</v>
      </c>
      <c r="DX98" s="460">
        <f>(DX$70=Hire_Date)*Monthly_Salary+(AND(DX$68&lt;&gt;Hire_Month)*DW98+AND(DX$68=Hire_Month,DW98&gt;0)*DW98*(1+Annual_Cost_of_Living_Adjustment))*(End_Date&gt;=DX$70)</f>
        <v>0</v>
      </c>
      <c r="DY98" s="460">
        <f>(DY$70=Hire_Date)*Monthly_Salary+(AND(DY$68&lt;&gt;Hire_Month)*DX98+AND(DY$68=Hire_Month,DX98&gt;0)*DX98*(1+Annual_Cost_of_Living_Adjustment))*(End_Date&gt;=DY$70)</f>
        <v>0</v>
      </c>
      <c r="DZ98" s="460">
        <f>(DZ$70=Hire_Date)*Monthly_Salary+(AND(DZ$68&lt;&gt;Hire_Month)*DY98+AND(DZ$68=Hire_Month,DY98&gt;0)*DY98*(1+Annual_Cost_of_Living_Adjustment))*(End_Date&gt;=DZ$70)</f>
        <v>0</v>
      </c>
      <c r="EA98" s="460">
        <f>(EA$70=Hire_Date)*Monthly_Salary+(AND(EA$68&lt;&gt;Hire_Month)*DZ98+AND(EA$68=Hire_Month,DZ98&gt;0)*DZ98*(1+Annual_Cost_of_Living_Adjustment))*(End_Date&gt;=EA$70)</f>
        <v>0</v>
      </c>
      <c r="EB98" s="460">
        <f>(EB$70=Hire_Date)*Monthly_Salary+(AND(EB$68&lt;&gt;Hire_Month)*EA98+AND(EB$68=Hire_Month,EA98&gt;0)*EA98*(1+Annual_Cost_of_Living_Adjustment))*(End_Date&gt;=EB$70)</f>
        <v>0</v>
      </c>
      <c r="EC98" s="460">
        <f>(EC$70=Hire_Date)*Monthly_Salary+(AND(EC$68&lt;&gt;Hire_Month)*EB98+AND(EC$68=Hire_Month,EB98&gt;0)*EB98*(1+Annual_Cost_of_Living_Adjustment))*(End_Date&gt;=EC$70)</f>
        <v>0</v>
      </c>
      <c r="ED98" s="460">
        <f>(ED$70=Hire_Date)*Monthly_Salary+(AND(ED$68&lt;&gt;Hire_Month)*EC98+AND(ED$68=Hire_Month,EC98&gt;0)*EC98*(1+Annual_Cost_of_Living_Adjustment))*(End_Date&gt;=ED$70)</f>
        <v>0</v>
      </c>
      <c r="EE98" s="460">
        <f>(EE$70=Hire_Date)*Monthly_Salary+(AND(EE$68&lt;&gt;Hire_Month)*ED98+AND(EE$68=Hire_Month,ED98&gt;0)*ED98*(1+Annual_Cost_of_Living_Adjustment))*(End_Date&gt;=EE$70)</f>
        <v>0</v>
      </c>
      <c r="EF98" s="461">
        <f>(EF$70=Hire_Date)*Monthly_Salary+(AND(EF$68&lt;&gt;Hire_Month)*EE98+AND(EF$68=Hire_Month,EE98&gt;0)*EE98*(1+Annual_Cost_of_Living_Adjustment))*(End_Date&gt;=EF$70)</f>
        <v>0</v>
      </c>
      <c r="EG98" s="461">
        <f>(EG$70=Hire_Date)*Monthly_Salary+(AND(EG$68&lt;&gt;Hire_Month)*EF98+AND(EG$68=Hire_Month,EF98&gt;0)*EF98*(1+Annual_Cost_of_Living_Adjustment))*(End_Date&gt;=EG$70)</f>
        <v>0</v>
      </c>
      <c r="EH98" s="461">
        <f>(EH$70=Hire_Date)*Monthly_Salary+(AND(EH$68&lt;&gt;Hire_Month)*EG98+AND(EH$68=Hire_Month,EG98&gt;0)*EG98*(1+Annual_Cost_of_Living_Adjustment))*(End_Date&gt;=EH$70)</f>
        <v>0</v>
      </c>
      <c r="EI98" s="461">
        <f>(EI$70=Hire_Date)*Monthly_Salary+(AND(EI$68&lt;&gt;Hire_Month)*EH98+AND(EI$68=Hire_Month,EH98&gt;0)*EH98*(1+Annual_Cost_of_Living_Adjustment))*(End_Date&gt;=EI$70)</f>
        <v>0</v>
      </c>
      <c r="EJ98" s="461">
        <f>(EJ$70=Hire_Date)*Monthly_Salary+(AND(EJ$68&lt;&gt;Hire_Month)*EI98+AND(EJ$68=Hire_Month,EI98&gt;0)*EI98*(1+Annual_Cost_of_Living_Adjustment))*(End_Date&gt;=EJ$70)</f>
        <v>0</v>
      </c>
      <c r="EK98" s="461">
        <f>(EK$70=Hire_Date)*Monthly_Salary+(AND(EK$68&lt;&gt;Hire_Month)*EJ98+AND(EK$68=Hire_Month,EJ98&gt;0)*EJ98*(1+Annual_Cost_of_Living_Adjustment))*(End_Date&gt;=EK$70)</f>
        <v>0</v>
      </c>
      <c r="EL98" s="461">
        <f>(EL$70=Hire_Date)*Monthly_Salary+(AND(EL$68&lt;&gt;Hire_Month)*EK98+AND(EL$68=Hire_Month,EK98&gt;0)*EK98*(1+Annual_Cost_of_Living_Adjustment))*(End_Date&gt;=EL$70)</f>
        <v>0</v>
      </c>
      <c r="EM98" s="461">
        <f>(EM$70=Hire_Date)*Monthly_Salary+(AND(EM$68&lt;&gt;Hire_Month)*EL98+AND(EM$68=Hire_Month,EL98&gt;0)*EL98*(1+Annual_Cost_of_Living_Adjustment))*(End_Date&gt;=EM$70)</f>
        <v>0</v>
      </c>
      <c r="EN98" s="461">
        <f>(EN$70=Hire_Date)*Monthly_Salary+(AND(EN$68&lt;&gt;Hire_Month)*EM98+AND(EN$68=Hire_Month,EM98&gt;0)*EM98*(1+Annual_Cost_of_Living_Adjustment))*(End_Date&gt;=EN$70)</f>
        <v>0</v>
      </c>
      <c r="EO98" s="461">
        <f>(EO$70=Hire_Date)*Monthly_Salary+(AND(EO$68&lt;&gt;Hire_Month)*EN98+AND(EO$68=Hire_Month,EN98&gt;0)*EN98*(1+Annual_Cost_of_Living_Adjustment))*(End_Date&gt;=EO$70)</f>
        <v>0</v>
      </c>
      <c r="EP98" s="461">
        <f>(EP$70=Hire_Date)*Monthly_Salary+(AND(EP$68&lt;&gt;Hire_Month)*EO98+AND(EP$68=Hire_Month,EO98&gt;0)*EO98*(1+Annual_Cost_of_Living_Adjustment))*(End_Date&gt;=EP$70)</f>
        <v>0</v>
      </c>
      <c r="EQ98" s="461">
        <f>(EQ$70=Hire_Date)*Monthly_Salary+(AND(EQ$68&lt;&gt;Hire_Month)*EP98+AND(EQ$68=Hire_Month,EP98&gt;0)*EP98*(1+Annual_Cost_of_Living_Adjustment))*(End_Date&gt;=EQ$70)</f>
        <v>0</v>
      </c>
      <c r="ER98" s="461">
        <f>(ER$70=Hire_Date)*Monthly_Salary+(AND(ER$68&lt;&gt;Hire_Month)*EQ98+AND(ER$68=Hire_Month,EQ98&gt;0)*EQ98*(1+Annual_Cost_of_Living_Adjustment))*(End_Date&gt;=ER$70)</f>
        <v>0</v>
      </c>
      <c r="ES98" s="371"/>
      <c r="ET98" s="1"/>
      <c r="EU98" s="390"/>
      <c r="EV98" s="462" t="str">
        <f t="shared" si="97"/>
        <v/>
      </c>
      <c r="EW98" s="463">
        <f>($K98&lt;DATE(Starting_Year,1,1))*1</f>
        <v>0</v>
      </c>
      <c r="EX98" s="463">
        <f>+COUNTIF(Q98,"&gt;0")*FTE</f>
        <v>0</v>
      </c>
      <c r="EY98" s="463">
        <f>+COUNTIF(R98,"&gt;0")*FTE</f>
        <v>0</v>
      </c>
      <c r="EZ98" s="463">
        <f>+COUNTIF(S98,"&gt;0")*FTE</f>
        <v>0</v>
      </c>
      <c r="FA98" s="463">
        <f>+COUNTIF(T98,"&gt;0")*FTE</f>
        <v>0</v>
      </c>
      <c r="FB98" s="463">
        <f>+COUNTIF(U98,"&gt;0")*FTE</f>
        <v>0</v>
      </c>
      <c r="FC98" s="463">
        <f>+COUNTIF(V98,"&gt;0")*FTE</f>
        <v>0</v>
      </c>
      <c r="FD98" s="463">
        <f>+COUNTIF(W98,"&gt;0")*FTE</f>
        <v>0</v>
      </c>
      <c r="FE98" s="463">
        <f>+COUNTIF(X98,"&gt;0")*FTE</f>
        <v>0</v>
      </c>
      <c r="FF98" s="463">
        <f>+COUNTIF(Y98,"&gt;0")*FTE</f>
        <v>0</v>
      </c>
      <c r="FG98" s="463">
        <f>+COUNTIF(Z98,"&gt;0")*FTE</f>
        <v>0</v>
      </c>
      <c r="FH98" s="463">
        <f>+COUNTIF(AA98,"&gt;0")*FTE</f>
        <v>0</v>
      </c>
      <c r="FI98" s="463">
        <f>+COUNTIF(AB98,"&gt;0")*FTE</f>
        <v>0</v>
      </c>
      <c r="FJ98" s="463">
        <f>+COUNTIF(AC98,"&gt;0")*FTE</f>
        <v>0</v>
      </c>
      <c r="FK98" s="463">
        <f>+COUNTIF(AD98,"&gt;0")*FTE</f>
        <v>0</v>
      </c>
      <c r="FL98" s="463">
        <f>+COUNTIF(AE98,"&gt;0")*FTE</f>
        <v>0</v>
      </c>
      <c r="FM98" s="463">
        <f>+COUNTIF(AF98,"&gt;0")*FTE</f>
        <v>0</v>
      </c>
      <c r="FN98" s="463">
        <f>+COUNTIF(AG98,"&gt;0")*FTE</f>
        <v>0</v>
      </c>
      <c r="FO98" s="463">
        <f>+COUNTIF(AH98,"&gt;0")*FTE</f>
        <v>0</v>
      </c>
      <c r="FP98" s="463">
        <f>+COUNTIF(AI98,"&gt;0")*FTE</f>
        <v>0</v>
      </c>
      <c r="FQ98" s="463">
        <f>+COUNTIF(AJ98,"&gt;0")*FTE</f>
        <v>0</v>
      </c>
      <c r="FR98" s="463">
        <f>+COUNTIF(AK98,"&gt;0")*FTE</f>
        <v>0</v>
      </c>
      <c r="FS98" s="463">
        <f>+COUNTIF(AL98,"&gt;0")*FTE</f>
        <v>0</v>
      </c>
      <c r="FT98" s="463">
        <f>+COUNTIF(AM98,"&gt;0")*FTE</f>
        <v>0</v>
      </c>
      <c r="FU98" s="463">
        <f>+COUNTIF(AN98,"&gt;0")*FTE</f>
        <v>0</v>
      </c>
      <c r="FV98" s="463">
        <f>+COUNTIF(AO98,"&gt;0")*FTE</f>
        <v>0</v>
      </c>
      <c r="FW98" s="463">
        <f>+COUNTIF(AP98,"&gt;0")*FTE</f>
        <v>0</v>
      </c>
      <c r="FX98" s="463">
        <f>+COUNTIF(AQ98,"&gt;0")*FTE</f>
        <v>0</v>
      </c>
      <c r="FY98" s="463">
        <f>+COUNTIF(AR98,"&gt;0")*FTE</f>
        <v>0</v>
      </c>
      <c r="FZ98" s="463">
        <f>+COUNTIF(AS98,"&gt;0")*FTE</f>
        <v>0</v>
      </c>
      <c r="GA98" s="463">
        <f>+COUNTIF(AT98,"&gt;0")*FTE</f>
        <v>0</v>
      </c>
      <c r="GB98" s="463">
        <f>+COUNTIF(AU98,"&gt;0")*FTE</f>
        <v>0</v>
      </c>
      <c r="GC98" s="463">
        <f>+COUNTIF(AV98,"&gt;0")*FTE</f>
        <v>0</v>
      </c>
      <c r="GD98" s="463">
        <f>+COUNTIF(AW98,"&gt;0")*FTE</f>
        <v>0</v>
      </c>
      <c r="GE98" s="463">
        <f>+COUNTIF(AX98,"&gt;0")*FTE</f>
        <v>0</v>
      </c>
      <c r="GF98" s="463">
        <f>+COUNTIF(AY98,"&gt;0")*FTE</f>
        <v>0</v>
      </c>
      <c r="GG98" s="463">
        <f>+COUNTIF(AZ98,"&gt;0")*FTE</f>
        <v>0</v>
      </c>
      <c r="GH98" s="463">
        <f>+COUNTIF(BA98,"&gt;0")*FTE</f>
        <v>0</v>
      </c>
      <c r="GI98" s="463">
        <f>+COUNTIF(BB98,"&gt;0")*FTE</f>
        <v>0</v>
      </c>
      <c r="GJ98" s="463">
        <f>+COUNTIF(BC98,"&gt;0")*FTE</f>
        <v>0</v>
      </c>
      <c r="GK98" s="463">
        <f>+COUNTIF(BD98,"&gt;0")*FTE</f>
        <v>0</v>
      </c>
      <c r="GL98" s="463">
        <f>+COUNTIF(BE98,"&gt;0")*FTE</f>
        <v>0</v>
      </c>
      <c r="GM98" s="463">
        <f>+COUNTIF(BF98,"&gt;0")*FTE</f>
        <v>0</v>
      </c>
      <c r="GN98" s="463">
        <f>+COUNTIF(BG98,"&gt;0")*FTE</f>
        <v>0</v>
      </c>
      <c r="GO98" s="463">
        <f>+COUNTIF(BH98,"&gt;0")*FTE</f>
        <v>0</v>
      </c>
      <c r="GP98" s="463">
        <f>+COUNTIF(BI98,"&gt;0")*FTE</f>
        <v>0</v>
      </c>
      <c r="GQ98" s="463">
        <f>+COUNTIF(BJ98,"&gt;0")*FTE</f>
        <v>0</v>
      </c>
      <c r="GR98" s="463">
        <f>+COUNTIF(BK98,"&gt;0")*FTE</f>
        <v>0</v>
      </c>
      <c r="GS98" s="463">
        <f>+COUNTIF(BL98,"&gt;0")*FTE</f>
        <v>0</v>
      </c>
      <c r="GT98" s="463">
        <f>+COUNTIF(BM98,"&gt;0")*FTE</f>
        <v>0</v>
      </c>
      <c r="GU98" s="463">
        <f>+COUNTIF(BN98,"&gt;0")*FTE</f>
        <v>0</v>
      </c>
      <c r="GV98" s="463">
        <f>+COUNTIF(BO98,"&gt;0")*FTE</f>
        <v>0</v>
      </c>
      <c r="GW98" s="463">
        <f>+COUNTIF(BP98,"&gt;0")*FTE</f>
        <v>0</v>
      </c>
      <c r="GX98" s="463">
        <f>+COUNTIF(BQ98,"&gt;0")*FTE</f>
        <v>0</v>
      </c>
      <c r="GY98" s="463">
        <f>+COUNTIF(BR98,"&gt;0")*FTE</f>
        <v>0</v>
      </c>
      <c r="GZ98" s="463">
        <f>+COUNTIF(BS98,"&gt;0")*FTE</f>
        <v>0</v>
      </c>
      <c r="HA98" s="463">
        <f>+COUNTIF(BT98,"&gt;0")*FTE</f>
        <v>0</v>
      </c>
      <c r="HB98" s="463">
        <f>+COUNTIF(BU98,"&gt;0")*FTE</f>
        <v>0</v>
      </c>
      <c r="HC98" s="463">
        <f>+COUNTIF(BV98,"&gt;0")*FTE</f>
        <v>0</v>
      </c>
      <c r="HD98" s="463">
        <f>+COUNTIF(BW98,"&gt;0")*FTE</f>
        <v>0</v>
      </c>
      <c r="HE98" s="463">
        <f>+COUNTIF(BX98,"&gt;0")*FTE</f>
        <v>0</v>
      </c>
      <c r="HF98" s="463">
        <f>+COUNTIF(BY98,"&gt;0")*FTE</f>
        <v>0</v>
      </c>
      <c r="HG98" s="463">
        <f>+COUNTIF(BZ98,"&gt;0")*FTE</f>
        <v>0</v>
      </c>
      <c r="HH98" s="463">
        <f>+COUNTIF(CA98,"&gt;0")*FTE</f>
        <v>0</v>
      </c>
      <c r="HI98" s="463">
        <f>+COUNTIF(CB98,"&gt;0")*FTE</f>
        <v>0</v>
      </c>
      <c r="HJ98" s="463">
        <f>+COUNTIF(CC98,"&gt;0")*FTE</f>
        <v>0</v>
      </c>
      <c r="HK98" s="463">
        <f>+COUNTIF(CD98,"&gt;0")*FTE</f>
        <v>0</v>
      </c>
      <c r="HL98" s="463">
        <f>+COUNTIF(CE98,"&gt;0")*FTE</f>
        <v>0</v>
      </c>
      <c r="HM98" s="463">
        <f>+COUNTIF(CF98,"&gt;0")*FTE</f>
        <v>0</v>
      </c>
      <c r="HN98" s="463">
        <f>+COUNTIF(CG98,"&gt;0")*FTE</f>
        <v>0</v>
      </c>
      <c r="HO98" s="463">
        <f>+COUNTIF(CH98,"&gt;0")*FTE</f>
        <v>0</v>
      </c>
      <c r="HP98" s="463">
        <f>+COUNTIF(CI98,"&gt;0")*FTE</f>
        <v>0</v>
      </c>
      <c r="HQ98" s="463">
        <f>+COUNTIF(CJ98,"&gt;0")*FTE</f>
        <v>0</v>
      </c>
      <c r="HR98" s="463">
        <f>+COUNTIF(CK98,"&gt;0")*FTE</f>
        <v>0</v>
      </c>
      <c r="HS98" s="463">
        <f>+COUNTIF(CL98,"&gt;0")*FTE</f>
        <v>0</v>
      </c>
      <c r="HT98" s="463">
        <f>+COUNTIF(CM98,"&gt;0")*FTE</f>
        <v>0</v>
      </c>
      <c r="HU98" s="463">
        <f>+COUNTIF(CN98,"&gt;0")*FTE</f>
        <v>0</v>
      </c>
      <c r="HV98" s="463">
        <f>+COUNTIF(CO98,"&gt;0")*FTE</f>
        <v>0</v>
      </c>
      <c r="HW98" s="463">
        <f>+COUNTIF(CP98,"&gt;0")*FTE</f>
        <v>0</v>
      </c>
      <c r="HX98" s="463">
        <f>+COUNTIF(CQ98,"&gt;0")*FTE</f>
        <v>0</v>
      </c>
      <c r="HY98" s="463">
        <f>+COUNTIF(CR98,"&gt;0")*FTE</f>
        <v>0</v>
      </c>
      <c r="HZ98" s="463">
        <f>+COUNTIF(CS98,"&gt;0")*FTE</f>
        <v>0</v>
      </c>
      <c r="IA98" s="463">
        <f>+COUNTIF(CT98,"&gt;0")*FTE</f>
        <v>0</v>
      </c>
      <c r="IB98" s="463">
        <f>+COUNTIF(CU98,"&gt;0")*FTE</f>
        <v>0</v>
      </c>
      <c r="IC98" s="463">
        <f>+COUNTIF(CV98,"&gt;0")*FTE</f>
        <v>0</v>
      </c>
      <c r="ID98" s="463">
        <f>+COUNTIF(CW98,"&gt;0")*FTE</f>
        <v>0</v>
      </c>
      <c r="IE98" s="463">
        <f>+COUNTIF(CX98,"&gt;0")*FTE</f>
        <v>0</v>
      </c>
      <c r="IF98" s="463">
        <f>+COUNTIF(CY98,"&gt;0")*FTE</f>
        <v>0</v>
      </c>
      <c r="IG98" s="463">
        <f>+COUNTIF(CZ98,"&gt;0")*FTE</f>
        <v>0</v>
      </c>
      <c r="IH98" s="463">
        <f>+COUNTIF(DA98,"&gt;0")*FTE</f>
        <v>0</v>
      </c>
      <c r="II98" s="463">
        <f>+COUNTIF(DB98,"&gt;0")*FTE</f>
        <v>0</v>
      </c>
      <c r="IJ98" s="463">
        <f>+COUNTIF(DC98,"&gt;0")*FTE</f>
        <v>0</v>
      </c>
      <c r="IK98" s="463">
        <f>+COUNTIF(DD98,"&gt;0")*FTE</f>
        <v>0</v>
      </c>
      <c r="IL98" s="463">
        <f>+COUNTIF(DE98,"&gt;0")*FTE</f>
        <v>0</v>
      </c>
      <c r="IM98" s="463">
        <f>+COUNTIF(DF98,"&gt;0")*FTE</f>
        <v>0</v>
      </c>
      <c r="IN98" s="463">
        <f>+COUNTIF(DG98,"&gt;0")*FTE</f>
        <v>0</v>
      </c>
      <c r="IO98" s="463">
        <f>+COUNTIF(DH98,"&gt;0")*FTE</f>
        <v>0</v>
      </c>
      <c r="IP98" s="463">
        <f>+COUNTIF(DI98,"&gt;0")*FTE</f>
        <v>0</v>
      </c>
      <c r="IQ98" s="463">
        <f>+COUNTIF(DJ98,"&gt;0")*FTE</f>
        <v>0</v>
      </c>
      <c r="IR98" s="463">
        <f>+COUNTIF(DK98,"&gt;0")*FTE</f>
        <v>0</v>
      </c>
      <c r="IS98" s="463">
        <f>+COUNTIF(DL98,"&gt;0")*FTE</f>
        <v>0</v>
      </c>
      <c r="IT98" s="463">
        <f>+COUNTIF(DM98,"&gt;0")*FTE</f>
        <v>0</v>
      </c>
      <c r="IU98" s="463">
        <f>+COUNTIF(DN98,"&gt;0")*FTE</f>
        <v>0</v>
      </c>
      <c r="IV98" s="463">
        <f>+COUNTIF(DO98,"&gt;0")*FTE</f>
        <v>0</v>
      </c>
      <c r="IW98" s="463">
        <f>+COUNTIF(DP98,"&gt;0")*FTE</f>
        <v>0</v>
      </c>
      <c r="IX98" s="463">
        <f>+COUNTIF(DQ98,"&gt;0")*FTE</f>
        <v>0</v>
      </c>
      <c r="IY98" s="463">
        <f>+COUNTIF(DR98,"&gt;0")*FTE</f>
        <v>0</v>
      </c>
      <c r="IZ98" s="463">
        <f>+COUNTIF(DS98,"&gt;0")*FTE</f>
        <v>0</v>
      </c>
      <c r="JA98" s="463">
        <f>+COUNTIF(DT98,"&gt;0")*FTE</f>
        <v>0</v>
      </c>
      <c r="JB98" s="463">
        <f>+COUNTIF(DU98,"&gt;0")*FTE</f>
        <v>0</v>
      </c>
      <c r="JC98" s="463">
        <f>+COUNTIF(DV98,"&gt;0")*FTE</f>
        <v>0</v>
      </c>
      <c r="JD98" s="463">
        <f>+COUNTIF(DW98,"&gt;0")*FTE</f>
        <v>0</v>
      </c>
      <c r="JE98" s="463">
        <f>+COUNTIF(DX98,"&gt;0")*FTE</f>
        <v>0</v>
      </c>
      <c r="JF98" s="463">
        <f>+COUNTIF(DY98,"&gt;0")*FTE</f>
        <v>0</v>
      </c>
      <c r="JG98" s="463">
        <f>+COUNTIF(DZ98,"&gt;0")*FTE</f>
        <v>0</v>
      </c>
      <c r="JH98" s="463">
        <f>+COUNTIF(EA98,"&gt;0")*FTE</f>
        <v>0</v>
      </c>
      <c r="JI98" s="463">
        <f>+COUNTIF(EB98,"&gt;0")*FTE</f>
        <v>0</v>
      </c>
      <c r="JJ98" s="463">
        <f>+COUNTIF(EC98,"&gt;0")*FTE</f>
        <v>0</v>
      </c>
      <c r="JK98" s="463">
        <f>+COUNTIF(ED98,"&gt;0")*FTE</f>
        <v>0</v>
      </c>
      <c r="JL98" s="463">
        <f>+COUNTIF(EE98,"&gt;0")*FTE</f>
        <v>0</v>
      </c>
      <c r="JM98" s="463">
        <f>+COUNTIF(EF98,"&gt;0")*FTE</f>
        <v>0</v>
      </c>
      <c r="JN98" s="463">
        <f>+COUNTIF(EG98,"&gt;0")*FTE</f>
        <v>0</v>
      </c>
      <c r="JO98" s="463">
        <f>+COUNTIF(EH98,"&gt;0")*FTE</f>
        <v>0</v>
      </c>
      <c r="JP98" s="463">
        <f>+COUNTIF(EI98,"&gt;0")*FTE</f>
        <v>0</v>
      </c>
      <c r="JQ98" s="463">
        <f>+COUNTIF(EJ98,"&gt;0")*FTE</f>
        <v>0</v>
      </c>
      <c r="JR98" s="463">
        <f>+COUNTIF(EK98,"&gt;0")*FTE</f>
        <v>0</v>
      </c>
      <c r="JS98" s="463">
        <f>+COUNTIF(EL98,"&gt;0")*FTE</f>
        <v>0</v>
      </c>
      <c r="JT98" s="463">
        <f>+COUNTIF(EM98,"&gt;0")*FTE</f>
        <v>0</v>
      </c>
      <c r="JU98" s="463">
        <f>+COUNTIF(EN98,"&gt;0")*FTE</f>
        <v>0</v>
      </c>
      <c r="JV98" s="463">
        <f>+COUNTIF(EO98,"&gt;0")*FTE</f>
        <v>0</v>
      </c>
      <c r="JW98" s="463">
        <f>+COUNTIF(EP98,"&gt;0")*FTE</f>
        <v>0</v>
      </c>
      <c r="JX98" s="463">
        <f>+COUNTIF(EQ98,"&gt;0")*FTE</f>
        <v>0</v>
      </c>
      <c r="JY98" s="463">
        <f>+COUNTIF(ER98,"&gt;0")*FTE</f>
        <v>0</v>
      </c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</row>
    <row r="99" ht="12.75" customHeight="1">
      <c r="A99" s="467"/>
      <c r="B99" s="488" t="s">
        <v>430</v>
      </c>
      <c r="C99" s="484" t="s">
        <v>377</v>
      </c>
      <c r="D99" s="485" t="s">
        <v>403</v>
      </c>
      <c r="E99" s="486">
        <v>65000.0</v>
      </c>
      <c r="F99" s="485">
        <v>1.0</v>
      </c>
      <c r="G99" s="485">
        <v>1.0</v>
      </c>
      <c r="H99" s="485"/>
      <c r="I99" s="485"/>
      <c r="J99" s="487">
        <v>1.0</v>
      </c>
      <c r="K99" s="465">
        <f>+DATE((Starting_Year+F99-1)*ISNUMBER(F99)+2099*ISBLANK(F99),G99*ISNUMBER(G99)+12*ISBLANK(G99),1)</f>
        <v>45658</v>
      </c>
      <c r="L99" s="466">
        <f>+DATE((Starting_Year+H99-1)*ISNUMBER(H99)+2099*ISBLANK(H99),I99*ISNUMBER(I99)+12*ISBLANK(I99),1)</f>
        <v>73020</v>
      </c>
      <c r="M99" s="171">
        <f t="shared" si="95"/>
        <v>5416.666667</v>
      </c>
      <c r="N99" s="458" t="str">
        <f t="shared" si="96"/>
        <v>Team Member</v>
      </c>
      <c r="O99" s="82"/>
      <c r="P99" s="459"/>
      <c r="Q99" s="460">
        <f>(Q$70&gt;=Hire_Date)*Monthly_Salary+(AND(Q$68&lt;&gt;Hire_Month)*P99+AND(Q$68=Hire_Month,P99&gt;0)*P99*(1+Annual_Cost_of_Living_Adjustment))*(End_Date&gt;=Q$70)</f>
        <v>5416.666667</v>
      </c>
      <c r="R99" s="460">
        <f>(R$70=Hire_Date)*Monthly_Salary+(AND(R$68&lt;&gt;Hire_Month)*Q99+AND(R$68=Hire_Month,Q99&gt;0)*Q99*(1+Annual_Cost_of_Living_Adjustment))*(End_Date&gt;=R$70)</f>
        <v>5416.666667</v>
      </c>
      <c r="S99" s="460">
        <f>(S$70=Hire_Date)*Monthly_Salary+(AND(S$68&lt;&gt;Hire_Month)*R99+AND(S$68=Hire_Month,R99&gt;0)*R99*(1+Annual_Cost_of_Living_Adjustment))*(End_Date&gt;=S$70)</f>
        <v>5416.666667</v>
      </c>
      <c r="T99" s="460">
        <f>(T$70=Hire_Date)*Monthly_Salary+(AND(T$68&lt;&gt;Hire_Month)*S99+AND(T$68=Hire_Month,S99&gt;0)*S99*(1+Annual_Cost_of_Living_Adjustment))*(End_Date&gt;=T$70)</f>
        <v>5416.666667</v>
      </c>
      <c r="U99" s="460">
        <f>(U$70=Hire_Date)*Monthly_Salary+(AND(U$68&lt;&gt;Hire_Month)*T99+AND(U$68=Hire_Month,T99&gt;0)*T99*(1+Annual_Cost_of_Living_Adjustment))*(End_Date&gt;=U$70)</f>
        <v>5416.666667</v>
      </c>
      <c r="V99" s="460">
        <f>(V$70=Hire_Date)*Monthly_Salary+(AND(V$68&lt;&gt;Hire_Month)*U99+AND(V$68=Hire_Month,U99&gt;0)*U99*(1+Annual_Cost_of_Living_Adjustment))*(End_Date&gt;=V$70)</f>
        <v>5416.666667</v>
      </c>
      <c r="W99" s="460">
        <f>(W$70=Hire_Date)*Monthly_Salary+(AND(W$68&lt;&gt;Hire_Month)*V99+AND(W$68=Hire_Month,V99&gt;0)*V99*(1+Annual_Cost_of_Living_Adjustment))*(End_Date&gt;=W$70)</f>
        <v>5416.666667</v>
      </c>
      <c r="X99" s="460">
        <f>(X$70=Hire_Date)*Monthly_Salary+(AND(X$68&lt;&gt;Hire_Month)*W99+AND(X$68=Hire_Month,W99&gt;0)*W99*(1+Annual_Cost_of_Living_Adjustment))*(End_Date&gt;=X$70)</f>
        <v>5416.666667</v>
      </c>
      <c r="Y99" s="460">
        <f>(Y$70=Hire_Date)*Monthly_Salary+(AND(Y$68&lt;&gt;Hire_Month)*X99+AND(Y$68=Hire_Month,X99&gt;0)*X99*(1+Annual_Cost_of_Living_Adjustment))*(End_Date&gt;=Y$70)</f>
        <v>5416.666667</v>
      </c>
      <c r="Z99" s="460">
        <f>(Z$70=Hire_Date)*Monthly_Salary+(AND(Z$68&lt;&gt;Hire_Month)*Y99+AND(Z$68=Hire_Month,Y99&gt;0)*Y99*(1+Annual_Cost_of_Living_Adjustment))*(End_Date&gt;=Z$70)</f>
        <v>5416.666667</v>
      </c>
      <c r="AA99" s="460">
        <f>(AA$70=Hire_Date)*Monthly_Salary+(AND(AA$68&lt;&gt;Hire_Month)*Z99+AND(AA$68=Hire_Month,Z99&gt;0)*Z99*(1+Annual_Cost_of_Living_Adjustment))*(End_Date&gt;=AA$70)</f>
        <v>5416.666667</v>
      </c>
      <c r="AB99" s="460">
        <f>(AB$70=Hire_Date)*Monthly_Salary+(AND(AB$68&lt;&gt;Hire_Month)*AA99+AND(AB$68=Hire_Month,AA99&gt;0)*AA99*(1+Annual_Cost_of_Living_Adjustment))*(End_Date&gt;=AB$70)</f>
        <v>5416.666667</v>
      </c>
      <c r="AC99" s="460">
        <f>(AC$70=Hire_Date)*Monthly_Salary+(AND(AC$68&lt;&gt;Hire_Month)*AB99+AND(AC$68=Hire_Month,AB99&gt;0)*AB99*(1+Annual_Cost_of_Living_Adjustment))*(End_Date&gt;=AC$70)</f>
        <v>5525</v>
      </c>
      <c r="AD99" s="460">
        <f>(AD$70=Hire_Date)*Monthly_Salary+(AND(AD$68&lt;&gt;Hire_Month)*AC99+AND(AD$68=Hire_Month,AC99&gt;0)*AC99*(1+Annual_Cost_of_Living_Adjustment))*(End_Date&gt;=AD$70)</f>
        <v>5525</v>
      </c>
      <c r="AE99" s="460">
        <f>(AE$70=Hire_Date)*Monthly_Salary+(AND(AE$68&lt;&gt;Hire_Month)*AD99+AND(AE$68=Hire_Month,AD99&gt;0)*AD99*(1+Annual_Cost_of_Living_Adjustment))*(End_Date&gt;=AE$70)</f>
        <v>5525</v>
      </c>
      <c r="AF99" s="460">
        <f>(AF$70=Hire_Date)*Monthly_Salary+(AND(AF$68&lt;&gt;Hire_Month)*AE99+AND(AF$68=Hire_Month,AE99&gt;0)*AE99*(1+Annual_Cost_of_Living_Adjustment))*(End_Date&gt;=AF$70)</f>
        <v>5525</v>
      </c>
      <c r="AG99" s="460">
        <f>(AG$70=Hire_Date)*Monthly_Salary+(AND(AG$68&lt;&gt;Hire_Month)*AF99+AND(AG$68=Hire_Month,AF99&gt;0)*AF99*(1+Annual_Cost_of_Living_Adjustment))*(End_Date&gt;=AG$70)</f>
        <v>5525</v>
      </c>
      <c r="AH99" s="460">
        <f>(AH$70=Hire_Date)*Monthly_Salary+(AND(AH$68&lt;&gt;Hire_Month)*AG99+AND(AH$68=Hire_Month,AG99&gt;0)*AG99*(1+Annual_Cost_of_Living_Adjustment))*(End_Date&gt;=AH$70)</f>
        <v>5525</v>
      </c>
      <c r="AI99" s="460">
        <f>(AI$70=Hire_Date)*Monthly_Salary+(AND(AI$68&lt;&gt;Hire_Month)*AH99+AND(AI$68=Hire_Month,AH99&gt;0)*AH99*(1+Annual_Cost_of_Living_Adjustment))*(End_Date&gt;=AI$70)</f>
        <v>5525</v>
      </c>
      <c r="AJ99" s="460">
        <f>(AJ$70=Hire_Date)*Monthly_Salary+(AND(AJ$68&lt;&gt;Hire_Month)*AI99+AND(AJ$68=Hire_Month,AI99&gt;0)*AI99*(1+Annual_Cost_of_Living_Adjustment))*(End_Date&gt;=AJ$70)</f>
        <v>5525</v>
      </c>
      <c r="AK99" s="460">
        <f>(AK$70=Hire_Date)*Monthly_Salary+(AND(AK$68&lt;&gt;Hire_Month)*AJ99+AND(AK$68=Hire_Month,AJ99&gt;0)*AJ99*(1+Annual_Cost_of_Living_Adjustment))*(End_Date&gt;=AK$70)</f>
        <v>5525</v>
      </c>
      <c r="AL99" s="460">
        <f>(AL$70=Hire_Date)*Monthly_Salary+(AND(AL$68&lt;&gt;Hire_Month)*AK99+AND(AL$68=Hire_Month,AK99&gt;0)*AK99*(1+Annual_Cost_of_Living_Adjustment))*(End_Date&gt;=AL$70)</f>
        <v>5525</v>
      </c>
      <c r="AM99" s="460">
        <f>(AM$70=Hire_Date)*Monthly_Salary+(AND(AM$68&lt;&gt;Hire_Month)*AL99+AND(AM$68=Hire_Month,AL99&gt;0)*AL99*(1+Annual_Cost_of_Living_Adjustment))*(End_Date&gt;=AM$70)</f>
        <v>5525</v>
      </c>
      <c r="AN99" s="460">
        <f>(AN$70=Hire_Date)*Monthly_Salary+(AND(AN$68&lt;&gt;Hire_Month)*AM99+AND(AN$68=Hire_Month,AM99&gt;0)*AM99*(1+Annual_Cost_of_Living_Adjustment))*(End_Date&gt;=AN$70)</f>
        <v>5525</v>
      </c>
      <c r="AO99" s="460">
        <f>(AO$70=Hire_Date)*Monthly_Salary+(AND(AO$68&lt;&gt;Hire_Month)*AN99+AND(AO$68=Hire_Month,AN99&gt;0)*AN99*(1+Annual_Cost_of_Living_Adjustment))*(End_Date&gt;=AO$70)</f>
        <v>5635.5</v>
      </c>
      <c r="AP99" s="460">
        <f>(AP$70=Hire_Date)*Monthly_Salary+(AND(AP$68&lt;&gt;Hire_Month)*AO99+AND(AP$68=Hire_Month,AO99&gt;0)*AO99*(1+Annual_Cost_of_Living_Adjustment))*(End_Date&gt;=AP$70)</f>
        <v>5635.5</v>
      </c>
      <c r="AQ99" s="460">
        <f>(AQ$70=Hire_Date)*Monthly_Salary+(AND(AQ$68&lt;&gt;Hire_Month)*AP99+AND(AQ$68=Hire_Month,AP99&gt;0)*AP99*(1+Annual_Cost_of_Living_Adjustment))*(End_Date&gt;=AQ$70)</f>
        <v>5635.5</v>
      </c>
      <c r="AR99" s="460">
        <f>(AR$70=Hire_Date)*Monthly_Salary+(AND(AR$68&lt;&gt;Hire_Month)*AQ99+AND(AR$68=Hire_Month,AQ99&gt;0)*AQ99*(1+Annual_Cost_of_Living_Adjustment))*(End_Date&gt;=AR$70)</f>
        <v>5635.5</v>
      </c>
      <c r="AS99" s="460">
        <f>(AS$70=Hire_Date)*Monthly_Salary+(AND(AS$68&lt;&gt;Hire_Month)*AR99+AND(AS$68=Hire_Month,AR99&gt;0)*AR99*(1+Annual_Cost_of_Living_Adjustment))*(End_Date&gt;=AS$70)</f>
        <v>5635.5</v>
      </c>
      <c r="AT99" s="460">
        <f>(AT$70=Hire_Date)*Monthly_Salary+(AND(AT$68&lt;&gt;Hire_Month)*AS99+AND(AT$68=Hire_Month,AS99&gt;0)*AS99*(1+Annual_Cost_of_Living_Adjustment))*(End_Date&gt;=AT$70)</f>
        <v>5635.5</v>
      </c>
      <c r="AU99" s="460">
        <f>(AU$70=Hire_Date)*Monthly_Salary+(AND(AU$68&lt;&gt;Hire_Month)*AT99+AND(AU$68=Hire_Month,AT99&gt;0)*AT99*(1+Annual_Cost_of_Living_Adjustment))*(End_Date&gt;=AU$70)</f>
        <v>5635.5</v>
      </c>
      <c r="AV99" s="460">
        <f>(AV$70=Hire_Date)*Monthly_Salary+(AND(AV$68&lt;&gt;Hire_Month)*AU99+AND(AV$68=Hire_Month,AU99&gt;0)*AU99*(1+Annual_Cost_of_Living_Adjustment))*(End_Date&gt;=AV$70)</f>
        <v>5635.5</v>
      </c>
      <c r="AW99" s="460">
        <f>(AW$70=Hire_Date)*Monthly_Salary+(AND(AW$68&lt;&gt;Hire_Month)*AV99+AND(AW$68=Hire_Month,AV99&gt;0)*AV99*(1+Annual_Cost_of_Living_Adjustment))*(End_Date&gt;=AW$70)</f>
        <v>5635.5</v>
      </c>
      <c r="AX99" s="460">
        <f>(AX$70=Hire_Date)*Monthly_Salary+(AND(AX$68&lt;&gt;Hire_Month)*AW99+AND(AX$68=Hire_Month,AW99&gt;0)*AW99*(1+Annual_Cost_of_Living_Adjustment))*(End_Date&gt;=AX$70)</f>
        <v>5635.5</v>
      </c>
      <c r="AY99" s="460">
        <f>(AY$70=Hire_Date)*Monthly_Salary+(AND(AY$68&lt;&gt;Hire_Month)*AX99+AND(AY$68=Hire_Month,AX99&gt;0)*AX99*(1+Annual_Cost_of_Living_Adjustment))*(End_Date&gt;=AY$70)</f>
        <v>5635.5</v>
      </c>
      <c r="AZ99" s="460">
        <f>(AZ$70=Hire_Date)*Monthly_Salary+(AND(AZ$68&lt;&gt;Hire_Month)*AY99+AND(AZ$68=Hire_Month,AY99&gt;0)*AY99*(1+Annual_Cost_of_Living_Adjustment))*(End_Date&gt;=AZ$70)</f>
        <v>5635.5</v>
      </c>
      <c r="BA99" s="460">
        <f>(BA$70=Hire_Date)*Monthly_Salary+(AND(BA$68&lt;&gt;Hire_Month)*AZ99+AND(BA$68=Hire_Month,AZ99&gt;0)*AZ99*(1+Annual_Cost_of_Living_Adjustment))*(End_Date&gt;=BA$70)</f>
        <v>5748.21</v>
      </c>
      <c r="BB99" s="460">
        <f>(BB$70=Hire_Date)*Monthly_Salary+(AND(BB$68&lt;&gt;Hire_Month)*BA99+AND(BB$68=Hire_Month,BA99&gt;0)*BA99*(1+Annual_Cost_of_Living_Adjustment))*(End_Date&gt;=BB$70)</f>
        <v>5748.21</v>
      </c>
      <c r="BC99" s="460">
        <f>(BC$70=Hire_Date)*Monthly_Salary+(AND(BC$68&lt;&gt;Hire_Month)*BB99+AND(BC$68=Hire_Month,BB99&gt;0)*BB99*(1+Annual_Cost_of_Living_Adjustment))*(End_Date&gt;=BC$70)</f>
        <v>5748.21</v>
      </c>
      <c r="BD99" s="460">
        <f>(BD$70=Hire_Date)*Monthly_Salary+(AND(BD$68&lt;&gt;Hire_Month)*BC99+AND(BD$68=Hire_Month,BC99&gt;0)*BC99*(1+Annual_Cost_of_Living_Adjustment))*(End_Date&gt;=BD$70)</f>
        <v>5748.21</v>
      </c>
      <c r="BE99" s="460">
        <f>(BE$70=Hire_Date)*Monthly_Salary+(AND(BE$68&lt;&gt;Hire_Month)*BD99+AND(BE$68=Hire_Month,BD99&gt;0)*BD99*(1+Annual_Cost_of_Living_Adjustment))*(End_Date&gt;=BE$70)</f>
        <v>5748.21</v>
      </c>
      <c r="BF99" s="460">
        <f>(BF$70=Hire_Date)*Monthly_Salary+(AND(BF$68&lt;&gt;Hire_Month)*BE99+AND(BF$68=Hire_Month,BE99&gt;0)*BE99*(1+Annual_Cost_of_Living_Adjustment))*(End_Date&gt;=BF$70)</f>
        <v>5748.21</v>
      </c>
      <c r="BG99" s="460">
        <f>(BG$70=Hire_Date)*Monthly_Salary+(AND(BG$68&lt;&gt;Hire_Month)*BF99+AND(BG$68=Hire_Month,BF99&gt;0)*BF99*(1+Annual_Cost_of_Living_Adjustment))*(End_Date&gt;=BG$70)</f>
        <v>5748.21</v>
      </c>
      <c r="BH99" s="460">
        <f>(BH$70=Hire_Date)*Monthly_Salary+(AND(BH$68&lt;&gt;Hire_Month)*BG99+AND(BH$68=Hire_Month,BG99&gt;0)*BG99*(1+Annual_Cost_of_Living_Adjustment))*(End_Date&gt;=BH$70)</f>
        <v>5748.21</v>
      </c>
      <c r="BI99" s="460">
        <f>(BI$70=Hire_Date)*Monthly_Salary+(AND(BI$68&lt;&gt;Hire_Month)*BH99+AND(BI$68=Hire_Month,BH99&gt;0)*BH99*(1+Annual_Cost_of_Living_Adjustment))*(End_Date&gt;=BI$70)</f>
        <v>5748.21</v>
      </c>
      <c r="BJ99" s="460">
        <f>(BJ$70=Hire_Date)*Monthly_Salary+(AND(BJ$68&lt;&gt;Hire_Month)*BI99+AND(BJ$68=Hire_Month,BI99&gt;0)*BI99*(1+Annual_Cost_of_Living_Adjustment))*(End_Date&gt;=BJ$70)</f>
        <v>5748.21</v>
      </c>
      <c r="BK99" s="460">
        <f>(BK$70=Hire_Date)*Monthly_Salary+(AND(BK$68&lt;&gt;Hire_Month)*BJ99+AND(BK$68=Hire_Month,BJ99&gt;0)*BJ99*(1+Annual_Cost_of_Living_Adjustment))*(End_Date&gt;=BK$70)</f>
        <v>5748.21</v>
      </c>
      <c r="BL99" s="460">
        <f>(BL$70=Hire_Date)*Monthly_Salary+(AND(BL$68&lt;&gt;Hire_Month)*BK99+AND(BL$68=Hire_Month,BK99&gt;0)*BK99*(1+Annual_Cost_of_Living_Adjustment))*(End_Date&gt;=BL$70)</f>
        <v>5748.21</v>
      </c>
      <c r="BM99" s="460">
        <f>(BM$70=Hire_Date)*Monthly_Salary+(AND(BM$68&lt;&gt;Hire_Month)*BL99+AND(BM$68=Hire_Month,BL99&gt;0)*BL99*(1+Annual_Cost_of_Living_Adjustment))*(End_Date&gt;=BM$70)</f>
        <v>5863.1742</v>
      </c>
      <c r="BN99" s="460">
        <f>(BN$70=Hire_Date)*Monthly_Salary+(AND(BN$68&lt;&gt;Hire_Month)*BM99+AND(BN$68=Hire_Month,BM99&gt;0)*BM99*(1+Annual_Cost_of_Living_Adjustment))*(End_Date&gt;=BN$70)</f>
        <v>5863.1742</v>
      </c>
      <c r="BO99" s="460">
        <f>(BO$70=Hire_Date)*Monthly_Salary+(AND(BO$68&lt;&gt;Hire_Month)*BN99+AND(BO$68=Hire_Month,BN99&gt;0)*BN99*(1+Annual_Cost_of_Living_Adjustment))*(End_Date&gt;=BO$70)</f>
        <v>5863.1742</v>
      </c>
      <c r="BP99" s="460">
        <f>(BP$70=Hire_Date)*Monthly_Salary+(AND(BP$68&lt;&gt;Hire_Month)*BO99+AND(BP$68=Hire_Month,BO99&gt;0)*BO99*(1+Annual_Cost_of_Living_Adjustment))*(End_Date&gt;=BP$70)</f>
        <v>5863.1742</v>
      </c>
      <c r="BQ99" s="460">
        <f>(BQ$70=Hire_Date)*Monthly_Salary+(AND(BQ$68&lt;&gt;Hire_Month)*BP99+AND(BQ$68=Hire_Month,BP99&gt;0)*BP99*(1+Annual_Cost_of_Living_Adjustment))*(End_Date&gt;=BQ$70)</f>
        <v>5863.1742</v>
      </c>
      <c r="BR99" s="460">
        <f>(BR$70=Hire_Date)*Monthly_Salary+(AND(BR$68&lt;&gt;Hire_Month)*BQ99+AND(BR$68=Hire_Month,BQ99&gt;0)*BQ99*(1+Annual_Cost_of_Living_Adjustment))*(End_Date&gt;=BR$70)</f>
        <v>5863.1742</v>
      </c>
      <c r="BS99" s="460">
        <f>(BS$70=Hire_Date)*Monthly_Salary+(AND(BS$68&lt;&gt;Hire_Month)*BR99+AND(BS$68=Hire_Month,BR99&gt;0)*BR99*(1+Annual_Cost_of_Living_Adjustment))*(End_Date&gt;=BS$70)</f>
        <v>5863.1742</v>
      </c>
      <c r="BT99" s="460">
        <f>(BT$70=Hire_Date)*Monthly_Salary+(AND(BT$68&lt;&gt;Hire_Month)*BS99+AND(BT$68=Hire_Month,BS99&gt;0)*BS99*(1+Annual_Cost_of_Living_Adjustment))*(End_Date&gt;=BT$70)</f>
        <v>5863.1742</v>
      </c>
      <c r="BU99" s="460">
        <f>(BU$70=Hire_Date)*Monthly_Salary+(AND(BU$68&lt;&gt;Hire_Month)*BT99+AND(BU$68=Hire_Month,BT99&gt;0)*BT99*(1+Annual_Cost_of_Living_Adjustment))*(End_Date&gt;=BU$70)</f>
        <v>5863.1742</v>
      </c>
      <c r="BV99" s="460">
        <f>(BV$70=Hire_Date)*Monthly_Salary+(AND(BV$68&lt;&gt;Hire_Month)*BU99+AND(BV$68=Hire_Month,BU99&gt;0)*BU99*(1+Annual_Cost_of_Living_Adjustment))*(End_Date&gt;=BV$70)</f>
        <v>5863.1742</v>
      </c>
      <c r="BW99" s="460">
        <f>(BW$70=Hire_Date)*Monthly_Salary+(AND(BW$68&lt;&gt;Hire_Month)*BV99+AND(BW$68=Hire_Month,BV99&gt;0)*BV99*(1+Annual_Cost_of_Living_Adjustment))*(End_Date&gt;=BW$70)</f>
        <v>5863.1742</v>
      </c>
      <c r="BX99" s="460">
        <f>(BX$70=Hire_Date)*Monthly_Salary+(AND(BX$68&lt;&gt;Hire_Month)*BW99+AND(BX$68=Hire_Month,BW99&gt;0)*BW99*(1+Annual_Cost_of_Living_Adjustment))*(End_Date&gt;=BX$70)</f>
        <v>5863.1742</v>
      </c>
      <c r="BY99" s="460">
        <f>(BY$70=Hire_Date)*Monthly_Salary+(AND(BY$68&lt;&gt;Hire_Month)*BX99+AND(BY$68=Hire_Month,BX99&gt;0)*BX99*(1+Annual_Cost_of_Living_Adjustment))*(End_Date&gt;=BY$70)</f>
        <v>5980.437684</v>
      </c>
      <c r="BZ99" s="460">
        <f>(BZ$70=Hire_Date)*Monthly_Salary+(AND(BZ$68&lt;&gt;Hire_Month)*BY99+AND(BZ$68=Hire_Month,BY99&gt;0)*BY99*(1+Annual_Cost_of_Living_Adjustment))*(End_Date&gt;=BZ$70)</f>
        <v>5980.437684</v>
      </c>
      <c r="CA99" s="460">
        <f>(CA$70=Hire_Date)*Monthly_Salary+(AND(CA$68&lt;&gt;Hire_Month)*BZ99+AND(CA$68=Hire_Month,BZ99&gt;0)*BZ99*(1+Annual_Cost_of_Living_Adjustment))*(End_Date&gt;=CA$70)</f>
        <v>5980.437684</v>
      </c>
      <c r="CB99" s="460">
        <f>(CB$70=Hire_Date)*Monthly_Salary+(AND(CB$68&lt;&gt;Hire_Month)*CA99+AND(CB$68=Hire_Month,CA99&gt;0)*CA99*(1+Annual_Cost_of_Living_Adjustment))*(End_Date&gt;=CB$70)</f>
        <v>5980.437684</v>
      </c>
      <c r="CC99" s="460">
        <f>(CC$70=Hire_Date)*Monthly_Salary+(AND(CC$68&lt;&gt;Hire_Month)*CB99+AND(CC$68=Hire_Month,CB99&gt;0)*CB99*(1+Annual_Cost_of_Living_Adjustment))*(End_Date&gt;=CC$70)</f>
        <v>5980.437684</v>
      </c>
      <c r="CD99" s="460">
        <f>(CD$70=Hire_Date)*Monthly_Salary+(AND(CD$68&lt;&gt;Hire_Month)*CC99+AND(CD$68=Hire_Month,CC99&gt;0)*CC99*(1+Annual_Cost_of_Living_Adjustment))*(End_Date&gt;=CD$70)</f>
        <v>5980.437684</v>
      </c>
      <c r="CE99" s="460">
        <f>(CE$70=Hire_Date)*Monthly_Salary+(AND(CE$68&lt;&gt;Hire_Month)*CD99+AND(CE$68=Hire_Month,CD99&gt;0)*CD99*(1+Annual_Cost_of_Living_Adjustment))*(End_Date&gt;=CE$70)</f>
        <v>5980.437684</v>
      </c>
      <c r="CF99" s="460">
        <f>(CF$70=Hire_Date)*Monthly_Salary+(AND(CF$68&lt;&gt;Hire_Month)*CE99+AND(CF$68=Hire_Month,CE99&gt;0)*CE99*(1+Annual_Cost_of_Living_Adjustment))*(End_Date&gt;=CF$70)</f>
        <v>5980.437684</v>
      </c>
      <c r="CG99" s="460">
        <f>(CG$70=Hire_Date)*Monthly_Salary+(AND(CG$68&lt;&gt;Hire_Month)*CF99+AND(CG$68=Hire_Month,CF99&gt;0)*CF99*(1+Annual_Cost_of_Living_Adjustment))*(End_Date&gt;=CG$70)</f>
        <v>5980.437684</v>
      </c>
      <c r="CH99" s="460">
        <f>(CH$70=Hire_Date)*Monthly_Salary+(AND(CH$68&lt;&gt;Hire_Month)*CG99+AND(CH$68=Hire_Month,CG99&gt;0)*CG99*(1+Annual_Cost_of_Living_Adjustment))*(End_Date&gt;=CH$70)</f>
        <v>5980.437684</v>
      </c>
      <c r="CI99" s="460">
        <f>(CI$70=Hire_Date)*Monthly_Salary+(AND(CI$68&lt;&gt;Hire_Month)*CH99+AND(CI$68=Hire_Month,CH99&gt;0)*CH99*(1+Annual_Cost_of_Living_Adjustment))*(End_Date&gt;=CI$70)</f>
        <v>5980.437684</v>
      </c>
      <c r="CJ99" s="460">
        <f>(CJ$70=Hire_Date)*Monthly_Salary+(AND(CJ$68&lt;&gt;Hire_Month)*CI99+AND(CJ$68=Hire_Month,CI99&gt;0)*CI99*(1+Annual_Cost_of_Living_Adjustment))*(End_Date&gt;=CJ$70)</f>
        <v>5980.437684</v>
      </c>
      <c r="CK99" s="460">
        <f>(CK$70=Hire_Date)*Monthly_Salary+(AND(CK$68&lt;&gt;Hire_Month)*CJ99+AND(CK$68=Hire_Month,CJ99&gt;0)*CJ99*(1+Annual_Cost_of_Living_Adjustment))*(End_Date&gt;=CK$70)</f>
        <v>6100.046438</v>
      </c>
      <c r="CL99" s="460">
        <f>(CL$70=Hire_Date)*Monthly_Salary+(AND(CL$68&lt;&gt;Hire_Month)*CK99+AND(CL$68=Hire_Month,CK99&gt;0)*CK99*(1+Annual_Cost_of_Living_Adjustment))*(End_Date&gt;=CL$70)</f>
        <v>6100.046438</v>
      </c>
      <c r="CM99" s="460">
        <f>(CM$70=Hire_Date)*Monthly_Salary+(AND(CM$68&lt;&gt;Hire_Month)*CL99+AND(CM$68=Hire_Month,CL99&gt;0)*CL99*(1+Annual_Cost_of_Living_Adjustment))*(End_Date&gt;=CM$70)</f>
        <v>6100.046438</v>
      </c>
      <c r="CN99" s="460">
        <f>(CN$70=Hire_Date)*Monthly_Salary+(AND(CN$68&lt;&gt;Hire_Month)*CM99+AND(CN$68=Hire_Month,CM99&gt;0)*CM99*(1+Annual_Cost_of_Living_Adjustment))*(End_Date&gt;=CN$70)</f>
        <v>6100.046438</v>
      </c>
      <c r="CO99" s="460">
        <f>(CO$70=Hire_Date)*Monthly_Salary+(AND(CO$68&lt;&gt;Hire_Month)*CN99+AND(CO$68=Hire_Month,CN99&gt;0)*CN99*(1+Annual_Cost_of_Living_Adjustment))*(End_Date&gt;=CO$70)</f>
        <v>6100.046438</v>
      </c>
      <c r="CP99" s="460">
        <f>(CP$70=Hire_Date)*Monthly_Salary+(AND(CP$68&lt;&gt;Hire_Month)*CO99+AND(CP$68=Hire_Month,CO99&gt;0)*CO99*(1+Annual_Cost_of_Living_Adjustment))*(End_Date&gt;=CP$70)</f>
        <v>6100.046438</v>
      </c>
      <c r="CQ99" s="460">
        <f>(CQ$70=Hire_Date)*Monthly_Salary+(AND(CQ$68&lt;&gt;Hire_Month)*CP99+AND(CQ$68=Hire_Month,CP99&gt;0)*CP99*(1+Annual_Cost_of_Living_Adjustment))*(End_Date&gt;=CQ$70)</f>
        <v>6100.046438</v>
      </c>
      <c r="CR99" s="460">
        <f>(CR$70=Hire_Date)*Monthly_Salary+(AND(CR$68&lt;&gt;Hire_Month)*CQ99+AND(CR$68=Hire_Month,CQ99&gt;0)*CQ99*(1+Annual_Cost_of_Living_Adjustment))*(End_Date&gt;=CR$70)</f>
        <v>6100.046438</v>
      </c>
      <c r="CS99" s="460">
        <f>(CS$70=Hire_Date)*Monthly_Salary+(AND(CS$68&lt;&gt;Hire_Month)*CR99+AND(CS$68=Hire_Month,CR99&gt;0)*CR99*(1+Annual_Cost_of_Living_Adjustment))*(End_Date&gt;=CS$70)</f>
        <v>6100.046438</v>
      </c>
      <c r="CT99" s="460">
        <f>(CT$70=Hire_Date)*Monthly_Salary+(AND(CT$68&lt;&gt;Hire_Month)*CS99+AND(CT$68=Hire_Month,CS99&gt;0)*CS99*(1+Annual_Cost_of_Living_Adjustment))*(End_Date&gt;=CT$70)</f>
        <v>6100.046438</v>
      </c>
      <c r="CU99" s="460">
        <f>(CU$70=Hire_Date)*Monthly_Salary+(AND(CU$68&lt;&gt;Hire_Month)*CT99+AND(CU$68=Hire_Month,CT99&gt;0)*CT99*(1+Annual_Cost_of_Living_Adjustment))*(End_Date&gt;=CU$70)</f>
        <v>6100.046438</v>
      </c>
      <c r="CV99" s="460">
        <f>(CV$70=Hire_Date)*Monthly_Salary+(AND(CV$68&lt;&gt;Hire_Month)*CU99+AND(CV$68=Hire_Month,CU99&gt;0)*CU99*(1+Annual_Cost_of_Living_Adjustment))*(End_Date&gt;=CV$70)</f>
        <v>6100.046438</v>
      </c>
      <c r="CW99" s="460">
        <f>(CW$70=Hire_Date)*Monthly_Salary+(AND(CW$68&lt;&gt;Hire_Month)*CV99+AND(CW$68=Hire_Month,CV99&gt;0)*CV99*(1+Annual_Cost_of_Living_Adjustment))*(End_Date&gt;=CW$70)</f>
        <v>6222.047366</v>
      </c>
      <c r="CX99" s="460">
        <f>(CX$70=Hire_Date)*Monthly_Salary+(AND(CX$68&lt;&gt;Hire_Month)*CW99+AND(CX$68=Hire_Month,CW99&gt;0)*CW99*(1+Annual_Cost_of_Living_Adjustment))*(End_Date&gt;=CX$70)</f>
        <v>6222.047366</v>
      </c>
      <c r="CY99" s="460">
        <f>(CY$70=Hire_Date)*Monthly_Salary+(AND(CY$68&lt;&gt;Hire_Month)*CX99+AND(CY$68=Hire_Month,CX99&gt;0)*CX99*(1+Annual_Cost_of_Living_Adjustment))*(End_Date&gt;=CY$70)</f>
        <v>6222.047366</v>
      </c>
      <c r="CZ99" s="460">
        <f>(CZ$70=Hire_Date)*Monthly_Salary+(AND(CZ$68&lt;&gt;Hire_Month)*CY99+AND(CZ$68=Hire_Month,CY99&gt;0)*CY99*(1+Annual_Cost_of_Living_Adjustment))*(End_Date&gt;=CZ$70)</f>
        <v>6222.047366</v>
      </c>
      <c r="DA99" s="460">
        <f>(DA$70=Hire_Date)*Monthly_Salary+(AND(DA$68&lt;&gt;Hire_Month)*CZ99+AND(DA$68=Hire_Month,CZ99&gt;0)*CZ99*(1+Annual_Cost_of_Living_Adjustment))*(End_Date&gt;=DA$70)</f>
        <v>6222.047366</v>
      </c>
      <c r="DB99" s="460">
        <f>(DB$70=Hire_Date)*Monthly_Salary+(AND(DB$68&lt;&gt;Hire_Month)*DA99+AND(DB$68=Hire_Month,DA99&gt;0)*DA99*(1+Annual_Cost_of_Living_Adjustment))*(End_Date&gt;=DB$70)</f>
        <v>6222.047366</v>
      </c>
      <c r="DC99" s="460">
        <f>(DC$70=Hire_Date)*Monthly_Salary+(AND(DC$68&lt;&gt;Hire_Month)*DB99+AND(DC$68=Hire_Month,DB99&gt;0)*DB99*(1+Annual_Cost_of_Living_Adjustment))*(End_Date&gt;=DC$70)</f>
        <v>6222.047366</v>
      </c>
      <c r="DD99" s="460">
        <f>(DD$70=Hire_Date)*Monthly_Salary+(AND(DD$68&lt;&gt;Hire_Month)*DC99+AND(DD$68=Hire_Month,DC99&gt;0)*DC99*(1+Annual_Cost_of_Living_Adjustment))*(End_Date&gt;=DD$70)</f>
        <v>6222.047366</v>
      </c>
      <c r="DE99" s="460">
        <f>(DE$70=Hire_Date)*Monthly_Salary+(AND(DE$68&lt;&gt;Hire_Month)*DD99+AND(DE$68=Hire_Month,DD99&gt;0)*DD99*(1+Annual_Cost_of_Living_Adjustment))*(End_Date&gt;=DE$70)</f>
        <v>6222.047366</v>
      </c>
      <c r="DF99" s="460">
        <f>(DF$70=Hire_Date)*Monthly_Salary+(AND(DF$68&lt;&gt;Hire_Month)*DE99+AND(DF$68=Hire_Month,DE99&gt;0)*DE99*(1+Annual_Cost_of_Living_Adjustment))*(End_Date&gt;=DF$70)</f>
        <v>6222.047366</v>
      </c>
      <c r="DG99" s="460">
        <f>(DG$70=Hire_Date)*Monthly_Salary+(AND(DG$68&lt;&gt;Hire_Month)*DF99+AND(DG$68=Hire_Month,DF99&gt;0)*DF99*(1+Annual_Cost_of_Living_Adjustment))*(End_Date&gt;=DG$70)</f>
        <v>6222.047366</v>
      </c>
      <c r="DH99" s="460">
        <f>(DH$70=Hire_Date)*Monthly_Salary+(AND(DH$68&lt;&gt;Hire_Month)*DG99+AND(DH$68=Hire_Month,DG99&gt;0)*DG99*(1+Annual_Cost_of_Living_Adjustment))*(End_Date&gt;=DH$70)</f>
        <v>6222.047366</v>
      </c>
      <c r="DI99" s="460">
        <f>(DI$70=Hire_Date)*Monthly_Salary+(AND(DI$68&lt;&gt;Hire_Month)*DH99+AND(DI$68=Hire_Month,DH99&gt;0)*DH99*(1+Annual_Cost_of_Living_Adjustment))*(End_Date&gt;=DI$70)</f>
        <v>6346.488314</v>
      </c>
      <c r="DJ99" s="460">
        <f>(DJ$70=Hire_Date)*Monthly_Salary+(AND(DJ$68&lt;&gt;Hire_Month)*DI99+AND(DJ$68=Hire_Month,DI99&gt;0)*DI99*(1+Annual_Cost_of_Living_Adjustment))*(End_Date&gt;=DJ$70)</f>
        <v>6346.488314</v>
      </c>
      <c r="DK99" s="460">
        <f>(DK$70=Hire_Date)*Monthly_Salary+(AND(DK$68&lt;&gt;Hire_Month)*DJ99+AND(DK$68=Hire_Month,DJ99&gt;0)*DJ99*(1+Annual_Cost_of_Living_Adjustment))*(End_Date&gt;=DK$70)</f>
        <v>6346.488314</v>
      </c>
      <c r="DL99" s="460">
        <f>(DL$70=Hire_Date)*Monthly_Salary+(AND(DL$68&lt;&gt;Hire_Month)*DK99+AND(DL$68=Hire_Month,DK99&gt;0)*DK99*(1+Annual_Cost_of_Living_Adjustment))*(End_Date&gt;=DL$70)</f>
        <v>6346.488314</v>
      </c>
      <c r="DM99" s="460">
        <f>(DM$70=Hire_Date)*Monthly_Salary+(AND(DM$68&lt;&gt;Hire_Month)*DL99+AND(DM$68=Hire_Month,DL99&gt;0)*DL99*(1+Annual_Cost_of_Living_Adjustment))*(End_Date&gt;=DM$70)</f>
        <v>6346.488314</v>
      </c>
      <c r="DN99" s="460">
        <f>(DN$70=Hire_Date)*Monthly_Salary+(AND(DN$68&lt;&gt;Hire_Month)*DM99+AND(DN$68=Hire_Month,DM99&gt;0)*DM99*(1+Annual_Cost_of_Living_Adjustment))*(End_Date&gt;=DN$70)</f>
        <v>6346.488314</v>
      </c>
      <c r="DO99" s="460">
        <f>(DO$70=Hire_Date)*Monthly_Salary+(AND(DO$68&lt;&gt;Hire_Month)*DN99+AND(DO$68=Hire_Month,DN99&gt;0)*DN99*(1+Annual_Cost_of_Living_Adjustment))*(End_Date&gt;=DO$70)</f>
        <v>6346.488314</v>
      </c>
      <c r="DP99" s="460">
        <f>(DP$70=Hire_Date)*Monthly_Salary+(AND(DP$68&lt;&gt;Hire_Month)*DO99+AND(DP$68=Hire_Month,DO99&gt;0)*DO99*(1+Annual_Cost_of_Living_Adjustment))*(End_Date&gt;=DP$70)</f>
        <v>6346.488314</v>
      </c>
      <c r="DQ99" s="460">
        <f>(DQ$70=Hire_Date)*Monthly_Salary+(AND(DQ$68&lt;&gt;Hire_Month)*DP99+AND(DQ$68=Hire_Month,DP99&gt;0)*DP99*(1+Annual_Cost_of_Living_Adjustment))*(End_Date&gt;=DQ$70)</f>
        <v>6346.488314</v>
      </c>
      <c r="DR99" s="460">
        <f>(DR$70=Hire_Date)*Monthly_Salary+(AND(DR$68&lt;&gt;Hire_Month)*DQ99+AND(DR$68=Hire_Month,DQ99&gt;0)*DQ99*(1+Annual_Cost_of_Living_Adjustment))*(End_Date&gt;=DR$70)</f>
        <v>6346.488314</v>
      </c>
      <c r="DS99" s="460">
        <f>(DS$70=Hire_Date)*Monthly_Salary+(AND(DS$68&lt;&gt;Hire_Month)*DR99+AND(DS$68=Hire_Month,DR99&gt;0)*DR99*(1+Annual_Cost_of_Living_Adjustment))*(End_Date&gt;=DS$70)</f>
        <v>6346.488314</v>
      </c>
      <c r="DT99" s="460">
        <f>(DT$70=Hire_Date)*Monthly_Salary+(AND(DT$68&lt;&gt;Hire_Month)*DS99+AND(DT$68=Hire_Month,DS99&gt;0)*DS99*(1+Annual_Cost_of_Living_Adjustment))*(End_Date&gt;=DT$70)</f>
        <v>6346.488314</v>
      </c>
      <c r="DU99" s="460">
        <f>(DU$70=Hire_Date)*Monthly_Salary+(AND(DU$68&lt;&gt;Hire_Month)*DT99+AND(DU$68=Hire_Month,DT99&gt;0)*DT99*(1+Annual_Cost_of_Living_Adjustment))*(End_Date&gt;=DU$70)</f>
        <v>6473.41808</v>
      </c>
      <c r="DV99" s="460">
        <f>(DV$70=Hire_Date)*Monthly_Salary+(AND(DV$68&lt;&gt;Hire_Month)*DU99+AND(DV$68=Hire_Month,DU99&gt;0)*DU99*(1+Annual_Cost_of_Living_Adjustment))*(End_Date&gt;=DV$70)</f>
        <v>6473.41808</v>
      </c>
      <c r="DW99" s="460">
        <f>(DW$70=Hire_Date)*Monthly_Salary+(AND(DW$68&lt;&gt;Hire_Month)*DV99+AND(DW$68=Hire_Month,DV99&gt;0)*DV99*(1+Annual_Cost_of_Living_Adjustment))*(End_Date&gt;=DW$70)</f>
        <v>6473.41808</v>
      </c>
      <c r="DX99" s="460">
        <f>(DX$70=Hire_Date)*Monthly_Salary+(AND(DX$68&lt;&gt;Hire_Month)*DW99+AND(DX$68=Hire_Month,DW99&gt;0)*DW99*(1+Annual_Cost_of_Living_Adjustment))*(End_Date&gt;=DX$70)</f>
        <v>6473.41808</v>
      </c>
      <c r="DY99" s="460">
        <f>(DY$70=Hire_Date)*Monthly_Salary+(AND(DY$68&lt;&gt;Hire_Month)*DX99+AND(DY$68=Hire_Month,DX99&gt;0)*DX99*(1+Annual_Cost_of_Living_Adjustment))*(End_Date&gt;=DY$70)</f>
        <v>6473.41808</v>
      </c>
      <c r="DZ99" s="460">
        <f>(DZ$70=Hire_Date)*Monthly_Salary+(AND(DZ$68&lt;&gt;Hire_Month)*DY99+AND(DZ$68=Hire_Month,DY99&gt;0)*DY99*(1+Annual_Cost_of_Living_Adjustment))*(End_Date&gt;=DZ$70)</f>
        <v>6473.41808</v>
      </c>
      <c r="EA99" s="460">
        <f>(EA$70=Hire_Date)*Monthly_Salary+(AND(EA$68&lt;&gt;Hire_Month)*DZ99+AND(EA$68=Hire_Month,DZ99&gt;0)*DZ99*(1+Annual_Cost_of_Living_Adjustment))*(End_Date&gt;=EA$70)</f>
        <v>6473.41808</v>
      </c>
      <c r="EB99" s="460">
        <f>(EB$70=Hire_Date)*Monthly_Salary+(AND(EB$68&lt;&gt;Hire_Month)*EA99+AND(EB$68=Hire_Month,EA99&gt;0)*EA99*(1+Annual_Cost_of_Living_Adjustment))*(End_Date&gt;=EB$70)</f>
        <v>6473.41808</v>
      </c>
      <c r="EC99" s="460">
        <f>(EC$70=Hire_Date)*Monthly_Salary+(AND(EC$68&lt;&gt;Hire_Month)*EB99+AND(EC$68=Hire_Month,EB99&gt;0)*EB99*(1+Annual_Cost_of_Living_Adjustment))*(End_Date&gt;=EC$70)</f>
        <v>6473.41808</v>
      </c>
      <c r="ED99" s="460">
        <f>(ED$70=Hire_Date)*Monthly_Salary+(AND(ED$68&lt;&gt;Hire_Month)*EC99+AND(ED$68=Hire_Month,EC99&gt;0)*EC99*(1+Annual_Cost_of_Living_Adjustment))*(End_Date&gt;=ED$70)</f>
        <v>6473.41808</v>
      </c>
      <c r="EE99" s="460">
        <f>(EE$70=Hire_Date)*Monthly_Salary+(AND(EE$68&lt;&gt;Hire_Month)*ED99+AND(EE$68=Hire_Month,ED99&gt;0)*ED99*(1+Annual_Cost_of_Living_Adjustment))*(End_Date&gt;=EE$70)</f>
        <v>6473.41808</v>
      </c>
      <c r="EF99" s="461">
        <f>(EF$70=Hire_Date)*Monthly_Salary+(AND(EF$68&lt;&gt;Hire_Month)*EE99+AND(EF$68=Hire_Month,EE99&gt;0)*EE99*(1+Annual_Cost_of_Living_Adjustment))*(End_Date&gt;=EF$70)</f>
        <v>6473.41808</v>
      </c>
      <c r="EG99" s="461">
        <f>(EG$70=Hire_Date)*Monthly_Salary+(AND(EG$68&lt;&gt;Hire_Month)*EF99+AND(EG$68=Hire_Month,EF99&gt;0)*EF99*(1+Annual_Cost_of_Living_Adjustment))*(End_Date&gt;=EG$70)</f>
        <v>6602.886442</v>
      </c>
      <c r="EH99" s="461">
        <f>(EH$70=Hire_Date)*Monthly_Salary+(AND(EH$68&lt;&gt;Hire_Month)*EG99+AND(EH$68=Hire_Month,EG99&gt;0)*EG99*(1+Annual_Cost_of_Living_Adjustment))*(End_Date&gt;=EH$70)</f>
        <v>6602.886442</v>
      </c>
      <c r="EI99" s="461">
        <f>(EI$70=Hire_Date)*Monthly_Salary+(AND(EI$68&lt;&gt;Hire_Month)*EH99+AND(EI$68=Hire_Month,EH99&gt;0)*EH99*(1+Annual_Cost_of_Living_Adjustment))*(End_Date&gt;=EI$70)</f>
        <v>6602.886442</v>
      </c>
      <c r="EJ99" s="461">
        <f>(EJ$70=Hire_Date)*Monthly_Salary+(AND(EJ$68&lt;&gt;Hire_Month)*EI99+AND(EJ$68=Hire_Month,EI99&gt;0)*EI99*(1+Annual_Cost_of_Living_Adjustment))*(End_Date&gt;=EJ$70)</f>
        <v>6602.886442</v>
      </c>
      <c r="EK99" s="461">
        <f>(EK$70=Hire_Date)*Monthly_Salary+(AND(EK$68&lt;&gt;Hire_Month)*EJ99+AND(EK$68=Hire_Month,EJ99&gt;0)*EJ99*(1+Annual_Cost_of_Living_Adjustment))*(End_Date&gt;=EK$70)</f>
        <v>6602.886442</v>
      </c>
      <c r="EL99" s="461">
        <f>(EL$70=Hire_Date)*Monthly_Salary+(AND(EL$68&lt;&gt;Hire_Month)*EK99+AND(EL$68=Hire_Month,EK99&gt;0)*EK99*(1+Annual_Cost_of_Living_Adjustment))*(End_Date&gt;=EL$70)</f>
        <v>6602.886442</v>
      </c>
      <c r="EM99" s="461">
        <f>(EM$70=Hire_Date)*Monthly_Salary+(AND(EM$68&lt;&gt;Hire_Month)*EL99+AND(EM$68=Hire_Month,EL99&gt;0)*EL99*(1+Annual_Cost_of_Living_Adjustment))*(End_Date&gt;=EM$70)</f>
        <v>6602.886442</v>
      </c>
      <c r="EN99" s="461">
        <f>(EN$70=Hire_Date)*Monthly_Salary+(AND(EN$68&lt;&gt;Hire_Month)*EM99+AND(EN$68=Hire_Month,EM99&gt;0)*EM99*(1+Annual_Cost_of_Living_Adjustment))*(End_Date&gt;=EN$70)</f>
        <v>6602.886442</v>
      </c>
      <c r="EO99" s="461">
        <f>(EO$70=Hire_Date)*Monthly_Salary+(AND(EO$68&lt;&gt;Hire_Month)*EN99+AND(EO$68=Hire_Month,EN99&gt;0)*EN99*(1+Annual_Cost_of_Living_Adjustment))*(End_Date&gt;=EO$70)</f>
        <v>6602.886442</v>
      </c>
      <c r="EP99" s="461">
        <f>(EP$70=Hire_Date)*Monthly_Salary+(AND(EP$68&lt;&gt;Hire_Month)*EO99+AND(EP$68=Hire_Month,EO99&gt;0)*EO99*(1+Annual_Cost_of_Living_Adjustment))*(End_Date&gt;=EP$70)</f>
        <v>6602.886442</v>
      </c>
      <c r="EQ99" s="461">
        <f>(EQ$70=Hire_Date)*Monthly_Salary+(AND(EQ$68&lt;&gt;Hire_Month)*EP99+AND(EQ$68=Hire_Month,EP99&gt;0)*EP99*(1+Annual_Cost_of_Living_Adjustment))*(End_Date&gt;=EQ$70)</f>
        <v>6602.886442</v>
      </c>
      <c r="ER99" s="461">
        <f>(ER$70=Hire_Date)*Monthly_Salary+(AND(ER$68&lt;&gt;Hire_Month)*EQ99+AND(ER$68=Hire_Month,EQ99&gt;0)*EQ99*(1+Annual_Cost_of_Living_Adjustment))*(End_Date&gt;=ER$70)</f>
        <v>6602.886442</v>
      </c>
      <c r="ES99" s="371"/>
      <c r="ET99" s="1"/>
      <c r="EU99" s="390"/>
      <c r="EV99" s="462" t="str">
        <f t="shared" si="97"/>
        <v>Team Member</v>
      </c>
      <c r="EW99" s="463">
        <f>($K99&lt;DATE(Starting_Year,1,1))*1</f>
        <v>0</v>
      </c>
      <c r="EX99" s="463">
        <f>+COUNTIF(Q99,"&gt;0")*FTE</f>
        <v>1</v>
      </c>
      <c r="EY99" s="463">
        <f>+COUNTIF(R99,"&gt;0")*FTE</f>
        <v>1</v>
      </c>
      <c r="EZ99" s="463">
        <f>+COUNTIF(S99,"&gt;0")*FTE</f>
        <v>1</v>
      </c>
      <c r="FA99" s="463">
        <f>+COUNTIF(T99,"&gt;0")*FTE</f>
        <v>1</v>
      </c>
      <c r="FB99" s="463">
        <f>+COUNTIF(U99,"&gt;0")*FTE</f>
        <v>1</v>
      </c>
      <c r="FC99" s="463">
        <f>+COUNTIF(V99,"&gt;0")*FTE</f>
        <v>1</v>
      </c>
      <c r="FD99" s="463">
        <f>+COUNTIF(W99,"&gt;0")*FTE</f>
        <v>1</v>
      </c>
      <c r="FE99" s="463">
        <f>+COUNTIF(X99,"&gt;0")*FTE</f>
        <v>1</v>
      </c>
      <c r="FF99" s="463">
        <f>+COUNTIF(Y99,"&gt;0")*FTE</f>
        <v>1</v>
      </c>
      <c r="FG99" s="463">
        <f>+COUNTIF(Z99,"&gt;0")*FTE</f>
        <v>1</v>
      </c>
      <c r="FH99" s="463">
        <f>+COUNTIF(AA99,"&gt;0")*FTE</f>
        <v>1</v>
      </c>
      <c r="FI99" s="463">
        <f>+COUNTIF(AB99,"&gt;0")*FTE</f>
        <v>1</v>
      </c>
      <c r="FJ99" s="463">
        <f>+COUNTIF(AC99,"&gt;0")*FTE</f>
        <v>1</v>
      </c>
      <c r="FK99" s="463">
        <f>+COUNTIF(AD99,"&gt;0")*FTE</f>
        <v>1</v>
      </c>
      <c r="FL99" s="463">
        <f>+COUNTIF(AE99,"&gt;0")*FTE</f>
        <v>1</v>
      </c>
      <c r="FM99" s="463">
        <f>+COUNTIF(AF99,"&gt;0")*FTE</f>
        <v>1</v>
      </c>
      <c r="FN99" s="463">
        <f>+COUNTIF(AG99,"&gt;0")*FTE</f>
        <v>1</v>
      </c>
      <c r="FO99" s="463">
        <f>+COUNTIF(AH99,"&gt;0")*FTE</f>
        <v>1</v>
      </c>
      <c r="FP99" s="463">
        <f>+COUNTIF(AI99,"&gt;0")*FTE</f>
        <v>1</v>
      </c>
      <c r="FQ99" s="463">
        <f>+COUNTIF(AJ99,"&gt;0")*FTE</f>
        <v>1</v>
      </c>
      <c r="FR99" s="463">
        <f>+COUNTIF(AK99,"&gt;0")*FTE</f>
        <v>1</v>
      </c>
      <c r="FS99" s="463">
        <f>+COUNTIF(AL99,"&gt;0")*FTE</f>
        <v>1</v>
      </c>
      <c r="FT99" s="463">
        <f>+COUNTIF(AM99,"&gt;0")*FTE</f>
        <v>1</v>
      </c>
      <c r="FU99" s="463">
        <f>+COUNTIF(AN99,"&gt;0")*FTE</f>
        <v>1</v>
      </c>
      <c r="FV99" s="463">
        <f>+COUNTIF(AO99,"&gt;0")*FTE</f>
        <v>1</v>
      </c>
      <c r="FW99" s="463">
        <f>+COUNTIF(AP99,"&gt;0")*FTE</f>
        <v>1</v>
      </c>
      <c r="FX99" s="463">
        <f>+COUNTIF(AQ99,"&gt;0")*FTE</f>
        <v>1</v>
      </c>
      <c r="FY99" s="463">
        <f>+COUNTIF(AR99,"&gt;0")*FTE</f>
        <v>1</v>
      </c>
      <c r="FZ99" s="463">
        <f>+COUNTIF(AS99,"&gt;0")*FTE</f>
        <v>1</v>
      </c>
      <c r="GA99" s="463">
        <f>+COUNTIF(AT99,"&gt;0")*FTE</f>
        <v>1</v>
      </c>
      <c r="GB99" s="463">
        <f>+COUNTIF(AU99,"&gt;0")*FTE</f>
        <v>1</v>
      </c>
      <c r="GC99" s="463">
        <f>+COUNTIF(AV99,"&gt;0")*FTE</f>
        <v>1</v>
      </c>
      <c r="GD99" s="463">
        <f>+COUNTIF(AW99,"&gt;0")*FTE</f>
        <v>1</v>
      </c>
      <c r="GE99" s="463">
        <f>+COUNTIF(AX99,"&gt;0")*FTE</f>
        <v>1</v>
      </c>
      <c r="GF99" s="463">
        <f>+COUNTIF(AY99,"&gt;0")*FTE</f>
        <v>1</v>
      </c>
      <c r="GG99" s="463">
        <f>+COUNTIF(AZ99,"&gt;0")*FTE</f>
        <v>1</v>
      </c>
      <c r="GH99" s="463">
        <f>+COUNTIF(BA99,"&gt;0")*FTE</f>
        <v>1</v>
      </c>
      <c r="GI99" s="463">
        <f>+COUNTIF(BB99,"&gt;0")*FTE</f>
        <v>1</v>
      </c>
      <c r="GJ99" s="463">
        <f>+COUNTIF(BC99,"&gt;0")*FTE</f>
        <v>1</v>
      </c>
      <c r="GK99" s="463">
        <f>+COUNTIF(BD99,"&gt;0")*FTE</f>
        <v>1</v>
      </c>
      <c r="GL99" s="463">
        <f>+COUNTIF(BE99,"&gt;0")*FTE</f>
        <v>1</v>
      </c>
      <c r="GM99" s="463">
        <f>+COUNTIF(BF99,"&gt;0")*FTE</f>
        <v>1</v>
      </c>
      <c r="GN99" s="463">
        <f>+COUNTIF(BG99,"&gt;0")*FTE</f>
        <v>1</v>
      </c>
      <c r="GO99" s="463">
        <f>+COUNTIF(BH99,"&gt;0")*FTE</f>
        <v>1</v>
      </c>
      <c r="GP99" s="463">
        <f>+COUNTIF(BI99,"&gt;0")*FTE</f>
        <v>1</v>
      </c>
      <c r="GQ99" s="463">
        <f>+COUNTIF(BJ99,"&gt;0")*FTE</f>
        <v>1</v>
      </c>
      <c r="GR99" s="463">
        <f>+COUNTIF(BK99,"&gt;0")*FTE</f>
        <v>1</v>
      </c>
      <c r="GS99" s="463">
        <f>+COUNTIF(BL99,"&gt;0")*FTE</f>
        <v>1</v>
      </c>
      <c r="GT99" s="463">
        <f>+COUNTIF(BM99,"&gt;0")*FTE</f>
        <v>1</v>
      </c>
      <c r="GU99" s="463">
        <f>+COUNTIF(BN99,"&gt;0")*FTE</f>
        <v>1</v>
      </c>
      <c r="GV99" s="463">
        <f>+COUNTIF(BO99,"&gt;0")*FTE</f>
        <v>1</v>
      </c>
      <c r="GW99" s="463">
        <f>+COUNTIF(BP99,"&gt;0")*FTE</f>
        <v>1</v>
      </c>
      <c r="GX99" s="463">
        <f>+COUNTIF(BQ99,"&gt;0")*FTE</f>
        <v>1</v>
      </c>
      <c r="GY99" s="463">
        <f>+COUNTIF(BR99,"&gt;0")*FTE</f>
        <v>1</v>
      </c>
      <c r="GZ99" s="463">
        <f>+COUNTIF(BS99,"&gt;0")*FTE</f>
        <v>1</v>
      </c>
      <c r="HA99" s="463">
        <f>+COUNTIF(BT99,"&gt;0")*FTE</f>
        <v>1</v>
      </c>
      <c r="HB99" s="463">
        <f>+COUNTIF(BU99,"&gt;0")*FTE</f>
        <v>1</v>
      </c>
      <c r="HC99" s="463">
        <f>+COUNTIF(BV99,"&gt;0")*FTE</f>
        <v>1</v>
      </c>
      <c r="HD99" s="463">
        <f>+COUNTIF(BW99,"&gt;0")*FTE</f>
        <v>1</v>
      </c>
      <c r="HE99" s="463">
        <f>+COUNTIF(BX99,"&gt;0")*FTE</f>
        <v>1</v>
      </c>
      <c r="HF99" s="463">
        <f>+COUNTIF(BY99,"&gt;0")*FTE</f>
        <v>1</v>
      </c>
      <c r="HG99" s="463">
        <f>+COUNTIF(BZ99,"&gt;0")*FTE</f>
        <v>1</v>
      </c>
      <c r="HH99" s="463">
        <f>+COUNTIF(CA99,"&gt;0")*FTE</f>
        <v>1</v>
      </c>
      <c r="HI99" s="463">
        <f>+COUNTIF(CB99,"&gt;0")*FTE</f>
        <v>1</v>
      </c>
      <c r="HJ99" s="463">
        <f>+COUNTIF(CC99,"&gt;0")*FTE</f>
        <v>1</v>
      </c>
      <c r="HK99" s="463">
        <f>+COUNTIF(CD99,"&gt;0")*FTE</f>
        <v>1</v>
      </c>
      <c r="HL99" s="463">
        <f>+COUNTIF(CE99,"&gt;0")*FTE</f>
        <v>1</v>
      </c>
      <c r="HM99" s="463">
        <f>+COUNTIF(CF99,"&gt;0")*FTE</f>
        <v>1</v>
      </c>
      <c r="HN99" s="463">
        <f>+COUNTIF(CG99,"&gt;0")*FTE</f>
        <v>1</v>
      </c>
      <c r="HO99" s="463">
        <f>+COUNTIF(CH99,"&gt;0")*FTE</f>
        <v>1</v>
      </c>
      <c r="HP99" s="463">
        <f>+COUNTIF(CI99,"&gt;0")*FTE</f>
        <v>1</v>
      </c>
      <c r="HQ99" s="463">
        <f>+COUNTIF(CJ99,"&gt;0")*FTE</f>
        <v>1</v>
      </c>
      <c r="HR99" s="463">
        <f>+COUNTIF(CK99,"&gt;0")*FTE</f>
        <v>1</v>
      </c>
      <c r="HS99" s="463">
        <f>+COUNTIF(CL99,"&gt;0")*FTE</f>
        <v>1</v>
      </c>
      <c r="HT99" s="463">
        <f>+COUNTIF(CM99,"&gt;0")*FTE</f>
        <v>1</v>
      </c>
      <c r="HU99" s="463">
        <f>+COUNTIF(CN99,"&gt;0")*FTE</f>
        <v>1</v>
      </c>
      <c r="HV99" s="463">
        <f>+COUNTIF(CO99,"&gt;0")*FTE</f>
        <v>1</v>
      </c>
      <c r="HW99" s="463">
        <f>+COUNTIF(CP99,"&gt;0")*FTE</f>
        <v>1</v>
      </c>
      <c r="HX99" s="463">
        <f>+COUNTIF(CQ99,"&gt;0")*FTE</f>
        <v>1</v>
      </c>
      <c r="HY99" s="463">
        <f>+COUNTIF(CR99,"&gt;0")*FTE</f>
        <v>1</v>
      </c>
      <c r="HZ99" s="463">
        <f>+COUNTIF(CS99,"&gt;0")*FTE</f>
        <v>1</v>
      </c>
      <c r="IA99" s="463">
        <f>+COUNTIF(CT99,"&gt;0")*FTE</f>
        <v>1</v>
      </c>
      <c r="IB99" s="463">
        <f>+COUNTIF(CU99,"&gt;0")*FTE</f>
        <v>1</v>
      </c>
      <c r="IC99" s="463">
        <f>+COUNTIF(CV99,"&gt;0")*FTE</f>
        <v>1</v>
      </c>
      <c r="ID99" s="463">
        <f>+COUNTIF(CW99,"&gt;0")*FTE</f>
        <v>1</v>
      </c>
      <c r="IE99" s="463">
        <f>+COUNTIF(CX99,"&gt;0")*FTE</f>
        <v>1</v>
      </c>
      <c r="IF99" s="463">
        <f>+COUNTIF(CY99,"&gt;0")*FTE</f>
        <v>1</v>
      </c>
      <c r="IG99" s="463">
        <f>+COUNTIF(CZ99,"&gt;0")*FTE</f>
        <v>1</v>
      </c>
      <c r="IH99" s="463">
        <f>+COUNTIF(DA99,"&gt;0")*FTE</f>
        <v>1</v>
      </c>
      <c r="II99" s="463">
        <f>+COUNTIF(DB99,"&gt;0")*FTE</f>
        <v>1</v>
      </c>
      <c r="IJ99" s="463">
        <f>+COUNTIF(DC99,"&gt;0")*FTE</f>
        <v>1</v>
      </c>
      <c r="IK99" s="463">
        <f>+COUNTIF(DD99,"&gt;0")*FTE</f>
        <v>1</v>
      </c>
      <c r="IL99" s="463">
        <f>+COUNTIF(DE99,"&gt;0")*FTE</f>
        <v>1</v>
      </c>
      <c r="IM99" s="463">
        <f>+COUNTIF(DF99,"&gt;0")*FTE</f>
        <v>1</v>
      </c>
      <c r="IN99" s="463">
        <f>+COUNTIF(DG99,"&gt;0")*FTE</f>
        <v>1</v>
      </c>
      <c r="IO99" s="463">
        <f>+COUNTIF(DH99,"&gt;0")*FTE</f>
        <v>1</v>
      </c>
      <c r="IP99" s="463">
        <f>+COUNTIF(DI99,"&gt;0")*FTE</f>
        <v>1</v>
      </c>
      <c r="IQ99" s="463">
        <f>+COUNTIF(DJ99,"&gt;0")*FTE</f>
        <v>1</v>
      </c>
      <c r="IR99" s="463">
        <f>+COUNTIF(DK99,"&gt;0")*FTE</f>
        <v>1</v>
      </c>
      <c r="IS99" s="463">
        <f>+COUNTIF(DL99,"&gt;0")*FTE</f>
        <v>1</v>
      </c>
      <c r="IT99" s="463">
        <f>+COUNTIF(DM99,"&gt;0")*FTE</f>
        <v>1</v>
      </c>
      <c r="IU99" s="463">
        <f>+COUNTIF(DN99,"&gt;0")*FTE</f>
        <v>1</v>
      </c>
      <c r="IV99" s="463">
        <f>+COUNTIF(DO99,"&gt;0")*FTE</f>
        <v>1</v>
      </c>
      <c r="IW99" s="463">
        <f>+COUNTIF(DP99,"&gt;0")*FTE</f>
        <v>1</v>
      </c>
      <c r="IX99" s="463">
        <f>+COUNTIF(DQ99,"&gt;0")*FTE</f>
        <v>1</v>
      </c>
      <c r="IY99" s="463">
        <f>+COUNTIF(DR99,"&gt;0")*FTE</f>
        <v>1</v>
      </c>
      <c r="IZ99" s="463">
        <f>+COUNTIF(DS99,"&gt;0")*FTE</f>
        <v>1</v>
      </c>
      <c r="JA99" s="463">
        <f>+COUNTIF(DT99,"&gt;0")*FTE</f>
        <v>1</v>
      </c>
      <c r="JB99" s="463">
        <f>+COUNTIF(DU99,"&gt;0")*FTE</f>
        <v>1</v>
      </c>
      <c r="JC99" s="463">
        <f>+COUNTIF(DV99,"&gt;0")*FTE</f>
        <v>1</v>
      </c>
      <c r="JD99" s="463">
        <f>+COUNTIF(DW99,"&gt;0")*FTE</f>
        <v>1</v>
      </c>
      <c r="JE99" s="463">
        <f>+COUNTIF(DX99,"&gt;0")*FTE</f>
        <v>1</v>
      </c>
      <c r="JF99" s="463">
        <f>+COUNTIF(DY99,"&gt;0")*FTE</f>
        <v>1</v>
      </c>
      <c r="JG99" s="463">
        <f>+COUNTIF(DZ99,"&gt;0")*FTE</f>
        <v>1</v>
      </c>
      <c r="JH99" s="463">
        <f>+COUNTIF(EA99,"&gt;0")*FTE</f>
        <v>1</v>
      </c>
      <c r="JI99" s="463">
        <f>+COUNTIF(EB99,"&gt;0")*FTE</f>
        <v>1</v>
      </c>
      <c r="JJ99" s="463">
        <f>+COUNTIF(EC99,"&gt;0")*FTE</f>
        <v>1</v>
      </c>
      <c r="JK99" s="463">
        <f>+COUNTIF(ED99,"&gt;0")*FTE</f>
        <v>1</v>
      </c>
      <c r="JL99" s="463">
        <f>+COUNTIF(EE99,"&gt;0")*FTE</f>
        <v>1</v>
      </c>
      <c r="JM99" s="463">
        <f>+COUNTIF(EF99,"&gt;0")*FTE</f>
        <v>1</v>
      </c>
      <c r="JN99" s="463">
        <f>+COUNTIF(EG99,"&gt;0")*FTE</f>
        <v>1</v>
      </c>
      <c r="JO99" s="463">
        <f>+COUNTIF(EH99,"&gt;0")*FTE</f>
        <v>1</v>
      </c>
      <c r="JP99" s="463">
        <f>+COUNTIF(EI99,"&gt;0")*FTE</f>
        <v>1</v>
      </c>
      <c r="JQ99" s="463">
        <f>+COUNTIF(EJ99,"&gt;0")*FTE</f>
        <v>1</v>
      </c>
      <c r="JR99" s="463">
        <f>+COUNTIF(EK99,"&gt;0")*FTE</f>
        <v>1</v>
      </c>
      <c r="JS99" s="463">
        <f>+COUNTIF(EL99,"&gt;0")*FTE</f>
        <v>1</v>
      </c>
      <c r="JT99" s="463">
        <f>+COUNTIF(EM99,"&gt;0")*FTE</f>
        <v>1</v>
      </c>
      <c r="JU99" s="463">
        <f>+COUNTIF(EN99,"&gt;0")*FTE</f>
        <v>1</v>
      </c>
      <c r="JV99" s="463">
        <f>+COUNTIF(EO99,"&gt;0")*FTE</f>
        <v>1</v>
      </c>
      <c r="JW99" s="463">
        <f>+COUNTIF(EP99,"&gt;0")*FTE</f>
        <v>1</v>
      </c>
      <c r="JX99" s="463">
        <f>+COUNTIF(EQ99,"&gt;0")*FTE</f>
        <v>1</v>
      </c>
      <c r="JY99" s="463">
        <f>+COUNTIF(ER99,"&gt;0")*FTE</f>
        <v>1</v>
      </c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</row>
    <row r="100" ht="12.75" customHeight="1">
      <c r="A100" s="467"/>
      <c r="B100" s="488"/>
      <c r="C100" s="484"/>
      <c r="D100" s="485"/>
      <c r="E100" s="486"/>
      <c r="F100" s="485"/>
      <c r="G100" s="485"/>
      <c r="H100" s="485"/>
      <c r="I100" s="485"/>
      <c r="J100" s="487"/>
      <c r="K100" s="465">
        <f>+DATE((Starting_Year+F100-1)*ISNUMBER(F100)+2099*ISBLANK(F100),G100*ISNUMBER(G100)+12*ISBLANK(G100),1)</f>
        <v>73020</v>
      </c>
      <c r="L100" s="466">
        <f>+DATE((Starting_Year+H100-1)*ISNUMBER(H100)+2099*ISBLANK(H100),I100*ISNUMBER(I100)+12*ISBLANK(I100),1)</f>
        <v>73020</v>
      </c>
      <c r="M100" s="171">
        <f t="shared" si="95"/>
        <v>0</v>
      </c>
      <c r="N100" s="458" t="str">
        <f t="shared" si="96"/>
        <v/>
      </c>
      <c r="O100" s="82"/>
      <c r="P100" s="459"/>
      <c r="Q100" s="460">
        <f>(Q$70&gt;=Hire_Date)*Monthly_Salary+(AND(Q$68&lt;&gt;Hire_Month)*P100+AND(Q$68=Hire_Month,P100&gt;0)*P100*(1+Annual_Cost_of_Living_Adjustment))*(End_Date&gt;=Q$70)</f>
        <v>0</v>
      </c>
      <c r="R100" s="460">
        <f>(R$70=Hire_Date)*Monthly_Salary+(AND(R$68&lt;&gt;Hire_Month)*Q100+AND(R$68=Hire_Month,Q100&gt;0)*Q100*(1+Annual_Cost_of_Living_Adjustment))*(End_Date&gt;=R$70)</f>
        <v>0</v>
      </c>
      <c r="S100" s="460">
        <f>(S$70=Hire_Date)*Monthly_Salary+(AND(S$68&lt;&gt;Hire_Month)*R100+AND(S$68=Hire_Month,R100&gt;0)*R100*(1+Annual_Cost_of_Living_Adjustment))*(End_Date&gt;=S$70)</f>
        <v>0</v>
      </c>
      <c r="T100" s="460">
        <f>(T$70=Hire_Date)*Monthly_Salary+(AND(T$68&lt;&gt;Hire_Month)*S100+AND(T$68=Hire_Month,S100&gt;0)*S100*(1+Annual_Cost_of_Living_Adjustment))*(End_Date&gt;=T$70)</f>
        <v>0</v>
      </c>
      <c r="U100" s="460">
        <f>(U$70=Hire_Date)*Monthly_Salary+(AND(U$68&lt;&gt;Hire_Month)*T100+AND(U$68=Hire_Month,T100&gt;0)*T100*(1+Annual_Cost_of_Living_Adjustment))*(End_Date&gt;=U$70)</f>
        <v>0</v>
      </c>
      <c r="V100" s="460">
        <f>(V$70=Hire_Date)*Monthly_Salary+(AND(V$68&lt;&gt;Hire_Month)*U100+AND(V$68=Hire_Month,U100&gt;0)*U100*(1+Annual_Cost_of_Living_Adjustment))*(End_Date&gt;=V$70)</f>
        <v>0</v>
      </c>
      <c r="W100" s="460">
        <f>(W$70=Hire_Date)*Monthly_Salary+(AND(W$68&lt;&gt;Hire_Month)*V100+AND(W$68=Hire_Month,V100&gt;0)*V100*(1+Annual_Cost_of_Living_Adjustment))*(End_Date&gt;=W$70)</f>
        <v>0</v>
      </c>
      <c r="X100" s="460">
        <f>(X$70=Hire_Date)*Monthly_Salary+(AND(X$68&lt;&gt;Hire_Month)*W100+AND(X$68=Hire_Month,W100&gt;0)*W100*(1+Annual_Cost_of_Living_Adjustment))*(End_Date&gt;=X$70)</f>
        <v>0</v>
      </c>
      <c r="Y100" s="460">
        <f>(Y$70=Hire_Date)*Monthly_Salary+(AND(Y$68&lt;&gt;Hire_Month)*X100+AND(Y$68=Hire_Month,X100&gt;0)*X100*(1+Annual_Cost_of_Living_Adjustment))*(End_Date&gt;=Y$70)</f>
        <v>0</v>
      </c>
      <c r="Z100" s="460">
        <f>(Z$70=Hire_Date)*Monthly_Salary+(AND(Z$68&lt;&gt;Hire_Month)*Y100+AND(Z$68=Hire_Month,Y100&gt;0)*Y100*(1+Annual_Cost_of_Living_Adjustment))*(End_Date&gt;=Z$70)</f>
        <v>0</v>
      </c>
      <c r="AA100" s="460">
        <f>(AA$70=Hire_Date)*Monthly_Salary+(AND(AA$68&lt;&gt;Hire_Month)*Z100+AND(AA$68=Hire_Month,Z100&gt;0)*Z100*(1+Annual_Cost_of_Living_Adjustment))*(End_Date&gt;=AA$70)</f>
        <v>0</v>
      </c>
      <c r="AB100" s="460">
        <f>(AB$70=Hire_Date)*Monthly_Salary+(AND(AB$68&lt;&gt;Hire_Month)*AA100+AND(AB$68=Hire_Month,AA100&gt;0)*AA100*(1+Annual_Cost_of_Living_Adjustment))*(End_Date&gt;=AB$70)</f>
        <v>0</v>
      </c>
      <c r="AC100" s="460">
        <f>(AC$70=Hire_Date)*Monthly_Salary+(AND(AC$68&lt;&gt;Hire_Month)*AB100+AND(AC$68=Hire_Month,AB100&gt;0)*AB100*(1+Annual_Cost_of_Living_Adjustment))*(End_Date&gt;=AC$70)</f>
        <v>0</v>
      </c>
      <c r="AD100" s="460">
        <f>(AD$70=Hire_Date)*Monthly_Salary+(AND(AD$68&lt;&gt;Hire_Month)*AC100+AND(AD$68=Hire_Month,AC100&gt;0)*AC100*(1+Annual_Cost_of_Living_Adjustment))*(End_Date&gt;=AD$70)</f>
        <v>0</v>
      </c>
      <c r="AE100" s="460">
        <f>(AE$70=Hire_Date)*Monthly_Salary+(AND(AE$68&lt;&gt;Hire_Month)*AD100+AND(AE$68=Hire_Month,AD100&gt;0)*AD100*(1+Annual_Cost_of_Living_Adjustment))*(End_Date&gt;=AE$70)</f>
        <v>0</v>
      </c>
      <c r="AF100" s="460">
        <f>(AF$70=Hire_Date)*Monthly_Salary+(AND(AF$68&lt;&gt;Hire_Month)*AE100+AND(AF$68=Hire_Month,AE100&gt;0)*AE100*(1+Annual_Cost_of_Living_Adjustment))*(End_Date&gt;=AF$70)</f>
        <v>0</v>
      </c>
      <c r="AG100" s="460">
        <f>(AG$70=Hire_Date)*Monthly_Salary+(AND(AG$68&lt;&gt;Hire_Month)*AF100+AND(AG$68=Hire_Month,AF100&gt;0)*AF100*(1+Annual_Cost_of_Living_Adjustment))*(End_Date&gt;=AG$70)</f>
        <v>0</v>
      </c>
      <c r="AH100" s="460">
        <f>(AH$70=Hire_Date)*Monthly_Salary+(AND(AH$68&lt;&gt;Hire_Month)*AG100+AND(AH$68=Hire_Month,AG100&gt;0)*AG100*(1+Annual_Cost_of_Living_Adjustment))*(End_Date&gt;=AH$70)</f>
        <v>0</v>
      </c>
      <c r="AI100" s="460">
        <f>(AI$70=Hire_Date)*Monthly_Salary+(AND(AI$68&lt;&gt;Hire_Month)*AH100+AND(AI$68=Hire_Month,AH100&gt;0)*AH100*(1+Annual_Cost_of_Living_Adjustment))*(End_Date&gt;=AI$70)</f>
        <v>0</v>
      </c>
      <c r="AJ100" s="460">
        <f>(AJ$70=Hire_Date)*Monthly_Salary+(AND(AJ$68&lt;&gt;Hire_Month)*AI100+AND(AJ$68=Hire_Month,AI100&gt;0)*AI100*(1+Annual_Cost_of_Living_Adjustment))*(End_Date&gt;=AJ$70)</f>
        <v>0</v>
      </c>
      <c r="AK100" s="460">
        <f>(AK$70=Hire_Date)*Monthly_Salary+(AND(AK$68&lt;&gt;Hire_Month)*AJ100+AND(AK$68=Hire_Month,AJ100&gt;0)*AJ100*(1+Annual_Cost_of_Living_Adjustment))*(End_Date&gt;=AK$70)</f>
        <v>0</v>
      </c>
      <c r="AL100" s="460">
        <f>(AL$70=Hire_Date)*Monthly_Salary+(AND(AL$68&lt;&gt;Hire_Month)*AK100+AND(AL$68=Hire_Month,AK100&gt;0)*AK100*(1+Annual_Cost_of_Living_Adjustment))*(End_Date&gt;=AL$70)</f>
        <v>0</v>
      </c>
      <c r="AM100" s="460">
        <f>(AM$70=Hire_Date)*Monthly_Salary+(AND(AM$68&lt;&gt;Hire_Month)*AL100+AND(AM$68=Hire_Month,AL100&gt;0)*AL100*(1+Annual_Cost_of_Living_Adjustment))*(End_Date&gt;=AM$70)</f>
        <v>0</v>
      </c>
      <c r="AN100" s="460">
        <f>(AN$70=Hire_Date)*Monthly_Salary+(AND(AN$68&lt;&gt;Hire_Month)*AM100+AND(AN$68=Hire_Month,AM100&gt;0)*AM100*(1+Annual_Cost_of_Living_Adjustment))*(End_Date&gt;=AN$70)</f>
        <v>0</v>
      </c>
      <c r="AO100" s="460">
        <f>(AO$70=Hire_Date)*Monthly_Salary+(AND(AO$68&lt;&gt;Hire_Month)*AN100+AND(AO$68=Hire_Month,AN100&gt;0)*AN100*(1+Annual_Cost_of_Living_Adjustment))*(End_Date&gt;=AO$70)</f>
        <v>0</v>
      </c>
      <c r="AP100" s="460">
        <f>(AP$70=Hire_Date)*Monthly_Salary+(AND(AP$68&lt;&gt;Hire_Month)*AO100+AND(AP$68=Hire_Month,AO100&gt;0)*AO100*(1+Annual_Cost_of_Living_Adjustment))*(End_Date&gt;=AP$70)</f>
        <v>0</v>
      </c>
      <c r="AQ100" s="460">
        <f>(AQ$70=Hire_Date)*Monthly_Salary+(AND(AQ$68&lt;&gt;Hire_Month)*AP100+AND(AQ$68=Hire_Month,AP100&gt;0)*AP100*(1+Annual_Cost_of_Living_Adjustment))*(End_Date&gt;=AQ$70)</f>
        <v>0</v>
      </c>
      <c r="AR100" s="460">
        <f>(AR$70=Hire_Date)*Monthly_Salary+(AND(AR$68&lt;&gt;Hire_Month)*AQ100+AND(AR$68=Hire_Month,AQ100&gt;0)*AQ100*(1+Annual_Cost_of_Living_Adjustment))*(End_Date&gt;=AR$70)</f>
        <v>0</v>
      </c>
      <c r="AS100" s="460">
        <f>(AS$70=Hire_Date)*Monthly_Salary+(AND(AS$68&lt;&gt;Hire_Month)*AR100+AND(AS$68=Hire_Month,AR100&gt;0)*AR100*(1+Annual_Cost_of_Living_Adjustment))*(End_Date&gt;=AS$70)</f>
        <v>0</v>
      </c>
      <c r="AT100" s="460">
        <f>(AT$70=Hire_Date)*Monthly_Salary+(AND(AT$68&lt;&gt;Hire_Month)*AS100+AND(AT$68=Hire_Month,AS100&gt;0)*AS100*(1+Annual_Cost_of_Living_Adjustment))*(End_Date&gt;=AT$70)</f>
        <v>0</v>
      </c>
      <c r="AU100" s="460">
        <f>(AU$70=Hire_Date)*Monthly_Salary+(AND(AU$68&lt;&gt;Hire_Month)*AT100+AND(AU$68=Hire_Month,AT100&gt;0)*AT100*(1+Annual_Cost_of_Living_Adjustment))*(End_Date&gt;=AU$70)</f>
        <v>0</v>
      </c>
      <c r="AV100" s="460">
        <f>(AV$70=Hire_Date)*Monthly_Salary+(AND(AV$68&lt;&gt;Hire_Month)*AU100+AND(AV$68=Hire_Month,AU100&gt;0)*AU100*(1+Annual_Cost_of_Living_Adjustment))*(End_Date&gt;=AV$70)</f>
        <v>0</v>
      </c>
      <c r="AW100" s="460">
        <f>(AW$70=Hire_Date)*Monthly_Salary+(AND(AW$68&lt;&gt;Hire_Month)*AV100+AND(AW$68=Hire_Month,AV100&gt;0)*AV100*(1+Annual_Cost_of_Living_Adjustment))*(End_Date&gt;=AW$70)</f>
        <v>0</v>
      </c>
      <c r="AX100" s="460">
        <f>(AX$70=Hire_Date)*Monthly_Salary+(AND(AX$68&lt;&gt;Hire_Month)*AW100+AND(AX$68=Hire_Month,AW100&gt;0)*AW100*(1+Annual_Cost_of_Living_Adjustment))*(End_Date&gt;=AX$70)</f>
        <v>0</v>
      </c>
      <c r="AY100" s="460">
        <f>(AY$70=Hire_Date)*Monthly_Salary+(AND(AY$68&lt;&gt;Hire_Month)*AX100+AND(AY$68=Hire_Month,AX100&gt;0)*AX100*(1+Annual_Cost_of_Living_Adjustment))*(End_Date&gt;=AY$70)</f>
        <v>0</v>
      </c>
      <c r="AZ100" s="460">
        <f>(AZ$70=Hire_Date)*Monthly_Salary+(AND(AZ$68&lt;&gt;Hire_Month)*AY100+AND(AZ$68=Hire_Month,AY100&gt;0)*AY100*(1+Annual_Cost_of_Living_Adjustment))*(End_Date&gt;=AZ$70)</f>
        <v>0</v>
      </c>
      <c r="BA100" s="460">
        <f>(BA$70=Hire_Date)*Monthly_Salary+(AND(BA$68&lt;&gt;Hire_Month)*AZ100+AND(BA$68=Hire_Month,AZ100&gt;0)*AZ100*(1+Annual_Cost_of_Living_Adjustment))*(End_Date&gt;=BA$70)</f>
        <v>0</v>
      </c>
      <c r="BB100" s="460">
        <f>(BB$70=Hire_Date)*Monthly_Salary+(AND(BB$68&lt;&gt;Hire_Month)*BA100+AND(BB$68=Hire_Month,BA100&gt;0)*BA100*(1+Annual_Cost_of_Living_Adjustment))*(End_Date&gt;=BB$70)</f>
        <v>0</v>
      </c>
      <c r="BC100" s="460">
        <f>(BC$70=Hire_Date)*Monthly_Salary+(AND(BC$68&lt;&gt;Hire_Month)*BB100+AND(BC$68=Hire_Month,BB100&gt;0)*BB100*(1+Annual_Cost_of_Living_Adjustment))*(End_Date&gt;=BC$70)</f>
        <v>0</v>
      </c>
      <c r="BD100" s="460">
        <f>(BD$70=Hire_Date)*Monthly_Salary+(AND(BD$68&lt;&gt;Hire_Month)*BC100+AND(BD$68=Hire_Month,BC100&gt;0)*BC100*(1+Annual_Cost_of_Living_Adjustment))*(End_Date&gt;=BD$70)</f>
        <v>0</v>
      </c>
      <c r="BE100" s="460">
        <f>(BE$70=Hire_Date)*Monthly_Salary+(AND(BE$68&lt;&gt;Hire_Month)*BD100+AND(BE$68=Hire_Month,BD100&gt;0)*BD100*(1+Annual_Cost_of_Living_Adjustment))*(End_Date&gt;=BE$70)</f>
        <v>0</v>
      </c>
      <c r="BF100" s="460">
        <f>(BF$70=Hire_Date)*Monthly_Salary+(AND(BF$68&lt;&gt;Hire_Month)*BE100+AND(BF$68=Hire_Month,BE100&gt;0)*BE100*(1+Annual_Cost_of_Living_Adjustment))*(End_Date&gt;=BF$70)</f>
        <v>0</v>
      </c>
      <c r="BG100" s="460">
        <f>(BG$70=Hire_Date)*Monthly_Salary+(AND(BG$68&lt;&gt;Hire_Month)*BF100+AND(BG$68=Hire_Month,BF100&gt;0)*BF100*(1+Annual_Cost_of_Living_Adjustment))*(End_Date&gt;=BG$70)</f>
        <v>0</v>
      </c>
      <c r="BH100" s="460">
        <f>(BH$70=Hire_Date)*Monthly_Salary+(AND(BH$68&lt;&gt;Hire_Month)*BG100+AND(BH$68=Hire_Month,BG100&gt;0)*BG100*(1+Annual_Cost_of_Living_Adjustment))*(End_Date&gt;=BH$70)</f>
        <v>0</v>
      </c>
      <c r="BI100" s="460">
        <f>(BI$70=Hire_Date)*Monthly_Salary+(AND(BI$68&lt;&gt;Hire_Month)*BH100+AND(BI$68=Hire_Month,BH100&gt;0)*BH100*(1+Annual_Cost_of_Living_Adjustment))*(End_Date&gt;=BI$70)</f>
        <v>0</v>
      </c>
      <c r="BJ100" s="460">
        <f>(BJ$70=Hire_Date)*Monthly_Salary+(AND(BJ$68&lt;&gt;Hire_Month)*BI100+AND(BJ$68=Hire_Month,BI100&gt;0)*BI100*(1+Annual_Cost_of_Living_Adjustment))*(End_Date&gt;=BJ$70)</f>
        <v>0</v>
      </c>
      <c r="BK100" s="460">
        <f>(BK$70=Hire_Date)*Monthly_Salary+(AND(BK$68&lt;&gt;Hire_Month)*BJ100+AND(BK$68=Hire_Month,BJ100&gt;0)*BJ100*(1+Annual_Cost_of_Living_Adjustment))*(End_Date&gt;=BK$70)</f>
        <v>0</v>
      </c>
      <c r="BL100" s="460">
        <f>(BL$70=Hire_Date)*Monthly_Salary+(AND(BL$68&lt;&gt;Hire_Month)*BK100+AND(BL$68=Hire_Month,BK100&gt;0)*BK100*(1+Annual_Cost_of_Living_Adjustment))*(End_Date&gt;=BL$70)</f>
        <v>0</v>
      </c>
      <c r="BM100" s="460">
        <f>(BM$70=Hire_Date)*Monthly_Salary+(AND(BM$68&lt;&gt;Hire_Month)*BL100+AND(BM$68=Hire_Month,BL100&gt;0)*BL100*(1+Annual_Cost_of_Living_Adjustment))*(End_Date&gt;=BM$70)</f>
        <v>0</v>
      </c>
      <c r="BN100" s="460">
        <f>(BN$70=Hire_Date)*Monthly_Salary+(AND(BN$68&lt;&gt;Hire_Month)*BM100+AND(BN$68=Hire_Month,BM100&gt;0)*BM100*(1+Annual_Cost_of_Living_Adjustment))*(End_Date&gt;=BN$70)</f>
        <v>0</v>
      </c>
      <c r="BO100" s="460">
        <f>(BO$70=Hire_Date)*Monthly_Salary+(AND(BO$68&lt;&gt;Hire_Month)*BN100+AND(BO$68=Hire_Month,BN100&gt;0)*BN100*(1+Annual_Cost_of_Living_Adjustment))*(End_Date&gt;=BO$70)</f>
        <v>0</v>
      </c>
      <c r="BP100" s="460">
        <f>(BP$70=Hire_Date)*Monthly_Salary+(AND(BP$68&lt;&gt;Hire_Month)*BO100+AND(BP$68=Hire_Month,BO100&gt;0)*BO100*(1+Annual_Cost_of_Living_Adjustment))*(End_Date&gt;=BP$70)</f>
        <v>0</v>
      </c>
      <c r="BQ100" s="460">
        <f>(BQ$70=Hire_Date)*Monthly_Salary+(AND(BQ$68&lt;&gt;Hire_Month)*BP100+AND(BQ$68=Hire_Month,BP100&gt;0)*BP100*(1+Annual_Cost_of_Living_Adjustment))*(End_Date&gt;=BQ$70)</f>
        <v>0</v>
      </c>
      <c r="BR100" s="460">
        <f>(BR$70=Hire_Date)*Monthly_Salary+(AND(BR$68&lt;&gt;Hire_Month)*BQ100+AND(BR$68=Hire_Month,BQ100&gt;0)*BQ100*(1+Annual_Cost_of_Living_Adjustment))*(End_Date&gt;=BR$70)</f>
        <v>0</v>
      </c>
      <c r="BS100" s="460">
        <f>(BS$70=Hire_Date)*Monthly_Salary+(AND(BS$68&lt;&gt;Hire_Month)*BR100+AND(BS$68=Hire_Month,BR100&gt;0)*BR100*(1+Annual_Cost_of_Living_Adjustment))*(End_Date&gt;=BS$70)</f>
        <v>0</v>
      </c>
      <c r="BT100" s="460">
        <f>(BT$70=Hire_Date)*Monthly_Salary+(AND(BT$68&lt;&gt;Hire_Month)*BS100+AND(BT$68=Hire_Month,BS100&gt;0)*BS100*(1+Annual_Cost_of_Living_Adjustment))*(End_Date&gt;=BT$70)</f>
        <v>0</v>
      </c>
      <c r="BU100" s="460">
        <f>(BU$70=Hire_Date)*Monthly_Salary+(AND(BU$68&lt;&gt;Hire_Month)*BT100+AND(BU$68=Hire_Month,BT100&gt;0)*BT100*(1+Annual_Cost_of_Living_Adjustment))*(End_Date&gt;=BU$70)</f>
        <v>0</v>
      </c>
      <c r="BV100" s="460">
        <f>(BV$70=Hire_Date)*Monthly_Salary+(AND(BV$68&lt;&gt;Hire_Month)*BU100+AND(BV$68=Hire_Month,BU100&gt;0)*BU100*(1+Annual_Cost_of_Living_Adjustment))*(End_Date&gt;=BV$70)</f>
        <v>0</v>
      </c>
      <c r="BW100" s="460">
        <f>(BW$70=Hire_Date)*Monthly_Salary+(AND(BW$68&lt;&gt;Hire_Month)*BV100+AND(BW$68=Hire_Month,BV100&gt;0)*BV100*(1+Annual_Cost_of_Living_Adjustment))*(End_Date&gt;=BW$70)</f>
        <v>0</v>
      </c>
      <c r="BX100" s="460">
        <f>(BX$70=Hire_Date)*Monthly_Salary+(AND(BX$68&lt;&gt;Hire_Month)*BW100+AND(BX$68=Hire_Month,BW100&gt;0)*BW100*(1+Annual_Cost_of_Living_Adjustment))*(End_Date&gt;=BX$70)</f>
        <v>0</v>
      </c>
      <c r="BY100" s="460">
        <f>(BY$70=Hire_Date)*Monthly_Salary+(AND(BY$68&lt;&gt;Hire_Month)*BX100+AND(BY$68=Hire_Month,BX100&gt;0)*BX100*(1+Annual_Cost_of_Living_Adjustment))*(End_Date&gt;=BY$70)</f>
        <v>0</v>
      </c>
      <c r="BZ100" s="460">
        <f>(BZ$70=Hire_Date)*Monthly_Salary+(AND(BZ$68&lt;&gt;Hire_Month)*BY100+AND(BZ$68=Hire_Month,BY100&gt;0)*BY100*(1+Annual_Cost_of_Living_Adjustment))*(End_Date&gt;=BZ$70)</f>
        <v>0</v>
      </c>
      <c r="CA100" s="460">
        <f>(CA$70=Hire_Date)*Monthly_Salary+(AND(CA$68&lt;&gt;Hire_Month)*BZ100+AND(CA$68=Hire_Month,BZ100&gt;0)*BZ100*(1+Annual_Cost_of_Living_Adjustment))*(End_Date&gt;=CA$70)</f>
        <v>0</v>
      </c>
      <c r="CB100" s="460">
        <f>(CB$70=Hire_Date)*Monthly_Salary+(AND(CB$68&lt;&gt;Hire_Month)*CA100+AND(CB$68=Hire_Month,CA100&gt;0)*CA100*(1+Annual_Cost_of_Living_Adjustment))*(End_Date&gt;=CB$70)</f>
        <v>0</v>
      </c>
      <c r="CC100" s="460">
        <f>(CC$70=Hire_Date)*Monthly_Salary+(AND(CC$68&lt;&gt;Hire_Month)*CB100+AND(CC$68=Hire_Month,CB100&gt;0)*CB100*(1+Annual_Cost_of_Living_Adjustment))*(End_Date&gt;=CC$70)</f>
        <v>0</v>
      </c>
      <c r="CD100" s="460">
        <f>(CD$70=Hire_Date)*Monthly_Salary+(AND(CD$68&lt;&gt;Hire_Month)*CC100+AND(CD$68=Hire_Month,CC100&gt;0)*CC100*(1+Annual_Cost_of_Living_Adjustment))*(End_Date&gt;=CD$70)</f>
        <v>0</v>
      </c>
      <c r="CE100" s="460">
        <f>(CE$70=Hire_Date)*Monthly_Salary+(AND(CE$68&lt;&gt;Hire_Month)*CD100+AND(CE$68=Hire_Month,CD100&gt;0)*CD100*(1+Annual_Cost_of_Living_Adjustment))*(End_Date&gt;=CE$70)</f>
        <v>0</v>
      </c>
      <c r="CF100" s="460">
        <f>(CF$70=Hire_Date)*Monthly_Salary+(AND(CF$68&lt;&gt;Hire_Month)*CE100+AND(CF$68=Hire_Month,CE100&gt;0)*CE100*(1+Annual_Cost_of_Living_Adjustment))*(End_Date&gt;=CF$70)</f>
        <v>0</v>
      </c>
      <c r="CG100" s="460">
        <f>(CG$70=Hire_Date)*Monthly_Salary+(AND(CG$68&lt;&gt;Hire_Month)*CF100+AND(CG$68=Hire_Month,CF100&gt;0)*CF100*(1+Annual_Cost_of_Living_Adjustment))*(End_Date&gt;=CG$70)</f>
        <v>0</v>
      </c>
      <c r="CH100" s="460">
        <f>(CH$70=Hire_Date)*Monthly_Salary+(AND(CH$68&lt;&gt;Hire_Month)*CG100+AND(CH$68=Hire_Month,CG100&gt;0)*CG100*(1+Annual_Cost_of_Living_Adjustment))*(End_Date&gt;=CH$70)</f>
        <v>0</v>
      </c>
      <c r="CI100" s="460">
        <f>(CI$70=Hire_Date)*Monthly_Salary+(AND(CI$68&lt;&gt;Hire_Month)*CH100+AND(CI$68=Hire_Month,CH100&gt;0)*CH100*(1+Annual_Cost_of_Living_Adjustment))*(End_Date&gt;=CI$70)</f>
        <v>0</v>
      </c>
      <c r="CJ100" s="460">
        <f>(CJ$70=Hire_Date)*Monthly_Salary+(AND(CJ$68&lt;&gt;Hire_Month)*CI100+AND(CJ$68=Hire_Month,CI100&gt;0)*CI100*(1+Annual_Cost_of_Living_Adjustment))*(End_Date&gt;=CJ$70)</f>
        <v>0</v>
      </c>
      <c r="CK100" s="460">
        <f>(CK$70=Hire_Date)*Monthly_Salary+(AND(CK$68&lt;&gt;Hire_Month)*CJ100+AND(CK$68=Hire_Month,CJ100&gt;0)*CJ100*(1+Annual_Cost_of_Living_Adjustment))*(End_Date&gt;=CK$70)</f>
        <v>0</v>
      </c>
      <c r="CL100" s="460">
        <f>(CL$70=Hire_Date)*Monthly_Salary+(AND(CL$68&lt;&gt;Hire_Month)*CK100+AND(CL$68=Hire_Month,CK100&gt;0)*CK100*(1+Annual_Cost_of_Living_Adjustment))*(End_Date&gt;=CL$70)</f>
        <v>0</v>
      </c>
      <c r="CM100" s="460">
        <f>(CM$70=Hire_Date)*Monthly_Salary+(AND(CM$68&lt;&gt;Hire_Month)*CL100+AND(CM$68=Hire_Month,CL100&gt;0)*CL100*(1+Annual_Cost_of_Living_Adjustment))*(End_Date&gt;=CM$70)</f>
        <v>0</v>
      </c>
      <c r="CN100" s="460">
        <f>(CN$70=Hire_Date)*Monthly_Salary+(AND(CN$68&lt;&gt;Hire_Month)*CM100+AND(CN$68=Hire_Month,CM100&gt;0)*CM100*(1+Annual_Cost_of_Living_Adjustment))*(End_Date&gt;=CN$70)</f>
        <v>0</v>
      </c>
      <c r="CO100" s="460">
        <f>(CO$70=Hire_Date)*Monthly_Salary+(AND(CO$68&lt;&gt;Hire_Month)*CN100+AND(CO$68=Hire_Month,CN100&gt;0)*CN100*(1+Annual_Cost_of_Living_Adjustment))*(End_Date&gt;=CO$70)</f>
        <v>0</v>
      </c>
      <c r="CP100" s="460">
        <f>(CP$70=Hire_Date)*Monthly_Salary+(AND(CP$68&lt;&gt;Hire_Month)*CO100+AND(CP$68=Hire_Month,CO100&gt;0)*CO100*(1+Annual_Cost_of_Living_Adjustment))*(End_Date&gt;=CP$70)</f>
        <v>0</v>
      </c>
      <c r="CQ100" s="460">
        <f>(CQ$70=Hire_Date)*Monthly_Salary+(AND(CQ$68&lt;&gt;Hire_Month)*CP100+AND(CQ$68=Hire_Month,CP100&gt;0)*CP100*(1+Annual_Cost_of_Living_Adjustment))*(End_Date&gt;=CQ$70)</f>
        <v>0</v>
      </c>
      <c r="CR100" s="460">
        <f>(CR$70=Hire_Date)*Monthly_Salary+(AND(CR$68&lt;&gt;Hire_Month)*CQ100+AND(CR$68=Hire_Month,CQ100&gt;0)*CQ100*(1+Annual_Cost_of_Living_Adjustment))*(End_Date&gt;=CR$70)</f>
        <v>0</v>
      </c>
      <c r="CS100" s="460">
        <f>(CS$70=Hire_Date)*Monthly_Salary+(AND(CS$68&lt;&gt;Hire_Month)*CR100+AND(CS$68=Hire_Month,CR100&gt;0)*CR100*(1+Annual_Cost_of_Living_Adjustment))*(End_Date&gt;=CS$70)</f>
        <v>0</v>
      </c>
      <c r="CT100" s="460">
        <f>(CT$70=Hire_Date)*Monthly_Salary+(AND(CT$68&lt;&gt;Hire_Month)*CS100+AND(CT$68=Hire_Month,CS100&gt;0)*CS100*(1+Annual_Cost_of_Living_Adjustment))*(End_Date&gt;=CT$70)</f>
        <v>0</v>
      </c>
      <c r="CU100" s="460">
        <f>(CU$70=Hire_Date)*Monthly_Salary+(AND(CU$68&lt;&gt;Hire_Month)*CT100+AND(CU$68=Hire_Month,CT100&gt;0)*CT100*(1+Annual_Cost_of_Living_Adjustment))*(End_Date&gt;=CU$70)</f>
        <v>0</v>
      </c>
      <c r="CV100" s="460">
        <f>(CV$70=Hire_Date)*Monthly_Salary+(AND(CV$68&lt;&gt;Hire_Month)*CU100+AND(CV$68=Hire_Month,CU100&gt;0)*CU100*(1+Annual_Cost_of_Living_Adjustment))*(End_Date&gt;=CV$70)</f>
        <v>0</v>
      </c>
      <c r="CW100" s="460">
        <f>(CW$70=Hire_Date)*Monthly_Salary+(AND(CW$68&lt;&gt;Hire_Month)*CV100+AND(CW$68=Hire_Month,CV100&gt;0)*CV100*(1+Annual_Cost_of_Living_Adjustment))*(End_Date&gt;=CW$70)</f>
        <v>0</v>
      </c>
      <c r="CX100" s="460">
        <f>(CX$70=Hire_Date)*Monthly_Salary+(AND(CX$68&lt;&gt;Hire_Month)*CW100+AND(CX$68=Hire_Month,CW100&gt;0)*CW100*(1+Annual_Cost_of_Living_Adjustment))*(End_Date&gt;=CX$70)</f>
        <v>0</v>
      </c>
      <c r="CY100" s="460">
        <f>(CY$70=Hire_Date)*Monthly_Salary+(AND(CY$68&lt;&gt;Hire_Month)*CX100+AND(CY$68=Hire_Month,CX100&gt;0)*CX100*(1+Annual_Cost_of_Living_Adjustment))*(End_Date&gt;=CY$70)</f>
        <v>0</v>
      </c>
      <c r="CZ100" s="460">
        <f>(CZ$70=Hire_Date)*Monthly_Salary+(AND(CZ$68&lt;&gt;Hire_Month)*CY100+AND(CZ$68=Hire_Month,CY100&gt;0)*CY100*(1+Annual_Cost_of_Living_Adjustment))*(End_Date&gt;=CZ$70)</f>
        <v>0</v>
      </c>
      <c r="DA100" s="460">
        <f>(DA$70=Hire_Date)*Monthly_Salary+(AND(DA$68&lt;&gt;Hire_Month)*CZ100+AND(DA$68=Hire_Month,CZ100&gt;0)*CZ100*(1+Annual_Cost_of_Living_Adjustment))*(End_Date&gt;=DA$70)</f>
        <v>0</v>
      </c>
      <c r="DB100" s="460">
        <f>(DB$70=Hire_Date)*Monthly_Salary+(AND(DB$68&lt;&gt;Hire_Month)*DA100+AND(DB$68=Hire_Month,DA100&gt;0)*DA100*(1+Annual_Cost_of_Living_Adjustment))*(End_Date&gt;=DB$70)</f>
        <v>0</v>
      </c>
      <c r="DC100" s="460">
        <f>(DC$70=Hire_Date)*Monthly_Salary+(AND(DC$68&lt;&gt;Hire_Month)*DB100+AND(DC$68=Hire_Month,DB100&gt;0)*DB100*(1+Annual_Cost_of_Living_Adjustment))*(End_Date&gt;=DC$70)</f>
        <v>0</v>
      </c>
      <c r="DD100" s="460">
        <f>(DD$70=Hire_Date)*Monthly_Salary+(AND(DD$68&lt;&gt;Hire_Month)*DC100+AND(DD$68=Hire_Month,DC100&gt;0)*DC100*(1+Annual_Cost_of_Living_Adjustment))*(End_Date&gt;=DD$70)</f>
        <v>0</v>
      </c>
      <c r="DE100" s="460">
        <f>(DE$70=Hire_Date)*Monthly_Salary+(AND(DE$68&lt;&gt;Hire_Month)*DD100+AND(DE$68=Hire_Month,DD100&gt;0)*DD100*(1+Annual_Cost_of_Living_Adjustment))*(End_Date&gt;=DE$70)</f>
        <v>0</v>
      </c>
      <c r="DF100" s="460">
        <f>(DF$70=Hire_Date)*Monthly_Salary+(AND(DF$68&lt;&gt;Hire_Month)*DE100+AND(DF$68=Hire_Month,DE100&gt;0)*DE100*(1+Annual_Cost_of_Living_Adjustment))*(End_Date&gt;=DF$70)</f>
        <v>0</v>
      </c>
      <c r="DG100" s="460">
        <f>(DG$70=Hire_Date)*Monthly_Salary+(AND(DG$68&lt;&gt;Hire_Month)*DF100+AND(DG$68=Hire_Month,DF100&gt;0)*DF100*(1+Annual_Cost_of_Living_Adjustment))*(End_Date&gt;=DG$70)</f>
        <v>0</v>
      </c>
      <c r="DH100" s="460">
        <f>(DH$70=Hire_Date)*Monthly_Salary+(AND(DH$68&lt;&gt;Hire_Month)*DG100+AND(DH$68=Hire_Month,DG100&gt;0)*DG100*(1+Annual_Cost_of_Living_Adjustment))*(End_Date&gt;=DH$70)</f>
        <v>0</v>
      </c>
      <c r="DI100" s="460">
        <f>(DI$70=Hire_Date)*Monthly_Salary+(AND(DI$68&lt;&gt;Hire_Month)*DH100+AND(DI$68=Hire_Month,DH100&gt;0)*DH100*(1+Annual_Cost_of_Living_Adjustment))*(End_Date&gt;=DI$70)</f>
        <v>0</v>
      </c>
      <c r="DJ100" s="460">
        <f>(DJ$70=Hire_Date)*Monthly_Salary+(AND(DJ$68&lt;&gt;Hire_Month)*DI100+AND(DJ$68=Hire_Month,DI100&gt;0)*DI100*(1+Annual_Cost_of_Living_Adjustment))*(End_Date&gt;=DJ$70)</f>
        <v>0</v>
      </c>
      <c r="DK100" s="460">
        <f>(DK$70=Hire_Date)*Monthly_Salary+(AND(DK$68&lt;&gt;Hire_Month)*DJ100+AND(DK$68=Hire_Month,DJ100&gt;0)*DJ100*(1+Annual_Cost_of_Living_Adjustment))*(End_Date&gt;=DK$70)</f>
        <v>0</v>
      </c>
      <c r="DL100" s="460">
        <f>(DL$70=Hire_Date)*Monthly_Salary+(AND(DL$68&lt;&gt;Hire_Month)*DK100+AND(DL$68=Hire_Month,DK100&gt;0)*DK100*(1+Annual_Cost_of_Living_Adjustment))*(End_Date&gt;=DL$70)</f>
        <v>0</v>
      </c>
      <c r="DM100" s="460">
        <f>(DM$70=Hire_Date)*Monthly_Salary+(AND(DM$68&lt;&gt;Hire_Month)*DL100+AND(DM$68=Hire_Month,DL100&gt;0)*DL100*(1+Annual_Cost_of_Living_Adjustment))*(End_Date&gt;=DM$70)</f>
        <v>0</v>
      </c>
      <c r="DN100" s="460">
        <f>(DN$70=Hire_Date)*Monthly_Salary+(AND(DN$68&lt;&gt;Hire_Month)*DM100+AND(DN$68=Hire_Month,DM100&gt;0)*DM100*(1+Annual_Cost_of_Living_Adjustment))*(End_Date&gt;=DN$70)</f>
        <v>0</v>
      </c>
      <c r="DO100" s="460">
        <f>(DO$70=Hire_Date)*Monthly_Salary+(AND(DO$68&lt;&gt;Hire_Month)*DN100+AND(DO$68=Hire_Month,DN100&gt;0)*DN100*(1+Annual_Cost_of_Living_Adjustment))*(End_Date&gt;=DO$70)</f>
        <v>0</v>
      </c>
      <c r="DP100" s="460">
        <f>(DP$70=Hire_Date)*Monthly_Salary+(AND(DP$68&lt;&gt;Hire_Month)*DO100+AND(DP$68=Hire_Month,DO100&gt;0)*DO100*(1+Annual_Cost_of_Living_Adjustment))*(End_Date&gt;=DP$70)</f>
        <v>0</v>
      </c>
      <c r="DQ100" s="460">
        <f>(DQ$70=Hire_Date)*Monthly_Salary+(AND(DQ$68&lt;&gt;Hire_Month)*DP100+AND(DQ$68=Hire_Month,DP100&gt;0)*DP100*(1+Annual_Cost_of_Living_Adjustment))*(End_Date&gt;=DQ$70)</f>
        <v>0</v>
      </c>
      <c r="DR100" s="460">
        <f>(DR$70=Hire_Date)*Monthly_Salary+(AND(DR$68&lt;&gt;Hire_Month)*DQ100+AND(DR$68=Hire_Month,DQ100&gt;0)*DQ100*(1+Annual_Cost_of_Living_Adjustment))*(End_Date&gt;=DR$70)</f>
        <v>0</v>
      </c>
      <c r="DS100" s="460">
        <f>(DS$70=Hire_Date)*Monthly_Salary+(AND(DS$68&lt;&gt;Hire_Month)*DR100+AND(DS$68=Hire_Month,DR100&gt;0)*DR100*(1+Annual_Cost_of_Living_Adjustment))*(End_Date&gt;=DS$70)</f>
        <v>0</v>
      </c>
      <c r="DT100" s="460">
        <f>(DT$70=Hire_Date)*Monthly_Salary+(AND(DT$68&lt;&gt;Hire_Month)*DS100+AND(DT$68=Hire_Month,DS100&gt;0)*DS100*(1+Annual_Cost_of_Living_Adjustment))*(End_Date&gt;=DT$70)</f>
        <v>0</v>
      </c>
      <c r="DU100" s="460">
        <f>(DU$70=Hire_Date)*Monthly_Salary+(AND(DU$68&lt;&gt;Hire_Month)*DT100+AND(DU$68=Hire_Month,DT100&gt;0)*DT100*(1+Annual_Cost_of_Living_Adjustment))*(End_Date&gt;=DU$70)</f>
        <v>0</v>
      </c>
      <c r="DV100" s="460">
        <f>(DV$70=Hire_Date)*Monthly_Salary+(AND(DV$68&lt;&gt;Hire_Month)*DU100+AND(DV$68=Hire_Month,DU100&gt;0)*DU100*(1+Annual_Cost_of_Living_Adjustment))*(End_Date&gt;=DV$70)</f>
        <v>0</v>
      </c>
      <c r="DW100" s="460">
        <f>(DW$70=Hire_Date)*Monthly_Salary+(AND(DW$68&lt;&gt;Hire_Month)*DV100+AND(DW$68=Hire_Month,DV100&gt;0)*DV100*(1+Annual_Cost_of_Living_Adjustment))*(End_Date&gt;=DW$70)</f>
        <v>0</v>
      </c>
      <c r="DX100" s="460">
        <f>(DX$70=Hire_Date)*Monthly_Salary+(AND(DX$68&lt;&gt;Hire_Month)*DW100+AND(DX$68=Hire_Month,DW100&gt;0)*DW100*(1+Annual_Cost_of_Living_Adjustment))*(End_Date&gt;=DX$70)</f>
        <v>0</v>
      </c>
      <c r="DY100" s="460">
        <f>(DY$70=Hire_Date)*Monthly_Salary+(AND(DY$68&lt;&gt;Hire_Month)*DX100+AND(DY$68=Hire_Month,DX100&gt;0)*DX100*(1+Annual_Cost_of_Living_Adjustment))*(End_Date&gt;=DY$70)</f>
        <v>0</v>
      </c>
      <c r="DZ100" s="460">
        <f>(DZ$70=Hire_Date)*Monthly_Salary+(AND(DZ$68&lt;&gt;Hire_Month)*DY100+AND(DZ$68=Hire_Month,DY100&gt;0)*DY100*(1+Annual_Cost_of_Living_Adjustment))*(End_Date&gt;=DZ$70)</f>
        <v>0</v>
      </c>
      <c r="EA100" s="460">
        <f>(EA$70=Hire_Date)*Monthly_Salary+(AND(EA$68&lt;&gt;Hire_Month)*DZ100+AND(EA$68=Hire_Month,DZ100&gt;0)*DZ100*(1+Annual_Cost_of_Living_Adjustment))*(End_Date&gt;=EA$70)</f>
        <v>0</v>
      </c>
      <c r="EB100" s="460">
        <f>(EB$70=Hire_Date)*Monthly_Salary+(AND(EB$68&lt;&gt;Hire_Month)*EA100+AND(EB$68=Hire_Month,EA100&gt;0)*EA100*(1+Annual_Cost_of_Living_Adjustment))*(End_Date&gt;=EB$70)</f>
        <v>0</v>
      </c>
      <c r="EC100" s="460">
        <f>(EC$70=Hire_Date)*Monthly_Salary+(AND(EC$68&lt;&gt;Hire_Month)*EB100+AND(EC$68=Hire_Month,EB100&gt;0)*EB100*(1+Annual_Cost_of_Living_Adjustment))*(End_Date&gt;=EC$70)</f>
        <v>0</v>
      </c>
      <c r="ED100" s="460">
        <f>(ED$70=Hire_Date)*Monthly_Salary+(AND(ED$68&lt;&gt;Hire_Month)*EC100+AND(ED$68=Hire_Month,EC100&gt;0)*EC100*(1+Annual_Cost_of_Living_Adjustment))*(End_Date&gt;=ED$70)</f>
        <v>0</v>
      </c>
      <c r="EE100" s="460">
        <f>(EE$70=Hire_Date)*Monthly_Salary+(AND(EE$68&lt;&gt;Hire_Month)*ED100+AND(EE$68=Hire_Month,ED100&gt;0)*ED100*(1+Annual_Cost_of_Living_Adjustment))*(End_Date&gt;=EE$70)</f>
        <v>0</v>
      </c>
      <c r="EF100" s="461">
        <f>(EF$70=Hire_Date)*Monthly_Salary+(AND(EF$68&lt;&gt;Hire_Month)*EE100+AND(EF$68=Hire_Month,EE100&gt;0)*EE100*(1+Annual_Cost_of_Living_Adjustment))*(End_Date&gt;=EF$70)</f>
        <v>0</v>
      </c>
      <c r="EG100" s="461">
        <f>(EG$70=Hire_Date)*Monthly_Salary+(AND(EG$68&lt;&gt;Hire_Month)*EF100+AND(EG$68=Hire_Month,EF100&gt;0)*EF100*(1+Annual_Cost_of_Living_Adjustment))*(End_Date&gt;=EG$70)</f>
        <v>0</v>
      </c>
      <c r="EH100" s="461">
        <f>(EH$70=Hire_Date)*Monthly_Salary+(AND(EH$68&lt;&gt;Hire_Month)*EG100+AND(EH$68=Hire_Month,EG100&gt;0)*EG100*(1+Annual_Cost_of_Living_Adjustment))*(End_Date&gt;=EH$70)</f>
        <v>0</v>
      </c>
      <c r="EI100" s="461">
        <f>(EI$70=Hire_Date)*Monthly_Salary+(AND(EI$68&lt;&gt;Hire_Month)*EH100+AND(EI$68=Hire_Month,EH100&gt;0)*EH100*(1+Annual_Cost_of_Living_Adjustment))*(End_Date&gt;=EI$70)</f>
        <v>0</v>
      </c>
      <c r="EJ100" s="461">
        <f>(EJ$70=Hire_Date)*Monthly_Salary+(AND(EJ$68&lt;&gt;Hire_Month)*EI100+AND(EJ$68=Hire_Month,EI100&gt;0)*EI100*(1+Annual_Cost_of_Living_Adjustment))*(End_Date&gt;=EJ$70)</f>
        <v>0</v>
      </c>
      <c r="EK100" s="461">
        <f>(EK$70=Hire_Date)*Monthly_Salary+(AND(EK$68&lt;&gt;Hire_Month)*EJ100+AND(EK$68=Hire_Month,EJ100&gt;0)*EJ100*(1+Annual_Cost_of_Living_Adjustment))*(End_Date&gt;=EK$70)</f>
        <v>0</v>
      </c>
      <c r="EL100" s="461">
        <f>(EL$70=Hire_Date)*Monthly_Salary+(AND(EL$68&lt;&gt;Hire_Month)*EK100+AND(EL$68=Hire_Month,EK100&gt;0)*EK100*(1+Annual_Cost_of_Living_Adjustment))*(End_Date&gt;=EL$70)</f>
        <v>0</v>
      </c>
      <c r="EM100" s="461">
        <f>(EM$70=Hire_Date)*Monthly_Salary+(AND(EM$68&lt;&gt;Hire_Month)*EL100+AND(EM$68=Hire_Month,EL100&gt;0)*EL100*(1+Annual_Cost_of_Living_Adjustment))*(End_Date&gt;=EM$70)</f>
        <v>0</v>
      </c>
      <c r="EN100" s="461">
        <f>(EN$70=Hire_Date)*Monthly_Salary+(AND(EN$68&lt;&gt;Hire_Month)*EM100+AND(EN$68=Hire_Month,EM100&gt;0)*EM100*(1+Annual_Cost_of_Living_Adjustment))*(End_Date&gt;=EN$70)</f>
        <v>0</v>
      </c>
      <c r="EO100" s="461">
        <f>(EO$70=Hire_Date)*Monthly_Salary+(AND(EO$68&lt;&gt;Hire_Month)*EN100+AND(EO$68=Hire_Month,EN100&gt;0)*EN100*(1+Annual_Cost_of_Living_Adjustment))*(End_Date&gt;=EO$70)</f>
        <v>0</v>
      </c>
      <c r="EP100" s="461">
        <f>(EP$70=Hire_Date)*Monthly_Salary+(AND(EP$68&lt;&gt;Hire_Month)*EO100+AND(EP$68=Hire_Month,EO100&gt;0)*EO100*(1+Annual_Cost_of_Living_Adjustment))*(End_Date&gt;=EP$70)</f>
        <v>0</v>
      </c>
      <c r="EQ100" s="461">
        <f>(EQ$70=Hire_Date)*Monthly_Salary+(AND(EQ$68&lt;&gt;Hire_Month)*EP100+AND(EQ$68=Hire_Month,EP100&gt;0)*EP100*(1+Annual_Cost_of_Living_Adjustment))*(End_Date&gt;=EQ$70)</f>
        <v>0</v>
      </c>
      <c r="ER100" s="461">
        <f>(ER$70=Hire_Date)*Monthly_Salary+(AND(ER$68&lt;&gt;Hire_Month)*EQ100+AND(ER$68=Hire_Month,EQ100&gt;0)*EQ100*(1+Annual_Cost_of_Living_Adjustment))*(End_Date&gt;=ER$70)</f>
        <v>0</v>
      </c>
      <c r="ES100" s="371"/>
      <c r="ET100" s="1"/>
      <c r="EU100" s="390"/>
      <c r="EV100" s="462" t="str">
        <f t="shared" si="97"/>
        <v/>
      </c>
      <c r="EW100" s="463">
        <f>($K100&lt;DATE(Starting_Year,1,1))*1</f>
        <v>0</v>
      </c>
      <c r="EX100" s="463">
        <f>+COUNTIF(Q100,"&gt;0")*FTE</f>
        <v>0</v>
      </c>
      <c r="EY100" s="463">
        <f>+COUNTIF(R100,"&gt;0")*FTE</f>
        <v>0</v>
      </c>
      <c r="EZ100" s="463">
        <f>+COUNTIF(S100,"&gt;0")*FTE</f>
        <v>0</v>
      </c>
      <c r="FA100" s="463">
        <f>+COUNTIF(T100,"&gt;0")*FTE</f>
        <v>0</v>
      </c>
      <c r="FB100" s="463">
        <f>+COUNTIF(U100,"&gt;0")*FTE</f>
        <v>0</v>
      </c>
      <c r="FC100" s="463">
        <f>+COUNTIF(V100,"&gt;0")*FTE</f>
        <v>0</v>
      </c>
      <c r="FD100" s="463">
        <f>+COUNTIF(W100,"&gt;0")*FTE</f>
        <v>0</v>
      </c>
      <c r="FE100" s="463">
        <f>+COUNTIF(X100,"&gt;0")*FTE</f>
        <v>0</v>
      </c>
      <c r="FF100" s="463">
        <f>+COUNTIF(Y100,"&gt;0")*FTE</f>
        <v>0</v>
      </c>
      <c r="FG100" s="463">
        <f>+COUNTIF(Z100,"&gt;0")*FTE</f>
        <v>0</v>
      </c>
      <c r="FH100" s="463">
        <f>+COUNTIF(AA100,"&gt;0")*FTE</f>
        <v>0</v>
      </c>
      <c r="FI100" s="463">
        <f>+COUNTIF(AB100,"&gt;0")*FTE</f>
        <v>0</v>
      </c>
      <c r="FJ100" s="463">
        <f>+COUNTIF(AC100,"&gt;0")*FTE</f>
        <v>0</v>
      </c>
      <c r="FK100" s="463">
        <f>+COUNTIF(AD100,"&gt;0")*FTE</f>
        <v>0</v>
      </c>
      <c r="FL100" s="463">
        <f>+COUNTIF(AE100,"&gt;0")*FTE</f>
        <v>0</v>
      </c>
      <c r="FM100" s="463">
        <f>+COUNTIF(AF100,"&gt;0")*FTE</f>
        <v>0</v>
      </c>
      <c r="FN100" s="463">
        <f>+COUNTIF(AG100,"&gt;0")*FTE</f>
        <v>0</v>
      </c>
      <c r="FO100" s="463">
        <f>+COUNTIF(AH100,"&gt;0")*FTE</f>
        <v>0</v>
      </c>
      <c r="FP100" s="463">
        <f>+COUNTIF(AI100,"&gt;0")*FTE</f>
        <v>0</v>
      </c>
      <c r="FQ100" s="463">
        <f>+COUNTIF(AJ100,"&gt;0")*FTE</f>
        <v>0</v>
      </c>
      <c r="FR100" s="463">
        <f>+COUNTIF(AK100,"&gt;0")*FTE</f>
        <v>0</v>
      </c>
      <c r="FS100" s="463">
        <f>+COUNTIF(AL100,"&gt;0")*FTE</f>
        <v>0</v>
      </c>
      <c r="FT100" s="463">
        <f>+COUNTIF(AM100,"&gt;0")*FTE</f>
        <v>0</v>
      </c>
      <c r="FU100" s="463">
        <f>+COUNTIF(AN100,"&gt;0")*FTE</f>
        <v>0</v>
      </c>
      <c r="FV100" s="463">
        <f>+COUNTIF(AO100,"&gt;0")*FTE</f>
        <v>0</v>
      </c>
      <c r="FW100" s="463">
        <f>+COUNTIF(AP100,"&gt;0")*FTE</f>
        <v>0</v>
      </c>
      <c r="FX100" s="463">
        <f>+COUNTIF(AQ100,"&gt;0")*FTE</f>
        <v>0</v>
      </c>
      <c r="FY100" s="463">
        <f>+COUNTIF(AR100,"&gt;0")*FTE</f>
        <v>0</v>
      </c>
      <c r="FZ100" s="463">
        <f>+COUNTIF(AS100,"&gt;0")*FTE</f>
        <v>0</v>
      </c>
      <c r="GA100" s="463">
        <f>+COUNTIF(AT100,"&gt;0")*FTE</f>
        <v>0</v>
      </c>
      <c r="GB100" s="463">
        <f>+COUNTIF(AU100,"&gt;0")*FTE</f>
        <v>0</v>
      </c>
      <c r="GC100" s="463">
        <f>+COUNTIF(AV100,"&gt;0")*FTE</f>
        <v>0</v>
      </c>
      <c r="GD100" s="463">
        <f>+COUNTIF(AW100,"&gt;0")*FTE</f>
        <v>0</v>
      </c>
      <c r="GE100" s="463">
        <f>+COUNTIF(AX100,"&gt;0")*FTE</f>
        <v>0</v>
      </c>
      <c r="GF100" s="463">
        <f>+COUNTIF(AY100,"&gt;0")*FTE</f>
        <v>0</v>
      </c>
      <c r="GG100" s="463">
        <f>+COUNTIF(AZ100,"&gt;0")*FTE</f>
        <v>0</v>
      </c>
      <c r="GH100" s="463">
        <f>+COUNTIF(BA100,"&gt;0")*FTE</f>
        <v>0</v>
      </c>
      <c r="GI100" s="463">
        <f>+COUNTIF(BB100,"&gt;0")*FTE</f>
        <v>0</v>
      </c>
      <c r="GJ100" s="463">
        <f>+COUNTIF(BC100,"&gt;0")*FTE</f>
        <v>0</v>
      </c>
      <c r="GK100" s="463">
        <f>+COUNTIF(BD100,"&gt;0")*FTE</f>
        <v>0</v>
      </c>
      <c r="GL100" s="463">
        <f>+COUNTIF(BE100,"&gt;0")*FTE</f>
        <v>0</v>
      </c>
      <c r="GM100" s="463">
        <f>+COUNTIF(BF100,"&gt;0")*FTE</f>
        <v>0</v>
      </c>
      <c r="GN100" s="463">
        <f>+COUNTIF(BG100,"&gt;0")*FTE</f>
        <v>0</v>
      </c>
      <c r="GO100" s="463">
        <f>+COUNTIF(BH100,"&gt;0")*FTE</f>
        <v>0</v>
      </c>
      <c r="GP100" s="463">
        <f>+COUNTIF(BI100,"&gt;0")*FTE</f>
        <v>0</v>
      </c>
      <c r="GQ100" s="463">
        <f>+COUNTIF(BJ100,"&gt;0")*FTE</f>
        <v>0</v>
      </c>
      <c r="GR100" s="463">
        <f>+COUNTIF(BK100,"&gt;0")*FTE</f>
        <v>0</v>
      </c>
      <c r="GS100" s="463">
        <f>+COUNTIF(BL100,"&gt;0")*FTE</f>
        <v>0</v>
      </c>
      <c r="GT100" s="463">
        <f>+COUNTIF(BM100,"&gt;0")*FTE</f>
        <v>0</v>
      </c>
      <c r="GU100" s="463">
        <f>+COUNTIF(BN100,"&gt;0")*FTE</f>
        <v>0</v>
      </c>
      <c r="GV100" s="463">
        <f>+COUNTIF(BO100,"&gt;0")*FTE</f>
        <v>0</v>
      </c>
      <c r="GW100" s="463">
        <f>+COUNTIF(BP100,"&gt;0")*FTE</f>
        <v>0</v>
      </c>
      <c r="GX100" s="463">
        <f>+COUNTIF(BQ100,"&gt;0")*FTE</f>
        <v>0</v>
      </c>
      <c r="GY100" s="463">
        <f>+COUNTIF(BR100,"&gt;0")*FTE</f>
        <v>0</v>
      </c>
      <c r="GZ100" s="463">
        <f>+COUNTIF(BS100,"&gt;0")*FTE</f>
        <v>0</v>
      </c>
      <c r="HA100" s="463">
        <f>+COUNTIF(BT100,"&gt;0")*FTE</f>
        <v>0</v>
      </c>
      <c r="HB100" s="463">
        <f>+COUNTIF(BU100,"&gt;0")*FTE</f>
        <v>0</v>
      </c>
      <c r="HC100" s="463">
        <f>+COUNTIF(BV100,"&gt;0")*FTE</f>
        <v>0</v>
      </c>
      <c r="HD100" s="463">
        <f>+COUNTIF(BW100,"&gt;0")*FTE</f>
        <v>0</v>
      </c>
      <c r="HE100" s="463">
        <f>+COUNTIF(BX100,"&gt;0")*FTE</f>
        <v>0</v>
      </c>
      <c r="HF100" s="463">
        <f>+COUNTIF(BY100,"&gt;0")*FTE</f>
        <v>0</v>
      </c>
      <c r="HG100" s="463">
        <f>+COUNTIF(BZ100,"&gt;0")*FTE</f>
        <v>0</v>
      </c>
      <c r="HH100" s="463">
        <f>+COUNTIF(CA100,"&gt;0")*FTE</f>
        <v>0</v>
      </c>
      <c r="HI100" s="463">
        <f>+COUNTIF(CB100,"&gt;0")*FTE</f>
        <v>0</v>
      </c>
      <c r="HJ100" s="463">
        <f>+COUNTIF(CC100,"&gt;0")*FTE</f>
        <v>0</v>
      </c>
      <c r="HK100" s="463">
        <f>+COUNTIF(CD100,"&gt;0")*FTE</f>
        <v>0</v>
      </c>
      <c r="HL100" s="463">
        <f>+COUNTIF(CE100,"&gt;0")*FTE</f>
        <v>0</v>
      </c>
      <c r="HM100" s="463">
        <f>+COUNTIF(CF100,"&gt;0")*FTE</f>
        <v>0</v>
      </c>
      <c r="HN100" s="463">
        <f>+COUNTIF(CG100,"&gt;0")*FTE</f>
        <v>0</v>
      </c>
      <c r="HO100" s="463">
        <f>+COUNTIF(CH100,"&gt;0")*FTE</f>
        <v>0</v>
      </c>
      <c r="HP100" s="463">
        <f>+COUNTIF(CI100,"&gt;0")*FTE</f>
        <v>0</v>
      </c>
      <c r="HQ100" s="463">
        <f>+COUNTIF(CJ100,"&gt;0")*FTE</f>
        <v>0</v>
      </c>
      <c r="HR100" s="463">
        <f>+COUNTIF(CK100,"&gt;0")*FTE</f>
        <v>0</v>
      </c>
      <c r="HS100" s="463">
        <f>+COUNTIF(CL100,"&gt;0")*FTE</f>
        <v>0</v>
      </c>
      <c r="HT100" s="463">
        <f>+COUNTIF(CM100,"&gt;0")*FTE</f>
        <v>0</v>
      </c>
      <c r="HU100" s="463">
        <f>+COUNTIF(CN100,"&gt;0")*FTE</f>
        <v>0</v>
      </c>
      <c r="HV100" s="463">
        <f>+COUNTIF(CO100,"&gt;0")*FTE</f>
        <v>0</v>
      </c>
      <c r="HW100" s="463">
        <f>+COUNTIF(CP100,"&gt;0")*FTE</f>
        <v>0</v>
      </c>
      <c r="HX100" s="463">
        <f>+COUNTIF(CQ100,"&gt;0")*FTE</f>
        <v>0</v>
      </c>
      <c r="HY100" s="463">
        <f>+COUNTIF(CR100,"&gt;0")*FTE</f>
        <v>0</v>
      </c>
      <c r="HZ100" s="463">
        <f>+COUNTIF(CS100,"&gt;0")*FTE</f>
        <v>0</v>
      </c>
      <c r="IA100" s="463">
        <f>+COUNTIF(CT100,"&gt;0")*FTE</f>
        <v>0</v>
      </c>
      <c r="IB100" s="463">
        <f>+COUNTIF(CU100,"&gt;0")*FTE</f>
        <v>0</v>
      </c>
      <c r="IC100" s="463">
        <f>+COUNTIF(CV100,"&gt;0")*FTE</f>
        <v>0</v>
      </c>
      <c r="ID100" s="463">
        <f>+COUNTIF(CW100,"&gt;0")*FTE</f>
        <v>0</v>
      </c>
      <c r="IE100" s="463">
        <f>+COUNTIF(CX100,"&gt;0")*FTE</f>
        <v>0</v>
      </c>
      <c r="IF100" s="463">
        <f>+COUNTIF(CY100,"&gt;0")*FTE</f>
        <v>0</v>
      </c>
      <c r="IG100" s="463">
        <f>+COUNTIF(CZ100,"&gt;0")*FTE</f>
        <v>0</v>
      </c>
      <c r="IH100" s="463">
        <f>+COUNTIF(DA100,"&gt;0")*FTE</f>
        <v>0</v>
      </c>
      <c r="II100" s="463">
        <f>+COUNTIF(DB100,"&gt;0")*FTE</f>
        <v>0</v>
      </c>
      <c r="IJ100" s="463">
        <f>+COUNTIF(DC100,"&gt;0")*FTE</f>
        <v>0</v>
      </c>
      <c r="IK100" s="463">
        <f>+COUNTIF(DD100,"&gt;0")*FTE</f>
        <v>0</v>
      </c>
      <c r="IL100" s="463">
        <f>+COUNTIF(DE100,"&gt;0")*FTE</f>
        <v>0</v>
      </c>
      <c r="IM100" s="463">
        <f>+COUNTIF(DF100,"&gt;0")*FTE</f>
        <v>0</v>
      </c>
      <c r="IN100" s="463">
        <f>+COUNTIF(DG100,"&gt;0")*FTE</f>
        <v>0</v>
      </c>
      <c r="IO100" s="463">
        <f>+COUNTIF(DH100,"&gt;0")*FTE</f>
        <v>0</v>
      </c>
      <c r="IP100" s="463">
        <f>+COUNTIF(DI100,"&gt;0")*FTE</f>
        <v>0</v>
      </c>
      <c r="IQ100" s="463">
        <f>+COUNTIF(DJ100,"&gt;0")*FTE</f>
        <v>0</v>
      </c>
      <c r="IR100" s="463">
        <f>+COUNTIF(DK100,"&gt;0")*FTE</f>
        <v>0</v>
      </c>
      <c r="IS100" s="463">
        <f>+COUNTIF(DL100,"&gt;0")*FTE</f>
        <v>0</v>
      </c>
      <c r="IT100" s="463">
        <f>+COUNTIF(DM100,"&gt;0")*FTE</f>
        <v>0</v>
      </c>
      <c r="IU100" s="463">
        <f>+COUNTIF(DN100,"&gt;0")*FTE</f>
        <v>0</v>
      </c>
      <c r="IV100" s="463">
        <f>+COUNTIF(DO100,"&gt;0")*FTE</f>
        <v>0</v>
      </c>
      <c r="IW100" s="463">
        <f>+COUNTIF(DP100,"&gt;0")*FTE</f>
        <v>0</v>
      </c>
      <c r="IX100" s="463">
        <f>+COUNTIF(DQ100,"&gt;0")*FTE</f>
        <v>0</v>
      </c>
      <c r="IY100" s="463">
        <f>+COUNTIF(DR100,"&gt;0")*FTE</f>
        <v>0</v>
      </c>
      <c r="IZ100" s="463">
        <f>+COUNTIF(DS100,"&gt;0")*FTE</f>
        <v>0</v>
      </c>
      <c r="JA100" s="463">
        <f>+COUNTIF(DT100,"&gt;0")*FTE</f>
        <v>0</v>
      </c>
      <c r="JB100" s="463">
        <f>+COUNTIF(DU100,"&gt;0")*FTE</f>
        <v>0</v>
      </c>
      <c r="JC100" s="463">
        <f>+COUNTIF(DV100,"&gt;0")*FTE</f>
        <v>0</v>
      </c>
      <c r="JD100" s="463">
        <f>+COUNTIF(DW100,"&gt;0")*FTE</f>
        <v>0</v>
      </c>
      <c r="JE100" s="463">
        <f>+COUNTIF(DX100,"&gt;0")*FTE</f>
        <v>0</v>
      </c>
      <c r="JF100" s="463">
        <f>+COUNTIF(DY100,"&gt;0")*FTE</f>
        <v>0</v>
      </c>
      <c r="JG100" s="463">
        <f>+COUNTIF(DZ100,"&gt;0")*FTE</f>
        <v>0</v>
      </c>
      <c r="JH100" s="463">
        <f>+COUNTIF(EA100,"&gt;0")*FTE</f>
        <v>0</v>
      </c>
      <c r="JI100" s="463">
        <f>+COUNTIF(EB100,"&gt;0")*FTE</f>
        <v>0</v>
      </c>
      <c r="JJ100" s="463">
        <f>+COUNTIF(EC100,"&gt;0")*FTE</f>
        <v>0</v>
      </c>
      <c r="JK100" s="463">
        <f>+COUNTIF(ED100,"&gt;0")*FTE</f>
        <v>0</v>
      </c>
      <c r="JL100" s="463">
        <f>+COUNTIF(EE100,"&gt;0")*FTE</f>
        <v>0</v>
      </c>
      <c r="JM100" s="463">
        <f>+COUNTIF(EF100,"&gt;0")*FTE</f>
        <v>0</v>
      </c>
      <c r="JN100" s="463">
        <f>+COUNTIF(EG100,"&gt;0")*FTE</f>
        <v>0</v>
      </c>
      <c r="JO100" s="463">
        <f>+COUNTIF(EH100,"&gt;0")*FTE</f>
        <v>0</v>
      </c>
      <c r="JP100" s="463">
        <f>+COUNTIF(EI100,"&gt;0")*FTE</f>
        <v>0</v>
      </c>
      <c r="JQ100" s="463">
        <f>+COUNTIF(EJ100,"&gt;0")*FTE</f>
        <v>0</v>
      </c>
      <c r="JR100" s="463">
        <f>+COUNTIF(EK100,"&gt;0")*FTE</f>
        <v>0</v>
      </c>
      <c r="JS100" s="463">
        <f>+COUNTIF(EL100,"&gt;0")*FTE</f>
        <v>0</v>
      </c>
      <c r="JT100" s="463">
        <f>+COUNTIF(EM100,"&gt;0")*FTE</f>
        <v>0</v>
      </c>
      <c r="JU100" s="463">
        <f>+COUNTIF(EN100,"&gt;0")*FTE</f>
        <v>0</v>
      </c>
      <c r="JV100" s="463">
        <f>+COUNTIF(EO100,"&gt;0")*FTE</f>
        <v>0</v>
      </c>
      <c r="JW100" s="463">
        <f>+COUNTIF(EP100,"&gt;0")*FTE</f>
        <v>0</v>
      </c>
      <c r="JX100" s="463">
        <f>+COUNTIF(EQ100,"&gt;0")*FTE</f>
        <v>0</v>
      </c>
      <c r="JY100" s="463">
        <f>+COUNTIF(ER100,"&gt;0")*FTE</f>
        <v>0</v>
      </c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</row>
    <row r="101" ht="12.75" customHeight="1">
      <c r="A101" s="467"/>
      <c r="B101" s="488"/>
      <c r="C101" s="484"/>
      <c r="D101" s="485"/>
      <c r="E101" s="486"/>
      <c r="F101" s="485"/>
      <c r="G101" s="485"/>
      <c r="H101" s="485"/>
      <c r="I101" s="485"/>
      <c r="J101" s="487"/>
      <c r="K101" s="465">
        <f>+DATE((Starting_Year+F101-1)*ISNUMBER(F101)+2099*ISBLANK(F101),G101*ISNUMBER(G101)+12*ISBLANK(G101),1)</f>
        <v>73020</v>
      </c>
      <c r="L101" s="466">
        <f>+DATE((Starting_Year+H101-1)*ISNUMBER(H101)+2099*ISBLANK(H101),I101*ISNUMBER(I101)+12*ISBLANK(I101),1)</f>
        <v>73020</v>
      </c>
      <c r="M101" s="171">
        <f t="shared" si="95"/>
        <v>0</v>
      </c>
      <c r="N101" s="458" t="str">
        <f t="shared" si="96"/>
        <v/>
      </c>
      <c r="O101" s="82"/>
      <c r="P101" s="459"/>
      <c r="Q101" s="460">
        <f>(Q$70&gt;=Hire_Date)*Monthly_Salary+(AND(Q$68&lt;&gt;Hire_Month)*P101+AND(Q$68=Hire_Month,P101&gt;0)*P101*(1+Annual_Cost_of_Living_Adjustment))*(End_Date&gt;=Q$70)</f>
        <v>0</v>
      </c>
      <c r="R101" s="460">
        <f>(R$70=Hire_Date)*Monthly_Salary+(AND(R$68&lt;&gt;Hire_Month)*Q101+AND(R$68=Hire_Month,Q101&gt;0)*Q101*(1+Annual_Cost_of_Living_Adjustment))*(End_Date&gt;=R$70)</f>
        <v>0</v>
      </c>
      <c r="S101" s="460">
        <f>(S$70=Hire_Date)*Monthly_Salary+(AND(S$68&lt;&gt;Hire_Month)*R101+AND(S$68=Hire_Month,R101&gt;0)*R101*(1+Annual_Cost_of_Living_Adjustment))*(End_Date&gt;=S$70)</f>
        <v>0</v>
      </c>
      <c r="T101" s="460">
        <f>(T$70=Hire_Date)*Monthly_Salary+(AND(T$68&lt;&gt;Hire_Month)*S101+AND(T$68=Hire_Month,S101&gt;0)*S101*(1+Annual_Cost_of_Living_Adjustment))*(End_Date&gt;=T$70)</f>
        <v>0</v>
      </c>
      <c r="U101" s="460">
        <f>(U$70=Hire_Date)*Monthly_Salary+(AND(U$68&lt;&gt;Hire_Month)*T101+AND(U$68=Hire_Month,T101&gt;0)*T101*(1+Annual_Cost_of_Living_Adjustment))*(End_Date&gt;=U$70)</f>
        <v>0</v>
      </c>
      <c r="V101" s="460">
        <f>(V$70=Hire_Date)*Monthly_Salary+(AND(V$68&lt;&gt;Hire_Month)*U101+AND(V$68=Hire_Month,U101&gt;0)*U101*(1+Annual_Cost_of_Living_Adjustment))*(End_Date&gt;=V$70)</f>
        <v>0</v>
      </c>
      <c r="W101" s="460">
        <f>(W$70=Hire_Date)*Monthly_Salary+(AND(W$68&lt;&gt;Hire_Month)*V101+AND(W$68=Hire_Month,V101&gt;0)*V101*(1+Annual_Cost_of_Living_Adjustment))*(End_Date&gt;=W$70)</f>
        <v>0</v>
      </c>
      <c r="X101" s="460">
        <f>(X$70=Hire_Date)*Monthly_Salary+(AND(X$68&lt;&gt;Hire_Month)*W101+AND(X$68=Hire_Month,W101&gt;0)*W101*(1+Annual_Cost_of_Living_Adjustment))*(End_Date&gt;=X$70)</f>
        <v>0</v>
      </c>
      <c r="Y101" s="460">
        <f>(Y$70=Hire_Date)*Monthly_Salary+(AND(Y$68&lt;&gt;Hire_Month)*X101+AND(Y$68=Hire_Month,X101&gt;0)*X101*(1+Annual_Cost_of_Living_Adjustment))*(End_Date&gt;=Y$70)</f>
        <v>0</v>
      </c>
      <c r="Z101" s="460">
        <f>(Z$70=Hire_Date)*Monthly_Salary+(AND(Z$68&lt;&gt;Hire_Month)*Y101+AND(Z$68=Hire_Month,Y101&gt;0)*Y101*(1+Annual_Cost_of_Living_Adjustment))*(End_Date&gt;=Z$70)</f>
        <v>0</v>
      </c>
      <c r="AA101" s="460">
        <f>(AA$70=Hire_Date)*Monthly_Salary+(AND(AA$68&lt;&gt;Hire_Month)*Z101+AND(AA$68=Hire_Month,Z101&gt;0)*Z101*(1+Annual_Cost_of_Living_Adjustment))*(End_Date&gt;=AA$70)</f>
        <v>0</v>
      </c>
      <c r="AB101" s="460">
        <f>(AB$70=Hire_Date)*Monthly_Salary+(AND(AB$68&lt;&gt;Hire_Month)*AA101+AND(AB$68=Hire_Month,AA101&gt;0)*AA101*(1+Annual_Cost_of_Living_Adjustment))*(End_Date&gt;=AB$70)</f>
        <v>0</v>
      </c>
      <c r="AC101" s="460">
        <f>(AC$70=Hire_Date)*Monthly_Salary+(AND(AC$68&lt;&gt;Hire_Month)*AB101+AND(AC$68=Hire_Month,AB101&gt;0)*AB101*(1+Annual_Cost_of_Living_Adjustment))*(End_Date&gt;=AC$70)</f>
        <v>0</v>
      </c>
      <c r="AD101" s="460">
        <f>(AD$70=Hire_Date)*Monthly_Salary+(AND(AD$68&lt;&gt;Hire_Month)*AC101+AND(AD$68=Hire_Month,AC101&gt;0)*AC101*(1+Annual_Cost_of_Living_Adjustment))*(End_Date&gt;=AD$70)</f>
        <v>0</v>
      </c>
      <c r="AE101" s="460">
        <f>(AE$70=Hire_Date)*Monthly_Salary+(AND(AE$68&lt;&gt;Hire_Month)*AD101+AND(AE$68=Hire_Month,AD101&gt;0)*AD101*(1+Annual_Cost_of_Living_Adjustment))*(End_Date&gt;=AE$70)</f>
        <v>0</v>
      </c>
      <c r="AF101" s="460">
        <f>(AF$70=Hire_Date)*Monthly_Salary+(AND(AF$68&lt;&gt;Hire_Month)*AE101+AND(AF$68=Hire_Month,AE101&gt;0)*AE101*(1+Annual_Cost_of_Living_Adjustment))*(End_Date&gt;=AF$70)</f>
        <v>0</v>
      </c>
      <c r="AG101" s="460">
        <f>(AG$70=Hire_Date)*Monthly_Salary+(AND(AG$68&lt;&gt;Hire_Month)*AF101+AND(AG$68=Hire_Month,AF101&gt;0)*AF101*(1+Annual_Cost_of_Living_Adjustment))*(End_Date&gt;=AG$70)</f>
        <v>0</v>
      </c>
      <c r="AH101" s="460">
        <f>(AH$70=Hire_Date)*Monthly_Salary+(AND(AH$68&lt;&gt;Hire_Month)*AG101+AND(AH$68=Hire_Month,AG101&gt;0)*AG101*(1+Annual_Cost_of_Living_Adjustment))*(End_Date&gt;=AH$70)</f>
        <v>0</v>
      </c>
      <c r="AI101" s="460">
        <f>(AI$70=Hire_Date)*Monthly_Salary+(AND(AI$68&lt;&gt;Hire_Month)*AH101+AND(AI$68=Hire_Month,AH101&gt;0)*AH101*(1+Annual_Cost_of_Living_Adjustment))*(End_Date&gt;=AI$70)</f>
        <v>0</v>
      </c>
      <c r="AJ101" s="460">
        <f>(AJ$70=Hire_Date)*Monthly_Salary+(AND(AJ$68&lt;&gt;Hire_Month)*AI101+AND(AJ$68=Hire_Month,AI101&gt;0)*AI101*(1+Annual_Cost_of_Living_Adjustment))*(End_Date&gt;=AJ$70)</f>
        <v>0</v>
      </c>
      <c r="AK101" s="460">
        <f>(AK$70=Hire_Date)*Monthly_Salary+(AND(AK$68&lt;&gt;Hire_Month)*AJ101+AND(AK$68=Hire_Month,AJ101&gt;0)*AJ101*(1+Annual_Cost_of_Living_Adjustment))*(End_Date&gt;=AK$70)</f>
        <v>0</v>
      </c>
      <c r="AL101" s="460">
        <f>(AL$70=Hire_Date)*Monthly_Salary+(AND(AL$68&lt;&gt;Hire_Month)*AK101+AND(AL$68=Hire_Month,AK101&gt;0)*AK101*(1+Annual_Cost_of_Living_Adjustment))*(End_Date&gt;=AL$70)</f>
        <v>0</v>
      </c>
      <c r="AM101" s="460">
        <f>(AM$70=Hire_Date)*Monthly_Salary+(AND(AM$68&lt;&gt;Hire_Month)*AL101+AND(AM$68=Hire_Month,AL101&gt;0)*AL101*(1+Annual_Cost_of_Living_Adjustment))*(End_Date&gt;=AM$70)</f>
        <v>0</v>
      </c>
      <c r="AN101" s="460">
        <f>(AN$70=Hire_Date)*Monthly_Salary+(AND(AN$68&lt;&gt;Hire_Month)*AM101+AND(AN$68=Hire_Month,AM101&gt;0)*AM101*(1+Annual_Cost_of_Living_Adjustment))*(End_Date&gt;=AN$70)</f>
        <v>0</v>
      </c>
      <c r="AO101" s="460">
        <f>(AO$70=Hire_Date)*Monthly_Salary+(AND(AO$68&lt;&gt;Hire_Month)*AN101+AND(AO$68=Hire_Month,AN101&gt;0)*AN101*(1+Annual_Cost_of_Living_Adjustment))*(End_Date&gt;=AO$70)</f>
        <v>0</v>
      </c>
      <c r="AP101" s="460">
        <f>(AP$70=Hire_Date)*Monthly_Salary+(AND(AP$68&lt;&gt;Hire_Month)*AO101+AND(AP$68=Hire_Month,AO101&gt;0)*AO101*(1+Annual_Cost_of_Living_Adjustment))*(End_Date&gt;=AP$70)</f>
        <v>0</v>
      </c>
      <c r="AQ101" s="460">
        <f>(AQ$70=Hire_Date)*Monthly_Salary+(AND(AQ$68&lt;&gt;Hire_Month)*AP101+AND(AQ$68=Hire_Month,AP101&gt;0)*AP101*(1+Annual_Cost_of_Living_Adjustment))*(End_Date&gt;=AQ$70)</f>
        <v>0</v>
      </c>
      <c r="AR101" s="460">
        <f>(AR$70=Hire_Date)*Monthly_Salary+(AND(AR$68&lt;&gt;Hire_Month)*AQ101+AND(AR$68=Hire_Month,AQ101&gt;0)*AQ101*(1+Annual_Cost_of_Living_Adjustment))*(End_Date&gt;=AR$70)</f>
        <v>0</v>
      </c>
      <c r="AS101" s="460">
        <f>(AS$70=Hire_Date)*Monthly_Salary+(AND(AS$68&lt;&gt;Hire_Month)*AR101+AND(AS$68=Hire_Month,AR101&gt;0)*AR101*(1+Annual_Cost_of_Living_Adjustment))*(End_Date&gt;=AS$70)</f>
        <v>0</v>
      </c>
      <c r="AT101" s="460">
        <f>(AT$70=Hire_Date)*Monthly_Salary+(AND(AT$68&lt;&gt;Hire_Month)*AS101+AND(AT$68=Hire_Month,AS101&gt;0)*AS101*(1+Annual_Cost_of_Living_Adjustment))*(End_Date&gt;=AT$70)</f>
        <v>0</v>
      </c>
      <c r="AU101" s="460">
        <f>(AU$70=Hire_Date)*Monthly_Salary+(AND(AU$68&lt;&gt;Hire_Month)*AT101+AND(AU$68=Hire_Month,AT101&gt;0)*AT101*(1+Annual_Cost_of_Living_Adjustment))*(End_Date&gt;=AU$70)</f>
        <v>0</v>
      </c>
      <c r="AV101" s="460">
        <f>(AV$70=Hire_Date)*Monthly_Salary+(AND(AV$68&lt;&gt;Hire_Month)*AU101+AND(AV$68=Hire_Month,AU101&gt;0)*AU101*(1+Annual_Cost_of_Living_Adjustment))*(End_Date&gt;=AV$70)</f>
        <v>0</v>
      </c>
      <c r="AW101" s="460">
        <f>(AW$70=Hire_Date)*Monthly_Salary+(AND(AW$68&lt;&gt;Hire_Month)*AV101+AND(AW$68=Hire_Month,AV101&gt;0)*AV101*(1+Annual_Cost_of_Living_Adjustment))*(End_Date&gt;=AW$70)</f>
        <v>0</v>
      </c>
      <c r="AX101" s="460">
        <f>(AX$70=Hire_Date)*Monthly_Salary+(AND(AX$68&lt;&gt;Hire_Month)*AW101+AND(AX$68=Hire_Month,AW101&gt;0)*AW101*(1+Annual_Cost_of_Living_Adjustment))*(End_Date&gt;=AX$70)</f>
        <v>0</v>
      </c>
      <c r="AY101" s="460">
        <f>(AY$70=Hire_Date)*Monthly_Salary+(AND(AY$68&lt;&gt;Hire_Month)*AX101+AND(AY$68=Hire_Month,AX101&gt;0)*AX101*(1+Annual_Cost_of_Living_Adjustment))*(End_Date&gt;=AY$70)</f>
        <v>0</v>
      </c>
      <c r="AZ101" s="460">
        <f>(AZ$70=Hire_Date)*Monthly_Salary+(AND(AZ$68&lt;&gt;Hire_Month)*AY101+AND(AZ$68=Hire_Month,AY101&gt;0)*AY101*(1+Annual_Cost_of_Living_Adjustment))*(End_Date&gt;=AZ$70)</f>
        <v>0</v>
      </c>
      <c r="BA101" s="460">
        <f>(BA$70=Hire_Date)*Monthly_Salary+(AND(BA$68&lt;&gt;Hire_Month)*AZ101+AND(BA$68=Hire_Month,AZ101&gt;0)*AZ101*(1+Annual_Cost_of_Living_Adjustment))*(End_Date&gt;=BA$70)</f>
        <v>0</v>
      </c>
      <c r="BB101" s="460">
        <f>(BB$70=Hire_Date)*Monthly_Salary+(AND(BB$68&lt;&gt;Hire_Month)*BA101+AND(BB$68=Hire_Month,BA101&gt;0)*BA101*(1+Annual_Cost_of_Living_Adjustment))*(End_Date&gt;=BB$70)</f>
        <v>0</v>
      </c>
      <c r="BC101" s="460">
        <f>(BC$70=Hire_Date)*Monthly_Salary+(AND(BC$68&lt;&gt;Hire_Month)*BB101+AND(BC$68=Hire_Month,BB101&gt;0)*BB101*(1+Annual_Cost_of_Living_Adjustment))*(End_Date&gt;=BC$70)</f>
        <v>0</v>
      </c>
      <c r="BD101" s="460">
        <f>(BD$70=Hire_Date)*Monthly_Salary+(AND(BD$68&lt;&gt;Hire_Month)*BC101+AND(BD$68=Hire_Month,BC101&gt;0)*BC101*(1+Annual_Cost_of_Living_Adjustment))*(End_Date&gt;=BD$70)</f>
        <v>0</v>
      </c>
      <c r="BE101" s="460">
        <f>(BE$70=Hire_Date)*Monthly_Salary+(AND(BE$68&lt;&gt;Hire_Month)*BD101+AND(BE$68=Hire_Month,BD101&gt;0)*BD101*(1+Annual_Cost_of_Living_Adjustment))*(End_Date&gt;=BE$70)</f>
        <v>0</v>
      </c>
      <c r="BF101" s="460">
        <f>(BF$70=Hire_Date)*Monthly_Salary+(AND(BF$68&lt;&gt;Hire_Month)*BE101+AND(BF$68=Hire_Month,BE101&gt;0)*BE101*(1+Annual_Cost_of_Living_Adjustment))*(End_Date&gt;=BF$70)</f>
        <v>0</v>
      </c>
      <c r="BG101" s="460">
        <f>(BG$70=Hire_Date)*Monthly_Salary+(AND(BG$68&lt;&gt;Hire_Month)*BF101+AND(BG$68=Hire_Month,BF101&gt;0)*BF101*(1+Annual_Cost_of_Living_Adjustment))*(End_Date&gt;=BG$70)</f>
        <v>0</v>
      </c>
      <c r="BH101" s="460">
        <f>(BH$70=Hire_Date)*Monthly_Salary+(AND(BH$68&lt;&gt;Hire_Month)*BG101+AND(BH$68=Hire_Month,BG101&gt;0)*BG101*(1+Annual_Cost_of_Living_Adjustment))*(End_Date&gt;=BH$70)</f>
        <v>0</v>
      </c>
      <c r="BI101" s="460">
        <f>(BI$70=Hire_Date)*Monthly_Salary+(AND(BI$68&lt;&gt;Hire_Month)*BH101+AND(BI$68=Hire_Month,BH101&gt;0)*BH101*(1+Annual_Cost_of_Living_Adjustment))*(End_Date&gt;=BI$70)</f>
        <v>0</v>
      </c>
      <c r="BJ101" s="460">
        <f>(BJ$70=Hire_Date)*Monthly_Salary+(AND(BJ$68&lt;&gt;Hire_Month)*BI101+AND(BJ$68=Hire_Month,BI101&gt;0)*BI101*(1+Annual_Cost_of_Living_Adjustment))*(End_Date&gt;=BJ$70)</f>
        <v>0</v>
      </c>
      <c r="BK101" s="460">
        <f>(BK$70=Hire_Date)*Monthly_Salary+(AND(BK$68&lt;&gt;Hire_Month)*BJ101+AND(BK$68=Hire_Month,BJ101&gt;0)*BJ101*(1+Annual_Cost_of_Living_Adjustment))*(End_Date&gt;=BK$70)</f>
        <v>0</v>
      </c>
      <c r="BL101" s="460">
        <f>(BL$70=Hire_Date)*Monthly_Salary+(AND(BL$68&lt;&gt;Hire_Month)*BK101+AND(BL$68=Hire_Month,BK101&gt;0)*BK101*(1+Annual_Cost_of_Living_Adjustment))*(End_Date&gt;=BL$70)</f>
        <v>0</v>
      </c>
      <c r="BM101" s="460">
        <f>(BM$70=Hire_Date)*Monthly_Salary+(AND(BM$68&lt;&gt;Hire_Month)*BL101+AND(BM$68=Hire_Month,BL101&gt;0)*BL101*(1+Annual_Cost_of_Living_Adjustment))*(End_Date&gt;=BM$70)</f>
        <v>0</v>
      </c>
      <c r="BN101" s="460">
        <f>(BN$70=Hire_Date)*Monthly_Salary+(AND(BN$68&lt;&gt;Hire_Month)*BM101+AND(BN$68=Hire_Month,BM101&gt;0)*BM101*(1+Annual_Cost_of_Living_Adjustment))*(End_Date&gt;=BN$70)</f>
        <v>0</v>
      </c>
      <c r="BO101" s="460">
        <f>(BO$70=Hire_Date)*Monthly_Salary+(AND(BO$68&lt;&gt;Hire_Month)*BN101+AND(BO$68=Hire_Month,BN101&gt;0)*BN101*(1+Annual_Cost_of_Living_Adjustment))*(End_Date&gt;=BO$70)</f>
        <v>0</v>
      </c>
      <c r="BP101" s="460">
        <f>(BP$70=Hire_Date)*Monthly_Salary+(AND(BP$68&lt;&gt;Hire_Month)*BO101+AND(BP$68=Hire_Month,BO101&gt;0)*BO101*(1+Annual_Cost_of_Living_Adjustment))*(End_Date&gt;=BP$70)</f>
        <v>0</v>
      </c>
      <c r="BQ101" s="460">
        <f>(BQ$70=Hire_Date)*Monthly_Salary+(AND(BQ$68&lt;&gt;Hire_Month)*BP101+AND(BQ$68=Hire_Month,BP101&gt;0)*BP101*(1+Annual_Cost_of_Living_Adjustment))*(End_Date&gt;=BQ$70)</f>
        <v>0</v>
      </c>
      <c r="BR101" s="460">
        <f>(BR$70=Hire_Date)*Monthly_Salary+(AND(BR$68&lt;&gt;Hire_Month)*BQ101+AND(BR$68=Hire_Month,BQ101&gt;0)*BQ101*(1+Annual_Cost_of_Living_Adjustment))*(End_Date&gt;=BR$70)</f>
        <v>0</v>
      </c>
      <c r="BS101" s="460">
        <f>(BS$70=Hire_Date)*Monthly_Salary+(AND(BS$68&lt;&gt;Hire_Month)*BR101+AND(BS$68=Hire_Month,BR101&gt;0)*BR101*(1+Annual_Cost_of_Living_Adjustment))*(End_Date&gt;=BS$70)</f>
        <v>0</v>
      </c>
      <c r="BT101" s="460">
        <f>(BT$70=Hire_Date)*Monthly_Salary+(AND(BT$68&lt;&gt;Hire_Month)*BS101+AND(BT$68=Hire_Month,BS101&gt;0)*BS101*(1+Annual_Cost_of_Living_Adjustment))*(End_Date&gt;=BT$70)</f>
        <v>0</v>
      </c>
      <c r="BU101" s="460">
        <f>(BU$70=Hire_Date)*Monthly_Salary+(AND(BU$68&lt;&gt;Hire_Month)*BT101+AND(BU$68=Hire_Month,BT101&gt;0)*BT101*(1+Annual_Cost_of_Living_Adjustment))*(End_Date&gt;=BU$70)</f>
        <v>0</v>
      </c>
      <c r="BV101" s="460">
        <f>(BV$70=Hire_Date)*Monthly_Salary+(AND(BV$68&lt;&gt;Hire_Month)*BU101+AND(BV$68=Hire_Month,BU101&gt;0)*BU101*(1+Annual_Cost_of_Living_Adjustment))*(End_Date&gt;=BV$70)</f>
        <v>0</v>
      </c>
      <c r="BW101" s="460">
        <f>(BW$70=Hire_Date)*Monthly_Salary+(AND(BW$68&lt;&gt;Hire_Month)*BV101+AND(BW$68=Hire_Month,BV101&gt;0)*BV101*(1+Annual_Cost_of_Living_Adjustment))*(End_Date&gt;=BW$70)</f>
        <v>0</v>
      </c>
      <c r="BX101" s="460">
        <f>(BX$70=Hire_Date)*Monthly_Salary+(AND(BX$68&lt;&gt;Hire_Month)*BW101+AND(BX$68=Hire_Month,BW101&gt;0)*BW101*(1+Annual_Cost_of_Living_Adjustment))*(End_Date&gt;=BX$70)</f>
        <v>0</v>
      </c>
      <c r="BY101" s="460">
        <f>(BY$70=Hire_Date)*Monthly_Salary+(AND(BY$68&lt;&gt;Hire_Month)*BX101+AND(BY$68=Hire_Month,BX101&gt;0)*BX101*(1+Annual_Cost_of_Living_Adjustment))*(End_Date&gt;=BY$70)</f>
        <v>0</v>
      </c>
      <c r="BZ101" s="460">
        <f>(BZ$70=Hire_Date)*Monthly_Salary+(AND(BZ$68&lt;&gt;Hire_Month)*BY101+AND(BZ$68=Hire_Month,BY101&gt;0)*BY101*(1+Annual_Cost_of_Living_Adjustment))*(End_Date&gt;=BZ$70)</f>
        <v>0</v>
      </c>
      <c r="CA101" s="460">
        <f>(CA$70=Hire_Date)*Monthly_Salary+(AND(CA$68&lt;&gt;Hire_Month)*BZ101+AND(CA$68=Hire_Month,BZ101&gt;0)*BZ101*(1+Annual_Cost_of_Living_Adjustment))*(End_Date&gt;=CA$70)</f>
        <v>0</v>
      </c>
      <c r="CB101" s="460">
        <f>(CB$70=Hire_Date)*Monthly_Salary+(AND(CB$68&lt;&gt;Hire_Month)*CA101+AND(CB$68=Hire_Month,CA101&gt;0)*CA101*(1+Annual_Cost_of_Living_Adjustment))*(End_Date&gt;=CB$70)</f>
        <v>0</v>
      </c>
      <c r="CC101" s="460">
        <f>(CC$70=Hire_Date)*Monthly_Salary+(AND(CC$68&lt;&gt;Hire_Month)*CB101+AND(CC$68=Hire_Month,CB101&gt;0)*CB101*(1+Annual_Cost_of_Living_Adjustment))*(End_Date&gt;=CC$70)</f>
        <v>0</v>
      </c>
      <c r="CD101" s="460">
        <f>(CD$70=Hire_Date)*Monthly_Salary+(AND(CD$68&lt;&gt;Hire_Month)*CC101+AND(CD$68=Hire_Month,CC101&gt;0)*CC101*(1+Annual_Cost_of_Living_Adjustment))*(End_Date&gt;=CD$70)</f>
        <v>0</v>
      </c>
      <c r="CE101" s="460">
        <f>(CE$70=Hire_Date)*Monthly_Salary+(AND(CE$68&lt;&gt;Hire_Month)*CD101+AND(CE$68=Hire_Month,CD101&gt;0)*CD101*(1+Annual_Cost_of_Living_Adjustment))*(End_Date&gt;=CE$70)</f>
        <v>0</v>
      </c>
      <c r="CF101" s="460">
        <f>(CF$70=Hire_Date)*Monthly_Salary+(AND(CF$68&lt;&gt;Hire_Month)*CE101+AND(CF$68=Hire_Month,CE101&gt;0)*CE101*(1+Annual_Cost_of_Living_Adjustment))*(End_Date&gt;=CF$70)</f>
        <v>0</v>
      </c>
      <c r="CG101" s="460">
        <f>(CG$70=Hire_Date)*Monthly_Salary+(AND(CG$68&lt;&gt;Hire_Month)*CF101+AND(CG$68=Hire_Month,CF101&gt;0)*CF101*(1+Annual_Cost_of_Living_Adjustment))*(End_Date&gt;=CG$70)</f>
        <v>0</v>
      </c>
      <c r="CH101" s="460">
        <f>(CH$70=Hire_Date)*Monthly_Salary+(AND(CH$68&lt;&gt;Hire_Month)*CG101+AND(CH$68=Hire_Month,CG101&gt;0)*CG101*(1+Annual_Cost_of_Living_Adjustment))*(End_Date&gt;=CH$70)</f>
        <v>0</v>
      </c>
      <c r="CI101" s="460">
        <f>(CI$70=Hire_Date)*Monthly_Salary+(AND(CI$68&lt;&gt;Hire_Month)*CH101+AND(CI$68=Hire_Month,CH101&gt;0)*CH101*(1+Annual_Cost_of_Living_Adjustment))*(End_Date&gt;=CI$70)</f>
        <v>0</v>
      </c>
      <c r="CJ101" s="460">
        <f>(CJ$70=Hire_Date)*Monthly_Salary+(AND(CJ$68&lt;&gt;Hire_Month)*CI101+AND(CJ$68=Hire_Month,CI101&gt;0)*CI101*(1+Annual_Cost_of_Living_Adjustment))*(End_Date&gt;=CJ$70)</f>
        <v>0</v>
      </c>
      <c r="CK101" s="460">
        <f>(CK$70=Hire_Date)*Monthly_Salary+(AND(CK$68&lt;&gt;Hire_Month)*CJ101+AND(CK$68=Hire_Month,CJ101&gt;0)*CJ101*(1+Annual_Cost_of_Living_Adjustment))*(End_Date&gt;=CK$70)</f>
        <v>0</v>
      </c>
      <c r="CL101" s="460">
        <f>(CL$70=Hire_Date)*Monthly_Salary+(AND(CL$68&lt;&gt;Hire_Month)*CK101+AND(CL$68=Hire_Month,CK101&gt;0)*CK101*(1+Annual_Cost_of_Living_Adjustment))*(End_Date&gt;=CL$70)</f>
        <v>0</v>
      </c>
      <c r="CM101" s="460">
        <f>(CM$70=Hire_Date)*Monthly_Salary+(AND(CM$68&lt;&gt;Hire_Month)*CL101+AND(CM$68=Hire_Month,CL101&gt;0)*CL101*(1+Annual_Cost_of_Living_Adjustment))*(End_Date&gt;=CM$70)</f>
        <v>0</v>
      </c>
      <c r="CN101" s="460">
        <f>(CN$70=Hire_Date)*Monthly_Salary+(AND(CN$68&lt;&gt;Hire_Month)*CM101+AND(CN$68=Hire_Month,CM101&gt;0)*CM101*(1+Annual_Cost_of_Living_Adjustment))*(End_Date&gt;=CN$70)</f>
        <v>0</v>
      </c>
      <c r="CO101" s="460">
        <f>(CO$70=Hire_Date)*Monthly_Salary+(AND(CO$68&lt;&gt;Hire_Month)*CN101+AND(CO$68=Hire_Month,CN101&gt;0)*CN101*(1+Annual_Cost_of_Living_Adjustment))*(End_Date&gt;=CO$70)</f>
        <v>0</v>
      </c>
      <c r="CP101" s="460">
        <f>(CP$70=Hire_Date)*Monthly_Salary+(AND(CP$68&lt;&gt;Hire_Month)*CO101+AND(CP$68=Hire_Month,CO101&gt;0)*CO101*(1+Annual_Cost_of_Living_Adjustment))*(End_Date&gt;=CP$70)</f>
        <v>0</v>
      </c>
      <c r="CQ101" s="460">
        <f>(CQ$70=Hire_Date)*Monthly_Salary+(AND(CQ$68&lt;&gt;Hire_Month)*CP101+AND(CQ$68=Hire_Month,CP101&gt;0)*CP101*(1+Annual_Cost_of_Living_Adjustment))*(End_Date&gt;=CQ$70)</f>
        <v>0</v>
      </c>
      <c r="CR101" s="460">
        <f>(CR$70=Hire_Date)*Monthly_Salary+(AND(CR$68&lt;&gt;Hire_Month)*CQ101+AND(CR$68=Hire_Month,CQ101&gt;0)*CQ101*(1+Annual_Cost_of_Living_Adjustment))*(End_Date&gt;=CR$70)</f>
        <v>0</v>
      </c>
      <c r="CS101" s="460">
        <f>(CS$70=Hire_Date)*Monthly_Salary+(AND(CS$68&lt;&gt;Hire_Month)*CR101+AND(CS$68=Hire_Month,CR101&gt;0)*CR101*(1+Annual_Cost_of_Living_Adjustment))*(End_Date&gt;=CS$70)</f>
        <v>0</v>
      </c>
      <c r="CT101" s="460">
        <f>(CT$70=Hire_Date)*Monthly_Salary+(AND(CT$68&lt;&gt;Hire_Month)*CS101+AND(CT$68=Hire_Month,CS101&gt;0)*CS101*(1+Annual_Cost_of_Living_Adjustment))*(End_Date&gt;=CT$70)</f>
        <v>0</v>
      </c>
      <c r="CU101" s="460">
        <f>(CU$70=Hire_Date)*Monthly_Salary+(AND(CU$68&lt;&gt;Hire_Month)*CT101+AND(CU$68=Hire_Month,CT101&gt;0)*CT101*(1+Annual_Cost_of_Living_Adjustment))*(End_Date&gt;=CU$70)</f>
        <v>0</v>
      </c>
      <c r="CV101" s="460">
        <f>(CV$70=Hire_Date)*Monthly_Salary+(AND(CV$68&lt;&gt;Hire_Month)*CU101+AND(CV$68=Hire_Month,CU101&gt;0)*CU101*(1+Annual_Cost_of_Living_Adjustment))*(End_Date&gt;=CV$70)</f>
        <v>0</v>
      </c>
      <c r="CW101" s="460">
        <f>(CW$70=Hire_Date)*Monthly_Salary+(AND(CW$68&lt;&gt;Hire_Month)*CV101+AND(CW$68=Hire_Month,CV101&gt;0)*CV101*(1+Annual_Cost_of_Living_Adjustment))*(End_Date&gt;=CW$70)</f>
        <v>0</v>
      </c>
      <c r="CX101" s="460">
        <f>(CX$70=Hire_Date)*Monthly_Salary+(AND(CX$68&lt;&gt;Hire_Month)*CW101+AND(CX$68=Hire_Month,CW101&gt;0)*CW101*(1+Annual_Cost_of_Living_Adjustment))*(End_Date&gt;=CX$70)</f>
        <v>0</v>
      </c>
      <c r="CY101" s="460">
        <f>(CY$70=Hire_Date)*Monthly_Salary+(AND(CY$68&lt;&gt;Hire_Month)*CX101+AND(CY$68=Hire_Month,CX101&gt;0)*CX101*(1+Annual_Cost_of_Living_Adjustment))*(End_Date&gt;=CY$70)</f>
        <v>0</v>
      </c>
      <c r="CZ101" s="460">
        <f>(CZ$70=Hire_Date)*Monthly_Salary+(AND(CZ$68&lt;&gt;Hire_Month)*CY101+AND(CZ$68=Hire_Month,CY101&gt;0)*CY101*(1+Annual_Cost_of_Living_Adjustment))*(End_Date&gt;=CZ$70)</f>
        <v>0</v>
      </c>
      <c r="DA101" s="460">
        <f>(DA$70=Hire_Date)*Monthly_Salary+(AND(DA$68&lt;&gt;Hire_Month)*CZ101+AND(DA$68=Hire_Month,CZ101&gt;0)*CZ101*(1+Annual_Cost_of_Living_Adjustment))*(End_Date&gt;=DA$70)</f>
        <v>0</v>
      </c>
      <c r="DB101" s="460">
        <f>(DB$70=Hire_Date)*Monthly_Salary+(AND(DB$68&lt;&gt;Hire_Month)*DA101+AND(DB$68=Hire_Month,DA101&gt;0)*DA101*(1+Annual_Cost_of_Living_Adjustment))*(End_Date&gt;=DB$70)</f>
        <v>0</v>
      </c>
      <c r="DC101" s="460">
        <f>(DC$70=Hire_Date)*Monthly_Salary+(AND(DC$68&lt;&gt;Hire_Month)*DB101+AND(DC$68=Hire_Month,DB101&gt;0)*DB101*(1+Annual_Cost_of_Living_Adjustment))*(End_Date&gt;=DC$70)</f>
        <v>0</v>
      </c>
      <c r="DD101" s="460">
        <f>(DD$70=Hire_Date)*Monthly_Salary+(AND(DD$68&lt;&gt;Hire_Month)*DC101+AND(DD$68=Hire_Month,DC101&gt;0)*DC101*(1+Annual_Cost_of_Living_Adjustment))*(End_Date&gt;=DD$70)</f>
        <v>0</v>
      </c>
      <c r="DE101" s="460">
        <f>(DE$70=Hire_Date)*Monthly_Salary+(AND(DE$68&lt;&gt;Hire_Month)*DD101+AND(DE$68=Hire_Month,DD101&gt;0)*DD101*(1+Annual_Cost_of_Living_Adjustment))*(End_Date&gt;=DE$70)</f>
        <v>0</v>
      </c>
      <c r="DF101" s="460">
        <f>(DF$70=Hire_Date)*Monthly_Salary+(AND(DF$68&lt;&gt;Hire_Month)*DE101+AND(DF$68=Hire_Month,DE101&gt;0)*DE101*(1+Annual_Cost_of_Living_Adjustment))*(End_Date&gt;=DF$70)</f>
        <v>0</v>
      </c>
      <c r="DG101" s="460">
        <f>(DG$70=Hire_Date)*Monthly_Salary+(AND(DG$68&lt;&gt;Hire_Month)*DF101+AND(DG$68=Hire_Month,DF101&gt;0)*DF101*(1+Annual_Cost_of_Living_Adjustment))*(End_Date&gt;=DG$70)</f>
        <v>0</v>
      </c>
      <c r="DH101" s="460">
        <f>(DH$70=Hire_Date)*Monthly_Salary+(AND(DH$68&lt;&gt;Hire_Month)*DG101+AND(DH$68=Hire_Month,DG101&gt;0)*DG101*(1+Annual_Cost_of_Living_Adjustment))*(End_Date&gt;=DH$70)</f>
        <v>0</v>
      </c>
      <c r="DI101" s="460">
        <f>(DI$70=Hire_Date)*Monthly_Salary+(AND(DI$68&lt;&gt;Hire_Month)*DH101+AND(DI$68=Hire_Month,DH101&gt;0)*DH101*(1+Annual_Cost_of_Living_Adjustment))*(End_Date&gt;=DI$70)</f>
        <v>0</v>
      </c>
      <c r="DJ101" s="460">
        <f>(DJ$70=Hire_Date)*Monthly_Salary+(AND(DJ$68&lt;&gt;Hire_Month)*DI101+AND(DJ$68=Hire_Month,DI101&gt;0)*DI101*(1+Annual_Cost_of_Living_Adjustment))*(End_Date&gt;=DJ$70)</f>
        <v>0</v>
      </c>
      <c r="DK101" s="460">
        <f>(DK$70=Hire_Date)*Monthly_Salary+(AND(DK$68&lt;&gt;Hire_Month)*DJ101+AND(DK$68=Hire_Month,DJ101&gt;0)*DJ101*(1+Annual_Cost_of_Living_Adjustment))*(End_Date&gt;=DK$70)</f>
        <v>0</v>
      </c>
      <c r="DL101" s="460">
        <f>(DL$70=Hire_Date)*Monthly_Salary+(AND(DL$68&lt;&gt;Hire_Month)*DK101+AND(DL$68=Hire_Month,DK101&gt;0)*DK101*(1+Annual_Cost_of_Living_Adjustment))*(End_Date&gt;=DL$70)</f>
        <v>0</v>
      </c>
      <c r="DM101" s="460">
        <f>(DM$70=Hire_Date)*Monthly_Salary+(AND(DM$68&lt;&gt;Hire_Month)*DL101+AND(DM$68=Hire_Month,DL101&gt;0)*DL101*(1+Annual_Cost_of_Living_Adjustment))*(End_Date&gt;=DM$70)</f>
        <v>0</v>
      </c>
      <c r="DN101" s="460">
        <f>(DN$70=Hire_Date)*Monthly_Salary+(AND(DN$68&lt;&gt;Hire_Month)*DM101+AND(DN$68=Hire_Month,DM101&gt;0)*DM101*(1+Annual_Cost_of_Living_Adjustment))*(End_Date&gt;=DN$70)</f>
        <v>0</v>
      </c>
      <c r="DO101" s="460">
        <f>(DO$70=Hire_Date)*Monthly_Salary+(AND(DO$68&lt;&gt;Hire_Month)*DN101+AND(DO$68=Hire_Month,DN101&gt;0)*DN101*(1+Annual_Cost_of_Living_Adjustment))*(End_Date&gt;=DO$70)</f>
        <v>0</v>
      </c>
      <c r="DP101" s="460">
        <f>(DP$70=Hire_Date)*Monthly_Salary+(AND(DP$68&lt;&gt;Hire_Month)*DO101+AND(DP$68=Hire_Month,DO101&gt;0)*DO101*(1+Annual_Cost_of_Living_Adjustment))*(End_Date&gt;=DP$70)</f>
        <v>0</v>
      </c>
      <c r="DQ101" s="460">
        <f>(DQ$70=Hire_Date)*Monthly_Salary+(AND(DQ$68&lt;&gt;Hire_Month)*DP101+AND(DQ$68=Hire_Month,DP101&gt;0)*DP101*(1+Annual_Cost_of_Living_Adjustment))*(End_Date&gt;=DQ$70)</f>
        <v>0</v>
      </c>
      <c r="DR101" s="460">
        <f>(DR$70=Hire_Date)*Monthly_Salary+(AND(DR$68&lt;&gt;Hire_Month)*DQ101+AND(DR$68=Hire_Month,DQ101&gt;0)*DQ101*(1+Annual_Cost_of_Living_Adjustment))*(End_Date&gt;=DR$70)</f>
        <v>0</v>
      </c>
      <c r="DS101" s="460">
        <f>(DS$70=Hire_Date)*Monthly_Salary+(AND(DS$68&lt;&gt;Hire_Month)*DR101+AND(DS$68=Hire_Month,DR101&gt;0)*DR101*(1+Annual_Cost_of_Living_Adjustment))*(End_Date&gt;=DS$70)</f>
        <v>0</v>
      </c>
      <c r="DT101" s="460">
        <f>(DT$70=Hire_Date)*Monthly_Salary+(AND(DT$68&lt;&gt;Hire_Month)*DS101+AND(DT$68=Hire_Month,DS101&gt;0)*DS101*(1+Annual_Cost_of_Living_Adjustment))*(End_Date&gt;=DT$70)</f>
        <v>0</v>
      </c>
      <c r="DU101" s="460">
        <f>(DU$70=Hire_Date)*Monthly_Salary+(AND(DU$68&lt;&gt;Hire_Month)*DT101+AND(DU$68=Hire_Month,DT101&gt;0)*DT101*(1+Annual_Cost_of_Living_Adjustment))*(End_Date&gt;=DU$70)</f>
        <v>0</v>
      </c>
      <c r="DV101" s="460">
        <f>(DV$70=Hire_Date)*Monthly_Salary+(AND(DV$68&lt;&gt;Hire_Month)*DU101+AND(DV$68=Hire_Month,DU101&gt;0)*DU101*(1+Annual_Cost_of_Living_Adjustment))*(End_Date&gt;=DV$70)</f>
        <v>0</v>
      </c>
      <c r="DW101" s="460">
        <f>(DW$70=Hire_Date)*Monthly_Salary+(AND(DW$68&lt;&gt;Hire_Month)*DV101+AND(DW$68=Hire_Month,DV101&gt;0)*DV101*(1+Annual_Cost_of_Living_Adjustment))*(End_Date&gt;=DW$70)</f>
        <v>0</v>
      </c>
      <c r="DX101" s="460">
        <f>(DX$70=Hire_Date)*Monthly_Salary+(AND(DX$68&lt;&gt;Hire_Month)*DW101+AND(DX$68=Hire_Month,DW101&gt;0)*DW101*(1+Annual_Cost_of_Living_Adjustment))*(End_Date&gt;=DX$70)</f>
        <v>0</v>
      </c>
      <c r="DY101" s="460">
        <f>(DY$70=Hire_Date)*Monthly_Salary+(AND(DY$68&lt;&gt;Hire_Month)*DX101+AND(DY$68=Hire_Month,DX101&gt;0)*DX101*(1+Annual_Cost_of_Living_Adjustment))*(End_Date&gt;=DY$70)</f>
        <v>0</v>
      </c>
      <c r="DZ101" s="460">
        <f>(DZ$70=Hire_Date)*Monthly_Salary+(AND(DZ$68&lt;&gt;Hire_Month)*DY101+AND(DZ$68=Hire_Month,DY101&gt;0)*DY101*(1+Annual_Cost_of_Living_Adjustment))*(End_Date&gt;=DZ$70)</f>
        <v>0</v>
      </c>
      <c r="EA101" s="460">
        <f>(EA$70=Hire_Date)*Monthly_Salary+(AND(EA$68&lt;&gt;Hire_Month)*DZ101+AND(EA$68=Hire_Month,DZ101&gt;0)*DZ101*(1+Annual_Cost_of_Living_Adjustment))*(End_Date&gt;=EA$70)</f>
        <v>0</v>
      </c>
      <c r="EB101" s="460">
        <f>(EB$70=Hire_Date)*Monthly_Salary+(AND(EB$68&lt;&gt;Hire_Month)*EA101+AND(EB$68=Hire_Month,EA101&gt;0)*EA101*(1+Annual_Cost_of_Living_Adjustment))*(End_Date&gt;=EB$70)</f>
        <v>0</v>
      </c>
      <c r="EC101" s="460">
        <f>(EC$70=Hire_Date)*Monthly_Salary+(AND(EC$68&lt;&gt;Hire_Month)*EB101+AND(EC$68=Hire_Month,EB101&gt;0)*EB101*(1+Annual_Cost_of_Living_Adjustment))*(End_Date&gt;=EC$70)</f>
        <v>0</v>
      </c>
      <c r="ED101" s="460">
        <f>(ED$70=Hire_Date)*Monthly_Salary+(AND(ED$68&lt;&gt;Hire_Month)*EC101+AND(ED$68=Hire_Month,EC101&gt;0)*EC101*(1+Annual_Cost_of_Living_Adjustment))*(End_Date&gt;=ED$70)</f>
        <v>0</v>
      </c>
      <c r="EE101" s="460">
        <f>(EE$70=Hire_Date)*Monthly_Salary+(AND(EE$68&lt;&gt;Hire_Month)*ED101+AND(EE$68=Hire_Month,ED101&gt;0)*ED101*(1+Annual_Cost_of_Living_Adjustment))*(End_Date&gt;=EE$70)</f>
        <v>0</v>
      </c>
      <c r="EF101" s="461">
        <f>(EF$70=Hire_Date)*Monthly_Salary+(AND(EF$68&lt;&gt;Hire_Month)*EE101+AND(EF$68=Hire_Month,EE101&gt;0)*EE101*(1+Annual_Cost_of_Living_Adjustment))*(End_Date&gt;=EF$70)</f>
        <v>0</v>
      </c>
      <c r="EG101" s="461">
        <f>(EG$70=Hire_Date)*Monthly_Salary+(AND(EG$68&lt;&gt;Hire_Month)*EF101+AND(EG$68=Hire_Month,EF101&gt;0)*EF101*(1+Annual_Cost_of_Living_Adjustment))*(End_Date&gt;=EG$70)</f>
        <v>0</v>
      </c>
      <c r="EH101" s="461">
        <f>(EH$70=Hire_Date)*Monthly_Salary+(AND(EH$68&lt;&gt;Hire_Month)*EG101+AND(EH$68=Hire_Month,EG101&gt;0)*EG101*(1+Annual_Cost_of_Living_Adjustment))*(End_Date&gt;=EH$70)</f>
        <v>0</v>
      </c>
      <c r="EI101" s="461">
        <f>(EI$70=Hire_Date)*Monthly_Salary+(AND(EI$68&lt;&gt;Hire_Month)*EH101+AND(EI$68=Hire_Month,EH101&gt;0)*EH101*(1+Annual_Cost_of_Living_Adjustment))*(End_Date&gt;=EI$70)</f>
        <v>0</v>
      </c>
      <c r="EJ101" s="461">
        <f>(EJ$70=Hire_Date)*Monthly_Salary+(AND(EJ$68&lt;&gt;Hire_Month)*EI101+AND(EJ$68=Hire_Month,EI101&gt;0)*EI101*(1+Annual_Cost_of_Living_Adjustment))*(End_Date&gt;=EJ$70)</f>
        <v>0</v>
      </c>
      <c r="EK101" s="461">
        <f>(EK$70=Hire_Date)*Monthly_Salary+(AND(EK$68&lt;&gt;Hire_Month)*EJ101+AND(EK$68=Hire_Month,EJ101&gt;0)*EJ101*(1+Annual_Cost_of_Living_Adjustment))*(End_Date&gt;=EK$70)</f>
        <v>0</v>
      </c>
      <c r="EL101" s="461">
        <f>(EL$70=Hire_Date)*Monthly_Salary+(AND(EL$68&lt;&gt;Hire_Month)*EK101+AND(EL$68=Hire_Month,EK101&gt;0)*EK101*(1+Annual_Cost_of_Living_Adjustment))*(End_Date&gt;=EL$70)</f>
        <v>0</v>
      </c>
      <c r="EM101" s="461">
        <f>(EM$70=Hire_Date)*Monthly_Salary+(AND(EM$68&lt;&gt;Hire_Month)*EL101+AND(EM$68=Hire_Month,EL101&gt;0)*EL101*(1+Annual_Cost_of_Living_Adjustment))*(End_Date&gt;=EM$70)</f>
        <v>0</v>
      </c>
      <c r="EN101" s="461">
        <f>(EN$70=Hire_Date)*Monthly_Salary+(AND(EN$68&lt;&gt;Hire_Month)*EM101+AND(EN$68=Hire_Month,EM101&gt;0)*EM101*(1+Annual_Cost_of_Living_Adjustment))*(End_Date&gt;=EN$70)</f>
        <v>0</v>
      </c>
      <c r="EO101" s="461">
        <f>(EO$70=Hire_Date)*Monthly_Salary+(AND(EO$68&lt;&gt;Hire_Month)*EN101+AND(EO$68=Hire_Month,EN101&gt;0)*EN101*(1+Annual_Cost_of_Living_Adjustment))*(End_Date&gt;=EO$70)</f>
        <v>0</v>
      </c>
      <c r="EP101" s="461">
        <f>(EP$70=Hire_Date)*Monthly_Salary+(AND(EP$68&lt;&gt;Hire_Month)*EO101+AND(EP$68=Hire_Month,EO101&gt;0)*EO101*(1+Annual_Cost_of_Living_Adjustment))*(End_Date&gt;=EP$70)</f>
        <v>0</v>
      </c>
      <c r="EQ101" s="461">
        <f>(EQ$70=Hire_Date)*Monthly_Salary+(AND(EQ$68&lt;&gt;Hire_Month)*EP101+AND(EQ$68=Hire_Month,EP101&gt;0)*EP101*(1+Annual_Cost_of_Living_Adjustment))*(End_Date&gt;=EQ$70)</f>
        <v>0</v>
      </c>
      <c r="ER101" s="461">
        <f>(ER$70=Hire_Date)*Monthly_Salary+(AND(ER$68&lt;&gt;Hire_Month)*EQ101+AND(ER$68=Hire_Month,EQ101&gt;0)*EQ101*(1+Annual_Cost_of_Living_Adjustment))*(End_Date&gt;=ER$70)</f>
        <v>0</v>
      </c>
      <c r="ES101" s="371"/>
      <c r="ET101" s="1"/>
      <c r="EU101" s="390"/>
      <c r="EV101" s="462" t="str">
        <f t="shared" si="97"/>
        <v/>
      </c>
      <c r="EW101" s="463">
        <f>($K101&lt;DATE(Starting_Year,1,1))*1</f>
        <v>0</v>
      </c>
      <c r="EX101" s="463">
        <f>+COUNTIF(Q101,"&gt;0")*FTE</f>
        <v>0</v>
      </c>
      <c r="EY101" s="463">
        <f>+COUNTIF(R101,"&gt;0")*FTE</f>
        <v>0</v>
      </c>
      <c r="EZ101" s="463">
        <f>+COUNTIF(S101,"&gt;0")*FTE</f>
        <v>0</v>
      </c>
      <c r="FA101" s="463">
        <f>+COUNTIF(T101,"&gt;0")*FTE</f>
        <v>0</v>
      </c>
      <c r="FB101" s="463">
        <f>+COUNTIF(U101,"&gt;0")*FTE</f>
        <v>0</v>
      </c>
      <c r="FC101" s="463">
        <f>+COUNTIF(V101,"&gt;0")*FTE</f>
        <v>0</v>
      </c>
      <c r="FD101" s="463">
        <f>+COUNTIF(W101,"&gt;0")*FTE</f>
        <v>0</v>
      </c>
      <c r="FE101" s="463">
        <f>+COUNTIF(X101,"&gt;0")*FTE</f>
        <v>0</v>
      </c>
      <c r="FF101" s="463">
        <f>+COUNTIF(Y101,"&gt;0")*FTE</f>
        <v>0</v>
      </c>
      <c r="FG101" s="463">
        <f>+COUNTIF(Z101,"&gt;0")*FTE</f>
        <v>0</v>
      </c>
      <c r="FH101" s="463">
        <f>+COUNTIF(AA101,"&gt;0")*FTE</f>
        <v>0</v>
      </c>
      <c r="FI101" s="463">
        <f>+COUNTIF(AB101,"&gt;0")*FTE</f>
        <v>0</v>
      </c>
      <c r="FJ101" s="463">
        <f>+COUNTIF(AC101,"&gt;0")*FTE</f>
        <v>0</v>
      </c>
      <c r="FK101" s="463">
        <f>+COUNTIF(AD101,"&gt;0")*FTE</f>
        <v>0</v>
      </c>
      <c r="FL101" s="463">
        <f>+COUNTIF(AE101,"&gt;0")*FTE</f>
        <v>0</v>
      </c>
      <c r="FM101" s="463">
        <f>+COUNTIF(AF101,"&gt;0")*FTE</f>
        <v>0</v>
      </c>
      <c r="FN101" s="463">
        <f>+COUNTIF(AG101,"&gt;0")*FTE</f>
        <v>0</v>
      </c>
      <c r="FO101" s="463">
        <f>+COUNTIF(AH101,"&gt;0")*FTE</f>
        <v>0</v>
      </c>
      <c r="FP101" s="463">
        <f>+COUNTIF(AI101,"&gt;0")*FTE</f>
        <v>0</v>
      </c>
      <c r="FQ101" s="463">
        <f>+COUNTIF(AJ101,"&gt;0")*FTE</f>
        <v>0</v>
      </c>
      <c r="FR101" s="463">
        <f>+COUNTIF(AK101,"&gt;0")*FTE</f>
        <v>0</v>
      </c>
      <c r="FS101" s="463">
        <f>+COUNTIF(AL101,"&gt;0")*FTE</f>
        <v>0</v>
      </c>
      <c r="FT101" s="463">
        <f>+COUNTIF(AM101,"&gt;0")*FTE</f>
        <v>0</v>
      </c>
      <c r="FU101" s="463">
        <f>+COUNTIF(AN101,"&gt;0")*FTE</f>
        <v>0</v>
      </c>
      <c r="FV101" s="463">
        <f>+COUNTIF(AO101,"&gt;0")*FTE</f>
        <v>0</v>
      </c>
      <c r="FW101" s="463">
        <f>+COUNTIF(AP101,"&gt;0")*FTE</f>
        <v>0</v>
      </c>
      <c r="FX101" s="463">
        <f>+COUNTIF(AQ101,"&gt;0")*FTE</f>
        <v>0</v>
      </c>
      <c r="FY101" s="463">
        <f>+COUNTIF(AR101,"&gt;0")*FTE</f>
        <v>0</v>
      </c>
      <c r="FZ101" s="463">
        <f>+COUNTIF(AS101,"&gt;0")*FTE</f>
        <v>0</v>
      </c>
      <c r="GA101" s="463">
        <f>+COUNTIF(AT101,"&gt;0")*FTE</f>
        <v>0</v>
      </c>
      <c r="GB101" s="463">
        <f>+COUNTIF(AU101,"&gt;0")*FTE</f>
        <v>0</v>
      </c>
      <c r="GC101" s="463">
        <f>+COUNTIF(AV101,"&gt;0")*FTE</f>
        <v>0</v>
      </c>
      <c r="GD101" s="463">
        <f>+COUNTIF(AW101,"&gt;0")*FTE</f>
        <v>0</v>
      </c>
      <c r="GE101" s="463">
        <f>+COUNTIF(AX101,"&gt;0")*FTE</f>
        <v>0</v>
      </c>
      <c r="GF101" s="463">
        <f>+COUNTIF(AY101,"&gt;0")*FTE</f>
        <v>0</v>
      </c>
      <c r="GG101" s="463">
        <f>+COUNTIF(AZ101,"&gt;0")*FTE</f>
        <v>0</v>
      </c>
      <c r="GH101" s="463">
        <f>+COUNTIF(BA101,"&gt;0")*FTE</f>
        <v>0</v>
      </c>
      <c r="GI101" s="463">
        <f>+COUNTIF(BB101,"&gt;0")*FTE</f>
        <v>0</v>
      </c>
      <c r="GJ101" s="463">
        <f>+COUNTIF(BC101,"&gt;0")*FTE</f>
        <v>0</v>
      </c>
      <c r="GK101" s="463">
        <f>+COUNTIF(BD101,"&gt;0")*FTE</f>
        <v>0</v>
      </c>
      <c r="GL101" s="463">
        <f>+COUNTIF(BE101,"&gt;0")*FTE</f>
        <v>0</v>
      </c>
      <c r="GM101" s="463">
        <f>+COUNTIF(BF101,"&gt;0")*FTE</f>
        <v>0</v>
      </c>
      <c r="GN101" s="463">
        <f>+COUNTIF(BG101,"&gt;0")*FTE</f>
        <v>0</v>
      </c>
      <c r="GO101" s="463">
        <f>+COUNTIF(BH101,"&gt;0")*FTE</f>
        <v>0</v>
      </c>
      <c r="GP101" s="463">
        <f>+COUNTIF(BI101,"&gt;0")*FTE</f>
        <v>0</v>
      </c>
      <c r="GQ101" s="463">
        <f>+COUNTIF(BJ101,"&gt;0")*FTE</f>
        <v>0</v>
      </c>
      <c r="GR101" s="463">
        <f>+COUNTIF(BK101,"&gt;0")*FTE</f>
        <v>0</v>
      </c>
      <c r="GS101" s="463">
        <f>+COUNTIF(BL101,"&gt;0")*FTE</f>
        <v>0</v>
      </c>
      <c r="GT101" s="463">
        <f>+COUNTIF(BM101,"&gt;0")*FTE</f>
        <v>0</v>
      </c>
      <c r="GU101" s="463">
        <f>+COUNTIF(BN101,"&gt;0")*FTE</f>
        <v>0</v>
      </c>
      <c r="GV101" s="463">
        <f>+COUNTIF(BO101,"&gt;0")*FTE</f>
        <v>0</v>
      </c>
      <c r="GW101" s="463">
        <f>+COUNTIF(BP101,"&gt;0")*FTE</f>
        <v>0</v>
      </c>
      <c r="GX101" s="463">
        <f>+COUNTIF(BQ101,"&gt;0")*FTE</f>
        <v>0</v>
      </c>
      <c r="GY101" s="463">
        <f>+COUNTIF(BR101,"&gt;0")*FTE</f>
        <v>0</v>
      </c>
      <c r="GZ101" s="463">
        <f>+COUNTIF(BS101,"&gt;0")*FTE</f>
        <v>0</v>
      </c>
      <c r="HA101" s="463">
        <f>+COUNTIF(BT101,"&gt;0")*FTE</f>
        <v>0</v>
      </c>
      <c r="HB101" s="463">
        <f>+COUNTIF(BU101,"&gt;0")*FTE</f>
        <v>0</v>
      </c>
      <c r="HC101" s="463">
        <f>+COUNTIF(BV101,"&gt;0")*FTE</f>
        <v>0</v>
      </c>
      <c r="HD101" s="463">
        <f>+COUNTIF(BW101,"&gt;0")*FTE</f>
        <v>0</v>
      </c>
      <c r="HE101" s="463">
        <f>+COUNTIF(BX101,"&gt;0")*FTE</f>
        <v>0</v>
      </c>
      <c r="HF101" s="463">
        <f>+COUNTIF(BY101,"&gt;0")*FTE</f>
        <v>0</v>
      </c>
      <c r="HG101" s="463">
        <f>+COUNTIF(BZ101,"&gt;0")*FTE</f>
        <v>0</v>
      </c>
      <c r="HH101" s="463">
        <f>+COUNTIF(CA101,"&gt;0")*FTE</f>
        <v>0</v>
      </c>
      <c r="HI101" s="463">
        <f>+COUNTIF(CB101,"&gt;0")*FTE</f>
        <v>0</v>
      </c>
      <c r="HJ101" s="463">
        <f>+COUNTIF(CC101,"&gt;0")*FTE</f>
        <v>0</v>
      </c>
      <c r="HK101" s="463">
        <f>+COUNTIF(CD101,"&gt;0")*FTE</f>
        <v>0</v>
      </c>
      <c r="HL101" s="463">
        <f>+COUNTIF(CE101,"&gt;0")*FTE</f>
        <v>0</v>
      </c>
      <c r="HM101" s="463">
        <f>+COUNTIF(CF101,"&gt;0")*FTE</f>
        <v>0</v>
      </c>
      <c r="HN101" s="463">
        <f>+COUNTIF(CG101,"&gt;0")*FTE</f>
        <v>0</v>
      </c>
      <c r="HO101" s="463">
        <f>+COUNTIF(CH101,"&gt;0")*FTE</f>
        <v>0</v>
      </c>
      <c r="HP101" s="463">
        <f>+COUNTIF(CI101,"&gt;0")*FTE</f>
        <v>0</v>
      </c>
      <c r="HQ101" s="463">
        <f>+COUNTIF(CJ101,"&gt;0")*FTE</f>
        <v>0</v>
      </c>
      <c r="HR101" s="463">
        <f>+COUNTIF(CK101,"&gt;0")*FTE</f>
        <v>0</v>
      </c>
      <c r="HS101" s="463">
        <f>+COUNTIF(CL101,"&gt;0")*FTE</f>
        <v>0</v>
      </c>
      <c r="HT101" s="463">
        <f>+COUNTIF(CM101,"&gt;0")*FTE</f>
        <v>0</v>
      </c>
      <c r="HU101" s="463">
        <f>+COUNTIF(CN101,"&gt;0")*FTE</f>
        <v>0</v>
      </c>
      <c r="HV101" s="463">
        <f>+COUNTIF(CO101,"&gt;0")*FTE</f>
        <v>0</v>
      </c>
      <c r="HW101" s="463">
        <f>+COUNTIF(CP101,"&gt;0")*FTE</f>
        <v>0</v>
      </c>
      <c r="HX101" s="463">
        <f>+COUNTIF(CQ101,"&gt;0")*FTE</f>
        <v>0</v>
      </c>
      <c r="HY101" s="463">
        <f>+COUNTIF(CR101,"&gt;0")*FTE</f>
        <v>0</v>
      </c>
      <c r="HZ101" s="463">
        <f>+COUNTIF(CS101,"&gt;0")*FTE</f>
        <v>0</v>
      </c>
      <c r="IA101" s="463">
        <f>+COUNTIF(CT101,"&gt;0")*FTE</f>
        <v>0</v>
      </c>
      <c r="IB101" s="463">
        <f>+COUNTIF(CU101,"&gt;0")*FTE</f>
        <v>0</v>
      </c>
      <c r="IC101" s="463">
        <f>+COUNTIF(CV101,"&gt;0")*FTE</f>
        <v>0</v>
      </c>
      <c r="ID101" s="463">
        <f>+COUNTIF(CW101,"&gt;0")*FTE</f>
        <v>0</v>
      </c>
      <c r="IE101" s="463">
        <f>+COUNTIF(CX101,"&gt;0")*FTE</f>
        <v>0</v>
      </c>
      <c r="IF101" s="463">
        <f>+COUNTIF(CY101,"&gt;0")*FTE</f>
        <v>0</v>
      </c>
      <c r="IG101" s="463">
        <f>+COUNTIF(CZ101,"&gt;0")*FTE</f>
        <v>0</v>
      </c>
      <c r="IH101" s="463">
        <f>+COUNTIF(DA101,"&gt;0")*FTE</f>
        <v>0</v>
      </c>
      <c r="II101" s="463">
        <f>+COUNTIF(DB101,"&gt;0")*FTE</f>
        <v>0</v>
      </c>
      <c r="IJ101" s="463">
        <f>+COUNTIF(DC101,"&gt;0")*FTE</f>
        <v>0</v>
      </c>
      <c r="IK101" s="463">
        <f>+COUNTIF(DD101,"&gt;0")*FTE</f>
        <v>0</v>
      </c>
      <c r="IL101" s="463">
        <f>+COUNTIF(DE101,"&gt;0")*FTE</f>
        <v>0</v>
      </c>
      <c r="IM101" s="463">
        <f>+COUNTIF(DF101,"&gt;0")*FTE</f>
        <v>0</v>
      </c>
      <c r="IN101" s="463">
        <f>+COUNTIF(DG101,"&gt;0")*FTE</f>
        <v>0</v>
      </c>
      <c r="IO101" s="463">
        <f>+COUNTIF(DH101,"&gt;0")*FTE</f>
        <v>0</v>
      </c>
      <c r="IP101" s="463">
        <f>+COUNTIF(DI101,"&gt;0")*FTE</f>
        <v>0</v>
      </c>
      <c r="IQ101" s="463">
        <f>+COUNTIF(DJ101,"&gt;0")*FTE</f>
        <v>0</v>
      </c>
      <c r="IR101" s="463">
        <f>+COUNTIF(DK101,"&gt;0")*FTE</f>
        <v>0</v>
      </c>
      <c r="IS101" s="463">
        <f>+COUNTIF(DL101,"&gt;0")*FTE</f>
        <v>0</v>
      </c>
      <c r="IT101" s="463">
        <f>+COUNTIF(DM101,"&gt;0")*FTE</f>
        <v>0</v>
      </c>
      <c r="IU101" s="463">
        <f>+COUNTIF(DN101,"&gt;0")*FTE</f>
        <v>0</v>
      </c>
      <c r="IV101" s="463">
        <f>+COUNTIF(DO101,"&gt;0")*FTE</f>
        <v>0</v>
      </c>
      <c r="IW101" s="463">
        <f>+COUNTIF(DP101,"&gt;0")*FTE</f>
        <v>0</v>
      </c>
      <c r="IX101" s="463">
        <f>+COUNTIF(DQ101,"&gt;0")*FTE</f>
        <v>0</v>
      </c>
      <c r="IY101" s="463">
        <f>+COUNTIF(DR101,"&gt;0")*FTE</f>
        <v>0</v>
      </c>
      <c r="IZ101" s="463">
        <f>+COUNTIF(DS101,"&gt;0")*FTE</f>
        <v>0</v>
      </c>
      <c r="JA101" s="463">
        <f>+COUNTIF(DT101,"&gt;0")*FTE</f>
        <v>0</v>
      </c>
      <c r="JB101" s="463">
        <f>+COUNTIF(DU101,"&gt;0")*FTE</f>
        <v>0</v>
      </c>
      <c r="JC101" s="463">
        <f>+COUNTIF(DV101,"&gt;0")*FTE</f>
        <v>0</v>
      </c>
      <c r="JD101" s="463">
        <f>+COUNTIF(DW101,"&gt;0")*FTE</f>
        <v>0</v>
      </c>
      <c r="JE101" s="463">
        <f>+COUNTIF(DX101,"&gt;0")*FTE</f>
        <v>0</v>
      </c>
      <c r="JF101" s="463">
        <f>+COUNTIF(DY101,"&gt;0")*FTE</f>
        <v>0</v>
      </c>
      <c r="JG101" s="463">
        <f>+COUNTIF(DZ101,"&gt;0")*FTE</f>
        <v>0</v>
      </c>
      <c r="JH101" s="463">
        <f>+COUNTIF(EA101,"&gt;0")*FTE</f>
        <v>0</v>
      </c>
      <c r="JI101" s="463">
        <f>+COUNTIF(EB101,"&gt;0")*FTE</f>
        <v>0</v>
      </c>
      <c r="JJ101" s="463">
        <f>+COUNTIF(EC101,"&gt;0")*FTE</f>
        <v>0</v>
      </c>
      <c r="JK101" s="463">
        <f>+COUNTIF(ED101,"&gt;0")*FTE</f>
        <v>0</v>
      </c>
      <c r="JL101" s="463">
        <f>+COUNTIF(EE101,"&gt;0")*FTE</f>
        <v>0</v>
      </c>
      <c r="JM101" s="463">
        <f>+COUNTIF(EF101,"&gt;0")*FTE</f>
        <v>0</v>
      </c>
      <c r="JN101" s="463">
        <f>+COUNTIF(EG101,"&gt;0")*FTE</f>
        <v>0</v>
      </c>
      <c r="JO101" s="463">
        <f>+COUNTIF(EH101,"&gt;0")*FTE</f>
        <v>0</v>
      </c>
      <c r="JP101" s="463">
        <f>+COUNTIF(EI101,"&gt;0")*FTE</f>
        <v>0</v>
      </c>
      <c r="JQ101" s="463">
        <f>+COUNTIF(EJ101,"&gt;0")*FTE</f>
        <v>0</v>
      </c>
      <c r="JR101" s="463">
        <f>+COUNTIF(EK101,"&gt;0")*FTE</f>
        <v>0</v>
      </c>
      <c r="JS101" s="463">
        <f>+COUNTIF(EL101,"&gt;0")*FTE</f>
        <v>0</v>
      </c>
      <c r="JT101" s="463">
        <f>+COUNTIF(EM101,"&gt;0")*FTE</f>
        <v>0</v>
      </c>
      <c r="JU101" s="463">
        <f>+COUNTIF(EN101,"&gt;0")*FTE</f>
        <v>0</v>
      </c>
      <c r="JV101" s="463">
        <f>+COUNTIF(EO101,"&gt;0")*FTE</f>
        <v>0</v>
      </c>
      <c r="JW101" s="463">
        <f>+COUNTIF(EP101,"&gt;0")*FTE</f>
        <v>0</v>
      </c>
      <c r="JX101" s="463">
        <f>+COUNTIF(EQ101,"&gt;0")*FTE</f>
        <v>0</v>
      </c>
      <c r="JY101" s="463">
        <f>+COUNTIF(ER101,"&gt;0")*FTE</f>
        <v>0</v>
      </c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</row>
    <row r="102" ht="12.75" customHeight="1">
      <c r="A102" s="467"/>
      <c r="B102" s="488"/>
      <c r="C102" s="484"/>
      <c r="D102" s="485"/>
      <c r="E102" s="486"/>
      <c r="F102" s="485"/>
      <c r="G102" s="485"/>
      <c r="H102" s="485"/>
      <c r="I102" s="485"/>
      <c r="J102" s="487"/>
      <c r="K102" s="465">
        <f>+DATE((Starting_Year+F102-1)*ISNUMBER(F102)+2099*ISBLANK(F102),G102*ISNUMBER(G102)+12*ISBLANK(G102),1)</f>
        <v>73020</v>
      </c>
      <c r="L102" s="466">
        <f>+DATE((Starting_Year+H102-1)*ISNUMBER(H102)+2099*ISBLANK(H102),I102*ISNUMBER(I102)+12*ISBLANK(I102),1)</f>
        <v>73020</v>
      </c>
      <c r="M102" s="171">
        <f t="shared" si="95"/>
        <v>0</v>
      </c>
      <c r="N102" s="458" t="str">
        <f t="shared" si="96"/>
        <v/>
      </c>
      <c r="O102" s="82"/>
      <c r="P102" s="459"/>
      <c r="Q102" s="460">
        <f>(Q$70&gt;=Hire_Date)*Monthly_Salary+(AND(Q$68&lt;&gt;Hire_Month)*P102+AND(Q$68=Hire_Month,P102&gt;0)*P102*(1+Annual_Cost_of_Living_Adjustment))*(End_Date&gt;=Q$70)</f>
        <v>0</v>
      </c>
      <c r="R102" s="460">
        <f>(R$70=Hire_Date)*Monthly_Salary+(AND(R$68&lt;&gt;Hire_Month)*Q102+AND(R$68=Hire_Month,Q102&gt;0)*Q102*(1+Annual_Cost_of_Living_Adjustment))*(End_Date&gt;=R$70)</f>
        <v>0</v>
      </c>
      <c r="S102" s="460">
        <f>(S$70=Hire_Date)*Monthly_Salary+(AND(S$68&lt;&gt;Hire_Month)*R102+AND(S$68=Hire_Month,R102&gt;0)*R102*(1+Annual_Cost_of_Living_Adjustment))*(End_Date&gt;=S$70)</f>
        <v>0</v>
      </c>
      <c r="T102" s="460">
        <f>(T$70=Hire_Date)*Monthly_Salary+(AND(T$68&lt;&gt;Hire_Month)*S102+AND(T$68=Hire_Month,S102&gt;0)*S102*(1+Annual_Cost_of_Living_Adjustment))*(End_Date&gt;=T$70)</f>
        <v>0</v>
      </c>
      <c r="U102" s="460">
        <f>(U$70=Hire_Date)*Monthly_Salary+(AND(U$68&lt;&gt;Hire_Month)*T102+AND(U$68=Hire_Month,T102&gt;0)*T102*(1+Annual_Cost_of_Living_Adjustment))*(End_Date&gt;=U$70)</f>
        <v>0</v>
      </c>
      <c r="V102" s="460">
        <f>(V$70=Hire_Date)*Monthly_Salary+(AND(V$68&lt;&gt;Hire_Month)*U102+AND(V$68=Hire_Month,U102&gt;0)*U102*(1+Annual_Cost_of_Living_Adjustment))*(End_Date&gt;=V$70)</f>
        <v>0</v>
      </c>
      <c r="W102" s="460">
        <f>(W$70=Hire_Date)*Monthly_Salary+(AND(W$68&lt;&gt;Hire_Month)*V102+AND(W$68=Hire_Month,V102&gt;0)*V102*(1+Annual_Cost_of_Living_Adjustment))*(End_Date&gt;=W$70)</f>
        <v>0</v>
      </c>
      <c r="X102" s="460">
        <f>(X$70=Hire_Date)*Monthly_Salary+(AND(X$68&lt;&gt;Hire_Month)*W102+AND(X$68=Hire_Month,W102&gt;0)*W102*(1+Annual_Cost_of_Living_Adjustment))*(End_Date&gt;=X$70)</f>
        <v>0</v>
      </c>
      <c r="Y102" s="460">
        <f>(Y$70=Hire_Date)*Monthly_Salary+(AND(Y$68&lt;&gt;Hire_Month)*X102+AND(Y$68=Hire_Month,X102&gt;0)*X102*(1+Annual_Cost_of_Living_Adjustment))*(End_Date&gt;=Y$70)</f>
        <v>0</v>
      </c>
      <c r="Z102" s="460">
        <f>(Z$70=Hire_Date)*Monthly_Salary+(AND(Z$68&lt;&gt;Hire_Month)*Y102+AND(Z$68=Hire_Month,Y102&gt;0)*Y102*(1+Annual_Cost_of_Living_Adjustment))*(End_Date&gt;=Z$70)</f>
        <v>0</v>
      </c>
      <c r="AA102" s="460">
        <f>(AA$70=Hire_Date)*Monthly_Salary+(AND(AA$68&lt;&gt;Hire_Month)*Z102+AND(AA$68=Hire_Month,Z102&gt;0)*Z102*(1+Annual_Cost_of_Living_Adjustment))*(End_Date&gt;=AA$70)</f>
        <v>0</v>
      </c>
      <c r="AB102" s="460">
        <f>(AB$70=Hire_Date)*Monthly_Salary+(AND(AB$68&lt;&gt;Hire_Month)*AA102+AND(AB$68=Hire_Month,AA102&gt;0)*AA102*(1+Annual_Cost_of_Living_Adjustment))*(End_Date&gt;=AB$70)</f>
        <v>0</v>
      </c>
      <c r="AC102" s="460">
        <f>(AC$70=Hire_Date)*Monthly_Salary+(AND(AC$68&lt;&gt;Hire_Month)*AB102+AND(AC$68=Hire_Month,AB102&gt;0)*AB102*(1+Annual_Cost_of_Living_Adjustment))*(End_Date&gt;=AC$70)</f>
        <v>0</v>
      </c>
      <c r="AD102" s="460">
        <f>(AD$70=Hire_Date)*Monthly_Salary+(AND(AD$68&lt;&gt;Hire_Month)*AC102+AND(AD$68=Hire_Month,AC102&gt;0)*AC102*(1+Annual_Cost_of_Living_Adjustment))*(End_Date&gt;=AD$70)</f>
        <v>0</v>
      </c>
      <c r="AE102" s="460">
        <f>(AE$70=Hire_Date)*Monthly_Salary+(AND(AE$68&lt;&gt;Hire_Month)*AD102+AND(AE$68=Hire_Month,AD102&gt;0)*AD102*(1+Annual_Cost_of_Living_Adjustment))*(End_Date&gt;=AE$70)</f>
        <v>0</v>
      </c>
      <c r="AF102" s="460">
        <f>(AF$70=Hire_Date)*Monthly_Salary+(AND(AF$68&lt;&gt;Hire_Month)*AE102+AND(AF$68=Hire_Month,AE102&gt;0)*AE102*(1+Annual_Cost_of_Living_Adjustment))*(End_Date&gt;=AF$70)</f>
        <v>0</v>
      </c>
      <c r="AG102" s="460">
        <f>(AG$70=Hire_Date)*Monthly_Salary+(AND(AG$68&lt;&gt;Hire_Month)*AF102+AND(AG$68=Hire_Month,AF102&gt;0)*AF102*(1+Annual_Cost_of_Living_Adjustment))*(End_Date&gt;=AG$70)</f>
        <v>0</v>
      </c>
      <c r="AH102" s="460">
        <f>(AH$70=Hire_Date)*Monthly_Salary+(AND(AH$68&lt;&gt;Hire_Month)*AG102+AND(AH$68=Hire_Month,AG102&gt;0)*AG102*(1+Annual_Cost_of_Living_Adjustment))*(End_Date&gt;=AH$70)</f>
        <v>0</v>
      </c>
      <c r="AI102" s="460">
        <f>(AI$70=Hire_Date)*Monthly_Salary+(AND(AI$68&lt;&gt;Hire_Month)*AH102+AND(AI$68=Hire_Month,AH102&gt;0)*AH102*(1+Annual_Cost_of_Living_Adjustment))*(End_Date&gt;=AI$70)</f>
        <v>0</v>
      </c>
      <c r="AJ102" s="460">
        <f>(AJ$70=Hire_Date)*Monthly_Salary+(AND(AJ$68&lt;&gt;Hire_Month)*AI102+AND(AJ$68=Hire_Month,AI102&gt;0)*AI102*(1+Annual_Cost_of_Living_Adjustment))*(End_Date&gt;=AJ$70)</f>
        <v>0</v>
      </c>
      <c r="AK102" s="460">
        <f>(AK$70=Hire_Date)*Monthly_Salary+(AND(AK$68&lt;&gt;Hire_Month)*AJ102+AND(AK$68=Hire_Month,AJ102&gt;0)*AJ102*(1+Annual_Cost_of_Living_Adjustment))*(End_Date&gt;=AK$70)</f>
        <v>0</v>
      </c>
      <c r="AL102" s="460">
        <f>(AL$70=Hire_Date)*Monthly_Salary+(AND(AL$68&lt;&gt;Hire_Month)*AK102+AND(AL$68=Hire_Month,AK102&gt;0)*AK102*(1+Annual_Cost_of_Living_Adjustment))*(End_Date&gt;=AL$70)</f>
        <v>0</v>
      </c>
      <c r="AM102" s="460">
        <f>(AM$70=Hire_Date)*Monthly_Salary+(AND(AM$68&lt;&gt;Hire_Month)*AL102+AND(AM$68=Hire_Month,AL102&gt;0)*AL102*(1+Annual_Cost_of_Living_Adjustment))*(End_Date&gt;=AM$70)</f>
        <v>0</v>
      </c>
      <c r="AN102" s="460">
        <f>(AN$70=Hire_Date)*Monthly_Salary+(AND(AN$68&lt;&gt;Hire_Month)*AM102+AND(AN$68=Hire_Month,AM102&gt;0)*AM102*(1+Annual_Cost_of_Living_Adjustment))*(End_Date&gt;=AN$70)</f>
        <v>0</v>
      </c>
      <c r="AO102" s="460">
        <f>(AO$70=Hire_Date)*Monthly_Salary+(AND(AO$68&lt;&gt;Hire_Month)*AN102+AND(AO$68=Hire_Month,AN102&gt;0)*AN102*(1+Annual_Cost_of_Living_Adjustment))*(End_Date&gt;=AO$70)</f>
        <v>0</v>
      </c>
      <c r="AP102" s="460">
        <f>(AP$70=Hire_Date)*Monthly_Salary+(AND(AP$68&lt;&gt;Hire_Month)*AO102+AND(AP$68=Hire_Month,AO102&gt;0)*AO102*(1+Annual_Cost_of_Living_Adjustment))*(End_Date&gt;=AP$70)</f>
        <v>0</v>
      </c>
      <c r="AQ102" s="460">
        <f>(AQ$70=Hire_Date)*Monthly_Salary+(AND(AQ$68&lt;&gt;Hire_Month)*AP102+AND(AQ$68=Hire_Month,AP102&gt;0)*AP102*(1+Annual_Cost_of_Living_Adjustment))*(End_Date&gt;=AQ$70)</f>
        <v>0</v>
      </c>
      <c r="AR102" s="460">
        <f>(AR$70=Hire_Date)*Monthly_Salary+(AND(AR$68&lt;&gt;Hire_Month)*AQ102+AND(AR$68=Hire_Month,AQ102&gt;0)*AQ102*(1+Annual_Cost_of_Living_Adjustment))*(End_Date&gt;=AR$70)</f>
        <v>0</v>
      </c>
      <c r="AS102" s="460">
        <f>(AS$70=Hire_Date)*Monthly_Salary+(AND(AS$68&lt;&gt;Hire_Month)*AR102+AND(AS$68=Hire_Month,AR102&gt;0)*AR102*(1+Annual_Cost_of_Living_Adjustment))*(End_Date&gt;=AS$70)</f>
        <v>0</v>
      </c>
      <c r="AT102" s="460">
        <f>(AT$70=Hire_Date)*Monthly_Salary+(AND(AT$68&lt;&gt;Hire_Month)*AS102+AND(AT$68=Hire_Month,AS102&gt;0)*AS102*(1+Annual_Cost_of_Living_Adjustment))*(End_Date&gt;=AT$70)</f>
        <v>0</v>
      </c>
      <c r="AU102" s="460">
        <f>(AU$70=Hire_Date)*Monthly_Salary+(AND(AU$68&lt;&gt;Hire_Month)*AT102+AND(AU$68=Hire_Month,AT102&gt;0)*AT102*(1+Annual_Cost_of_Living_Adjustment))*(End_Date&gt;=AU$70)</f>
        <v>0</v>
      </c>
      <c r="AV102" s="460">
        <f>(AV$70=Hire_Date)*Monthly_Salary+(AND(AV$68&lt;&gt;Hire_Month)*AU102+AND(AV$68=Hire_Month,AU102&gt;0)*AU102*(1+Annual_Cost_of_Living_Adjustment))*(End_Date&gt;=AV$70)</f>
        <v>0</v>
      </c>
      <c r="AW102" s="460">
        <f>(AW$70=Hire_Date)*Monthly_Salary+(AND(AW$68&lt;&gt;Hire_Month)*AV102+AND(AW$68=Hire_Month,AV102&gt;0)*AV102*(1+Annual_Cost_of_Living_Adjustment))*(End_Date&gt;=AW$70)</f>
        <v>0</v>
      </c>
      <c r="AX102" s="460">
        <f>(AX$70=Hire_Date)*Monthly_Salary+(AND(AX$68&lt;&gt;Hire_Month)*AW102+AND(AX$68=Hire_Month,AW102&gt;0)*AW102*(1+Annual_Cost_of_Living_Adjustment))*(End_Date&gt;=AX$70)</f>
        <v>0</v>
      </c>
      <c r="AY102" s="460">
        <f>(AY$70=Hire_Date)*Monthly_Salary+(AND(AY$68&lt;&gt;Hire_Month)*AX102+AND(AY$68=Hire_Month,AX102&gt;0)*AX102*(1+Annual_Cost_of_Living_Adjustment))*(End_Date&gt;=AY$70)</f>
        <v>0</v>
      </c>
      <c r="AZ102" s="460">
        <f>(AZ$70=Hire_Date)*Monthly_Salary+(AND(AZ$68&lt;&gt;Hire_Month)*AY102+AND(AZ$68=Hire_Month,AY102&gt;0)*AY102*(1+Annual_Cost_of_Living_Adjustment))*(End_Date&gt;=AZ$70)</f>
        <v>0</v>
      </c>
      <c r="BA102" s="460">
        <f>(BA$70=Hire_Date)*Monthly_Salary+(AND(BA$68&lt;&gt;Hire_Month)*AZ102+AND(BA$68=Hire_Month,AZ102&gt;0)*AZ102*(1+Annual_Cost_of_Living_Adjustment))*(End_Date&gt;=BA$70)</f>
        <v>0</v>
      </c>
      <c r="BB102" s="460">
        <f>(BB$70=Hire_Date)*Monthly_Salary+(AND(BB$68&lt;&gt;Hire_Month)*BA102+AND(BB$68=Hire_Month,BA102&gt;0)*BA102*(1+Annual_Cost_of_Living_Adjustment))*(End_Date&gt;=BB$70)</f>
        <v>0</v>
      </c>
      <c r="BC102" s="460">
        <f>(BC$70=Hire_Date)*Monthly_Salary+(AND(BC$68&lt;&gt;Hire_Month)*BB102+AND(BC$68=Hire_Month,BB102&gt;0)*BB102*(1+Annual_Cost_of_Living_Adjustment))*(End_Date&gt;=BC$70)</f>
        <v>0</v>
      </c>
      <c r="BD102" s="460">
        <f>(BD$70=Hire_Date)*Monthly_Salary+(AND(BD$68&lt;&gt;Hire_Month)*BC102+AND(BD$68=Hire_Month,BC102&gt;0)*BC102*(1+Annual_Cost_of_Living_Adjustment))*(End_Date&gt;=BD$70)</f>
        <v>0</v>
      </c>
      <c r="BE102" s="460">
        <f>(BE$70=Hire_Date)*Monthly_Salary+(AND(BE$68&lt;&gt;Hire_Month)*BD102+AND(BE$68=Hire_Month,BD102&gt;0)*BD102*(1+Annual_Cost_of_Living_Adjustment))*(End_Date&gt;=BE$70)</f>
        <v>0</v>
      </c>
      <c r="BF102" s="460">
        <f>(BF$70=Hire_Date)*Monthly_Salary+(AND(BF$68&lt;&gt;Hire_Month)*BE102+AND(BF$68=Hire_Month,BE102&gt;0)*BE102*(1+Annual_Cost_of_Living_Adjustment))*(End_Date&gt;=BF$70)</f>
        <v>0</v>
      </c>
      <c r="BG102" s="460">
        <f>(BG$70=Hire_Date)*Monthly_Salary+(AND(BG$68&lt;&gt;Hire_Month)*BF102+AND(BG$68=Hire_Month,BF102&gt;0)*BF102*(1+Annual_Cost_of_Living_Adjustment))*(End_Date&gt;=BG$70)</f>
        <v>0</v>
      </c>
      <c r="BH102" s="460">
        <f>(BH$70=Hire_Date)*Monthly_Salary+(AND(BH$68&lt;&gt;Hire_Month)*BG102+AND(BH$68=Hire_Month,BG102&gt;0)*BG102*(1+Annual_Cost_of_Living_Adjustment))*(End_Date&gt;=BH$70)</f>
        <v>0</v>
      </c>
      <c r="BI102" s="460">
        <f>(BI$70=Hire_Date)*Monthly_Salary+(AND(BI$68&lt;&gt;Hire_Month)*BH102+AND(BI$68=Hire_Month,BH102&gt;0)*BH102*(1+Annual_Cost_of_Living_Adjustment))*(End_Date&gt;=BI$70)</f>
        <v>0</v>
      </c>
      <c r="BJ102" s="460">
        <f>(BJ$70=Hire_Date)*Monthly_Salary+(AND(BJ$68&lt;&gt;Hire_Month)*BI102+AND(BJ$68=Hire_Month,BI102&gt;0)*BI102*(1+Annual_Cost_of_Living_Adjustment))*(End_Date&gt;=BJ$70)</f>
        <v>0</v>
      </c>
      <c r="BK102" s="460">
        <f>(BK$70=Hire_Date)*Monthly_Salary+(AND(BK$68&lt;&gt;Hire_Month)*BJ102+AND(BK$68=Hire_Month,BJ102&gt;0)*BJ102*(1+Annual_Cost_of_Living_Adjustment))*(End_Date&gt;=BK$70)</f>
        <v>0</v>
      </c>
      <c r="BL102" s="460">
        <f>(BL$70=Hire_Date)*Monthly_Salary+(AND(BL$68&lt;&gt;Hire_Month)*BK102+AND(BL$68=Hire_Month,BK102&gt;0)*BK102*(1+Annual_Cost_of_Living_Adjustment))*(End_Date&gt;=BL$70)</f>
        <v>0</v>
      </c>
      <c r="BM102" s="460">
        <f>(BM$70=Hire_Date)*Monthly_Salary+(AND(BM$68&lt;&gt;Hire_Month)*BL102+AND(BM$68=Hire_Month,BL102&gt;0)*BL102*(1+Annual_Cost_of_Living_Adjustment))*(End_Date&gt;=BM$70)</f>
        <v>0</v>
      </c>
      <c r="BN102" s="460">
        <f>(BN$70=Hire_Date)*Monthly_Salary+(AND(BN$68&lt;&gt;Hire_Month)*BM102+AND(BN$68=Hire_Month,BM102&gt;0)*BM102*(1+Annual_Cost_of_Living_Adjustment))*(End_Date&gt;=BN$70)</f>
        <v>0</v>
      </c>
      <c r="BO102" s="460">
        <f>(BO$70=Hire_Date)*Monthly_Salary+(AND(BO$68&lt;&gt;Hire_Month)*BN102+AND(BO$68=Hire_Month,BN102&gt;0)*BN102*(1+Annual_Cost_of_Living_Adjustment))*(End_Date&gt;=BO$70)</f>
        <v>0</v>
      </c>
      <c r="BP102" s="460">
        <f>(BP$70=Hire_Date)*Monthly_Salary+(AND(BP$68&lt;&gt;Hire_Month)*BO102+AND(BP$68=Hire_Month,BO102&gt;0)*BO102*(1+Annual_Cost_of_Living_Adjustment))*(End_Date&gt;=BP$70)</f>
        <v>0</v>
      </c>
      <c r="BQ102" s="460">
        <f>(BQ$70=Hire_Date)*Monthly_Salary+(AND(BQ$68&lt;&gt;Hire_Month)*BP102+AND(BQ$68=Hire_Month,BP102&gt;0)*BP102*(1+Annual_Cost_of_Living_Adjustment))*(End_Date&gt;=BQ$70)</f>
        <v>0</v>
      </c>
      <c r="BR102" s="460">
        <f>(BR$70=Hire_Date)*Monthly_Salary+(AND(BR$68&lt;&gt;Hire_Month)*BQ102+AND(BR$68=Hire_Month,BQ102&gt;0)*BQ102*(1+Annual_Cost_of_Living_Adjustment))*(End_Date&gt;=BR$70)</f>
        <v>0</v>
      </c>
      <c r="BS102" s="460">
        <f>(BS$70=Hire_Date)*Monthly_Salary+(AND(BS$68&lt;&gt;Hire_Month)*BR102+AND(BS$68=Hire_Month,BR102&gt;0)*BR102*(1+Annual_Cost_of_Living_Adjustment))*(End_Date&gt;=BS$70)</f>
        <v>0</v>
      </c>
      <c r="BT102" s="460">
        <f>(BT$70=Hire_Date)*Monthly_Salary+(AND(BT$68&lt;&gt;Hire_Month)*BS102+AND(BT$68=Hire_Month,BS102&gt;0)*BS102*(1+Annual_Cost_of_Living_Adjustment))*(End_Date&gt;=BT$70)</f>
        <v>0</v>
      </c>
      <c r="BU102" s="460">
        <f>(BU$70=Hire_Date)*Monthly_Salary+(AND(BU$68&lt;&gt;Hire_Month)*BT102+AND(BU$68=Hire_Month,BT102&gt;0)*BT102*(1+Annual_Cost_of_Living_Adjustment))*(End_Date&gt;=BU$70)</f>
        <v>0</v>
      </c>
      <c r="BV102" s="460">
        <f>(BV$70=Hire_Date)*Monthly_Salary+(AND(BV$68&lt;&gt;Hire_Month)*BU102+AND(BV$68=Hire_Month,BU102&gt;0)*BU102*(1+Annual_Cost_of_Living_Adjustment))*(End_Date&gt;=BV$70)</f>
        <v>0</v>
      </c>
      <c r="BW102" s="460">
        <f>(BW$70=Hire_Date)*Monthly_Salary+(AND(BW$68&lt;&gt;Hire_Month)*BV102+AND(BW$68=Hire_Month,BV102&gt;0)*BV102*(1+Annual_Cost_of_Living_Adjustment))*(End_Date&gt;=BW$70)</f>
        <v>0</v>
      </c>
      <c r="BX102" s="460">
        <f>(BX$70=Hire_Date)*Monthly_Salary+(AND(BX$68&lt;&gt;Hire_Month)*BW102+AND(BX$68=Hire_Month,BW102&gt;0)*BW102*(1+Annual_Cost_of_Living_Adjustment))*(End_Date&gt;=BX$70)</f>
        <v>0</v>
      </c>
      <c r="BY102" s="460">
        <f>(BY$70=Hire_Date)*Monthly_Salary+(AND(BY$68&lt;&gt;Hire_Month)*BX102+AND(BY$68=Hire_Month,BX102&gt;0)*BX102*(1+Annual_Cost_of_Living_Adjustment))*(End_Date&gt;=BY$70)</f>
        <v>0</v>
      </c>
      <c r="BZ102" s="460">
        <f>(BZ$70=Hire_Date)*Monthly_Salary+(AND(BZ$68&lt;&gt;Hire_Month)*BY102+AND(BZ$68=Hire_Month,BY102&gt;0)*BY102*(1+Annual_Cost_of_Living_Adjustment))*(End_Date&gt;=BZ$70)</f>
        <v>0</v>
      </c>
      <c r="CA102" s="460">
        <f>(CA$70=Hire_Date)*Monthly_Salary+(AND(CA$68&lt;&gt;Hire_Month)*BZ102+AND(CA$68=Hire_Month,BZ102&gt;0)*BZ102*(1+Annual_Cost_of_Living_Adjustment))*(End_Date&gt;=CA$70)</f>
        <v>0</v>
      </c>
      <c r="CB102" s="460">
        <f>(CB$70=Hire_Date)*Monthly_Salary+(AND(CB$68&lt;&gt;Hire_Month)*CA102+AND(CB$68=Hire_Month,CA102&gt;0)*CA102*(1+Annual_Cost_of_Living_Adjustment))*(End_Date&gt;=CB$70)</f>
        <v>0</v>
      </c>
      <c r="CC102" s="460">
        <f>(CC$70=Hire_Date)*Monthly_Salary+(AND(CC$68&lt;&gt;Hire_Month)*CB102+AND(CC$68=Hire_Month,CB102&gt;0)*CB102*(1+Annual_Cost_of_Living_Adjustment))*(End_Date&gt;=CC$70)</f>
        <v>0</v>
      </c>
      <c r="CD102" s="460">
        <f>(CD$70=Hire_Date)*Monthly_Salary+(AND(CD$68&lt;&gt;Hire_Month)*CC102+AND(CD$68=Hire_Month,CC102&gt;0)*CC102*(1+Annual_Cost_of_Living_Adjustment))*(End_Date&gt;=CD$70)</f>
        <v>0</v>
      </c>
      <c r="CE102" s="460">
        <f>(CE$70=Hire_Date)*Monthly_Salary+(AND(CE$68&lt;&gt;Hire_Month)*CD102+AND(CE$68=Hire_Month,CD102&gt;0)*CD102*(1+Annual_Cost_of_Living_Adjustment))*(End_Date&gt;=CE$70)</f>
        <v>0</v>
      </c>
      <c r="CF102" s="460">
        <f>(CF$70=Hire_Date)*Monthly_Salary+(AND(CF$68&lt;&gt;Hire_Month)*CE102+AND(CF$68=Hire_Month,CE102&gt;0)*CE102*(1+Annual_Cost_of_Living_Adjustment))*(End_Date&gt;=CF$70)</f>
        <v>0</v>
      </c>
      <c r="CG102" s="460">
        <f>(CG$70=Hire_Date)*Monthly_Salary+(AND(CG$68&lt;&gt;Hire_Month)*CF102+AND(CG$68=Hire_Month,CF102&gt;0)*CF102*(1+Annual_Cost_of_Living_Adjustment))*(End_Date&gt;=CG$70)</f>
        <v>0</v>
      </c>
      <c r="CH102" s="460">
        <f>(CH$70=Hire_Date)*Monthly_Salary+(AND(CH$68&lt;&gt;Hire_Month)*CG102+AND(CH$68=Hire_Month,CG102&gt;0)*CG102*(1+Annual_Cost_of_Living_Adjustment))*(End_Date&gt;=CH$70)</f>
        <v>0</v>
      </c>
      <c r="CI102" s="460">
        <f>(CI$70=Hire_Date)*Monthly_Salary+(AND(CI$68&lt;&gt;Hire_Month)*CH102+AND(CI$68=Hire_Month,CH102&gt;0)*CH102*(1+Annual_Cost_of_Living_Adjustment))*(End_Date&gt;=CI$70)</f>
        <v>0</v>
      </c>
      <c r="CJ102" s="460">
        <f>(CJ$70=Hire_Date)*Monthly_Salary+(AND(CJ$68&lt;&gt;Hire_Month)*CI102+AND(CJ$68=Hire_Month,CI102&gt;0)*CI102*(1+Annual_Cost_of_Living_Adjustment))*(End_Date&gt;=CJ$70)</f>
        <v>0</v>
      </c>
      <c r="CK102" s="460">
        <f>(CK$70=Hire_Date)*Monthly_Salary+(AND(CK$68&lt;&gt;Hire_Month)*CJ102+AND(CK$68=Hire_Month,CJ102&gt;0)*CJ102*(1+Annual_Cost_of_Living_Adjustment))*(End_Date&gt;=CK$70)</f>
        <v>0</v>
      </c>
      <c r="CL102" s="460">
        <f>(CL$70=Hire_Date)*Monthly_Salary+(AND(CL$68&lt;&gt;Hire_Month)*CK102+AND(CL$68=Hire_Month,CK102&gt;0)*CK102*(1+Annual_Cost_of_Living_Adjustment))*(End_Date&gt;=CL$70)</f>
        <v>0</v>
      </c>
      <c r="CM102" s="460">
        <f>(CM$70=Hire_Date)*Monthly_Salary+(AND(CM$68&lt;&gt;Hire_Month)*CL102+AND(CM$68=Hire_Month,CL102&gt;0)*CL102*(1+Annual_Cost_of_Living_Adjustment))*(End_Date&gt;=CM$70)</f>
        <v>0</v>
      </c>
      <c r="CN102" s="460">
        <f>(CN$70=Hire_Date)*Monthly_Salary+(AND(CN$68&lt;&gt;Hire_Month)*CM102+AND(CN$68=Hire_Month,CM102&gt;0)*CM102*(1+Annual_Cost_of_Living_Adjustment))*(End_Date&gt;=CN$70)</f>
        <v>0</v>
      </c>
      <c r="CO102" s="460">
        <f>(CO$70=Hire_Date)*Monthly_Salary+(AND(CO$68&lt;&gt;Hire_Month)*CN102+AND(CO$68=Hire_Month,CN102&gt;0)*CN102*(1+Annual_Cost_of_Living_Adjustment))*(End_Date&gt;=CO$70)</f>
        <v>0</v>
      </c>
      <c r="CP102" s="460">
        <f>(CP$70=Hire_Date)*Monthly_Salary+(AND(CP$68&lt;&gt;Hire_Month)*CO102+AND(CP$68=Hire_Month,CO102&gt;0)*CO102*(1+Annual_Cost_of_Living_Adjustment))*(End_Date&gt;=CP$70)</f>
        <v>0</v>
      </c>
      <c r="CQ102" s="460">
        <f>(CQ$70=Hire_Date)*Monthly_Salary+(AND(CQ$68&lt;&gt;Hire_Month)*CP102+AND(CQ$68=Hire_Month,CP102&gt;0)*CP102*(1+Annual_Cost_of_Living_Adjustment))*(End_Date&gt;=CQ$70)</f>
        <v>0</v>
      </c>
      <c r="CR102" s="460">
        <f>(CR$70=Hire_Date)*Monthly_Salary+(AND(CR$68&lt;&gt;Hire_Month)*CQ102+AND(CR$68=Hire_Month,CQ102&gt;0)*CQ102*(1+Annual_Cost_of_Living_Adjustment))*(End_Date&gt;=CR$70)</f>
        <v>0</v>
      </c>
      <c r="CS102" s="460">
        <f>(CS$70=Hire_Date)*Monthly_Salary+(AND(CS$68&lt;&gt;Hire_Month)*CR102+AND(CS$68=Hire_Month,CR102&gt;0)*CR102*(1+Annual_Cost_of_Living_Adjustment))*(End_Date&gt;=CS$70)</f>
        <v>0</v>
      </c>
      <c r="CT102" s="460">
        <f>(CT$70=Hire_Date)*Monthly_Salary+(AND(CT$68&lt;&gt;Hire_Month)*CS102+AND(CT$68=Hire_Month,CS102&gt;0)*CS102*(1+Annual_Cost_of_Living_Adjustment))*(End_Date&gt;=CT$70)</f>
        <v>0</v>
      </c>
      <c r="CU102" s="460">
        <f>(CU$70=Hire_Date)*Monthly_Salary+(AND(CU$68&lt;&gt;Hire_Month)*CT102+AND(CU$68=Hire_Month,CT102&gt;0)*CT102*(1+Annual_Cost_of_Living_Adjustment))*(End_Date&gt;=CU$70)</f>
        <v>0</v>
      </c>
      <c r="CV102" s="460">
        <f>(CV$70=Hire_Date)*Monthly_Salary+(AND(CV$68&lt;&gt;Hire_Month)*CU102+AND(CV$68=Hire_Month,CU102&gt;0)*CU102*(1+Annual_Cost_of_Living_Adjustment))*(End_Date&gt;=CV$70)</f>
        <v>0</v>
      </c>
      <c r="CW102" s="460">
        <f>(CW$70=Hire_Date)*Monthly_Salary+(AND(CW$68&lt;&gt;Hire_Month)*CV102+AND(CW$68=Hire_Month,CV102&gt;0)*CV102*(1+Annual_Cost_of_Living_Adjustment))*(End_Date&gt;=CW$70)</f>
        <v>0</v>
      </c>
      <c r="CX102" s="460">
        <f>(CX$70=Hire_Date)*Monthly_Salary+(AND(CX$68&lt;&gt;Hire_Month)*CW102+AND(CX$68=Hire_Month,CW102&gt;0)*CW102*(1+Annual_Cost_of_Living_Adjustment))*(End_Date&gt;=CX$70)</f>
        <v>0</v>
      </c>
      <c r="CY102" s="460">
        <f>(CY$70=Hire_Date)*Monthly_Salary+(AND(CY$68&lt;&gt;Hire_Month)*CX102+AND(CY$68=Hire_Month,CX102&gt;0)*CX102*(1+Annual_Cost_of_Living_Adjustment))*(End_Date&gt;=CY$70)</f>
        <v>0</v>
      </c>
      <c r="CZ102" s="460">
        <f>(CZ$70=Hire_Date)*Monthly_Salary+(AND(CZ$68&lt;&gt;Hire_Month)*CY102+AND(CZ$68=Hire_Month,CY102&gt;0)*CY102*(1+Annual_Cost_of_Living_Adjustment))*(End_Date&gt;=CZ$70)</f>
        <v>0</v>
      </c>
      <c r="DA102" s="460">
        <f>(DA$70=Hire_Date)*Monthly_Salary+(AND(DA$68&lt;&gt;Hire_Month)*CZ102+AND(DA$68=Hire_Month,CZ102&gt;0)*CZ102*(1+Annual_Cost_of_Living_Adjustment))*(End_Date&gt;=DA$70)</f>
        <v>0</v>
      </c>
      <c r="DB102" s="460">
        <f>(DB$70=Hire_Date)*Monthly_Salary+(AND(DB$68&lt;&gt;Hire_Month)*DA102+AND(DB$68=Hire_Month,DA102&gt;0)*DA102*(1+Annual_Cost_of_Living_Adjustment))*(End_Date&gt;=DB$70)</f>
        <v>0</v>
      </c>
      <c r="DC102" s="460">
        <f>(DC$70=Hire_Date)*Monthly_Salary+(AND(DC$68&lt;&gt;Hire_Month)*DB102+AND(DC$68=Hire_Month,DB102&gt;0)*DB102*(1+Annual_Cost_of_Living_Adjustment))*(End_Date&gt;=DC$70)</f>
        <v>0</v>
      </c>
      <c r="DD102" s="460">
        <f>(DD$70=Hire_Date)*Monthly_Salary+(AND(DD$68&lt;&gt;Hire_Month)*DC102+AND(DD$68=Hire_Month,DC102&gt;0)*DC102*(1+Annual_Cost_of_Living_Adjustment))*(End_Date&gt;=DD$70)</f>
        <v>0</v>
      </c>
      <c r="DE102" s="460">
        <f>(DE$70=Hire_Date)*Monthly_Salary+(AND(DE$68&lt;&gt;Hire_Month)*DD102+AND(DE$68=Hire_Month,DD102&gt;0)*DD102*(1+Annual_Cost_of_Living_Adjustment))*(End_Date&gt;=DE$70)</f>
        <v>0</v>
      </c>
      <c r="DF102" s="460">
        <f>(DF$70=Hire_Date)*Monthly_Salary+(AND(DF$68&lt;&gt;Hire_Month)*DE102+AND(DF$68=Hire_Month,DE102&gt;0)*DE102*(1+Annual_Cost_of_Living_Adjustment))*(End_Date&gt;=DF$70)</f>
        <v>0</v>
      </c>
      <c r="DG102" s="460">
        <f>(DG$70=Hire_Date)*Monthly_Salary+(AND(DG$68&lt;&gt;Hire_Month)*DF102+AND(DG$68=Hire_Month,DF102&gt;0)*DF102*(1+Annual_Cost_of_Living_Adjustment))*(End_Date&gt;=DG$70)</f>
        <v>0</v>
      </c>
      <c r="DH102" s="460">
        <f>(DH$70=Hire_Date)*Monthly_Salary+(AND(DH$68&lt;&gt;Hire_Month)*DG102+AND(DH$68=Hire_Month,DG102&gt;0)*DG102*(1+Annual_Cost_of_Living_Adjustment))*(End_Date&gt;=DH$70)</f>
        <v>0</v>
      </c>
      <c r="DI102" s="460">
        <f>(DI$70=Hire_Date)*Monthly_Salary+(AND(DI$68&lt;&gt;Hire_Month)*DH102+AND(DI$68=Hire_Month,DH102&gt;0)*DH102*(1+Annual_Cost_of_Living_Adjustment))*(End_Date&gt;=DI$70)</f>
        <v>0</v>
      </c>
      <c r="DJ102" s="460">
        <f>(DJ$70=Hire_Date)*Monthly_Salary+(AND(DJ$68&lt;&gt;Hire_Month)*DI102+AND(DJ$68=Hire_Month,DI102&gt;0)*DI102*(1+Annual_Cost_of_Living_Adjustment))*(End_Date&gt;=DJ$70)</f>
        <v>0</v>
      </c>
      <c r="DK102" s="460">
        <f>(DK$70=Hire_Date)*Monthly_Salary+(AND(DK$68&lt;&gt;Hire_Month)*DJ102+AND(DK$68=Hire_Month,DJ102&gt;0)*DJ102*(1+Annual_Cost_of_Living_Adjustment))*(End_Date&gt;=DK$70)</f>
        <v>0</v>
      </c>
      <c r="DL102" s="460">
        <f>(DL$70=Hire_Date)*Monthly_Salary+(AND(DL$68&lt;&gt;Hire_Month)*DK102+AND(DL$68=Hire_Month,DK102&gt;0)*DK102*(1+Annual_Cost_of_Living_Adjustment))*(End_Date&gt;=DL$70)</f>
        <v>0</v>
      </c>
      <c r="DM102" s="460">
        <f>(DM$70=Hire_Date)*Monthly_Salary+(AND(DM$68&lt;&gt;Hire_Month)*DL102+AND(DM$68=Hire_Month,DL102&gt;0)*DL102*(1+Annual_Cost_of_Living_Adjustment))*(End_Date&gt;=DM$70)</f>
        <v>0</v>
      </c>
      <c r="DN102" s="460">
        <f>(DN$70=Hire_Date)*Monthly_Salary+(AND(DN$68&lt;&gt;Hire_Month)*DM102+AND(DN$68=Hire_Month,DM102&gt;0)*DM102*(1+Annual_Cost_of_Living_Adjustment))*(End_Date&gt;=DN$70)</f>
        <v>0</v>
      </c>
      <c r="DO102" s="460">
        <f>(DO$70=Hire_Date)*Monthly_Salary+(AND(DO$68&lt;&gt;Hire_Month)*DN102+AND(DO$68=Hire_Month,DN102&gt;0)*DN102*(1+Annual_Cost_of_Living_Adjustment))*(End_Date&gt;=DO$70)</f>
        <v>0</v>
      </c>
      <c r="DP102" s="460">
        <f>(DP$70=Hire_Date)*Monthly_Salary+(AND(DP$68&lt;&gt;Hire_Month)*DO102+AND(DP$68=Hire_Month,DO102&gt;0)*DO102*(1+Annual_Cost_of_Living_Adjustment))*(End_Date&gt;=DP$70)</f>
        <v>0</v>
      </c>
      <c r="DQ102" s="460">
        <f>(DQ$70=Hire_Date)*Monthly_Salary+(AND(DQ$68&lt;&gt;Hire_Month)*DP102+AND(DQ$68=Hire_Month,DP102&gt;0)*DP102*(1+Annual_Cost_of_Living_Adjustment))*(End_Date&gt;=DQ$70)</f>
        <v>0</v>
      </c>
      <c r="DR102" s="460">
        <f>(DR$70=Hire_Date)*Monthly_Salary+(AND(DR$68&lt;&gt;Hire_Month)*DQ102+AND(DR$68=Hire_Month,DQ102&gt;0)*DQ102*(1+Annual_Cost_of_Living_Adjustment))*(End_Date&gt;=DR$70)</f>
        <v>0</v>
      </c>
      <c r="DS102" s="460">
        <f>(DS$70=Hire_Date)*Monthly_Salary+(AND(DS$68&lt;&gt;Hire_Month)*DR102+AND(DS$68=Hire_Month,DR102&gt;0)*DR102*(1+Annual_Cost_of_Living_Adjustment))*(End_Date&gt;=DS$70)</f>
        <v>0</v>
      </c>
      <c r="DT102" s="460">
        <f>(DT$70=Hire_Date)*Monthly_Salary+(AND(DT$68&lt;&gt;Hire_Month)*DS102+AND(DT$68=Hire_Month,DS102&gt;0)*DS102*(1+Annual_Cost_of_Living_Adjustment))*(End_Date&gt;=DT$70)</f>
        <v>0</v>
      </c>
      <c r="DU102" s="460">
        <f>(DU$70=Hire_Date)*Monthly_Salary+(AND(DU$68&lt;&gt;Hire_Month)*DT102+AND(DU$68=Hire_Month,DT102&gt;0)*DT102*(1+Annual_Cost_of_Living_Adjustment))*(End_Date&gt;=DU$70)</f>
        <v>0</v>
      </c>
      <c r="DV102" s="460">
        <f>(DV$70=Hire_Date)*Monthly_Salary+(AND(DV$68&lt;&gt;Hire_Month)*DU102+AND(DV$68=Hire_Month,DU102&gt;0)*DU102*(1+Annual_Cost_of_Living_Adjustment))*(End_Date&gt;=DV$70)</f>
        <v>0</v>
      </c>
      <c r="DW102" s="460">
        <f>(DW$70=Hire_Date)*Monthly_Salary+(AND(DW$68&lt;&gt;Hire_Month)*DV102+AND(DW$68=Hire_Month,DV102&gt;0)*DV102*(1+Annual_Cost_of_Living_Adjustment))*(End_Date&gt;=DW$70)</f>
        <v>0</v>
      </c>
      <c r="DX102" s="460">
        <f>(DX$70=Hire_Date)*Monthly_Salary+(AND(DX$68&lt;&gt;Hire_Month)*DW102+AND(DX$68=Hire_Month,DW102&gt;0)*DW102*(1+Annual_Cost_of_Living_Adjustment))*(End_Date&gt;=DX$70)</f>
        <v>0</v>
      </c>
      <c r="DY102" s="460">
        <f>(DY$70=Hire_Date)*Monthly_Salary+(AND(DY$68&lt;&gt;Hire_Month)*DX102+AND(DY$68=Hire_Month,DX102&gt;0)*DX102*(1+Annual_Cost_of_Living_Adjustment))*(End_Date&gt;=DY$70)</f>
        <v>0</v>
      </c>
      <c r="DZ102" s="460">
        <f>(DZ$70=Hire_Date)*Monthly_Salary+(AND(DZ$68&lt;&gt;Hire_Month)*DY102+AND(DZ$68=Hire_Month,DY102&gt;0)*DY102*(1+Annual_Cost_of_Living_Adjustment))*(End_Date&gt;=DZ$70)</f>
        <v>0</v>
      </c>
      <c r="EA102" s="460">
        <f>(EA$70=Hire_Date)*Monthly_Salary+(AND(EA$68&lt;&gt;Hire_Month)*DZ102+AND(EA$68=Hire_Month,DZ102&gt;0)*DZ102*(1+Annual_Cost_of_Living_Adjustment))*(End_Date&gt;=EA$70)</f>
        <v>0</v>
      </c>
      <c r="EB102" s="460">
        <f>(EB$70=Hire_Date)*Monthly_Salary+(AND(EB$68&lt;&gt;Hire_Month)*EA102+AND(EB$68=Hire_Month,EA102&gt;0)*EA102*(1+Annual_Cost_of_Living_Adjustment))*(End_Date&gt;=EB$70)</f>
        <v>0</v>
      </c>
      <c r="EC102" s="460">
        <f>(EC$70=Hire_Date)*Monthly_Salary+(AND(EC$68&lt;&gt;Hire_Month)*EB102+AND(EC$68=Hire_Month,EB102&gt;0)*EB102*(1+Annual_Cost_of_Living_Adjustment))*(End_Date&gt;=EC$70)</f>
        <v>0</v>
      </c>
      <c r="ED102" s="460">
        <f>(ED$70=Hire_Date)*Monthly_Salary+(AND(ED$68&lt;&gt;Hire_Month)*EC102+AND(ED$68=Hire_Month,EC102&gt;0)*EC102*(1+Annual_Cost_of_Living_Adjustment))*(End_Date&gt;=ED$70)</f>
        <v>0</v>
      </c>
      <c r="EE102" s="460">
        <f>(EE$70=Hire_Date)*Monthly_Salary+(AND(EE$68&lt;&gt;Hire_Month)*ED102+AND(EE$68=Hire_Month,ED102&gt;0)*ED102*(1+Annual_Cost_of_Living_Adjustment))*(End_Date&gt;=EE$70)</f>
        <v>0</v>
      </c>
      <c r="EF102" s="461">
        <f>(EF$70=Hire_Date)*Monthly_Salary+(AND(EF$68&lt;&gt;Hire_Month)*EE102+AND(EF$68=Hire_Month,EE102&gt;0)*EE102*(1+Annual_Cost_of_Living_Adjustment))*(End_Date&gt;=EF$70)</f>
        <v>0</v>
      </c>
      <c r="EG102" s="461">
        <f>(EG$70=Hire_Date)*Monthly_Salary+(AND(EG$68&lt;&gt;Hire_Month)*EF102+AND(EG$68=Hire_Month,EF102&gt;0)*EF102*(1+Annual_Cost_of_Living_Adjustment))*(End_Date&gt;=EG$70)</f>
        <v>0</v>
      </c>
      <c r="EH102" s="461">
        <f>(EH$70=Hire_Date)*Monthly_Salary+(AND(EH$68&lt;&gt;Hire_Month)*EG102+AND(EH$68=Hire_Month,EG102&gt;0)*EG102*(1+Annual_Cost_of_Living_Adjustment))*(End_Date&gt;=EH$70)</f>
        <v>0</v>
      </c>
      <c r="EI102" s="461">
        <f>(EI$70=Hire_Date)*Monthly_Salary+(AND(EI$68&lt;&gt;Hire_Month)*EH102+AND(EI$68=Hire_Month,EH102&gt;0)*EH102*(1+Annual_Cost_of_Living_Adjustment))*(End_Date&gt;=EI$70)</f>
        <v>0</v>
      </c>
      <c r="EJ102" s="461">
        <f>(EJ$70=Hire_Date)*Monthly_Salary+(AND(EJ$68&lt;&gt;Hire_Month)*EI102+AND(EJ$68=Hire_Month,EI102&gt;0)*EI102*(1+Annual_Cost_of_Living_Adjustment))*(End_Date&gt;=EJ$70)</f>
        <v>0</v>
      </c>
      <c r="EK102" s="461">
        <f>(EK$70=Hire_Date)*Monthly_Salary+(AND(EK$68&lt;&gt;Hire_Month)*EJ102+AND(EK$68=Hire_Month,EJ102&gt;0)*EJ102*(1+Annual_Cost_of_Living_Adjustment))*(End_Date&gt;=EK$70)</f>
        <v>0</v>
      </c>
      <c r="EL102" s="461">
        <f>(EL$70=Hire_Date)*Monthly_Salary+(AND(EL$68&lt;&gt;Hire_Month)*EK102+AND(EL$68=Hire_Month,EK102&gt;0)*EK102*(1+Annual_Cost_of_Living_Adjustment))*(End_Date&gt;=EL$70)</f>
        <v>0</v>
      </c>
      <c r="EM102" s="461">
        <f>(EM$70=Hire_Date)*Monthly_Salary+(AND(EM$68&lt;&gt;Hire_Month)*EL102+AND(EM$68=Hire_Month,EL102&gt;0)*EL102*(1+Annual_Cost_of_Living_Adjustment))*(End_Date&gt;=EM$70)</f>
        <v>0</v>
      </c>
      <c r="EN102" s="461">
        <f>(EN$70=Hire_Date)*Monthly_Salary+(AND(EN$68&lt;&gt;Hire_Month)*EM102+AND(EN$68=Hire_Month,EM102&gt;0)*EM102*(1+Annual_Cost_of_Living_Adjustment))*(End_Date&gt;=EN$70)</f>
        <v>0</v>
      </c>
      <c r="EO102" s="461">
        <f>(EO$70=Hire_Date)*Monthly_Salary+(AND(EO$68&lt;&gt;Hire_Month)*EN102+AND(EO$68=Hire_Month,EN102&gt;0)*EN102*(1+Annual_Cost_of_Living_Adjustment))*(End_Date&gt;=EO$70)</f>
        <v>0</v>
      </c>
      <c r="EP102" s="461">
        <f>(EP$70=Hire_Date)*Monthly_Salary+(AND(EP$68&lt;&gt;Hire_Month)*EO102+AND(EP$68=Hire_Month,EO102&gt;0)*EO102*(1+Annual_Cost_of_Living_Adjustment))*(End_Date&gt;=EP$70)</f>
        <v>0</v>
      </c>
      <c r="EQ102" s="461">
        <f>(EQ$70=Hire_Date)*Monthly_Salary+(AND(EQ$68&lt;&gt;Hire_Month)*EP102+AND(EQ$68=Hire_Month,EP102&gt;0)*EP102*(1+Annual_Cost_of_Living_Adjustment))*(End_Date&gt;=EQ$70)</f>
        <v>0</v>
      </c>
      <c r="ER102" s="461">
        <f>(ER$70=Hire_Date)*Monthly_Salary+(AND(ER$68&lt;&gt;Hire_Month)*EQ102+AND(ER$68=Hire_Month,EQ102&gt;0)*EQ102*(1+Annual_Cost_of_Living_Adjustment))*(End_Date&gt;=ER$70)</f>
        <v>0</v>
      </c>
      <c r="ES102" s="371"/>
      <c r="ET102" s="1"/>
      <c r="EU102" s="390"/>
      <c r="EV102" s="462" t="str">
        <f t="shared" si="97"/>
        <v/>
      </c>
      <c r="EW102" s="463">
        <f>($K102&lt;DATE(Starting_Year,1,1))*1</f>
        <v>0</v>
      </c>
      <c r="EX102" s="463">
        <f>+COUNTIF(Q102,"&gt;0")*FTE</f>
        <v>0</v>
      </c>
      <c r="EY102" s="463">
        <f>+COUNTIF(R102,"&gt;0")*FTE</f>
        <v>0</v>
      </c>
      <c r="EZ102" s="463">
        <f>+COUNTIF(S102,"&gt;0")*FTE</f>
        <v>0</v>
      </c>
      <c r="FA102" s="463">
        <f>+COUNTIF(T102,"&gt;0")*FTE</f>
        <v>0</v>
      </c>
      <c r="FB102" s="463">
        <f>+COUNTIF(U102,"&gt;0")*FTE</f>
        <v>0</v>
      </c>
      <c r="FC102" s="463">
        <f>+COUNTIF(V102,"&gt;0")*FTE</f>
        <v>0</v>
      </c>
      <c r="FD102" s="463">
        <f>+COUNTIF(W102,"&gt;0")*FTE</f>
        <v>0</v>
      </c>
      <c r="FE102" s="463">
        <f>+COUNTIF(X102,"&gt;0")*FTE</f>
        <v>0</v>
      </c>
      <c r="FF102" s="463">
        <f>+COUNTIF(Y102,"&gt;0")*FTE</f>
        <v>0</v>
      </c>
      <c r="FG102" s="463">
        <f>+COUNTIF(Z102,"&gt;0")*FTE</f>
        <v>0</v>
      </c>
      <c r="FH102" s="463">
        <f>+COUNTIF(AA102,"&gt;0")*FTE</f>
        <v>0</v>
      </c>
      <c r="FI102" s="463">
        <f>+COUNTIF(AB102,"&gt;0")*FTE</f>
        <v>0</v>
      </c>
      <c r="FJ102" s="463">
        <f>+COUNTIF(AC102,"&gt;0")*FTE</f>
        <v>0</v>
      </c>
      <c r="FK102" s="463">
        <f>+COUNTIF(AD102,"&gt;0")*FTE</f>
        <v>0</v>
      </c>
      <c r="FL102" s="463">
        <f>+COUNTIF(AE102,"&gt;0")*FTE</f>
        <v>0</v>
      </c>
      <c r="FM102" s="463">
        <f>+COUNTIF(AF102,"&gt;0")*FTE</f>
        <v>0</v>
      </c>
      <c r="FN102" s="463">
        <f>+COUNTIF(AG102,"&gt;0")*FTE</f>
        <v>0</v>
      </c>
      <c r="FO102" s="463">
        <f>+COUNTIF(AH102,"&gt;0")*FTE</f>
        <v>0</v>
      </c>
      <c r="FP102" s="463">
        <f>+COUNTIF(AI102,"&gt;0")*FTE</f>
        <v>0</v>
      </c>
      <c r="FQ102" s="463">
        <f>+COUNTIF(AJ102,"&gt;0")*FTE</f>
        <v>0</v>
      </c>
      <c r="FR102" s="463">
        <f>+COUNTIF(AK102,"&gt;0")*FTE</f>
        <v>0</v>
      </c>
      <c r="FS102" s="463">
        <f>+COUNTIF(AL102,"&gt;0")*FTE</f>
        <v>0</v>
      </c>
      <c r="FT102" s="463">
        <f>+COUNTIF(AM102,"&gt;0")*FTE</f>
        <v>0</v>
      </c>
      <c r="FU102" s="463">
        <f>+COUNTIF(AN102,"&gt;0")*FTE</f>
        <v>0</v>
      </c>
      <c r="FV102" s="463">
        <f>+COUNTIF(AO102,"&gt;0")*FTE</f>
        <v>0</v>
      </c>
      <c r="FW102" s="463">
        <f>+COUNTIF(AP102,"&gt;0")*FTE</f>
        <v>0</v>
      </c>
      <c r="FX102" s="463">
        <f>+COUNTIF(AQ102,"&gt;0")*FTE</f>
        <v>0</v>
      </c>
      <c r="FY102" s="463">
        <f>+COUNTIF(AR102,"&gt;0")*FTE</f>
        <v>0</v>
      </c>
      <c r="FZ102" s="463">
        <f>+COUNTIF(AS102,"&gt;0")*FTE</f>
        <v>0</v>
      </c>
      <c r="GA102" s="463">
        <f>+COUNTIF(AT102,"&gt;0")*FTE</f>
        <v>0</v>
      </c>
      <c r="GB102" s="463">
        <f>+COUNTIF(AU102,"&gt;0")*FTE</f>
        <v>0</v>
      </c>
      <c r="GC102" s="463">
        <f>+COUNTIF(AV102,"&gt;0")*FTE</f>
        <v>0</v>
      </c>
      <c r="GD102" s="463">
        <f>+COUNTIF(AW102,"&gt;0")*FTE</f>
        <v>0</v>
      </c>
      <c r="GE102" s="463">
        <f>+COUNTIF(AX102,"&gt;0")*FTE</f>
        <v>0</v>
      </c>
      <c r="GF102" s="463">
        <f>+COUNTIF(AY102,"&gt;0")*FTE</f>
        <v>0</v>
      </c>
      <c r="GG102" s="463">
        <f>+COUNTIF(AZ102,"&gt;0")*FTE</f>
        <v>0</v>
      </c>
      <c r="GH102" s="463">
        <f>+COUNTIF(BA102,"&gt;0")*FTE</f>
        <v>0</v>
      </c>
      <c r="GI102" s="463">
        <f>+COUNTIF(BB102,"&gt;0")*FTE</f>
        <v>0</v>
      </c>
      <c r="GJ102" s="463">
        <f>+COUNTIF(BC102,"&gt;0")*FTE</f>
        <v>0</v>
      </c>
      <c r="GK102" s="463">
        <f>+COUNTIF(BD102,"&gt;0")*FTE</f>
        <v>0</v>
      </c>
      <c r="GL102" s="463">
        <f>+COUNTIF(BE102,"&gt;0")*FTE</f>
        <v>0</v>
      </c>
      <c r="GM102" s="463">
        <f>+COUNTIF(BF102,"&gt;0")*FTE</f>
        <v>0</v>
      </c>
      <c r="GN102" s="463">
        <f>+COUNTIF(BG102,"&gt;0")*FTE</f>
        <v>0</v>
      </c>
      <c r="GO102" s="463">
        <f>+COUNTIF(BH102,"&gt;0")*FTE</f>
        <v>0</v>
      </c>
      <c r="GP102" s="463">
        <f>+COUNTIF(BI102,"&gt;0")*FTE</f>
        <v>0</v>
      </c>
      <c r="GQ102" s="463">
        <f>+COUNTIF(BJ102,"&gt;0")*FTE</f>
        <v>0</v>
      </c>
      <c r="GR102" s="463">
        <f>+COUNTIF(BK102,"&gt;0")*FTE</f>
        <v>0</v>
      </c>
      <c r="GS102" s="463">
        <f>+COUNTIF(BL102,"&gt;0")*FTE</f>
        <v>0</v>
      </c>
      <c r="GT102" s="463">
        <f>+COUNTIF(BM102,"&gt;0")*FTE</f>
        <v>0</v>
      </c>
      <c r="GU102" s="463">
        <f>+COUNTIF(BN102,"&gt;0")*FTE</f>
        <v>0</v>
      </c>
      <c r="GV102" s="463">
        <f>+COUNTIF(BO102,"&gt;0")*FTE</f>
        <v>0</v>
      </c>
      <c r="GW102" s="463">
        <f>+COUNTIF(BP102,"&gt;0")*FTE</f>
        <v>0</v>
      </c>
      <c r="GX102" s="463">
        <f>+COUNTIF(BQ102,"&gt;0")*FTE</f>
        <v>0</v>
      </c>
      <c r="GY102" s="463">
        <f>+COUNTIF(BR102,"&gt;0")*FTE</f>
        <v>0</v>
      </c>
      <c r="GZ102" s="463">
        <f>+COUNTIF(BS102,"&gt;0")*FTE</f>
        <v>0</v>
      </c>
      <c r="HA102" s="463">
        <f>+COUNTIF(BT102,"&gt;0")*FTE</f>
        <v>0</v>
      </c>
      <c r="HB102" s="463">
        <f>+COUNTIF(BU102,"&gt;0")*FTE</f>
        <v>0</v>
      </c>
      <c r="HC102" s="463">
        <f>+COUNTIF(BV102,"&gt;0")*FTE</f>
        <v>0</v>
      </c>
      <c r="HD102" s="463">
        <f>+COUNTIF(BW102,"&gt;0")*FTE</f>
        <v>0</v>
      </c>
      <c r="HE102" s="463">
        <f>+COUNTIF(BX102,"&gt;0")*FTE</f>
        <v>0</v>
      </c>
      <c r="HF102" s="463">
        <f>+COUNTIF(BY102,"&gt;0")*FTE</f>
        <v>0</v>
      </c>
      <c r="HG102" s="463">
        <f>+COUNTIF(BZ102,"&gt;0")*FTE</f>
        <v>0</v>
      </c>
      <c r="HH102" s="463">
        <f>+COUNTIF(CA102,"&gt;0")*FTE</f>
        <v>0</v>
      </c>
      <c r="HI102" s="463">
        <f>+COUNTIF(CB102,"&gt;0")*FTE</f>
        <v>0</v>
      </c>
      <c r="HJ102" s="463">
        <f>+COUNTIF(CC102,"&gt;0")*FTE</f>
        <v>0</v>
      </c>
      <c r="HK102" s="463">
        <f>+COUNTIF(CD102,"&gt;0")*FTE</f>
        <v>0</v>
      </c>
      <c r="HL102" s="463">
        <f>+COUNTIF(CE102,"&gt;0")*FTE</f>
        <v>0</v>
      </c>
      <c r="HM102" s="463">
        <f>+COUNTIF(CF102,"&gt;0")*FTE</f>
        <v>0</v>
      </c>
      <c r="HN102" s="463">
        <f>+COUNTIF(CG102,"&gt;0")*FTE</f>
        <v>0</v>
      </c>
      <c r="HO102" s="463">
        <f>+COUNTIF(CH102,"&gt;0")*FTE</f>
        <v>0</v>
      </c>
      <c r="HP102" s="463">
        <f>+COUNTIF(CI102,"&gt;0")*FTE</f>
        <v>0</v>
      </c>
      <c r="HQ102" s="463">
        <f>+COUNTIF(CJ102,"&gt;0")*FTE</f>
        <v>0</v>
      </c>
      <c r="HR102" s="463">
        <f>+COUNTIF(CK102,"&gt;0")*FTE</f>
        <v>0</v>
      </c>
      <c r="HS102" s="463">
        <f>+COUNTIF(CL102,"&gt;0")*FTE</f>
        <v>0</v>
      </c>
      <c r="HT102" s="463">
        <f>+COUNTIF(CM102,"&gt;0")*FTE</f>
        <v>0</v>
      </c>
      <c r="HU102" s="463">
        <f>+COUNTIF(CN102,"&gt;0")*FTE</f>
        <v>0</v>
      </c>
      <c r="HV102" s="463">
        <f>+COUNTIF(CO102,"&gt;0")*FTE</f>
        <v>0</v>
      </c>
      <c r="HW102" s="463">
        <f>+COUNTIF(CP102,"&gt;0")*FTE</f>
        <v>0</v>
      </c>
      <c r="HX102" s="463">
        <f>+COUNTIF(CQ102,"&gt;0")*FTE</f>
        <v>0</v>
      </c>
      <c r="HY102" s="463">
        <f>+COUNTIF(CR102,"&gt;0")*FTE</f>
        <v>0</v>
      </c>
      <c r="HZ102" s="463">
        <f>+COUNTIF(CS102,"&gt;0")*FTE</f>
        <v>0</v>
      </c>
      <c r="IA102" s="463">
        <f>+COUNTIF(CT102,"&gt;0")*FTE</f>
        <v>0</v>
      </c>
      <c r="IB102" s="463">
        <f>+COUNTIF(CU102,"&gt;0")*FTE</f>
        <v>0</v>
      </c>
      <c r="IC102" s="463">
        <f>+COUNTIF(CV102,"&gt;0")*FTE</f>
        <v>0</v>
      </c>
      <c r="ID102" s="463">
        <f>+COUNTIF(CW102,"&gt;0")*FTE</f>
        <v>0</v>
      </c>
      <c r="IE102" s="463">
        <f>+COUNTIF(CX102,"&gt;0")*FTE</f>
        <v>0</v>
      </c>
      <c r="IF102" s="463">
        <f>+COUNTIF(CY102,"&gt;0")*FTE</f>
        <v>0</v>
      </c>
      <c r="IG102" s="463">
        <f>+COUNTIF(CZ102,"&gt;0")*FTE</f>
        <v>0</v>
      </c>
      <c r="IH102" s="463">
        <f>+COUNTIF(DA102,"&gt;0")*FTE</f>
        <v>0</v>
      </c>
      <c r="II102" s="463">
        <f>+COUNTIF(DB102,"&gt;0")*FTE</f>
        <v>0</v>
      </c>
      <c r="IJ102" s="463">
        <f>+COUNTIF(DC102,"&gt;0")*FTE</f>
        <v>0</v>
      </c>
      <c r="IK102" s="463">
        <f>+COUNTIF(DD102,"&gt;0")*FTE</f>
        <v>0</v>
      </c>
      <c r="IL102" s="463">
        <f>+COUNTIF(DE102,"&gt;0")*FTE</f>
        <v>0</v>
      </c>
      <c r="IM102" s="463">
        <f>+COUNTIF(DF102,"&gt;0")*FTE</f>
        <v>0</v>
      </c>
      <c r="IN102" s="463">
        <f>+COUNTIF(DG102,"&gt;0")*FTE</f>
        <v>0</v>
      </c>
      <c r="IO102" s="463">
        <f>+COUNTIF(DH102,"&gt;0")*FTE</f>
        <v>0</v>
      </c>
      <c r="IP102" s="463">
        <f>+COUNTIF(DI102,"&gt;0")*FTE</f>
        <v>0</v>
      </c>
      <c r="IQ102" s="463">
        <f>+COUNTIF(DJ102,"&gt;0")*FTE</f>
        <v>0</v>
      </c>
      <c r="IR102" s="463">
        <f>+COUNTIF(DK102,"&gt;0")*FTE</f>
        <v>0</v>
      </c>
      <c r="IS102" s="463">
        <f>+COUNTIF(DL102,"&gt;0")*FTE</f>
        <v>0</v>
      </c>
      <c r="IT102" s="463">
        <f>+COUNTIF(DM102,"&gt;0")*FTE</f>
        <v>0</v>
      </c>
      <c r="IU102" s="463">
        <f>+COUNTIF(DN102,"&gt;0")*FTE</f>
        <v>0</v>
      </c>
      <c r="IV102" s="463">
        <f>+COUNTIF(DO102,"&gt;0")*FTE</f>
        <v>0</v>
      </c>
      <c r="IW102" s="463">
        <f>+COUNTIF(DP102,"&gt;0")*FTE</f>
        <v>0</v>
      </c>
      <c r="IX102" s="463">
        <f>+COUNTIF(DQ102,"&gt;0")*FTE</f>
        <v>0</v>
      </c>
      <c r="IY102" s="463">
        <f>+COUNTIF(DR102,"&gt;0")*FTE</f>
        <v>0</v>
      </c>
      <c r="IZ102" s="463">
        <f>+COUNTIF(DS102,"&gt;0")*FTE</f>
        <v>0</v>
      </c>
      <c r="JA102" s="463">
        <f>+COUNTIF(DT102,"&gt;0")*FTE</f>
        <v>0</v>
      </c>
      <c r="JB102" s="463">
        <f>+COUNTIF(DU102,"&gt;0")*FTE</f>
        <v>0</v>
      </c>
      <c r="JC102" s="463">
        <f>+COUNTIF(DV102,"&gt;0")*FTE</f>
        <v>0</v>
      </c>
      <c r="JD102" s="463">
        <f>+COUNTIF(DW102,"&gt;0")*FTE</f>
        <v>0</v>
      </c>
      <c r="JE102" s="463">
        <f>+COUNTIF(DX102,"&gt;0")*FTE</f>
        <v>0</v>
      </c>
      <c r="JF102" s="463">
        <f>+COUNTIF(DY102,"&gt;0")*FTE</f>
        <v>0</v>
      </c>
      <c r="JG102" s="463">
        <f>+COUNTIF(DZ102,"&gt;0")*FTE</f>
        <v>0</v>
      </c>
      <c r="JH102" s="463">
        <f>+COUNTIF(EA102,"&gt;0")*FTE</f>
        <v>0</v>
      </c>
      <c r="JI102" s="463">
        <f>+COUNTIF(EB102,"&gt;0")*FTE</f>
        <v>0</v>
      </c>
      <c r="JJ102" s="463">
        <f>+COUNTIF(EC102,"&gt;0")*FTE</f>
        <v>0</v>
      </c>
      <c r="JK102" s="463">
        <f>+COUNTIF(ED102,"&gt;0")*FTE</f>
        <v>0</v>
      </c>
      <c r="JL102" s="463">
        <f>+COUNTIF(EE102,"&gt;0")*FTE</f>
        <v>0</v>
      </c>
      <c r="JM102" s="463">
        <f>+COUNTIF(EF102,"&gt;0")*FTE</f>
        <v>0</v>
      </c>
      <c r="JN102" s="463">
        <f>+COUNTIF(EG102,"&gt;0")*FTE</f>
        <v>0</v>
      </c>
      <c r="JO102" s="463">
        <f>+COUNTIF(EH102,"&gt;0")*FTE</f>
        <v>0</v>
      </c>
      <c r="JP102" s="463">
        <f>+COUNTIF(EI102,"&gt;0")*FTE</f>
        <v>0</v>
      </c>
      <c r="JQ102" s="463">
        <f>+COUNTIF(EJ102,"&gt;0")*FTE</f>
        <v>0</v>
      </c>
      <c r="JR102" s="463">
        <f>+COUNTIF(EK102,"&gt;0")*FTE</f>
        <v>0</v>
      </c>
      <c r="JS102" s="463">
        <f>+COUNTIF(EL102,"&gt;0")*FTE</f>
        <v>0</v>
      </c>
      <c r="JT102" s="463">
        <f>+COUNTIF(EM102,"&gt;0")*FTE</f>
        <v>0</v>
      </c>
      <c r="JU102" s="463">
        <f>+COUNTIF(EN102,"&gt;0")*FTE</f>
        <v>0</v>
      </c>
      <c r="JV102" s="463">
        <f>+COUNTIF(EO102,"&gt;0")*FTE</f>
        <v>0</v>
      </c>
      <c r="JW102" s="463">
        <f>+COUNTIF(EP102,"&gt;0")*FTE</f>
        <v>0</v>
      </c>
      <c r="JX102" s="463">
        <f>+COUNTIF(EQ102,"&gt;0")*FTE</f>
        <v>0</v>
      </c>
      <c r="JY102" s="463">
        <f>+COUNTIF(ER102,"&gt;0")*FTE</f>
        <v>0</v>
      </c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</row>
    <row r="103" ht="12.75" customHeight="1">
      <c r="A103" s="467"/>
      <c r="B103" s="489" t="s">
        <v>376</v>
      </c>
      <c r="C103" s="490"/>
      <c r="D103" s="491"/>
      <c r="E103" s="492"/>
      <c r="F103" s="491"/>
      <c r="G103" s="491"/>
      <c r="H103" s="491"/>
      <c r="I103" s="491"/>
      <c r="J103" s="493"/>
      <c r="K103" s="465">
        <f>+DATE((Starting_Year+F103-1)*ISNUMBER(F103)+2099*ISBLANK(F103),G103*ISNUMBER(G103)+12*ISBLANK(G103),1)</f>
        <v>73020</v>
      </c>
      <c r="L103" s="466">
        <f>+DATE((Starting_Year+H103-1)*ISNUMBER(H103)+2099*ISBLANK(H103),I103*ISNUMBER(I103)+12*ISBLANK(I103),1)</f>
        <v>73020</v>
      </c>
      <c r="M103" s="171">
        <f t="shared" si="95"/>
        <v>0</v>
      </c>
      <c r="N103" s="458" t="str">
        <f t="shared" si="96"/>
        <v>Sales</v>
      </c>
      <c r="O103" s="82"/>
      <c r="P103" s="459"/>
      <c r="Q103" s="460">
        <f>(Q$70&gt;=Hire_Date)*Monthly_Salary+(AND(Q$68&lt;&gt;Hire_Month)*P103+AND(Q$68=Hire_Month,P103&gt;0)*P103*(1+Annual_Cost_of_Living_Adjustment))*(End_Date&gt;=Q$70)</f>
        <v>0</v>
      </c>
      <c r="R103" s="460">
        <f>(R$70=Hire_Date)*Monthly_Salary+(AND(R$68&lt;&gt;Hire_Month)*Q103+AND(R$68=Hire_Month,Q103&gt;0)*Q103*(1+Annual_Cost_of_Living_Adjustment))*(End_Date&gt;=R$70)</f>
        <v>0</v>
      </c>
      <c r="S103" s="460">
        <f>(S$70=Hire_Date)*Monthly_Salary+(AND(S$68&lt;&gt;Hire_Month)*R103+AND(S$68=Hire_Month,R103&gt;0)*R103*(1+Annual_Cost_of_Living_Adjustment))*(End_Date&gt;=S$70)</f>
        <v>0</v>
      </c>
      <c r="T103" s="460">
        <f>(T$70=Hire_Date)*Monthly_Salary+(AND(T$68&lt;&gt;Hire_Month)*S103+AND(T$68=Hire_Month,S103&gt;0)*S103*(1+Annual_Cost_of_Living_Adjustment))*(End_Date&gt;=T$70)</f>
        <v>0</v>
      </c>
      <c r="U103" s="460">
        <f>(U$70=Hire_Date)*Monthly_Salary+(AND(U$68&lt;&gt;Hire_Month)*T103+AND(U$68=Hire_Month,T103&gt;0)*T103*(1+Annual_Cost_of_Living_Adjustment))*(End_Date&gt;=U$70)</f>
        <v>0</v>
      </c>
      <c r="V103" s="460">
        <f>(V$70=Hire_Date)*Monthly_Salary+(AND(V$68&lt;&gt;Hire_Month)*U103+AND(V$68=Hire_Month,U103&gt;0)*U103*(1+Annual_Cost_of_Living_Adjustment))*(End_Date&gt;=V$70)</f>
        <v>0</v>
      </c>
      <c r="W103" s="460">
        <f>(W$70=Hire_Date)*Monthly_Salary+(AND(W$68&lt;&gt;Hire_Month)*V103+AND(W$68=Hire_Month,V103&gt;0)*V103*(1+Annual_Cost_of_Living_Adjustment))*(End_Date&gt;=W$70)</f>
        <v>0</v>
      </c>
      <c r="X103" s="460">
        <f>(X$70=Hire_Date)*Monthly_Salary+(AND(X$68&lt;&gt;Hire_Month)*W103+AND(X$68=Hire_Month,W103&gt;0)*W103*(1+Annual_Cost_of_Living_Adjustment))*(End_Date&gt;=X$70)</f>
        <v>0</v>
      </c>
      <c r="Y103" s="460">
        <f>(Y$70=Hire_Date)*Monthly_Salary+(AND(Y$68&lt;&gt;Hire_Month)*X103+AND(Y$68=Hire_Month,X103&gt;0)*X103*(1+Annual_Cost_of_Living_Adjustment))*(End_Date&gt;=Y$70)</f>
        <v>0</v>
      </c>
      <c r="Z103" s="460">
        <f>(Z$70=Hire_Date)*Monthly_Salary+(AND(Z$68&lt;&gt;Hire_Month)*Y103+AND(Z$68=Hire_Month,Y103&gt;0)*Y103*(1+Annual_Cost_of_Living_Adjustment))*(End_Date&gt;=Z$70)</f>
        <v>0</v>
      </c>
      <c r="AA103" s="460">
        <f>(AA$70=Hire_Date)*Monthly_Salary+(AND(AA$68&lt;&gt;Hire_Month)*Z103+AND(AA$68=Hire_Month,Z103&gt;0)*Z103*(1+Annual_Cost_of_Living_Adjustment))*(End_Date&gt;=AA$70)</f>
        <v>0</v>
      </c>
      <c r="AB103" s="460">
        <f>(AB$70=Hire_Date)*Monthly_Salary+(AND(AB$68&lt;&gt;Hire_Month)*AA103+AND(AB$68=Hire_Month,AA103&gt;0)*AA103*(1+Annual_Cost_of_Living_Adjustment))*(End_Date&gt;=AB$70)</f>
        <v>0</v>
      </c>
      <c r="AC103" s="460">
        <f>(AC$70=Hire_Date)*Monthly_Salary+(AND(AC$68&lt;&gt;Hire_Month)*AB103+AND(AC$68=Hire_Month,AB103&gt;0)*AB103*(1+Annual_Cost_of_Living_Adjustment))*(End_Date&gt;=AC$70)</f>
        <v>0</v>
      </c>
      <c r="AD103" s="460">
        <f>(AD$70=Hire_Date)*Monthly_Salary+(AND(AD$68&lt;&gt;Hire_Month)*AC103+AND(AD$68=Hire_Month,AC103&gt;0)*AC103*(1+Annual_Cost_of_Living_Adjustment))*(End_Date&gt;=AD$70)</f>
        <v>0</v>
      </c>
      <c r="AE103" s="460">
        <f>(AE$70=Hire_Date)*Monthly_Salary+(AND(AE$68&lt;&gt;Hire_Month)*AD103+AND(AE$68=Hire_Month,AD103&gt;0)*AD103*(1+Annual_Cost_of_Living_Adjustment))*(End_Date&gt;=AE$70)</f>
        <v>0</v>
      </c>
      <c r="AF103" s="460">
        <f>(AF$70=Hire_Date)*Monthly_Salary+(AND(AF$68&lt;&gt;Hire_Month)*AE103+AND(AF$68=Hire_Month,AE103&gt;0)*AE103*(1+Annual_Cost_of_Living_Adjustment))*(End_Date&gt;=AF$70)</f>
        <v>0</v>
      </c>
      <c r="AG103" s="460">
        <f>(AG$70=Hire_Date)*Monthly_Salary+(AND(AG$68&lt;&gt;Hire_Month)*AF103+AND(AG$68=Hire_Month,AF103&gt;0)*AF103*(1+Annual_Cost_of_Living_Adjustment))*(End_Date&gt;=AG$70)</f>
        <v>0</v>
      </c>
      <c r="AH103" s="460">
        <f>(AH$70=Hire_Date)*Monthly_Salary+(AND(AH$68&lt;&gt;Hire_Month)*AG103+AND(AH$68=Hire_Month,AG103&gt;0)*AG103*(1+Annual_Cost_of_Living_Adjustment))*(End_Date&gt;=AH$70)</f>
        <v>0</v>
      </c>
      <c r="AI103" s="460">
        <f>(AI$70=Hire_Date)*Monthly_Salary+(AND(AI$68&lt;&gt;Hire_Month)*AH103+AND(AI$68=Hire_Month,AH103&gt;0)*AH103*(1+Annual_Cost_of_Living_Adjustment))*(End_Date&gt;=AI$70)</f>
        <v>0</v>
      </c>
      <c r="AJ103" s="460">
        <f>(AJ$70=Hire_Date)*Monthly_Salary+(AND(AJ$68&lt;&gt;Hire_Month)*AI103+AND(AJ$68=Hire_Month,AI103&gt;0)*AI103*(1+Annual_Cost_of_Living_Adjustment))*(End_Date&gt;=AJ$70)</f>
        <v>0</v>
      </c>
      <c r="AK103" s="460">
        <f>(AK$70=Hire_Date)*Monthly_Salary+(AND(AK$68&lt;&gt;Hire_Month)*AJ103+AND(AK$68=Hire_Month,AJ103&gt;0)*AJ103*(1+Annual_Cost_of_Living_Adjustment))*(End_Date&gt;=AK$70)</f>
        <v>0</v>
      </c>
      <c r="AL103" s="460">
        <f>(AL$70=Hire_Date)*Monthly_Salary+(AND(AL$68&lt;&gt;Hire_Month)*AK103+AND(AL$68=Hire_Month,AK103&gt;0)*AK103*(1+Annual_Cost_of_Living_Adjustment))*(End_Date&gt;=AL$70)</f>
        <v>0</v>
      </c>
      <c r="AM103" s="460">
        <f>(AM$70=Hire_Date)*Monthly_Salary+(AND(AM$68&lt;&gt;Hire_Month)*AL103+AND(AM$68=Hire_Month,AL103&gt;0)*AL103*(1+Annual_Cost_of_Living_Adjustment))*(End_Date&gt;=AM$70)</f>
        <v>0</v>
      </c>
      <c r="AN103" s="460">
        <f>(AN$70=Hire_Date)*Monthly_Salary+(AND(AN$68&lt;&gt;Hire_Month)*AM103+AND(AN$68=Hire_Month,AM103&gt;0)*AM103*(1+Annual_Cost_of_Living_Adjustment))*(End_Date&gt;=AN$70)</f>
        <v>0</v>
      </c>
      <c r="AO103" s="460">
        <f>(AO$70=Hire_Date)*Monthly_Salary+(AND(AO$68&lt;&gt;Hire_Month)*AN103+AND(AO$68=Hire_Month,AN103&gt;0)*AN103*(1+Annual_Cost_of_Living_Adjustment))*(End_Date&gt;=AO$70)</f>
        <v>0</v>
      </c>
      <c r="AP103" s="460">
        <f>(AP$70=Hire_Date)*Monthly_Salary+(AND(AP$68&lt;&gt;Hire_Month)*AO103+AND(AP$68=Hire_Month,AO103&gt;0)*AO103*(1+Annual_Cost_of_Living_Adjustment))*(End_Date&gt;=AP$70)</f>
        <v>0</v>
      </c>
      <c r="AQ103" s="460">
        <f>(AQ$70=Hire_Date)*Monthly_Salary+(AND(AQ$68&lt;&gt;Hire_Month)*AP103+AND(AQ$68=Hire_Month,AP103&gt;0)*AP103*(1+Annual_Cost_of_Living_Adjustment))*(End_Date&gt;=AQ$70)</f>
        <v>0</v>
      </c>
      <c r="AR103" s="460">
        <f>(AR$70=Hire_Date)*Monthly_Salary+(AND(AR$68&lt;&gt;Hire_Month)*AQ103+AND(AR$68=Hire_Month,AQ103&gt;0)*AQ103*(1+Annual_Cost_of_Living_Adjustment))*(End_Date&gt;=AR$70)</f>
        <v>0</v>
      </c>
      <c r="AS103" s="460">
        <f>(AS$70=Hire_Date)*Monthly_Salary+(AND(AS$68&lt;&gt;Hire_Month)*AR103+AND(AS$68=Hire_Month,AR103&gt;0)*AR103*(1+Annual_Cost_of_Living_Adjustment))*(End_Date&gt;=AS$70)</f>
        <v>0</v>
      </c>
      <c r="AT103" s="460">
        <f>(AT$70=Hire_Date)*Monthly_Salary+(AND(AT$68&lt;&gt;Hire_Month)*AS103+AND(AT$68=Hire_Month,AS103&gt;0)*AS103*(1+Annual_Cost_of_Living_Adjustment))*(End_Date&gt;=AT$70)</f>
        <v>0</v>
      </c>
      <c r="AU103" s="460">
        <f>(AU$70=Hire_Date)*Monthly_Salary+(AND(AU$68&lt;&gt;Hire_Month)*AT103+AND(AU$68=Hire_Month,AT103&gt;0)*AT103*(1+Annual_Cost_of_Living_Adjustment))*(End_Date&gt;=AU$70)</f>
        <v>0</v>
      </c>
      <c r="AV103" s="460">
        <f>(AV$70=Hire_Date)*Monthly_Salary+(AND(AV$68&lt;&gt;Hire_Month)*AU103+AND(AV$68=Hire_Month,AU103&gt;0)*AU103*(1+Annual_Cost_of_Living_Adjustment))*(End_Date&gt;=AV$70)</f>
        <v>0</v>
      </c>
      <c r="AW103" s="460">
        <f>(AW$70=Hire_Date)*Monthly_Salary+(AND(AW$68&lt;&gt;Hire_Month)*AV103+AND(AW$68=Hire_Month,AV103&gt;0)*AV103*(1+Annual_Cost_of_Living_Adjustment))*(End_Date&gt;=AW$70)</f>
        <v>0</v>
      </c>
      <c r="AX103" s="460">
        <f>(AX$70=Hire_Date)*Monthly_Salary+(AND(AX$68&lt;&gt;Hire_Month)*AW103+AND(AX$68=Hire_Month,AW103&gt;0)*AW103*(1+Annual_Cost_of_Living_Adjustment))*(End_Date&gt;=AX$70)</f>
        <v>0</v>
      </c>
      <c r="AY103" s="460">
        <f>(AY$70=Hire_Date)*Monthly_Salary+(AND(AY$68&lt;&gt;Hire_Month)*AX103+AND(AY$68=Hire_Month,AX103&gt;0)*AX103*(1+Annual_Cost_of_Living_Adjustment))*(End_Date&gt;=AY$70)</f>
        <v>0</v>
      </c>
      <c r="AZ103" s="460">
        <f>(AZ$70=Hire_Date)*Monthly_Salary+(AND(AZ$68&lt;&gt;Hire_Month)*AY103+AND(AZ$68=Hire_Month,AY103&gt;0)*AY103*(1+Annual_Cost_of_Living_Adjustment))*(End_Date&gt;=AZ$70)</f>
        <v>0</v>
      </c>
      <c r="BA103" s="460">
        <f>(BA$70=Hire_Date)*Monthly_Salary+(AND(BA$68&lt;&gt;Hire_Month)*AZ103+AND(BA$68=Hire_Month,AZ103&gt;0)*AZ103*(1+Annual_Cost_of_Living_Adjustment))*(End_Date&gt;=BA$70)</f>
        <v>0</v>
      </c>
      <c r="BB103" s="460">
        <f>(BB$70=Hire_Date)*Monthly_Salary+(AND(BB$68&lt;&gt;Hire_Month)*BA103+AND(BB$68=Hire_Month,BA103&gt;0)*BA103*(1+Annual_Cost_of_Living_Adjustment))*(End_Date&gt;=BB$70)</f>
        <v>0</v>
      </c>
      <c r="BC103" s="460">
        <f>(BC$70=Hire_Date)*Monthly_Salary+(AND(BC$68&lt;&gt;Hire_Month)*BB103+AND(BC$68=Hire_Month,BB103&gt;0)*BB103*(1+Annual_Cost_of_Living_Adjustment))*(End_Date&gt;=BC$70)</f>
        <v>0</v>
      </c>
      <c r="BD103" s="460">
        <f>(BD$70=Hire_Date)*Monthly_Salary+(AND(BD$68&lt;&gt;Hire_Month)*BC103+AND(BD$68=Hire_Month,BC103&gt;0)*BC103*(1+Annual_Cost_of_Living_Adjustment))*(End_Date&gt;=BD$70)</f>
        <v>0</v>
      </c>
      <c r="BE103" s="460">
        <f>(BE$70=Hire_Date)*Monthly_Salary+(AND(BE$68&lt;&gt;Hire_Month)*BD103+AND(BE$68=Hire_Month,BD103&gt;0)*BD103*(1+Annual_Cost_of_Living_Adjustment))*(End_Date&gt;=BE$70)</f>
        <v>0</v>
      </c>
      <c r="BF103" s="460">
        <f>(BF$70=Hire_Date)*Monthly_Salary+(AND(BF$68&lt;&gt;Hire_Month)*BE103+AND(BF$68=Hire_Month,BE103&gt;0)*BE103*(1+Annual_Cost_of_Living_Adjustment))*(End_Date&gt;=BF$70)</f>
        <v>0</v>
      </c>
      <c r="BG103" s="460">
        <f>(BG$70=Hire_Date)*Monthly_Salary+(AND(BG$68&lt;&gt;Hire_Month)*BF103+AND(BG$68=Hire_Month,BF103&gt;0)*BF103*(1+Annual_Cost_of_Living_Adjustment))*(End_Date&gt;=BG$70)</f>
        <v>0</v>
      </c>
      <c r="BH103" s="460">
        <f>(BH$70=Hire_Date)*Monthly_Salary+(AND(BH$68&lt;&gt;Hire_Month)*BG103+AND(BH$68=Hire_Month,BG103&gt;0)*BG103*(1+Annual_Cost_of_Living_Adjustment))*(End_Date&gt;=BH$70)</f>
        <v>0</v>
      </c>
      <c r="BI103" s="460">
        <f>(BI$70=Hire_Date)*Monthly_Salary+(AND(BI$68&lt;&gt;Hire_Month)*BH103+AND(BI$68=Hire_Month,BH103&gt;0)*BH103*(1+Annual_Cost_of_Living_Adjustment))*(End_Date&gt;=BI$70)</f>
        <v>0</v>
      </c>
      <c r="BJ103" s="460">
        <f>(BJ$70=Hire_Date)*Monthly_Salary+(AND(BJ$68&lt;&gt;Hire_Month)*BI103+AND(BJ$68=Hire_Month,BI103&gt;0)*BI103*(1+Annual_Cost_of_Living_Adjustment))*(End_Date&gt;=BJ$70)</f>
        <v>0</v>
      </c>
      <c r="BK103" s="460">
        <f>(BK$70=Hire_Date)*Monthly_Salary+(AND(BK$68&lt;&gt;Hire_Month)*BJ103+AND(BK$68=Hire_Month,BJ103&gt;0)*BJ103*(1+Annual_Cost_of_Living_Adjustment))*(End_Date&gt;=BK$70)</f>
        <v>0</v>
      </c>
      <c r="BL103" s="460">
        <f>(BL$70=Hire_Date)*Monthly_Salary+(AND(BL$68&lt;&gt;Hire_Month)*BK103+AND(BL$68=Hire_Month,BK103&gt;0)*BK103*(1+Annual_Cost_of_Living_Adjustment))*(End_Date&gt;=BL$70)</f>
        <v>0</v>
      </c>
      <c r="BM103" s="460">
        <f>(BM$70=Hire_Date)*Monthly_Salary+(AND(BM$68&lt;&gt;Hire_Month)*BL103+AND(BM$68=Hire_Month,BL103&gt;0)*BL103*(1+Annual_Cost_of_Living_Adjustment))*(End_Date&gt;=BM$70)</f>
        <v>0</v>
      </c>
      <c r="BN103" s="460">
        <f>(BN$70=Hire_Date)*Monthly_Salary+(AND(BN$68&lt;&gt;Hire_Month)*BM103+AND(BN$68=Hire_Month,BM103&gt;0)*BM103*(1+Annual_Cost_of_Living_Adjustment))*(End_Date&gt;=BN$70)</f>
        <v>0</v>
      </c>
      <c r="BO103" s="460">
        <f>(BO$70=Hire_Date)*Monthly_Salary+(AND(BO$68&lt;&gt;Hire_Month)*BN103+AND(BO$68=Hire_Month,BN103&gt;0)*BN103*(1+Annual_Cost_of_Living_Adjustment))*(End_Date&gt;=BO$70)</f>
        <v>0</v>
      </c>
      <c r="BP103" s="460">
        <f>(BP$70=Hire_Date)*Monthly_Salary+(AND(BP$68&lt;&gt;Hire_Month)*BO103+AND(BP$68=Hire_Month,BO103&gt;0)*BO103*(1+Annual_Cost_of_Living_Adjustment))*(End_Date&gt;=BP$70)</f>
        <v>0</v>
      </c>
      <c r="BQ103" s="460">
        <f>(BQ$70=Hire_Date)*Monthly_Salary+(AND(BQ$68&lt;&gt;Hire_Month)*BP103+AND(BQ$68=Hire_Month,BP103&gt;0)*BP103*(1+Annual_Cost_of_Living_Adjustment))*(End_Date&gt;=BQ$70)</f>
        <v>0</v>
      </c>
      <c r="BR103" s="460">
        <f>(BR$70=Hire_Date)*Monthly_Salary+(AND(BR$68&lt;&gt;Hire_Month)*BQ103+AND(BR$68=Hire_Month,BQ103&gt;0)*BQ103*(1+Annual_Cost_of_Living_Adjustment))*(End_Date&gt;=BR$70)</f>
        <v>0</v>
      </c>
      <c r="BS103" s="460">
        <f>(BS$70=Hire_Date)*Monthly_Salary+(AND(BS$68&lt;&gt;Hire_Month)*BR103+AND(BS$68=Hire_Month,BR103&gt;0)*BR103*(1+Annual_Cost_of_Living_Adjustment))*(End_Date&gt;=BS$70)</f>
        <v>0</v>
      </c>
      <c r="BT103" s="460">
        <f>(BT$70=Hire_Date)*Monthly_Salary+(AND(BT$68&lt;&gt;Hire_Month)*BS103+AND(BT$68=Hire_Month,BS103&gt;0)*BS103*(1+Annual_Cost_of_Living_Adjustment))*(End_Date&gt;=BT$70)</f>
        <v>0</v>
      </c>
      <c r="BU103" s="460">
        <f>(BU$70=Hire_Date)*Monthly_Salary+(AND(BU$68&lt;&gt;Hire_Month)*BT103+AND(BU$68=Hire_Month,BT103&gt;0)*BT103*(1+Annual_Cost_of_Living_Adjustment))*(End_Date&gt;=BU$70)</f>
        <v>0</v>
      </c>
      <c r="BV103" s="460">
        <f>(BV$70=Hire_Date)*Monthly_Salary+(AND(BV$68&lt;&gt;Hire_Month)*BU103+AND(BV$68=Hire_Month,BU103&gt;0)*BU103*(1+Annual_Cost_of_Living_Adjustment))*(End_Date&gt;=BV$70)</f>
        <v>0</v>
      </c>
      <c r="BW103" s="460">
        <f>(BW$70=Hire_Date)*Monthly_Salary+(AND(BW$68&lt;&gt;Hire_Month)*BV103+AND(BW$68=Hire_Month,BV103&gt;0)*BV103*(1+Annual_Cost_of_Living_Adjustment))*(End_Date&gt;=BW$70)</f>
        <v>0</v>
      </c>
      <c r="BX103" s="460">
        <f>(BX$70=Hire_Date)*Monthly_Salary+(AND(BX$68&lt;&gt;Hire_Month)*BW103+AND(BX$68=Hire_Month,BW103&gt;0)*BW103*(1+Annual_Cost_of_Living_Adjustment))*(End_Date&gt;=BX$70)</f>
        <v>0</v>
      </c>
      <c r="BY103" s="460">
        <f>(BY$70=Hire_Date)*Monthly_Salary+(AND(BY$68&lt;&gt;Hire_Month)*BX103+AND(BY$68=Hire_Month,BX103&gt;0)*BX103*(1+Annual_Cost_of_Living_Adjustment))*(End_Date&gt;=BY$70)</f>
        <v>0</v>
      </c>
      <c r="BZ103" s="460">
        <f>(BZ$70=Hire_Date)*Monthly_Salary+(AND(BZ$68&lt;&gt;Hire_Month)*BY103+AND(BZ$68=Hire_Month,BY103&gt;0)*BY103*(1+Annual_Cost_of_Living_Adjustment))*(End_Date&gt;=BZ$70)</f>
        <v>0</v>
      </c>
      <c r="CA103" s="460">
        <f>(CA$70=Hire_Date)*Monthly_Salary+(AND(CA$68&lt;&gt;Hire_Month)*BZ103+AND(CA$68=Hire_Month,BZ103&gt;0)*BZ103*(1+Annual_Cost_of_Living_Adjustment))*(End_Date&gt;=CA$70)</f>
        <v>0</v>
      </c>
      <c r="CB103" s="460">
        <f>(CB$70=Hire_Date)*Monthly_Salary+(AND(CB$68&lt;&gt;Hire_Month)*CA103+AND(CB$68=Hire_Month,CA103&gt;0)*CA103*(1+Annual_Cost_of_Living_Adjustment))*(End_Date&gt;=CB$70)</f>
        <v>0</v>
      </c>
      <c r="CC103" s="460">
        <f>(CC$70=Hire_Date)*Monthly_Salary+(AND(CC$68&lt;&gt;Hire_Month)*CB103+AND(CC$68=Hire_Month,CB103&gt;0)*CB103*(1+Annual_Cost_of_Living_Adjustment))*(End_Date&gt;=CC$70)</f>
        <v>0</v>
      </c>
      <c r="CD103" s="460">
        <f>(CD$70=Hire_Date)*Monthly_Salary+(AND(CD$68&lt;&gt;Hire_Month)*CC103+AND(CD$68=Hire_Month,CC103&gt;0)*CC103*(1+Annual_Cost_of_Living_Adjustment))*(End_Date&gt;=CD$70)</f>
        <v>0</v>
      </c>
      <c r="CE103" s="460">
        <f>(CE$70=Hire_Date)*Monthly_Salary+(AND(CE$68&lt;&gt;Hire_Month)*CD103+AND(CE$68=Hire_Month,CD103&gt;0)*CD103*(1+Annual_Cost_of_Living_Adjustment))*(End_Date&gt;=CE$70)</f>
        <v>0</v>
      </c>
      <c r="CF103" s="460">
        <f>(CF$70=Hire_Date)*Monthly_Salary+(AND(CF$68&lt;&gt;Hire_Month)*CE103+AND(CF$68=Hire_Month,CE103&gt;0)*CE103*(1+Annual_Cost_of_Living_Adjustment))*(End_Date&gt;=CF$70)</f>
        <v>0</v>
      </c>
      <c r="CG103" s="460">
        <f>(CG$70=Hire_Date)*Monthly_Salary+(AND(CG$68&lt;&gt;Hire_Month)*CF103+AND(CG$68=Hire_Month,CF103&gt;0)*CF103*(1+Annual_Cost_of_Living_Adjustment))*(End_Date&gt;=CG$70)</f>
        <v>0</v>
      </c>
      <c r="CH103" s="460">
        <f>(CH$70=Hire_Date)*Monthly_Salary+(AND(CH$68&lt;&gt;Hire_Month)*CG103+AND(CH$68=Hire_Month,CG103&gt;0)*CG103*(1+Annual_Cost_of_Living_Adjustment))*(End_Date&gt;=CH$70)</f>
        <v>0</v>
      </c>
      <c r="CI103" s="460">
        <f>(CI$70=Hire_Date)*Monthly_Salary+(AND(CI$68&lt;&gt;Hire_Month)*CH103+AND(CI$68=Hire_Month,CH103&gt;0)*CH103*(1+Annual_Cost_of_Living_Adjustment))*(End_Date&gt;=CI$70)</f>
        <v>0</v>
      </c>
      <c r="CJ103" s="460">
        <f>(CJ$70=Hire_Date)*Monthly_Salary+(AND(CJ$68&lt;&gt;Hire_Month)*CI103+AND(CJ$68=Hire_Month,CI103&gt;0)*CI103*(1+Annual_Cost_of_Living_Adjustment))*(End_Date&gt;=CJ$70)</f>
        <v>0</v>
      </c>
      <c r="CK103" s="460">
        <f>(CK$70=Hire_Date)*Monthly_Salary+(AND(CK$68&lt;&gt;Hire_Month)*CJ103+AND(CK$68=Hire_Month,CJ103&gt;0)*CJ103*(1+Annual_Cost_of_Living_Adjustment))*(End_Date&gt;=CK$70)</f>
        <v>0</v>
      </c>
      <c r="CL103" s="460">
        <f>(CL$70=Hire_Date)*Monthly_Salary+(AND(CL$68&lt;&gt;Hire_Month)*CK103+AND(CL$68=Hire_Month,CK103&gt;0)*CK103*(1+Annual_Cost_of_Living_Adjustment))*(End_Date&gt;=CL$70)</f>
        <v>0</v>
      </c>
      <c r="CM103" s="460">
        <f>(CM$70=Hire_Date)*Monthly_Salary+(AND(CM$68&lt;&gt;Hire_Month)*CL103+AND(CM$68=Hire_Month,CL103&gt;0)*CL103*(1+Annual_Cost_of_Living_Adjustment))*(End_Date&gt;=CM$70)</f>
        <v>0</v>
      </c>
      <c r="CN103" s="460">
        <f>(CN$70=Hire_Date)*Monthly_Salary+(AND(CN$68&lt;&gt;Hire_Month)*CM103+AND(CN$68=Hire_Month,CM103&gt;0)*CM103*(1+Annual_Cost_of_Living_Adjustment))*(End_Date&gt;=CN$70)</f>
        <v>0</v>
      </c>
      <c r="CO103" s="460">
        <f>(CO$70=Hire_Date)*Monthly_Salary+(AND(CO$68&lt;&gt;Hire_Month)*CN103+AND(CO$68=Hire_Month,CN103&gt;0)*CN103*(1+Annual_Cost_of_Living_Adjustment))*(End_Date&gt;=CO$70)</f>
        <v>0</v>
      </c>
      <c r="CP103" s="460">
        <f>(CP$70=Hire_Date)*Monthly_Salary+(AND(CP$68&lt;&gt;Hire_Month)*CO103+AND(CP$68=Hire_Month,CO103&gt;0)*CO103*(1+Annual_Cost_of_Living_Adjustment))*(End_Date&gt;=CP$70)</f>
        <v>0</v>
      </c>
      <c r="CQ103" s="460">
        <f>(CQ$70=Hire_Date)*Monthly_Salary+(AND(CQ$68&lt;&gt;Hire_Month)*CP103+AND(CQ$68=Hire_Month,CP103&gt;0)*CP103*(1+Annual_Cost_of_Living_Adjustment))*(End_Date&gt;=CQ$70)</f>
        <v>0</v>
      </c>
      <c r="CR103" s="460">
        <f>(CR$70=Hire_Date)*Monthly_Salary+(AND(CR$68&lt;&gt;Hire_Month)*CQ103+AND(CR$68=Hire_Month,CQ103&gt;0)*CQ103*(1+Annual_Cost_of_Living_Adjustment))*(End_Date&gt;=CR$70)</f>
        <v>0</v>
      </c>
      <c r="CS103" s="460">
        <f>(CS$70=Hire_Date)*Monthly_Salary+(AND(CS$68&lt;&gt;Hire_Month)*CR103+AND(CS$68=Hire_Month,CR103&gt;0)*CR103*(1+Annual_Cost_of_Living_Adjustment))*(End_Date&gt;=CS$70)</f>
        <v>0</v>
      </c>
      <c r="CT103" s="460">
        <f>(CT$70=Hire_Date)*Monthly_Salary+(AND(CT$68&lt;&gt;Hire_Month)*CS103+AND(CT$68=Hire_Month,CS103&gt;0)*CS103*(1+Annual_Cost_of_Living_Adjustment))*(End_Date&gt;=CT$70)</f>
        <v>0</v>
      </c>
      <c r="CU103" s="460">
        <f>(CU$70=Hire_Date)*Monthly_Salary+(AND(CU$68&lt;&gt;Hire_Month)*CT103+AND(CU$68=Hire_Month,CT103&gt;0)*CT103*(1+Annual_Cost_of_Living_Adjustment))*(End_Date&gt;=CU$70)</f>
        <v>0</v>
      </c>
      <c r="CV103" s="460">
        <f>(CV$70=Hire_Date)*Monthly_Salary+(AND(CV$68&lt;&gt;Hire_Month)*CU103+AND(CV$68=Hire_Month,CU103&gt;0)*CU103*(1+Annual_Cost_of_Living_Adjustment))*(End_Date&gt;=CV$70)</f>
        <v>0</v>
      </c>
      <c r="CW103" s="460">
        <f>(CW$70=Hire_Date)*Monthly_Salary+(AND(CW$68&lt;&gt;Hire_Month)*CV103+AND(CW$68=Hire_Month,CV103&gt;0)*CV103*(1+Annual_Cost_of_Living_Adjustment))*(End_Date&gt;=CW$70)</f>
        <v>0</v>
      </c>
      <c r="CX103" s="460">
        <f>(CX$70=Hire_Date)*Monthly_Salary+(AND(CX$68&lt;&gt;Hire_Month)*CW103+AND(CX$68=Hire_Month,CW103&gt;0)*CW103*(1+Annual_Cost_of_Living_Adjustment))*(End_Date&gt;=CX$70)</f>
        <v>0</v>
      </c>
      <c r="CY103" s="460">
        <f>(CY$70=Hire_Date)*Monthly_Salary+(AND(CY$68&lt;&gt;Hire_Month)*CX103+AND(CY$68=Hire_Month,CX103&gt;0)*CX103*(1+Annual_Cost_of_Living_Adjustment))*(End_Date&gt;=CY$70)</f>
        <v>0</v>
      </c>
      <c r="CZ103" s="460">
        <f>(CZ$70=Hire_Date)*Monthly_Salary+(AND(CZ$68&lt;&gt;Hire_Month)*CY103+AND(CZ$68=Hire_Month,CY103&gt;0)*CY103*(1+Annual_Cost_of_Living_Adjustment))*(End_Date&gt;=CZ$70)</f>
        <v>0</v>
      </c>
      <c r="DA103" s="460">
        <f>(DA$70=Hire_Date)*Monthly_Salary+(AND(DA$68&lt;&gt;Hire_Month)*CZ103+AND(DA$68=Hire_Month,CZ103&gt;0)*CZ103*(1+Annual_Cost_of_Living_Adjustment))*(End_Date&gt;=DA$70)</f>
        <v>0</v>
      </c>
      <c r="DB103" s="460">
        <f>(DB$70=Hire_Date)*Monthly_Salary+(AND(DB$68&lt;&gt;Hire_Month)*DA103+AND(DB$68=Hire_Month,DA103&gt;0)*DA103*(1+Annual_Cost_of_Living_Adjustment))*(End_Date&gt;=DB$70)</f>
        <v>0</v>
      </c>
      <c r="DC103" s="460">
        <f>(DC$70=Hire_Date)*Monthly_Salary+(AND(DC$68&lt;&gt;Hire_Month)*DB103+AND(DC$68=Hire_Month,DB103&gt;0)*DB103*(1+Annual_Cost_of_Living_Adjustment))*(End_Date&gt;=DC$70)</f>
        <v>0</v>
      </c>
      <c r="DD103" s="460">
        <f>(DD$70=Hire_Date)*Monthly_Salary+(AND(DD$68&lt;&gt;Hire_Month)*DC103+AND(DD$68=Hire_Month,DC103&gt;0)*DC103*(1+Annual_Cost_of_Living_Adjustment))*(End_Date&gt;=DD$70)</f>
        <v>0</v>
      </c>
      <c r="DE103" s="460">
        <f>(DE$70=Hire_Date)*Monthly_Salary+(AND(DE$68&lt;&gt;Hire_Month)*DD103+AND(DE$68=Hire_Month,DD103&gt;0)*DD103*(1+Annual_Cost_of_Living_Adjustment))*(End_Date&gt;=DE$70)</f>
        <v>0</v>
      </c>
      <c r="DF103" s="460">
        <f>(DF$70=Hire_Date)*Monthly_Salary+(AND(DF$68&lt;&gt;Hire_Month)*DE103+AND(DF$68=Hire_Month,DE103&gt;0)*DE103*(1+Annual_Cost_of_Living_Adjustment))*(End_Date&gt;=DF$70)</f>
        <v>0</v>
      </c>
      <c r="DG103" s="460">
        <f>(DG$70=Hire_Date)*Monthly_Salary+(AND(DG$68&lt;&gt;Hire_Month)*DF103+AND(DG$68=Hire_Month,DF103&gt;0)*DF103*(1+Annual_Cost_of_Living_Adjustment))*(End_Date&gt;=DG$70)</f>
        <v>0</v>
      </c>
      <c r="DH103" s="460">
        <f>(DH$70=Hire_Date)*Monthly_Salary+(AND(DH$68&lt;&gt;Hire_Month)*DG103+AND(DH$68=Hire_Month,DG103&gt;0)*DG103*(1+Annual_Cost_of_Living_Adjustment))*(End_Date&gt;=DH$70)</f>
        <v>0</v>
      </c>
      <c r="DI103" s="460">
        <f>(DI$70=Hire_Date)*Monthly_Salary+(AND(DI$68&lt;&gt;Hire_Month)*DH103+AND(DI$68=Hire_Month,DH103&gt;0)*DH103*(1+Annual_Cost_of_Living_Adjustment))*(End_Date&gt;=DI$70)</f>
        <v>0</v>
      </c>
      <c r="DJ103" s="460">
        <f>(DJ$70=Hire_Date)*Monthly_Salary+(AND(DJ$68&lt;&gt;Hire_Month)*DI103+AND(DJ$68=Hire_Month,DI103&gt;0)*DI103*(1+Annual_Cost_of_Living_Adjustment))*(End_Date&gt;=DJ$70)</f>
        <v>0</v>
      </c>
      <c r="DK103" s="460">
        <f>(DK$70=Hire_Date)*Monthly_Salary+(AND(DK$68&lt;&gt;Hire_Month)*DJ103+AND(DK$68=Hire_Month,DJ103&gt;0)*DJ103*(1+Annual_Cost_of_Living_Adjustment))*(End_Date&gt;=DK$70)</f>
        <v>0</v>
      </c>
      <c r="DL103" s="460">
        <f>(DL$70=Hire_Date)*Monthly_Salary+(AND(DL$68&lt;&gt;Hire_Month)*DK103+AND(DL$68=Hire_Month,DK103&gt;0)*DK103*(1+Annual_Cost_of_Living_Adjustment))*(End_Date&gt;=DL$70)</f>
        <v>0</v>
      </c>
      <c r="DM103" s="460">
        <f>(DM$70=Hire_Date)*Monthly_Salary+(AND(DM$68&lt;&gt;Hire_Month)*DL103+AND(DM$68=Hire_Month,DL103&gt;0)*DL103*(1+Annual_Cost_of_Living_Adjustment))*(End_Date&gt;=DM$70)</f>
        <v>0</v>
      </c>
      <c r="DN103" s="460">
        <f>(DN$70=Hire_Date)*Monthly_Salary+(AND(DN$68&lt;&gt;Hire_Month)*DM103+AND(DN$68=Hire_Month,DM103&gt;0)*DM103*(1+Annual_Cost_of_Living_Adjustment))*(End_Date&gt;=DN$70)</f>
        <v>0</v>
      </c>
      <c r="DO103" s="460">
        <f>(DO$70=Hire_Date)*Monthly_Salary+(AND(DO$68&lt;&gt;Hire_Month)*DN103+AND(DO$68=Hire_Month,DN103&gt;0)*DN103*(1+Annual_Cost_of_Living_Adjustment))*(End_Date&gt;=DO$70)</f>
        <v>0</v>
      </c>
      <c r="DP103" s="460">
        <f>(DP$70=Hire_Date)*Monthly_Salary+(AND(DP$68&lt;&gt;Hire_Month)*DO103+AND(DP$68=Hire_Month,DO103&gt;0)*DO103*(1+Annual_Cost_of_Living_Adjustment))*(End_Date&gt;=DP$70)</f>
        <v>0</v>
      </c>
      <c r="DQ103" s="460">
        <f>(DQ$70=Hire_Date)*Monthly_Salary+(AND(DQ$68&lt;&gt;Hire_Month)*DP103+AND(DQ$68=Hire_Month,DP103&gt;0)*DP103*(1+Annual_Cost_of_Living_Adjustment))*(End_Date&gt;=DQ$70)</f>
        <v>0</v>
      </c>
      <c r="DR103" s="460">
        <f>(DR$70=Hire_Date)*Monthly_Salary+(AND(DR$68&lt;&gt;Hire_Month)*DQ103+AND(DR$68=Hire_Month,DQ103&gt;0)*DQ103*(1+Annual_Cost_of_Living_Adjustment))*(End_Date&gt;=DR$70)</f>
        <v>0</v>
      </c>
      <c r="DS103" s="460">
        <f>(DS$70=Hire_Date)*Monthly_Salary+(AND(DS$68&lt;&gt;Hire_Month)*DR103+AND(DS$68=Hire_Month,DR103&gt;0)*DR103*(1+Annual_Cost_of_Living_Adjustment))*(End_Date&gt;=DS$70)</f>
        <v>0</v>
      </c>
      <c r="DT103" s="460">
        <f>(DT$70=Hire_Date)*Monthly_Salary+(AND(DT$68&lt;&gt;Hire_Month)*DS103+AND(DT$68=Hire_Month,DS103&gt;0)*DS103*(1+Annual_Cost_of_Living_Adjustment))*(End_Date&gt;=DT$70)</f>
        <v>0</v>
      </c>
      <c r="DU103" s="460">
        <f>(DU$70=Hire_Date)*Monthly_Salary+(AND(DU$68&lt;&gt;Hire_Month)*DT103+AND(DU$68=Hire_Month,DT103&gt;0)*DT103*(1+Annual_Cost_of_Living_Adjustment))*(End_Date&gt;=DU$70)</f>
        <v>0</v>
      </c>
      <c r="DV103" s="460">
        <f>(DV$70=Hire_Date)*Monthly_Salary+(AND(DV$68&lt;&gt;Hire_Month)*DU103+AND(DV$68=Hire_Month,DU103&gt;0)*DU103*(1+Annual_Cost_of_Living_Adjustment))*(End_Date&gt;=DV$70)</f>
        <v>0</v>
      </c>
      <c r="DW103" s="460">
        <f>(DW$70=Hire_Date)*Monthly_Salary+(AND(DW$68&lt;&gt;Hire_Month)*DV103+AND(DW$68=Hire_Month,DV103&gt;0)*DV103*(1+Annual_Cost_of_Living_Adjustment))*(End_Date&gt;=DW$70)</f>
        <v>0</v>
      </c>
      <c r="DX103" s="460">
        <f>(DX$70=Hire_Date)*Monthly_Salary+(AND(DX$68&lt;&gt;Hire_Month)*DW103+AND(DX$68=Hire_Month,DW103&gt;0)*DW103*(1+Annual_Cost_of_Living_Adjustment))*(End_Date&gt;=DX$70)</f>
        <v>0</v>
      </c>
      <c r="DY103" s="460">
        <f>(DY$70=Hire_Date)*Monthly_Salary+(AND(DY$68&lt;&gt;Hire_Month)*DX103+AND(DY$68=Hire_Month,DX103&gt;0)*DX103*(1+Annual_Cost_of_Living_Adjustment))*(End_Date&gt;=DY$70)</f>
        <v>0</v>
      </c>
      <c r="DZ103" s="460">
        <f>(DZ$70=Hire_Date)*Monthly_Salary+(AND(DZ$68&lt;&gt;Hire_Month)*DY103+AND(DZ$68=Hire_Month,DY103&gt;0)*DY103*(1+Annual_Cost_of_Living_Adjustment))*(End_Date&gt;=DZ$70)</f>
        <v>0</v>
      </c>
      <c r="EA103" s="460">
        <f>(EA$70=Hire_Date)*Monthly_Salary+(AND(EA$68&lt;&gt;Hire_Month)*DZ103+AND(EA$68=Hire_Month,DZ103&gt;0)*DZ103*(1+Annual_Cost_of_Living_Adjustment))*(End_Date&gt;=EA$70)</f>
        <v>0</v>
      </c>
      <c r="EB103" s="460">
        <f>(EB$70=Hire_Date)*Monthly_Salary+(AND(EB$68&lt;&gt;Hire_Month)*EA103+AND(EB$68=Hire_Month,EA103&gt;0)*EA103*(1+Annual_Cost_of_Living_Adjustment))*(End_Date&gt;=EB$70)</f>
        <v>0</v>
      </c>
      <c r="EC103" s="460">
        <f>(EC$70=Hire_Date)*Monthly_Salary+(AND(EC$68&lt;&gt;Hire_Month)*EB103+AND(EC$68=Hire_Month,EB103&gt;0)*EB103*(1+Annual_Cost_of_Living_Adjustment))*(End_Date&gt;=EC$70)</f>
        <v>0</v>
      </c>
      <c r="ED103" s="460">
        <f>(ED$70=Hire_Date)*Monthly_Salary+(AND(ED$68&lt;&gt;Hire_Month)*EC103+AND(ED$68=Hire_Month,EC103&gt;0)*EC103*(1+Annual_Cost_of_Living_Adjustment))*(End_Date&gt;=ED$70)</f>
        <v>0</v>
      </c>
      <c r="EE103" s="460">
        <f>(EE$70=Hire_Date)*Monthly_Salary+(AND(EE$68&lt;&gt;Hire_Month)*ED103+AND(EE$68=Hire_Month,ED103&gt;0)*ED103*(1+Annual_Cost_of_Living_Adjustment))*(End_Date&gt;=EE$70)</f>
        <v>0</v>
      </c>
      <c r="EF103" s="461">
        <f>(EF$70=Hire_Date)*Monthly_Salary+(AND(EF$68&lt;&gt;Hire_Month)*EE103+AND(EF$68=Hire_Month,EE103&gt;0)*EE103*(1+Annual_Cost_of_Living_Adjustment))*(End_Date&gt;=EF$70)</f>
        <v>0</v>
      </c>
      <c r="EG103" s="461">
        <f>(EG$70=Hire_Date)*Monthly_Salary+(AND(EG$68&lt;&gt;Hire_Month)*EF103+AND(EG$68=Hire_Month,EF103&gt;0)*EF103*(1+Annual_Cost_of_Living_Adjustment))*(End_Date&gt;=EG$70)</f>
        <v>0</v>
      </c>
      <c r="EH103" s="461">
        <f>(EH$70=Hire_Date)*Monthly_Salary+(AND(EH$68&lt;&gt;Hire_Month)*EG103+AND(EH$68=Hire_Month,EG103&gt;0)*EG103*(1+Annual_Cost_of_Living_Adjustment))*(End_Date&gt;=EH$70)</f>
        <v>0</v>
      </c>
      <c r="EI103" s="461">
        <f>(EI$70=Hire_Date)*Monthly_Salary+(AND(EI$68&lt;&gt;Hire_Month)*EH103+AND(EI$68=Hire_Month,EH103&gt;0)*EH103*(1+Annual_Cost_of_Living_Adjustment))*(End_Date&gt;=EI$70)</f>
        <v>0</v>
      </c>
      <c r="EJ103" s="461">
        <f>(EJ$70=Hire_Date)*Monthly_Salary+(AND(EJ$68&lt;&gt;Hire_Month)*EI103+AND(EJ$68=Hire_Month,EI103&gt;0)*EI103*(1+Annual_Cost_of_Living_Adjustment))*(End_Date&gt;=EJ$70)</f>
        <v>0</v>
      </c>
      <c r="EK103" s="461">
        <f>(EK$70=Hire_Date)*Monthly_Salary+(AND(EK$68&lt;&gt;Hire_Month)*EJ103+AND(EK$68=Hire_Month,EJ103&gt;0)*EJ103*(1+Annual_Cost_of_Living_Adjustment))*(End_Date&gt;=EK$70)</f>
        <v>0</v>
      </c>
      <c r="EL103" s="461">
        <f>(EL$70=Hire_Date)*Monthly_Salary+(AND(EL$68&lt;&gt;Hire_Month)*EK103+AND(EL$68=Hire_Month,EK103&gt;0)*EK103*(1+Annual_Cost_of_Living_Adjustment))*(End_Date&gt;=EL$70)</f>
        <v>0</v>
      </c>
      <c r="EM103" s="461">
        <f>(EM$70=Hire_Date)*Monthly_Salary+(AND(EM$68&lt;&gt;Hire_Month)*EL103+AND(EM$68=Hire_Month,EL103&gt;0)*EL103*(1+Annual_Cost_of_Living_Adjustment))*(End_Date&gt;=EM$70)</f>
        <v>0</v>
      </c>
      <c r="EN103" s="461">
        <f>(EN$70=Hire_Date)*Monthly_Salary+(AND(EN$68&lt;&gt;Hire_Month)*EM103+AND(EN$68=Hire_Month,EM103&gt;0)*EM103*(1+Annual_Cost_of_Living_Adjustment))*(End_Date&gt;=EN$70)</f>
        <v>0</v>
      </c>
      <c r="EO103" s="461">
        <f>(EO$70=Hire_Date)*Monthly_Salary+(AND(EO$68&lt;&gt;Hire_Month)*EN103+AND(EO$68=Hire_Month,EN103&gt;0)*EN103*(1+Annual_Cost_of_Living_Adjustment))*(End_Date&gt;=EO$70)</f>
        <v>0</v>
      </c>
      <c r="EP103" s="461">
        <f>(EP$70=Hire_Date)*Monthly_Salary+(AND(EP$68&lt;&gt;Hire_Month)*EO103+AND(EP$68=Hire_Month,EO103&gt;0)*EO103*(1+Annual_Cost_of_Living_Adjustment))*(End_Date&gt;=EP$70)</f>
        <v>0</v>
      </c>
      <c r="EQ103" s="461">
        <f>(EQ$70=Hire_Date)*Monthly_Salary+(AND(EQ$68&lt;&gt;Hire_Month)*EP103+AND(EQ$68=Hire_Month,EP103&gt;0)*EP103*(1+Annual_Cost_of_Living_Adjustment))*(End_Date&gt;=EQ$70)</f>
        <v>0</v>
      </c>
      <c r="ER103" s="461">
        <f>(ER$70=Hire_Date)*Monthly_Salary+(AND(ER$68&lt;&gt;Hire_Month)*EQ103+AND(ER$68=Hire_Month,EQ103&gt;0)*EQ103*(1+Annual_Cost_of_Living_Adjustment))*(End_Date&gt;=ER$70)</f>
        <v>0</v>
      </c>
      <c r="ES103" s="371"/>
      <c r="ET103" s="1"/>
      <c r="EU103" s="390"/>
      <c r="EV103" s="462" t="str">
        <f t="shared" si="97"/>
        <v>Sales</v>
      </c>
      <c r="EW103" s="463">
        <f>($K103&lt;DATE(Starting_Year,1,1))*1</f>
        <v>0</v>
      </c>
      <c r="EX103" s="463">
        <f>+COUNTIF(Q103,"&gt;0")*FTE</f>
        <v>0</v>
      </c>
      <c r="EY103" s="463">
        <f>+COUNTIF(R103,"&gt;0")*FTE</f>
        <v>0</v>
      </c>
      <c r="EZ103" s="463">
        <f>+COUNTIF(S103,"&gt;0")*FTE</f>
        <v>0</v>
      </c>
      <c r="FA103" s="463">
        <f>+COUNTIF(T103,"&gt;0")*FTE</f>
        <v>0</v>
      </c>
      <c r="FB103" s="463">
        <f>+COUNTIF(U103,"&gt;0")*FTE</f>
        <v>0</v>
      </c>
      <c r="FC103" s="463">
        <f>+COUNTIF(V103,"&gt;0")*FTE</f>
        <v>0</v>
      </c>
      <c r="FD103" s="463">
        <f>+COUNTIF(W103,"&gt;0")*FTE</f>
        <v>0</v>
      </c>
      <c r="FE103" s="463">
        <f>+COUNTIF(X103,"&gt;0")*FTE</f>
        <v>0</v>
      </c>
      <c r="FF103" s="463">
        <f>+COUNTIF(Y103,"&gt;0")*FTE</f>
        <v>0</v>
      </c>
      <c r="FG103" s="463">
        <f>+COUNTIF(Z103,"&gt;0")*FTE</f>
        <v>0</v>
      </c>
      <c r="FH103" s="463">
        <f>+COUNTIF(AA103,"&gt;0")*FTE</f>
        <v>0</v>
      </c>
      <c r="FI103" s="463">
        <f>+COUNTIF(AB103,"&gt;0")*FTE</f>
        <v>0</v>
      </c>
      <c r="FJ103" s="463">
        <f>+COUNTIF(AC103,"&gt;0")*FTE</f>
        <v>0</v>
      </c>
      <c r="FK103" s="463">
        <f>+COUNTIF(AD103,"&gt;0")*FTE</f>
        <v>0</v>
      </c>
      <c r="FL103" s="463">
        <f>+COUNTIF(AE103,"&gt;0")*FTE</f>
        <v>0</v>
      </c>
      <c r="FM103" s="463">
        <f>+COUNTIF(AF103,"&gt;0")*FTE</f>
        <v>0</v>
      </c>
      <c r="FN103" s="463">
        <f>+COUNTIF(AG103,"&gt;0")*FTE</f>
        <v>0</v>
      </c>
      <c r="FO103" s="463">
        <f>+COUNTIF(AH103,"&gt;0")*FTE</f>
        <v>0</v>
      </c>
      <c r="FP103" s="463">
        <f>+COUNTIF(AI103,"&gt;0")*FTE</f>
        <v>0</v>
      </c>
      <c r="FQ103" s="463">
        <f>+COUNTIF(AJ103,"&gt;0")*FTE</f>
        <v>0</v>
      </c>
      <c r="FR103" s="463">
        <f>+COUNTIF(AK103,"&gt;0")*FTE</f>
        <v>0</v>
      </c>
      <c r="FS103" s="463">
        <f>+COUNTIF(AL103,"&gt;0")*FTE</f>
        <v>0</v>
      </c>
      <c r="FT103" s="463">
        <f>+COUNTIF(AM103,"&gt;0")*FTE</f>
        <v>0</v>
      </c>
      <c r="FU103" s="463">
        <f>+COUNTIF(AN103,"&gt;0")*FTE</f>
        <v>0</v>
      </c>
      <c r="FV103" s="463">
        <f>+COUNTIF(AO103,"&gt;0")*FTE</f>
        <v>0</v>
      </c>
      <c r="FW103" s="463">
        <f>+COUNTIF(AP103,"&gt;0")*FTE</f>
        <v>0</v>
      </c>
      <c r="FX103" s="463">
        <f>+COUNTIF(AQ103,"&gt;0")*FTE</f>
        <v>0</v>
      </c>
      <c r="FY103" s="463">
        <f>+COUNTIF(AR103,"&gt;0")*FTE</f>
        <v>0</v>
      </c>
      <c r="FZ103" s="463">
        <f>+COUNTIF(AS103,"&gt;0")*FTE</f>
        <v>0</v>
      </c>
      <c r="GA103" s="463">
        <f>+COUNTIF(AT103,"&gt;0")*FTE</f>
        <v>0</v>
      </c>
      <c r="GB103" s="463">
        <f>+COUNTIF(AU103,"&gt;0")*FTE</f>
        <v>0</v>
      </c>
      <c r="GC103" s="463">
        <f>+COUNTIF(AV103,"&gt;0")*FTE</f>
        <v>0</v>
      </c>
      <c r="GD103" s="463">
        <f>+COUNTIF(AW103,"&gt;0")*FTE</f>
        <v>0</v>
      </c>
      <c r="GE103" s="463">
        <f>+COUNTIF(AX103,"&gt;0")*FTE</f>
        <v>0</v>
      </c>
      <c r="GF103" s="463">
        <f>+COUNTIF(AY103,"&gt;0")*FTE</f>
        <v>0</v>
      </c>
      <c r="GG103" s="463">
        <f>+COUNTIF(AZ103,"&gt;0")*FTE</f>
        <v>0</v>
      </c>
      <c r="GH103" s="463">
        <f>+COUNTIF(BA103,"&gt;0")*FTE</f>
        <v>0</v>
      </c>
      <c r="GI103" s="463">
        <f>+COUNTIF(BB103,"&gt;0")*FTE</f>
        <v>0</v>
      </c>
      <c r="GJ103" s="463">
        <f>+COUNTIF(BC103,"&gt;0")*FTE</f>
        <v>0</v>
      </c>
      <c r="GK103" s="463">
        <f>+COUNTIF(BD103,"&gt;0")*FTE</f>
        <v>0</v>
      </c>
      <c r="GL103" s="463">
        <f>+COUNTIF(BE103,"&gt;0")*FTE</f>
        <v>0</v>
      </c>
      <c r="GM103" s="463">
        <f>+COUNTIF(BF103,"&gt;0")*FTE</f>
        <v>0</v>
      </c>
      <c r="GN103" s="463">
        <f>+COUNTIF(BG103,"&gt;0")*FTE</f>
        <v>0</v>
      </c>
      <c r="GO103" s="463">
        <f>+COUNTIF(BH103,"&gt;0")*FTE</f>
        <v>0</v>
      </c>
      <c r="GP103" s="463">
        <f>+COUNTIF(BI103,"&gt;0")*FTE</f>
        <v>0</v>
      </c>
      <c r="GQ103" s="463">
        <f>+COUNTIF(BJ103,"&gt;0")*FTE</f>
        <v>0</v>
      </c>
      <c r="GR103" s="463">
        <f>+COUNTIF(BK103,"&gt;0")*FTE</f>
        <v>0</v>
      </c>
      <c r="GS103" s="463">
        <f>+COUNTIF(BL103,"&gt;0")*FTE</f>
        <v>0</v>
      </c>
      <c r="GT103" s="463">
        <f>+COUNTIF(BM103,"&gt;0")*FTE</f>
        <v>0</v>
      </c>
      <c r="GU103" s="463">
        <f>+COUNTIF(BN103,"&gt;0")*FTE</f>
        <v>0</v>
      </c>
      <c r="GV103" s="463">
        <f>+COUNTIF(BO103,"&gt;0")*FTE</f>
        <v>0</v>
      </c>
      <c r="GW103" s="463">
        <f>+COUNTIF(BP103,"&gt;0")*FTE</f>
        <v>0</v>
      </c>
      <c r="GX103" s="463">
        <f>+COUNTIF(BQ103,"&gt;0")*FTE</f>
        <v>0</v>
      </c>
      <c r="GY103" s="463">
        <f>+COUNTIF(BR103,"&gt;0")*FTE</f>
        <v>0</v>
      </c>
      <c r="GZ103" s="463">
        <f>+COUNTIF(BS103,"&gt;0")*FTE</f>
        <v>0</v>
      </c>
      <c r="HA103" s="463">
        <f>+COUNTIF(BT103,"&gt;0")*FTE</f>
        <v>0</v>
      </c>
      <c r="HB103" s="463">
        <f>+COUNTIF(BU103,"&gt;0")*FTE</f>
        <v>0</v>
      </c>
      <c r="HC103" s="463">
        <f>+COUNTIF(BV103,"&gt;0")*FTE</f>
        <v>0</v>
      </c>
      <c r="HD103" s="463">
        <f>+COUNTIF(BW103,"&gt;0")*FTE</f>
        <v>0</v>
      </c>
      <c r="HE103" s="463">
        <f>+COUNTIF(BX103,"&gt;0")*FTE</f>
        <v>0</v>
      </c>
      <c r="HF103" s="463">
        <f>+COUNTIF(BY103,"&gt;0")*FTE</f>
        <v>0</v>
      </c>
      <c r="HG103" s="463">
        <f>+COUNTIF(BZ103,"&gt;0")*FTE</f>
        <v>0</v>
      </c>
      <c r="HH103" s="463">
        <f>+COUNTIF(CA103,"&gt;0")*FTE</f>
        <v>0</v>
      </c>
      <c r="HI103" s="463">
        <f>+COUNTIF(CB103,"&gt;0")*FTE</f>
        <v>0</v>
      </c>
      <c r="HJ103" s="463">
        <f>+COUNTIF(CC103,"&gt;0")*FTE</f>
        <v>0</v>
      </c>
      <c r="HK103" s="463">
        <f>+COUNTIF(CD103,"&gt;0")*FTE</f>
        <v>0</v>
      </c>
      <c r="HL103" s="463">
        <f>+COUNTIF(CE103,"&gt;0")*FTE</f>
        <v>0</v>
      </c>
      <c r="HM103" s="463">
        <f>+COUNTIF(CF103,"&gt;0")*FTE</f>
        <v>0</v>
      </c>
      <c r="HN103" s="463">
        <f>+COUNTIF(CG103,"&gt;0")*FTE</f>
        <v>0</v>
      </c>
      <c r="HO103" s="463">
        <f>+COUNTIF(CH103,"&gt;0")*FTE</f>
        <v>0</v>
      </c>
      <c r="HP103" s="463">
        <f>+COUNTIF(CI103,"&gt;0")*FTE</f>
        <v>0</v>
      </c>
      <c r="HQ103" s="463">
        <f>+COUNTIF(CJ103,"&gt;0")*FTE</f>
        <v>0</v>
      </c>
      <c r="HR103" s="463">
        <f>+COUNTIF(CK103,"&gt;0")*FTE</f>
        <v>0</v>
      </c>
      <c r="HS103" s="463">
        <f>+COUNTIF(CL103,"&gt;0")*FTE</f>
        <v>0</v>
      </c>
      <c r="HT103" s="463">
        <f>+COUNTIF(CM103,"&gt;0")*FTE</f>
        <v>0</v>
      </c>
      <c r="HU103" s="463">
        <f>+COUNTIF(CN103,"&gt;0")*FTE</f>
        <v>0</v>
      </c>
      <c r="HV103" s="463">
        <f>+COUNTIF(CO103,"&gt;0")*FTE</f>
        <v>0</v>
      </c>
      <c r="HW103" s="463">
        <f>+COUNTIF(CP103,"&gt;0")*FTE</f>
        <v>0</v>
      </c>
      <c r="HX103" s="463">
        <f>+COUNTIF(CQ103,"&gt;0")*FTE</f>
        <v>0</v>
      </c>
      <c r="HY103" s="463">
        <f>+COUNTIF(CR103,"&gt;0")*FTE</f>
        <v>0</v>
      </c>
      <c r="HZ103" s="463">
        <f>+COUNTIF(CS103,"&gt;0")*FTE</f>
        <v>0</v>
      </c>
      <c r="IA103" s="463">
        <f>+COUNTIF(CT103,"&gt;0")*FTE</f>
        <v>0</v>
      </c>
      <c r="IB103" s="463">
        <f>+COUNTIF(CU103,"&gt;0")*FTE</f>
        <v>0</v>
      </c>
      <c r="IC103" s="463">
        <f>+COUNTIF(CV103,"&gt;0")*FTE</f>
        <v>0</v>
      </c>
      <c r="ID103" s="463">
        <f>+COUNTIF(CW103,"&gt;0")*FTE</f>
        <v>0</v>
      </c>
      <c r="IE103" s="463">
        <f>+COUNTIF(CX103,"&gt;0")*FTE</f>
        <v>0</v>
      </c>
      <c r="IF103" s="463">
        <f>+COUNTIF(CY103,"&gt;0")*FTE</f>
        <v>0</v>
      </c>
      <c r="IG103" s="463">
        <f>+COUNTIF(CZ103,"&gt;0")*FTE</f>
        <v>0</v>
      </c>
      <c r="IH103" s="463">
        <f>+COUNTIF(DA103,"&gt;0")*FTE</f>
        <v>0</v>
      </c>
      <c r="II103" s="463">
        <f>+COUNTIF(DB103,"&gt;0")*FTE</f>
        <v>0</v>
      </c>
      <c r="IJ103" s="463">
        <f>+COUNTIF(DC103,"&gt;0")*FTE</f>
        <v>0</v>
      </c>
      <c r="IK103" s="463">
        <f>+COUNTIF(DD103,"&gt;0")*FTE</f>
        <v>0</v>
      </c>
      <c r="IL103" s="463">
        <f>+COUNTIF(DE103,"&gt;0")*FTE</f>
        <v>0</v>
      </c>
      <c r="IM103" s="463">
        <f>+COUNTIF(DF103,"&gt;0")*FTE</f>
        <v>0</v>
      </c>
      <c r="IN103" s="463">
        <f>+COUNTIF(DG103,"&gt;0")*FTE</f>
        <v>0</v>
      </c>
      <c r="IO103" s="463">
        <f>+COUNTIF(DH103,"&gt;0")*FTE</f>
        <v>0</v>
      </c>
      <c r="IP103" s="463">
        <f>+COUNTIF(DI103,"&gt;0")*FTE</f>
        <v>0</v>
      </c>
      <c r="IQ103" s="463">
        <f>+COUNTIF(DJ103,"&gt;0")*FTE</f>
        <v>0</v>
      </c>
      <c r="IR103" s="463">
        <f>+COUNTIF(DK103,"&gt;0")*FTE</f>
        <v>0</v>
      </c>
      <c r="IS103" s="463">
        <f>+COUNTIF(DL103,"&gt;0")*FTE</f>
        <v>0</v>
      </c>
      <c r="IT103" s="463">
        <f>+COUNTIF(DM103,"&gt;0")*FTE</f>
        <v>0</v>
      </c>
      <c r="IU103" s="463">
        <f>+COUNTIF(DN103,"&gt;0")*FTE</f>
        <v>0</v>
      </c>
      <c r="IV103" s="463">
        <f>+COUNTIF(DO103,"&gt;0")*FTE</f>
        <v>0</v>
      </c>
      <c r="IW103" s="463">
        <f>+COUNTIF(DP103,"&gt;0")*FTE</f>
        <v>0</v>
      </c>
      <c r="IX103" s="463">
        <f>+COUNTIF(DQ103,"&gt;0")*FTE</f>
        <v>0</v>
      </c>
      <c r="IY103" s="463">
        <f>+COUNTIF(DR103,"&gt;0")*FTE</f>
        <v>0</v>
      </c>
      <c r="IZ103" s="463">
        <f>+COUNTIF(DS103,"&gt;0")*FTE</f>
        <v>0</v>
      </c>
      <c r="JA103" s="463">
        <f>+COUNTIF(DT103,"&gt;0")*FTE</f>
        <v>0</v>
      </c>
      <c r="JB103" s="463">
        <f>+COUNTIF(DU103,"&gt;0")*FTE</f>
        <v>0</v>
      </c>
      <c r="JC103" s="463">
        <f>+COUNTIF(DV103,"&gt;0")*FTE</f>
        <v>0</v>
      </c>
      <c r="JD103" s="463">
        <f>+COUNTIF(DW103,"&gt;0")*FTE</f>
        <v>0</v>
      </c>
      <c r="JE103" s="463">
        <f>+COUNTIF(DX103,"&gt;0")*FTE</f>
        <v>0</v>
      </c>
      <c r="JF103" s="463">
        <f>+COUNTIF(DY103,"&gt;0")*FTE</f>
        <v>0</v>
      </c>
      <c r="JG103" s="463">
        <f>+COUNTIF(DZ103,"&gt;0")*FTE</f>
        <v>0</v>
      </c>
      <c r="JH103" s="463">
        <f>+COUNTIF(EA103,"&gt;0")*FTE</f>
        <v>0</v>
      </c>
      <c r="JI103" s="463">
        <f>+COUNTIF(EB103,"&gt;0")*FTE</f>
        <v>0</v>
      </c>
      <c r="JJ103" s="463">
        <f>+COUNTIF(EC103,"&gt;0")*FTE</f>
        <v>0</v>
      </c>
      <c r="JK103" s="463">
        <f>+COUNTIF(ED103,"&gt;0")*FTE</f>
        <v>0</v>
      </c>
      <c r="JL103" s="463">
        <f>+COUNTIF(EE103,"&gt;0")*FTE</f>
        <v>0</v>
      </c>
      <c r="JM103" s="463">
        <f>+COUNTIF(EF103,"&gt;0")*FTE</f>
        <v>0</v>
      </c>
      <c r="JN103" s="463">
        <f>+COUNTIF(EG103,"&gt;0")*FTE</f>
        <v>0</v>
      </c>
      <c r="JO103" s="463">
        <f>+COUNTIF(EH103,"&gt;0")*FTE</f>
        <v>0</v>
      </c>
      <c r="JP103" s="463">
        <f>+COUNTIF(EI103,"&gt;0")*FTE</f>
        <v>0</v>
      </c>
      <c r="JQ103" s="463">
        <f>+COUNTIF(EJ103,"&gt;0")*FTE</f>
        <v>0</v>
      </c>
      <c r="JR103" s="463">
        <f>+COUNTIF(EK103,"&gt;0")*FTE</f>
        <v>0</v>
      </c>
      <c r="JS103" s="463">
        <f>+COUNTIF(EL103,"&gt;0")*FTE</f>
        <v>0</v>
      </c>
      <c r="JT103" s="463">
        <f>+COUNTIF(EM103,"&gt;0")*FTE</f>
        <v>0</v>
      </c>
      <c r="JU103" s="463">
        <f>+COUNTIF(EN103,"&gt;0")*FTE</f>
        <v>0</v>
      </c>
      <c r="JV103" s="463">
        <f>+COUNTIF(EO103,"&gt;0")*FTE</f>
        <v>0</v>
      </c>
      <c r="JW103" s="463">
        <f>+COUNTIF(EP103,"&gt;0")*FTE</f>
        <v>0</v>
      </c>
      <c r="JX103" s="463">
        <f>+COUNTIF(EQ103,"&gt;0")*FTE</f>
        <v>0</v>
      </c>
      <c r="JY103" s="463">
        <f>+COUNTIF(ER103,"&gt;0")*FTE</f>
        <v>0</v>
      </c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</row>
    <row r="104" ht="12.75" customHeight="1">
      <c r="A104" s="467"/>
      <c r="B104" s="494"/>
      <c r="C104" s="495"/>
      <c r="D104" s="496"/>
      <c r="E104" s="497"/>
      <c r="F104" s="496"/>
      <c r="G104" s="496"/>
      <c r="H104" s="496"/>
      <c r="I104" s="496"/>
      <c r="J104" s="498"/>
      <c r="K104" s="465"/>
      <c r="L104" s="466"/>
      <c r="M104" s="171"/>
      <c r="N104" s="458"/>
      <c r="O104" s="82"/>
      <c r="P104" s="459"/>
      <c r="Q104" s="460"/>
      <c r="R104" s="460"/>
      <c r="S104" s="460"/>
      <c r="T104" s="460"/>
      <c r="U104" s="460"/>
      <c r="V104" s="460"/>
      <c r="W104" s="460"/>
      <c r="X104" s="460"/>
      <c r="Y104" s="460"/>
      <c r="Z104" s="460"/>
      <c r="AA104" s="460"/>
      <c r="AB104" s="460"/>
      <c r="AC104" s="460"/>
      <c r="AD104" s="460"/>
      <c r="AE104" s="460"/>
      <c r="AF104" s="460"/>
      <c r="AG104" s="460"/>
      <c r="AH104" s="460"/>
      <c r="AI104" s="460"/>
      <c r="AJ104" s="460"/>
      <c r="AK104" s="460"/>
      <c r="AL104" s="460"/>
      <c r="AM104" s="460"/>
      <c r="AN104" s="460"/>
      <c r="AO104" s="460"/>
      <c r="AP104" s="460"/>
      <c r="AQ104" s="460"/>
      <c r="AR104" s="460"/>
      <c r="AS104" s="460"/>
      <c r="AT104" s="460"/>
      <c r="AU104" s="460"/>
      <c r="AV104" s="460"/>
      <c r="AW104" s="460"/>
      <c r="AX104" s="460"/>
      <c r="AY104" s="460"/>
      <c r="AZ104" s="460"/>
      <c r="BA104" s="460"/>
      <c r="BB104" s="460"/>
      <c r="BC104" s="460"/>
      <c r="BD104" s="460"/>
      <c r="BE104" s="460"/>
      <c r="BF104" s="460"/>
      <c r="BG104" s="460"/>
      <c r="BH104" s="460"/>
      <c r="BI104" s="460"/>
      <c r="BJ104" s="460"/>
      <c r="BK104" s="460"/>
      <c r="BL104" s="460"/>
      <c r="BM104" s="460"/>
      <c r="BN104" s="460"/>
      <c r="BO104" s="460"/>
      <c r="BP104" s="460"/>
      <c r="BQ104" s="460"/>
      <c r="BR104" s="460"/>
      <c r="BS104" s="460"/>
      <c r="BT104" s="460"/>
      <c r="BU104" s="460"/>
      <c r="BV104" s="460"/>
      <c r="BW104" s="460"/>
      <c r="BX104" s="460"/>
      <c r="BY104" s="460"/>
      <c r="BZ104" s="460"/>
      <c r="CA104" s="460"/>
      <c r="CB104" s="460"/>
      <c r="CC104" s="460"/>
      <c r="CD104" s="460"/>
      <c r="CE104" s="460"/>
      <c r="CF104" s="460"/>
      <c r="CG104" s="460"/>
      <c r="CH104" s="460"/>
      <c r="CI104" s="460"/>
      <c r="CJ104" s="460"/>
      <c r="CK104" s="460"/>
      <c r="CL104" s="460"/>
      <c r="CM104" s="460"/>
      <c r="CN104" s="460"/>
      <c r="CO104" s="460"/>
      <c r="CP104" s="460"/>
      <c r="CQ104" s="460"/>
      <c r="CR104" s="460"/>
      <c r="CS104" s="460"/>
      <c r="CT104" s="460"/>
      <c r="CU104" s="460"/>
      <c r="CV104" s="460"/>
      <c r="CW104" s="460"/>
      <c r="CX104" s="460"/>
      <c r="CY104" s="460"/>
      <c r="CZ104" s="460"/>
      <c r="DA104" s="460"/>
      <c r="DB104" s="460"/>
      <c r="DC104" s="460"/>
      <c r="DD104" s="460"/>
      <c r="DE104" s="460"/>
      <c r="DF104" s="460"/>
      <c r="DG104" s="460"/>
      <c r="DH104" s="460"/>
      <c r="DI104" s="460"/>
      <c r="DJ104" s="460"/>
      <c r="DK104" s="460"/>
      <c r="DL104" s="460"/>
      <c r="DM104" s="460"/>
      <c r="DN104" s="460"/>
      <c r="DO104" s="460"/>
      <c r="DP104" s="460"/>
      <c r="DQ104" s="460"/>
      <c r="DR104" s="460"/>
      <c r="DS104" s="460"/>
      <c r="DT104" s="460"/>
      <c r="DU104" s="460"/>
      <c r="DV104" s="460"/>
      <c r="DW104" s="460"/>
      <c r="DX104" s="460"/>
      <c r="DY104" s="460"/>
      <c r="DZ104" s="460"/>
      <c r="EA104" s="460"/>
      <c r="EB104" s="460"/>
      <c r="EC104" s="460"/>
      <c r="ED104" s="460"/>
      <c r="EE104" s="460"/>
      <c r="EF104" s="461"/>
      <c r="EG104" s="461"/>
      <c r="EH104" s="461"/>
      <c r="EI104" s="461"/>
      <c r="EJ104" s="461"/>
      <c r="EK104" s="461"/>
      <c r="EL104" s="461"/>
      <c r="EM104" s="461"/>
      <c r="EN104" s="461"/>
      <c r="EO104" s="461"/>
      <c r="EP104" s="461"/>
      <c r="EQ104" s="461"/>
      <c r="ER104" s="461"/>
      <c r="ES104" s="371"/>
      <c r="ET104" s="1"/>
      <c r="EU104" s="390"/>
      <c r="EV104" s="462"/>
      <c r="EW104" s="463"/>
      <c r="EX104" s="463"/>
      <c r="EY104" s="463"/>
      <c r="EZ104" s="463"/>
      <c r="FA104" s="463"/>
      <c r="FB104" s="463"/>
      <c r="FC104" s="463"/>
      <c r="FD104" s="463"/>
      <c r="FE104" s="463"/>
      <c r="FF104" s="463"/>
      <c r="FG104" s="463"/>
      <c r="FH104" s="463"/>
      <c r="FI104" s="463"/>
      <c r="FJ104" s="463"/>
      <c r="FK104" s="463"/>
      <c r="FL104" s="463"/>
      <c r="FM104" s="463"/>
      <c r="FN104" s="463"/>
      <c r="FO104" s="463"/>
      <c r="FP104" s="463"/>
      <c r="FQ104" s="463"/>
      <c r="FR104" s="463"/>
      <c r="FS104" s="463"/>
      <c r="FT104" s="463"/>
      <c r="FU104" s="463"/>
      <c r="FV104" s="463"/>
      <c r="FW104" s="463"/>
      <c r="FX104" s="463"/>
      <c r="FY104" s="463"/>
      <c r="FZ104" s="463"/>
      <c r="GA104" s="463"/>
      <c r="GB104" s="463"/>
      <c r="GC104" s="463"/>
      <c r="GD104" s="463"/>
      <c r="GE104" s="463"/>
      <c r="GF104" s="463"/>
      <c r="GG104" s="463"/>
      <c r="GH104" s="463"/>
      <c r="GI104" s="463"/>
      <c r="GJ104" s="463"/>
      <c r="GK104" s="463"/>
      <c r="GL104" s="463"/>
      <c r="GM104" s="463"/>
      <c r="GN104" s="463"/>
      <c r="GO104" s="463"/>
      <c r="GP104" s="463"/>
      <c r="GQ104" s="463"/>
      <c r="GR104" s="463"/>
      <c r="GS104" s="463"/>
      <c r="GT104" s="463"/>
      <c r="GU104" s="463"/>
      <c r="GV104" s="463"/>
      <c r="GW104" s="463"/>
      <c r="GX104" s="463"/>
      <c r="GY104" s="463"/>
      <c r="GZ104" s="463"/>
      <c r="HA104" s="463"/>
      <c r="HB104" s="463"/>
      <c r="HC104" s="463"/>
      <c r="HD104" s="463"/>
      <c r="HE104" s="463"/>
      <c r="HF104" s="463"/>
      <c r="HG104" s="463"/>
      <c r="HH104" s="463"/>
      <c r="HI104" s="463"/>
      <c r="HJ104" s="463"/>
      <c r="HK104" s="463"/>
      <c r="HL104" s="463"/>
      <c r="HM104" s="463"/>
      <c r="HN104" s="463"/>
      <c r="HO104" s="463"/>
      <c r="HP104" s="463"/>
      <c r="HQ104" s="463"/>
      <c r="HR104" s="463"/>
      <c r="HS104" s="463"/>
      <c r="HT104" s="463"/>
      <c r="HU104" s="463"/>
      <c r="HV104" s="463"/>
      <c r="HW104" s="463"/>
      <c r="HX104" s="463"/>
      <c r="HY104" s="463"/>
      <c r="HZ104" s="463"/>
      <c r="IA104" s="463"/>
      <c r="IB104" s="463"/>
      <c r="IC104" s="463"/>
      <c r="ID104" s="463"/>
      <c r="IE104" s="463"/>
      <c r="IF104" s="463"/>
      <c r="IG104" s="463"/>
      <c r="IH104" s="463"/>
      <c r="II104" s="463"/>
      <c r="IJ104" s="463"/>
      <c r="IK104" s="463"/>
      <c r="IL104" s="463"/>
      <c r="IM104" s="463"/>
      <c r="IN104" s="463"/>
      <c r="IO104" s="463"/>
      <c r="IP104" s="463"/>
      <c r="IQ104" s="463"/>
      <c r="IR104" s="463"/>
      <c r="IS104" s="463"/>
      <c r="IT104" s="463"/>
      <c r="IU104" s="463"/>
      <c r="IV104" s="463"/>
      <c r="IW104" s="463"/>
      <c r="IX104" s="463"/>
      <c r="IY104" s="463"/>
      <c r="IZ104" s="463"/>
      <c r="JA104" s="463"/>
      <c r="JB104" s="463"/>
      <c r="JC104" s="463"/>
      <c r="JD104" s="463"/>
      <c r="JE104" s="463"/>
      <c r="JF104" s="463"/>
      <c r="JG104" s="463"/>
      <c r="JH104" s="463"/>
      <c r="JI104" s="463"/>
      <c r="JJ104" s="463"/>
      <c r="JK104" s="463"/>
      <c r="JL104" s="463"/>
      <c r="JM104" s="463"/>
      <c r="JN104" s="463"/>
      <c r="JO104" s="463"/>
      <c r="JP104" s="463"/>
      <c r="JQ104" s="463"/>
      <c r="JR104" s="463"/>
      <c r="JS104" s="463"/>
      <c r="JT104" s="463"/>
      <c r="JU104" s="463"/>
      <c r="JV104" s="463"/>
      <c r="JW104" s="463"/>
      <c r="JX104" s="463"/>
      <c r="JY104" s="463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</row>
    <row r="105" ht="12.75" customHeight="1">
      <c r="A105" s="467"/>
      <c r="B105" s="499" t="s">
        <v>431</v>
      </c>
      <c r="C105" s="495" t="s">
        <v>376</v>
      </c>
      <c r="D105" s="496" t="s">
        <v>403</v>
      </c>
      <c r="E105" s="497">
        <v>80000.0</v>
      </c>
      <c r="F105" s="496">
        <v>1.0</v>
      </c>
      <c r="G105" s="496">
        <v>1.0</v>
      </c>
      <c r="H105" s="496"/>
      <c r="I105" s="496"/>
      <c r="J105" s="498">
        <v>1.0</v>
      </c>
      <c r="K105" s="465">
        <f>+DATE((Starting_Year+F105-1)*ISNUMBER(F105)+2099*ISBLANK(F105),G105*ISNUMBER(G105)+12*ISBLANK(G105),1)</f>
        <v>45658</v>
      </c>
      <c r="L105" s="466">
        <f>+DATE((Starting_Year+H105-1)*ISNUMBER(H105)+2099*ISBLANK(H105),I105*ISNUMBER(I105)+12*ISBLANK(I105),1)</f>
        <v>73020</v>
      </c>
      <c r="M105" s="171">
        <f t="shared" ref="M105:M136" si="98">(E105*J105)/12</f>
        <v>6666.666667</v>
      </c>
      <c r="N105" s="458" t="str">
        <f t="shared" ref="N105:N136" si="99">IF(B105&gt;0,B105,"")</f>
        <v>Sales Manager</v>
      </c>
      <c r="O105" s="82"/>
      <c r="P105" s="459"/>
      <c r="Q105" s="460">
        <f>(Q$70&gt;=Hire_Date)*Monthly_Salary+(AND(Q$68&lt;&gt;Hire_Month)*P105+AND(Q$68=Hire_Month,P105&gt;0)*P105*(1+Annual_Cost_of_Living_Adjustment))*(End_Date&gt;=Q$70)</f>
        <v>6666.666667</v>
      </c>
      <c r="R105" s="460">
        <f>(R$70=Hire_Date)*Monthly_Salary+(AND(R$68&lt;&gt;Hire_Month)*Q105+AND(R$68=Hire_Month,Q105&gt;0)*Q105*(1+Annual_Cost_of_Living_Adjustment))*(End_Date&gt;=R$70)</f>
        <v>6666.666667</v>
      </c>
      <c r="S105" s="460">
        <f>(S$70=Hire_Date)*Monthly_Salary+(AND(S$68&lt;&gt;Hire_Month)*R105+AND(S$68=Hire_Month,R105&gt;0)*R105*(1+Annual_Cost_of_Living_Adjustment))*(End_Date&gt;=S$70)</f>
        <v>6666.666667</v>
      </c>
      <c r="T105" s="460">
        <f>(T$70=Hire_Date)*Monthly_Salary+(AND(T$68&lt;&gt;Hire_Month)*S105+AND(T$68=Hire_Month,S105&gt;0)*S105*(1+Annual_Cost_of_Living_Adjustment))*(End_Date&gt;=T$70)</f>
        <v>6666.666667</v>
      </c>
      <c r="U105" s="460">
        <f>(U$70=Hire_Date)*Monthly_Salary+(AND(U$68&lt;&gt;Hire_Month)*T105+AND(U$68=Hire_Month,T105&gt;0)*T105*(1+Annual_Cost_of_Living_Adjustment))*(End_Date&gt;=U$70)</f>
        <v>6666.666667</v>
      </c>
      <c r="V105" s="460">
        <f>(V$70=Hire_Date)*Monthly_Salary+(AND(V$68&lt;&gt;Hire_Month)*U105+AND(V$68=Hire_Month,U105&gt;0)*U105*(1+Annual_Cost_of_Living_Adjustment))*(End_Date&gt;=V$70)</f>
        <v>6666.666667</v>
      </c>
      <c r="W105" s="460">
        <f>(W$70=Hire_Date)*Monthly_Salary+(AND(W$68&lt;&gt;Hire_Month)*V105+AND(W$68=Hire_Month,V105&gt;0)*V105*(1+Annual_Cost_of_Living_Adjustment))*(End_Date&gt;=W$70)</f>
        <v>6666.666667</v>
      </c>
      <c r="X105" s="460">
        <f>(X$70=Hire_Date)*Monthly_Salary+(AND(X$68&lt;&gt;Hire_Month)*W105+AND(X$68=Hire_Month,W105&gt;0)*W105*(1+Annual_Cost_of_Living_Adjustment))*(End_Date&gt;=X$70)</f>
        <v>6666.666667</v>
      </c>
      <c r="Y105" s="460">
        <f>(Y$70=Hire_Date)*Monthly_Salary+(AND(Y$68&lt;&gt;Hire_Month)*X105+AND(Y$68=Hire_Month,X105&gt;0)*X105*(1+Annual_Cost_of_Living_Adjustment))*(End_Date&gt;=Y$70)</f>
        <v>6666.666667</v>
      </c>
      <c r="Z105" s="460">
        <f>(Z$70=Hire_Date)*Monthly_Salary+(AND(Z$68&lt;&gt;Hire_Month)*Y105+AND(Z$68=Hire_Month,Y105&gt;0)*Y105*(1+Annual_Cost_of_Living_Adjustment))*(End_Date&gt;=Z$70)</f>
        <v>6666.666667</v>
      </c>
      <c r="AA105" s="460">
        <f>(AA$70=Hire_Date)*Monthly_Salary+(AND(AA$68&lt;&gt;Hire_Month)*Z105+AND(AA$68=Hire_Month,Z105&gt;0)*Z105*(1+Annual_Cost_of_Living_Adjustment))*(End_Date&gt;=AA$70)</f>
        <v>6666.666667</v>
      </c>
      <c r="AB105" s="460">
        <f>(AB$70=Hire_Date)*Monthly_Salary+(AND(AB$68&lt;&gt;Hire_Month)*AA105+AND(AB$68=Hire_Month,AA105&gt;0)*AA105*(1+Annual_Cost_of_Living_Adjustment))*(End_Date&gt;=AB$70)</f>
        <v>6666.666667</v>
      </c>
      <c r="AC105" s="460">
        <f>(AC$70=Hire_Date)*Monthly_Salary+(AND(AC$68&lt;&gt;Hire_Month)*AB105+AND(AC$68=Hire_Month,AB105&gt;0)*AB105*(1+Annual_Cost_of_Living_Adjustment))*(End_Date&gt;=AC$70)</f>
        <v>6800</v>
      </c>
      <c r="AD105" s="460">
        <f>(AD$70=Hire_Date)*Monthly_Salary+(AND(AD$68&lt;&gt;Hire_Month)*AC105+AND(AD$68=Hire_Month,AC105&gt;0)*AC105*(1+Annual_Cost_of_Living_Adjustment))*(End_Date&gt;=AD$70)</f>
        <v>6800</v>
      </c>
      <c r="AE105" s="460">
        <f>(AE$70=Hire_Date)*Monthly_Salary+(AND(AE$68&lt;&gt;Hire_Month)*AD105+AND(AE$68=Hire_Month,AD105&gt;0)*AD105*(1+Annual_Cost_of_Living_Adjustment))*(End_Date&gt;=AE$70)</f>
        <v>6800</v>
      </c>
      <c r="AF105" s="460">
        <f>(AF$70=Hire_Date)*Monthly_Salary+(AND(AF$68&lt;&gt;Hire_Month)*AE105+AND(AF$68=Hire_Month,AE105&gt;0)*AE105*(1+Annual_Cost_of_Living_Adjustment))*(End_Date&gt;=AF$70)</f>
        <v>6800</v>
      </c>
      <c r="AG105" s="460">
        <f>(AG$70=Hire_Date)*Monthly_Salary+(AND(AG$68&lt;&gt;Hire_Month)*AF105+AND(AG$68=Hire_Month,AF105&gt;0)*AF105*(1+Annual_Cost_of_Living_Adjustment))*(End_Date&gt;=AG$70)</f>
        <v>6800</v>
      </c>
      <c r="AH105" s="460">
        <f>(AH$70=Hire_Date)*Monthly_Salary+(AND(AH$68&lt;&gt;Hire_Month)*AG105+AND(AH$68=Hire_Month,AG105&gt;0)*AG105*(1+Annual_Cost_of_Living_Adjustment))*(End_Date&gt;=AH$70)</f>
        <v>6800</v>
      </c>
      <c r="AI105" s="460">
        <f>(AI$70=Hire_Date)*Monthly_Salary+(AND(AI$68&lt;&gt;Hire_Month)*AH105+AND(AI$68=Hire_Month,AH105&gt;0)*AH105*(1+Annual_Cost_of_Living_Adjustment))*(End_Date&gt;=AI$70)</f>
        <v>6800</v>
      </c>
      <c r="AJ105" s="460">
        <f>(AJ$70=Hire_Date)*Monthly_Salary+(AND(AJ$68&lt;&gt;Hire_Month)*AI105+AND(AJ$68=Hire_Month,AI105&gt;0)*AI105*(1+Annual_Cost_of_Living_Adjustment))*(End_Date&gt;=AJ$70)</f>
        <v>6800</v>
      </c>
      <c r="AK105" s="460">
        <f>(AK$70=Hire_Date)*Monthly_Salary+(AND(AK$68&lt;&gt;Hire_Month)*AJ105+AND(AK$68=Hire_Month,AJ105&gt;0)*AJ105*(1+Annual_Cost_of_Living_Adjustment))*(End_Date&gt;=AK$70)</f>
        <v>6800</v>
      </c>
      <c r="AL105" s="460">
        <f>(AL$70=Hire_Date)*Monthly_Salary+(AND(AL$68&lt;&gt;Hire_Month)*AK105+AND(AL$68=Hire_Month,AK105&gt;0)*AK105*(1+Annual_Cost_of_Living_Adjustment))*(End_Date&gt;=AL$70)</f>
        <v>6800</v>
      </c>
      <c r="AM105" s="460">
        <f>(AM$70=Hire_Date)*Monthly_Salary+(AND(AM$68&lt;&gt;Hire_Month)*AL105+AND(AM$68=Hire_Month,AL105&gt;0)*AL105*(1+Annual_Cost_of_Living_Adjustment))*(End_Date&gt;=AM$70)</f>
        <v>6800</v>
      </c>
      <c r="AN105" s="460">
        <f>(AN$70=Hire_Date)*Monthly_Salary+(AND(AN$68&lt;&gt;Hire_Month)*AM105+AND(AN$68=Hire_Month,AM105&gt;0)*AM105*(1+Annual_Cost_of_Living_Adjustment))*(End_Date&gt;=AN$70)</f>
        <v>6800</v>
      </c>
      <c r="AO105" s="460">
        <f>(AO$70=Hire_Date)*Monthly_Salary+(AND(AO$68&lt;&gt;Hire_Month)*AN105+AND(AO$68=Hire_Month,AN105&gt;0)*AN105*(1+Annual_Cost_of_Living_Adjustment))*(End_Date&gt;=AO$70)</f>
        <v>6936</v>
      </c>
      <c r="AP105" s="460">
        <f>(AP$70=Hire_Date)*Monthly_Salary+(AND(AP$68&lt;&gt;Hire_Month)*AO105+AND(AP$68=Hire_Month,AO105&gt;0)*AO105*(1+Annual_Cost_of_Living_Adjustment))*(End_Date&gt;=AP$70)</f>
        <v>6936</v>
      </c>
      <c r="AQ105" s="460">
        <f>(AQ$70=Hire_Date)*Monthly_Salary+(AND(AQ$68&lt;&gt;Hire_Month)*AP105+AND(AQ$68=Hire_Month,AP105&gt;0)*AP105*(1+Annual_Cost_of_Living_Adjustment))*(End_Date&gt;=AQ$70)</f>
        <v>6936</v>
      </c>
      <c r="AR105" s="460">
        <f>(AR$70=Hire_Date)*Monthly_Salary+(AND(AR$68&lt;&gt;Hire_Month)*AQ105+AND(AR$68=Hire_Month,AQ105&gt;0)*AQ105*(1+Annual_Cost_of_Living_Adjustment))*(End_Date&gt;=AR$70)</f>
        <v>6936</v>
      </c>
      <c r="AS105" s="460">
        <f>(AS$70=Hire_Date)*Monthly_Salary+(AND(AS$68&lt;&gt;Hire_Month)*AR105+AND(AS$68=Hire_Month,AR105&gt;0)*AR105*(1+Annual_Cost_of_Living_Adjustment))*(End_Date&gt;=AS$70)</f>
        <v>6936</v>
      </c>
      <c r="AT105" s="460">
        <f>(AT$70=Hire_Date)*Monthly_Salary+(AND(AT$68&lt;&gt;Hire_Month)*AS105+AND(AT$68=Hire_Month,AS105&gt;0)*AS105*(1+Annual_Cost_of_Living_Adjustment))*(End_Date&gt;=AT$70)</f>
        <v>6936</v>
      </c>
      <c r="AU105" s="460">
        <f>(AU$70=Hire_Date)*Monthly_Salary+(AND(AU$68&lt;&gt;Hire_Month)*AT105+AND(AU$68=Hire_Month,AT105&gt;0)*AT105*(1+Annual_Cost_of_Living_Adjustment))*(End_Date&gt;=AU$70)</f>
        <v>6936</v>
      </c>
      <c r="AV105" s="460">
        <f>(AV$70=Hire_Date)*Monthly_Salary+(AND(AV$68&lt;&gt;Hire_Month)*AU105+AND(AV$68=Hire_Month,AU105&gt;0)*AU105*(1+Annual_Cost_of_Living_Adjustment))*(End_Date&gt;=AV$70)</f>
        <v>6936</v>
      </c>
      <c r="AW105" s="460">
        <f>(AW$70=Hire_Date)*Monthly_Salary+(AND(AW$68&lt;&gt;Hire_Month)*AV105+AND(AW$68=Hire_Month,AV105&gt;0)*AV105*(1+Annual_Cost_of_Living_Adjustment))*(End_Date&gt;=AW$70)</f>
        <v>6936</v>
      </c>
      <c r="AX105" s="460">
        <f>(AX$70=Hire_Date)*Monthly_Salary+(AND(AX$68&lt;&gt;Hire_Month)*AW105+AND(AX$68=Hire_Month,AW105&gt;0)*AW105*(1+Annual_Cost_of_Living_Adjustment))*(End_Date&gt;=AX$70)</f>
        <v>6936</v>
      </c>
      <c r="AY105" s="460">
        <f>(AY$70=Hire_Date)*Monthly_Salary+(AND(AY$68&lt;&gt;Hire_Month)*AX105+AND(AY$68=Hire_Month,AX105&gt;0)*AX105*(1+Annual_Cost_of_Living_Adjustment))*(End_Date&gt;=AY$70)</f>
        <v>6936</v>
      </c>
      <c r="AZ105" s="460">
        <f>(AZ$70=Hire_Date)*Monthly_Salary+(AND(AZ$68&lt;&gt;Hire_Month)*AY105+AND(AZ$68=Hire_Month,AY105&gt;0)*AY105*(1+Annual_Cost_of_Living_Adjustment))*(End_Date&gt;=AZ$70)</f>
        <v>6936</v>
      </c>
      <c r="BA105" s="460">
        <f>(BA$70=Hire_Date)*Monthly_Salary+(AND(BA$68&lt;&gt;Hire_Month)*AZ105+AND(BA$68=Hire_Month,AZ105&gt;0)*AZ105*(1+Annual_Cost_of_Living_Adjustment))*(End_Date&gt;=BA$70)</f>
        <v>7074.72</v>
      </c>
      <c r="BB105" s="460">
        <f>(BB$70=Hire_Date)*Monthly_Salary+(AND(BB$68&lt;&gt;Hire_Month)*BA105+AND(BB$68=Hire_Month,BA105&gt;0)*BA105*(1+Annual_Cost_of_Living_Adjustment))*(End_Date&gt;=BB$70)</f>
        <v>7074.72</v>
      </c>
      <c r="BC105" s="460">
        <f>(BC$70=Hire_Date)*Monthly_Salary+(AND(BC$68&lt;&gt;Hire_Month)*BB105+AND(BC$68=Hire_Month,BB105&gt;0)*BB105*(1+Annual_Cost_of_Living_Adjustment))*(End_Date&gt;=BC$70)</f>
        <v>7074.72</v>
      </c>
      <c r="BD105" s="460">
        <f>(BD$70=Hire_Date)*Monthly_Salary+(AND(BD$68&lt;&gt;Hire_Month)*BC105+AND(BD$68=Hire_Month,BC105&gt;0)*BC105*(1+Annual_Cost_of_Living_Adjustment))*(End_Date&gt;=BD$70)</f>
        <v>7074.72</v>
      </c>
      <c r="BE105" s="460">
        <f>(BE$70=Hire_Date)*Monthly_Salary+(AND(BE$68&lt;&gt;Hire_Month)*BD105+AND(BE$68=Hire_Month,BD105&gt;0)*BD105*(1+Annual_Cost_of_Living_Adjustment))*(End_Date&gt;=BE$70)</f>
        <v>7074.72</v>
      </c>
      <c r="BF105" s="460">
        <f>(BF$70=Hire_Date)*Monthly_Salary+(AND(BF$68&lt;&gt;Hire_Month)*BE105+AND(BF$68=Hire_Month,BE105&gt;0)*BE105*(1+Annual_Cost_of_Living_Adjustment))*(End_Date&gt;=BF$70)</f>
        <v>7074.72</v>
      </c>
      <c r="BG105" s="460">
        <f>(BG$70=Hire_Date)*Monthly_Salary+(AND(BG$68&lt;&gt;Hire_Month)*BF105+AND(BG$68=Hire_Month,BF105&gt;0)*BF105*(1+Annual_Cost_of_Living_Adjustment))*(End_Date&gt;=BG$70)</f>
        <v>7074.72</v>
      </c>
      <c r="BH105" s="460">
        <f>(BH$70=Hire_Date)*Monthly_Salary+(AND(BH$68&lt;&gt;Hire_Month)*BG105+AND(BH$68=Hire_Month,BG105&gt;0)*BG105*(1+Annual_Cost_of_Living_Adjustment))*(End_Date&gt;=BH$70)</f>
        <v>7074.72</v>
      </c>
      <c r="BI105" s="460">
        <f>(BI$70=Hire_Date)*Monthly_Salary+(AND(BI$68&lt;&gt;Hire_Month)*BH105+AND(BI$68=Hire_Month,BH105&gt;0)*BH105*(1+Annual_Cost_of_Living_Adjustment))*(End_Date&gt;=BI$70)</f>
        <v>7074.72</v>
      </c>
      <c r="BJ105" s="460">
        <f>(BJ$70=Hire_Date)*Monthly_Salary+(AND(BJ$68&lt;&gt;Hire_Month)*BI105+AND(BJ$68=Hire_Month,BI105&gt;0)*BI105*(1+Annual_Cost_of_Living_Adjustment))*(End_Date&gt;=BJ$70)</f>
        <v>7074.72</v>
      </c>
      <c r="BK105" s="460">
        <f>(BK$70=Hire_Date)*Monthly_Salary+(AND(BK$68&lt;&gt;Hire_Month)*BJ105+AND(BK$68=Hire_Month,BJ105&gt;0)*BJ105*(1+Annual_Cost_of_Living_Adjustment))*(End_Date&gt;=BK$70)</f>
        <v>7074.72</v>
      </c>
      <c r="BL105" s="460">
        <f>(BL$70=Hire_Date)*Monthly_Salary+(AND(BL$68&lt;&gt;Hire_Month)*BK105+AND(BL$68=Hire_Month,BK105&gt;0)*BK105*(1+Annual_Cost_of_Living_Adjustment))*(End_Date&gt;=BL$70)</f>
        <v>7074.72</v>
      </c>
      <c r="BM105" s="460">
        <f>(BM$70=Hire_Date)*Monthly_Salary+(AND(BM$68&lt;&gt;Hire_Month)*BL105+AND(BM$68=Hire_Month,BL105&gt;0)*BL105*(1+Annual_Cost_of_Living_Adjustment))*(End_Date&gt;=BM$70)</f>
        <v>7216.2144</v>
      </c>
      <c r="BN105" s="460">
        <f>(BN$70=Hire_Date)*Monthly_Salary+(AND(BN$68&lt;&gt;Hire_Month)*BM105+AND(BN$68=Hire_Month,BM105&gt;0)*BM105*(1+Annual_Cost_of_Living_Adjustment))*(End_Date&gt;=BN$70)</f>
        <v>7216.2144</v>
      </c>
      <c r="BO105" s="460">
        <f>(BO$70=Hire_Date)*Monthly_Salary+(AND(BO$68&lt;&gt;Hire_Month)*BN105+AND(BO$68=Hire_Month,BN105&gt;0)*BN105*(1+Annual_Cost_of_Living_Adjustment))*(End_Date&gt;=BO$70)</f>
        <v>7216.2144</v>
      </c>
      <c r="BP105" s="460">
        <f>(BP$70=Hire_Date)*Monthly_Salary+(AND(BP$68&lt;&gt;Hire_Month)*BO105+AND(BP$68=Hire_Month,BO105&gt;0)*BO105*(1+Annual_Cost_of_Living_Adjustment))*(End_Date&gt;=BP$70)</f>
        <v>7216.2144</v>
      </c>
      <c r="BQ105" s="460">
        <f>(BQ$70=Hire_Date)*Monthly_Salary+(AND(BQ$68&lt;&gt;Hire_Month)*BP105+AND(BQ$68=Hire_Month,BP105&gt;0)*BP105*(1+Annual_Cost_of_Living_Adjustment))*(End_Date&gt;=BQ$70)</f>
        <v>7216.2144</v>
      </c>
      <c r="BR105" s="460">
        <f>(BR$70=Hire_Date)*Monthly_Salary+(AND(BR$68&lt;&gt;Hire_Month)*BQ105+AND(BR$68=Hire_Month,BQ105&gt;0)*BQ105*(1+Annual_Cost_of_Living_Adjustment))*(End_Date&gt;=BR$70)</f>
        <v>7216.2144</v>
      </c>
      <c r="BS105" s="460">
        <f>(BS$70=Hire_Date)*Monthly_Salary+(AND(BS$68&lt;&gt;Hire_Month)*BR105+AND(BS$68=Hire_Month,BR105&gt;0)*BR105*(1+Annual_Cost_of_Living_Adjustment))*(End_Date&gt;=BS$70)</f>
        <v>7216.2144</v>
      </c>
      <c r="BT105" s="460">
        <f>(BT$70=Hire_Date)*Monthly_Salary+(AND(BT$68&lt;&gt;Hire_Month)*BS105+AND(BT$68=Hire_Month,BS105&gt;0)*BS105*(1+Annual_Cost_of_Living_Adjustment))*(End_Date&gt;=BT$70)</f>
        <v>7216.2144</v>
      </c>
      <c r="BU105" s="460">
        <f>(BU$70=Hire_Date)*Monthly_Salary+(AND(BU$68&lt;&gt;Hire_Month)*BT105+AND(BU$68=Hire_Month,BT105&gt;0)*BT105*(1+Annual_Cost_of_Living_Adjustment))*(End_Date&gt;=BU$70)</f>
        <v>7216.2144</v>
      </c>
      <c r="BV105" s="460">
        <f>(BV$70=Hire_Date)*Monthly_Salary+(AND(BV$68&lt;&gt;Hire_Month)*BU105+AND(BV$68=Hire_Month,BU105&gt;0)*BU105*(1+Annual_Cost_of_Living_Adjustment))*(End_Date&gt;=BV$70)</f>
        <v>7216.2144</v>
      </c>
      <c r="BW105" s="460">
        <f>(BW$70=Hire_Date)*Monthly_Salary+(AND(BW$68&lt;&gt;Hire_Month)*BV105+AND(BW$68=Hire_Month,BV105&gt;0)*BV105*(1+Annual_Cost_of_Living_Adjustment))*(End_Date&gt;=BW$70)</f>
        <v>7216.2144</v>
      </c>
      <c r="BX105" s="460">
        <f>(BX$70=Hire_Date)*Monthly_Salary+(AND(BX$68&lt;&gt;Hire_Month)*BW105+AND(BX$68=Hire_Month,BW105&gt;0)*BW105*(1+Annual_Cost_of_Living_Adjustment))*(End_Date&gt;=BX$70)</f>
        <v>7216.2144</v>
      </c>
      <c r="BY105" s="460">
        <f>(BY$70=Hire_Date)*Monthly_Salary+(AND(BY$68&lt;&gt;Hire_Month)*BX105+AND(BY$68=Hire_Month,BX105&gt;0)*BX105*(1+Annual_Cost_of_Living_Adjustment))*(End_Date&gt;=BY$70)</f>
        <v>7360.538688</v>
      </c>
      <c r="BZ105" s="460">
        <f>(BZ$70=Hire_Date)*Monthly_Salary+(AND(BZ$68&lt;&gt;Hire_Month)*BY105+AND(BZ$68=Hire_Month,BY105&gt;0)*BY105*(1+Annual_Cost_of_Living_Adjustment))*(End_Date&gt;=BZ$70)</f>
        <v>7360.538688</v>
      </c>
      <c r="CA105" s="460">
        <f>(CA$70=Hire_Date)*Monthly_Salary+(AND(CA$68&lt;&gt;Hire_Month)*BZ105+AND(CA$68=Hire_Month,BZ105&gt;0)*BZ105*(1+Annual_Cost_of_Living_Adjustment))*(End_Date&gt;=CA$70)</f>
        <v>7360.538688</v>
      </c>
      <c r="CB105" s="460">
        <f>(CB$70=Hire_Date)*Monthly_Salary+(AND(CB$68&lt;&gt;Hire_Month)*CA105+AND(CB$68=Hire_Month,CA105&gt;0)*CA105*(1+Annual_Cost_of_Living_Adjustment))*(End_Date&gt;=CB$70)</f>
        <v>7360.538688</v>
      </c>
      <c r="CC105" s="460">
        <f>(CC$70=Hire_Date)*Monthly_Salary+(AND(CC$68&lt;&gt;Hire_Month)*CB105+AND(CC$68=Hire_Month,CB105&gt;0)*CB105*(1+Annual_Cost_of_Living_Adjustment))*(End_Date&gt;=CC$70)</f>
        <v>7360.538688</v>
      </c>
      <c r="CD105" s="460">
        <f>(CD$70=Hire_Date)*Monthly_Salary+(AND(CD$68&lt;&gt;Hire_Month)*CC105+AND(CD$68=Hire_Month,CC105&gt;0)*CC105*(1+Annual_Cost_of_Living_Adjustment))*(End_Date&gt;=CD$70)</f>
        <v>7360.538688</v>
      </c>
      <c r="CE105" s="460">
        <f>(CE$70=Hire_Date)*Monthly_Salary+(AND(CE$68&lt;&gt;Hire_Month)*CD105+AND(CE$68=Hire_Month,CD105&gt;0)*CD105*(1+Annual_Cost_of_Living_Adjustment))*(End_Date&gt;=CE$70)</f>
        <v>7360.538688</v>
      </c>
      <c r="CF105" s="460">
        <f>(CF$70=Hire_Date)*Monthly_Salary+(AND(CF$68&lt;&gt;Hire_Month)*CE105+AND(CF$68=Hire_Month,CE105&gt;0)*CE105*(1+Annual_Cost_of_Living_Adjustment))*(End_Date&gt;=CF$70)</f>
        <v>7360.538688</v>
      </c>
      <c r="CG105" s="460">
        <f>(CG$70=Hire_Date)*Monthly_Salary+(AND(CG$68&lt;&gt;Hire_Month)*CF105+AND(CG$68=Hire_Month,CF105&gt;0)*CF105*(1+Annual_Cost_of_Living_Adjustment))*(End_Date&gt;=CG$70)</f>
        <v>7360.538688</v>
      </c>
      <c r="CH105" s="460">
        <f>(CH$70=Hire_Date)*Monthly_Salary+(AND(CH$68&lt;&gt;Hire_Month)*CG105+AND(CH$68=Hire_Month,CG105&gt;0)*CG105*(1+Annual_Cost_of_Living_Adjustment))*(End_Date&gt;=CH$70)</f>
        <v>7360.538688</v>
      </c>
      <c r="CI105" s="460">
        <f>(CI$70=Hire_Date)*Monthly_Salary+(AND(CI$68&lt;&gt;Hire_Month)*CH105+AND(CI$68=Hire_Month,CH105&gt;0)*CH105*(1+Annual_Cost_of_Living_Adjustment))*(End_Date&gt;=CI$70)</f>
        <v>7360.538688</v>
      </c>
      <c r="CJ105" s="460">
        <f>(CJ$70=Hire_Date)*Monthly_Salary+(AND(CJ$68&lt;&gt;Hire_Month)*CI105+AND(CJ$68=Hire_Month,CI105&gt;0)*CI105*(1+Annual_Cost_of_Living_Adjustment))*(End_Date&gt;=CJ$70)</f>
        <v>7360.538688</v>
      </c>
      <c r="CK105" s="460">
        <f>(CK$70=Hire_Date)*Monthly_Salary+(AND(CK$68&lt;&gt;Hire_Month)*CJ105+AND(CK$68=Hire_Month,CJ105&gt;0)*CJ105*(1+Annual_Cost_of_Living_Adjustment))*(End_Date&gt;=CK$70)</f>
        <v>7507.749462</v>
      </c>
      <c r="CL105" s="460">
        <f>(CL$70=Hire_Date)*Monthly_Salary+(AND(CL$68&lt;&gt;Hire_Month)*CK105+AND(CL$68=Hire_Month,CK105&gt;0)*CK105*(1+Annual_Cost_of_Living_Adjustment))*(End_Date&gt;=CL$70)</f>
        <v>7507.749462</v>
      </c>
      <c r="CM105" s="460">
        <f>(CM$70=Hire_Date)*Monthly_Salary+(AND(CM$68&lt;&gt;Hire_Month)*CL105+AND(CM$68=Hire_Month,CL105&gt;0)*CL105*(1+Annual_Cost_of_Living_Adjustment))*(End_Date&gt;=CM$70)</f>
        <v>7507.749462</v>
      </c>
      <c r="CN105" s="460">
        <f>(CN$70=Hire_Date)*Monthly_Salary+(AND(CN$68&lt;&gt;Hire_Month)*CM105+AND(CN$68=Hire_Month,CM105&gt;0)*CM105*(1+Annual_Cost_of_Living_Adjustment))*(End_Date&gt;=CN$70)</f>
        <v>7507.749462</v>
      </c>
      <c r="CO105" s="460">
        <f>(CO$70=Hire_Date)*Monthly_Salary+(AND(CO$68&lt;&gt;Hire_Month)*CN105+AND(CO$68=Hire_Month,CN105&gt;0)*CN105*(1+Annual_Cost_of_Living_Adjustment))*(End_Date&gt;=CO$70)</f>
        <v>7507.749462</v>
      </c>
      <c r="CP105" s="460">
        <f>(CP$70=Hire_Date)*Monthly_Salary+(AND(CP$68&lt;&gt;Hire_Month)*CO105+AND(CP$68=Hire_Month,CO105&gt;0)*CO105*(1+Annual_Cost_of_Living_Adjustment))*(End_Date&gt;=CP$70)</f>
        <v>7507.749462</v>
      </c>
      <c r="CQ105" s="460">
        <f>(CQ$70=Hire_Date)*Monthly_Salary+(AND(CQ$68&lt;&gt;Hire_Month)*CP105+AND(CQ$68=Hire_Month,CP105&gt;0)*CP105*(1+Annual_Cost_of_Living_Adjustment))*(End_Date&gt;=CQ$70)</f>
        <v>7507.749462</v>
      </c>
      <c r="CR105" s="460">
        <f>(CR$70=Hire_Date)*Monthly_Salary+(AND(CR$68&lt;&gt;Hire_Month)*CQ105+AND(CR$68=Hire_Month,CQ105&gt;0)*CQ105*(1+Annual_Cost_of_Living_Adjustment))*(End_Date&gt;=CR$70)</f>
        <v>7507.749462</v>
      </c>
      <c r="CS105" s="460">
        <f>(CS$70=Hire_Date)*Monthly_Salary+(AND(CS$68&lt;&gt;Hire_Month)*CR105+AND(CS$68=Hire_Month,CR105&gt;0)*CR105*(1+Annual_Cost_of_Living_Adjustment))*(End_Date&gt;=CS$70)</f>
        <v>7507.749462</v>
      </c>
      <c r="CT105" s="460">
        <f>(CT$70=Hire_Date)*Monthly_Salary+(AND(CT$68&lt;&gt;Hire_Month)*CS105+AND(CT$68=Hire_Month,CS105&gt;0)*CS105*(1+Annual_Cost_of_Living_Adjustment))*(End_Date&gt;=CT$70)</f>
        <v>7507.749462</v>
      </c>
      <c r="CU105" s="460">
        <f>(CU$70=Hire_Date)*Monthly_Salary+(AND(CU$68&lt;&gt;Hire_Month)*CT105+AND(CU$68=Hire_Month,CT105&gt;0)*CT105*(1+Annual_Cost_of_Living_Adjustment))*(End_Date&gt;=CU$70)</f>
        <v>7507.749462</v>
      </c>
      <c r="CV105" s="460">
        <f>(CV$70=Hire_Date)*Monthly_Salary+(AND(CV$68&lt;&gt;Hire_Month)*CU105+AND(CV$68=Hire_Month,CU105&gt;0)*CU105*(1+Annual_Cost_of_Living_Adjustment))*(End_Date&gt;=CV$70)</f>
        <v>7507.749462</v>
      </c>
      <c r="CW105" s="460">
        <f>(CW$70=Hire_Date)*Monthly_Salary+(AND(CW$68&lt;&gt;Hire_Month)*CV105+AND(CW$68=Hire_Month,CV105&gt;0)*CV105*(1+Annual_Cost_of_Living_Adjustment))*(End_Date&gt;=CW$70)</f>
        <v>7657.904451</v>
      </c>
      <c r="CX105" s="460">
        <f>(CX$70=Hire_Date)*Monthly_Salary+(AND(CX$68&lt;&gt;Hire_Month)*CW105+AND(CX$68=Hire_Month,CW105&gt;0)*CW105*(1+Annual_Cost_of_Living_Adjustment))*(End_Date&gt;=CX$70)</f>
        <v>7657.904451</v>
      </c>
      <c r="CY105" s="460">
        <f>(CY$70=Hire_Date)*Monthly_Salary+(AND(CY$68&lt;&gt;Hire_Month)*CX105+AND(CY$68=Hire_Month,CX105&gt;0)*CX105*(1+Annual_Cost_of_Living_Adjustment))*(End_Date&gt;=CY$70)</f>
        <v>7657.904451</v>
      </c>
      <c r="CZ105" s="460">
        <f>(CZ$70=Hire_Date)*Monthly_Salary+(AND(CZ$68&lt;&gt;Hire_Month)*CY105+AND(CZ$68=Hire_Month,CY105&gt;0)*CY105*(1+Annual_Cost_of_Living_Adjustment))*(End_Date&gt;=CZ$70)</f>
        <v>7657.904451</v>
      </c>
      <c r="DA105" s="460">
        <f>(DA$70=Hire_Date)*Monthly_Salary+(AND(DA$68&lt;&gt;Hire_Month)*CZ105+AND(DA$68=Hire_Month,CZ105&gt;0)*CZ105*(1+Annual_Cost_of_Living_Adjustment))*(End_Date&gt;=DA$70)</f>
        <v>7657.904451</v>
      </c>
      <c r="DB105" s="460">
        <f>(DB$70=Hire_Date)*Monthly_Salary+(AND(DB$68&lt;&gt;Hire_Month)*DA105+AND(DB$68=Hire_Month,DA105&gt;0)*DA105*(1+Annual_Cost_of_Living_Adjustment))*(End_Date&gt;=DB$70)</f>
        <v>7657.904451</v>
      </c>
      <c r="DC105" s="460">
        <f>(DC$70=Hire_Date)*Monthly_Salary+(AND(DC$68&lt;&gt;Hire_Month)*DB105+AND(DC$68=Hire_Month,DB105&gt;0)*DB105*(1+Annual_Cost_of_Living_Adjustment))*(End_Date&gt;=DC$70)</f>
        <v>7657.904451</v>
      </c>
      <c r="DD105" s="460">
        <f>(DD$70=Hire_Date)*Monthly_Salary+(AND(DD$68&lt;&gt;Hire_Month)*DC105+AND(DD$68=Hire_Month,DC105&gt;0)*DC105*(1+Annual_Cost_of_Living_Adjustment))*(End_Date&gt;=DD$70)</f>
        <v>7657.904451</v>
      </c>
      <c r="DE105" s="460">
        <f>(DE$70=Hire_Date)*Monthly_Salary+(AND(DE$68&lt;&gt;Hire_Month)*DD105+AND(DE$68=Hire_Month,DD105&gt;0)*DD105*(1+Annual_Cost_of_Living_Adjustment))*(End_Date&gt;=DE$70)</f>
        <v>7657.904451</v>
      </c>
      <c r="DF105" s="460">
        <f>(DF$70=Hire_Date)*Monthly_Salary+(AND(DF$68&lt;&gt;Hire_Month)*DE105+AND(DF$68=Hire_Month,DE105&gt;0)*DE105*(1+Annual_Cost_of_Living_Adjustment))*(End_Date&gt;=DF$70)</f>
        <v>7657.904451</v>
      </c>
      <c r="DG105" s="460">
        <f>(DG$70=Hire_Date)*Monthly_Salary+(AND(DG$68&lt;&gt;Hire_Month)*DF105+AND(DG$68=Hire_Month,DF105&gt;0)*DF105*(1+Annual_Cost_of_Living_Adjustment))*(End_Date&gt;=DG$70)</f>
        <v>7657.904451</v>
      </c>
      <c r="DH105" s="460">
        <f>(DH$70=Hire_Date)*Monthly_Salary+(AND(DH$68&lt;&gt;Hire_Month)*DG105+AND(DH$68=Hire_Month,DG105&gt;0)*DG105*(1+Annual_Cost_of_Living_Adjustment))*(End_Date&gt;=DH$70)</f>
        <v>7657.904451</v>
      </c>
      <c r="DI105" s="460">
        <f>(DI$70=Hire_Date)*Monthly_Salary+(AND(DI$68&lt;&gt;Hire_Month)*DH105+AND(DI$68=Hire_Month,DH105&gt;0)*DH105*(1+Annual_Cost_of_Living_Adjustment))*(End_Date&gt;=DI$70)</f>
        <v>7811.06254</v>
      </c>
      <c r="DJ105" s="460">
        <f>(DJ$70=Hire_Date)*Monthly_Salary+(AND(DJ$68&lt;&gt;Hire_Month)*DI105+AND(DJ$68=Hire_Month,DI105&gt;0)*DI105*(1+Annual_Cost_of_Living_Adjustment))*(End_Date&gt;=DJ$70)</f>
        <v>7811.06254</v>
      </c>
      <c r="DK105" s="460">
        <f>(DK$70=Hire_Date)*Monthly_Salary+(AND(DK$68&lt;&gt;Hire_Month)*DJ105+AND(DK$68=Hire_Month,DJ105&gt;0)*DJ105*(1+Annual_Cost_of_Living_Adjustment))*(End_Date&gt;=DK$70)</f>
        <v>7811.06254</v>
      </c>
      <c r="DL105" s="460">
        <f>(DL$70=Hire_Date)*Monthly_Salary+(AND(DL$68&lt;&gt;Hire_Month)*DK105+AND(DL$68=Hire_Month,DK105&gt;0)*DK105*(1+Annual_Cost_of_Living_Adjustment))*(End_Date&gt;=DL$70)</f>
        <v>7811.06254</v>
      </c>
      <c r="DM105" s="460">
        <f>(DM$70=Hire_Date)*Monthly_Salary+(AND(DM$68&lt;&gt;Hire_Month)*DL105+AND(DM$68=Hire_Month,DL105&gt;0)*DL105*(1+Annual_Cost_of_Living_Adjustment))*(End_Date&gt;=DM$70)</f>
        <v>7811.06254</v>
      </c>
      <c r="DN105" s="460">
        <f>(DN$70=Hire_Date)*Monthly_Salary+(AND(DN$68&lt;&gt;Hire_Month)*DM105+AND(DN$68=Hire_Month,DM105&gt;0)*DM105*(1+Annual_Cost_of_Living_Adjustment))*(End_Date&gt;=DN$70)</f>
        <v>7811.06254</v>
      </c>
      <c r="DO105" s="460">
        <f>(DO$70=Hire_Date)*Monthly_Salary+(AND(DO$68&lt;&gt;Hire_Month)*DN105+AND(DO$68=Hire_Month,DN105&gt;0)*DN105*(1+Annual_Cost_of_Living_Adjustment))*(End_Date&gt;=DO$70)</f>
        <v>7811.06254</v>
      </c>
      <c r="DP105" s="460">
        <f>(DP$70=Hire_Date)*Monthly_Salary+(AND(DP$68&lt;&gt;Hire_Month)*DO105+AND(DP$68=Hire_Month,DO105&gt;0)*DO105*(1+Annual_Cost_of_Living_Adjustment))*(End_Date&gt;=DP$70)</f>
        <v>7811.06254</v>
      </c>
      <c r="DQ105" s="460">
        <f>(DQ$70=Hire_Date)*Monthly_Salary+(AND(DQ$68&lt;&gt;Hire_Month)*DP105+AND(DQ$68=Hire_Month,DP105&gt;0)*DP105*(1+Annual_Cost_of_Living_Adjustment))*(End_Date&gt;=DQ$70)</f>
        <v>7811.06254</v>
      </c>
      <c r="DR105" s="460">
        <f>(DR$70=Hire_Date)*Monthly_Salary+(AND(DR$68&lt;&gt;Hire_Month)*DQ105+AND(DR$68=Hire_Month,DQ105&gt;0)*DQ105*(1+Annual_Cost_of_Living_Adjustment))*(End_Date&gt;=DR$70)</f>
        <v>7811.06254</v>
      </c>
      <c r="DS105" s="460">
        <f>(DS$70=Hire_Date)*Monthly_Salary+(AND(DS$68&lt;&gt;Hire_Month)*DR105+AND(DS$68=Hire_Month,DR105&gt;0)*DR105*(1+Annual_Cost_of_Living_Adjustment))*(End_Date&gt;=DS$70)</f>
        <v>7811.06254</v>
      </c>
      <c r="DT105" s="460">
        <f>(DT$70=Hire_Date)*Monthly_Salary+(AND(DT$68&lt;&gt;Hire_Month)*DS105+AND(DT$68=Hire_Month,DS105&gt;0)*DS105*(1+Annual_Cost_of_Living_Adjustment))*(End_Date&gt;=DT$70)</f>
        <v>7811.06254</v>
      </c>
      <c r="DU105" s="460">
        <f>(DU$70=Hire_Date)*Monthly_Salary+(AND(DU$68&lt;&gt;Hire_Month)*DT105+AND(DU$68=Hire_Month,DT105&gt;0)*DT105*(1+Annual_Cost_of_Living_Adjustment))*(End_Date&gt;=DU$70)</f>
        <v>7967.283791</v>
      </c>
      <c r="DV105" s="460">
        <f>(DV$70=Hire_Date)*Monthly_Salary+(AND(DV$68&lt;&gt;Hire_Month)*DU105+AND(DV$68=Hire_Month,DU105&gt;0)*DU105*(1+Annual_Cost_of_Living_Adjustment))*(End_Date&gt;=DV$70)</f>
        <v>7967.283791</v>
      </c>
      <c r="DW105" s="460">
        <f>(DW$70=Hire_Date)*Monthly_Salary+(AND(DW$68&lt;&gt;Hire_Month)*DV105+AND(DW$68=Hire_Month,DV105&gt;0)*DV105*(1+Annual_Cost_of_Living_Adjustment))*(End_Date&gt;=DW$70)</f>
        <v>7967.283791</v>
      </c>
      <c r="DX105" s="460">
        <f>(DX$70=Hire_Date)*Monthly_Salary+(AND(DX$68&lt;&gt;Hire_Month)*DW105+AND(DX$68=Hire_Month,DW105&gt;0)*DW105*(1+Annual_Cost_of_Living_Adjustment))*(End_Date&gt;=DX$70)</f>
        <v>7967.283791</v>
      </c>
      <c r="DY105" s="460">
        <f>(DY$70=Hire_Date)*Monthly_Salary+(AND(DY$68&lt;&gt;Hire_Month)*DX105+AND(DY$68=Hire_Month,DX105&gt;0)*DX105*(1+Annual_Cost_of_Living_Adjustment))*(End_Date&gt;=DY$70)</f>
        <v>7967.283791</v>
      </c>
      <c r="DZ105" s="460">
        <f>(DZ$70=Hire_Date)*Monthly_Salary+(AND(DZ$68&lt;&gt;Hire_Month)*DY105+AND(DZ$68=Hire_Month,DY105&gt;0)*DY105*(1+Annual_Cost_of_Living_Adjustment))*(End_Date&gt;=DZ$70)</f>
        <v>7967.283791</v>
      </c>
      <c r="EA105" s="460">
        <f>(EA$70=Hire_Date)*Monthly_Salary+(AND(EA$68&lt;&gt;Hire_Month)*DZ105+AND(EA$68=Hire_Month,DZ105&gt;0)*DZ105*(1+Annual_Cost_of_Living_Adjustment))*(End_Date&gt;=EA$70)</f>
        <v>7967.283791</v>
      </c>
      <c r="EB105" s="460">
        <f>(EB$70=Hire_Date)*Monthly_Salary+(AND(EB$68&lt;&gt;Hire_Month)*EA105+AND(EB$68=Hire_Month,EA105&gt;0)*EA105*(1+Annual_Cost_of_Living_Adjustment))*(End_Date&gt;=EB$70)</f>
        <v>7967.283791</v>
      </c>
      <c r="EC105" s="460">
        <f>(EC$70=Hire_Date)*Monthly_Salary+(AND(EC$68&lt;&gt;Hire_Month)*EB105+AND(EC$68=Hire_Month,EB105&gt;0)*EB105*(1+Annual_Cost_of_Living_Adjustment))*(End_Date&gt;=EC$70)</f>
        <v>7967.283791</v>
      </c>
      <c r="ED105" s="460">
        <f>(ED$70=Hire_Date)*Monthly_Salary+(AND(ED$68&lt;&gt;Hire_Month)*EC105+AND(ED$68=Hire_Month,EC105&gt;0)*EC105*(1+Annual_Cost_of_Living_Adjustment))*(End_Date&gt;=ED$70)</f>
        <v>7967.283791</v>
      </c>
      <c r="EE105" s="460">
        <f>(EE$70=Hire_Date)*Monthly_Salary+(AND(EE$68&lt;&gt;Hire_Month)*ED105+AND(EE$68=Hire_Month,ED105&gt;0)*ED105*(1+Annual_Cost_of_Living_Adjustment))*(End_Date&gt;=EE$70)</f>
        <v>7967.283791</v>
      </c>
      <c r="EF105" s="461">
        <f>(EF$70=Hire_Date)*Monthly_Salary+(AND(EF$68&lt;&gt;Hire_Month)*EE105+AND(EF$68=Hire_Month,EE105&gt;0)*EE105*(1+Annual_Cost_of_Living_Adjustment))*(End_Date&gt;=EF$70)</f>
        <v>7967.283791</v>
      </c>
      <c r="EG105" s="461">
        <f>(EG$70=Hire_Date)*Monthly_Salary+(AND(EG$68&lt;&gt;Hire_Month)*EF105+AND(EG$68=Hire_Month,EF105&gt;0)*EF105*(1+Annual_Cost_of_Living_Adjustment))*(End_Date&gt;=EG$70)</f>
        <v>8126.629467</v>
      </c>
      <c r="EH105" s="461">
        <f>(EH$70=Hire_Date)*Monthly_Salary+(AND(EH$68&lt;&gt;Hire_Month)*EG105+AND(EH$68=Hire_Month,EG105&gt;0)*EG105*(1+Annual_Cost_of_Living_Adjustment))*(End_Date&gt;=EH$70)</f>
        <v>8126.629467</v>
      </c>
      <c r="EI105" s="461">
        <f>(EI$70=Hire_Date)*Monthly_Salary+(AND(EI$68&lt;&gt;Hire_Month)*EH105+AND(EI$68=Hire_Month,EH105&gt;0)*EH105*(1+Annual_Cost_of_Living_Adjustment))*(End_Date&gt;=EI$70)</f>
        <v>8126.629467</v>
      </c>
      <c r="EJ105" s="461">
        <f>(EJ$70=Hire_Date)*Monthly_Salary+(AND(EJ$68&lt;&gt;Hire_Month)*EI105+AND(EJ$68=Hire_Month,EI105&gt;0)*EI105*(1+Annual_Cost_of_Living_Adjustment))*(End_Date&gt;=EJ$70)</f>
        <v>8126.629467</v>
      </c>
      <c r="EK105" s="461">
        <f>(EK$70=Hire_Date)*Monthly_Salary+(AND(EK$68&lt;&gt;Hire_Month)*EJ105+AND(EK$68=Hire_Month,EJ105&gt;0)*EJ105*(1+Annual_Cost_of_Living_Adjustment))*(End_Date&gt;=EK$70)</f>
        <v>8126.629467</v>
      </c>
      <c r="EL105" s="461">
        <f>(EL$70=Hire_Date)*Monthly_Salary+(AND(EL$68&lt;&gt;Hire_Month)*EK105+AND(EL$68=Hire_Month,EK105&gt;0)*EK105*(1+Annual_Cost_of_Living_Adjustment))*(End_Date&gt;=EL$70)</f>
        <v>8126.629467</v>
      </c>
      <c r="EM105" s="461">
        <f>(EM$70=Hire_Date)*Monthly_Salary+(AND(EM$68&lt;&gt;Hire_Month)*EL105+AND(EM$68=Hire_Month,EL105&gt;0)*EL105*(1+Annual_Cost_of_Living_Adjustment))*(End_Date&gt;=EM$70)</f>
        <v>8126.629467</v>
      </c>
      <c r="EN105" s="461">
        <f>(EN$70=Hire_Date)*Monthly_Salary+(AND(EN$68&lt;&gt;Hire_Month)*EM105+AND(EN$68=Hire_Month,EM105&gt;0)*EM105*(1+Annual_Cost_of_Living_Adjustment))*(End_Date&gt;=EN$70)</f>
        <v>8126.629467</v>
      </c>
      <c r="EO105" s="461">
        <f>(EO$70=Hire_Date)*Monthly_Salary+(AND(EO$68&lt;&gt;Hire_Month)*EN105+AND(EO$68=Hire_Month,EN105&gt;0)*EN105*(1+Annual_Cost_of_Living_Adjustment))*(End_Date&gt;=EO$70)</f>
        <v>8126.629467</v>
      </c>
      <c r="EP105" s="461">
        <f>(EP$70=Hire_Date)*Monthly_Salary+(AND(EP$68&lt;&gt;Hire_Month)*EO105+AND(EP$68=Hire_Month,EO105&gt;0)*EO105*(1+Annual_Cost_of_Living_Adjustment))*(End_Date&gt;=EP$70)</f>
        <v>8126.629467</v>
      </c>
      <c r="EQ105" s="461">
        <f>(EQ$70=Hire_Date)*Monthly_Salary+(AND(EQ$68&lt;&gt;Hire_Month)*EP105+AND(EQ$68=Hire_Month,EP105&gt;0)*EP105*(1+Annual_Cost_of_Living_Adjustment))*(End_Date&gt;=EQ$70)</f>
        <v>8126.629467</v>
      </c>
      <c r="ER105" s="461">
        <f>(ER$70=Hire_Date)*Monthly_Salary+(AND(ER$68&lt;&gt;Hire_Month)*EQ105+AND(ER$68=Hire_Month,EQ105&gt;0)*EQ105*(1+Annual_Cost_of_Living_Adjustment))*(End_Date&gt;=ER$70)</f>
        <v>8126.629467</v>
      </c>
      <c r="ES105" s="371"/>
      <c r="ET105" s="1"/>
      <c r="EU105" s="390"/>
      <c r="EV105" s="462" t="str">
        <f t="shared" ref="EV105:EV137" si="100">N105</f>
        <v>Sales Manager</v>
      </c>
      <c r="EW105" s="463">
        <f>($K105&lt;DATE(Starting_Year,1,1))*1</f>
        <v>0</v>
      </c>
      <c r="EX105" s="463">
        <f>+COUNTIF(Q105,"&gt;0")*FTE</f>
        <v>1</v>
      </c>
      <c r="EY105" s="463">
        <f>+COUNTIF(R105,"&gt;0")*FTE</f>
        <v>1</v>
      </c>
      <c r="EZ105" s="463">
        <f>+COUNTIF(S105,"&gt;0")*FTE</f>
        <v>1</v>
      </c>
      <c r="FA105" s="463">
        <f>+COUNTIF(T105,"&gt;0")*FTE</f>
        <v>1</v>
      </c>
      <c r="FB105" s="463">
        <f>+COUNTIF(U105,"&gt;0")*FTE</f>
        <v>1</v>
      </c>
      <c r="FC105" s="463">
        <f>+COUNTIF(V105,"&gt;0")*FTE</f>
        <v>1</v>
      </c>
      <c r="FD105" s="463">
        <f>+COUNTIF(W105,"&gt;0")*FTE</f>
        <v>1</v>
      </c>
      <c r="FE105" s="463">
        <f>+COUNTIF(X105,"&gt;0")*FTE</f>
        <v>1</v>
      </c>
      <c r="FF105" s="463">
        <f>+COUNTIF(Y105,"&gt;0")*FTE</f>
        <v>1</v>
      </c>
      <c r="FG105" s="463">
        <f>+COUNTIF(Z105,"&gt;0")*FTE</f>
        <v>1</v>
      </c>
      <c r="FH105" s="463">
        <f>+COUNTIF(AA105,"&gt;0")*FTE</f>
        <v>1</v>
      </c>
      <c r="FI105" s="463">
        <f>+COUNTIF(AB105,"&gt;0")*FTE</f>
        <v>1</v>
      </c>
      <c r="FJ105" s="463">
        <f>+COUNTIF(AC105,"&gt;0")*FTE</f>
        <v>1</v>
      </c>
      <c r="FK105" s="463">
        <f>+COUNTIF(AD105,"&gt;0")*FTE</f>
        <v>1</v>
      </c>
      <c r="FL105" s="463">
        <f>+COUNTIF(AE105,"&gt;0")*FTE</f>
        <v>1</v>
      </c>
      <c r="FM105" s="463">
        <f>+COUNTIF(AF105,"&gt;0")*FTE</f>
        <v>1</v>
      </c>
      <c r="FN105" s="463">
        <f>+COUNTIF(AG105,"&gt;0")*FTE</f>
        <v>1</v>
      </c>
      <c r="FO105" s="463">
        <f>+COUNTIF(AH105,"&gt;0")*FTE</f>
        <v>1</v>
      </c>
      <c r="FP105" s="463">
        <f>+COUNTIF(AI105,"&gt;0")*FTE</f>
        <v>1</v>
      </c>
      <c r="FQ105" s="463">
        <f>+COUNTIF(AJ105,"&gt;0")*FTE</f>
        <v>1</v>
      </c>
      <c r="FR105" s="463">
        <f>+COUNTIF(AK105,"&gt;0")*FTE</f>
        <v>1</v>
      </c>
      <c r="FS105" s="463">
        <f>+COUNTIF(AL105,"&gt;0")*FTE</f>
        <v>1</v>
      </c>
      <c r="FT105" s="463">
        <f>+COUNTIF(AM105,"&gt;0")*FTE</f>
        <v>1</v>
      </c>
      <c r="FU105" s="463">
        <f>+COUNTIF(AN105,"&gt;0")*FTE</f>
        <v>1</v>
      </c>
      <c r="FV105" s="463">
        <f>+COUNTIF(AO105,"&gt;0")*FTE</f>
        <v>1</v>
      </c>
      <c r="FW105" s="463">
        <f>+COUNTIF(AP105,"&gt;0")*FTE</f>
        <v>1</v>
      </c>
      <c r="FX105" s="463">
        <f>+COUNTIF(AQ105,"&gt;0")*FTE</f>
        <v>1</v>
      </c>
      <c r="FY105" s="463">
        <f>+COUNTIF(AR105,"&gt;0")*FTE</f>
        <v>1</v>
      </c>
      <c r="FZ105" s="463">
        <f>+COUNTIF(AS105,"&gt;0")*FTE</f>
        <v>1</v>
      </c>
      <c r="GA105" s="463">
        <f>+COUNTIF(AT105,"&gt;0")*FTE</f>
        <v>1</v>
      </c>
      <c r="GB105" s="463">
        <f>+COUNTIF(AU105,"&gt;0")*FTE</f>
        <v>1</v>
      </c>
      <c r="GC105" s="463">
        <f>+COUNTIF(AV105,"&gt;0")*FTE</f>
        <v>1</v>
      </c>
      <c r="GD105" s="463">
        <f>+COUNTIF(AW105,"&gt;0")*FTE</f>
        <v>1</v>
      </c>
      <c r="GE105" s="463">
        <f>+COUNTIF(AX105,"&gt;0")*FTE</f>
        <v>1</v>
      </c>
      <c r="GF105" s="463">
        <f>+COUNTIF(AY105,"&gt;0")*FTE</f>
        <v>1</v>
      </c>
      <c r="GG105" s="463">
        <f>+COUNTIF(AZ105,"&gt;0")*FTE</f>
        <v>1</v>
      </c>
      <c r="GH105" s="463">
        <f>+COUNTIF(BA105,"&gt;0")*FTE</f>
        <v>1</v>
      </c>
      <c r="GI105" s="463">
        <f>+COUNTIF(BB105,"&gt;0")*FTE</f>
        <v>1</v>
      </c>
      <c r="GJ105" s="463">
        <f>+COUNTIF(BC105,"&gt;0")*FTE</f>
        <v>1</v>
      </c>
      <c r="GK105" s="463">
        <f>+COUNTIF(BD105,"&gt;0")*FTE</f>
        <v>1</v>
      </c>
      <c r="GL105" s="463">
        <f>+COUNTIF(BE105,"&gt;0")*FTE</f>
        <v>1</v>
      </c>
      <c r="GM105" s="463">
        <f>+COUNTIF(BF105,"&gt;0")*FTE</f>
        <v>1</v>
      </c>
      <c r="GN105" s="463">
        <f>+COUNTIF(BG105,"&gt;0")*FTE</f>
        <v>1</v>
      </c>
      <c r="GO105" s="463">
        <f>+COUNTIF(BH105,"&gt;0")*FTE</f>
        <v>1</v>
      </c>
      <c r="GP105" s="463">
        <f>+COUNTIF(BI105,"&gt;0")*FTE</f>
        <v>1</v>
      </c>
      <c r="GQ105" s="463">
        <f>+COUNTIF(BJ105,"&gt;0")*FTE</f>
        <v>1</v>
      </c>
      <c r="GR105" s="463">
        <f>+COUNTIF(BK105,"&gt;0")*FTE</f>
        <v>1</v>
      </c>
      <c r="GS105" s="463">
        <f>+COUNTIF(BL105,"&gt;0")*FTE</f>
        <v>1</v>
      </c>
      <c r="GT105" s="463">
        <f>+COUNTIF(BM105,"&gt;0")*FTE</f>
        <v>1</v>
      </c>
      <c r="GU105" s="463">
        <f>+COUNTIF(BN105,"&gt;0")*FTE</f>
        <v>1</v>
      </c>
      <c r="GV105" s="463">
        <f>+COUNTIF(BO105,"&gt;0")*FTE</f>
        <v>1</v>
      </c>
      <c r="GW105" s="463">
        <f>+COUNTIF(BP105,"&gt;0")*FTE</f>
        <v>1</v>
      </c>
      <c r="GX105" s="463">
        <f>+COUNTIF(BQ105,"&gt;0")*FTE</f>
        <v>1</v>
      </c>
      <c r="GY105" s="463">
        <f>+COUNTIF(BR105,"&gt;0")*FTE</f>
        <v>1</v>
      </c>
      <c r="GZ105" s="463">
        <f>+COUNTIF(BS105,"&gt;0")*FTE</f>
        <v>1</v>
      </c>
      <c r="HA105" s="463">
        <f>+COUNTIF(BT105,"&gt;0")*FTE</f>
        <v>1</v>
      </c>
      <c r="HB105" s="463">
        <f>+COUNTIF(BU105,"&gt;0")*FTE</f>
        <v>1</v>
      </c>
      <c r="HC105" s="463">
        <f>+COUNTIF(BV105,"&gt;0")*FTE</f>
        <v>1</v>
      </c>
      <c r="HD105" s="463">
        <f>+COUNTIF(BW105,"&gt;0")*FTE</f>
        <v>1</v>
      </c>
      <c r="HE105" s="463">
        <f>+COUNTIF(BX105,"&gt;0")*FTE</f>
        <v>1</v>
      </c>
      <c r="HF105" s="463">
        <f>+COUNTIF(BY105,"&gt;0")*FTE</f>
        <v>1</v>
      </c>
      <c r="HG105" s="463">
        <f>+COUNTIF(BZ105,"&gt;0")*FTE</f>
        <v>1</v>
      </c>
      <c r="HH105" s="463">
        <f>+COUNTIF(CA105,"&gt;0")*FTE</f>
        <v>1</v>
      </c>
      <c r="HI105" s="463">
        <f>+COUNTIF(CB105,"&gt;0")*FTE</f>
        <v>1</v>
      </c>
      <c r="HJ105" s="463">
        <f>+COUNTIF(CC105,"&gt;0")*FTE</f>
        <v>1</v>
      </c>
      <c r="HK105" s="463">
        <f>+COUNTIF(CD105,"&gt;0")*FTE</f>
        <v>1</v>
      </c>
      <c r="HL105" s="463">
        <f>+COUNTIF(CE105,"&gt;0")*FTE</f>
        <v>1</v>
      </c>
      <c r="HM105" s="463">
        <f>+COUNTIF(CF105,"&gt;0")*FTE</f>
        <v>1</v>
      </c>
      <c r="HN105" s="463">
        <f>+COUNTIF(CG105,"&gt;0")*FTE</f>
        <v>1</v>
      </c>
      <c r="HO105" s="463">
        <f>+COUNTIF(CH105,"&gt;0")*FTE</f>
        <v>1</v>
      </c>
      <c r="HP105" s="463">
        <f>+COUNTIF(CI105,"&gt;0")*FTE</f>
        <v>1</v>
      </c>
      <c r="HQ105" s="463">
        <f>+COUNTIF(CJ105,"&gt;0")*FTE</f>
        <v>1</v>
      </c>
      <c r="HR105" s="463">
        <f>+COUNTIF(CK105,"&gt;0")*FTE</f>
        <v>1</v>
      </c>
      <c r="HS105" s="463">
        <f>+COUNTIF(CL105,"&gt;0")*FTE</f>
        <v>1</v>
      </c>
      <c r="HT105" s="463">
        <f>+COUNTIF(CM105,"&gt;0")*FTE</f>
        <v>1</v>
      </c>
      <c r="HU105" s="463">
        <f>+COUNTIF(CN105,"&gt;0")*FTE</f>
        <v>1</v>
      </c>
      <c r="HV105" s="463">
        <f>+COUNTIF(CO105,"&gt;0")*FTE</f>
        <v>1</v>
      </c>
      <c r="HW105" s="463">
        <f>+COUNTIF(CP105,"&gt;0")*FTE</f>
        <v>1</v>
      </c>
      <c r="HX105" s="463">
        <f>+COUNTIF(CQ105,"&gt;0")*FTE</f>
        <v>1</v>
      </c>
      <c r="HY105" s="463">
        <f>+COUNTIF(CR105,"&gt;0")*FTE</f>
        <v>1</v>
      </c>
      <c r="HZ105" s="463">
        <f>+COUNTIF(CS105,"&gt;0")*FTE</f>
        <v>1</v>
      </c>
      <c r="IA105" s="463">
        <f>+COUNTIF(CT105,"&gt;0")*FTE</f>
        <v>1</v>
      </c>
      <c r="IB105" s="463">
        <f>+COUNTIF(CU105,"&gt;0")*FTE</f>
        <v>1</v>
      </c>
      <c r="IC105" s="463">
        <f>+COUNTIF(CV105,"&gt;0")*FTE</f>
        <v>1</v>
      </c>
      <c r="ID105" s="463">
        <f>+COUNTIF(CW105,"&gt;0")*FTE</f>
        <v>1</v>
      </c>
      <c r="IE105" s="463">
        <f>+COUNTIF(CX105,"&gt;0")*FTE</f>
        <v>1</v>
      </c>
      <c r="IF105" s="463">
        <f>+COUNTIF(CY105,"&gt;0")*FTE</f>
        <v>1</v>
      </c>
      <c r="IG105" s="463">
        <f>+COUNTIF(CZ105,"&gt;0")*FTE</f>
        <v>1</v>
      </c>
      <c r="IH105" s="463">
        <f>+COUNTIF(DA105,"&gt;0")*FTE</f>
        <v>1</v>
      </c>
      <c r="II105" s="463">
        <f>+COUNTIF(DB105,"&gt;0")*FTE</f>
        <v>1</v>
      </c>
      <c r="IJ105" s="463">
        <f>+COUNTIF(DC105,"&gt;0")*FTE</f>
        <v>1</v>
      </c>
      <c r="IK105" s="463">
        <f>+COUNTIF(DD105,"&gt;0")*FTE</f>
        <v>1</v>
      </c>
      <c r="IL105" s="463">
        <f>+COUNTIF(DE105,"&gt;0")*FTE</f>
        <v>1</v>
      </c>
      <c r="IM105" s="463">
        <f>+COUNTIF(DF105,"&gt;0")*FTE</f>
        <v>1</v>
      </c>
      <c r="IN105" s="463">
        <f>+COUNTIF(DG105,"&gt;0")*FTE</f>
        <v>1</v>
      </c>
      <c r="IO105" s="463">
        <f>+COUNTIF(DH105,"&gt;0")*FTE</f>
        <v>1</v>
      </c>
      <c r="IP105" s="463">
        <f>+COUNTIF(DI105,"&gt;0")*FTE</f>
        <v>1</v>
      </c>
      <c r="IQ105" s="463">
        <f>+COUNTIF(DJ105,"&gt;0")*FTE</f>
        <v>1</v>
      </c>
      <c r="IR105" s="463">
        <f>+COUNTIF(DK105,"&gt;0")*FTE</f>
        <v>1</v>
      </c>
      <c r="IS105" s="463">
        <f>+COUNTIF(DL105,"&gt;0")*FTE</f>
        <v>1</v>
      </c>
      <c r="IT105" s="463">
        <f>+COUNTIF(DM105,"&gt;0")*FTE</f>
        <v>1</v>
      </c>
      <c r="IU105" s="463">
        <f>+COUNTIF(DN105,"&gt;0")*FTE</f>
        <v>1</v>
      </c>
      <c r="IV105" s="463">
        <f>+COUNTIF(DO105,"&gt;0")*FTE</f>
        <v>1</v>
      </c>
      <c r="IW105" s="463">
        <f>+COUNTIF(DP105,"&gt;0")*FTE</f>
        <v>1</v>
      </c>
      <c r="IX105" s="463">
        <f>+COUNTIF(DQ105,"&gt;0")*FTE</f>
        <v>1</v>
      </c>
      <c r="IY105" s="463">
        <f>+COUNTIF(DR105,"&gt;0")*FTE</f>
        <v>1</v>
      </c>
      <c r="IZ105" s="463">
        <f>+COUNTIF(DS105,"&gt;0")*FTE</f>
        <v>1</v>
      </c>
      <c r="JA105" s="463">
        <f>+COUNTIF(DT105,"&gt;0")*FTE</f>
        <v>1</v>
      </c>
      <c r="JB105" s="463">
        <f>+COUNTIF(DU105,"&gt;0")*FTE</f>
        <v>1</v>
      </c>
      <c r="JC105" s="463">
        <f>+COUNTIF(DV105,"&gt;0")*FTE</f>
        <v>1</v>
      </c>
      <c r="JD105" s="463">
        <f>+COUNTIF(DW105,"&gt;0")*FTE</f>
        <v>1</v>
      </c>
      <c r="JE105" s="463">
        <f>+COUNTIF(DX105,"&gt;0")*FTE</f>
        <v>1</v>
      </c>
      <c r="JF105" s="463">
        <f>+COUNTIF(DY105,"&gt;0")*FTE</f>
        <v>1</v>
      </c>
      <c r="JG105" s="463">
        <f>+COUNTIF(DZ105,"&gt;0")*FTE</f>
        <v>1</v>
      </c>
      <c r="JH105" s="463">
        <f>+COUNTIF(EA105,"&gt;0")*FTE</f>
        <v>1</v>
      </c>
      <c r="JI105" s="463">
        <f>+COUNTIF(EB105,"&gt;0")*FTE</f>
        <v>1</v>
      </c>
      <c r="JJ105" s="463">
        <f>+COUNTIF(EC105,"&gt;0")*FTE</f>
        <v>1</v>
      </c>
      <c r="JK105" s="463">
        <f>+COUNTIF(ED105,"&gt;0")*FTE</f>
        <v>1</v>
      </c>
      <c r="JL105" s="463">
        <f>+COUNTIF(EE105,"&gt;0")*FTE</f>
        <v>1</v>
      </c>
      <c r="JM105" s="463">
        <f>+COUNTIF(EF105,"&gt;0")*FTE</f>
        <v>1</v>
      </c>
      <c r="JN105" s="463">
        <f>+COUNTIF(EG105,"&gt;0")*FTE</f>
        <v>1</v>
      </c>
      <c r="JO105" s="463">
        <f>+COUNTIF(EH105,"&gt;0")*FTE</f>
        <v>1</v>
      </c>
      <c r="JP105" s="463">
        <f>+COUNTIF(EI105,"&gt;0")*FTE</f>
        <v>1</v>
      </c>
      <c r="JQ105" s="463">
        <f>+COUNTIF(EJ105,"&gt;0")*FTE</f>
        <v>1</v>
      </c>
      <c r="JR105" s="463">
        <f>+COUNTIF(EK105,"&gt;0")*FTE</f>
        <v>1</v>
      </c>
      <c r="JS105" s="463">
        <f>+COUNTIF(EL105,"&gt;0")*FTE</f>
        <v>1</v>
      </c>
      <c r="JT105" s="463">
        <f>+COUNTIF(EM105,"&gt;0")*FTE</f>
        <v>1</v>
      </c>
      <c r="JU105" s="463">
        <f>+COUNTIF(EN105,"&gt;0")*FTE</f>
        <v>1</v>
      </c>
      <c r="JV105" s="463">
        <f>+COUNTIF(EO105,"&gt;0")*FTE</f>
        <v>1</v>
      </c>
      <c r="JW105" s="463">
        <f>+COUNTIF(EP105,"&gt;0")*FTE</f>
        <v>1</v>
      </c>
      <c r="JX105" s="463">
        <f>+COUNTIF(EQ105,"&gt;0")*FTE</f>
        <v>1</v>
      </c>
      <c r="JY105" s="463">
        <f>+COUNTIF(ER105,"&gt;0")*FTE</f>
        <v>1</v>
      </c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</row>
    <row r="106" ht="12.75" customHeight="1">
      <c r="A106" s="467"/>
      <c r="B106" s="499"/>
      <c r="C106" s="495"/>
      <c r="D106" s="496"/>
      <c r="E106" s="497"/>
      <c r="F106" s="496"/>
      <c r="G106" s="496"/>
      <c r="H106" s="496"/>
      <c r="I106" s="496"/>
      <c r="J106" s="498"/>
      <c r="K106" s="465">
        <f>+DATE((Starting_Year+F106-1)*ISNUMBER(F106)+2099*ISBLANK(F106),G106*ISNUMBER(G106)+12*ISBLANK(G106),1)</f>
        <v>73020</v>
      </c>
      <c r="L106" s="466">
        <f>+DATE((Starting_Year+H106-1)*ISNUMBER(H106)+2099*ISBLANK(H106),I106*ISNUMBER(I106)+12*ISBLANK(I106),1)</f>
        <v>73020</v>
      </c>
      <c r="M106" s="171">
        <f t="shared" si="98"/>
        <v>0</v>
      </c>
      <c r="N106" s="458" t="str">
        <f t="shared" si="99"/>
        <v/>
      </c>
      <c r="O106" s="82"/>
      <c r="P106" s="459"/>
      <c r="Q106" s="460">
        <f>(Q$70&gt;=Hire_Date)*Monthly_Salary+(AND(Q$68&lt;&gt;Hire_Month)*P106+AND(Q$68=Hire_Month,P106&gt;0)*P106*(1+Annual_Cost_of_Living_Adjustment))*(End_Date&gt;=Q$70)</f>
        <v>0</v>
      </c>
      <c r="R106" s="460">
        <f>(R$70=Hire_Date)*Monthly_Salary+(AND(R$68&lt;&gt;Hire_Month)*Q106+AND(R$68=Hire_Month,Q106&gt;0)*Q106*(1+Annual_Cost_of_Living_Adjustment))*(End_Date&gt;=R$70)</f>
        <v>0</v>
      </c>
      <c r="S106" s="460">
        <f>(S$70=Hire_Date)*Monthly_Salary+(AND(S$68&lt;&gt;Hire_Month)*R106+AND(S$68=Hire_Month,R106&gt;0)*R106*(1+Annual_Cost_of_Living_Adjustment))*(End_Date&gt;=S$70)</f>
        <v>0</v>
      </c>
      <c r="T106" s="460">
        <f>(T$70=Hire_Date)*Monthly_Salary+(AND(T$68&lt;&gt;Hire_Month)*S106+AND(T$68=Hire_Month,S106&gt;0)*S106*(1+Annual_Cost_of_Living_Adjustment))*(End_Date&gt;=T$70)</f>
        <v>0</v>
      </c>
      <c r="U106" s="460">
        <f>(U$70=Hire_Date)*Monthly_Salary+(AND(U$68&lt;&gt;Hire_Month)*T106+AND(U$68=Hire_Month,T106&gt;0)*T106*(1+Annual_Cost_of_Living_Adjustment))*(End_Date&gt;=U$70)</f>
        <v>0</v>
      </c>
      <c r="V106" s="460">
        <f>(V$70=Hire_Date)*Monthly_Salary+(AND(V$68&lt;&gt;Hire_Month)*U106+AND(V$68=Hire_Month,U106&gt;0)*U106*(1+Annual_Cost_of_Living_Adjustment))*(End_Date&gt;=V$70)</f>
        <v>0</v>
      </c>
      <c r="W106" s="460">
        <f>(W$70=Hire_Date)*Monthly_Salary+(AND(W$68&lt;&gt;Hire_Month)*V106+AND(W$68=Hire_Month,V106&gt;0)*V106*(1+Annual_Cost_of_Living_Adjustment))*(End_Date&gt;=W$70)</f>
        <v>0</v>
      </c>
      <c r="X106" s="460">
        <f>(X$70=Hire_Date)*Monthly_Salary+(AND(X$68&lt;&gt;Hire_Month)*W106+AND(X$68=Hire_Month,W106&gt;0)*W106*(1+Annual_Cost_of_Living_Adjustment))*(End_Date&gt;=X$70)</f>
        <v>0</v>
      </c>
      <c r="Y106" s="460">
        <f>(Y$70=Hire_Date)*Monthly_Salary+(AND(Y$68&lt;&gt;Hire_Month)*X106+AND(Y$68=Hire_Month,X106&gt;0)*X106*(1+Annual_Cost_of_Living_Adjustment))*(End_Date&gt;=Y$70)</f>
        <v>0</v>
      </c>
      <c r="Z106" s="460">
        <f>(Z$70=Hire_Date)*Monthly_Salary+(AND(Z$68&lt;&gt;Hire_Month)*Y106+AND(Z$68=Hire_Month,Y106&gt;0)*Y106*(1+Annual_Cost_of_Living_Adjustment))*(End_Date&gt;=Z$70)</f>
        <v>0</v>
      </c>
      <c r="AA106" s="460">
        <f>(AA$70=Hire_Date)*Monthly_Salary+(AND(AA$68&lt;&gt;Hire_Month)*Z106+AND(AA$68=Hire_Month,Z106&gt;0)*Z106*(1+Annual_Cost_of_Living_Adjustment))*(End_Date&gt;=AA$70)</f>
        <v>0</v>
      </c>
      <c r="AB106" s="460">
        <f>(AB$70=Hire_Date)*Monthly_Salary+(AND(AB$68&lt;&gt;Hire_Month)*AA106+AND(AB$68=Hire_Month,AA106&gt;0)*AA106*(1+Annual_Cost_of_Living_Adjustment))*(End_Date&gt;=AB$70)</f>
        <v>0</v>
      </c>
      <c r="AC106" s="460">
        <f>(AC$70=Hire_Date)*Monthly_Salary+(AND(AC$68&lt;&gt;Hire_Month)*AB106+AND(AC$68=Hire_Month,AB106&gt;0)*AB106*(1+Annual_Cost_of_Living_Adjustment))*(End_Date&gt;=AC$70)</f>
        <v>0</v>
      </c>
      <c r="AD106" s="460">
        <f>(AD$70=Hire_Date)*Monthly_Salary+(AND(AD$68&lt;&gt;Hire_Month)*AC106+AND(AD$68=Hire_Month,AC106&gt;0)*AC106*(1+Annual_Cost_of_Living_Adjustment))*(End_Date&gt;=AD$70)</f>
        <v>0</v>
      </c>
      <c r="AE106" s="460">
        <f>(AE$70=Hire_Date)*Monthly_Salary+(AND(AE$68&lt;&gt;Hire_Month)*AD106+AND(AE$68=Hire_Month,AD106&gt;0)*AD106*(1+Annual_Cost_of_Living_Adjustment))*(End_Date&gt;=AE$70)</f>
        <v>0</v>
      </c>
      <c r="AF106" s="460">
        <f>(AF$70=Hire_Date)*Monthly_Salary+(AND(AF$68&lt;&gt;Hire_Month)*AE106+AND(AF$68=Hire_Month,AE106&gt;0)*AE106*(1+Annual_Cost_of_Living_Adjustment))*(End_Date&gt;=AF$70)</f>
        <v>0</v>
      </c>
      <c r="AG106" s="460">
        <f>(AG$70=Hire_Date)*Monthly_Salary+(AND(AG$68&lt;&gt;Hire_Month)*AF106+AND(AG$68=Hire_Month,AF106&gt;0)*AF106*(1+Annual_Cost_of_Living_Adjustment))*(End_Date&gt;=AG$70)</f>
        <v>0</v>
      </c>
      <c r="AH106" s="460">
        <f>(AH$70=Hire_Date)*Monthly_Salary+(AND(AH$68&lt;&gt;Hire_Month)*AG106+AND(AH$68=Hire_Month,AG106&gt;0)*AG106*(1+Annual_Cost_of_Living_Adjustment))*(End_Date&gt;=AH$70)</f>
        <v>0</v>
      </c>
      <c r="AI106" s="460">
        <f>(AI$70=Hire_Date)*Monthly_Salary+(AND(AI$68&lt;&gt;Hire_Month)*AH106+AND(AI$68=Hire_Month,AH106&gt;0)*AH106*(1+Annual_Cost_of_Living_Adjustment))*(End_Date&gt;=AI$70)</f>
        <v>0</v>
      </c>
      <c r="AJ106" s="460">
        <f>(AJ$70=Hire_Date)*Monthly_Salary+(AND(AJ$68&lt;&gt;Hire_Month)*AI106+AND(AJ$68=Hire_Month,AI106&gt;0)*AI106*(1+Annual_Cost_of_Living_Adjustment))*(End_Date&gt;=AJ$70)</f>
        <v>0</v>
      </c>
      <c r="AK106" s="460">
        <f>(AK$70=Hire_Date)*Monthly_Salary+(AND(AK$68&lt;&gt;Hire_Month)*AJ106+AND(AK$68=Hire_Month,AJ106&gt;0)*AJ106*(1+Annual_Cost_of_Living_Adjustment))*(End_Date&gt;=AK$70)</f>
        <v>0</v>
      </c>
      <c r="AL106" s="460">
        <f>(AL$70=Hire_Date)*Monthly_Salary+(AND(AL$68&lt;&gt;Hire_Month)*AK106+AND(AL$68=Hire_Month,AK106&gt;0)*AK106*(1+Annual_Cost_of_Living_Adjustment))*(End_Date&gt;=AL$70)</f>
        <v>0</v>
      </c>
      <c r="AM106" s="460">
        <f>(AM$70=Hire_Date)*Monthly_Salary+(AND(AM$68&lt;&gt;Hire_Month)*AL106+AND(AM$68=Hire_Month,AL106&gt;0)*AL106*(1+Annual_Cost_of_Living_Adjustment))*(End_Date&gt;=AM$70)</f>
        <v>0</v>
      </c>
      <c r="AN106" s="460">
        <f>(AN$70=Hire_Date)*Monthly_Salary+(AND(AN$68&lt;&gt;Hire_Month)*AM106+AND(AN$68=Hire_Month,AM106&gt;0)*AM106*(1+Annual_Cost_of_Living_Adjustment))*(End_Date&gt;=AN$70)</f>
        <v>0</v>
      </c>
      <c r="AO106" s="460">
        <f>(AO$70=Hire_Date)*Monthly_Salary+(AND(AO$68&lt;&gt;Hire_Month)*AN106+AND(AO$68=Hire_Month,AN106&gt;0)*AN106*(1+Annual_Cost_of_Living_Adjustment))*(End_Date&gt;=AO$70)</f>
        <v>0</v>
      </c>
      <c r="AP106" s="460">
        <f>(AP$70=Hire_Date)*Monthly_Salary+(AND(AP$68&lt;&gt;Hire_Month)*AO106+AND(AP$68=Hire_Month,AO106&gt;0)*AO106*(1+Annual_Cost_of_Living_Adjustment))*(End_Date&gt;=AP$70)</f>
        <v>0</v>
      </c>
      <c r="AQ106" s="460">
        <f>(AQ$70=Hire_Date)*Monthly_Salary+(AND(AQ$68&lt;&gt;Hire_Month)*AP106+AND(AQ$68=Hire_Month,AP106&gt;0)*AP106*(1+Annual_Cost_of_Living_Adjustment))*(End_Date&gt;=AQ$70)</f>
        <v>0</v>
      </c>
      <c r="AR106" s="460">
        <f>(AR$70=Hire_Date)*Monthly_Salary+(AND(AR$68&lt;&gt;Hire_Month)*AQ106+AND(AR$68=Hire_Month,AQ106&gt;0)*AQ106*(1+Annual_Cost_of_Living_Adjustment))*(End_Date&gt;=AR$70)</f>
        <v>0</v>
      </c>
      <c r="AS106" s="460">
        <f>(AS$70=Hire_Date)*Monthly_Salary+(AND(AS$68&lt;&gt;Hire_Month)*AR106+AND(AS$68=Hire_Month,AR106&gt;0)*AR106*(1+Annual_Cost_of_Living_Adjustment))*(End_Date&gt;=AS$70)</f>
        <v>0</v>
      </c>
      <c r="AT106" s="460">
        <f>(AT$70=Hire_Date)*Monthly_Salary+(AND(AT$68&lt;&gt;Hire_Month)*AS106+AND(AT$68=Hire_Month,AS106&gt;0)*AS106*(1+Annual_Cost_of_Living_Adjustment))*(End_Date&gt;=AT$70)</f>
        <v>0</v>
      </c>
      <c r="AU106" s="460">
        <f>(AU$70=Hire_Date)*Monthly_Salary+(AND(AU$68&lt;&gt;Hire_Month)*AT106+AND(AU$68=Hire_Month,AT106&gt;0)*AT106*(1+Annual_Cost_of_Living_Adjustment))*(End_Date&gt;=AU$70)</f>
        <v>0</v>
      </c>
      <c r="AV106" s="460">
        <f>(AV$70=Hire_Date)*Monthly_Salary+(AND(AV$68&lt;&gt;Hire_Month)*AU106+AND(AV$68=Hire_Month,AU106&gt;0)*AU106*(1+Annual_Cost_of_Living_Adjustment))*(End_Date&gt;=AV$70)</f>
        <v>0</v>
      </c>
      <c r="AW106" s="460">
        <f>(AW$70=Hire_Date)*Monthly_Salary+(AND(AW$68&lt;&gt;Hire_Month)*AV106+AND(AW$68=Hire_Month,AV106&gt;0)*AV106*(1+Annual_Cost_of_Living_Adjustment))*(End_Date&gt;=AW$70)</f>
        <v>0</v>
      </c>
      <c r="AX106" s="460">
        <f>(AX$70=Hire_Date)*Monthly_Salary+(AND(AX$68&lt;&gt;Hire_Month)*AW106+AND(AX$68=Hire_Month,AW106&gt;0)*AW106*(1+Annual_Cost_of_Living_Adjustment))*(End_Date&gt;=AX$70)</f>
        <v>0</v>
      </c>
      <c r="AY106" s="460">
        <f>(AY$70=Hire_Date)*Monthly_Salary+(AND(AY$68&lt;&gt;Hire_Month)*AX106+AND(AY$68=Hire_Month,AX106&gt;0)*AX106*(1+Annual_Cost_of_Living_Adjustment))*(End_Date&gt;=AY$70)</f>
        <v>0</v>
      </c>
      <c r="AZ106" s="460">
        <f>(AZ$70=Hire_Date)*Monthly_Salary+(AND(AZ$68&lt;&gt;Hire_Month)*AY106+AND(AZ$68=Hire_Month,AY106&gt;0)*AY106*(1+Annual_Cost_of_Living_Adjustment))*(End_Date&gt;=AZ$70)</f>
        <v>0</v>
      </c>
      <c r="BA106" s="460">
        <f>(BA$70=Hire_Date)*Monthly_Salary+(AND(BA$68&lt;&gt;Hire_Month)*AZ106+AND(BA$68=Hire_Month,AZ106&gt;0)*AZ106*(1+Annual_Cost_of_Living_Adjustment))*(End_Date&gt;=BA$70)</f>
        <v>0</v>
      </c>
      <c r="BB106" s="460">
        <f>(BB$70=Hire_Date)*Monthly_Salary+(AND(BB$68&lt;&gt;Hire_Month)*BA106+AND(BB$68=Hire_Month,BA106&gt;0)*BA106*(1+Annual_Cost_of_Living_Adjustment))*(End_Date&gt;=BB$70)</f>
        <v>0</v>
      </c>
      <c r="BC106" s="460">
        <f>(BC$70=Hire_Date)*Monthly_Salary+(AND(BC$68&lt;&gt;Hire_Month)*BB106+AND(BC$68=Hire_Month,BB106&gt;0)*BB106*(1+Annual_Cost_of_Living_Adjustment))*(End_Date&gt;=BC$70)</f>
        <v>0</v>
      </c>
      <c r="BD106" s="460">
        <f>(BD$70=Hire_Date)*Monthly_Salary+(AND(BD$68&lt;&gt;Hire_Month)*BC106+AND(BD$68=Hire_Month,BC106&gt;0)*BC106*(1+Annual_Cost_of_Living_Adjustment))*(End_Date&gt;=BD$70)</f>
        <v>0</v>
      </c>
      <c r="BE106" s="460">
        <f>(BE$70=Hire_Date)*Monthly_Salary+(AND(BE$68&lt;&gt;Hire_Month)*BD106+AND(BE$68=Hire_Month,BD106&gt;0)*BD106*(1+Annual_Cost_of_Living_Adjustment))*(End_Date&gt;=BE$70)</f>
        <v>0</v>
      </c>
      <c r="BF106" s="460">
        <f>(BF$70=Hire_Date)*Monthly_Salary+(AND(BF$68&lt;&gt;Hire_Month)*BE106+AND(BF$68=Hire_Month,BE106&gt;0)*BE106*(1+Annual_Cost_of_Living_Adjustment))*(End_Date&gt;=BF$70)</f>
        <v>0</v>
      </c>
      <c r="BG106" s="460">
        <f>(BG$70=Hire_Date)*Monthly_Salary+(AND(BG$68&lt;&gt;Hire_Month)*BF106+AND(BG$68=Hire_Month,BF106&gt;0)*BF106*(1+Annual_Cost_of_Living_Adjustment))*(End_Date&gt;=BG$70)</f>
        <v>0</v>
      </c>
      <c r="BH106" s="460">
        <f>(BH$70=Hire_Date)*Monthly_Salary+(AND(BH$68&lt;&gt;Hire_Month)*BG106+AND(BH$68=Hire_Month,BG106&gt;0)*BG106*(1+Annual_Cost_of_Living_Adjustment))*(End_Date&gt;=BH$70)</f>
        <v>0</v>
      </c>
      <c r="BI106" s="460">
        <f>(BI$70=Hire_Date)*Monthly_Salary+(AND(BI$68&lt;&gt;Hire_Month)*BH106+AND(BI$68=Hire_Month,BH106&gt;0)*BH106*(1+Annual_Cost_of_Living_Adjustment))*(End_Date&gt;=BI$70)</f>
        <v>0</v>
      </c>
      <c r="BJ106" s="460">
        <f>(BJ$70=Hire_Date)*Monthly_Salary+(AND(BJ$68&lt;&gt;Hire_Month)*BI106+AND(BJ$68=Hire_Month,BI106&gt;0)*BI106*(1+Annual_Cost_of_Living_Adjustment))*(End_Date&gt;=BJ$70)</f>
        <v>0</v>
      </c>
      <c r="BK106" s="460">
        <f>(BK$70=Hire_Date)*Monthly_Salary+(AND(BK$68&lt;&gt;Hire_Month)*BJ106+AND(BK$68=Hire_Month,BJ106&gt;0)*BJ106*(1+Annual_Cost_of_Living_Adjustment))*(End_Date&gt;=BK$70)</f>
        <v>0</v>
      </c>
      <c r="BL106" s="460">
        <f>(BL$70=Hire_Date)*Monthly_Salary+(AND(BL$68&lt;&gt;Hire_Month)*BK106+AND(BL$68=Hire_Month,BK106&gt;0)*BK106*(1+Annual_Cost_of_Living_Adjustment))*(End_Date&gt;=BL$70)</f>
        <v>0</v>
      </c>
      <c r="BM106" s="460">
        <f>(BM$70=Hire_Date)*Monthly_Salary+(AND(BM$68&lt;&gt;Hire_Month)*BL106+AND(BM$68=Hire_Month,BL106&gt;0)*BL106*(1+Annual_Cost_of_Living_Adjustment))*(End_Date&gt;=BM$70)</f>
        <v>0</v>
      </c>
      <c r="BN106" s="460">
        <f>(BN$70=Hire_Date)*Monthly_Salary+(AND(BN$68&lt;&gt;Hire_Month)*BM106+AND(BN$68=Hire_Month,BM106&gt;0)*BM106*(1+Annual_Cost_of_Living_Adjustment))*(End_Date&gt;=BN$70)</f>
        <v>0</v>
      </c>
      <c r="BO106" s="460">
        <f>(BO$70=Hire_Date)*Monthly_Salary+(AND(BO$68&lt;&gt;Hire_Month)*BN106+AND(BO$68=Hire_Month,BN106&gt;0)*BN106*(1+Annual_Cost_of_Living_Adjustment))*(End_Date&gt;=BO$70)</f>
        <v>0</v>
      </c>
      <c r="BP106" s="460">
        <f>(BP$70=Hire_Date)*Monthly_Salary+(AND(BP$68&lt;&gt;Hire_Month)*BO106+AND(BP$68=Hire_Month,BO106&gt;0)*BO106*(1+Annual_Cost_of_Living_Adjustment))*(End_Date&gt;=BP$70)</f>
        <v>0</v>
      </c>
      <c r="BQ106" s="460">
        <f>(BQ$70=Hire_Date)*Monthly_Salary+(AND(BQ$68&lt;&gt;Hire_Month)*BP106+AND(BQ$68=Hire_Month,BP106&gt;0)*BP106*(1+Annual_Cost_of_Living_Adjustment))*(End_Date&gt;=BQ$70)</f>
        <v>0</v>
      </c>
      <c r="BR106" s="460">
        <f>(BR$70=Hire_Date)*Monthly_Salary+(AND(BR$68&lt;&gt;Hire_Month)*BQ106+AND(BR$68=Hire_Month,BQ106&gt;0)*BQ106*(1+Annual_Cost_of_Living_Adjustment))*(End_Date&gt;=BR$70)</f>
        <v>0</v>
      </c>
      <c r="BS106" s="460">
        <f>(BS$70=Hire_Date)*Monthly_Salary+(AND(BS$68&lt;&gt;Hire_Month)*BR106+AND(BS$68=Hire_Month,BR106&gt;0)*BR106*(1+Annual_Cost_of_Living_Adjustment))*(End_Date&gt;=BS$70)</f>
        <v>0</v>
      </c>
      <c r="BT106" s="460">
        <f>(BT$70=Hire_Date)*Monthly_Salary+(AND(BT$68&lt;&gt;Hire_Month)*BS106+AND(BT$68=Hire_Month,BS106&gt;0)*BS106*(1+Annual_Cost_of_Living_Adjustment))*(End_Date&gt;=BT$70)</f>
        <v>0</v>
      </c>
      <c r="BU106" s="460">
        <f>(BU$70=Hire_Date)*Monthly_Salary+(AND(BU$68&lt;&gt;Hire_Month)*BT106+AND(BU$68=Hire_Month,BT106&gt;0)*BT106*(1+Annual_Cost_of_Living_Adjustment))*(End_Date&gt;=BU$70)</f>
        <v>0</v>
      </c>
      <c r="BV106" s="460">
        <f>(BV$70=Hire_Date)*Monthly_Salary+(AND(BV$68&lt;&gt;Hire_Month)*BU106+AND(BV$68=Hire_Month,BU106&gt;0)*BU106*(1+Annual_Cost_of_Living_Adjustment))*(End_Date&gt;=BV$70)</f>
        <v>0</v>
      </c>
      <c r="BW106" s="460">
        <f>(BW$70=Hire_Date)*Monthly_Salary+(AND(BW$68&lt;&gt;Hire_Month)*BV106+AND(BW$68=Hire_Month,BV106&gt;0)*BV106*(1+Annual_Cost_of_Living_Adjustment))*(End_Date&gt;=BW$70)</f>
        <v>0</v>
      </c>
      <c r="BX106" s="460">
        <f>(BX$70=Hire_Date)*Monthly_Salary+(AND(BX$68&lt;&gt;Hire_Month)*BW106+AND(BX$68=Hire_Month,BW106&gt;0)*BW106*(1+Annual_Cost_of_Living_Adjustment))*(End_Date&gt;=BX$70)</f>
        <v>0</v>
      </c>
      <c r="BY106" s="460">
        <f>(BY$70=Hire_Date)*Monthly_Salary+(AND(BY$68&lt;&gt;Hire_Month)*BX106+AND(BY$68=Hire_Month,BX106&gt;0)*BX106*(1+Annual_Cost_of_Living_Adjustment))*(End_Date&gt;=BY$70)</f>
        <v>0</v>
      </c>
      <c r="BZ106" s="460">
        <f>(BZ$70=Hire_Date)*Monthly_Salary+(AND(BZ$68&lt;&gt;Hire_Month)*BY106+AND(BZ$68=Hire_Month,BY106&gt;0)*BY106*(1+Annual_Cost_of_Living_Adjustment))*(End_Date&gt;=BZ$70)</f>
        <v>0</v>
      </c>
      <c r="CA106" s="460">
        <f>(CA$70=Hire_Date)*Monthly_Salary+(AND(CA$68&lt;&gt;Hire_Month)*BZ106+AND(CA$68=Hire_Month,BZ106&gt;0)*BZ106*(1+Annual_Cost_of_Living_Adjustment))*(End_Date&gt;=CA$70)</f>
        <v>0</v>
      </c>
      <c r="CB106" s="460">
        <f>(CB$70=Hire_Date)*Monthly_Salary+(AND(CB$68&lt;&gt;Hire_Month)*CA106+AND(CB$68=Hire_Month,CA106&gt;0)*CA106*(1+Annual_Cost_of_Living_Adjustment))*(End_Date&gt;=CB$70)</f>
        <v>0</v>
      </c>
      <c r="CC106" s="460">
        <f>(CC$70=Hire_Date)*Monthly_Salary+(AND(CC$68&lt;&gt;Hire_Month)*CB106+AND(CC$68=Hire_Month,CB106&gt;0)*CB106*(1+Annual_Cost_of_Living_Adjustment))*(End_Date&gt;=CC$70)</f>
        <v>0</v>
      </c>
      <c r="CD106" s="460">
        <f>(CD$70=Hire_Date)*Monthly_Salary+(AND(CD$68&lt;&gt;Hire_Month)*CC106+AND(CD$68=Hire_Month,CC106&gt;0)*CC106*(1+Annual_Cost_of_Living_Adjustment))*(End_Date&gt;=CD$70)</f>
        <v>0</v>
      </c>
      <c r="CE106" s="460">
        <f>(CE$70=Hire_Date)*Monthly_Salary+(AND(CE$68&lt;&gt;Hire_Month)*CD106+AND(CE$68=Hire_Month,CD106&gt;0)*CD106*(1+Annual_Cost_of_Living_Adjustment))*(End_Date&gt;=CE$70)</f>
        <v>0</v>
      </c>
      <c r="CF106" s="460">
        <f>(CF$70=Hire_Date)*Monthly_Salary+(AND(CF$68&lt;&gt;Hire_Month)*CE106+AND(CF$68=Hire_Month,CE106&gt;0)*CE106*(1+Annual_Cost_of_Living_Adjustment))*(End_Date&gt;=CF$70)</f>
        <v>0</v>
      </c>
      <c r="CG106" s="460">
        <f>(CG$70=Hire_Date)*Monthly_Salary+(AND(CG$68&lt;&gt;Hire_Month)*CF106+AND(CG$68=Hire_Month,CF106&gt;0)*CF106*(1+Annual_Cost_of_Living_Adjustment))*(End_Date&gt;=CG$70)</f>
        <v>0</v>
      </c>
      <c r="CH106" s="460">
        <f>(CH$70=Hire_Date)*Monthly_Salary+(AND(CH$68&lt;&gt;Hire_Month)*CG106+AND(CH$68=Hire_Month,CG106&gt;0)*CG106*(1+Annual_Cost_of_Living_Adjustment))*(End_Date&gt;=CH$70)</f>
        <v>0</v>
      </c>
      <c r="CI106" s="460">
        <f>(CI$70=Hire_Date)*Monthly_Salary+(AND(CI$68&lt;&gt;Hire_Month)*CH106+AND(CI$68=Hire_Month,CH106&gt;0)*CH106*(1+Annual_Cost_of_Living_Adjustment))*(End_Date&gt;=CI$70)</f>
        <v>0</v>
      </c>
      <c r="CJ106" s="460">
        <f>(CJ$70=Hire_Date)*Monthly_Salary+(AND(CJ$68&lt;&gt;Hire_Month)*CI106+AND(CJ$68=Hire_Month,CI106&gt;0)*CI106*(1+Annual_Cost_of_Living_Adjustment))*(End_Date&gt;=CJ$70)</f>
        <v>0</v>
      </c>
      <c r="CK106" s="460">
        <f>(CK$70=Hire_Date)*Monthly_Salary+(AND(CK$68&lt;&gt;Hire_Month)*CJ106+AND(CK$68=Hire_Month,CJ106&gt;0)*CJ106*(1+Annual_Cost_of_Living_Adjustment))*(End_Date&gt;=CK$70)</f>
        <v>0</v>
      </c>
      <c r="CL106" s="460">
        <f>(CL$70=Hire_Date)*Monthly_Salary+(AND(CL$68&lt;&gt;Hire_Month)*CK106+AND(CL$68=Hire_Month,CK106&gt;0)*CK106*(1+Annual_Cost_of_Living_Adjustment))*(End_Date&gt;=CL$70)</f>
        <v>0</v>
      </c>
      <c r="CM106" s="460">
        <f>(CM$70=Hire_Date)*Monthly_Salary+(AND(CM$68&lt;&gt;Hire_Month)*CL106+AND(CM$68=Hire_Month,CL106&gt;0)*CL106*(1+Annual_Cost_of_Living_Adjustment))*(End_Date&gt;=CM$70)</f>
        <v>0</v>
      </c>
      <c r="CN106" s="460">
        <f>(CN$70=Hire_Date)*Monthly_Salary+(AND(CN$68&lt;&gt;Hire_Month)*CM106+AND(CN$68=Hire_Month,CM106&gt;0)*CM106*(1+Annual_Cost_of_Living_Adjustment))*(End_Date&gt;=CN$70)</f>
        <v>0</v>
      </c>
      <c r="CO106" s="460">
        <f>(CO$70=Hire_Date)*Monthly_Salary+(AND(CO$68&lt;&gt;Hire_Month)*CN106+AND(CO$68=Hire_Month,CN106&gt;0)*CN106*(1+Annual_Cost_of_Living_Adjustment))*(End_Date&gt;=CO$70)</f>
        <v>0</v>
      </c>
      <c r="CP106" s="460">
        <f>(CP$70=Hire_Date)*Monthly_Salary+(AND(CP$68&lt;&gt;Hire_Month)*CO106+AND(CP$68=Hire_Month,CO106&gt;0)*CO106*(1+Annual_Cost_of_Living_Adjustment))*(End_Date&gt;=CP$70)</f>
        <v>0</v>
      </c>
      <c r="CQ106" s="460">
        <f>(CQ$70=Hire_Date)*Monthly_Salary+(AND(CQ$68&lt;&gt;Hire_Month)*CP106+AND(CQ$68=Hire_Month,CP106&gt;0)*CP106*(1+Annual_Cost_of_Living_Adjustment))*(End_Date&gt;=CQ$70)</f>
        <v>0</v>
      </c>
      <c r="CR106" s="460">
        <f>(CR$70=Hire_Date)*Monthly_Salary+(AND(CR$68&lt;&gt;Hire_Month)*CQ106+AND(CR$68=Hire_Month,CQ106&gt;0)*CQ106*(1+Annual_Cost_of_Living_Adjustment))*(End_Date&gt;=CR$70)</f>
        <v>0</v>
      </c>
      <c r="CS106" s="460">
        <f>(CS$70=Hire_Date)*Monthly_Salary+(AND(CS$68&lt;&gt;Hire_Month)*CR106+AND(CS$68=Hire_Month,CR106&gt;0)*CR106*(1+Annual_Cost_of_Living_Adjustment))*(End_Date&gt;=CS$70)</f>
        <v>0</v>
      </c>
      <c r="CT106" s="460">
        <f>(CT$70=Hire_Date)*Monthly_Salary+(AND(CT$68&lt;&gt;Hire_Month)*CS106+AND(CT$68=Hire_Month,CS106&gt;0)*CS106*(1+Annual_Cost_of_Living_Adjustment))*(End_Date&gt;=CT$70)</f>
        <v>0</v>
      </c>
      <c r="CU106" s="460">
        <f>(CU$70=Hire_Date)*Monthly_Salary+(AND(CU$68&lt;&gt;Hire_Month)*CT106+AND(CU$68=Hire_Month,CT106&gt;0)*CT106*(1+Annual_Cost_of_Living_Adjustment))*(End_Date&gt;=CU$70)</f>
        <v>0</v>
      </c>
      <c r="CV106" s="460">
        <f>(CV$70=Hire_Date)*Monthly_Salary+(AND(CV$68&lt;&gt;Hire_Month)*CU106+AND(CV$68=Hire_Month,CU106&gt;0)*CU106*(1+Annual_Cost_of_Living_Adjustment))*(End_Date&gt;=CV$70)</f>
        <v>0</v>
      </c>
      <c r="CW106" s="460">
        <f>(CW$70=Hire_Date)*Monthly_Salary+(AND(CW$68&lt;&gt;Hire_Month)*CV106+AND(CW$68=Hire_Month,CV106&gt;0)*CV106*(1+Annual_Cost_of_Living_Adjustment))*(End_Date&gt;=CW$70)</f>
        <v>0</v>
      </c>
      <c r="CX106" s="460">
        <f>(CX$70=Hire_Date)*Monthly_Salary+(AND(CX$68&lt;&gt;Hire_Month)*CW106+AND(CX$68=Hire_Month,CW106&gt;0)*CW106*(1+Annual_Cost_of_Living_Adjustment))*(End_Date&gt;=CX$70)</f>
        <v>0</v>
      </c>
      <c r="CY106" s="460">
        <f>(CY$70=Hire_Date)*Monthly_Salary+(AND(CY$68&lt;&gt;Hire_Month)*CX106+AND(CY$68=Hire_Month,CX106&gt;0)*CX106*(1+Annual_Cost_of_Living_Adjustment))*(End_Date&gt;=CY$70)</f>
        <v>0</v>
      </c>
      <c r="CZ106" s="460">
        <f>(CZ$70=Hire_Date)*Monthly_Salary+(AND(CZ$68&lt;&gt;Hire_Month)*CY106+AND(CZ$68=Hire_Month,CY106&gt;0)*CY106*(1+Annual_Cost_of_Living_Adjustment))*(End_Date&gt;=CZ$70)</f>
        <v>0</v>
      </c>
      <c r="DA106" s="460">
        <f>(DA$70=Hire_Date)*Monthly_Salary+(AND(DA$68&lt;&gt;Hire_Month)*CZ106+AND(DA$68=Hire_Month,CZ106&gt;0)*CZ106*(1+Annual_Cost_of_Living_Adjustment))*(End_Date&gt;=DA$70)</f>
        <v>0</v>
      </c>
      <c r="DB106" s="460">
        <f>(DB$70=Hire_Date)*Monthly_Salary+(AND(DB$68&lt;&gt;Hire_Month)*DA106+AND(DB$68=Hire_Month,DA106&gt;0)*DA106*(1+Annual_Cost_of_Living_Adjustment))*(End_Date&gt;=DB$70)</f>
        <v>0</v>
      </c>
      <c r="DC106" s="460">
        <f>(DC$70=Hire_Date)*Monthly_Salary+(AND(DC$68&lt;&gt;Hire_Month)*DB106+AND(DC$68=Hire_Month,DB106&gt;0)*DB106*(1+Annual_Cost_of_Living_Adjustment))*(End_Date&gt;=DC$70)</f>
        <v>0</v>
      </c>
      <c r="DD106" s="460">
        <f>(DD$70=Hire_Date)*Monthly_Salary+(AND(DD$68&lt;&gt;Hire_Month)*DC106+AND(DD$68=Hire_Month,DC106&gt;0)*DC106*(1+Annual_Cost_of_Living_Adjustment))*(End_Date&gt;=DD$70)</f>
        <v>0</v>
      </c>
      <c r="DE106" s="460">
        <f>(DE$70=Hire_Date)*Monthly_Salary+(AND(DE$68&lt;&gt;Hire_Month)*DD106+AND(DE$68=Hire_Month,DD106&gt;0)*DD106*(1+Annual_Cost_of_Living_Adjustment))*(End_Date&gt;=DE$70)</f>
        <v>0</v>
      </c>
      <c r="DF106" s="460">
        <f>(DF$70=Hire_Date)*Monthly_Salary+(AND(DF$68&lt;&gt;Hire_Month)*DE106+AND(DF$68=Hire_Month,DE106&gt;0)*DE106*(1+Annual_Cost_of_Living_Adjustment))*(End_Date&gt;=DF$70)</f>
        <v>0</v>
      </c>
      <c r="DG106" s="460">
        <f>(DG$70=Hire_Date)*Monthly_Salary+(AND(DG$68&lt;&gt;Hire_Month)*DF106+AND(DG$68=Hire_Month,DF106&gt;0)*DF106*(1+Annual_Cost_of_Living_Adjustment))*(End_Date&gt;=DG$70)</f>
        <v>0</v>
      </c>
      <c r="DH106" s="460">
        <f>(DH$70=Hire_Date)*Monthly_Salary+(AND(DH$68&lt;&gt;Hire_Month)*DG106+AND(DH$68=Hire_Month,DG106&gt;0)*DG106*(1+Annual_Cost_of_Living_Adjustment))*(End_Date&gt;=DH$70)</f>
        <v>0</v>
      </c>
      <c r="DI106" s="460">
        <f>(DI$70=Hire_Date)*Monthly_Salary+(AND(DI$68&lt;&gt;Hire_Month)*DH106+AND(DI$68=Hire_Month,DH106&gt;0)*DH106*(1+Annual_Cost_of_Living_Adjustment))*(End_Date&gt;=DI$70)</f>
        <v>0</v>
      </c>
      <c r="DJ106" s="460">
        <f>(DJ$70=Hire_Date)*Monthly_Salary+(AND(DJ$68&lt;&gt;Hire_Month)*DI106+AND(DJ$68=Hire_Month,DI106&gt;0)*DI106*(1+Annual_Cost_of_Living_Adjustment))*(End_Date&gt;=DJ$70)</f>
        <v>0</v>
      </c>
      <c r="DK106" s="460">
        <f>(DK$70=Hire_Date)*Monthly_Salary+(AND(DK$68&lt;&gt;Hire_Month)*DJ106+AND(DK$68=Hire_Month,DJ106&gt;0)*DJ106*(1+Annual_Cost_of_Living_Adjustment))*(End_Date&gt;=DK$70)</f>
        <v>0</v>
      </c>
      <c r="DL106" s="460">
        <f>(DL$70=Hire_Date)*Monthly_Salary+(AND(DL$68&lt;&gt;Hire_Month)*DK106+AND(DL$68=Hire_Month,DK106&gt;0)*DK106*(1+Annual_Cost_of_Living_Adjustment))*(End_Date&gt;=DL$70)</f>
        <v>0</v>
      </c>
      <c r="DM106" s="460">
        <f>(DM$70=Hire_Date)*Monthly_Salary+(AND(DM$68&lt;&gt;Hire_Month)*DL106+AND(DM$68=Hire_Month,DL106&gt;0)*DL106*(1+Annual_Cost_of_Living_Adjustment))*(End_Date&gt;=DM$70)</f>
        <v>0</v>
      </c>
      <c r="DN106" s="460">
        <f>(DN$70=Hire_Date)*Monthly_Salary+(AND(DN$68&lt;&gt;Hire_Month)*DM106+AND(DN$68=Hire_Month,DM106&gt;0)*DM106*(1+Annual_Cost_of_Living_Adjustment))*(End_Date&gt;=DN$70)</f>
        <v>0</v>
      </c>
      <c r="DO106" s="460">
        <f>(DO$70=Hire_Date)*Monthly_Salary+(AND(DO$68&lt;&gt;Hire_Month)*DN106+AND(DO$68=Hire_Month,DN106&gt;0)*DN106*(1+Annual_Cost_of_Living_Adjustment))*(End_Date&gt;=DO$70)</f>
        <v>0</v>
      </c>
      <c r="DP106" s="460">
        <f>(DP$70=Hire_Date)*Monthly_Salary+(AND(DP$68&lt;&gt;Hire_Month)*DO106+AND(DP$68=Hire_Month,DO106&gt;0)*DO106*(1+Annual_Cost_of_Living_Adjustment))*(End_Date&gt;=DP$70)</f>
        <v>0</v>
      </c>
      <c r="DQ106" s="460">
        <f>(DQ$70=Hire_Date)*Monthly_Salary+(AND(DQ$68&lt;&gt;Hire_Month)*DP106+AND(DQ$68=Hire_Month,DP106&gt;0)*DP106*(1+Annual_Cost_of_Living_Adjustment))*(End_Date&gt;=DQ$70)</f>
        <v>0</v>
      </c>
      <c r="DR106" s="460">
        <f>(DR$70=Hire_Date)*Monthly_Salary+(AND(DR$68&lt;&gt;Hire_Month)*DQ106+AND(DR$68=Hire_Month,DQ106&gt;0)*DQ106*(1+Annual_Cost_of_Living_Adjustment))*(End_Date&gt;=DR$70)</f>
        <v>0</v>
      </c>
      <c r="DS106" s="460">
        <f>(DS$70=Hire_Date)*Monthly_Salary+(AND(DS$68&lt;&gt;Hire_Month)*DR106+AND(DS$68=Hire_Month,DR106&gt;0)*DR106*(1+Annual_Cost_of_Living_Adjustment))*(End_Date&gt;=DS$70)</f>
        <v>0</v>
      </c>
      <c r="DT106" s="460">
        <f>(DT$70=Hire_Date)*Monthly_Salary+(AND(DT$68&lt;&gt;Hire_Month)*DS106+AND(DT$68=Hire_Month,DS106&gt;0)*DS106*(1+Annual_Cost_of_Living_Adjustment))*(End_Date&gt;=DT$70)</f>
        <v>0</v>
      </c>
      <c r="DU106" s="460">
        <f>(DU$70=Hire_Date)*Monthly_Salary+(AND(DU$68&lt;&gt;Hire_Month)*DT106+AND(DU$68=Hire_Month,DT106&gt;0)*DT106*(1+Annual_Cost_of_Living_Adjustment))*(End_Date&gt;=DU$70)</f>
        <v>0</v>
      </c>
      <c r="DV106" s="460">
        <f>(DV$70=Hire_Date)*Monthly_Salary+(AND(DV$68&lt;&gt;Hire_Month)*DU106+AND(DV$68=Hire_Month,DU106&gt;0)*DU106*(1+Annual_Cost_of_Living_Adjustment))*(End_Date&gt;=DV$70)</f>
        <v>0</v>
      </c>
      <c r="DW106" s="460">
        <f>(DW$70=Hire_Date)*Monthly_Salary+(AND(DW$68&lt;&gt;Hire_Month)*DV106+AND(DW$68=Hire_Month,DV106&gt;0)*DV106*(1+Annual_Cost_of_Living_Adjustment))*(End_Date&gt;=DW$70)</f>
        <v>0</v>
      </c>
      <c r="DX106" s="460">
        <f>(DX$70=Hire_Date)*Monthly_Salary+(AND(DX$68&lt;&gt;Hire_Month)*DW106+AND(DX$68=Hire_Month,DW106&gt;0)*DW106*(1+Annual_Cost_of_Living_Adjustment))*(End_Date&gt;=DX$70)</f>
        <v>0</v>
      </c>
      <c r="DY106" s="460">
        <f>(DY$70=Hire_Date)*Monthly_Salary+(AND(DY$68&lt;&gt;Hire_Month)*DX106+AND(DY$68=Hire_Month,DX106&gt;0)*DX106*(1+Annual_Cost_of_Living_Adjustment))*(End_Date&gt;=DY$70)</f>
        <v>0</v>
      </c>
      <c r="DZ106" s="460">
        <f>(DZ$70=Hire_Date)*Monthly_Salary+(AND(DZ$68&lt;&gt;Hire_Month)*DY106+AND(DZ$68=Hire_Month,DY106&gt;0)*DY106*(1+Annual_Cost_of_Living_Adjustment))*(End_Date&gt;=DZ$70)</f>
        <v>0</v>
      </c>
      <c r="EA106" s="460">
        <f>(EA$70=Hire_Date)*Monthly_Salary+(AND(EA$68&lt;&gt;Hire_Month)*DZ106+AND(EA$68=Hire_Month,DZ106&gt;0)*DZ106*(1+Annual_Cost_of_Living_Adjustment))*(End_Date&gt;=EA$70)</f>
        <v>0</v>
      </c>
      <c r="EB106" s="460">
        <f>(EB$70=Hire_Date)*Monthly_Salary+(AND(EB$68&lt;&gt;Hire_Month)*EA106+AND(EB$68=Hire_Month,EA106&gt;0)*EA106*(1+Annual_Cost_of_Living_Adjustment))*(End_Date&gt;=EB$70)</f>
        <v>0</v>
      </c>
      <c r="EC106" s="460">
        <f>(EC$70=Hire_Date)*Monthly_Salary+(AND(EC$68&lt;&gt;Hire_Month)*EB106+AND(EC$68=Hire_Month,EB106&gt;0)*EB106*(1+Annual_Cost_of_Living_Adjustment))*(End_Date&gt;=EC$70)</f>
        <v>0</v>
      </c>
      <c r="ED106" s="460">
        <f>(ED$70=Hire_Date)*Monthly_Salary+(AND(ED$68&lt;&gt;Hire_Month)*EC106+AND(ED$68=Hire_Month,EC106&gt;0)*EC106*(1+Annual_Cost_of_Living_Adjustment))*(End_Date&gt;=ED$70)</f>
        <v>0</v>
      </c>
      <c r="EE106" s="460">
        <f>(EE$70=Hire_Date)*Monthly_Salary+(AND(EE$68&lt;&gt;Hire_Month)*ED106+AND(EE$68=Hire_Month,ED106&gt;0)*ED106*(1+Annual_Cost_of_Living_Adjustment))*(End_Date&gt;=EE$70)</f>
        <v>0</v>
      </c>
      <c r="EF106" s="461">
        <f>(EF$70=Hire_Date)*Monthly_Salary+(AND(EF$68&lt;&gt;Hire_Month)*EE106+AND(EF$68=Hire_Month,EE106&gt;0)*EE106*(1+Annual_Cost_of_Living_Adjustment))*(End_Date&gt;=EF$70)</f>
        <v>0</v>
      </c>
      <c r="EG106" s="461">
        <f>(EG$70=Hire_Date)*Monthly_Salary+(AND(EG$68&lt;&gt;Hire_Month)*EF106+AND(EG$68=Hire_Month,EF106&gt;0)*EF106*(1+Annual_Cost_of_Living_Adjustment))*(End_Date&gt;=EG$70)</f>
        <v>0</v>
      </c>
      <c r="EH106" s="461">
        <f>(EH$70=Hire_Date)*Monthly_Salary+(AND(EH$68&lt;&gt;Hire_Month)*EG106+AND(EH$68=Hire_Month,EG106&gt;0)*EG106*(1+Annual_Cost_of_Living_Adjustment))*(End_Date&gt;=EH$70)</f>
        <v>0</v>
      </c>
      <c r="EI106" s="461">
        <f>(EI$70=Hire_Date)*Monthly_Salary+(AND(EI$68&lt;&gt;Hire_Month)*EH106+AND(EI$68=Hire_Month,EH106&gt;0)*EH106*(1+Annual_Cost_of_Living_Adjustment))*(End_Date&gt;=EI$70)</f>
        <v>0</v>
      </c>
      <c r="EJ106" s="461">
        <f>(EJ$70=Hire_Date)*Monthly_Salary+(AND(EJ$68&lt;&gt;Hire_Month)*EI106+AND(EJ$68=Hire_Month,EI106&gt;0)*EI106*(1+Annual_Cost_of_Living_Adjustment))*(End_Date&gt;=EJ$70)</f>
        <v>0</v>
      </c>
      <c r="EK106" s="461">
        <f>(EK$70=Hire_Date)*Monthly_Salary+(AND(EK$68&lt;&gt;Hire_Month)*EJ106+AND(EK$68=Hire_Month,EJ106&gt;0)*EJ106*(1+Annual_Cost_of_Living_Adjustment))*(End_Date&gt;=EK$70)</f>
        <v>0</v>
      </c>
      <c r="EL106" s="461">
        <f>(EL$70=Hire_Date)*Monthly_Salary+(AND(EL$68&lt;&gt;Hire_Month)*EK106+AND(EL$68=Hire_Month,EK106&gt;0)*EK106*(1+Annual_Cost_of_Living_Adjustment))*(End_Date&gt;=EL$70)</f>
        <v>0</v>
      </c>
      <c r="EM106" s="461">
        <f>(EM$70=Hire_Date)*Monthly_Salary+(AND(EM$68&lt;&gt;Hire_Month)*EL106+AND(EM$68=Hire_Month,EL106&gt;0)*EL106*(1+Annual_Cost_of_Living_Adjustment))*(End_Date&gt;=EM$70)</f>
        <v>0</v>
      </c>
      <c r="EN106" s="461">
        <f>(EN$70=Hire_Date)*Monthly_Salary+(AND(EN$68&lt;&gt;Hire_Month)*EM106+AND(EN$68=Hire_Month,EM106&gt;0)*EM106*(1+Annual_Cost_of_Living_Adjustment))*(End_Date&gt;=EN$70)</f>
        <v>0</v>
      </c>
      <c r="EO106" s="461">
        <f>(EO$70=Hire_Date)*Monthly_Salary+(AND(EO$68&lt;&gt;Hire_Month)*EN106+AND(EO$68=Hire_Month,EN106&gt;0)*EN106*(1+Annual_Cost_of_Living_Adjustment))*(End_Date&gt;=EO$70)</f>
        <v>0</v>
      </c>
      <c r="EP106" s="461">
        <f>(EP$70=Hire_Date)*Monthly_Salary+(AND(EP$68&lt;&gt;Hire_Month)*EO106+AND(EP$68=Hire_Month,EO106&gt;0)*EO106*(1+Annual_Cost_of_Living_Adjustment))*(End_Date&gt;=EP$70)</f>
        <v>0</v>
      </c>
      <c r="EQ106" s="461">
        <f>(EQ$70=Hire_Date)*Monthly_Salary+(AND(EQ$68&lt;&gt;Hire_Month)*EP106+AND(EQ$68=Hire_Month,EP106&gt;0)*EP106*(1+Annual_Cost_of_Living_Adjustment))*(End_Date&gt;=EQ$70)</f>
        <v>0</v>
      </c>
      <c r="ER106" s="461">
        <f>(ER$70=Hire_Date)*Monthly_Salary+(AND(ER$68&lt;&gt;Hire_Month)*EQ106+AND(ER$68=Hire_Month,EQ106&gt;0)*EQ106*(1+Annual_Cost_of_Living_Adjustment))*(End_Date&gt;=ER$70)</f>
        <v>0</v>
      </c>
      <c r="ES106" s="371"/>
      <c r="ET106" s="1"/>
      <c r="EU106" s="390"/>
      <c r="EV106" s="462" t="str">
        <f t="shared" si="100"/>
        <v/>
      </c>
      <c r="EW106" s="463">
        <f>($K106&lt;DATE(Starting_Year,1,1))*1</f>
        <v>0</v>
      </c>
      <c r="EX106" s="463">
        <f>+COUNTIF(Q106,"&gt;0")*FTE</f>
        <v>0</v>
      </c>
      <c r="EY106" s="463">
        <f>+COUNTIF(R106,"&gt;0")*FTE</f>
        <v>0</v>
      </c>
      <c r="EZ106" s="463">
        <f>+COUNTIF(S106,"&gt;0")*FTE</f>
        <v>0</v>
      </c>
      <c r="FA106" s="463">
        <f>+COUNTIF(T106,"&gt;0")*FTE</f>
        <v>0</v>
      </c>
      <c r="FB106" s="463">
        <f>+COUNTIF(U106,"&gt;0")*FTE</f>
        <v>0</v>
      </c>
      <c r="FC106" s="463">
        <f>+COUNTIF(V106,"&gt;0")*FTE</f>
        <v>0</v>
      </c>
      <c r="FD106" s="463">
        <f>+COUNTIF(W106,"&gt;0")*FTE</f>
        <v>0</v>
      </c>
      <c r="FE106" s="463">
        <f>+COUNTIF(X106,"&gt;0")*FTE</f>
        <v>0</v>
      </c>
      <c r="FF106" s="463">
        <f>+COUNTIF(Y106,"&gt;0")*FTE</f>
        <v>0</v>
      </c>
      <c r="FG106" s="463">
        <f>+COUNTIF(Z106,"&gt;0")*FTE</f>
        <v>0</v>
      </c>
      <c r="FH106" s="463">
        <f>+COUNTIF(AA106,"&gt;0")*FTE</f>
        <v>0</v>
      </c>
      <c r="FI106" s="463">
        <f>+COUNTIF(AB106,"&gt;0")*FTE</f>
        <v>0</v>
      </c>
      <c r="FJ106" s="463">
        <f>+COUNTIF(AC106,"&gt;0")*FTE</f>
        <v>0</v>
      </c>
      <c r="FK106" s="463">
        <f>+COUNTIF(AD106,"&gt;0")*FTE</f>
        <v>0</v>
      </c>
      <c r="FL106" s="463">
        <f>+COUNTIF(AE106,"&gt;0")*FTE</f>
        <v>0</v>
      </c>
      <c r="FM106" s="463">
        <f>+COUNTIF(AF106,"&gt;0")*FTE</f>
        <v>0</v>
      </c>
      <c r="FN106" s="463">
        <f>+COUNTIF(AG106,"&gt;0")*FTE</f>
        <v>0</v>
      </c>
      <c r="FO106" s="463">
        <f>+COUNTIF(AH106,"&gt;0")*FTE</f>
        <v>0</v>
      </c>
      <c r="FP106" s="463">
        <f>+COUNTIF(AI106,"&gt;0")*FTE</f>
        <v>0</v>
      </c>
      <c r="FQ106" s="463">
        <f>+COUNTIF(AJ106,"&gt;0")*FTE</f>
        <v>0</v>
      </c>
      <c r="FR106" s="463">
        <f>+COUNTIF(AK106,"&gt;0")*FTE</f>
        <v>0</v>
      </c>
      <c r="FS106" s="463">
        <f>+COUNTIF(AL106,"&gt;0")*FTE</f>
        <v>0</v>
      </c>
      <c r="FT106" s="463">
        <f>+COUNTIF(AM106,"&gt;0")*FTE</f>
        <v>0</v>
      </c>
      <c r="FU106" s="463">
        <f>+COUNTIF(AN106,"&gt;0")*FTE</f>
        <v>0</v>
      </c>
      <c r="FV106" s="463">
        <f>+COUNTIF(AO106,"&gt;0")*FTE</f>
        <v>0</v>
      </c>
      <c r="FW106" s="463">
        <f>+COUNTIF(AP106,"&gt;0")*FTE</f>
        <v>0</v>
      </c>
      <c r="FX106" s="463">
        <f>+COUNTIF(AQ106,"&gt;0")*FTE</f>
        <v>0</v>
      </c>
      <c r="FY106" s="463">
        <f>+COUNTIF(AR106,"&gt;0")*FTE</f>
        <v>0</v>
      </c>
      <c r="FZ106" s="463">
        <f>+COUNTIF(AS106,"&gt;0")*FTE</f>
        <v>0</v>
      </c>
      <c r="GA106" s="463">
        <f>+COUNTIF(AT106,"&gt;0")*FTE</f>
        <v>0</v>
      </c>
      <c r="GB106" s="463">
        <f>+COUNTIF(AU106,"&gt;0")*FTE</f>
        <v>0</v>
      </c>
      <c r="GC106" s="463">
        <f>+COUNTIF(AV106,"&gt;0")*FTE</f>
        <v>0</v>
      </c>
      <c r="GD106" s="463">
        <f>+COUNTIF(AW106,"&gt;0")*FTE</f>
        <v>0</v>
      </c>
      <c r="GE106" s="463">
        <f>+COUNTIF(AX106,"&gt;0")*FTE</f>
        <v>0</v>
      </c>
      <c r="GF106" s="463">
        <f>+COUNTIF(AY106,"&gt;0")*FTE</f>
        <v>0</v>
      </c>
      <c r="GG106" s="463">
        <f>+COUNTIF(AZ106,"&gt;0")*FTE</f>
        <v>0</v>
      </c>
      <c r="GH106" s="463">
        <f>+COUNTIF(BA106,"&gt;0")*FTE</f>
        <v>0</v>
      </c>
      <c r="GI106" s="463">
        <f>+COUNTIF(BB106,"&gt;0")*FTE</f>
        <v>0</v>
      </c>
      <c r="GJ106" s="463">
        <f>+COUNTIF(BC106,"&gt;0")*FTE</f>
        <v>0</v>
      </c>
      <c r="GK106" s="463">
        <f>+COUNTIF(BD106,"&gt;0")*FTE</f>
        <v>0</v>
      </c>
      <c r="GL106" s="463">
        <f>+COUNTIF(BE106,"&gt;0")*FTE</f>
        <v>0</v>
      </c>
      <c r="GM106" s="463">
        <f>+COUNTIF(BF106,"&gt;0")*FTE</f>
        <v>0</v>
      </c>
      <c r="GN106" s="463">
        <f>+COUNTIF(BG106,"&gt;0")*FTE</f>
        <v>0</v>
      </c>
      <c r="GO106" s="463">
        <f>+COUNTIF(BH106,"&gt;0")*FTE</f>
        <v>0</v>
      </c>
      <c r="GP106" s="463">
        <f>+COUNTIF(BI106,"&gt;0")*FTE</f>
        <v>0</v>
      </c>
      <c r="GQ106" s="463">
        <f>+COUNTIF(BJ106,"&gt;0")*FTE</f>
        <v>0</v>
      </c>
      <c r="GR106" s="463">
        <f>+COUNTIF(BK106,"&gt;0")*FTE</f>
        <v>0</v>
      </c>
      <c r="GS106" s="463">
        <f>+COUNTIF(BL106,"&gt;0")*FTE</f>
        <v>0</v>
      </c>
      <c r="GT106" s="463">
        <f>+COUNTIF(BM106,"&gt;0")*FTE</f>
        <v>0</v>
      </c>
      <c r="GU106" s="463">
        <f>+COUNTIF(BN106,"&gt;0")*FTE</f>
        <v>0</v>
      </c>
      <c r="GV106" s="463">
        <f>+COUNTIF(BO106,"&gt;0")*FTE</f>
        <v>0</v>
      </c>
      <c r="GW106" s="463">
        <f>+COUNTIF(BP106,"&gt;0")*FTE</f>
        <v>0</v>
      </c>
      <c r="GX106" s="463">
        <f>+COUNTIF(BQ106,"&gt;0")*FTE</f>
        <v>0</v>
      </c>
      <c r="GY106" s="463">
        <f>+COUNTIF(BR106,"&gt;0")*FTE</f>
        <v>0</v>
      </c>
      <c r="GZ106" s="463">
        <f>+COUNTIF(BS106,"&gt;0")*FTE</f>
        <v>0</v>
      </c>
      <c r="HA106" s="463">
        <f>+COUNTIF(BT106,"&gt;0")*FTE</f>
        <v>0</v>
      </c>
      <c r="HB106" s="463">
        <f>+COUNTIF(BU106,"&gt;0")*FTE</f>
        <v>0</v>
      </c>
      <c r="HC106" s="463">
        <f>+COUNTIF(BV106,"&gt;0")*FTE</f>
        <v>0</v>
      </c>
      <c r="HD106" s="463">
        <f>+COUNTIF(BW106,"&gt;0")*FTE</f>
        <v>0</v>
      </c>
      <c r="HE106" s="463">
        <f>+COUNTIF(BX106,"&gt;0")*FTE</f>
        <v>0</v>
      </c>
      <c r="HF106" s="463">
        <f>+COUNTIF(BY106,"&gt;0")*FTE</f>
        <v>0</v>
      </c>
      <c r="HG106" s="463">
        <f>+COUNTIF(BZ106,"&gt;0")*FTE</f>
        <v>0</v>
      </c>
      <c r="HH106" s="463">
        <f>+COUNTIF(CA106,"&gt;0")*FTE</f>
        <v>0</v>
      </c>
      <c r="HI106" s="463">
        <f>+COUNTIF(CB106,"&gt;0")*FTE</f>
        <v>0</v>
      </c>
      <c r="HJ106" s="463">
        <f>+COUNTIF(CC106,"&gt;0")*FTE</f>
        <v>0</v>
      </c>
      <c r="HK106" s="463">
        <f>+COUNTIF(CD106,"&gt;0")*FTE</f>
        <v>0</v>
      </c>
      <c r="HL106" s="463">
        <f>+COUNTIF(CE106,"&gt;0")*FTE</f>
        <v>0</v>
      </c>
      <c r="HM106" s="463">
        <f>+COUNTIF(CF106,"&gt;0")*FTE</f>
        <v>0</v>
      </c>
      <c r="HN106" s="463">
        <f>+COUNTIF(CG106,"&gt;0")*FTE</f>
        <v>0</v>
      </c>
      <c r="HO106" s="463">
        <f>+COUNTIF(CH106,"&gt;0")*FTE</f>
        <v>0</v>
      </c>
      <c r="HP106" s="463">
        <f>+COUNTIF(CI106,"&gt;0")*FTE</f>
        <v>0</v>
      </c>
      <c r="HQ106" s="463">
        <f>+COUNTIF(CJ106,"&gt;0")*FTE</f>
        <v>0</v>
      </c>
      <c r="HR106" s="463">
        <f>+COUNTIF(CK106,"&gt;0")*FTE</f>
        <v>0</v>
      </c>
      <c r="HS106" s="463">
        <f>+COUNTIF(CL106,"&gt;0")*FTE</f>
        <v>0</v>
      </c>
      <c r="HT106" s="463">
        <f>+COUNTIF(CM106,"&gt;0")*FTE</f>
        <v>0</v>
      </c>
      <c r="HU106" s="463">
        <f>+COUNTIF(CN106,"&gt;0")*FTE</f>
        <v>0</v>
      </c>
      <c r="HV106" s="463">
        <f>+COUNTIF(CO106,"&gt;0")*FTE</f>
        <v>0</v>
      </c>
      <c r="HW106" s="463">
        <f>+COUNTIF(CP106,"&gt;0")*FTE</f>
        <v>0</v>
      </c>
      <c r="HX106" s="463">
        <f>+COUNTIF(CQ106,"&gt;0")*FTE</f>
        <v>0</v>
      </c>
      <c r="HY106" s="463">
        <f>+COUNTIF(CR106,"&gt;0")*FTE</f>
        <v>0</v>
      </c>
      <c r="HZ106" s="463">
        <f>+COUNTIF(CS106,"&gt;0")*FTE</f>
        <v>0</v>
      </c>
      <c r="IA106" s="463">
        <f>+COUNTIF(CT106,"&gt;0")*FTE</f>
        <v>0</v>
      </c>
      <c r="IB106" s="463">
        <f>+COUNTIF(CU106,"&gt;0")*FTE</f>
        <v>0</v>
      </c>
      <c r="IC106" s="463">
        <f>+COUNTIF(CV106,"&gt;0")*FTE</f>
        <v>0</v>
      </c>
      <c r="ID106" s="463">
        <f>+COUNTIF(CW106,"&gt;0")*FTE</f>
        <v>0</v>
      </c>
      <c r="IE106" s="463">
        <f>+COUNTIF(CX106,"&gt;0")*FTE</f>
        <v>0</v>
      </c>
      <c r="IF106" s="463">
        <f>+COUNTIF(CY106,"&gt;0")*FTE</f>
        <v>0</v>
      </c>
      <c r="IG106" s="463">
        <f>+COUNTIF(CZ106,"&gt;0")*FTE</f>
        <v>0</v>
      </c>
      <c r="IH106" s="463">
        <f>+COUNTIF(DA106,"&gt;0")*FTE</f>
        <v>0</v>
      </c>
      <c r="II106" s="463">
        <f>+COUNTIF(DB106,"&gt;0")*FTE</f>
        <v>0</v>
      </c>
      <c r="IJ106" s="463">
        <f>+COUNTIF(DC106,"&gt;0")*FTE</f>
        <v>0</v>
      </c>
      <c r="IK106" s="463">
        <f>+COUNTIF(DD106,"&gt;0")*FTE</f>
        <v>0</v>
      </c>
      <c r="IL106" s="463">
        <f>+COUNTIF(DE106,"&gt;0")*FTE</f>
        <v>0</v>
      </c>
      <c r="IM106" s="463">
        <f>+COUNTIF(DF106,"&gt;0")*FTE</f>
        <v>0</v>
      </c>
      <c r="IN106" s="463">
        <f>+COUNTIF(DG106,"&gt;0")*FTE</f>
        <v>0</v>
      </c>
      <c r="IO106" s="463">
        <f>+COUNTIF(DH106,"&gt;0")*FTE</f>
        <v>0</v>
      </c>
      <c r="IP106" s="463">
        <f>+COUNTIF(DI106,"&gt;0")*FTE</f>
        <v>0</v>
      </c>
      <c r="IQ106" s="463">
        <f>+COUNTIF(DJ106,"&gt;0")*FTE</f>
        <v>0</v>
      </c>
      <c r="IR106" s="463">
        <f>+COUNTIF(DK106,"&gt;0")*FTE</f>
        <v>0</v>
      </c>
      <c r="IS106" s="463">
        <f>+COUNTIF(DL106,"&gt;0")*FTE</f>
        <v>0</v>
      </c>
      <c r="IT106" s="463">
        <f>+COUNTIF(DM106,"&gt;0")*FTE</f>
        <v>0</v>
      </c>
      <c r="IU106" s="463">
        <f>+COUNTIF(DN106,"&gt;0")*FTE</f>
        <v>0</v>
      </c>
      <c r="IV106" s="463">
        <f>+COUNTIF(DO106,"&gt;0")*FTE</f>
        <v>0</v>
      </c>
      <c r="IW106" s="463">
        <f>+COUNTIF(DP106,"&gt;0")*FTE</f>
        <v>0</v>
      </c>
      <c r="IX106" s="463">
        <f>+COUNTIF(DQ106,"&gt;0")*FTE</f>
        <v>0</v>
      </c>
      <c r="IY106" s="463">
        <f>+COUNTIF(DR106,"&gt;0")*FTE</f>
        <v>0</v>
      </c>
      <c r="IZ106" s="463">
        <f>+COUNTIF(DS106,"&gt;0")*FTE</f>
        <v>0</v>
      </c>
      <c r="JA106" s="463">
        <f>+COUNTIF(DT106,"&gt;0")*FTE</f>
        <v>0</v>
      </c>
      <c r="JB106" s="463">
        <f>+COUNTIF(DU106,"&gt;0")*FTE</f>
        <v>0</v>
      </c>
      <c r="JC106" s="463">
        <f>+COUNTIF(DV106,"&gt;0")*FTE</f>
        <v>0</v>
      </c>
      <c r="JD106" s="463">
        <f>+COUNTIF(DW106,"&gt;0")*FTE</f>
        <v>0</v>
      </c>
      <c r="JE106" s="463">
        <f>+COUNTIF(DX106,"&gt;0")*FTE</f>
        <v>0</v>
      </c>
      <c r="JF106" s="463">
        <f>+COUNTIF(DY106,"&gt;0")*FTE</f>
        <v>0</v>
      </c>
      <c r="JG106" s="463">
        <f>+COUNTIF(DZ106,"&gt;0")*FTE</f>
        <v>0</v>
      </c>
      <c r="JH106" s="463">
        <f>+COUNTIF(EA106,"&gt;0")*FTE</f>
        <v>0</v>
      </c>
      <c r="JI106" s="463">
        <f>+COUNTIF(EB106,"&gt;0")*FTE</f>
        <v>0</v>
      </c>
      <c r="JJ106" s="463">
        <f>+COUNTIF(EC106,"&gt;0")*FTE</f>
        <v>0</v>
      </c>
      <c r="JK106" s="463">
        <f>+COUNTIF(ED106,"&gt;0")*FTE</f>
        <v>0</v>
      </c>
      <c r="JL106" s="463">
        <f>+COUNTIF(EE106,"&gt;0")*FTE</f>
        <v>0</v>
      </c>
      <c r="JM106" s="463">
        <f>+COUNTIF(EF106,"&gt;0")*FTE</f>
        <v>0</v>
      </c>
      <c r="JN106" s="463">
        <f>+COUNTIF(EG106,"&gt;0")*FTE</f>
        <v>0</v>
      </c>
      <c r="JO106" s="463">
        <f>+COUNTIF(EH106,"&gt;0")*FTE</f>
        <v>0</v>
      </c>
      <c r="JP106" s="463">
        <f>+COUNTIF(EI106,"&gt;0")*FTE</f>
        <v>0</v>
      </c>
      <c r="JQ106" s="463">
        <f>+COUNTIF(EJ106,"&gt;0")*FTE</f>
        <v>0</v>
      </c>
      <c r="JR106" s="463">
        <f>+COUNTIF(EK106,"&gt;0")*FTE</f>
        <v>0</v>
      </c>
      <c r="JS106" s="463">
        <f>+COUNTIF(EL106,"&gt;0")*FTE</f>
        <v>0</v>
      </c>
      <c r="JT106" s="463">
        <f>+COUNTIF(EM106,"&gt;0")*FTE</f>
        <v>0</v>
      </c>
      <c r="JU106" s="463">
        <f>+COUNTIF(EN106,"&gt;0")*FTE</f>
        <v>0</v>
      </c>
      <c r="JV106" s="463">
        <f>+COUNTIF(EO106,"&gt;0")*FTE</f>
        <v>0</v>
      </c>
      <c r="JW106" s="463">
        <f>+COUNTIF(EP106,"&gt;0")*FTE</f>
        <v>0</v>
      </c>
      <c r="JX106" s="463">
        <f>+COUNTIF(EQ106,"&gt;0")*FTE</f>
        <v>0</v>
      </c>
      <c r="JY106" s="463">
        <f>+COUNTIF(ER106,"&gt;0")*FTE</f>
        <v>0</v>
      </c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</row>
    <row r="107" ht="12.75" customHeight="1">
      <c r="A107" s="467"/>
      <c r="B107" s="499" t="s">
        <v>430</v>
      </c>
      <c r="C107" s="495" t="s">
        <v>376</v>
      </c>
      <c r="D107" s="496" t="s">
        <v>403</v>
      </c>
      <c r="E107" s="497">
        <v>65000.0</v>
      </c>
      <c r="F107" s="496">
        <v>1.0</v>
      </c>
      <c r="G107" s="496">
        <v>1.0</v>
      </c>
      <c r="H107" s="496"/>
      <c r="I107" s="496"/>
      <c r="J107" s="498">
        <v>1.0</v>
      </c>
      <c r="K107" s="465">
        <f>+DATE((Starting_Year+F107-1)*ISNUMBER(F107)+2099*ISBLANK(F107),G107*ISNUMBER(G107)+12*ISBLANK(G107),1)</f>
        <v>45658</v>
      </c>
      <c r="L107" s="466">
        <f>+DATE((Starting_Year+H107-1)*ISNUMBER(H107)+2099*ISBLANK(H107),I107*ISNUMBER(I107)+12*ISBLANK(I107),1)</f>
        <v>73020</v>
      </c>
      <c r="M107" s="171">
        <f t="shared" si="98"/>
        <v>5416.666667</v>
      </c>
      <c r="N107" s="458" t="str">
        <f t="shared" si="99"/>
        <v>Team Member</v>
      </c>
      <c r="O107" s="82"/>
      <c r="P107" s="459"/>
      <c r="Q107" s="460">
        <f>(Q$70&gt;=Hire_Date)*Monthly_Salary+(AND(Q$68&lt;&gt;Hire_Month)*P107+AND(Q$68=Hire_Month,P107&gt;0)*P107*(1+Annual_Cost_of_Living_Adjustment))*(End_Date&gt;=Q$70)</f>
        <v>5416.666667</v>
      </c>
      <c r="R107" s="460">
        <f>(R$70=Hire_Date)*Monthly_Salary+(AND(R$68&lt;&gt;Hire_Month)*Q107+AND(R$68=Hire_Month,Q107&gt;0)*Q107*(1+Annual_Cost_of_Living_Adjustment))*(End_Date&gt;=R$70)</f>
        <v>5416.666667</v>
      </c>
      <c r="S107" s="460">
        <f>(S$70=Hire_Date)*Monthly_Salary+(AND(S$68&lt;&gt;Hire_Month)*R107+AND(S$68=Hire_Month,R107&gt;0)*R107*(1+Annual_Cost_of_Living_Adjustment))*(End_Date&gt;=S$70)</f>
        <v>5416.666667</v>
      </c>
      <c r="T107" s="460">
        <f>(T$70=Hire_Date)*Monthly_Salary+(AND(T$68&lt;&gt;Hire_Month)*S107+AND(T$68=Hire_Month,S107&gt;0)*S107*(1+Annual_Cost_of_Living_Adjustment))*(End_Date&gt;=T$70)</f>
        <v>5416.666667</v>
      </c>
      <c r="U107" s="460">
        <f>(U$70=Hire_Date)*Monthly_Salary+(AND(U$68&lt;&gt;Hire_Month)*T107+AND(U$68=Hire_Month,T107&gt;0)*T107*(1+Annual_Cost_of_Living_Adjustment))*(End_Date&gt;=U$70)</f>
        <v>5416.666667</v>
      </c>
      <c r="V107" s="460">
        <f>(V$70=Hire_Date)*Monthly_Salary+(AND(V$68&lt;&gt;Hire_Month)*U107+AND(V$68=Hire_Month,U107&gt;0)*U107*(1+Annual_Cost_of_Living_Adjustment))*(End_Date&gt;=V$70)</f>
        <v>5416.666667</v>
      </c>
      <c r="W107" s="460">
        <f>(W$70=Hire_Date)*Monthly_Salary+(AND(W$68&lt;&gt;Hire_Month)*V107+AND(W$68=Hire_Month,V107&gt;0)*V107*(1+Annual_Cost_of_Living_Adjustment))*(End_Date&gt;=W$70)</f>
        <v>5416.666667</v>
      </c>
      <c r="X107" s="460">
        <f>(X$70=Hire_Date)*Monthly_Salary+(AND(X$68&lt;&gt;Hire_Month)*W107+AND(X$68=Hire_Month,W107&gt;0)*W107*(1+Annual_Cost_of_Living_Adjustment))*(End_Date&gt;=X$70)</f>
        <v>5416.666667</v>
      </c>
      <c r="Y107" s="460">
        <f>(Y$70=Hire_Date)*Monthly_Salary+(AND(Y$68&lt;&gt;Hire_Month)*X107+AND(Y$68=Hire_Month,X107&gt;0)*X107*(1+Annual_Cost_of_Living_Adjustment))*(End_Date&gt;=Y$70)</f>
        <v>5416.666667</v>
      </c>
      <c r="Z107" s="460">
        <f>(Z$70=Hire_Date)*Monthly_Salary+(AND(Z$68&lt;&gt;Hire_Month)*Y107+AND(Z$68=Hire_Month,Y107&gt;0)*Y107*(1+Annual_Cost_of_Living_Adjustment))*(End_Date&gt;=Z$70)</f>
        <v>5416.666667</v>
      </c>
      <c r="AA107" s="460">
        <f>(AA$70=Hire_Date)*Monthly_Salary+(AND(AA$68&lt;&gt;Hire_Month)*Z107+AND(AA$68=Hire_Month,Z107&gt;0)*Z107*(1+Annual_Cost_of_Living_Adjustment))*(End_Date&gt;=AA$70)</f>
        <v>5416.666667</v>
      </c>
      <c r="AB107" s="460">
        <f>(AB$70=Hire_Date)*Monthly_Salary+(AND(AB$68&lt;&gt;Hire_Month)*AA107+AND(AB$68=Hire_Month,AA107&gt;0)*AA107*(1+Annual_Cost_of_Living_Adjustment))*(End_Date&gt;=AB$70)</f>
        <v>5416.666667</v>
      </c>
      <c r="AC107" s="460">
        <f>(AC$70=Hire_Date)*Monthly_Salary+(AND(AC$68&lt;&gt;Hire_Month)*AB107+AND(AC$68=Hire_Month,AB107&gt;0)*AB107*(1+Annual_Cost_of_Living_Adjustment))*(End_Date&gt;=AC$70)</f>
        <v>5525</v>
      </c>
      <c r="AD107" s="460">
        <f>(AD$70=Hire_Date)*Monthly_Salary+(AND(AD$68&lt;&gt;Hire_Month)*AC107+AND(AD$68=Hire_Month,AC107&gt;0)*AC107*(1+Annual_Cost_of_Living_Adjustment))*(End_Date&gt;=AD$70)</f>
        <v>5525</v>
      </c>
      <c r="AE107" s="460">
        <f>(AE$70=Hire_Date)*Monthly_Salary+(AND(AE$68&lt;&gt;Hire_Month)*AD107+AND(AE$68=Hire_Month,AD107&gt;0)*AD107*(1+Annual_Cost_of_Living_Adjustment))*(End_Date&gt;=AE$70)</f>
        <v>5525</v>
      </c>
      <c r="AF107" s="460">
        <f>(AF$70=Hire_Date)*Monthly_Salary+(AND(AF$68&lt;&gt;Hire_Month)*AE107+AND(AF$68=Hire_Month,AE107&gt;0)*AE107*(1+Annual_Cost_of_Living_Adjustment))*(End_Date&gt;=AF$70)</f>
        <v>5525</v>
      </c>
      <c r="AG107" s="460">
        <f>(AG$70=Hire_Date)*Monthly_Salary+(AND(AG$68&lt;&gt;Hire_Month)*AF107+AND(AG$68=Hire_Month,AF107&gt;0)*AF107*(1+Annual_Cost_of_Living_Adjustment))*(End_Date&gt;=AG$70)</f>
        <v>5525</v>
      </c>
      <c r="AH107" s="460">
        <f>(AH$70=Hire_Date)*Monthly_Salary+(AND(AH$68&lt;&gt;Hire_Month)*AG107+AND(AH$68=Hire_Month,AG107&gt;0)*AG107*(1+Annual_Cost_of_Living_Adjustment))*(End_Date&gt;=AH$70)</f>
        <v>5525</v>
      </c>
      <c r="AI107" s="460">
        <f>(AI$70=Hire_Date)*Monthly_Salary+(AND(AI$68&lt;&gt;Hire_Month)*AH107+AND(AI$68=Hire_Month,AH107&gt;0)*AH107*(1+Annual_Cost_of_Living_Adjustment))*(End_Date&gt;=AI$70)</f>
        <v>5525</v>
      </c>
      <c r="AJ107" s="460">
        <f>(AJ$70=Hire_Date)*Monthly_Salary+(AND(AJ$68&lt;&gt;Hire_Month)*AI107+AND(AJ$68=Hire_Month,AI107&gt;0)*AI107*(1+Annual_Cost_of_Living_Adjustment))*(End_Date&gt;=AJ$70)</f>
        <v>5525</v>
      </c>
      <c r="AK107" s="460">
        <f>(AK$70=Hire_Date)*Monthly_Salary+(AND(AK$68&lt;&gt;Hire_Month)*AJ107+AND(AK$68=Hire_Month,AJ107&gt;0)*AJ107*(1+Annual_Cost_of_Living_Adjustment))*(End_Date&gt;=AK$70)</f>
        <v>5525</v>
      </c>
      <c r="AL107" s="460">
        <f>(AL$70=Hire_Date)*Monthly_Salary+(AND(AL$68&lt;&gt;Hire_Month)*AK107+AND(AL$68=Hire_Month,AK107&gt;0)*AK107*(1+Annual_Cost_of_Living_Adjustment))*(End_Date&gt;=AL$70)</f>
        <v>5525</v>
      </c>
      <c r="AM107" s="460">
        <f>(AM$70=Hire_Date)*Monthly_Salary+(AND(AM$68&lt;&gt;Hire_Month)*AL107+AND(AM$68=Hire_Month,AL107&gt;0)*AL107*(1+Annual_Cost_of_Living_Adjustment))*(End_Date&gt;=AM$70)</f>
        <v>5525</v>
      </c>
      <c r="AN107" s="460">
        <f>(AN$70=Hire_Date)*Monthly_Salary+(AND(AN$68&lt;&gt;Hire_Month)*AM107+AND(AN$68=Hire_Month,AM107&gt;0)*AM107*(1+Annual_Cost_of_Living_Adjustment))*(End_Date&gt;=AN$70)</f>
        <v>5525</v>
      </c>
      <c r="AO107" s="460">
        <f>(AO$70=Hire_Date)*Monthly_Salary+(AND(AO$68&lt;&gt;Hire_Month)*AN107+AND(AO$68=Hire_Month,AN107&gt;0)*AN107*(1+Annual_Cost_of_Living_Adjustment))*(End_Date&gt;=AO$70)</f>
        <v>5635.5</v>
      </c>
      <c r="AP107" s="460">
        <f>(AP$70=Hire_Date)*Monthly_Salary+(AND(AP$68&lt;&gt;Hire_Month)*AO107+AND(AP$68=Hire_Month,AO107&gt;0)*AO107*(1+Annual_Cost_of_Living_Adjustment))*(End_Date&gt;=AP$70)</f>
        <v>5635.5</v>
      </c>
      <c r="AQ107" s="460">
        <f>(AQ$70=Hire_Date)*Monthly_Salary+(AND(AQ$68&lt;&gt;Hire_Month)*AP107+AND(AQ$68=Hire_Month,AP107&gt;0)*AP107*(1+Annual_Cost_of_Living_Adjustment))*(End_Date&gt;=AQ$70)</f>
        <v>5635.5</v>
      </c>
      <c r="AR107" s="460">
        <f>(AR$70=Hire_Date)*Monthly_Salary+(AND(AR$68&lt;&gt;Hire_Month)*AQ107+AND(AR$68=Hire_Month,AQ107&gt;0)*AQ107*(1+Annual_Cost_of_Living_Adjustment))*(End_Date&gt;=AR$70)</f>
        <v>5635.5</v>
      </c>
      <c r="AS107" s="460">
        <f>(AS$70=Hire_Date)*Monthly_Salary+(AND(AS$68&lt;&gt;Hire_Month)*AR107+AND(AS$68=Hire_Month,AR107&gt;0)*AR107*(1+Annual_Cost_of_Living_Adjustment))*(End_Date&gt;=AS$70)</f>
        <v>5635.5</v>
      </c>
      <c r="AT107" s="460">
        <f>(AT$70=Hire_Date)*Monthly_Salary+(AND(AT$68&lt;&gt;Hire_Month)*AS107+AND(AT$68=Hire_Month,AS107&gt;0)*AS107*(1+Annual_Cost_of_Living_Adjustment))*(End_Date&gt;=AT$70)</f>
        <v>5635.5</v>
      </c>
      <c r="AU107" s="460">
        <f>(AU$70=Hire_Date)*Monthly_Salary+(AND(AU$68&lt;&gt;Hire_Month)*AT107+AND(AU$68=Hire_Month,AT107&gt;0)*AT107*(1+Annual_Cost_of_Living_Adjustment))*(End_Date&gt;=AU$70)</f>
        <v>5635.5</v>
      </c>
      <c r="AV107" s="460">
        <f>(AV$70=Hire_Date)*Monthly_Salary+(AND(AV$68&lt;&gt;Hire_Month)*AU107+AND(AV$68=Hire_Month,AU107&gt;0)*AU107*(1+Annual_Cost_of_Living_Adjustment))*(End_Date&gt;=AV$70)</f>
        <v>5635.5</v>
      </c>
      <c r="AW107" s="460">
        <f>(AW$70=Hire_Date)*Monthly_Salary+(AND(AW$68&lt;&gt;Hire_Month)*AV107+AND(AW$68=Hire_Month,AV107&gt;0)*AV107*(1+Annual_Cost_of_Living_Adjustment))*(End_Date&gt;=AW$70)</f>
        <v>5635.5</v>
      </c>
      <c r="AX107" s="460">
        <f>(AX$70=Hire_Date)*Monthly_Salary+(AND(AX$68&lt;&gt;Hire_Month)*AW107+AND(AX$68=Hire_Month,AW107&gt;0)*AW107*(1+Annual_Cost_of_Living_Adjustment))*(End_Date&gt;=AX$70)</f>
        <v>5635.5</v>
      </c>
      <c r="AY107" s="460">
        <f>(AY$70=Hire_Date)*Monthly_Salary+(AND(AY$68&lt;&gt;Hire_Month)*AX107+AND(AY$68=Hire_Month,AX107&gt;0)*AX107*(1+Annual_Cost_of_Living_Adjustment))*(End_Date&gt;=AY$70)</f>
        <v>5635.5</v>
      </c>
      <c r="AZ107" s="460">
        <f>(AZ$70=Hire_Date)*Monthly_Salary+(AND(AZ$68&lt;&gt;Hire_Month)*AY107+AND(AZ$68=Hire_Month,AY107&gt;0)*AY107*(1+Annual_Cost_of_Living_Adjustment))*(End_Date&gt;=AZ$70)</f>
        <v>5635.5</v>
      </c>
      <c r="BA107" s="460">
        <f>(BA$70=Hire_Date)*Monthly_Salary+(AND(BA$68&lt;&gt;Hire_Month)*AZ107+AND(BA$68=Hire_Month,AZ107&gt;0)*AZ107*(1+Annual_Cost_of_Living_Adjustment))*(End_Date&gt;=BA$70)</f>
        <v>5748.21</v>
      </c>
      <c r="BB107" s="460">
        <f>(BB$70=Hire_Date)*Monthly_Salary+(AND(BB$68&lt;&gt;Hire_Month)*BA107+AND(BB$68=Hire_Month,BA107&gt;0)*BA107*(1+Annual_Cost_of_Living_Adjustment))*(End_Date&gt;=BB$70)</f>
        <v>5748.21</v>
      </c>
      <c r="BC107" s="460">
        <f>(BC$70=Hire_Date)*Monthly_Salary+(AND(BC$68&lt;&gt;Hire_Month)*BB107+AND(BC$68=Hire_Month,BB107&gt;0)*BB107*(1+Annual_Cost_of_Living_Adjustment))*(End_Date&gt;=BC$70)</f>
        <v>5748.21</v>
      </c>
      <c r="BD107" s="460">
        <f>(BD$70=Hire_Date)*Monthly_Salary+(AND(BD$68&lt;&gt;Hire_Month)*BC107+AND(BD$68=Hire_Month,BC107&gt;0)*BC107*(1+Annual_Cost_of_Living_Adjustment))*(End_Date&gt;=BD$70)</f>
        <v>5748.21</v>
      </c>
      <c r="BE107" s="460">
        <f>(BE$70=Hire_Date)*Monthly_Salary+(AND(BE$68&lt;&gt;Hire_Month)*BD107+AND(BE$68=Hire_Month,BD107&gt;0)*BD107*(1+Annual_Cost_of_Living_Adjustment))*(End_Date&gt;=BE$70)</f>
        <v>5748.21</v>
      </c>
      <c r="BF107" s="460">
        <f>(BF$70=Hire_Date)*Monthly_Salary+(AND(BF$68&lt;&gt;Hire_Month)*BE107+AND(BF$68=Hire_Month,BE107&gt;0)*BE107*(1+Annual_Cost_of_Living_Adjustment))*(End_Date&gt;=BF$70)</f>
        <v>5748.21</v>
      </c>
      <c r="BG107" s="460">
        <f>(BG$70=Hire_Date)*Monthly_Salary+(AND(BG$68&lt;&gt;Hire_Month)*BF107+AND(BG$68=Hire_Month,BF107&gt;0)*BF107*(1+Annual_Cost_of_Living_Adjustment))*(End_Date&gt;=BG$70)</f>
        <v>5748.21</v>
      </c>
      <c r="BH107" s="460">
        <f>(BH$70=Hire_Date)*Monthly_Salary+(AND(BH$68&lt;&gt;Hire_Month)*BG107+AND(BH$68=Hire_Month,BG107&gt;0)*BG107*(1+Annual_Cost_of_Living_Adjustment))*(End_Date&gt;=BH$70)</f>
        <v>5748.21</v>
      </c>
      <c r="BI107" s="460">
        <f>(BI$70=Hire_Date)*Monthly_Salary+(AND(BI$68&lt;&gt;Hire_Month)*BH107+AND(BI$68=Hire_Month,BH107&gt;0)*BH107*(1+Annual_Cost_of_Living_Adjustment))*(End_Date&gt;=BI$70)</f>
        <v>5748.21</v>
      </c>
      <c r="BJ107" s="460">
        <f>(BJ$70=Hire_Date)*Monthly_Salary+(AND(BJ$68&lt;&gt;Hire_Month)*BI107+AND(BJ$68=Hire_Month,BI107&gt;0)*BI107*(1+Annual_Cost_of_Living_Adjustment))*(End_Date&gt;=BJ$70)</f>
        <v>5748.21</v>
      </c>
      <c r="BK107" s="460">
        <f>(BK$70=Hire_Date)*Monthly_Salary+(AND(BK$68&lt;&gt;Hire_Month)*BJ107+AND(BK$68=Hire_Month,BJ107&gt;0)*BJ107*(1+Annual_Cost_of_Living_Adjustment))*(End_Date&gt;=BK$70)</f>
        <v>5748.21</v>
      </c>
      <c r="BL107" s="460">
        <f>(BL$70=Hire_Date)*Monthly_Salary+(AND(BL$68&lt;&gt;Hire_Month)*BK107+AND(BL$68=Hire_Month,BK107&gt;0)*BK107*(1+Annual_Cost_of_Living_Adjustment))*(End_Date&gt;=BL$70)</f>
        <v>5748.21</v>
      </c>
      <c r="BM107" s="460">
        <f>(BM$70=Hire_Date)*Monthly_Salary+(AND(BM$68&lt;&gt;Hire_Month)*BL107+AND(BM$68=Hire_Month,BL107&gt;0)*BL107*(1+Annual_Cost_of_Living_Adjustment))*(End_Date&gt;=BM$70)</f>
        <v>5863.1742</v>
      </c>
      <c r="BN107" s="460">
        <f>(BN$70=Hire_Date)*Monthly_Salary+(AND(BN$68&lt;&gt;Hire_Month)*BM107+AND(BN$68=Hire_Month,BM107&gt;0)*BM107*(1+Annual_Cost_of_Living_Adjustment))*(End_Date&gt;=BN$70)</f>
        <v>5863.1742</v>
      </c>
      <c r="BO107" s="460">
        <f>(BO$70=Hire_Date)*Monthly_Salary+(AND(BO$68&lt;&gt;Hire_Month)*BN107+AND(BO$68=Hire_Month,BN107&gt;0)*BN107*(1+Annual_Cost_of_Living_Adjustment))*(End_Date&gt;=BO$70)</f>
        <v>5863.1742</v>
      </c>
      <c r="BP107" s="460">
        <f>(BP$70=Hire_Date)*Monthly_Salary+(AND(BP$68&lt;&gt;Hire_Month)*BO107+AND(BP$68=Hire_Month,BO107&gt;0)*BO107*(1+Annual_Cost_of_Living_Adjustment))*(End_Date&gt;=BP$70)</f>
        <v>5863.1742</v>
      </c>
      <c r="BQ107" s="460">
        <f>(BQ$70=Hire_Date)*Monthly_Salary+(AND(BQ$68&lt;&gt;Hire_Month)*BP107+AND(BQ$68=Hire_Month,BP107&gt;0)*BP107*(1+Annual_Cost_of_Living_Adjustment))*(End_Date&gt;=BQ$70)</f>
        <v>5863.1742</v>
      </c>
      <c r="BR107" s="460">
        <f>(BR$70=Hire_Date)*Monthly_Salary+(AND(BR$68&lt;&gt;Hire_Month)*BQ107+AND(BR$68=Hire_Month,BQ107&gt;0)*BQ107*(1+Annual_Cost_of_Living_Adjustment))*(End_Date&gt;=BR$70)</f>
        <v>5863.1742</v>
      </c>
      <c r="BS107" s="460">
        <f>(BS$70=Hire_Date)*Monthly_Salary+(AND(BS$68&lt;&gt;Hire_Month)*BR107+AND(BS$68=Hire_Month,BR107&gt;0)*BR107*(1+Annual_Cost_of_Living_Adjustment))*(End_Date&gt;=BS$70)</f>
        <v>5863.1742</v>
      </c>
      <c r="BT107" s="460">
        <f>(BT$70=Hire_Date)*Monthly_Salary+(AND(BT$68&lt;&gt;Hire_Month)*BS107+AND(BT$68=Hire_Month,BS107&gt;0)*BS107*(1+Annual_Cost_of_Living_Adjustment))*(End_Date&gt;=BT$70)</f>
        <v>5863.1742</v>
      </c>
      <c r="BU107" s="460">
        <f>(BU$70=Hire_Date)*Monthly_Salary+(AND(BU$68&lt;&gt;Hire_Month)*BT107+AND(BU$68=Hire_Month,BT107&gt;0)*BT107*(1+Annual_Cost_of_Living_Adjustment))*(End_Date&gt;=BU$70)</f>
        <v>5863.1742</v>
      </c>
      <c r="BV107" s="460">
        <f>(BV$70=Hire_Date)*Monthly_Salary+(AND(BV$68&lt;&gt;Hire_Month)*BU107+AND(BV$68=Hire_Month,BU107&gt;0)*BU107*(1+Annual_Cost_of_Living_Adjustment))*(End_Date&gt;=BV$70)</f>
        <v>5863.1742</v>
      </c>
      <c r="BW107" s="460">
        <f>(BW$70=Hire_Date)*Monthly_Salary+(AND(BW$68&lt;&gt;Hire_Month)*BV107+AND(BW$68=Hire_Month,BV107&gt;0)*BV107*(1+Annual_Cost_of_Living_Adjustment))*(End_Date&gt;=BW$70)</f>
        <v>5863.1742</v>
      </c>
      <c r="BX107" s="460">
        <f>(BX$70=Hire_Date)*Monthly_Salary+(AND(BX$68&lt;&gt;Hire_Month)*BW107+AND(BX$68=Hire_Month,BW107&gt;0)*BW107*(1+Annual_Cost_of_Living_Adjustment))*(End_Date&gt;=BX$70)</f>
        <v>5863.1742</v>
      </c>
      <c r="BY107" s="460">
        <f>(BY$70=Hire_Date)*Monthly_Salary+(AND(BY$68&lt;&gt;Hire_Month)*BX107+AND(BY$68=Hire_Month,BX107&gt;0)*BX107*(1+Annual_Cost_of_Living_Adjustment))*(End_Date&gt;=BY$70)</f>
        <v>5980.437684</v>
      </c>
      <c r="BZ107" s="460">
        <f>(BZ$70=Hire_Date)*Monthly_Salary+(AND(BZ$68&lt;&gt;Hire_Month)*BY107+AND(BZ$68=Hire_Month,BY107&gt;0)*BY107*(1+Annual_Cost_of_Living_Adjustment))*(End_Date&gt;=BZ$70)</f>
        <v>5980.437684</v>
      </c>
      <c r="CA107" s="460">
        <f>(CA$70=Hire_Date)*Monthly_Salary+(AND(CA$68&lt;&gt;Hire_Month)*BZ107+AND(CA$68=Hire_Month,BZ107&gt;0)*BZ107*(1+Annual_Cost_of_Living_Adjustment))*(End_Date&gt;=CA$70)</f>
        <v>5980.437684</v>
      </c>
      <c r="CB107" s="460">
        <f>(CB$70=Hire_Date)*Monthly_Salary+(AND(CB$68&lt;&gt;Hire_Month)*CA107+AND(CB$68=Hire_Month,CA107&gt;0)*CA107*(1+Annual_Cost_of_Living_Adjustment))*(End_Date&gt;=CB$70)</f>
        <v>5980.437684</v>
      </c>
      <c r="CC107" s="460">
        <f>(CC$70=Hire_Date)*Monthly_Salary+(AND(CC$68&lt;&gt;Hire_Month)*CB107+AND(CC$68=Hire_Month,CB107&gt;0)*CB107*(1+Annual_Cost_of_Living_Adjustment))*(End_Date&gt;=CC$70)</f>
        <v>5980.437684</v>
      </c>
      <c r="CD107" s="460">
        <f>(CD$70=Hire_Date)*Monthly_Salary+(AND(CD$68&lt;&gt;Hire_Month)*CC107+AND(CD$68=Hire_Month,CC107&gt;0)*CC107*(1+Annual_Cost_of_Living_Adjustment))*(End_Date&gt;=CD$70)</f>
        <v>5980.437684</v>
      </c>
      <c r="CE107" s="460">
        <f>(CE$70=Hire_Date)*Monthly_Salary+(AND(CE$68&lt;&gt;Hire_Month)*CD107+AND(CE$68=Hire_Month,CD107&gt;0)*CD107*(1+Annual_Cost_of_Living_Adjustment))*(End_Date&gt;=CE$70)</f>
        <v>5980.437684</v>
      </c>
      <c r="CF107" s="460">
        <f>(CF$70=Hire_Date)*Monthly_Salary+(AND(CF$68&lt;&gt;Hire_Month)*CE107+AND(CF$68=Hire_Month,CE107&gt;0)*CE107*(1+Annual_Cost_of_Living_Adjustment))*(End_Date&gt;=CF$70)</f>
        <v>5980.437684</v>
      </c>
      <c r="CG107" s="460">
        <f>(CG$70=Hire_Date)*Monthly_Salary+(AND(CG$68&lt;&gt;Hire_Month)*CF107+AND(CG$68=Hire_Month,CF107&gt;0)*CF107*(1+Annual_Cost_of_Living_Adjustment))*(End_Date&gt;=CG$70)</f>
        <v>5980.437684</v>
      </c>
      <c r="CH107" s="460">
        <f>(CH$70=Hire_Date)*Monthly_Salary+(AND(CH$68&lt;&gt;Hire_Month)*CG107+AND(CH$68=Hire_Month,CG107&gt;0)*CG107*(1+Annual_Cost_of_Living_Adjustment))*(End_Date&gt;=CH$70)</f>
        <v>5980.437684</v>
      </c>
      <c r="CI107" s="460">
        <f>(CI$70=Hire_Date)*Monthly_Salary+(AND(CI$68&lt;&gt;Hire_Month)*CH107+AND(CI$68=Hire_Month,CH107&gt;0)*CH107*(1+Annual_Cost_of_Living_Adjustment))*(End_Date&gt;=CI$70)</f>
        <v>5980.437684</v>
      </c>
      <c r="CJ107" s="460">
        <f>(CJ$70=Hire_Date)*Monthly_Salary+(AND(CJ$68&lt;&gt;Hire_Month)*CI107+AND(CJ$68=Hire_Month,CI107&gt;0)*CI107*(1+Annual_Cost_of_Living_Adjustment))*(End_Date&gt;=CJ$70)</f>
        <v>5980.437684</v>
      </c>
      <c r="CK107" s="460">
        <f>(CK$70=Hire_Date)*Monthly_Salary+(AND(CK$68&lt;&gt;Hire_Month)*CJ107+AND(CK$68=Hire_Month,CJ107&gt;0)*CJ107*(1+Annual_Cost_of_Living_Adjustment))*(End_Date&gt;=CK$70)</f>
        <v>6100.046438</v>
      </c>
      <c r="CL107" s="460">
        <f>(CL$70=Hire_Date)*Monthly_Salary+(AND(CL$68&lt;&gt;Hire_Month)*CK107+AND(CL$68=Hire_Month,CK107&gt;0)*CK107*(1+Annual_Cost_of_Living_Adjustment))*(End_Date&gt;=CL$70)</f>
        <v>6100.046438</v>
      </c>
      <c r="CM107" s="460">
        <f>(CM$70=Hire_Date)*Monthly_Salary+(AND(CM$68&lt;&gt;Hire_Month)*CL107+AND(CM$68=Hire_Month,CL107&gt;0)*CL107*(1+Annual_Cost_of_Living_Adjustment))*(End_Date&gt;=CM$70)</f>
        <v>6100.046438</v>
      </c>
      <c r="CN107" s="460">
        <f>(CN$70=Hire_Date)*Monthly_Salary+(AND(CN$68&lt;&gt;Hire_Month)*CM107+AND(CN$68=Hire_Month,CM107&gt;0)*CM107*(1+Annual_Cost_of_Living_Adjustment))*(End_Date&gt;=CN$70)</f>
        <v>6100.046438</v>
      </c>
      <c r="CO107" s="460">
        <f>(CO$70=Hire_Date)*Monthly_Salary+(AND(CO$68&lt;&gt;Hire_Month)*CN107+AND(CO$68=Hire_Month,CN107&gt;0)*CN107*(1+Annual_Cost_of_Living_Adjustment))*(End_Date&gt;=CO$70)</f>
        <v>6100.046438</v>
      </c>
      <c r="CP107" s="460">
        <f>(CP$70=Hire_Date)*Monthly_Salary+(AND(CP$68&lt;&gt;Hire_Month)*CO107+AND(CP$68=Hire_Month,CO107&gt;0)*CO107*(1+Annual_Cost_of_Living_Adjustment))*(End_Date&gt;=CP$70)</f>
        <v>6100.046438</v>
      </c>
      <c r="CQ107" s="460">
        <f>(CQ$70=Hire_Date)*Monthly_Salary+(AND(CQ$68&lt;&gt;Hire_Month)*CP107+AND(CQ$68=Hire_Month,CP107&gt;0)*CP107*(1+Annual_Cost_of_Living_Adjustment))*(End_Date&gt;=CQ$70)</f>
        <v>6100.046438</v>
      </c>
      <c r="CR107" s="460">
        <f>(CR$70=Hire_Date)*Monthly_Salary+(AND(CR$68&lt;&gt;Hire_Month)*CQ107+AND(CR$68=Hire_Month,CQ107&gt;0)*CQ107*(1+Annual_Cost_of_Living_Adjustment))*(End_Date&gt;=CR$70)</f>
        <v>6100.046438</v>
      </c>
      <c r="CS107" s="460">
        <f>(CS$70=Hire_Date)*Monthly_Salary+(AND(CS$68&lt;&gt;Hire_Month)*CR107+AND(CS$68=Hire_Month,CR107&gt;0)*CR107*(1+Annual_Cost_of_Living_Adjustment))*(End_Date&gt;=CS$70)</f>
        <v>6100.046438</v>
      </c>
      <c r="CT107" s="460">
        <f>(CT$70=Hire_Date)*Monthly_Salary+(AND(CT$68&lt;&gt;Hire_Month)*CS107+AND(CT$68=Hire_Month,CS107&gt;0)*CS107*(1+Annual_Cost_of_Living_Adjustment))*(End_Date&gt;=CT$70)</f>
        <v>6100.046438</v>
      </c>
      <c r="CU107" s="460">
        <f>(CU$70=Hire_Date)*Monthly_Salary+(AND(CU$68&lt;&gt;Hire_Month)*CT107+AND(CU$68=Hire_Month,CT107&gt;0)*CT107*(1+Annual_Cost_of_Living_Adjustment))*(End_Date&gt;=CU$70)</f>
        <v>6100.046438</v>
      </c>
      <c r="CV107" s="460">
        <f>(CV$70=Hire_Date)*Monthly_Salary+(AND(CV$68&lt;&gt;Hire_Month)*CU107+AND(CV$68=Hire_Month,CU107&gt;0)*CU107*(1+Annual_Cost_of_Living_Adjustment))*(End_Date&gt;=CV$70)</f>
        <v>6100.046438</v>
      </c>
      <c r="CW107" s="460">
        <f>(CW$70=Hire_Date)*Monthly_Salary+(AND(CW$68&lt;&gt;Hire_Month)*CV107+AND(CW$68=Hire_Month,CV107&gt;0)*CV107*(1+Annual_Cost_of_Living_Adjustment))*(End_Date&gt;=CW$70)</f>
        <v>6222.047366</v>
      </c>
      <c r="CX107" s="460">
        <f>(CX$70=Hire_Date)*Monthly_Salary+(AND(CX$68&lt;&gt;Hire_Month)*CW107+AND(CX$68=Hire_Month,CW107&gt;0)*CW107*(1+Annual_Cost_of_Living_Adjustment))*(End_Date&gt;=CX$70)</f>
        <v>6222.047366</v>
      </c>
      <c r="CY107" s="460">
        <f>(CY$70=Hire_Date)*Monthly_Salary+(AND(CY$68&lt;&gt;Hire_Month)*CX107+AND(CY$68=Hire_Month,CX107&gt;0)*CX107*(1+Annual_Cost_of_Living_Adjustment))*(End_Date&gt;=CY$70)</f>
        <v>6222.047366</v>
      </c>
      <c r="CZ107" s="460">
        <f>(CZ$70=Hire_Date)*Monthly_Salary+(AND(CZ$68&lt;&gt;Hire_Month)*CY107+AND(CZ$68=Hire_Month,CY107&gt;0)*CY107*(1+Annual_Cost_of_Living_Adjustment))*(End_Date&gt;=CZ$70)</f>
        <v>6222.047366</v>
      </c>
      <c r="DA107" s="460">
        <f>(DA$70=Hire_Date)*Monthly_Salary+(AND(DA$68&lt;&gt;Hire_Month)*CZ107+AND(DA$68=Hire_Month,CZ107&gt;0)*CZ107*(1+Annual_Cost_of_Living_Adjustment))*(End_Date&gt;=DA$70)</f>
        <v>6222.047366</v>
      </c>
      <c r="DB107" s="460">
        <f>(DB$70=Hire_Date)*Monthly_Salary+(AND(DB$68&lt;&gt;Hire_Month)*DA107+AND(DB$68=Hire_Month,DA107&gt;0)*DA107*(1+Annual_Cost_of_Living_Adjustment))*(End_Date&gt;=DB$70)</f>
        <v>6222.047366</v>
      </c>
      <c r="DC107" s="460">
        <f>(DC$70=Hire_Date)*Monthly_Salary+(AND(DC$68&lt;&gt;Hire_Month)*DB107+AND(DC$68=Hire_Month,DB107&gt;0)*DB107*(1+Annual_Cost_of_Living_Adjustment))*(End_Date&gt;=DC$70)</f>
        <v>6222.047366</v>
      </c>
      <c r="DD107" s="460">
        <f>(DD$70=Hire_Date)*Monthly_Salary+(AND(DD$68&lt;&gt;Hire_Month)*DC107+AND(DD$68=Hire_Month,DC107&gt;0)*DC107*(1+Annual_Cost_of_Living_Adjustment))*(End_Date&gt;=DD$70)</f>
        <v>6222.047366</v>
      </c>
      <c r="DE107" s="460">
        <f>(DE$70=Hire_Date)*Monthly_Salary+(AND(DE$68&lt;&gt;Hire_Month)*DD107+AND(DE$68=Hire_Month,DD107&gt;0)*DD107*(1+Annual_Cost_of_Living_Adjustment))*(End_Date&gt;=DE$70)</f>
        <v>6222.047366</v>
      </c>
      <c r="DF107" s="460">
        <f>(DF$70=Hire_Date)*Monthly_Salary+(AND(DF$68&lt;&gt;Hire_Month)*DE107+AND(DF$68=Hire_Month,DE107&gt;0)*DE107*(1+Annual_Cost_of_Living_Adjustment))*(End_Date&gt;=DF$70)</f>
        <v>6222.047366</v>
      </c>
      <c r="DG107" s="460">
        <f>(DG$70=Hire_Date)*Monthly_Salary+(AND(DG$68&lt;&gt;Hire_Month)*DF107+AND(DG$68=Hire_Month,DF107&gt;0)*DF107*(1+Annual_Cost_of_Living_Adjustment))*(End_Date&gt;=DG$70)</f>
        <v>6222.047366</v>
      </c>
      <c r="DH107" s="460">
        <f>(DH$70=Hire_Date)*Monthly_Salary+(AND(DH$68&lt;&gt;Hire_Month)*DG107+AND(DH$68=Hire_Month,DG107&gt;0)*DG107*(1+Annual_Cost_of_Living_Adjustment))*(End_Date&gt;=DH$70)</f>
        <v>6222.047366</v>
      </c>
      <c r="DI107" s="460">
        <f>(DI$70=Hire_Date)*Monthly_Salary+(AND(DI$68&lt;&gt;Hire_Month)*DH107+AND(DI$68=Hire_Month,DH107&gt;0)*DH107*(1+Annual_Cost_of_Living_Adjustment))*(End_Date&gt;=DI$70)</f>
        <v>6346.488314</v>
      </c>
      <c r="DJ107" s="460">
        <f>(DJ$70=Hire_Date)*Monthly_Salary+(AND(DJ$68&lt;&gt;Hire_Month)*DI107+AND(DJ$68=Hire_Month,DI107&gt;0)*DI107*(1+Annual_Cost_of_Living_Adjustment))*(End_Date&gt;=DJ$70)</f>
        <v>6346.488314</v>
      </c>
      <c r="DK107" s="460">
        <f>(DK$70=Hire_Date)*Monthly_Salary+(AND(DK$68&lt;&gt;Hire_Month)*DJ107+AND(DK$68=Hire_Month,DJ107&gt;0)*DJ107*(1+Annual_Cost_of_Living_Adjustment))*(End_Date&gt;=DK$70)</f>
        <v>6346.488314</v>
      </c>
      <c r="DL107" s="460">
        <f>(DL$70=Hire_Date)*Monthly_Salary+(AND(DL$68&lt;&gt;Hire_Month)*DK107+AND(DL$68=Hire_Month,DK107&gt;0)*DK107*(1+Annual_Cost_of_Living_Adjustment))*(End_Date&gt;=DL$70)</f>
        <v>6346.488314</v>
      </c>
      <c r="DM107" s="460">
        <f>(DM$70=Hire_Date)*Monthly_Salary+(AND(DM$68&lt;&gt;Hire_Month)*DL107+AND(DM$68=Hire_Month,DL107&gt;0)*DL107*(1+Annual_Cost_of_Living_Adjustment))*(End_Date&gt;=DM$70)</f>
        <v>6346.488314</v>
      </c>
      <c r="DN107" s="460">
        <f>(DN$70=Hire_Date)*Monthly_Salary+(AND(DN$68&lt;&gt;Hire_Month)*DM107+AND(DN$68=Hire_Month,DM107&gt;0)*DM107*(1+Annual_Cost_of_Living_Adjustment))*(End_Date&gt;=DN$70)</f>
        <v>6346.488314</v>
      </c>
      <c r="DO107" s="460">
        <f>(DO$70=Hire_Date)*Monthly_Salary+(AND(DO$68&lt;&gt;Hire_Month)*DN107+AND(DO$68=Hire_Month,DN107&gt;0)*DN107*(1+Annual_Cost_of_Living_Adjustment))*(End_Date&gt;=DO$70)</f>
        <v>6346.488314</v>
      </c>
      <c r="DP107" s="460">
        <f>(DP$70=Hire_Date)*Monthly_Salary+(AND(DP$68&lt;&gt;Hire_Month)*DO107+AND(DP$68=Hire_Month,DO107&gt;0)*DO107*(1+Annual_Cost_of_Living_Adjustment))*(End_Date&gt;=DP$70)</f>
        <v>6346.488314</v>
      </c>
      <c r="DQ107" s="460">
        <f>(DQ$70=Hire_Date)*Monthly_Salary+(AND(DQ$68&lt;&gt;Hire_Month)*DP107+AND(DQ$68=Hire_Month,DP107&gt;0)*DP107*(1+Annual_Cost_of_Living_Adjustment))*(End_Date&gt;=DQ$70)</f>
        <v>6346.488314</v>
      </c>
      <c r="DR107" s="460">
        <f>(DR$70=Hire_Date)*Monthly_Salary+(AND(DR$68&lt;&gt;Hire_Month)*DQ107+AND(DR$68=Hire_Month,DQ107&gt;0)*DQ107*(1+Annual_Cost_of_Living_Adjustment))*(End_Date&gt;=DR$70)</f>
        <v>6346.488314</v>
      </c>
      <c r="DS107" s="460">
        <f>(DS$70=Hire_Date)*Monthly_Salary+(AND(DS$68&lt;&gt;Hire_Month)*DR107+AND(DS$68=Hire_Month,DR107&gt;0)*DR107*(1+Annual_Cost_of_Living_Adjustment))*(End_Date&gt;=DS$70)</f>
        <v>6346.488314</v>
      </c>
      <c r="DT107" s="460">
        <f>(DT$70=Hire_Date)*Monthly_Salary+(AND(DT$68&lt;&gt;Hire_Month)*DS107+AND(DT$68=Hire_Month,DS107&gt;0)*DS107*(1+Annual_Cost_of_Living_Adjustment))*(End_Date&gt;=DT$70)</f>
        <v>6346.488314</v>
      </c>
      <c r="DU107" s="460">
        <f>(DU$70=Hire_Date)*Monthly_Salary+(AND(DU$68&lt;&gt;Hire_Month)*DT107+AND(DU$68=Hire_Month,DT107&gt;0)*DT107*(1+Annual_Cost_of_Living_Adjustment))*(End_Date&gt;=DU$70)</f>
        <v>6473.41808</v>
      </c>
      <c r="DV107" s="460">
        <f>(DV$70=Hire_Date)*Monthly_Salary+(AND(DV$68&lt;&gt;Hire_Month)*DU107+AND(DV$68=Hire_Month,DU107&gt;0)*DU107*(1+Annual_Cost_of_Living_Adjustment))*(End_Date&gt;=DV$70)</f>
        <v>6473.41808</v>
      </c>
      <c r="DW107" s="460">
        <f>(DW$70=Hire_Date)*Monthly_Salary+(AND(DW$68&lt;&gt;Hire_Month)*DV107+AND(DW$68=Hire_Month,DV107&gt;0)*DV107*(1+Annual_Cost_of_Living_Adjustment))*(End_Date&gt;=DW$70)</f>
        <v>6473.41808</v>
      </c>
      <c r="DX107" s="460">
        <f>(DX$70=Hire_Date)*Monthly_Salary+(AND(DX$68&lt;&gt;Hire_Month)*DW107+AND(DX$68=Hire_Month,DW107&gt;0)*DW107*(1+Annual_Cost_of_Living_Adjustment))*(End_Date&gt;=DX$70)</f>
        <v>6473.41808</v>
      </c>
      <c r="DY107" s="460">
        <f>(DY$70=Hire_Date)*Monthly_Salary+(AND(DY$68&lt;&gt;Hire_Month)*DX107+AND(DY$68=Hire_Month,DX107&gt;0)*DX107*(1+Annual_Cost_of_Living_Adjustment))*(End_Date&gt;=DY$70)</f>
        <v>6473.41808</v>
      </c>
      <c r="DZ107" s="460">
        <f>(DZ$70=Hire_Date)*Monthly_Salary+(AND(DZ$68&lt;&gt;Hire_Month)*DY107+AND(DZ$68=Hire_Month,DY107&gt;0)*DY107*(1+Annual_Cost_of_Living_Adjustment))*(End_Date&gt;=DZ$70)</f>
        <v>6473.41808</v>
      </c>
      <c r="EA107" s="460">
        <f>(EA$70=Hire_Date)*Monthly_Salary+(AND(EA$68&lt;&gt;Hire_Month)*DZ107+AND(EA$68=Hire_Month,DZ107&gt;0)*DZ107*(1+Annual_Cost_of_Living_Adjustment))*(End_Date&gt;=EA$70)</f>
        <v>6473.41808</v>
      </c>
      <c r="EB107" s="460">
        <f>(EB$70=Hire_Date)*Monthly_Salary+(AND(EB$68&lt;&gt;Hire_Month)*EA107+AND(EB$68=Hire_Month,EA107&gt;0)*EA107*(1+Annual_Cost_of_Living_Adjustment))*(End_Date&gt;=EB$70)</f>
        <v>6473.41808</v>
      </c>
      <c r="EC107" s="460">
        <f>(EC$70=Hire_Date)*Monthly_Salary+(AND(EC$68&lt;&gt;Hire_Month)*EB107+AND(EC$68=Hire_Month,EB107&gt;0)*EB107*(1+Annual_Cost_of_Living_Adjustment))*(End_Date&gt;=EC$70)</f>
        <v>6473.41808</v>
      </c>
      <c r="ED107" s="460">
        <f>(ED$70=Hire_Date)*Monthly_Salary+(AND(ED$68&lt;&gt;Hire_Month)*EC107+AND(ED$68=Hire_Month,EC107&gt;0)*EC107*(1+Annual_Cost_of_Living_Adjustment))*(End_Date&gt;=ED$70)</f>
        <v>6473.41808</v>
      </c>
      <c r="EE107" s="460">
        <f>(EE$70=Hire_Date)*Monthly_Salary+(AND(EE$68&lt;&gt;Hire_Month)*ED107+AND(EE$68=Hire_Month,ED107&gt;0)*ED107*(1+Annual_Cost_of_Living_Adjustment))*(End_Date&gt;=EE$70)</f>
        <v>6473.41808</v>
      </c>
      <c r="EF107" s="461">
        <f>(EF$70=Hire_Date)*Monthly_Salary+(AND(EF$68&lt;&gt;Hire_Month)*EE107+AND(EF$68=Hire_Month,EE107&gt;0)*EE107*(1+Annual_Cost_of_Living_Adjustment))*(End_Date&gt;=EF$70)</f>
        <v>6473.41808</v>
      </c>
      <c r="EG107" s="461">
        <f>(EG$70=Hire_Date)*Monthly_Salary+(AND(EG$68&lt;&gt;Hire_Month)*EF107+AND(EG$68=Hire_Month,EF107&gt;0)*EF107*(1+Annual_Cost_of_Living_Adjustment))*(End_Date&gt;=EG$70)</f>
        <v>6602.886442</v>
      </c>
      <c r="EH107" s="461">
        <f>(EH$70=Hire_Date)*Monthly_Salary+(AND(EH$68&lt;&gt;Hire_Month)*EG107+AND(EH$68=Hire_Month,EG107&gt;0)*EG107*(1+Annual_Cost_of_Living_Adjustment))*(End_Date&gt;=EH$70)</f>
        <v>6602.886442</v>
      </c>
      <c r="EI107" s="461">
        <f>(EI$70=Hire_Date)*Monthly_Salary+(AND(EI$68&lt;&gt;Hire_Month)*EH107+AND(EI$68=Hire_Month,EH107&gt;0)*EH107*(1+Annual_Cost_of_Living_Adjustment))*(End_Date&gt;=EI$70)</f>
        <v>6602.886442</v>
      </c>
      <c r="EJ107" s="461">
        <f>(EJ$70=Hire_Date)*Monthly_Salary+(AND(EJ$68&lt;&gt;Hire_Month)*EI107+AND(EJ$68=Hire_Month,EI107&gt;0)*EI107*(1+Annual_Cost_of_Living_Adjustment))*(End_Date&gt;=EJ$70)</f>
        <v>6602.886442</v>
      </c>
      <c r="EK107" s="461">
        <f>(EK$70=Hire_Date)*Monthly_Salary+(AND(EK$68&lt;&gt;Hire_Month)*EJ107+AND(EK$68=Hire_Month,EJ107&gt;0)*EJ107*(1+Annual_Cost_of_Living_Adjustment))*(End_Date&gt;=EK$70)</f>
        <v>6602.886442</v>
      </c>
      <c r="EL107" s="461">
        <f>(EL$70=Hire_Date)*Monthly_Salary+(AND(EL$68&lt;&gt;Hire_Month)*EK107+AND(EL$68=Hire_Month,EK107&gt;0)*EK107*(1+Annual_Cost_of_Living_Adjustment))*(End_Date&gt;=EL$70)</f>
        <v>6602.886442</v>
      </c>
      <c r="EM107" s="461">
        <f>(EM$70=Hire_Date)*Monthly_Salary+(AND(EM$68&lt;&gt;Hire_Month)*EL107+AND(EM$68=Hire_Month,EL107&gt;0)*EL107*(1+Annual_Cost_of_Living_Adjustment))*(End_Date&gt;=EM$70)</f>
        <v>6602.886442</v>
      </c>
      <c r="EN107" s="461">
        <f>(EN$70=Hire_Date)*Monthly_Salary+(AND(EN$68&lt;&gt;Hire_Month)*EM107+AND(EN$68=Hire_Month,EM107&gt;0)*EM107*(1+Annual_Cost_of_Living_Adjustment))*(End_Date&gt;=EN$70)</f>
        <v>6602.886442</v>
      </c>
      <c r="EO107" s="461">
        <f>(EO$70=Hire_Date)*Monthly_Salary+(AND(EO$68&lt;&gt;Hire_Month)*EN107+AND(EO$68=Hire_Month,EN107&gt;0)*EN107*(1+Annual_Cost_of_Living_Adjustment))*(End_Date&gt;=EO$70)</f>
        <v>6602.886442</v>
      </c>
      <c r="EP107" s="461">
        <f>(EP$70=Hire_Date)*Monthly_Salary+(AND(EP$68&lt;&gt;Hire_Month)*EO107+AND(EP$68=Hire_Month,EO107&gt;0)*EO107*(1+Annual_Cost_of_Living_Adjustment))*(End_Date&gt;=EP$70)</f>
        <v>6602.886442</v>
      </c>
      <c r="EQ107" s="461">
        <f>(EQ$70=Hire_Date)*Monthly_Salary+(AND(EQ$68&lt;&gt;Hire_Month)*EP107+AND(EQ$68=Hire_Month,EP107&gt;0)*EP107*(1+Annual_Cost_of_Living_Adjustment))*(End_Date&gt;=EQ$70)</f>
        <v>6602.886442</v>
      </c>
      <c r="ER107" s="461">
        <f>(ER$70=Hire_Date)*Monthly_Salary+(AND(ER$68&lt;&gt;Hire_Month)*EQ107+AND(ER$68=Hire_Month,EQ107&gt;0)*EQ107*(1+Annual_Cost_of_Living_Adjustment))*(End_Date&gt;=ER$70)</f>
        <v>6602.886442</v>
      </c>
      <c r="ES107" s="371"/>
      <c r="ET107" s="1"/>
      <c r="EU107" s="390"/>
      <c r="EV107" s="462" t="str">
        <f t="shared" si="100"/>
        <v>Team Member</v>
      </c>
      <c r="EW107" s="463">
        <f>($K107&lt;DATE(Starting_Year,1,1))*1</f>
        <v>0</v>
      </c>
      <c r="EX107" s="463">
        <f>+COUNTIF(Q107,"&gt;0")*FTE</f>
        <v>1</v>
      </c>
      <c r="EY107" s="463">
        <f>+COUNTIF(R107,"&gt;0")*FTE</f>
        <v>1</v>
      </c>
      <c r="EZ107" s="463">
        <f>+COUNTIF(S107,"&gt;0")*FTE</f>
        <v>1</v>
      </c>
      <c r="FA107" s="463">
        <f>+COUNTIF(T107,"&gt;0")*FTE</f>
        <v>1</v>
      </c>
      <c r="FB107" s="463">
        <f>+COUNTIF(U107,"&gt;0")*FTE</f>
        <v>1</v>
      </c>
      <c r="FC107" s="463">
        <f>+COUNTIF(V107,"&gt;0")*FTE</f>
        <v>1</v>
      </c>
      <c r="FD107" s="463">
        <f>+COUNTIF(W107,"&gt;0")*FTE</f>
        <v>1</v>
      </c>
      <c r="FE107" s="463">
        <f>+COUNTIF(X107,"&gt;0")*FTE</f>
        <v>1</v>
      </c>
      <c r="FF107" s="463">
        <f>+COUNTIF(Y107,"&gt;0")*FTE</f>
        <v>1</v>
      </c>
      <c r="FG107" s="463">
        <f>+COUNTIF(Z107,"&gt;0")*FTE</f>
        <v>1</v>
      </c>
      <c r="FH107" s="463">
        <f>+COUNTIF(AA107,"&gt;0")*FTE</f>
        <v>1</v>
      </c>
      <c r="FI107" s="463">
        <f>+COUNTIF(AB107,"&gt;0")*FTE</f>
        <v>1</v>
      </c>
      <c r="FJ107" s="463">
        <f>+COUNTIF(AC107,"&gt;0")*FTE</f>
        <v>1</v>
      </c>
      <c r="FK107" s="463">
        <f>+COUNTIF(AD107,"&gt;0")*FTE</f>
        <v>1</v>
      </c>
      <c r="FL107" s="463">
        <f>+COUNTIF(AE107,"&gt;0")*FTE</f>
        <v>1</v>
      </c>
      <c r="FM107" s="463">
        <f>+COUNTIF(AF107,"&gt;0")*FTE</f>
        <v>1</v>
      </c>
      <c r="FN107" s="463">
        <f>+COUNTIF(AG107,"&gt;0")*FTE</f>
        <v>1</v>
      </c>
      <c r="FO107" s="463">
        <f>+COUNTIF(AH107,"&gt;0")*FTE</f>
        <v>1</v>
      </c>
      <c r="FP107" s="463">
        <f>+COUNTIF(AI107,"&gt;0")*FTE</f>
        <v>1</v>
      </c>
      <c r="FQ107" s="463">
        <f>+COUNTIF(AJ107,"&gt;0")*FTE</f>
        <v>1</v>
      </c>
      <c r="FR107" s="463">
        <f>+COUNTIF(AK107,"&gt;0")*FTE</f>
        <v>1</v>
      </c>
      <c r="FS107" s="463">
        <f>+COUNTIF(AL107,"&gt;0")*FTE</f>
        <v>1</v>
      </c>
      <c r="FT107" s="463">
        <f>+COUNTIF(AM107,"&gt;0")*FTE</f>
        <v>1</v>
      </c>
      <c r="FU107" s="463">
        <f>+COUNTIF(AN107,"&gt;0")*FTE</f>
        <v>1</v>
      </c>
      <c r="FV107" s="463">
        <f>+COUNTIF(AO107,"&gt;0")*FTE</f>
        <v>1</v>
      </c>
      <c r="FW107" s="463">
        <f>+COUNTIF(AP107,"&gt;0")*FTE</f>
        <v>1</v>
      </c>
      <c r="FX107" s="463">
        <f>+COUNTIF(AQ107,"&gt;0")*FTE</f>
        <v>1</v>
      </c>
      <c r="FY107" s="463">
        <f>+COUNTIF(AR107,"&gt;0")*FTE</f>
        <v>1</v>
      </c>
      <c r="FZ107" s="463">
        <f>+COUNTIF(AS107,"&gt;0")*FTE</f>
        <v>1</v>
      </c>
      <c r="GA107" s="463">
        <f>+COUNTIF(AT107,"&gt;0")*FTE</f>
        <v>1</v>
      </c>
      <c r="GB107" s="463">
        <f>+COUNTIF(AU107,"&gt;0")*FTE</f>
        <v>1</v>
      </c>
      <c r="GC107" s="463">
        <f>+COUNTIF(AV107,"&gt;0")*FTE</f>
        <v>1</v>
      </c>
      <c r="GD107" s="463">
        <f>+COUNTIF(AW107,"&gt;0")*FTE</f>
        <v>1</v>
      </c>
      <c r="GE107" s="463">
        <f>+COUNTIF(AX107,"&gt;0")*FTE</f>
        <v>1</v>
      </c>
      <c r="GF107" s="463">
        <f>+COUNTIF(AY107,"&gt;0")*FTE</f>
        <v>1</v>
      </c>
      <c r="GG107" s="463">
        <f>+COUNTIF(AZ107,"&gt;0")*FTE</f>
        <v>1</v>
      </c>
      <c r="GH107" s="463">
        <f>+COUNTIF(BA107,"&gt;0")*FTE</f>
        <v>1</v>
      </c>
      <c r="GI107" s="463">
        <f>+COUNTIF(BB107,"&gt;0")*FTE</f>
        <v>1</v>
      </c>
      <c r="GJ107" s="463">
        <f>+COUNTIF(BC107,"&gt;0")*FTE</f>
        <v>1</v>
      </c>
      <c r="GK107" s="463">
        <f>+COUNTIF(BD107,"&gt;0")*FTE</f>
        <v>1</v>
      </c>
      <c r="GL107" s="463">
        <f>+COUNTIF(BE107,"&gt;0")*FTE</f>
        <v>1</v>
      </c>
      <c r="GM107" s="463">
        <f>+COUNTIF(BF107,"&gt;0")*FTE</f>
        <v>1</v>
      </c>
      <c r="GN107" s="463">
        <f>+COUNTIF(BG107,"&gt;0")*FTE</f>
        <v>1</v>
      </c>
      <c r="GO107" s="463">
        <f>+COUNTIF(BH107,"&gt;0")*FTE</f>
        <v>1</v>
      </c>
      <c r="GP107" s="463">
        <f>+COUNTIF(BI107,"&gt;0")*FTE</f>
        <v>1</v>
      </c>
      <c r="GQ107" s="463">
        <f>+COUNTIF(BJ107,"&gt;0")*FTE</f>
        <v>1</v>
      </c>
      <c r="GR107" s="463">
        <f>+COUNTIF(BK107,"&gt;0")*FTE</f>
        <v>1</v>
      </c>
      <c r="GS107" s="463">
        <f>+COUNTIF(BL107,"&gt;0")*FTE</f>
        <v>1</v>
      </c>
      <c r="GT107" s="463">
        <f>+COUNTIF(BM107,"&gt;0")*FTE</f>
        <v>1</v>
      </c>
      <c r="GU107" s="463">
        <f>+COUNTIF(BN107,"&gt;0")*FTE</f>
        <v>1</v>
      </c>
      <c r="GV107" s="463">
        <f>+COUNTIF(BO107,"&gt;0")*FTE</f>
        <v>1</v>
      </c>
      <c r="GW107" s="463">
        <f>+COUNTIF(BP107,"&gt;0")*FTE</f>
        <v>1</v>
      </c>
      <c r="GX107" s="463">
        <f>+COUNTIF(BQ107,"&gt;0")*FTE</f>
        <v>1</v>
      </c>
      <c r="GY107" s="463">
        <f>+COUNTIF(BR107,"&gt;0")*FTE</f>
        <v>1</v>
      </c>
      <c r="GZ107" s="463">
        <f>+COUNTIF(BS107,"&gt;0")*FTE</f>
        <v>1</v>
      </c>
      <c r="HA107" s="463">
        <f>+COUNTIF(BT107,"&gt;0")*FTE</f>
        <v>1</v>
      </c>
      <c r="HB107" s="463">
        <f>+COUNTIF(BU107,"&gt;0")*FTE</f>
        <v>1</v>
      </c>
      <c r="HC107" s="463">
        <f>+COUNTIF(BV107,"&gt;0")*FTE</f>
        <v>1</v>
      </c>
      <c r="HD107" s="463">
        <f>+COUNTIF(BW107,"&gt;0")*FTE</f>
        <v>1</v>
      </c>
      <c r="HE107" s="463">
        <f>+COUNTIF(BX107,"&gt;0")*FTE</f>
        <v>1</v>
      </c>
      <c r="HF107" s="463">
        <f>+COUNTIF(BY107,"&gt;0")*FTE</f>
        <v>1</v>
      </c>
      <c r="HG107" s="463">
        <f>+COUNTIF(BZ107,"&gt;0")*FTE</f>
        <v>1</v>
      </c>
      <c r="HH107" s="463">
        <f>+COUNTIF(CA107,"&gt;0")*FTE</f>
        <v>1</v>
      </c>
      <c r="HI107" s="463">
        <f>+COUNTIF(CB107,"&gt;0")*FTE</f>
        <v>1</v>
      </c>
      <c r="HJ107" s="463">
        <f>+COUNTIF(CC107,"&gt;0")*FTE</f>
        <v>1</v>
      </c>
      <c r="HK107" s="463">
        <f>+COUNTIF(CD107,"&gt;0")*FTE</f>
        <v>1</v>
      </c>
      <c r="HL107" s="463">
        <f>+COUNTIF(CE107,"&gt;0")*FTE</f>
        <v>1</v>
      </c>
      <c r="HM107" s="463">
        <f>+COUNTIF(CF107,"&gt;0")*FTE</f>
        <v>1</v>
      </c>
      <c r="HN107" s="463">
        <f>+COUNTIF(CG107,"&gt;0")*FTE</f>
        <v>1</v>
      </c>
      <c r="HO107" s="463">
        <f>+COUNTIF(CH107,"&gt;0")*FTE</f>
        <v>1</v>
      </c>
      <c r="HP107" s="463">
        <f>+COUNTIF(CI107,"&gt;0")*FTE</f>
        <v>1</v>
      </c>
      <c r="HQ107" s="463">
        <f>+COUNTIF(CJ107,"&gt;0")*FTE</f>
        <v>1</v>
      </c>
      <c r="HR107" s="463">
        <f>+COUNTIF(CK107,"&gt;0")*FTE</f>
        <v>1</v>
      </c>
      <c r="HS107" s="463">
        <f>+COUNTIF(CL107,"&gt;0")*FTE</f>
        <v>1</v>
      </c>
      <c r="HT107" s="463">
        <f>+COUNTIF(CM107,"&gt;0")*FTE</f>
        <v>1</v>
      </c>
      <c r="HU107" s="463">
        <f>+COUNTIF(CN107,"&gt;0")*FTE</f>
        <v>1</v>
      </c>
      <c r="HV107" s="463">
        <f>+COUNTIF(CO107,"&gt;0")*FTE</f>
        <v>1</v>
      </c>
      <c r="HW107" s="463">
        <f>+COUNTIF(CP107,"&gt;0")*FTE</f>
        <v>1</v>
      </c>
      <c r="HX107" s="463">
        <f>+COUNTIF(CQ107,"&gt;0")*FTE</f>
        <v>1</v>
      </c>
      <c r="HY107" s="463">
        <f>+COUNTIF(CR107,"&gt;0")*FTE</f>
        <v>1</v>
      </c>
      <c r="HZ107" s="463">
        <f>+COUNTIF(CS107,"&gt;0")*FTE</f>
        <v>1</v>
      </c>
      <c r="IA107" s="463">
        <f>+COUNTIF(CT107,"&gt;0")*FTE</f>
        <v>1</v>
      </c>
      <c r="IB107" s="463">
        <f>+COUNTIF(CU107,"&gt;0")*FTE</f>
        <v>1</v>
      </c>
      <c r="IC107" s="463">
        <f>+COUNTIF(CV107,"&gt;0")*FTE</f>
        <v>1</v>
      </c>
      <c r="ID107" s="463">
        <f>+COUNTIF(CW107,"&gt;0")*FTE</f>
        <v>1</v>
      </c>
      <c r="IE107" s="463">
        <f>+COUNTIF(CX107,"&gt;0")*FTE</f>
        <v>1</v>
      </c>
      <c r="IF107" s="463">
        <f>+COUNTIF(CY107,"&gt;0")*FTE</f>
        <v>1</v>
      </c>
      <c r="IG107" s="463">
        <f>+COUNTIF(CZ107,"&gt;0")*FTE</f>
        <v>1</v>
      </c>
      <c r="IH107" s="463">
        <f>+COUNTIF(DA107,"&gt;0")*FTE</f>
        <v>1</v>
      </c>
      <c r="II107" s="463">
        <f>+COUNTIF(DB107,"&gt;0")*FTE</f>
        <v>1</v>
      </c>
      <c r="IJ107" s="463">
        <f>+COUNTIF(DC107,"&gt;0")*FTE</f>
        <v>1</v>
      </c>
      <c r="IK107" s="463">
        <f>+COUNTIF(DD107,"&gt;0")*FTE</f>
        <v>1</v>
      </c>
      <c r="IL107" s="463">
        <f>+COUNTIF(DE107,"&gt;0")*FTE</f>
        <v>1</v>
      </c>
      <c r="IM107" s="463">
        <f>+COUNTIF(DF107,"&gt;0")*FTE</f>
        <v>1</v>
      </c>
      <c r="IN107" s="463">
        <f>+COUNTIF(DG107,"&gt;0")*FTE</f>
        <v>1</v>
      </c>
      <c r="IO107" s="463">
        <f>+COUNTIF(DH107,"&gt;0")*FTE</f>
        <v>1</v>
      </c>
      <c r="IP107" s="463">
        <f>+COUNTIF(DI107,"&gt;0")*FTE</f>
        <v>1</v>
      </c>
      <c r="IQ107" s="463">
        <f>+COUNTIF(DJ107,"&gt;0")*FTE</f>
        <v>1</v>
      </c>
      <c r="IR107" s="463">
        <f>+COUNTIF(DK107,"&gt;0")*FTE</f>
        <v>1</v>
      </c>
      <c r="IS107" s="463">
        <f>+COUNTIF(DL107,"&gt;0")*FTE</f>
        <v>1</v>
      </c>
      <c r="IT107" s="463">
        <f>+COUNTIF(DM107,"&gt;0")*FTE</f>
        <v>1</v>
      </c>
      <c r="IU107" s="463">
        <f>+COUNTIF(DN107,"&gt;0")*FTE</f>
        <v>1</v>
      </c>
      <c r="IV107" s="463">
        <f>+COUNTIF(DO107,"&gt;0")*FTE</f>
        <v>1</v>
      </c>
      <c r="IW107" s="463">
        <f>+COUNTIF(DP107,"&gt;0")*FTE</f>
        <v>1</v>
      </c>
      <c r="IX107" s="463">
        <f>+COUNTIF(DQ107,"&gt;0")*FTE</f>
        <v>1</v>
      </c>
      <c r="IY107" s="463">
        <f>+COUNTIF(DR107,"&gt;0")*FTE</f>
        <v>1</v>
      </c>
      <c r="IZ107" s="463">
        <f>+COUNTIF(DS107,"&gt;0")*FTE</f>
        <v>1</v>
      </c>
      <c r="JA107" s="463">
        <f>+COUNTIF(DT107,"&gt;0")*FTE</f>
        <v>1</v>
      </c>
      <c r="JB107" s="463">
        <f>+COUNTIF(DU107,"&gt;0")*FTE</f>
        <v>1</v>
      </c>
      <c r="JC107" s="463">
        <f>+COUNTIF(DV107,"&gt;0")*FTE</f>
        <v>1</v>
      </c>
      <c r="JD107" s="463">
        <f>+COUNTIF(DW107,"&gt;0")*FTE</f>
        <v>1</v>
      </c>
      <c r="JE107" s="463">
        <f>+COUNTIF(DX107,"&gt;0")*FTE</f>
        <v>1</v>
      </c>
      <c r="JF107" s="463">
        <f>+COUNTIF(DY107,"&gt;0")*FTE</f>
        <v>1</v>
      </c>
      <c r="JG107" s="463">
        <f>+COUNTIF(DZ107,"&gt;0")*FTE</f>
        <v>1</v>
      </c>
      <c r="JH107" s="463">
        <f>+COUNTIF(EA107,"&gt;0")*FTE</f>
        <v>1</v>
      </c>
      <c r="JI107" s="463">
        <f>+COUNTIF(EB107,"&gt;0")*FTE</f>
        <v>1</v>
      </c>
      <c r="JJ107" s="463">
        <f>+COUNTIF(EC107,"&gt;0")*FTE</f>
        <v>1</v>
      </c>
      <c r="JK107" s="463">
        <f>+COUNTIF(ED107,"&gt;0")*FTE</f>
        <v>1</v>
      </c>
      <c r="JL107" s="463">
        <f>+COUNTIF(EE107,"&gt;0")*FTE</f>
        <v>1</v>
      </c>
      <c r="JM107" s="463">
        <f>+COUNTIF(EF107,"&gt;0")*FTE</f>
        <v>1</v>
      </c>
      <c r="JN107" s="463">
        <f>+COUNTIF(EG107,"&gt;0")*FTE</f>
        <v>1</v>
      </c>
      <c r="JO107" s="463">
        <f>+COUNTIF(EH107,"&gt;0")*FTE</f>
        <v>1</v>
      </c>
      <c r="JP107" s="463">
        <f>+COUNTIF(EI107,"&gt;0")*FTE</f>
        <v>1</v>
      </c>
      <c r="JQ107" s="463">
        <f>+COUNTIF(EJ107,"&gt;0")*FTE</f>
        <v>1</v>
      </c>
      <c r="JR107" s="463">
        <f>+COUNTIF(EK107,"&gt;0")*FTE</f>
        <v>1</v>
      </c>
      <c r="JS107" s="463">
        <f>+COUNTIF(EL107,"&gt;0")*FTE</f>
        <v>1</v>
      </c>
      <c r="JT107" s="463">
        <f>+COUNTIF(EM107,"&gt;0")*FTE</f>
        <v>1</v>
      </c>
      <c r="JU107" s="463">
        <f>+COUNTIF(EN107,"&gt;0")*FTE</f>
        <v>1</v>
      </c>
      <c r="JV107" s="463">
        <f>+COUNTIF(EO107,"&gt;0")*FTE</f>
        <v>1</v>
      </c>
      <c r="JW107" s="463">
        <f>+COUNTIF(EP107,"&gt;0")*FTE</f>
        <v>1</v>
      </c>
      <c r="JX107" s="463">
        <f>+COUNTIF(EQ107,"&gt;0")*FTE</f>
        <v>1</v>
      </c>
      <c r="JY107" s="463">
        <f>+COUNTIF(ER107,"&gt;0")*FTE</f>
        <v>1</v>
      </c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</row>
    <row r="108" ht="12.75" customHeight="1">
      <c r="A108" s="467"/>
      <c r="B108" s="499"/>
      <c r="C108" s="495"/>
      <c r="D108" s="496"/>
      <c r="E108" s="497"/>
      <c r="F108" s="496"/>
      <c r="G108" s="496"/>
      <c r="H108" s="496"/>
      <c r="I108" s="496"/>
      <c r="J108" s="498"/>
      <c r="K108" s="465">
        <f>+DATE((Starting_Year+F108-1)*ISNUMBER(F108)+2099*ISBLANK(F108),G108*ISNUMBER(G108)+12*ISBLANK(G108),1)</f>
        <v>73020</v>
      </c>
      <c r="L108" s="466">
        <f>+DATE((Starting_Year+H108-1)*ISNUMBER(H108)+2099*ISBLANK(H108),I108*ISNUMBER(I108)+12*ISBLANK(I108),1)</f>
        <v>73020</v>
      </c>
      <c r="M108" s="171">
        <f t="shared" si="98"/>
        <v>0</v>
      </c>
      <c r="N108" s="458" t="str">
        <f t="shared" si="99"/>
        <v/>
      </c>
      <c r="O108" s="82"/>
      <c r="P108" s="459"/>
      <c r="Q108" s="460">
        <f>(Q$70&gt;=Hire_Date)*Monthly_Salary+(AND(Q$68&lt;&gt;Hire_Month)*P108+AND(Q$68=Hire_Month,P108&gt;0)*P108*(1+Annual_Cost_of_Living_Adjustment))*(End_Date&gt;=Q$70)</f>
        <v>0</v>
      </c>
      <c r="R108" s="460">
        <f>(R$70=Hire_Date)*Monthly_Salary+(AND(R$68&lt;&gt;Hire_Month)*Q108+AND(R$68=Hire_Month,Q108&gt;0)*Q108*(1+Annual_Cost_of_Living_Adjustment))*(End_Date&gt;=R$70)</f>
        <v>0</v>
      </c>
      <c r="S108" s="460">
        <f>(S$70=Hire_Date)*Monthly_Salary+(AND(S$68&lt;&gt;Hire_Month)*R108+AND(S$68=Hire_Month,R108&gt;0)*R108*(1+Annual_Cost_of_Living_Adjustment))*(End_Date&gt;=S$70)</f>
        <v>0</v>
      </c>
      <c r="T108" s="460">
        <f>(T$70=Hire_Date)*Monthly_Salary+(AND(T$68&lt;&gt;Hire_Month)*S108+AND(T$68=Hire_Month,S108&gt;0)*S108*(1+Annual_Cost_of_Living_Adjustment))*(End_Date&gt;=T$70)</f>
        <v>0</v>
      </c>
      <c r="U108" s="460">
        <f>(U$70=Hire_Date)*Monthly_Salary+(AND(U$68&lt;&gt;Hire_Month)*T108+AND(U$68=Hire_Month,T108&gt;0)*T108*(1+Annual_Cost_of_Living_Adjustment))*(End_Date&gt;=U$70)</f>
        <v>0</v>
      </c>
      <c r="V108" s="460">
        <f>(V$70=Hire_Date)*Monthly_Salary+(AND(V$68&lt;&gt;Hire_Month)*U108+AND(V$68=Hire_Month,U108&gt;0)*U108*(1+Annual_Cost_of_Living_Adjustment))*(End_Date&gt;=V$70)</f>
        <v>0</v>
      </c>
      <c r="W108" s="460">
        <f>(W$70=Hire_Date)*Monthly_Salary+(AND(W$68&lt;&gt;Hire_Month)*V108+AND(W$68=Hire_Month,V108&gt;0)*V108*(1+Annual_Cost_of_Living_Adjustment))*(End_Date&gt;=W$70)</f>
        <v>0</v>
      </c>
      <c r="X108" s="460">
        <f>(X$70=Hire_Date)*Monthly_Salary+(AND(X$68&lt;&gt;Hire_Month)*W108+AND(X$68=Hire_Month,W108&gt;0)*W108*(1+Annual_Cost_of_Living_Adjustment))*(End_Date&gt;=X$70)</f>
        <v>0</v>
      </c>
      <c r="Y108" s="460">
        <f>(Y$70=Hire_Date)*Monthly_Salary+(AND(Y$68&lt;&gt;Hire_Month)*X108+AND(Y$68=Hire_Month,X108&gt;0)*X108*(1+Annual_Cost_of_Living_Adjustment))*(End_Date&gt;=Y$70)</f>
        <v>0</v>
      </c>
      <c r="Z108" s="460">
        <f>(Z$70=Hire_Date)*Monthly_Salary+(AND(Z$68&lt;&gt;Hire_Month)*Y108+AND(Z$68=Hire_Month,Y108&gt;0)*Y108*(1+Annual_Cost_of_Living_Adjustment))*(End_Date&gt;=Z$70)</f>
        <v>0</v>
      </c>
      <c r="AA108" s="460">
        <f>(AA$70=Hire_Date)*Monthly_Salary+(AND(AA$68&lt;&gt;Hire_Month)*Z108+AND(AA$68=Hire_Month,Z108&gt;0)*Z108*(1+Annual_Cost_of_Living_Adjustment))*(End_Date&gt;=AA$70)</f>
        <v>0</v>
      </c>
      <c r="AB108" s="460">
        <f>(AB$70=Hire_Date)*Monthly_Salary+(AND(AB$68&lt;&gt;Hire_Month)*AA108+AND(AB$68=Hire_Month,AA108&gt;0)*AA108*(1+Annual_Cost_of_Living_Adjustment))*(End_Date&gt;=AB$70)</f>
        <v>0</v>
      </c>
      <c r="AC108" s="460">
        <f>(AC$70=Hire_Date)*Monthly_Salary+(AND(AC$68&lt;&gt;Hire_Month)*AB108+AND(AC$68=Hire_Month,AB108&gt;0)*AB108*(1+Annual_Cost_of_Living_Adjustment))*(End_Date&gt;=AC$70)</f>
        <v>0</v>
      </c>
      <c r="AD108" s="460">
        <f>(AD$70=Hire_Date)*Monthly_Salary+(AND(AD$68&lt;&gt;Hire_Month)*AC108+AND(AD$68=Hire_Month,AC108&gt;0)*AC108*(1+Annual_Cost_of_Living_Adjustment))*(End_Date&gt;=AD$70)</f>
        <v>0</v>
      </c>
      <c r="AE108" s="460">
        <f>(AE$70=Hire_Date)*Monthly_Salary+(AND(AE$68&lt;&gt;Hire_Month)*AD108+AND(AE$68=Hire_Month,AD108&gt;0)*AD108*(1+Annual_Cost_of_Living_Adjustment))*(End_Date&gt;=AE$70)</f>
        <v>0</v>
      </c>
      <c r="AF108" s="460">
        <f>(AF$70=Hire_Date)*Monthly_Salary+(AND(AF$68&lt;&gt;Hire_Month)*AE108+AND(AF$68=Hire_Month,AE108&gt;0)*AE108*(1+Annual_Cost_of_Living_Adjustment))*(End_Date&gt;=AF$70)</f>
        <v>0</v>
      </c>
      <c r="AG108" s="460">
        <f>(AG$70=Hire_Date)*Monthly_Salary+(AND(AG$68&lt;&gt;Hire_Month)*AF108+AND(AG$68=Hire_Month,AF108&gt;0)*AF108*(1+Annual_Cost_of_Living_Adjustment))*(End_Date&gt;=AG$70)</f>
        <v>0</v>
      </c>
      <c r="AH108" s="460">
        <f>(AH$70=Hire_Date)*Monthly_Salary+(AND(AH$68&lt;&gt;Hire_Month)*AG108+AND(AH$68=Hire_Month,AG108&gt;0)*AG108*(1+Annual_Cost_of_Living_Adjustment))*(End_Date&gt;=AH$70)</f>
        <v>0</v>
      </c>
      <c r="AI108" s="460">
        <f>(AI$70=Hire_Date)*Monthly_Salary+(AND(AI$68&lt;&gt;Hire_Month)*AH108+AND(AI$68=Hire_Month,AH108&gt;0)*AH108*(1+Annual_Cost_of_Living_Adjustment))*(End_Date&gt;=AI$70)</f>
        <v>0</v>
      </c>
      <c r="AJ108" s="460">
        <f>(AJ$70=Hire_Date)*Monthly_Salary+(AND(AJ$68&lt;&gt;Hire_Month)*AI108+AND(AJ$68=Hire_Month,AI108&gt;0)*AI108*(1+Annual_Cost_of_Living_Adjustment))*(End_Date&gt;=AJ$70)</f>
        <v>0</v>
      </c>
      <c r="AK108" s="460">
        <f>(AK$70=Hire_Date)*Monthly_Salary+(AND(AK$68&lt;&gt;Hire_Month)*AJ108+AND(AK$68=Hire_Month,AJ108&gt;0)*AJ108*(1+Annual_Cost_of_Living_Adjustment))*(End_Date&gt;=AK$70)</f>
        <v>0</v>
      </c>
      <c r="AL108" s="460">
        <f>(AL$70=Hire_Date)*Monthly_Salary+(AND(AL$68&lt;&gt;Hire_Month)*AK108+AND(AL$68=Hire_Month,AK108&gt;0)*AK108*(1+Annual_Cost_of_Living_Adjustment))*(End_Date&gt;=AL$70)</f>
        <v>0</v>
      </c>
      <c r="AM108" s="460">
        <f>(AM$70=Hire_Date)*Monthly_Salary+(AND(AM$68&lt;&gt;Hire_Month)*AL108+AND(AM$68=Hire_Month,AL108&gt;0)*AL108*(1+Annual_Cost_of_Living_Adjustment))*(End_Date&gt;=AM$70)</f>
        <v>0</v>
      </c>
      <c r="AN108" s="460">
        <f>(AN$70=Hire_Date)*Monthly_Salary+(AND(AN$68&lt;&gt;Hire_Month)*AM108+AND(AN$68=Hire_Month,AM108&gt;0)*AM108*(1+Annual_Cost_of_Living_Adjustment))*(End_Date&gt;=AN$70)</f>
        <v>0</v>
      </c>
      <c r="AO108" s="460">
        <f>(AO$70=Hire_Date)*Monthly_Salary+(AND(AO$68&lt;&gt;Hire_Month)*AN108+AND(AO$68=Hire_Month,AN108&gt;0)*AN108*(1+Annual_Cost_of_Living_Adjustment))*(End_Date&gt;=AO$70)</f>
        <v>0</v>
      </c>
      <c r="AP108" s="460">
        <f>(AP$70=Hire_Date)*Monthly_Salary+(AND(AP$68&lt;&gt;Hire_Month)*AO108+AND(AP$68=Hire_Month,AO108&gt;0)*AO108*(1+Annual_Cost_of_Living_Adjustment))*(End_Date&gt;=AP$70)</f>
        <v>0</v>
      </c>
      <c r="AQ108" s="460">
        <f>(AQ$70=Hire_Date)*Monthly_Salary+(AND(AQ$68&lt;&gt;Hire_Month)*AP108+AND(AQ$68=Hire_Month,AP108&gt;0)*AP108*(1+Annual_Cost_of_Living_Adjustment))*(End_Date&gt;=AQ$70)</f>
        <v>0</v>
      </c>
      <c r="AR108" s="460">
        <f>(AR$70=Hire_Date)*Monthly_Salary+(AND(AR$68&lt;&gt;Hire_Month)*AQ108+AND(AR$68=Hire_Month,AQ108&gt;0)*AQ108*(1+Annual_Cost_of_Living_Adjustment))*(End_Date&gt;=AR$70)</f>
        <v>0</v>
      </c>
      <c r="AS108" s="460">
        <f>(AS$70=Hire_Date)*Monthly_Salary+(AND(AS$68&lt;&gt;Hire_Month)*AR108+AND(AS$68=Hire_Month,AR108&gt;0)*AR108*(1+Annual_Cost_of_Living_Adjustment))*(End_Date&gt;=AS$70)</f>
        <v>0</v>
      </c>
      <c r="AT108" s="460">
        <f>(AT$70=Hire_Date)*Monthly_Salary+(AND(AT$68&lt;&gt;Hire_Month)*AS108+AND(AT$68=Hire_Month,AS108&gt;0)*AS108*(1+Annual_Cost_of_Living_Adjustment))*(End_Date&gt;=AT$70)</f>
        <v>0</v>
      </c>
      <c r="AU108" s="460">
        <f>(AU$70=Hire_Date)*Monthly_Salary+(AND(AU$68&lt;&gt;Hire_Month)*AT108+AND(AU$68=Hire_Month,AT108&gt;0)*AT108*(1+Annual_Cost_of_Living_Adjustment))*(End_Date&gt;=AU$70)</f>
        <v>0</v>
      </c>
      <c r="AV108" s="460">
        <f>(AV$70=Hire_Date)*Monthly_Salary+(AND(AV$68&lt;&gt;Hire_Month)*AU108+AND(AV$68=Hire_Month,AU108&gt;0)*AU108*(1+Annual_Cost_of_Living_Adjustment))*(End_Date&gt;=AV$70)</f>
        <v>0</v>
      </c>
      <c r="AW108" s="460">
        <f>(AW$70=Hire_Date)*Monthly_Salary+(AND(AW$68&lt;&gt;Hire_Month)*AV108+AND(AW$68=Hire_Month,AV108&gt;0)*AV108*(1+Annual_Cost_of_Living_Adjustment))*(End_Date&gt;=AW$70)</f>
        <v>0</v>
      </c>
      <c r="AX108" s="460">
        <f>(AX$70=Hire_Date)*Monthly_Salary+(AND(AX$68&lt;&gt;Hire_Month)*AW108+AND(AX$68=Hire_Month,AW108&gt;0)*AW108*(1+Annual_Cost_of_Living_Adjustment))*(End_Date&gt;=AX$70)</f>
        <v>0</v>
      </c>
      <c r="AY108" s="460">
        <f>(AY$70=Hire_Date)*Monthly_Salary+(AND(AY$68&lt;&gt;Hire_Month)*AX108+AND(AY$68=Hire_Month,AX108&gt;0)*AX108*(1+Annual_Cost_of_Living_Adjustment))*(End_Date&gt;=AY$70)</f>
        <v>0</v>
      </c>
      <c r="AZ108" s="460">
        <f>(AZ$70=Hire_Date)*Monthly_Salary+(AND(AZ$68&lt;&gt;Hire_Month)*AY108+AND(AZ$68=Hire_Month,AY108&gt;0)*AY108*(1+Annual_Cost_of_Living_Adjustment))*(End_Date&gt;=AZ$70)</f>
        <v>0</v>
      </c>
      <c r="BA108" s="460">
        <f>(BA$70=Hire_Date)*Monthly_Salary+(AND(BA$68&lt;&gt;Hire_Month)*AZ108+AND(BA$68=Hire_Month,AZ108&gt;0)*AZ108*(1+Annual_Cost_of_Living_Adjustment))*(End_Date&gt;=BA$70)</f>
        <v>0</v>
      </c>
      <c r="BB108" s="460">
        <f>(BB$70=Hire_Date)*Monthly_Salary+(AND(BB$68&lt;&gt;Hire_Month)*BA108+AND(BB$68=Hire_Month,BA108&gt;0)*BA108*(1+Annual_Cost_of_Living_Adjustment))*(End_Date&gt;=BB$70)</f>
        <v>0</v>
      </c>
      <c r="BC108" s="460">
        <f>(BC$70=Hire_Date)*Monthly_Salary+(AND(BC$68&lt;&gt;Hire_Month)*BB108+AND(BC$68=Hire_Month,BB108&gt;0)*BB108*(1+Annual_Cost_of_Living_Adjustment))*(End_Date&gt;=BC$70)</f>
        <v>0</v>
      </c>
      <c r="BD108" s="460">
        <f>(BD$70=Hire_Date)*Monthly_Salary+(AND(BD$68&lt;&gt;Hire_Month)*BC108+AND(BD$68=Hire_Month,BC108&gt;0)*BC108*(1+Annual_Cost_of_Living_Adjustment))*(End_Date&gt;=BD$70)</f>
        <v>0</v>
      </c>
      <c r="BE108" s="460">
        <f>(BE$70=Hire_Date)*Monthly_Salary+(AND(BE$68&lt;&gt;Hire_Month)*BD108+AND(BE$68=Hire_Month,BD108&gt;0)*BD108*(1+Annual_Cost_of_Living_Adjustment))*(End_Date&gt;=BE$70)</f>
        <v>0</v>
      </c>
      <c r="BF108" s="460">
        <f>(BF$70=Hire_Date)*Monthly_Salary+(AND(BF$68&lt;&gt;Hire_Month)*BE108+AND(BF$68=Hire_Month,BE108&gt;0)*BE108*(1+Annual_Cost_of_Living_Adjustment))*(End_Date&gt;=BF$70)</f>
        <v>0</v>
      </c>
      <c r="BG108" s="460">
        <f>(BG$70=Hire_Date)*Monthly_Salary+(AND(BG$68&lt;&gt;Hire_Month)*BF108+AND(BG$68=Hire_Month,BF108&gt;0)*BF108*(1+Annual_Cost_of_Living_Adjustment))*(End_Date&gt;=BG$70)</f>
        <v>0</v>
      </c>
      <c r="BH108" s="460">
        <f>(BH$70=Hire_Date)*Monthly_Salary+(AND(BH$68&lt;&gt;Hire_Month)*BG108+AND(BH$68=Hire_Month,BG108&gt;0)*BG108*(1+Annual_Cost_of_Living_Adjustment))*(End_Date&gt;=BH$70)</f>
        <v>0</v>
      </c>
      <c r="BI108" s="460">
        <f>(BI$70=Hire_Date)*Monthly_Salary+(AND(BI$68&lt;&gt;Hire_Month)*BH108+AND(BI$68=Hire_Month,BH108&gt;0)*BH108*(1+Annual_Cost_of_Living_Adjustment))*(End_Date&gt;=BI$70)</f>
        <v>0</v>
      </c>
      <c r="BJ108" s="460">
        <f>(BJ$70=Hire_Date)*Monthly_Salary+(AND(BJ$68&lt;&gt;Hire_Month)*BI108+AND(BJ$68=Hire_Month,BI108&gt;0)*BI108*(1+Annual_Cost_of_Living_Adjustment))*(End_Date&gt;=BJ$70)</f>
        <v>0</v>
      </c>
      <c r="BK108" s="460">
        <f>(BK$70=Hire_Date)*Monthly_Salary+(AND(BK$68&lt;&gt;Hire_Month)*BJ108+AND(BK$68=Hire_Month,BJ108&gt;0)*BJ108*(1+Annual_Cost_of_Living_Adjustment))*(End_Date&gt;=BK$70)</f>
        <v>0</v>
      </c>
      <c r="BL108" s="460">
        <f>(BL$70=Hire_Date)*Monthly_Salary+(AND(BL$68&lt;&gt;Hire_Month)*BK108+AND(BL$68=Hire_Month,BK108&gt;0)*BK108*(1+Annual_Cost_of_Living_Adjustment))*(End_Date&gt;=BL$70)</f>
        <v>0</v>
      </c>
      <c r="BM108" s="460">
        <f>(BM$70=Hire_Date)*Monthly_Salary+(AND(BM$68&lt;&gt;Hire_Month)*BL108+AND(BM$68=Hire_Month,BL108&gt;0)*BL108*(1+Annual_Cost_of_Living_Adjustment))*(End_Date&gt;=BM$70)</f>
        <v>0</v>
      </c>
      <c r="BN108" s="460">
        <f>(BN$70=Hire_Date)*Monthly_Salary+(AND(BN$68&lt;&gt;Hire_Month)*BM108+AND(BN$68=Hire_Month,BM108&gt;0)*BM108*(1+Annual_Cost_of_Living_Adjustment))*(End_Date&gt;=BN$70)</f>
        <v>0</v>
      </c>
      <c r="BO108" s="460">
        <f>(BO$70=Hire_Date)*Monthly_Salary+(AND(BO$68&lt;&gt;Hire_Month)*BN108+AND(BO$68=Hire_Month,BN108&gt;0)*BN108*(1+Annual_Cost_of_Living_Adjustment))*(End_Date&gt;=BO$70)</f>
        <v>0</v>
      </c>
      <c r="BP108" s="460">
        <f>(BP$70=Hire_Date)*Monthly_Salary+(AND(BP$68&lt;&gt;Hire_Month)*BO108+AND(BP$68=Hire_Month,BO108&gt;0)*BO108*(1+Annual_Cost_of_Living_Adjustment))*(End_Date&gt;=BP$70)</f>
        <v>0</v>
      </c>
      <c r="BQ108" s="460">
        <f>(BQ$70=Hire_Date)*Monthly_Salary+(AND(BQ$68&lt;&gt;Hire_Month)*BP108+AND(BQ$68=Hire_Month,BP108&gt;0)*BP108*(1+Annual_Cost_of_Living_Adjustment))*(End_Date&gt;=BQ$70)</f>
        <v>0</v>
      </c>
      <c r="BR108" s="460">
        <f>(BR$70=Hire_Date)*Monthly_Salary+(AND(BR$68&lt;&gt;Hire_Month)*BQ108+AND(BR$68=Hire_Month,BQ108&gt;0)*BQ108*(1+Annual_Cost_of_Living_Adjustment))*(End_Date&gt;=BR$70)</f>
        <v>0</v>
      </c>
      <c r="BS108" s="460">
        <f>(BS$70=Hire_Date)*Monthly_Salary+(AND(BS$68&lt;&gt;Hire_Month)*BR108+AND(BS$68=Hire_Month,BR108&gt;0)*BR108*(1+Annual_Cost_of_Living_Adjustment))*(End_Date&gt;=BS$70)</f>
        <v>0</v>
      </c>
      <c r="BT108" s="460">
        <f>(BT$70=Hire_Date)*Monthly_Salary+(AND(BT$68&lt;&gt;Hire_Month)*BS108+AND(BT$68=Hire_Month,BS108&gt;0)*BS108*(1+Annual_Cost_of_Living_Adjustment))*(End_Date&gt;=BT$70)</f>
        <v>0</v>
      </c>
      <c r="BU108" s="460">
        <f>(BU$70=Hire_Date)*Monthly_Salary+(AND(BU$68&lt;&gt;Hire_Month)*BT108+AND(BU$68=Hire_Month,BT108&gt;0)*BT108*(1+Annual_Cost_of_Living_Adjustment))*(End_Date&gt;=BU$70)</f>
        <v>0</v>
      </c>
      <c r="BV108" s="460">
        <f>(BV$70=Hire_Date)*Monthly_Salary+(AND(BV$68&lt;&gt;Hire_Month)*BU108+AND(BV$68=Hire_Month,BU108&gt;0)*BU108*(1+Annual_Cost_of_Living_Adjustment))*(End_Date&gt;=BV$70)</f>
        <v>0</v>
      </c>
      <c r="BW108" s="460">
        <f>(BW$70=Hire_Date)*Monthly_Salary+(AND(BW$68&lt;&gt;Hire_Month)*BV108+AND(BW$68=Hire_Month,BV108&gt;0)*BV108*(1+Annual_Cost_of_Living_Adjustment))*(End_Date&gt;=BW$70)</f>
        <v>0</v>
      </c>
      <c r="BX108" s="460">
        <f>(BX$70=Hire_Date)*Monthly_Salary+(AND(BX$68&lt;&gt;Hire_Month)*BW108+AND(BX$68=Hire_Month,BW108&gt;0)*BW108*(1+Annual_Cost_of_Living_Adjustment))*(End_Date&gt;=BX$70)</f>
        <v>0</v>
      </c>
      <c r="BY108" s="460">
        <f>(BY$70=Hire_Date)*Monthly_Salary+(AND(BY$68&lt;&gt;Hire_Month)*BX108+AND(BY$68=Hire_Month,BX108&gt;0)*BX108*(1+Annual_Cost_of_Living_Adjustment))*(End_Date&gt;=BY$70)</f>
        <v>0</v>
      </c>
      <c r="BZ108" s="460">
        <f>(BZ$70=Hire_Date)*Monthly_Salary+(AND(BZ$68&lt;&gt;Hire_Month)*BY108+AND(BZ$68=Hire_Month,BY108&gt;0)*BY108*(1+Annual_Cost_of_Living_Adjustment))*(End_Date&gt;=BZ$70)</f>
        <v>0</v>
      </c>
      <c r="CA108" s="460">
        <f>(CA$70=Hire_Date)*Monthly_Salary+(AND(CA$68&lt;&gt;Hire_Month)*BZ108+AND(CA$68=Hire_Month,BZ108&gt;0)*BZ108*(1+Annual_Cost_of_Living_Adjustment))*(End_Date&gt;=CA$70)</f>
        <v>0</v>
      </c>
      <c r="CB108" s="460">
        <f>(CB$70=Hire_Date)*Monthly_Salary+(AND(CB$68&lt;&gt;Hire_Month)*CA108+AND(CB$68=Hire_Month,CA108&gt;0)*CA108*(1+Annual_Cost_of_Living_Adjustment))*(End_Date&gt;=CB$70)</f>
        <v>0</v>
      </c>
      <c r="CC108" s="460">
        <f>(CC$70=Hire_Date)*Monthly_Salary+(AND(CC$68&lt;&gt;Hire_Month)*CB108+AND(CC$68=Hire_Month,CB108&gt;0)*CB108*(1+Annual_Cost_of_Living_Adjustment))*(End_Date&gt;=CC$70)</f>
        <v>0</v>
      </c>
      <c r="CD108" s="460">
        <f>(CD$70=Hire_Date)*Monthly_Salary+(AND(CD$68&lt;&gt;Hire_Month)*CC108+AND(CD$68=Hire_Month,CC108&gt;0)*CC108*(1+Annual_Cost_of_Living_Adjustment))*(End_Date&gt;=CD$70)</f>
        <v>0</v>
      </c>
      <c r="CE108" s="460">
        <f>(CE$70=Hire_Date)*Monthly_Salary+(AND(CE$68&lt;&gt;Hire_Month)*CD108+AND(CE$68=Hire_Month,CD108&gt;0)*CD108*(1+Annual_Cost_of_Living_Adjustment))*(End_Date&gt;=CE$70)</f>
        <v>0</v>
      </c>
      <c r="CF108" s="460">
        <f>(CF$70=Hire_Date)*Monthly_Salary+(AND(CF$68&lt;&gt;Hire_Month)*CE108+AND(CF$68=Hire_Month,CE108&gt;0)*CE108*(1+Annual_Cost_of_Living_Adjustment))*(End_Date&gt;=CF$70)</f>
        <v>0</v>
      </c>
      <c r="CG108" s="460">
        <f>(CG$70=Hire_Date)*Monthly_Salary+(AND(CG$68&lt;&gt;Hire_Month)*CF108+AND(CG$68=Hire_Month,CF108&gt;0)*CF108*(1+Annual_Cost_of_Living_Adjustment))*(End_Date&gt;=CG$70)</f>
        <v>0</v>
      </c>
      <c r="CH108" s="460">
        <f>(CH$70=Hire_Date)*Monthly_Salary+(AND(CH$68&lt;&gt;Hire_Month)*CG108+AND(CH$68=Hire_Month,CG108&gt;0)*CG108*(1+Annual_Cost_of_Living_Adjustment))*(End_Date&gt;=CH$70)</f>
        <v>0</v>
      </c>
      <c r="CI108" s="460">
        <f>(CI$70=Hire_Date)*Monthly_Salary+(AND(CI$68&lt;&gt;Hire_Month)*CH108+AND(CI$68=Hire_Month,CH108&gt;0)*CH108*(1+Annual_Cost_of_Living_Adjustment))*(End_Date&gt;=CI$70)</f>
        <v>0</v>
      </c>
      <c r="CJ108" s="460">
        <f>(CJ$70=Hire_Date)*Monthly_Salary+(AND(CJ$68&lt;&gt;Hire_Month)*CI108+AND(CJ$68=Hire_Month,CI108&gt;0)*CI108*(1+Annual_Cost_of_Living_Adjustment))*(End_Date&gt;=CJ$70)</f>
        <v>0</v>
      </c>
      <c r="CK108" s="460">
        <f>(CK$70=Hire_Date)*Monthly_Salary+(AND(CK$68&lt;&gt;Hire_Month)*CJ108+AND(CK$68=Hire_Month,CJ108&gt;0)*CJ108*(1+Annual_Cost_of_Living_Adjustment))*(End_Date&gt;=CK$70)</f>
        <v>0</v>
      </c>
      <c r="CL108" s="460">
        <f>(CL$70=Hire_Date)*Monthly_Salary+(AND(CL$68&lt;&gt;Hire_Month)*CK108+AND(CL$68=Hire_Month,CK108&gt;0)*CK108*(1+Annual_Cost_of_Living_Adjustment))*(End_Date&gt;=CL$70)</f>
        <v>0</v>
      </c>
      <c r="CM108" s="460">
        <f>(CM$70=Hire_Date)*Monthly_Salary+(AND(CM$68&lt;&gt;Hire_Month)*CL108+AND(CM$68=Hire_Month,CL108&gt;0)*CL108*(1+Annual_Cost_of_Living_Adjustment))*(End_Date&gt;=CM$70)</f>
        <v>0</v>
      </c>
      <c r="CN108" s="460">
        <f>(CN$70=Hire_Date)*Monthly_Salary+(AND(CN$68&lt;&gt;Hire_Month)*CM108+AND(CN$68=Hire_Month,CM108&gt;0)*CM108*(1+Annual_Cost_of_Living_Adjustment))*(End_Date&gt;=CN$70)</f>
        <v>0</v>
      </c>
      <c r="CO108" s="460">
        <f>(CO$70=Hire_Date)*Monthly_Salary+(AND(CO$68&lt;&gt;Hire_Month)*CN108+AND(CO$68=Hire_Month,CN108&gt;0)*CN108*(1+Annual_Cost_of_Living_Adjustment))*(End_Date&gt;=CO$70)</f>
        <v>0</v>
      </c>
      <c r="CP108" s="460">
        <f>(CP$70=Hire_Date)*Monthly_Salary+(AND(CP$68&lt;&gt;Hire_Month)*CO108+AND(CP$68=Hire_Month,CO108&gt;0)*CO108*(1+Annual_Cost_of_Living_Adjustment))*(End_Date&gt;=CP$70)</f>
        <v>0</v>
      </c>
      <c r="CQ108" s="460">
        <f>(CQ$70=Hire_Date)*Monthly_Salary+(AND(CQ$68&lt;&gt;Hire_Month)*CP108+AND(CQ$68=Hire_Month,CP108&gt;0)*CP108*(1+Annual_Cost_of_Living_Adjustment))*(End_Date&gt;=CQ$70)</f>
        <v>0</v>
      </c>
      <c r="CR108" s="460">
        <f>(CR$70=Hire_Date)*Monthly_Salary+(AND(CR$68&lt;&gt;Hire_Month)*CQ108+AND(CR$68=Hire_Month,CQ108&gt;0)*CQ108*(1+Annual_Cost_of_Living_Adjustment))*(End_Date&gt;=CR$70)</f>
        <v>0</v>
      </c>
      <c r="CS108" s="460">
        <f>(CS$70=Hire_Date)*Monthly_Salary+(AND(CS$68&lt;&gt;Hire_Month)*CR108+AND(CS$68=Hire_Month,CR108&gt;0)*CR108*(1+Annual_Cost_of_Living_Adjustment))*(End_Date&gt;=CS$70)</f>
        <v>0</v>
      </c>
      <c r="CT108" s="460">
        <f>(CT$70=Hire_Date)*Monthly_Salary+(AND(CT$68&lt;&gt;Hire_Month)*CS108+AND(CT$68=Hire_Month,CS108&gt;0)*CS108*(1+Annual_Cost_of_Living_Adjustment))*(End_Date&gt;=CT$70)</f>
        <v>0</v>
      </c>
      <c r="CU108" s="460">
        <f>(CU$70=Hire_Date)*Monthly_Salary+(AND(CU$68&lt;&gt;Hire_Month)*CT108+AND(CU$68=Hire_Month,CT108&gt;0)*CT108*(1+Annual_Cost_of_Living_Adjustment))*(End_Date&gt;=CU$70)</f>
        <v>0</v>
      </c>
      <c r="CV108" s="460">
        <f>(CV$70=Hire_Date)*Monthly_Salary+(AND(CV$68&lt;&gt;Hire_Month)*CU108+AND(CV$68=Hire_Month,CU108&gt;0)*CU108*(1+Annual_Cost_of_Living_Adjustment))*(End_Date&gt;=CV$70)</f>
        <v>0</v>
      </c>
      <c r="CW108" s="460">
        <f>(CW$70=Hire_Date)*Monthly_Salary+(AND(CW$68&lt;&gt;Hire_Month)*CV108+AND(CW$68=Hire_Month,CV108&gt;0)*CV108*(1+Annual_Cost_of_Living_Adjustment))*(End_Date&gt;=CW$70)</f>
        <v>0</v>
      </c>
      <c r="CX108" s="460">
        <f>(CX$70=Hire_Date)*Monthly_Salary+(AND(CX$68&lt;&gt;Hire_Month)*CW108+AND(CX$68=Hire_Month,CW108&gt;0)*CW108*(1+Annual_Cost_of_Living_Adjustment))*(End_Date&gt;=CX$70)</f>
        <v>0</v>
      </c>
      <c r="CY108" s="460">
        <f>(CY$70=Hire_Date)*Monthly_Salary+(AND(CY$68&lt;&gt;Hire_Month)*CX108+AND(CY$68=Hire_Month,CX108&gt;0)*CX108*(1+Annual_Cost_of_Living_Adjustment))*(End_Date&gt;=CY$70)</f>
        <v>0</v>
      </c>
      <c r="CZ108" s="460">
        <f>(CZ$70=Hire_Date)*Monthly_Salary+(AND(CZ$68&lt;&gt;Hire_Month)*CY108+AND(CZ$68=Hire_Month,CY108&gt;0)*CY108*(1+Annual_Cost_of_Living_Adjustment))*(End_Date&gt;=CZ$70)</f>
        <v>0</v>
      </c>
      <c r="DA108" s="460">
        <f>(DA$70=Hire_Date)*Monthly_Salary+(AND(DA$68&lt;&gt;Hire_Month)*CZ108+AND(DA$68=Hire_Month,CZ108&gt;0)*CZ108*(1+Annual_Cost_of_Living_Adjustment))*(End_Date&gt;=DA$70)</f>
        <v>0</v>
      </c>
      <c r="DB108" s="460">
        <f>(DB$70=Hire_Date)*Monthly_Salary+(AND(DB$68&lt;&gt;Hire_Month)*DA108+AND(DB$68=Hire_Month,DA108&gt;0)*DA108*(1+Annual_Cost_of_Living_Adjustment))*(End_Date&gt;=DB$70)</f>
        <v>0</v>
      </c>
      <c r="DC108" s="460">
        <f>(DC$70=Hire_Date)*Monthly_Salary+(AND(DC$68&lt;&gt;Hire_Month)*DB108+AND(DC$68=Hire_Month,DB108&gt;0)*DB108*(1+Annual_Cost_of_Living_Adjustment))*(End_Date&gt;=DC$70)</f>
        <v>0</v>
      </c>
      <c r="DD108" s="460">
        <f>(DD$70=Hire_Date)*Monthly_Salary+(AND(DD$68&lt;&gt;Hire_Month)*DC108+AND(DD$68=Hire_Month,DC108&gt;0)*DC108*(1+Annual_Cost_of_Living_Adjustment))*(End_Date&gt;=DD$70)</f>
        <v>0</v>
      </c>
      <c r="DE108" s="460">
        <f>(DE$70=Hire_Date)*Monthly_Salary+(AND(DE$68&lt;&gt;Hire_Month)*DD108+AND(DE$68=Hire_Month,DD108&gt;0)*DD108*(1+Annual_Cost_of_Living_Adjustment))*(End_Date&gt;=DE$70)</f>
        <v>0</v>
      </c>
      <c r="DF108" s="460">
        <f>(DF$70=Hire_Date)*Monthly_Salary+(AND(DF$68&lt;&gt;Hire_Month)*DE108+AND(DF$68=Hire_Month,DE108&gt;0)*DE108*(1+Annual_Cost_of_Living_Adjustment))*(End_Date&gt;=DF$70)</f>
        <v>0</v>
      </c>
      <c r="DG108" s="460">
        <f>(DG$70=Hire_Date)*Monthly_Salary+(AND(DG$68&lt;&gt;Hire_Month)*DF108+AND(DG$68=Hire_Month,DF108&gt;0)*DF108*(1+Annual_Cost_of_Living_Adjustment))*(End_Date&gt;=DG$70)</f>
        <v>0</v>
      </c>
      <c r="DH108" s="460">
        <f>(DH$70=Hire_Date)*Monthly_Salary+(AND(DH$68&lt;&gt;Hire_Month)*DG108+AND(DH$68=Hire_Month,DG108&gt;0)*DG108*(1+Annual_Cost_of_Living_Adjustment))*(End_Date&gt;=DH$70)</f>
        <v>0</v>
      </c>
      <c r="DI108" s="460">
        <f>(DI$70=Hire_Date)*Monthly_Salary+(AND(DI$68&lt;&gt;Hire_Month)*DH108+AND(DI$68=Hire_Month,DH108&gt;0)*DH108*(1+Annual_Cost_of_Living_Adjustment))*(End_Date&gt;=DI$70)</f>
        <v>0</v>
      </c>
      <c r="DJ108" s="460">
        <f>(DJ$70=Hire_Date)*Monthly_Salary+(AND(DJ$68&lt;&gt;Hire_Month)*DI108+AND(DJ$68=Hire_Month,DI108&gt;0)*DI108*(1+Annual_Cost_of_Living_Adjustment))*(End_Date&gt;=DJ$70)</f>
        <v>0</v>
      </c>
      <c r="DK108" s="460">
        <f>(DK$70=Hire_Date)*Monthly_Salary+(AND(DK$68&lt;&gt;Hire_Month)*DJ108+AND(DK$68=Hire_Month,DJ108&gt;0)*DJ108*(1+Annual_Cost_of_Living_Adjustment))*(End_Date&gt;=DK$70)</f>
        <v>0</v>
      </c>
      <c r="DL108" s="460">
        <f>(DL$70=Hire_Date)*Monthly_Salary+(AND(DL$68&lt;&gt;Hire_Month)*DK108+AND(DL$68=Hire_Month,DK108&gt;0)*DK108*(1+Annual_Cost_of_Living_Adjustment))*(End_Date&gt;=DL$70)</f>
        <v>0</v>
      </c>
      <c r="DM108" s="460">
        <f>(DM$70=Hire_Date)*Monthly_Salary+(AND(DM$68&lt;&gt;Hire_Month)*DL108+AND(DM$68=Hire_Month,DL108&gt;0)*DL108*(1+Annual_Cost_of_Living_Adjustment))*(End_Date&gt;=DM$70)</f>
        <v>0</v>
      </c>
      <c r="DN108" s="460">
        <f>(DN$70=Hire_Date)*Monthly_Salary+(AND(DN$68&lt;&gt;Hire_Month)*DM108+AND(DN$68=Hire_Month,DM108&gt;0)*DM108*(1+Annual_Cost_of_Living_Adjustment))*(End_Date&gt;=DN$70)</f>
        <v>0</v>
      </c>
      <c r="DO108" s="460">
        <f>(DO$70=Hire_Date)*Monthly_Salary+(AND(DO$68&lt;&gt;Hire_Month)*DN108+AND(DO$68=Hire_Month,DN108&gt;0)*DN108*(1+Annual_Cost_of_Living_Adjustment))*(End_Date&gt;=DO$70)</f>
        <v>0</v>
      </c>
      <c r="DP108" s="460">
        <f>(DP$70=Hire_Date)*Monthly_Salary+(AND(DP$68&lt;&gt;Hire_Month)*DO108+AND(DP$68=Hire_Month,DO108&gt;0)*DO108*(1+Annual_Cost_of_Living_Adjustment))*(End_Date&gt;=DP$70)</f>
        <v>0</v>
      </c>
      <c r="DQ108" s="460">
        <f>(DQ$70=Hire_Date)*Monthly_Salary+(AND(DQ$68&lt;&gt;Hire_Month)*DP108+AND(DQ$68=Hire_Month,DP108&gt;0)*DP108*(1+Annual_Cost_of_Living_Adjustment))*(End_Date&gt;=DQ$70)</f>
        <v>0</v>
      </c>
      <c r="DR108" s="460">
        <f>(DR$70=Hire_Date)*Monthly_Salary+(AND(DR$68&lt;&gt;Hire_Month)*DQ108+AND(DR$68=Hire_Month,DQ108&gt;0)*DQ108*(1+Annual_Cost_of_Living_Adjustment))*(End_Date&gt;=DR$70)</f>
        <v>0</v>
      </c>
      <c r="DS108" s="460">
        <f>(DS$70=Hire_Date)*Monthly_Salary+(AND(DS$68&lt;&gt;Hire_Month)*DR108+AND(DS$68=Hire_Month,DR108&gt;0)*DR108*(1+Annual_Cost_of_Living_Adjustment))*(End_Date&gt;=DS$70)</f>
        <v>0</v>
      </c>
      <c r="DT108" s="460">
        <f>(DT$70=Hire_Date)*Monthly_Salary+(AND(DT$68&lt;&gt;Hire_Month)*DS108+AND(DT$68=Hire_Month,DS108&gt;0)*DS108*(1+Annual_Cost_of_Living_Adjustment))*(End_Date&gt;=DT$70)</f>
        <v>0</v>
      </c>
      <c r="DU108" s="460">
        <f>(DU$70=Hire_Date)*Monthly_Salary+(AND(DU$68&lt;&gt;Hire_Month)*DT108+AND(DU$68=Hire_Month,DT108&gt;0)*DT108*(1+Annual_Cost_of_Living_Adjustment))*(End_Date&gt;=DU$70)</f>
        <v>0</v>
      </c>
      <c r="DV108" s="460">
        <f>(DV$70=Hire_Date)*Monthly_Salary+(AND(DV$68&lt;&gt;Hire_Month)*DU108+AND(DV$68=Hire_Month,DU108&gt;0)*DU108*(1+Annual_Cost_of_Living_Adjustment))*(End_Date&gt;=DV$70)</f>
        <v>0</v>
      </c>
      <c r="DW108" s="460">
        <f>(DW$70=Hire_Date)*Monthly_Salary+(AND(DW$68&lt;&gt;Hire_Month)*DV108+AND(DW$68=Hire_Month,DV108&gt;0)*DV108*(1+Annual_Cost_of_Living_Adjustment))*(End_Date&gt;=DW$70)</f>
        <v>0</v>
      </c>
      <c r="DX108" s="460">
        <f>(DX$70=Hire_Date)*Monthly_Salary+(AND(DX$68&lt;&gt;Hire_Month)*DW108+AND(DX$68=Hire_Month,DW108&gt;0)*DW108*(1+Annual_Cost_of_Living_Adjustment))*(End_Date&gt;=DX$70)</f>
        <v>0</v>
      </c>
      <c r="DY108" s="460">
        <f>(DY$70=Hire_Date)*Monthly_Salary+(AND(DY$68&lt;&gt;Hire_Month)*DX108+AND(DY$68=Hire_Month,DX108&gt;0)*DX108*(1+Annual_Cost_of_Living_Adjustment))*(End_Date&gt;=DY$70)</f>
        <v>0</v>
      </c>
      <c r="DZ108" s="460">
        <f>(DZ$70=Hire_Date)*Monthly_Salary+(AND(DZ$68&lt;&gt;Hire_Month)*DY108+AND(DZ$68=Hire_Month,DY108&gt;0)*DY108*(1+Annual_Cost_of_Living_Adjustment))*(End_Date&gt;=DZ$70)</f>
        <v>0</v>
      </c>
      <c r="EA108" s="460">
        <f>(EA$70=Hire_Date)*Monthly_Salary+(AND(EA$68&lt;&gt;Hire_Month)*DZ108+AND(EA$68=Hire_Month,DZ108&gt;0)*DZ108*(1+Annual_Cost_of_Living_Adjustment))*(End_Date&gt;=EA$70)</f>
        <v>0</v>
      </c>
      <c r="EB108" s="460">
        <f>(EB$70=Hire_Date)*Monthly_Salary+(AND(EB$68&lt;&gt;Hire_Month)*EA108+AND(EB$68=Hire_Month,EA108&gt;0)*EA108*(1+Annual_Cost_of_Living_Adjustment))*(End_Date&gt;=EB$70)</f>
        <v>0</v>
      </c>
      <c r="EC108" s="460">
        <f>(EC$70=Hire_Date)*Monthly_Salary+(AND(EC$68&lt;&gt;Hire_Month)*EB108+AND(EC$68=Hire_Month,EB108&gt;0)*EB108*(1+Annual_Cost_of_Living_Adjustment))*(End_Date&gt;=EC$70)</f>
        <v>0</v>
      </c>
      <c r="ED108" s="460">
        <f>(ED$70=Hire_Date)*Monthly_Salary+(AND(ED$68&lt;&gt;Hire_Month)*EC108+AND(ED$68=Hire_Month,EC108&gt;0)*EC108*(1+Annual_Cost_of_Living_Adjustment))*(End_Date&gt;=ED$70)</f>
        <v>0</v>
      </c>
      <c r="EE108" s="460">
        <f>(EE$70=Hire_Date)*Monthly_Salary+(AND(EE$68&lt;&gt;Hire_Month)*ED108+AND(EE$68=Hire_Month,ED108&gt;0)*ED108*(1+Annual_Cost_of_Living_Adjustment))*(End_Date&gt;=EE$70)</f>
        <v>0</v>
      </c>
      <c r="EF108" s="461">
        <f>(EF$70=Hire_Date)*Monthly_Salary+(AND(EF$68&lt;&gt;Hire_Month)*EE108+AND(EF$68=Hire_Month,EE108&gt;0)*EE108*(1+Annual_Cost_of_Living_Adjustment))*(End_Date&gt;=EF$70)</f>
        <v>0</v>
      </c>
      <c r="EG108" s="461">
        <f>(EG$70=Hire_Date)*Monthly_Salary+(AND(EG$68&lt;&gt;Hire_Month)*EF108+AND(EG$68=Hire_Month,EF108&gt;0)*EF108*(1+Annual_Cost_of_Living_Adjustment))*(End_Date&gt;=EG$70)</f>
        <v>0</v>
      </c>
      <c r="EH108" s="461">
        <f>(EH$70=Hire_Date)*Monthly_Salary+(AND(EH$68&lt;&gt;Hire_Month)*EG108+AND(EH$68=Hire_Month,EG108&gt;0)*EG108*(1+Annual_Cost_of_Living_Adjustment))*(End_Date&gt;=EH$70)</f>
        <v>0</v>
      </c>
      <c r="EI108" s="461">
        <f>(EI$70=Hire_Date)*Monthly_Salary+(AND(EI$68&lt;&gt;Hire_Month)*EH108+AND(EI$68=Hire_Month,EH108&gt;0)*EH108*(1+Annual_Cost_of_Living_Adjustment))*(End_Date&gt;=EI$70)</f>
        <v>0</v>
      </c>
      <c r="EJ108" s="461">
        <f>(EJ$70=Hire_Date)*Monthly_Salary+(AND(EJ$68&lt;&gt;Hire_Month)*EI108+AND(EJ$68=Hire_Month,EI108&gt;0)*EI108*(1+Annual_Cost_of_Living_Adjustment))*(End_Date&gt;=EJ$70)</f>
        <v>0</v>
      </c>
      <c r="EK108" s="461">
        <f>(EK$70=Hire_Date)*Monthly_Salary+(AND(EK$68&lt;&gt;Hire_Month)*EJ108+AND(EK$68=Hire_Month,EJ108&gt;0)*EJ108*(1+Annual_Cost_of_Living_Adjustment))*(End_Date&gt;=EK$70)</f>
        <v>0</v>
      </c>
      <c r="EL108" s="461">
        <f>(EL$70=Hire_Date)*Monthly_Salary+(AND(EL$68&lt;&gt;Hire_Month)*EK108+AND(EL$68=Hire_Month,EK108&gt;0)*EK108*(1+Annual_Cost_of_Living_Adjustment))*(End_Date&gt;=EL$70)</f>
        <v>0</v>
      </c>
      <c r="EM108" s="461">
        <f>(EM$70=Hire_Date)*Monthly_Salary+(AND(EM$68&lt;&gt;Hire_Month)*EL108+AND(EM$68=Hire_Month,EL108&gt;0)*EL108*(1+Annual_Cost_of_Living_Adjustment))*(End_Date&gt;=EM$70)</f>
        <v>0</v>
      </c>
      <c r="EN108" s="461">
        <f>(EN$70=Hire_Date)*Monthly_Salary+(AND(EN$68&lt;&gt;Hire_Month)*EM108+AND(EN$68=Hire_Month,EM108&gt;0)*EM108*(1+Annual_Cost_of_Living_Adjustment))*(End_Date&gt;=EN$70)</f>
        <v>0</v>
      </c>
      <c r="EO108" s="461">
        <f>(EO$70=Hire_Date)*Monthly_Salary+(AND(EO$68&lt;&gt;Hire_Month)*EN108+AND(EO$68=Hire_Month,EN108&gt;0)*EN108*(1+Annual_Cost_of_Living_Adjustment))*(End_Date&gt;=EO$70)</f>
        <v>0</v>
      </c>
      <c r="EP108" s="461">
        <f>(EP$70=Hire_Date)*Monthly_Salary+(AND(EP$68&lt;&gt;Hire_Month)*EO108+AND(EP$68=Hire_Month,EO108&gt;0)*EO108*(1+Annual_Cost_of_Living_Adjustment))*(End_Date&gt;=EP$70)</f>
        <v>0</v>
      </c>
      <c r="EQ108" s="461">
        <f>(EQ$70=Hire_Date)*Monthly_Salary+(AND(EQ$68&lt;&gt;Hire_Month)*EP108+AND(EQ$68=Hire_Month,EP108&gt;0)*EP108*(1+Annual_Cost_of_Living_Adjustment))*(End_Date&gt;=EQ$70)</f>
        <v>0</v>
      </c>
      <c r="ER108" s="461">
        <f>(ER$70=Hire_Date)*Monthly_Salary+(AND(ER$68&lt;&gt;Hire_Month)*EQ108+AND(ER$68=Hire_Month,EQ108&gt;0)*EQ108*(1+Annual_Cost_of_Living_Adjustment))*(End_Date&gt;=ER$70)</f>
        <v>0</v>
      </c>
      <c r="ES108" s="371"/>
      <c r="ET108" s="1"/>
      <c r="EU108" s="390"/>
      <c r="EV108" s="462" t="str">
        <f t="shared" si="100"/>
        <v/>
      </c>
      <c r="EW108" s="463">
        <f>($K108&lt;DATE(Starting_Year,1,1))*1</f>
        <v>0</v>
      </c>
      <c r="EX108" s="463">
        <f>+COUNTIF(Q108,"&gt;0")*FTE</f>
        <v>0</v>
      </c>
      <c r="EY108" s="463">
        <f>+COUNTIF(R108,"&gt;0")*FTE</f>
        <v>0</v>
      </c>
      <c r="EZ108" s="463">
        <f>+COUNTIF(S108,"&gt;0")*FTE</f>
        <v>0</v>
      </c>
      <c r="FA108" s="463">
        <f>+COUNTIF(T108,"&gt;0")*FTE</f>
        <v>0</v>
      </c>
      <c r="FB108" s="463">
        <f>+COUNTIF(U108,"&gt;0")*FTE</f>
        <v>0</v>
      </c>
      <c r="FC108" s="463">
        <f>+COUNTIF(V108,"&gt;0")*FTE</f>
        <v>0</v>
      </c>
      <c r="FD108" s="463">
        <f>+COUNTIF(W108,"&gt;0")*FTE</f>
        <v>0</v>
      </c>
      <c r="FE108" s="463">
        <f>+COUNTIF(X108,"&gt;0")*FTE</f>
        <v>0</v>
      </c>
      <c r="FF108" s="463">
        <f>+COUNTIF(Y108,"&gt;0")*FTE</f>
        <v>0</v>
      </c>
      <c r="FG108" s="463">
        <f>+COUNTIF(Z108,"&gt;0")*FTE</f>
        <v>0</v>
      </c>
      <c r="FH108" s="463">
        <f>+COUNTIF(AA108,"&gt;0")*FTE</f>
        <v>0</v>
      </c>
      <c r="FI108" s="463">
        <f>+COUNTIF(AB108,"&gt;0")*FTE</f>
        <v>0</v>
      </c>
      <c r="FJ108" s="463">
        <f>+COUNTIF(AC108,"&gt;0")*FTE</f>
        <v>0</v>
      </c>
      <c r="FK108" s="463">
        <f>+COUNTIF(AD108,"&gt;0")*FTE</f>
        <v>0</v>
      </c>
      <c r="FL108" s="463">
        <f>+COUNTIF(AE108,"&gt;0")*FTE</f>
        <v>0</v>
      </c>
      <c r="FM108" s="463">
        <f>+COUNTIF(AF108,"&gt;0")*FTE</f>
        <v>0</v>
      </c>
      <c r="FN108" s="463">
        <f>+COUNTIF(AG108,"&gt;0")*FTE</f>
        <v>0</v>
      </c>
      <c r="FO108" s="463">
        <f>+COUNTIF(AH108,"&gt;0")*FTE</f>
        <v>0</v>
      </c>
      <c r="FP108" s="463">
        <f>+COUNTIF(AI108,"&gt;0")*FTE</f>
        <v>0</v>
      </c>
      <c r="FQ108" s="463">
        <f>+COUNTIF(AJ108,"&gt;0")*FTE</f>
        <v>0</v>
      </c>
      <c r="FR108" s="463">
        <f>+COUNTIF(AK108,"&gt;0")*FTE</f>
        <v>0</v>
      </c>
      <c r="FS108" s="463">
        <f>+COUNTIF(AL108,"&gt;0")*FTE</f>
        <v>0</v>
      </c>
      <c r="FT108" s="463">
        <f>+COUNTIF(AM108,"&gt;0")*FTE</f>
        <v>0</v>
      </c>
      <c r="FU108" s="463">
        <f>+COUNTIF(AN108,"&gt;0")*FTE</f>
        <v>0</v>
      </c>
      <c r="FV108" s="463">
        <f>+COUNTIF(AO108,"&gt;0")*FTE</f>
        <v>0</v>
      </c>
      <c r="FW108" s="463">
        <f>+COUNTIF(AP108,"&gt;0")*FTE</f>
        <v>0</v>
      </c>
      <c r="FX108" s="463">
        <f>+COUNTIF(AQ108,"&gt;0")*FTE</f>
        <v>0</v>
      </c>
      <c r="FY108" s="463">
        <f>+COUNTIF(AR108,"&gt;0")*FTE</f>
        <v>0</v>
      </c>
      <c r="FZ108" s="463">
        <f>+COUNTIF(AS108,"&gt;0")*FTE</f>
        <v>0</v>
      </c>
      <c r="GA108" s="463">
        <f>+COUNTIF(AT108,"&gt;0")*FTE</f>
        <v>0</v>
      </c>
      <c r="GB108" s="463">
        <f>+COUNTIF(AU108,"&gt;0")*FTE</f>
        <v>0</v>
      </c>
      <c r="GC108" s="463">
        <f>+COUNTIF(AV108,"&gt;0")*FTE</f>
        <v>0</v>
      </c>
      <c r="GD108" s="463">
        <f>+COUNTIF(AW108,"&gt;0")*FTE</f>
        <v>0</v>
      </c>
      <c r="GE108" s="463">
        <f>+COUNTIF(AX108,"&gt;0")*FTE</f>
        <v>0</v>
      </c>
      <c r="GF108" s="463">
        <f>+COUNTIF(AY108,"&gt;0")*FTE</f>
        <v>0</v>
      </c>
      <c r="GG108" s="463">
        <f>+COUNTIF(AZ108,"&gt;0")*FTE</f>
        <v>0</v>
      </c>
      <c r="GH108" s="463">
        <f>+COUNTIF(BA108,"&gt;0")*FTE</f>
        <v>0</v>
      </c>
      <c r="GI108" s="463">
        <f>+COUNTIF(BB108,"&gt;0")*FTE</f>
        <v>0</v>
      </c>
      <c r="GJ108" s="463">
        <f>+COUNTIF(BC108,"&gt;0")*FTE</f>
        <v>0</v>
      </c>
      <c r="GK108" s="463">
        <f>+COUNTIF(BD108,"&gt;0")*FTE</f>
        <v>0</v>
      </c>
      <c r="GL108" s="463">
        <f>+COUNTIF(BE108,"&gt;0")*FTE</f>
        <v>0</v>
      </c>
      <c r="GM108" s="463">
        <f>+COUNTIF(BF108,"&gt;0")*FTE</f>
        <v>0</v>
      </c>
      <c r="GN108" s="463">
        <f>+COUNTIF(BG108,"&gt;0")*FTE</f>
        <v>0</v>
      </c>
      <c r="GO108" s="463">
        <f>+COUNTIF(BH108,"&gt;0")*FTE</f>
        <v>0</v>
      </c>
      <c r="GP108" s="463">
        <f>+COUNTIF(BI108,"&gt;0")*FTE</f>
        <v>0</v>
      </c>
      <c r="GQ108" s="463">
        <f>+COUNTIF(BJ108,"&gt;0")*FTE</f>
        <v>0</v>
      </c>
      <c r="GR108" s="463">
        <f>+COUNTIF(BK108,"&gt;0")*FTE</f>
        <v>0</v>
      </c>
      <c r="GS108" s="463">
        <f>+COUNTIF(BL108,"&gt;0")*FTE</f>
        <v>0</v>
      </c>
      <c r="GT108" s="463">
        <f>+COUNTIF(BM108,"&gt;0")*FTE</f>
        <v>0</v>
      </c>
      <c r="GU108" s="463">
        <f>+COUNTIF(BN108,"&gt;0")*FTE</f>
        <v>0</v>
      </c>
      <c r="GV108" s="463">
        <f>+COUNTIF(BO108,"&gt;0")*FTE</f>
        <v>0</v>
      </c>
      <c r="GW108" s="463">
        <f>+COUNTIF(BP108,"&gt;0")*FTE</f>
        <v>0</v>
      </c>
      <c r="GX108" s="463">
        <f>+COUNTIF(BQ108,"&gt;0")*FTE</f>
        <v>0</v>
      </c>
      <c r="GY108" s="463">
        <f>+COUNTIF(BR108,"&gt;0")*FTE</f>
        <v>0</v>
      </c>
      <c r="GZ108" s="463">
        <f>+COUNTIF(BS108,"&gt;0")*FTE</f>
        <v>0</v>
      </c>
      <c r="HA108" s="463">
        <f>+COUNTIF(BT108,"&gt;0")*FTE</f>
        <v>0</v>
      </c>
      <c r="HB108" s="463">
        <f>+COUNTIF(BU108,"&gt;0")*FTE</f>
        <v>0</v>
      </c>
      <c r="HC108" s="463">
        <f>+COUNTIF(BV108,"&gt;0")*FTE</f>
        <v>0</v>
      </c>
      <c r="HD108" s="463">
        <f>+COUNTIF(BW108,"&gt;0")*FTE</f>
        <v>0</v>
      </c>
      <c r="HE108" s="463">
        <f>+COUNTIF(BX108,"&gt;0")*FTE</f>
        <v>0</v>
      </c>
      <c r="HF108" s="463">
        <f>+COUNTIF(BY108,"&gt;0")*FTE</f>
        <v>0</v>
      </c>
      <c r="HG108" s="463">
        <f>+COUNTIF(BZ108,"&gt;0")*FTE</f>
        <v>0</v>
      </c>
      <c r="HH108" s="463">
        <f>+COUNTIF(CA108,"&gt;0")*FTE</f>
        <v>0</v>
      </c>
      <c r="HI108" s="463">
        <f>+COUNTIF(CB108,"&gt;0")*FTE</f>
        <v>0</v>
      </c>
      <c r="HJ108" s="463">
        <f>+COUNTIF(CC108,"&gt;0")*FTE</f>
        <v>0</v>
      </c>
      <c r="HK108" s="463">
        <f>+COUNTIF(CD108,"&gt;0")*FTE</f>
        <v>0</v>
      </c>
      <c r="HL108" s="463">
        <f>+COUNTIF(CE108,"&gt;0")*FTE</f>
        <v>0</v>
      </c>
      <c r="HM108" s="463">
        <f>+COUNTIF(CF108,"&gt;0")*FTE</f>
        <v>0</v>
      </c>
      <c r="HN108" s="463">
        <f>+COUNTIF(CG108,"&gt;0")*FTE</f>
        <v>0</v>
      </c>
      <c r="HO108" s="463">
        <f>+COUNTIF(CH108,"&gt;0")*FTE</f>
        <v>0</v>
      </c>
      <c r="HP108" s="463">
        <f>+COUNTIF(CI108,"&gt;0")*FTE</f>
        <v>0</v>
      </c>
      <c r="HQ108" s="463">
        <f>+COUNTIF(CJ108,"&gt;0")*FTE</f>
        <v>0</v>
      </c>
      <c r="HR108" s="463">
        <f>+COUNTIF(CK108,"&gt;0")*FTE</f>
        <v>0</v>
      </c>
      <c r="HS108" s="463">
        <f>+COUNTIF(CL108,"&gt;0")*FTE</f>
        <v>0</v>
      </c>
      <c r="HT108" s="463">
        <f>+COUNTIF(CM108,"&gt;0")*FTE</f>
        <v>0</v>
      </c>
      <c r="HU108" s="463">
        <f>+COUNTIF(CN108,"&gt;0")*FTE</f>
        <v>0</v>
      </c>
      <c r="HV108" s="463">
        <f>+COUNTIF(CO108,"&gt;0")*FTE</f>
        <v>0</v>
      </c>
      <c r="HW108" s="463">
        <f>+COUNTIF(CP108,"&gt;0")*FTE</f>
        <v>0</v>
      </c>
      <c r="HX108" s="463">
        <f>+COUNTIF(CQ108,"&gt;0")*FTE</f>
        <v>0</v>
      </c>
      <c r="HY108" s="463">
        <f>+COUNTIF(CR108,"&gt;0")*FTE</f>
        <v>0</v>
      </c>
      <c r="HZ108" s="463">
        <f>+COUNTIF(CS108,"&gt;0")*FTE</f>
        <v>0</v>
      </c>
      <c r="IA108" s="463">
        <f>+COUNTIF(CT108,"&gt;0")*FTE</f>
        <v>0</v>
      </c>
      <c r="IB108" s="463">
        <f>+COUNTIF(CU108,"&gt;0")*FTE</f>
        <v>0</v>
      </c>
      <c r="IC108" s="463">
        <f>+COUNTIF(CV108,"&gt;0")*FTE</f>
        <v>0</v>
      </c>
      <c r="ID108" s="463">
        <f>+COUNTIF(CW108,"&gt;0")*FTE</f>
        <v>0</v>
      </c>
      <c r="IE108" s="463">
        <f>+COUNTIF(CX108,"&gt;0")*FTE</f>
        <v>0</v>
      </c>
      <c r="IF108" s="463">
        <f>+COUNTIF(CY108,"&gt;0")*FTE</f>
        <v>0</v>
      </c>
      <c r="IG108" s="463">
        <f>+COUNTIF(CZ108,"&gt;0")*FTE</f>
        <v>0</v>
      </c>
      <c r="IH108" s="463">
        <f>+COUNTIF(DA108,"&gt;0")*FTE</f>
        <v>0</v>
      </c>
      <c r="II108" s="463">
        <f>+COUNTIF(DB108,"&gt;0")*FTE</f>
        <v>0</v>
      </c>
      <c r="IJ108" s="463">
        <f>+COUNTIF(DC108,"&gt;0")*FTE</f>
        <v>0</v>
      </c>
      <c r="IK108" s="463">
        <f>+COUNTIF(DD108,"&gt;0")*FTE</f>
        <v>0</v>
      </c>
      <c r="IL108" s="463">
        <f>+COUNTIF(DE108,"&gt;0")*FTE</f>
        <v>0</v>
      </c>
      <c r="IM108" s="463">
        <f>+COUNTIF(DF108,"&gt;0")*FTE</f>
        <v>0</v>
      </c>
      <c r="IN108" s="463">
        <f>+COUNTIF(DG108,"&gt;0")*FTE</f>
        <v>0</v>
      </c>
      <c r="IO108" s="463">
        <f>+COUNTIF(DH108,"&gt;0")*FTE</f>
        <v>0</v>
      </c>
      <c r="IP108" s="463">
        <f>+COUNTIF(DI108,"&gt;0")*FTE</f>
        <v>0</v>
      </c>
      <c r="IQ108" s="463">
        <f>+COUNTIF(DJ108,"&gt;0")*FTE</f>
        <v>0</v>
      </c>
      <c r="IR108" s="463">
        <f>+COUNTIF(DK108,"&gt;0")*FTE</f>
        <v>0</v>
      </c>
      <c r="IS108" s="463">
        <f>+COUNTIF(DL108,"&gt;0")*FTE</f>
        <v>0</v>
      </c>
      <c r="IT108" s="463">
        <f>+COUNTIF(DM108,"&gt;0")*FTE</f>
        <v>0</v>
      </c>
      <c r="IU108" s="463">
        <f>+COUNTIF(DN108,"&gt;0")*FTE</f>
        <v>0</v>
      </c>
      <c r="IV108" s="463">
        <f>+COUNTIF(DO108,"&gt;0")*FTE</f>
        <v>0</v>
      </c>
      <c r="IW108" s="463">
        <f>+COUNTIF(DP108,"&gt;0")*FTE</f>
        <v>0</v>
      </c>
      <c r="IX108" s="463">
        <f>+COUNTIF(DQ108,"&gt;0")*FTE</f>
        <v>0</v>
      </c>
      <c r="IY108" s="463">
        <f>+COUNTIF(DR108,"&gt;0")*FTE</f>
        <v>0</v>
      </c>
      <c r="IZ108" s="463">
        <f>+COUNTIF(DS108,"&gt;0")*FTE</f>
        <v>0</v>
      </c>
      <c r="JA108" s="463">
        <f>+COUNTIF(DT108,"&gt;0")*FTE</f>
        <v>0</v>
      </c>
      <c r="JB108" s="463">
        <f>+COUNTIF(DU108,"&gt;0")*FTE</f>
        <v>0</v>
      </c>
      <c r="JC108" s="463">
        <f>+COUNTIF(DV108,"&gt;0")*FTE</f>
        <v>0</v>
      </c>
      <c r="JD108" s="463">
        <f>+COUNTIF(DW108,"&gt;0")*FTE</f>
        <v>0</v>
      </c>
      <c r="JE108" s="463">
        <f>+COUNTIF(DX108,"&gt;0")*FTE</f>
        <v>0</v>
      </c>
      <c r="JF108" s="463">
        <f>+COUNTIF(DY108,"&gt;0")*FTE</f>
        <v>0</v>
      </c>
      <c r="JG108" s="463">
        <f>+COUNTIF(DZ108,"&gt;0")*FTE</f>
        <v>0</v>
      </c>
      <c r="JH108" s="463">
        <f>+COUNTIF(EA108,"&gt;0")*FTE</f>
        <v>0</v>
      </c>
      <c r="JI108" s="463">
        <f>+COUNTIF(EB108,"&gt;0")*FTE</f>
        <v>0</v>
      </c>
      <c r="JJ108" s="463">
        <f>+COUNTIF(EC108,"&gt;0")*FTE</f>
        <v>0</v>
      </c>
      <c r="JK108" s="463">
        <f>+COUNTIF(ED108,"&gt;0")*FTE</f>
        <v>0</v>
      </c>
      <c r="JL108" s="463">
        <f>+COUNTIF(EE108,"&gt;0")*FTE</f>
        <v>0</v>
      </c>
      <c r="JM108" s="463">
        <f>+COUNTIF(EF108,"&gt;0")*FTE</f>
        <v>0</v>
      </c>
      <c r="JN108" s="463">
        <f>+COUNTIF(EG108,"&gt;0")*FTE</f>
        <v>0</v>
      </c>
      <c r="JO108" s="463">
        <f>+COUNTIF(EH108,"&gt;0")*FTE</f>
        <v>0</v>
      </c>
      <c r="JP108" s="463">
        <f>+COUNTIF(EI108,"&gt;0")*FTE</f>
        <v>0</v>
      </c>
      <c r="JQ108" s="463">
        <f>+COUNTIF(EJ108,"&gt;0")*FTE</f>
        <v>0</v>
      </c>
      <c r="JR108" s="463">
        <f>+COUNTIF(EK108,"&gt;0")*FTE</f>
        <v>0</v>
      </c>
      <c r="JS108" s="463">
        <f>+COUNTIF(EL108,"&gt;0")*FTE</f>
        <v>0</v>
      </c>
      <c r="JT108" s="463">
        <f>+COUNTIF(EM108,"&gt;0")*FTE</f>
        <v>0</v>
      </c>
      <c r="JU108" s="463">
        <f>+COUNTIF(EN108,"&gt;0")*FTE</f>
        <v>0</v>
      </c>
      <c r="JV108" s="463">
        <f>+COUNTIF(EO108,"&gt;0")*FTE</f>
        <v>0</v>
      </c>
      <c r="JW108" s="463">
        <f>+COUNTIF(EP108,"&gt;0")*FTE</f>
        <v>0</v>
      </c>
      <c r="JX108" s="463">
        <f>+COUNTIF(EQ108,"&gt;0")*FTE</f>
        <v>0</v>
      </c>
      <c r="JY108" s="463">
        <f>+COUNTIF(ER108,"&gt;0")*FTE</f>
        <v>0</v>
      </c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</row>
    <row r="109" ht="12.75" customHeight="1">
      <c r="A109" s="467"/>
      <c r="B109" s="499"/>
      <c r="C109" s="495"/>
      <c r="D109" s="496"/>
      <c r="E109" s="497"/>
      <c r="F109" s="496"/>
      <c r="G109" s="496"/>
      <c r="H109" s="496"/>
      <c r="I109" s="496"/>
      <c r="J109" s="498"/>
      <c r="K109" s="465">
        <f>+DATE((Starting_Year+F109-1)*ISNUMBER(F109)+2099*ISBLANK(F109),G109*ISNUMBER(G109)+12*ISBLANK(G109),1)</f>
        <v>73020</v>
      </c>
      <c r="L109" s="466">
        <f>+DATE((Starting_Year+H109-1)*ISNUMBER(H109)+2099*ISBLANK(H109),I109*ISNUMBER(I109)+12*ISBLANK(I109),1)</f>
        <v>73020</v>
      </c>
      <c r="M109" s="171">
        <f t="shared" si="98"/>
        <v>0</v>
      </c>
      <c r="N109" s="458" t="str">
        <f t="shared" si="99"/>
        <v/>
      </c>
      <c r="O109" s="82"/>
      <c r="P109" s="459"/>
      <c r="Q109" s="460">
        <f>(Q$70&gt;=Hire_Date)*Monthly_Salary+(AND(Q$68&lt;&gt;Hire_Month)*P109+AND(Q$68=Hire_Month,P109&gt;0)*P109*(1+Annual_Cost_of_Living_Adjustment))*(End_Date&gt;=Q$70)</f>
        <v>0</v>
      </c>
      <c r="R109" s="460">
        <f>(R$70=Hire_Date)*Monthly_Salary+(AND(R$68&lt;&gt;Hire_Month)*Q109+AND(R$68=Hire_Month,Q109&gt;0)*Q109*(1+Annual_Cost_of_Living_Adjustment))*(End_Date&gt;=R$70)</f>
        <v>0</v>
      </c>
      <c r="S109" s="460">
        <f>(S$70=Hire_Date)*Monthly_Salary+(AND(S$68&lt;&gt;Hire_Month)*R109+AND(S$68=Hire_Month,R109&gt;0)*R109*(1+Annual_Cost_of_Living_Adjustment))*(End_Date&gt;=S$70)</f>
        <v>0</v>
      </c>
      <c r="T109" s="460">
        <f>(T$70=Hire_Date)*Monthly_Salary+(AND(T$68&lt;&gt;Hire_Month)*S109+AND(T$68=Hire_Month,S109&gt;0)*S109*(1+Annual_Cost_of_Living_Adjustment))*(End_Date&gt;=T$70)</f>
        <v>0</v>
      </c>
      <c r="U109" s="460">
        <f>(U$70=Hire_Date)*Monthly_Salary+(AND(U$68&lt;&gt;Hire_Month)*T109+AND(U$68=Hire_Month,T109&gt;0)*T109*(1+Annual_Cost_of_Living_Adjustment))*(End_Date&gt;=U$70)</f>
        <v>0</v>
      </c>
      <c r="V109" s="460">
        <f>(V$70=Hire_Date)*Monthly_Salary+(AND(V$68&lt;&gt;Hire_Month)*U109+AND(V$68=Hire_Month,U109&gt;0)*U109*(1+Annual_Cost_of_Living_Adjustment))*(End_Date&gt;=V$70)</f>
        <v>0</v>
      </c>
      <c r="W109" s="460">
        <f>(W$70=Hire_Date)*Monthly_Salary+(AND(W$68&lt;&gt;Hire_Month)*V109+AND(W$68=Hire_Month,V109&gt;0)*V109*(1+Annual_Cost_of_Living_Adjustment))*(End_Date&gt;=W$70)</f>
        <v>0</v>
      </c>
      <c r="X109" s="460">
        <f>(X$70=Hire_Date)*Monthly_Salary+(AND(X$68&lt;&gt;Hire_Month)*W109+AND(X$68=Hire_Month,W109&gt;0)*W109*(1+Annual_Cost_of_Living_Adjustment))*(End_Date&gt;=X$70)</f>
        <v>0</v>
      </c>
      <c r="Y109" s="460">
        <f>(Y$70=Hire_Date)*Monthly_Salary+(AND(Y$68&lt;&gt;Hire_Month)*X109+AND(Y$68=Hire_Month,X109&gt;0)*X109*(1+Annual_Cost_of_Living_Adjustment))*(End_Date&gt;=Y$70)</f>
        <v>0</v>
      </c>
      <c r="Z109" s="460">
        <f>(Z$70=Hire_Date)*Monthly_Salary+(AND(Z$68&lt;&gt;Hire_Month)*Y109+AND(Z$68=Hire_Month,Y109&gt;0)*Y109*(1+Annual_Cost_of_Living_Adjustment))*(End_Date&gt;=Z$70)</f>
        <v>0</v>
      </c>
      <c r="AA109" s="460">
        <f>(AA$70=Hire_Date)*Monthly_Salary+(AND(AA$68&lt;&gt;Hire_Month)*Z109+AND(AA$68=Hire_Month,Z109&gt;0)*Z109*(1+Annual_Cost_of_Living_Adjustment))*(End_Date&gt;=AA$70)</f>
        <v>0</v>
      </c>
      <c r="AB109" s="460">
        <f>(AB$70=Hire_Date)*Monthly_Salary+(AND(AB$68&lt;&gt;Hire_Month)*AA109+AND(AB$68=Hire_Month,AA109&gt;0)*AA109*(1+Annual_Cost_of_Living_Adjustment))*(End_Date&gt;=AB$70)</f>
        <v>0</v>
      </c>
      <c r="AC109" s="460">
        <f>(AC$70=Hire_Date)*Monthly_Salary+(AND(AC$68&lt;&gt;Hire_Month)*AB109+AND(AC$68=Hire_Month,AB109&gt;0)*AB109*(1+Annual_Cost_of_Living_Adjustment))*(End_Date&gt;=AC$70)</f>
        <v>0</v>
      </c>
      <c r="AD109" s="460">
        <f>(AD$70=Hire_Date)*Monthly_Salary+(AND(AD$68&lt;&gt;Hire_Month)*AC109+AND(AD$68=Hire_Month,AC109&gt;0)*AC109*(1+Annual_Cost_of_Living_Adjustment))*(End_Date&gt;=AD$70)</f>
        <v>0</v>
      </c>
      <c r="AE109" s="460">
        <f>(AE$70=Hire_Date)*Monthly_Salary+(AND(AE$68&lt;&gt;Hire_Month)*AD109+AND(AE$68=Hire_Month,AD109&gt;0)*AD109*(1+Annual_Cost_of_Living_Adjustment))*(End_Date&gt;=AE$70)</f>
        <v>0</v>
      </c>
      <c r="AF109" s="460">
        <f>(AF$70=Hire_Date)*Monthly_Salary+(AND(AF$68&lt;&gt;Hire_Month)*AE109+AND(AF$68=Hire_Month,AE109&gt;0)*AE109*(1+Annual_Cost_of_Living_Adjustment))*(End_Date&gt;=AF$70)</f>
        <v>0</v>
      </c>
      <c r="AG109" s="460">
        <f>(AG$70=Hire_Date)*Monthly_Salary+(AND(AG$68&lt;&gt;Hire_Month)*AF109+AND(AG$68=Hire_Month,AF109&gt;0)*AF109*(1+Annual_Cost_of_Living_Adjustment))*(End_Date&gt;=AG$70)</f>
        <v>0</v>
      </c>
      <c r="AH109" s="460">
        <f>(AH$70=Hire_Date)*Monthly_Salary+(AND(AH$68&lt;&gt;Hire_Month)*AG109+AND(AH$68=Hire_Month,AG109&gt;0)*AG109*(1+Annual_Cost_of_Living_Adjustment))*(End_Date&gt;=AH$70)</f>
        <v>0</v>
      </c>
      <c r="AI109" s="460">
        <f>(AI$70=Hire_Date)*Monthly_Salary+(AND(AI$68&lt;&gt;Hire_Month)*AH109+AND(AI$68=Hire_Month,AH109&gt;0)*AH109*(1+Annual_Cost_of_Living_Adjustment))*(End_Date&gt;=AI$70)</f>
        <v>0</v>
      </c>
      <c r="AJ109" s="460">
        <f>(AJ$70=Hire_Date)*Monthly_Salary+(AND(AJ$68&lt;&gt;Hire_Month)*AI109+AND(AJ$68=Hire_Month,AI109&gt;0)*AI109*(1+Annual_Cost_of_Living_Adjustment))*(End_Date&gt;=AJ$70)</f>
        <v>0</v>
      </c>
      <c r="AK109" s="460">
        <f>(AK$70=Hire_Date)*Monthly_Salary+(AND(AK$68&lt;&gt;Hire_Month)*AJ109+AND(AK$68=Hire_Month,AJ109&gt;0)*AJ109*(1+Annual_Cost_of_Living_Adjustment))*(End_Date&gt;=AK$70)</f>
        <v>0</v>
      </c>
      <c r="AL109" s="460">
        <f>(AL$70=Hire_Date)*Monthly_Salary+(AND(AL$68&lt;&gt;Hire_Month)*AK109+AND(AL$68=Hire_Month,AK109&gt;0)*AK109*(1+Annual_Cost_of_Living_Adjustment))*(End_Date&gt;=AL$70)</f>
        <v>0</v>
      </c>
      <c r="AM109" s="460">
        <f>(AM$70=Hire_Date)*Monthly_Salary+(AND(AM$68&lt;&gt;Hire_Month)*AL109+AND(AM$68=Hire_Month,AL109&gt;0)*AL109*(1+Annual_Cost_of_Living_Adjustment))*(End_Date&gt;=AM$70)</f>
        <v>0</v>
      </c>
      <c r="AN109" s="460">
        <f>(AN$70=Hire_Date)*Monthly_Salary+(AND(AN$68&lt;&gt;Hire_Month)*AM109+AND(AN$68=Hire_Month,AM109&gt;0)*AM109*(1+Annual_Cost_of_Living_Adjustment))*(End_Date&gt;=AN$70)</f>
        <v>0</v>
      </c>
      <c r="AO109" s="460">
        <f>(AO$70=Hire_Date)*Monthly_Salary+(AND(AO$68&lt;&gt;Hire_Month)*AN109+AND(AO$68=Hire_Month,AN109&gt;0)*AN109*(1+Annual_Cost_of_Living_Adjustment))*(End_Date&gt;=AO$70)</f>
        <v>0</v>
      </c>
      <c r="AP109" s="460">
        <f>(AP$70=Hire_Date)*Monthly_Salary+(AND(AP$68&lt;&gt;Hire_Month)*AO109+AND(AP$68=Hire_Month,AO109&gt;0)*AO109*(1+Annual_Cost_of_Living_Adjustment))*(End_Date&gt;=AP$70)</f>
        <v>0</v>
      </c>
      <c r="AQ109" s="460">
        <f>(AQ$70=Hire_Date)*Monthly_Salary+(AND(AQ$68&lt;&gt;Hire_Month)*AP109+AND(AQ$68=Hire_Month,AP109&gt;0)*AP109*(1+Annual_Cost_of_Living_Adjustment))*(End_Date&gt;=AQ$70)</f>
        <v>0</v>
      </c>
      <c r="AR109" s="460">
        <f>(AR$70=Hire_Date)*Monthly_Salary+(AND(AR$68&lt;&gt;Hire_Month)*AQ109+AND(AR$68=Hire_Month,AQ109&gt;0)*AQ109*(1+Annual_Cost_of_Living_Adjustment))*(End_Date&gt;=AR$70)</f>
        <v>0</v>
      </c>
      <c r="AS109" s="460">
        <f>(AS$70=Hire_Date)*Monthly_Salary+(AND(AS$68&lt;&gt;Hire_Month)*AR109+AND(AS$68=Hire_Month,AR109&gt;0)*AR109*(1+Annual_Cost_of_Living_Adjustment))*(End_Date&gt;=AS$70)</f>
        <v>0</v>
      </c>
      <c r="AT109" s="460">
        <f>(AT$70=Hire_Date)*Monthly_Salary+(AND(AT$68&lt;&gt;Hire_Month)*AS109+AND(AT$68=Hire_Month,AS109&gt;0)*AS109*(1+Annual_Cost_of_Living_Adjustment))*(End_Date&gt;=AT$70)</f>
        <v>0</v>
      </c>
      <c r="AU109" s="460">
        <f>(AU$70=Hire_Date)*Monthly_Salary+(AND(AU$68&lt;&gt;Hire_Month)*AT109+AND(AU$68=Hire_Month,AT109&gt;0)*AT109*(1+Annual_Cost_of_Living_Adjustment))*(End_Date&gt;=AU$70)</f>
        <v>0</v>
      </c>
      <c r="AV109" s="460">
        <f>(AV$70=Hire_Date)*Monthly_Salary+(AND(AV$68&lt;&gt;Hire_Month)*AU109+AND(AV$68=Hire_Month,AU109&gt;0)*AU109*(1+Annual_Cost_of_Living_Adjustment))*(End_Date&gt;=AV$70)</f>
        <v>0</v>
      </c>
      <c r="AW109" s="460">
        <f>(AW$70=Hire_Date)*Monthly_Salary+(AND(AW$68&lt;&gt;Hire_Month)*AV109+AND(AW$68=Hire_Month,AV109&gt;0)*AV109*(1+Annual_Cost_of_Living_Adjustment))*(End_Date&gt;=AW$70)</f>
        <v>0</v>
      </c>
      <c r="AX109" s="460">
        <f>(AX$70=Hire_Date)*Monthly_Salary+(AND(AX$68&lt;&gt;Hire_Month)*AW109+AND(AX$68=Hire_Month,AW109&gt;0)*AW109*(1+Annual_Cost_of_Living_Adjustment))*(End_Date&gt;=AX$70)</f>
        <v>0</v>
      </c>
      <c r="AY109" s="460">
        <f>(AY$70=Hire_Date)*Monthly_Salary+(AND(AY$68&lt;&gt;Hire_Month)*AX109+AND(AY$68=Hire_Month,AX109&gt;0)*AX109*(1+Annual_Cost_of_Living_Adjustment))*(End_Date&gt;=AY$70)</f>
        <v>0</v>
      </c>
      <c r="AZ109" s="460">
        <f>(AZ$70=Hire_Date)*Monthly_Salary+(AND(AZ$68&lt;&gt;Hire_Month)*AY109+AND(AZ$68=Hire_Month,AY109&gt;0)*AY109*(1+Annual_Cost_of_Living_Adjustment))*(End_Date&gt;=AZ$70)</f>
        <v>0</v>
      </c>
      <c r="BA109" s="460">
        <f>(BA$70=Hire_Date)*Monthly_Salary+(AND(BA$68&lt;&gt;Hire_Month)*AZ109+AND(BA$68=Hire_Month,AZ109&gt;0)*AZ109*(1+Annual_Cost_of_Living_Adjustment))*(End_Date&gt;=BA$70)</f>
        <v>0</v>
      </c>
      <c r="BB109" s="460">
        <f>(BB$70=Hire_Date)*Monthly_Salary+(AND(BB$68&lt;&gt;Hire_Month)*BA109+AND(BB$68=Hire_Month,BA109&gt;0)*BA109*(1+Annual_Cost_of_Living_Adjustment))*(End_Date&gt;=BB$70)</f>
        <v>0</v>
      </c>
      <c r="BC109" s="460">
        <f>(BC$70=Hire_Date)*Monthly_Salary+(AND(BC$68&lt;&gt;Hire_Month)*BB109+AND(BC$68=Hire_Month,BB109&gt;0)*BB109*(1+Annual_Cost_of_Living_Adjustment))*(End_Date&gt;=BC$70)</f>
        <v>0</v>
      </c>
      <c r="BD109" s="460">
        <f>(BD$70=Hire_Date)*Monthly_Salary+(AND(BD$68&lt;&gt;Hire_Month)*BC109+AND(BD$68=Hire_Month,BC109&gt;0)*BC109*(1+Annual_Cost_of_Living_Adjustment))*(End_Date&gt;=BD$70)</f>
        <v>0</v>
      </c>
      <c r="BE109" s="460">
        <f>(BE$70=Hire_Date)*Monthly_Salary+(AND(BE$68&lt;&gt;Hire_Month)*BD109+AND(BE$68=Hire_Month,BD109&gt;0)*BD109*(1+Annual_Cost_of_Living_Adjustment))*(End_Date&gt;=BE$70)</f>
        <v>0</v>
      </c>
      <c r="BF109" s="460">
        <f>(BF$70=Hire_Date)*Monthly_Salary+(AND(BF$68&lt;&gt;Hire_Month)*BE109+AND(BF$68=Hire_Month,BE109&gt;0)*BE109*(1+Annual_Cost_of_Living_Adjustment))*(End_Date&gt;=BF$70)</f>
        <v>0</v>
      </c>
      <c r="BG109" s="460">
        <f>(BG$70=Hire_Date)*Monthly_Salary+(AND(BG$68&lt;&gt;Hire_Month)*BF109+AND(BG$68=Hire_Month,BF109&gt;0)*BF109*(1+Annual_Cost_of_Living_Adjustment))*(End_Date&gt;=BG$70)</f>
        <v>0</v>
      </c>
      <c r="BH109" s="460">
        <f>(BH$70=Hire_Date)*Monthly_Salary+(AND(BH$68&lt;&gt;Hire_Month)*BG109+AND(BH$68=Hire_Month,BG109&gt;0)*BG109*(1+Annual_Cost_of_Living_Adjustment))*(End_Date&gt;=BH$70)</f>
        <v>0</v>
      </c>
      <c r="BI109" s="460">
        <f>(BI$70=Hire_Date)*Monthly_Salary+(AND(BI$68&lt;&gt;Hire_Month)*BH109+AND(BI$68=Hire_Month,BH109&gt;0)*BH109*(1+Annual_Cost_of_Living_Adjustment))*(End_Date&gt;=BI$70)</f>
        <v>0</v>
      </c>
      <c r="BJ109" s="460">
        <f>(BJ$70=Hire_Date)*Monthly_Salary+(AND(BJ$68&lt;&gt;Hire_Month)*BI109+AND(BJ$68=Hire_Month,BI109&gt;0)*BI109*(1+Annual_Cost_of_Living_Adjustment))*(End_Date&gt;=BJ$70)</f>
        <v>0</v>
      </c>
      <c r="BK109" s="460">
        <f>(BK$70=Hire_Date)*Monthly_Salary+(AND(BK$68&lt;&gt;Hire_Month)*BJ109+AND(BK$68=Hire_Month,BJ109&gt;0)*BJ109*(1+Annual_Cost_of_Living_Adjustment))*(End_Date&gt;=BK$70)</f>
        <v>0</v>
      </c>
      <c r="BL109" s="460">
        <f>(BL$70=Hire_Date)*Monthly_Salary+(AND(BL$68&lt;&gt;Hire_Month)*BK109+AND(BL$68=Hire_Month,BK109&gt;0)*BK109*(1+Annual_Cost_of_Living_Adjustment))*(End_Date&gt;=BL$70)</f>
        <v>0</v>
      </c>
      <c r="BM109" s="460">
        <f>(BM$70=Hire_Date)*Monthly_Salary+(AND(BM$68&lt;&gt;Hire_Month)*BL109+AND(BM$68=Hire_Month,BL109&gt;0)*BL109*(1+Annual_Cost_of_Living_Adjustment))*(End_Date&gt;=BM$70)</f>
        <v>0</v>
      </c>
      <c r="BN109" s="460">
        <f>(BN$70=Hire_Date)*Monthly_Salary+(AND(BN$68&lt;&gt;Hire_Month)*BM109+AND(BN$68=Hire_Month,BM109&gt;0)*BM109*(1+Annual_Cost_of_Living_Adjustment))*(End_Date&gt;=BN$70)</f>
        <v>0</v>
      </c>
      <c r="BO109" s="460">
        <f>(BO$70=Hire_Date)*Monthly_Salary+(AND(BO$68&lt;&gt;Hire_Month)*BN109+AND(BO$68=Hire_Month,BN109&gt;0)*BN109*(1+Annual_Cost_of_Living_Adjustment))*(End_Date&gt;=BO$70)</f>
        <v>0</v>
      </c>
      <c r="BP109" s="460">
        <f>(BP$70=Hire_Date)*Monthly_Salary+(AND(BP$68&lt;&gt;Hire_Month)*BO109+AND(BP$68=Hire_Month,BO109&gt;0)*BO109*(1+Annual_Cost_of_Living_Adjustment))*(End_Date&gt;=BP$70)</f>
        <v>0</v>
      </c>
      <c r="BQ109" s="460">
        <f>(BQ$70=Hire_Date)*Monthly_Salary+(AND(BQ$68&lt;&gt;Hire_Month)*BP109+AND(BQ$68=Hire_Month,BP109&gt;0)*BP109*(1+Annual_Cost_of_Living_Adjustment))*(End_Date&gt;=BQ$70)</f>
        <v>0</v>
      </c>
      <c r="BR109" s="460">
        <f>(BR$70=Hire_Date)*Monthly_Salary+(AND(BR$68&lt;&gt;Hire_Month)*BQ109+AND(BR$68=Hire_Month,BQ109&gt;0)*BQ109*(1+Annual_Cost_of_Living_Adjustment))*(End_Date&gt;=BR$70)</f>
        <v>0</v>
      </c>
      <c r="BS109" s="460">
        <f>(BS$70=Hire_Date)*Monthly_Salary+(AND(BS$68&lt;&gt;Hire_Month)*BR109+AND(BS$68=Hire_Month,BR109&gt;0)*BR109*(1+Annual_Cost_of_Living_Adjustment))*(End_Date&gt;=BS$70)</f>
        <v>0</v>
      </c>
      <c r="BT109" s="460">
        <f>(BT$70=Hire_Date)*Monthly_Salary+(AND(BT$68&lt;&gt;Hire_Month)*BS109+AND(BT$68=Hire_Month,BS109&gt;0)*BS109*(1+Annual_Cost_of_Living_Adjustment))*(End_Date&gt;=BT$70)</f>
        <v>0</v>
      </c>
      <c r="BU109" s="460">
        <f>(BU$70=Hire_Date)*Monthly_Salary+(AND(BU$68&lt;&gt;Hire_Month)*BT109+AND(BU$68=Hire_Month,BT109&gt;0)*BT109*(1+Annual_Cost_of_Living_Adjustment))*(End_Date&gt;=BU$70)</f>
        <v>0</v>
      </c>
      <c r="BV109" s="460">
        <f>(BV$70=Hire_Date)*Monthly_Salary+(AND(BV$68&lt;&gt;Hire_Month)*BU109+AND(BV$68=Hire_Month,BU109&gt;0)*BU109*(1+Annual_Cost_of_Living_Adjustment))*(End_Date&gt;=BV$70)</f>
        <v>0</v>
      </c>
      <c r="BW109" s="460">
        <f>(BW$70=Hire_Date)*Monthly_Salary+(AND(BW$68&lt;&gt;Hire_Month)*BV109+AND(BW$68=Hire_Month,BV109&gt;0)*BV109*(1+Annual_Cost_of_Living_Adjustment))*(End_Date&gt;=BW$70)</f>
        <v>0</v>
      </c>
      <c r="BX109" s="460">
        <f>(BX$70=Hire_Date)*Monthly_Salary+(AND(BX$68&lt;&gt;Hire_Month)*BW109+AND(BX$68=Hire_Month,BW109&gt;0)*BW109*(1+Annual_Cost_of_Living_Adjustment))*(End_Date&gt;=BX$70)</f>
        <v>0</v>
      </c>
      <c r="BY109" s="460">
        <f>(BY$70=Hire_Date)*Monthly_Salary+(AND(BY$68&lt;&gt;Hire_Month)*BX109+AND(BY$68=Hire_Month,BX109&gt;0)*BX109*(1+Annual_Cost_of_Living_Adjustment))*(End_Date&gt;=BY$70)</f>
        <v>0</v>
      </c>
      <c r="BZ109" s="460">
        <f>(BZ$70=Hire_Date)*Monthly_Salary+(AND(BZ$68&lt;&gt;Hire_Month)*BY109+AND(BZ$68=Hire_Month,BY109&gt;0)*BY109*(1+Annual_Cost_of_Living_Adjustment))*(End_Date&gt;=BZ$70)</f>
        <v>0</v>
      </c>
      <c r="CA109" s="460">
        <f>(CA$70=Hire_Date)*Monthly_Salary+(AND(CA$68&lt;&gt;Hire_Month)*BZ109+AND(CA$68=Hire_Month,BZ109&gt;0)*BZ109*(1+Annual_Cost_of_Living_Adjustment))*(End_Date&gt;=CA$70)</f>
        <v>0</v>
      </c>
      <c r="CB109" s="460">
        <f>(CB$70=Hire_Date)*Monthly_Salary+(AND(CB$68&lt;&gt;Hire_Month)*CA109+AND(CB$68=Hire_Month,CA109&gt;0)*CA109*(1+Annual_Cost_of_Living_Adjustment))*(End_Date&gt;=CB$70)</f>
        <v>0</v>
      </c>
      <c r="CC109" s="460">
        <f>(CC$70=Hire_Date)*Monthly_Salary+(AND(CC$68&lt;&gt;Hire_Month)*CB109+AND(CC$68=Hire_Month,CB109&gt;0)*CB109*(1+Annual_Cost_of_Living_Adjustment))*(End_Date&gt;=CC$70)</f>
        <v>0</v>
      </c>
      <c r="CD109" s="460">
        <f>(CD$70=Hire_Date)*Monthly_Salary+(AND(CD$68&lt;&gt;Hire_Month)*CC109+AND(CD$68=Hire_Month,CC109&gt;0)*CC109*(1+Annual_Cost_of_Living_Adjustment))*(End_Date&gt;=CD$70)</f>
        <v>0</v>
      </c>
      <c r="CE109" s="460">
        <f>(CE$70=Hire_Date)*Monthly_Salary+(AND(CE$68&lt;&gt;Hire_Month)*CD109+AND(CE$68=Hire_Month,CD109&gt;0)*CD109*(1+Annual_Cost_of_Living_Adjustment))*(End_Date&gt;=CE$70)</f>
        <v>0</v>
      </c>
      <c r="CF109" s="460">
        <f>(CF$70=Hire_Date)*Monthly_Salary+(AND(CF$68&lt;&gt;Hire_Month)*CE109+AND(CF$68=Hire_Month,CE109&gt;0)*CE109*(1+Annual_Cost_of_Living_Adjustment))*(End_Date&gt;=CF$70)</f>
        <v>0</v>
      </c>
      <c r="CG109" s="460">
        <f>(CG$70=Hire_Date)*Monthly_Salary+(AND(CG$68&lt;&gt;Hire_Month)*CF109+AND(CG$68=Hire_Month,CF109&gt;0)*CF109*(1+Annual_Cost_of_Living_Adjustment))*(End_Date&gt;=CG$70)</f>
        <v>0</v>
      </c>
      <c r="CH109" s="460">
        <f>(CH$70=Hire_Date)*Monthly_Salary+(AND(CH$68&lt;&gt;Hire_Month)*CG109+AND(CH$68=Hire_Month,CG109&gt;0)*CG109*(1+Annual_Cost_of_Living_Adjustment))*(End_Date&gt;=CH$70)</f>
        <v>0</v>
      </c>
      <c r="CI109" s="460">
        <f>(CI$70=Hire_Date)*Monthly_Salary+(AND(CI$68&lt;&gt;Hire_Month)*CH109+AND(CI$68=Hire_Month,CH109&gt;0)*CH109*(1+Annual_Cost_of_Living_Adjustment))*(End_Date&gt;=CI$70)</f>
        <v>0</v>
      </c>
      <c r="CJ109" s="460">
        <f>(CJ$70=Hire_Date)*Monthly_Salary+(AND(CJ$68&lt;&gt;Hire_Month)*CI109+AND(CJ$68=Hire_Month,CI109&gt;0)*CI109*(1+Annual_Cost_of_Living_Adjustment))*(End_Date&gt;=CJ$70)</f>
        <v>0</v>
      </c>
      <c r="CK109" s="460">
        <f>(CK$70=Hire_Date)*Monthly_Salary+(AND(CK$68&lt;&gt;Hire_Month)*CJ109+AND(CK$68=Hire_Month,CJ109&gt;0)*CJ109*(1+Annual_Cost_of_Living_Adjustment))*(End_Date&gt;=CK$70)</f>
        <v>0</v>
      </c>
      <c r="CL109" s="460">
        <f>(CL$70=Hire_Date)*Monthly_Salary+(AND(CL$68&lt;&gt;Hire_Month)*CK109+AND(CL$68=Hire_Month,CK109&gt;0)*CK109*(1+Annual_Cost_of_Living_Adjustment))*(End_Date&gt;=CL$70)</f>
        <v>0</v>
      </c>
      <c r="CM109" s="460">
        <f>(CM$70=Hire_Date)*Monthly_Salary+(AND(CM$68&lt;&gt;Hire_Month)*CL109+AND(CM$68=Hire_Month,CL109&gt;0)*CL109*(1+Annual_Cost_of_Living_Adjustment))*(End_Date&gt;=CM$70)</f>
        <v>0</v>
      </c>
      <c r="CN109" s="460">
        <f>(CN$70=Hire_Date)*Monthly_Salary+(AND(CN$68&lt;&gt;Hire_Month)*CM109+AND(CN$68=Hire_Month,CM109&gt;0)*CM109*(1+Annual_Cost_of_Living_Adjustment))*(End_Date&gt;=CN$70)</f>
        <v>0</v>
      </c>
      <c r="CO109" s="460">
        <f>(CO$70=Hire_Date)*Monthly_Salary+(AND(CO$68&lt;&gt;Hire_Month)*CN109+AND(CO$68=Hire_Month,CN109&gt;0)*CN109*(1+Annual_Cost_of_Living_Adjustment))*(End_Date&gt;=CO$70)</f>
        <v>0</v>
      </c>
      <c r="CP109" s="460">
        <f>(CP$70=Hire_Date)*Monthly_Salary+(AND(CP$68&lt;&gt;Hire_Month)*CO109+AND(CP$68=Hire_Month,CO109&gt;0)*CO109*(1+Annual_Cost_of_Living_Adjustment))*(End_Date&gt;=CP$70)</f>
        <v>0</v>
      </c>
      <c r="CQ109" s="460">
        <f>(CQ$70=Hire_Date)*Monthly_Salary+(AND(CQ$68&lt;&gt;Hire_Month)*CP109+AND(CQ$68=Hire_Month,CP109&gt;0)*CP109*(1+Annual_Cost_of_Living_Adjustment))*(End_Date&gt;=CQ$70)</f>
        <v>0</v>
      </c>
      <c r="CR109" s="460">
        <f>(CR$70=Hire_Date)*Monthly_Salary+(AND(CR$68&lt;&gt;Hire_Month)*CQ109+AND(CR$68=Hire_Month,CQ109&gt;0)*CQ109*(1+Annual_Cost_of_Living_Adjustment))*(End_Date&gt;=CR$70)</f>
        <v>0</v>
      </c>
      <c r="CS109" s="460">
        <f>(CS$70=Hire_Date)*Monthly_Salary+(AND(CS$68&lt;&gt;Hire_Month)*CR109+AND(CS$68=Hire_Month,CR109&gt;0)*CR109*(1+Annual_Cost_of_Living_Adjustment))*(End_Date&gt;=CS$70)</f>
        <v>0</v>
      </c>
      <c r="CT109" s="460">
        <f>(CT$70=Hire_Date)*Monthly_Salary+(AND(CT$68&lt;&gt;Hire_Month)*CS109+AND(CT$68=Hire_Month,CS109&gt;0)*CS109*(1+Annual_Cost_of_Living_Adjustment))*(End_Date&gt;=CT$70)</f>
        <v>0</v>
      </c>
      <c r="CU109" s="460">
        <f>(CU$70=Hire_Date)*Monthly_Salary+(AND(CU$68&lt;&gt;Hire_Month)*CT109+AND(CU$68=Hire_Month,CT109&gt;0)*CT109*(1+Annual_Cost_of_Living_Adjustment))*(End_Date&gt;=CU$70)</f>
        <v>0</v>
      </c>
      <c r="CV109" s="460">
        <f>(CV$70=Hire_Date)*Monthly_Salary+(AND(CV$68&lt;&gt;Hire_Month)*CU109+AND(CV$68=Hire_Month,CU109&gt;0)*CU109*(1+Annual_Cost_of_Living_Adjustment))*(End_Date&gt;=CV$70)</f>
        <v>0</v>
      </c>
      <c r="CW109" s="460">
        <f>(CW$70=Hire_Date)*Monthly_Salary+(AND(CW$68&lt;&gt;Hire_Month)*CV109+AND(CW$68=Hire_Month,CV109&gt;0)*CV109*(1+Annual_Cost_of_Living_Adjustment))*(End_Date&gt;=CW$70)</f>
        <v>0</v>
      </c>
      <c r="CX109" s="460">
        <f>(CX$70=Hire_Date)*Monthly_Salary+(AND(CX$68&lt;&gt;Hire_Month)*CW109+AND(CX$68=Hire_Month,CW109&gt;0)*CW109*(1+Annual_Cost_of_Living_Adjustment))*(End_Date&gt;=CX$70)</f>
        <v>0</v>
      </c>
      <c r="CY109" s="460">
        <f>(CY$70=Hire_Date)*Monthly_Salary+(AND(CY$68&lt;&gt;Hire_Month)*CX109+AND(CY$68=Hire_Month,CX109&gt;0)*CX109*(1+Annual_Cost_of_Living_Adjustment))*(End_Date&gt;=CY$70)</f>
        <v>0</v>
      </c>
      <c r="CZ109" s="460">
        <f>(CZ$70=Hire_Date)*Monthly_Salary+(AND(CZ$68&lt;&gt;Hire_Month)*CY109+AND(CZ$68=Hire_Month,CY109&gt;0)*CY109*(1+Annual_Cost_of_Living_Adjustment))*(End_Date&gt;=CZ$70)</f>
        <v>0</v>
      </c>
      <c r="DA109" s="460">
        <f>(DA$70=Hire_Date)*Monthly_Salary+(AND(DA$68&lt;&gt;Hire_Month)*CZ109+AND(DA$68=Hire_Month,CZ109&gt;0)*CZ109*(1+Annual_Cost_of_Living_Adjustment))*(End_Date&gt;=DA$70)</f>
        <v>0</v>
      </c>
      <c r="DB109" s="460">
        <f>(DB$70=Hire_Date)*Monthly_Salary+(AND(DB$68&lt;&gt;Hire_Month)*DA109+AND(DB$68=Hire_Month,DA109&gt;0)*DA109*(1+Annual_Cost_of_Living_Adjustment))*(End_Date&gt;=DB$70)</f>
        <v>0</v>
      </c>
      <c r="DC109" s="460">
        <f>(DC$70=Hire_Date)*Monthly_Salary+(AND(DC$68&lt;&gt;Hire_Month)*DB109+AND(DC$68=Hire_Month,DB109&gt;0)*DB109*(1+Annual_Cost_of_Living_Adjustment))*(End_Date&gt;=DC$70)</f>
        <v>0</v>
      </c>
      <c r="DD109" s="460">
        <f>(DD$70=Hire_Date)*Monthly_Salary+(AND(DD$68&lt;&gt;Hire_Month)*DC109+AND(DD$68=Hire_Month,DC109&gt;0)*DC109*(1+Annual_Cost_of_Living_Adjustment))*(End_Date&gt;=DD$70)</f>
        <v>0</v>
      </c>
      <c r="DE109" s="460">
        <f>(DE$70=Hire_Date)*Monthly_Salary+(AND(DE$68&lt;&gt;Hire_Month)*DD109+AND(DE$68=Hire_Month,DD109&gt;0)*DD109*(1+Annual_Cost_of_Living_Adjustment))*(End_Date&gt;=DE$70)</f>
        <v>0</v>
      </c>
      <c r="DF109" s="460">
        <f>(DF$70=Hire_Date)*Monthly_Salary+(AND(DF$68&lt;&gt;Hire_Month)*DE109+AND(DF$68=Hire_Month,DE109&gt;0)*DE109*(1+Annual_Cost_of_Living_Adjustment))*(End_Date&gt;=DF$70)</f>
        <v>0</v>
      </c>
      <c r="DG109" s="460">
        <f>(DG$70=Hire_Date)*Monthly_Salary+(AND(DG$68&lt;&gt;Hire_Month)*DF109+AND(DG$68=Hire_Month,DF109&gt;0)*DF109*(1+Annual_Cost_of_Living_Adjustment))*(End_Date&gt;=DG$70)</f>
        <v>0</v>
      </c>
      <c r="DH109" s="460">
        <f>(DH$70=Hire_Date)*Monthly_Salary+(AND(DH$68&lt;&gt;Hire_Month)*DG109+AND(DH$68=Hire_Month,DG109&gt;0)*DG109*(1+Annual_Cost_of_Living_Adjustment))*(End_Date&gt;=DH$70)</f>
        <v>0</v>
      </c>
      <c r="DI109" s="460">
        <f>(DI$70=Hire_Date)*Monthly_Salary+(AND(DI$68&lt;&gt;Hire_Month)*DH109+AND(DI$68=Hire_Month,DH109&gt;0)*DH109*(1+Annual_Cost_of_Living_Adjustment))*(End_Date&gt;=DI$70)</f>
        <v>0</v>
      </c>
      <c r="DJ109" s="460">
        <f>(DJ$70=Hire_Date)*Monthly_Salary+(AND(DJ$68&lt;&gt;Hire_Month)*DI109+AND(DJ$68=Hire_Month,DI109&gt;0)*DI109*(1+Annual_Cost_of_Living_Adjustment))*(End_Date&gt;=DJ$70)</f>
        <v>0</v>
      </c>
      <c r="DK109" s="460">
        <f>(DK$70=Hire_Date)*Monthly_Salary+(AND(DK$68&lt;&gt;Hire_Month)*DJ109+AND(DK$68=Hire_Month,DJ109&gt;0)*DJ109*(1+Annual_Cost_of_Living_Adjustment))*(End_Date&gt;=DK$70)</f>
        <v>0</v>
      </c>
      <c r="DL109" s="460">
        <f>(DL$70=Hire_Date)*Monthly_Salary+(AND(DL$68&lt;&gt;Hire_Month)*DK109+AND(DL$68=Hire_Month,DK109&gt;0)*DK109*(1+Annual_Cost_of_Living_Adjustment))*(End_Date&gt;=DL$70)</f>
        <v>0</v>
      </c>
      <c r="DM109" s="460">
        <f>(DM$70=Hire_Date)*Monthly_Salary+(AND(DM$68&lt;&gt;Hire_Month)*DL109+AND(DM$68=Hire_Month,DL109&gt;0)*DL109*(1+Annual_Cost_of_Living_Adjustment))*(End_Date&gt;=DM$70)</f>
        <v>0</v>
      </c>
      <c r="DN109" s="460">
        <f>(DN$70=Hire_Date)*Monthly_Salary+(AND(DN$68&lt;&gt;Hire_Month)*DM109+AND(DN$68=Hire_Month,DM109&gt;0)*DM109*(1+Annual_Cost_of_Living_Adjustment))*(End_Date&gt;=DN$70)</f>
        <v>0</v>
      </c>
      <c r="DO109" s="460">
        <f>(DO$70=Hire_Date)*Monthly_Salary+(AND(DO$68&lt;&gt;Hire_Month)*DN109+AND(DO$68=Hire_Month,DN109&gt;0)*DN109*(1+Annual_Cost_of_Living_Adjustment))*(End_Date&gt;=DO$70)</f>
        <v>0</v>
      </c>
      <c r="DP109" s="460">
        <f>(DP$70=Hire_Date)*Monthly_Salary+(AND(DP$68&lt;&gt;Hire_Month)*DO109+AND(DP$68=Hire_Month,DO109&gt;0)*DO109*(1+Annual_Cost_of_Living_Adjustment))*(End_Date&gt;=DP$70)</f>
        <v>0</v>
      </c>
      <c r="DQ109" s="460">
        <f>(DQ$70=Hire_Date)*Monthly_Salary+(AND(DQ$68&lt;&gt;Hire_Month)*DP109+AND(DQ$68=Hire_Month,DP109&gt;0)*DP109*(1+Annual_Cost_of_Living_Adjustment))*(End_Date&gt;=DQ$70)</f>
        <v>0</v>
      </c>
      <c r="DR109" s="460">
        <f>(DR$70=Hire_Date)*Monthly_Salary+(AND(DR$68&lt;&gt;Hire_Month)*DQ109+AND(DR$68=Hire_Month,DQ109&gt;0)*DQ109*(1+Annual_Cost_of_Living_Adjustment))*(End_Date&gt;=DR$70)</f>
        <v>0</v>
      </c>
      <c r="DS109" s="460">
        <f>(DS$70=Hire_Date)*Monthly_Salary+(AND(DS$68&lt;&gt;Hire_Month)*DR109+AND(DS$68=Hire_Month,DR109&gt;0)*DR109*(1+Annual_Cost_of_Living_Adjustment))*(End_Date&gt;=DS$70)</f>
        <v>0</v>
      </c>
      <c r="DT109" s="460">
        <f>(DT$70=Hire_Date)*Monthly_Salary+(AND(DT$68&lt;&gt;Hire_Month)*DS109+AND(DT$68=Hire_Month,DS109&gt;0)*DS109*(1+Annual_Cost_of_Living_Adjustment))*(End_Date&gt;=DT$70)</f>
        <v>0</v>
      </c>
      <c r="DU109" s="460">
        <f>(DU$70=Hire_Date)*Monthly_Salary+(AND(DU$68&lt;&gt;Hire_Month)*DT109+AND(DU$68=Hire_Month,DT109&gt;0)*DT109*(1+Annual_Cost_of_Living_Adjustment))*(End_Date&gt;=DU$70)</f>
        <v>0</v>
      </c>
      <c r="DV109" s="460">
        <f>(DV$70=Hire_Date)*Monthly_Salary+(AND(DV$68&lt;&gt;Hire_Month)*DU109+AND(DV$68=Hire_Month,DU109&gt;0)*DU109*(1+Annual_Cost_of_Living_Adjustment))*(End_Date&gt;=DV$70)</f>
        <v>0</v>
      </c>
      <c r="DW109" s="460">
        <f>(DW$70=Hire_Date)*Monthly_Salary+(AND(DW$68&lt;&gt;Hire_Month)*DV109+AND(DW$68=Hire_Month,DV109&gt;0)*DV109*(1+Annual_Cost_of_Living_Adjustment))*(End_Date&gt;=DW$70)</f>
        <v>0</v>
      </c>
      <c r="DX109" s="460">
        <f>(DX$70=Hire_Date)*Monthly_Salary+(AND(DX$68&lt;&gt;Hire_Month)*DW109+AND(DX$68=Hire_Month,DW109&gt;0)*DW109*(1+Annual_Cost_of_Living_Adjustment))*(End_Date&gt;=DX$70)</f>
        <v>0</v>
      </c>
      <c r="DY109" s="460">
        <f>(DY$70=Hire_Date)*Monthly_Salary+(AND(DY$68&lt;&gt;Hire_Month)*DX109+AND(DY$68=Hire_Month,DX109&gt;0)*DX109*(1+Annual_Cost_of_Living_Adjustment))*(End_Date&gt;=DY$70)</f>
        <v>0</v>
      </c>
      <c r="DZ109" s="460">
        <f>(DZ$70=Hire_Date)*Monthly_Salary+(AND(DZ$68&lt;&gt;Hire_Month)*DY109+AND(DZ$68=Hire_Month,DY109&gt;0)*DY109*(1+Annual_Cost_of_Living_Adjustment))*(End_Date&gt;=DZ$70)</f>
        <v>0</v>
      </c>
      <c r="EA109" s="460">
        <f>(EA$70=Hire_Date)*Monthly_Salary+(AND(EA$68&lt;&gt;Hire_Month)*DZ109+AND(EA$68=Hire_Month,DZ109&gt;0)*DZ109*(1+Annual_Cost_of_Living_Adjustment))*(End_Date&gt;=EA$70)</f>
        <v>0</v>
      </c>
      <c r="EB109" s="460">
        <f>(EB$70=Hire_Date)*Monthly_Salary+(AND(EB$68&lt;&gt;Hire_Month)*EA109+AND(EB$68=Hire_Month,EA109&gt;0)*EA109*(1+Annual_Cost_of_Living_Adjustment))*(End_Date&gt;=EB$70)</f>
        <v>0</v>
      </c>
      <c r="EC109" s="460">
        <f>(EC$70=Hire_Date)*Monthly_Salary+(AND(EC$68&lt;&gt;Hire_Month)*EB109+AND(EC$68=Hire_Month,EB109&gt;0)*EB109*(1+Annual_Cost_of_Living_Adjustment))*(End_Date&gt;=EC$70)</f>
        <v>0</v>
      </c>
      <c r="ED109" s="460">
        <f>(ED$70=Hire_Date)*Monthly_Salary+(AND(ED$68&lt;&gt;Hire_Month)*EC109+AND(ED$68=Hire_Month,EC109&gt;0)*EC109*(1+Annual_Cost_of_Living_Adjustment))*(End_Date&gt;=ED$70)</f>
        <v>0</v>
      </c>
      <c r="EE109" s="460">
        <f>(EE$70=Hire_Date)*Monthly_Salary+(AND(EE$68&lt;&gt;Hire_Month)*ED109+AND(EE$68=Hire_Month,ED109&gt;0)*ED109*(1+Annual_Cost_of_Living_Adjustment))*(End_Date&gt;=EE$70)</f>
        <v>0</v>
      </c>
      <c r="EF109" s="461">
        <f>(EF$70=Hire_Date)*Monthly_Salary+(AND(EF$68&lt;&gt;Hire_Month)*EE109+AND(EF$68=Hire_Month,EE109&gt;0)*EE109*(1+Annual_Cost_of_Living_Adjustment))*(End_Date&gt;=EF$70)</f>
        <v>0</v>
      </c>
      <c r="EG109" s="461">
        <f>(EG$70=Hire_Date)*Monthly_Salary+(AND(EG$68&lt;&gt;Hire_Month)*EF109+AND(EG$68=Hire_Month,EF109&gt;0)*EF109*(1+Annual_Cost_of_Living_Adjustment))*(End_Date&gt;=EG$70)</f>
        <v>0</v>
      </c>
      <c r="EH109" s="461">
        <f>(EH$70=Hire_Date)*Monthly_Salary+(AND(EH$68&lt;&gt;Hire_Month)*EG109+AND(EH$68=Hire_Month,EG109&gt;0)*EG109*(1+Annual_Cost_of_Living_Adjustment))*(End_Date&gt;=EH$70)</f>
        <v>0</v>
      </c>
      <c r="EI109" s="461">
        <f>(EI$70=Hire_Date)*Monthly_Salary+(AND(EI$68&lt;&gt;Hire_Month)*EH109+AND(EI$68=Hire_Month,EH109&gt;0)*EH109*(1+Annual_Cost_of_Living_Adjustment))*(End_Date&gt;=EI$70)</f>
        <v>0</v>
      </c>
      <c r="EJ109" s="461">
        <f>(EJ$70=Hire_Date)*Monthly_Salary+(AND(EJ$68&lt;&gt;Hire_Month)*EI109+AND(EJ$68=Hire_Month,EI109&gt;0)*EI109*(1+Annual_Cost_of_Living_Adjustment))*(End_Date&gt;=EJ$70)</f>
        <v>0</v>
      </c>
      <c r="EK109" s="461">
        <f>(EK$70=Hire_Date)*Monthly_Salary+(AND(EK$68&lt;&gt;Hire_Month)*EJ109+AND(EK$68=Hire_Month,EJ109&gt;0)*EJ109*(1+Annual_Cost_of_Living_Adjustment))*(End_Date&gt;=EK$70)</f>
        <v>0</v>
      </c>
      <c r="EL109" s="461">
        <f>(EL$70=Hire_Date)*Monthly_Salary+(AND(EL$68&lt;&gt;Hire_Month)*EK109+AND(EL$68=Hire_Month,EK109&gt;0)*EK109*(1+Annual_Cost_of_Living_Adjustment))*(End_Date&gt;=EL$70)</f>
        <v>0</v>
      </c>
      <c r="EM109" s="461">
        <f>(EM$70=Hire_Date)*Monthly_Salary+(AND(EM$68&lt;&gt;Hire_Month)*EL109+AND(EM$68=Hire_Month,EL109&gt;0)*EL109*(1+Annual_Cost_of_Living_Adjustment))*(End_Date&gt;=EM$70)</f>
        <v>0</v>
      </c>
      <c r="EN109" s="461">
        <f>(EN$70=Hire_Date)*Monthly_Salary+(AND(EN$68&lt;&gt;Hire_Month)*EM109+AND(EN$68=Hire_Month,EM109&gt;0)*EM109*(1+Annual_Cost_of_Living_Adjustment))*(End_Date&gt;=EN$70)</f>
        <v>0</v>
      </c>
      <c r="EO109" s="461">
        <f>(EO$70=Hire_Date)*Monthly_Salary+(AND(EO$68&lt;&gt;Hire_Month)*EN109+AND(EO$68=Hire_Month,EN109&gt;0)*EN109*(1+Annual_Cost_of_Living_Adjustment))*(End_Date&gt;=EO$70)</f>
        <v>0</v>
      </c>
      <c r="EP109" s="461">
        <f>(EP$70=Hire_Date)*Monthly_Salary+(AND(EP$68&lt;&gt;Hire_Month)*EO109+AND(EP$68=Hire_Month,EO109&gt;0)*EO109*(1+Annual_Cost_of_Living_Adjustment))*(End_Date&gt;=EP$70)</f>
        <v>0</v>
      </c>
      <c r="EQ109" s="461">
        <f>(EQ$70=Hire_Date)*Monthly_Salary+(AND(EQ$68&lt;&gt;Hire_Month)*EP109+AND(EQ$68=Hire_Month,EP109&gt;0)*EP109*(1+Annual_Cost_of_Living_Adjustment))*(End_Date&gt;=EQ$70)</f>
        <v>0</v>
      </c>
      <c r="ER109" s="461">
        <f>(ER$70=Hire_Date)*Monthly_Salary+(AND(ER$68&lt;&gt;Hire_Month)*EQ109+AND(ER$68=Hire_Month,EQ109&gt;0)*EQ109*(1+Annual_Cost_of_Living_Adjustment))*(End_Date&gt;=ER$70)</f>
        <v>0</v>
      </c>
      <c r="ES109" s="371"/>
      <c r="ET109" s="1"/>
      <c r="EU109" s="390"/>
      <c r="EV109" s="462" t="str">
        <f t="shared" si="100"/>
        <v/>
      </c>
      <c r="EW109" s="463">
        <f>($K109&lt;DATE(Starting_Year,1,1))*1</f>
        <v>0</v>
      </c>
      <c r="EX109" s="463">
        <f>+COUNTIF(Q109,"&gt;0")*FTE</f>
        <v>0</v>
      </c>
      <c r="EY109" s="463">
        <f>+COUNTIF(R109,"&gt;0")*FTE</f>
        <v>0</v>
      </c>
      <c r="EZ109" s="463">
        <f>+COUNTIF(S109,"&gt;0")*FTE</f>
        <v>0</v>
      </c>
      <c r="FA109" s="463">
        <f>+COUNTIF(T109,"&gt;0")*FTE</f>
        <v>0</v>
      </c>
      <c r="FB109" s="463">
        <f>+COUNTIF(U109,"&gt;0")*FTE</f>
        <v>0</v>
      </c>
      <c r="FC109" s="463">
        <f>+COUNTIF(V109,"&gt;0")*FTE</f>
        <v>0</v>
      </c>
      <c r="FD109" s="463">
        <f>+COUNTIF(W109,"&gt;0")*FTE</f>
        <v>0</v>
      </c>
      <c r="FE109" s="463">
        <f>+COUNTIF(X109,"&gt;0")*FTE</f>
        <v>0</v>
      </c>
      <c r="FF109" s="463">
        <f>+COUNTIF(Y109,"&gt;0")*FTE</f>
        <v>0</v>
      </c>
      <c r="FG109" s="463">
        <f>+COUNTIF(Z109,"&gt;0")*FTE</f>
        <v>0</v>
      </c>
      <c r="FH109" s="463">
        <f>+COUNTIF(AA109,"&gt;0")*FTE</f>
        <v>0</v>
      </c>
      <c r="FI109" s="463">
        <f>+COUNTIF(AB109,"&gt;0")*FTE</f>
        <v>0</v>
      </c>
      <c r="FJ109" s="463">
        <f>+COUNTIF(AC109,"&gt;0")*FTE</f>
        <v>0</v>
      </c>
      <c r="FK109" s="463">
        <f>+COUNTIF(AD109,"&gt;0")*FTE</f>
        <v>0</v>
      </c>
      <c r="FL109" s="463">
        <f>+COUNTIF(AE109,"&gt;0")*FTE</f>
        <v>0</v>
      </c>
      <c r="FM109" s="463">
        <f>+COUNTIF(AF109,"&gt;0")*FTE</f>
        <v>0</v>
      </c>
      <c r="FN109" s="463">
        <f>+COUNTIF(AG109,"&gt;0")*FTE</f>
        <v>0</v>
      </c>
      <c r="FO109" s="463">
        <f>+COUNTIF(AH109,"&gt;0")*FTE</f>
        <v>0</v>
      </c>
      <c r="FP109" s="463">
        <f>+COUNTIF(AI109,"&gt;0")*FTE</f>
        <v>0</v>
      </c>
      <c r="FQ109" s="463">
        <f>+COUNTIF(AJ109,"&gt;0")*FTE</f>
        <v>0</v>
      </c>
      <c r="FR109" s="463">
        <f>+COUNTIF(AK109,"&gt;0")*FTE</f>
        <v>0</v>
      </c>
      <c r="FS109" s="463">
        <f>+COUNTIF(AL109,"&gt;0")*FTE</f>
        <v>0</v>
      </c>
      <c r="FT109" s="463">
        <f>+COUNTIF(AM109,"&gt;0")*FTE</f>
        <v>0</v>
      </c>
      <c r="FU109" s="463">
        <f>+COUNTIF(AN109,"&gt;0")*FTE</f>
        <v>0</v>
      </c>
      <c r="FV109" s="463">
        <f>+COUNTIF(AO109,"&gt;0")*FTE</f>
        <v>0</v>
      </c>
      <c r="FW109" s="463">
        <f>+COUNTIF(AP109,"&gt;0")*FTE</f>
        <v>0</v>
      </c>
      <c r="FX109" s="463">
        <f>+COUNTIF(AQ109,"&gt;0")*FTE</f>
        <v>0</v>
      </c>
      <c r="FY109" s="463">
        <f>+COUNTIF(AR109,"&gt;0")*FTE</f>
        <v>0</v>
      </c>
      <c r="FZ109" s="463">
        <f>+COUNTIF(AS109,"&gt;0")*FTE</f>
        <v>0</v>
      </c>
      <c r="GA109" s="463">
        <f>+COUNTIF(AT109,"&gt;0")*FTE</f>
        <v>0</v>
      </c>
      <c r="GB109" s="463">
        <f>+COUNTIF(AU109,"&gt;0")*FTE</f>
        <v>0</v>
      </c>
      <c r="GC109" s="463">
        <f>+COUNTIF(AV109,"&gt;0")*FTE</f>
        <v>0</v>
      </c>
      <c r="GD109" s="463">
        <f>+COUNTIF(AW109,"&gt;0")*FTE</f>
        <v>0</v>
      </c>
      <c r="GE109" s="463">
        <f>+COUNTIF(AX109,"&gt;0")*FTE</f>
        <v>0</v>
      </c>
      <c r="GF109" s="463">
        <f>+COUNTIF(AY109,"&gt;0")*FTE</f>
        <v>0</v>
      </c>
      <c r="GG109" s="463">
        <f>+COUNTIF(AZ109,"&gt;0")*FTE</f>
        <v>0</v>
      </c>
      <c r="GH109" s="463">
        <f>+COUNTIF(BA109,"&gt;0")*FTE</f>
        <v>0</v>
      </c>
      <c r="GI109" s="463">
        <f>+COUNTIF(BB109,"&gt;0")*FTE</f>
        <v>0</v>
      </c>
      <c r="GJ109" s="463">
        <f>+COUNTIF(BC109,"&gt;0")*FTE</f>
        <v>0</v>
      </c>
      <c r="GK109" s="463">
        <f>+COUNTIF(BD109,"&gt;0")*FTE</f>
        <v>0</v>
      </c>
      <c r="GL109" s="463">
        <f>+COUNTIF(BE109,"&gt;0")*FTE</f>
        <v>0</v>
      </c>
      <c r="GM109" s="463">
        <f>+COUNTIF(BF109,"&gt;0")*FTE</f>
        <v>0</v>
      </c>
      <c r="GN109" s="463">
        <f>+COUNTIF(BG109,"&gt;0")*FTE</f>
        <v>0</v>
      </c>
      <c r="GO109" s="463">
        <f>+COUNTIF(BH109,"&gt;0")*FTE</f>
        <v>0</v>
      </c>
      <c r="GP109" s="463">
        <f>+COUNTIF(BI109,"&gt;0")*FTE</f>
        <v>0</v>
      </c>
      <c r="GQ109" s="463">
        <f>+COUNTIF(BJ109,"&gt;0")*FTE</f>
        <v>0</v>
      </c>
      <c r="GR109" s="463">
        <f>+COUNTIF(BK109,"&gt;0")*FTE</f>
        <v>0</v>
      </c>
      <c r="GS109" s="463">
        <f>+COUNTIF(BL109,"&gt;0")*FTE</f>
        <v>0</v>
      </c>
      <c r="GT109" s="463">
        <f>+COUNTIF(BM109,"&gt;0")*FTE</f>
        <v>0</v>
      </c>
      <c r="GU109" s="463">
        <f>+COUNTIF(BN109,"&gt;0")*FTE</f>
        <v>0</v>
      </c>
      <c r="GV109" s="463">
        <f>+COUNTIF(BO109,"&gt;0")*FTE</f>
        <v>0</v>
      </c>
      <c r="GW109" s="463">
        <f>+COUNTIF(BP109,"&gt;0")*FTE</f>
        <v>0</v>
      </c>
      <c r="GX109" s="463">
        <f>+COUNTIF(BQ109,"&gt;0")*FTE</f>
        <v>0</v>
      </c>
      <c r="GY109" s="463">
        <f>+COUNTIF(BR109,"&gt;0")*FTE</f>
        <v>0</v>
      </c>
      <c r="GZ109" s="463">
        <f>+COUNTIF(BS109,"&gt;0")*FTE</f>
        <v>0</v>
      </c>
      <c r="HA109" s="463">
        <f>+COUNTIF(BT109,"&gt;0")*FTE</f>
        <v>0</v>
      </c>
      <c r="HB109" s="463">
        <f>+COUNTIF(BU109,"&gt;0")*FTE</f>
        <v>0</v>
      </c>
      <c r="HC109" s="463">
        <f>+COUNTIF(BV109,"&gt;0")*FTE</f>
        <v>0</v>
      </c>
      <c r="HD109" s="463">
        <f>+COUNTIF(BW109,"&gt;0")*FTE</f>
        <v>0</v>
      </c>
      <c r="HE109" s="463">
        <f>+COUNTIF(BX109,"&gt;0")*FTE</f>
        <v>0</v>
      </c>
      <c r="HF109" s="463">
        <f>+COUNTIF(BY109,"&gt;0")*FTE</f>
        <v>0</v>
      </c>
      <c r="HG109" s="463">
        <f>+COUNTIF(BZ109,"&gt;0")*FTE</f>
        <v>0</v>
      </c>
      <c r="HH109" s="463">
        <f>+COUNTIF(CA109,"&gt;0")*FTE</f>
        <v>0</v>
      </c>
      <c r="HI109" s="463">
        <f>+COUNTIF(CB109,"&gt;0")*FTE</f>
        <v>0</v>
      </c>
      <c r="HJ109" s="463">
        <f>+COUNTIF(CC109,"&gt;0")*FTE</f>
        <v>0</v>
      </c>
      <c r="HK109" s="463">
        <f>+COUNTIF(CD109,"&gt;0")*FTE</f>
        <v>0</v>
      </c>
      <c r="HL109" s="463">
        <f>+COUNTIF(CE109,"&gt;0")*FTE</f>
        <v>0</v>
      </c>
      <c r="HM109" s="463">
        <f>+COUNTIF(CF109,"&gt;0")*FTE</f>
        <v>0</v>
      </c>
      <c r="HN109" s="463">
        <f>+COUNTIF(CG109,"&gt;0")*FTE</f>
        <v>0</v>
      </c>
      <c r="HO109" s="463">
        <f>+COUNTIF(CH109,"&gt;0")*FTE</f>
        <v>0</v>
      </c>
      <c r="HP109" s="463">
        <f>+COUNTIF(CI109,"&gt;0")*FTE</f>
        <v>0</v>
      </c>
      <c r="HQ109" s="463">
        <f>+COUNTIF(CJ109,"&gt;0")*FTE</f>
        <v>0</v>
      </c>
      <c r="HR109" s="463">
        <f>+COUNTIF(CK109,"&gt;0")*FTE</f>
        <v>0</v>
      </c>
      <c r="HS109" s="463">
        <f>+COUNTIF(CL109,"&gt;0")*FTE</f>
        <v>0</v>
      </c>
      <c r="HT109" s="463">
        <f>+COUNTIF(CM109,"&gt;0")*FTE</f>
        <v>0</v>
      </c>
      <c r="HU109" s="463">
        <f>+COUNTIF(CN109,"&gt;0")*FTE</f>
        <v>0</v>
      </c>
      <c r="HV109" s="463">
        <f>+COUNTIF(CO109,"&gt;0")*FTE</f>
        <v>0</v>
      </c>
      <c r="HW109" s="463">
        <f>+COUNTIF(CP109,"&gt;0")*FTE</f>
        <v>0</v>
      </c>
      <c r="HX109" s="463">
        <f>+COUNTIF(CQ109,"&gt;0")*FTE</f>
        <v>0</v>
      </c>
      <c r="HY109" s="463">
        <f>+COUNTIF(CR109,"&gt;0")*FTE</f>
        <v>0</v>
      </c>
      <c r="HZ109" s="463">
        <f>+COUNTIF(CS109,"&gt;0")*FTE</f>
        <v>0</v>
      </c>
      <c r="IA109" s="463">
        <f>+COUNTIF(CT109,"&gt;0")*FTE</f>
        <v>0</v>
      </c>
      <c r="IB109" s="463">
        <f>+COUNTIF(CU109,"&gt;0")*FTE</f>
        <v>0</v>
      </c>
      <c r="IC109" s="463">
        <f>+COUNTIF(CV109,"&gt;0")*FTE</f>
        <v>0</v>
      </c>
      <c r="ID109" s="463">
        <f>+COUNTIF(CW109,"&gt;0")*FTE</f>
        <v>0</v>
      </c>
      <c r="IE109" s="463">
        <f>+COUNTIF(CX109,"&gt;0")*FTE</f>
        <v>0</v>
      </c>
      <c r="IF109" s="463">
        <f>+COUNTIF(CY109,"&gt;0")*FTE</f>
        <v>0</v>
      </c>
      <c r="IG109" s="463">
        <f>+COUNTIF(CZ109,"&gt;0")*FTE</f>
        <v>0</v>
      </c>
      <c r="IH109" s="463">
        <f>+COUNTIF(DA109,"&gt;0")*FTE</f>
        <v>0</v>
      </c>
      <c r="II109" s="463">
        <f>+COUNTIF(DB109,"&gt;0")*FTE</f>
        <v>0</v>
      </c>
      <c r="IJ109" s="463">
        <f>+COUNTIF(DC109,"&gt;0")*FTE</f>
        <v>0</v>
      </c>
      <c r="IK109" s="463">
        <f>+COUNTIF(DD109,"&gt;0")*FTE</f>
        <v>0</v>
      </c>
      <c r="IL109" s="463">
        <f>+COUNTIF(DE109,"&gt;0")*FTE</f>
        <v>0</v>
      </c>
      <c r="IM109" s="463">
        <f>+COUNTIF(DF109,"&gt;0")*FTE</f>
        <v>0</v>
      </c>
      <c r="IN109" s="463">
        <f>+COUNTIF(DG109,"&gt;0")*FTE</f>
        <v>0</v>
      </c>
      <c r="IO109" s="463">
        <f>+COUNTIF(DH109,"&gt;0")*FTE</f>
        <v>0</v>
      </c>
      <c r="IP109" s="463">
        <f>+COUNTIF(DI109,"&gt;0")*FTE</f>
        <v>0</v>
      </c>
      <c r="IQ109" s="463">
        <f>+COUNTIF(DJ109,"&gt;0")*FTE</f>
        <v>0</v>
      </c>
      <c r="IR109" s="463">
        <f>+COUNTIF(DK109,"&gt;0")*FTE</f>
        <v>0</v>
      </c>
      <c r="IS109" s="463">
        <f>+COUNTIF(DL109,"&gt;0")*FTE</f>
        <v>0</v>
      </c>
      <c r="IT109" s="463">
        <f>+COUNTIF(DM109,"&gt;0")*FTE</f>
        <v>0</v>
      </c>
      <c r="IU109" s="463">
        <f>+COUNTIF(DN109,"&gt;0")*FTE</f>
        <v>0</v>
      </c>
      <c r="IV109" s="463">
        <f>+COUNTIF(DO109,"&gt;0")*FTE</f>
        <v>0</v>
      </c>
      <c r="IW109" s="463">
        <f>+COUNTIF(DP109,"&gt;0")*FTE</f>
        <v>0</v>
      </c>
      <c r="IX109" s="463">
        <f>+COUNTIF(DQ109,"&gt;0")*FTE</f>
        <v>0</v>
      </c>
      <c r="IY109" s="463">
        <f>+COUNTIF(DR109,"&gt;0")*FTE</f>
        <v>0</v>
      </c>
      <c r="IZ109" s="463">
        <f>+COUNTIF(DS109,"&gt;0")*FTE</f>
        <v>0</v>
      </c>
      <c r="JA109" s="463">
        <f>+COUNTIF(DT109,"&gt;0")*FTE</f>
        <v>0</v>
      </c>
      <c r="JB109" s="463">
        <f>+COUNTIF(DU109,"&gt;0")*FTE</f>
        <v>0</v>
      </c>
      <c r="JC109" s="463">
        <f>+COUNTIF(DV109,"&gt;0")*FTE</f>
        <v>0</v>
      </c>
      <c r="JD109" s="463">
        <f>+COUNTIF(DW109,"&gt;0")*FTE</f>
        <v>0</v>
      </c>
      <c r="JE109" s="463">
        <f>+COUNTIF(DX109,"&gt;0")*FTE</f>
        <v>0</v>
      </c>
      <c r="JF109" s="463">
        <f>+COUNTIF(DY109,"&gt;0")*FTE</f>
        <v>0</v>
      </c>
      <c r="JG109" s="463">
        <f>+COUNTIF(DZ109,"&gt;0")*FTE</f>
        <v>0</v>
      </c>
      <c r="JH109" s="463">
        <f>+COUNTIF(EA109,"&gt;0")*FTE</f>
        <v>0</v>
      </c>
      <c r="JI109" s="463">
        <f>+COUNTIF(EB109,"&gt;0")*FTE</f>
        <v>0</v>
      </c>
      <c r="JJ109" s="463">
        <f>+COUNTIF(EC109,"&gt;0")*FTE</f>
        <v>0</v>
      </c>
      <c r="JK109" s="463">
        <f>+COUNTIF(ED109,"&gt;0")*FTE</f>
        <v>0</v>
      </c>
      <c r="JL109" s="463">
        <f>+COUNTIF(EE109,"&gt;0")*FTE</f>
        <v>0</v>
      </c>
      <c r="JM109" s="463">
        <f>+COUNTIF(EF109,"&gt;0")*FTE</f>
        <v>0</v>
      </c>
      <c r="JN109" s="463">
        <f>+COUNTIF(EG109,"&gt;0")*FTE</f>
        <v>0</v>
      </c>
      <c r="JO109" s="463">
        <f>+COUNTIF(EH109,"&gt;0")*FTE</f>
        <v>0</v>
      </c>
      <c r="JP109" s="463">
        <f>+COUNTIF(EI109,"&gt;0")*FTE</f>
        <v>0</v>
      </c>
      <c r="JQ109" s="463">
        <f>+COUNTIF(EJ109,"&gt;0")*FTE</f>
        <v>0</v>
      </c>
      <c r="JR109" s="463">
        <f>+COUNTIF(EK109,"&gt;0")*FTE</f>
        <v>0</v>
      </c>
      <c r="JS109" s="463">
        <f>+COUNTIF(EL109,"&gt;0")*FTE</f>
        <v>0</v>
      </c>
      <c r="JT109" s="463">
        <f>+COUNTIF(EM109,"&gt;0")*FTE</f>
        <v>0</v>
      </c>
      <c r="JU109" s="463">
        <f>+COUNTIF(EN109,"&gt;0")*FTE</f>
        <v>0</v>
      </c>
      <c r="JV109" s="463">
        <f>+COUNTIF(EO109,"&gt;0")*FTE</f>
        <v>0</v>
      </c>
      <c r="JW109" s="463">
        <f>+COUNTIF(EP109,"&gt;0")*FTE</f>
        <v>0</v>
      </c>
      <c r="JX109" s="463">
        <f>+COUNTIF(EQ109,"&gt;0")*FTE</f>
        <v>0</v>
      </c>
      <c r="JY109" s="463">
        <f>+COUNTIF(ER109,"&gt;0")*FTE</f>
        <v>0</v>
      </c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</row>
    <row r="110" ht="12.75" customHeight="1">
      <c r="A110" s="467"/>
      <c r="B110" s="499"/>
      <c r="C110" s="495"/>
      <c r="D110" s="496"/>
      <c r="E110" s="497"/>
      <c r="F110" s="496"/>
      <c r="G110" s="496"/>
      <c r="H110" s="496"/>
      <c r="I110" s="496"/>
      <c r="J110" s="498"/>
      <c r="K110" s="465">
        <f>+DATE((Starting_Year+F110-1)*ISNUMBER(F110)+2099*ISBLANK(F110),G110*ISNUMBER(G110)+12*ISBLANK(G110),1)</f>
        <v>73020</v>
      </c>
      <c r="L110" s="466">
        <f>+DATE((Starting_Year+H110-1)*ISNUMBER(H110)+2099*ISBLANK(H110),I110*ISNUMBER(I110)+12*ISBLANK(I110),1)</f>
        <v>73020</v>
      </c>
      <c r="M110" s="171">
        <f t="shared" si="98"/>
        <v>0</v>
      </c>
      <c r="N110" s="458" t="str">
        <f t="shared" si="99"/>
        <v/>
      </c>
      <c r="O110" s="82"/>
      <c r="P110" s="459"/>
      <c r="Q110" s="460">
        <f>(Q$70&gt;=Hire_Date)*Monthly_Salary+(AND(Q$68&lt;&gt;Hire_Month)*P110+AND(Q$68=Hire_Month,P110&gt;0)*P110*(1+Annual_Cost_of_Living_Adjustment))*(End_Date&gt;=Q$70)</f>
        <v>0</v>
      </c>
      <c r="R110" s="460">
        <f>(R$70=Hire_Date)*Monthly_Salary+(AND(R$68&lt;&gt;Hire_Month)*Q110+AND(R$68=Hire_Month,Q110&gt;0)*Q110*(1+Annual_Cost_of_Living_Adjustment))*(End_Date&gt;=R$70)</f>
        <v>0</v>
      </c>
      <c r="S110" s="460">
        <f>(S$70=Hire_Date)*Monthly_Salary+(AND(S$68&lt;&gt;Hire_Month)*R110+AND(S$68=Hire_Month,R110&gt;0)*R110*(1+Annual_Cost_of_Living_Adjustment))*(End_Date&gt;=S$70)</f>
        <v>0</v>
      </c>
      <c r="T110" s="460">
        <f>(T$70=Hire_Date)*Monthly_Salary+(AND(T$68&lt;&gt;Hire_Month)*S110+AND(T$68=Hire_Month,S110&gt;0)*S110*(1+Annual_Cost_of_Living_Adjustment))*(End_Date&gt;=T$70)</f>
        <v>0</v>
      </c>
      <c r="U110" s="460">
        <f>(U$70=Hire_Date)*Monthly_Salary+(AND(U$68&lt;&gt;Hire_Month)*T110+AND(U$68=Hire_Month,T110&gt;0)*T110*(1+Annual_Cost_of_Living_Adjustment))*(End_Date&gt;=U$70)</f>
        <v>0</v>
      </c>
      <c r="V110" s="460">
        <f>(V$70=Hire_Date)*Monthly_Salary+(AND(V$68&lt;&gt;Hire_Month)*U110+AND(V$68=Hire_Month,U110&gt;0)*U110*(1+Annual_Cost_of_Living_Adjustment))*(End_Date&gt;=V$70)</f>
        <v>0</v>
      </c>
      <c r="W110" s="460">
        <f>(W$70=Hire_Date)*Monthly_Salary+(AND(W$68&lt;&gt;Hire_Month)*V110+AND(W$68=Hire_Month,V110&gt;0)*V110*(1+Annual_Cost_of_Living_Adjustment))*(End_Date&gt;=W$70)</f>
        <v>0</v>
      </c>
      <c r="X110" s="460">
        <f>(X$70=Hire_Date)*Monthly_Salary+(AND(X$68&lt;&gt;Hire_Month)*W110+AND(X$68=Hire_Month,W110&gt;0)*W110*(1+Annual_Cost_of_Living_Adjustment))*(End_Date&gt;=X$70)</f>
        <v>0</v>
      </c>
      <c r="Y110" s="460">
        <f>(Y$70=Hire_Date)*Monthly_Salary+(AND(Y$68&lt;&gt;Hire_Month)*X110+AND(Y$68=Hire_Month,X110&gt;0)*X110*(1+Annual_Cost_of_Living_Adjustment))*(End_Date&gt;=Y$70)</f>
        <v>0</v>
      </c>
      <c r="Z110" s="460">
        <f>(Z$70=Hire_Date)*Monthly_Salary+(AND(Z$68&lt;&gt;Hire_Month)*Y110+AND(Z$68=Hire_Month,Y110&gt;0)*Y110*(1+Annual_Cost_of_Living_Adjustment))*(End_Date&gt;=Z$70)</f>
        <v>0</v>
      </c>
      <c r="AA110" s="460">
        <f>(AA$70=Hire_Date)*Monthly_Salary+(AND(AA$68&lt;&gt;Hire_Month)*Z110+AND(AA$68=Hire_Month,Z110&gt;0)*Z110*(1+Annual_Cost_of_Living_Adjustment))*(End_Date&gt;=AA$70)</f>
        <v>0</v>
      </c>
      <c r="AB110" s="460">
        <f>(AB$70=Hire_Date)*Monthly_Salary+(AND(AB$68&lt;&gt;Hire_Month)*AA110+AND(AB$68=Hire_Month,AA110&gt;0)*AA110*(1+Annual_Cost_of_Living_Adjustment))*(End_Date&gt;=AB$70)</f>
        <v>0</v>
      </c>
      <c r="AC110" s="460">
        <f>(AC$70=Hire_Date)*Monthly_Salary+(AND(AC$68&lt;&gt;Hire_Month)*AB110+AND(AC$68=Hire_Month,AB110&gt;0)*AB110*(1+Annual_Cost_of_Living_Adjustment))*(End_Date&gt;=AC$70)</f>
        <v>0</v>
      </c>
      <c r="AD110" s="460">
        <f>(AD$70=Hire_Date)*Monthly_Salary+(AND(AD$68&lt;&gt;Hire_Month)*AC110+AND(AD$68=Hire_Month,AC110&gt;0)*AC110*(1+Annual_Cost_of_Living_Adjustment))*(End_Date&gt;=AD$70)</f>
        <v>0</v>
      </c>
      <c r="AE110" s="460">
        <f>(AE$70=Hire_Date)*Monthly_Salary+(AND(AE$68&lt;&gt;Hire_Month)*AD110+AND(AE$68=Hire_Month,AD110&gt;0)*AD110*(1+Annual_Cost_of_Living_Adjustment))*(End_Date&gt;=AE$70)</f>
        <v>0</v>
      </c>
      <c r="AF110" s="460">
        <f>(AF$70=Hire_Date)*Monthly_Salary+(AND(AF$68&lt;&gt;Hire_Month)*AE110+AND(AF$68=Hire_Month,AE110&gt;0)*AE110*(1+Annual_Cost_of_Living_Adjustment))*(End_Date&gt;=AF$70)</f>
        <v>0</v>
      </c>
      <c r="AG110" s="460">
        <f>(AG$70=Hire_Date)*Monthly_Salary+(AND(AG$68&lt;&gt;Hire_Month)*AF110+AND(AG$68=Hire_Month,AF110&gt;0)*AF110*(1+Annual_Cost_of_Living_Adjustment))*(End_Date&gt;=AG$70)</f>
        <v>0</v>
      </c>
      <c r="AH110" s="460">
        <f>(AH$70=Hire_Date)*Monthly_Salary+(AND(AH$68&lt;&gt;Hire_Month)*AG110+AND(AH$68=Hire_Month,AG110&gt;0)*AG110*(1+Annual_Cost_of_Living_Adjustment))*(End_Date&gt;=AH$70)</f>
        <v>0</v>
      </c>
      <c r="AI110" s="460">
        <f>(AI$70=Hire_Date)*Monthly_Salary+(AND(AI$68&lt;&gt;Hire_Month)*AH110+AND(AI$68=Hire_Month,AH110&gt;0)*AH110*(1+Annual_Cost_of_Living_Adjustment))*(End_Date&gt;=AI$70)</f>
        <v>0</v>
      </c>
      <c r="AJ110" s="460">
        <f>(AJ$70=Hire_Date)*Monthly_Salary+(AND(AJ$68&lt;&gt;Hire_Month)*AI110+AND(AJ$68=Hire_Month,AI110&gt;0)*AI110*(1+Annual_Cost_of_Living_Adjustment))*(End_Date&gt;=AJ$70)</f>
        <v>0</v>
      </c>
      <c r="AK110" s="460">
        <f>(AK$70=Hire_Date)*Monthly_Salary+(AND(AK$68&lt;&gt;Hire_Month)*AJ110+AND(AK$68=Hire_Month,AJ110&gt;0)*AJ110*(1+Annual_Cost_of_Living_Adjustment))*(End_Date&gt;=AK$70)</f>
        <v>0</v>
      </c>
      <c r="AL110" s="460">
        <f>(AL$70=Hire_Date)*Monthly_Salary+(AND(AL$68&lt;&gt;Hire_Month)*AK110+AND(AL$68=Hire_Month,AK110&gt;0)*AK110*(1+Annual_Cost_of_Living_Adjustment))*(End_Date&gt;=AL$70)</f>
        <v>0</v>
      </c>
      <c r="AM110" s="460">
        <f>(AM$70=Hire_Date)*Monthly_Salary+(AND(AM$68&lt;&gt;Hire_Month)*AL110+AND(AM$68=Hire_Month,AL110&gt;0)*AL110*(1+Annual_Cost_of_Living_Adjustment))*(End_Date&gt;=AM$70)</f>
        <v>0</v>
      </c>
      <c r="AN110" s="460">
        <f>(AN$70=Hire_Date)*Monthly_Salary+(AND(AN$68&lt;&gt;Hire_Month)*AM110+AND(AN$68=Hire_Month,AM110&gt;0)*AM110*(1+Annual_Cost_of_Living_Adjustment))*(End_Date&gt;=AN$70)</f>
        <v>0</v>
      </c>
      <c r="AO110" s="460">
        <f>(AO$70=Hire_Date)*Monthly_Salary+(AND(AO$68&lt;&gt;Hire_Month)*AN110+AND(AO$68=Hire_Month,AN110&gt;0)*AN110*(1+Annual_Cost_of_Living_Adjustment))*(End_Date&gt;=AO$70)</f>
        <v>0</v>
      </c>
      <c r="AP110" s="460">
        <f>(AP$70=Hire_Date)*Monthly_Salary+(AND(AP$68&lt;&gt;Hire_Month)*AO110+AND(AP$68=Hire_Month,AO110&gt;0)*AO110*(1+Annual_Cost_of_Living_Adjustment))*(End_Date&gt;=AP$70)</f>
        <v>0</v>
      </c>
      <c r="AQ110" s="460">
        <f>(AQ$70=Hire_Date)*Monthly_Salary+(AND(AQ$68&lt;&gt;Hire_Month)*AP110+AND(AQ$68=Hire_Month,AP110&gt;0)*AP110*(1+Annual_Cost_of_Living_Adjustment))*(End_Date&gt;=AQ$70)</f>
        <v>0</v>
      </c>
      <c r="AR110" s="460">
        <f>(AR$70=Hire_Date)*Monthly_Salary+(AND(AR$68&lt;&gt;Hire_Month)*AQ110+AND(AR$68=Hire_Month,AQ110&gt;0)*AQ110*(1+Annual_Cost_of_Living_Adjustment))*(End_Date&gt;=AR$70)</f>
        <v>0</v>
      </c>
      <c r="AS110" s="460">
        <f>(AS$70=Hire_Date)*Monthly_Salary+(AND(AS$68&lt;&gt;Hire_Month)*AR110+AND(AS$68=Hire_Month,AR110&gt;0)*AR110*(1+Annual_Cost_of_Living_Adjustment))*(End_Date&gt;=AS$70)</f>
        <v>0</v>
      </c>
      <c r="AT110" s="460">
        <f>(AT$70=Hire_Date)*Monthly_Salary+(AND(AT$68&lt;&gt;Hire_Month)*AS110+AND(AT$68=Hire_Month,AS110&gt;0)*AS110*(1+Annual_Cost_of_Living_Adjustment))*(End_Date&gt;=AT$70)</f>
        <v>0</v>
      </c>
      <c r="AU110" s="460">
        <f>(AU$70=Hire_Date)*Monthly_Salary+(AND(AU$68&lt;&gt;Hire_Month)*AT110+AND(AU$68=Hire_Month,AT110&gt;0)*AT110*(1+Annual_Cost_of_Living_Adjustment))*(End_Date&gt;=AU$70)</f>
        <v>0</v>
      </c>
      <c r="AV110" s="460">
        <f>(AV$70=Hire_Date)*Monthly_Salary+(AND(AV$68&lt;&gt;Hire_Month)*AU110+AND(AV$68=Hire_Month,AU110&gt;0)*AU110*(1+Annual_Cost_of_Living_Adjustment))*(End_Date&gt;=AV$70)</f>
        <v>0</v>
      </c>
      <c r="AW110" s="460">
        <f>(AW$70=Hire_Date)*Monthly_Salary+(AND(AW$68&lt;&gt;Hire_Month)*AV110+AND(AW$68=Hire_Month,AV110&gt;0)*AV110*(1+Annual_Cost_of_Living_Adjustment))*(End_Date&gt;=AW$70)</f>
        <v>0</v>
      </c>
      <c r="AX110" s="460">
        <f>(AX$70=Hire_Date)*Monthly_Salary+(AND(AX$68&lt;&gt;Hire_Month)*AW110+AND(AX$68=Hire_Month,AW110&gt;0)*AW110*(1+Annual_Cost_of_Living_Adjustment))*(End_Date&gt;=AX$70)</f>
        <v>0</v>
      </c>
      <c r="AY110" s="460">
        <f>(AY$70=Hire_Date)*Monthly_Salary+(AND(AY$68&lt;&gt;Hire_Month)*AX110+AND(AY$68=Hire_Month,AX110&gt;0)*AX110*(1+Annual_Cost_of_Living_Adjustment))*(End_Date&gt;=AY$70)</f>
        <v>0</v>
      </c>
      <c r="AZ110" s="460">
        <f>(AZ$70=Hire_Date)*Monthly_Salary+(AND(AZ$68&lt;&gt;Hire_Month)*AY110+AND(AZ$68=Hire_Month,AY110&gt;0)*AY110*(1+Annual_Cost_of_Living_Adjustment))*(End_Date&gt;=AZ$70)</f>
        <v>0</v>
      </c>
      <c r="BA110" s="460">
        <f>(BA$70=Hire_Date)*Monthly_Salary+(AND(BA$68&lt;&gt;Hire_Month)*AZ110+AND(BA$68=Hire_Month,AZ110&gt;0)*AZ110*(1+Annual_Cost_of_Living_Adjustment))*(End_Date&gt;=BA$70)</f>
        <v>0</v>
      </c>
      <c r="BB110" s="460">
        <f>(BB$70=Hire_Date)*Monthly_Salary+(AND(BB$68&lt;&gt;Hire_Month)*BA110+AND(BB$68=Hire_Month,BA110&gt;0)*BA110*(1+Annual_Cost_of_Living_Adjustment))*(End_Date&gt;=BB$70)</f>
        <v>0</v>
      </c>
      <c r="BC110" s="460">
        <f>(BC$70=Hire_Date)*Monthly_Salary+(AND(BC$68&lt;&gt;Hire_Month)*BB110+AND(BC$68=Hire_Month,BB110&gt;0)*BB110*(1+Annual_Cost_of_Living_Adjustment))*(End_Date&gt;=BC$70)</f>
        <v>0</v>
      </c>
      <c r="BD110" s="460">
        <f>(BD$70=Hire_Date)*Monthly_Salary+(AND(BD$68&lt;&gt;Hire_Month)*BC110+AND(BD$68=Hire_Month,BC110&gt;0)*BC110*(1+Annual_Cost_of_Living_Adjustment))*(End_Date&gt;=BD$70)</f>
        <v>0</v>
      </c>
      <c r="BE110" s="460">
        <f>(BE$70=Hire_Date)*Monthly_Salary+(AND(BE$68&lt;&gt;Hire_Month)*BD110+AND(BE$68=Hire_Month,BD110&gt;0)*BD110*(1+Annual_Cost_of_Living_Adjustment))*(End_Date&gt;=BE$70)</f>
        <v>0</v>
      </c>
      <c r="BF110" s="460">
        <f>(BF$70=Hire_Date)*Monthly_Salary+(AND(BF$68&lt;&gt;Hire_Month)*BE110+AND(BF$68=Hire_Month,BE110&gt;0)*BE110*(1+Annual_Cost_of_Living_Adjustment))*(End_Date&gt;=BF$70)</f>
        <v>0</v>
      </c>
      <c r="BG110" s="460">
        <f>(BG$70=Hire_Date)*Monthly_Salary+(AND(BG$68&lt;&gt;Hire_Month)*BF110+AND(BG$68=Hire_Month,BF110&gt;0)*BF110*(1+Annual_Cost_of_Living_Adjustment))*(End_Date&gt;=BG$70)</f>
        <v>0</v>
      </c>
      <c r="BH110" s="460">
        <f>(BH$70=Hire_Date)*Monthly_Salary+(AND(BH$68&lt;&gt;Hire_Month)*BG110+AND(BH$68=Hire_Month,BG110&gt;0)*BG110*(1+Annual_Cost_of_Living_Adjustment))*(End_Date&gt;=BH$70)</f>
        <v>0</v>
      </c>
      <c r="BI110" s="460">
        <f>(BI$70=Hire_Date)*Monthly_Salary+(AND(BI$68&lt;&gt;Hire_Month)*BH110+AND(BI$68=Hire_Month,BH110&gt;0)*BH110*(1+Annual_Cost_of_Living_Adjustment))*(End_Date&gt;=BI$70)</f>
        <v>0</v>
      </c>
      <c r="BJ110" s="460">
        <f>(BJ$70=Hire_Date)*Monthly_Salary+(AND(BJ$68&lt;&gt;Hire_Month)*BI110+AND(BJ$68=Hire_Month,BI110&gt;0)*BI110*(1+Annual_Cost_of_Living_Adjustment))*(End_Date&gt;=BJ$70)</f>
        <v>0</v>
      </c>
      <c r="BK110" s="460">
        <f>(BK$70=Hire_Date)*Monthly_Salary+(AND(BK$68&lt;&gt;Hire_Month)*BJ110+AND(BK$68=Hire_Month,BJ110&gt;0)*BJ110*(1+Annual_Cost_of_Living_Adjustment))*(End_Date&gt;=BK$70)</f>
        <v>0</v>
      </c>
      <c r="BL110" s="460">
        <f>(BL$70=Hire_Date)*Monthly_Salary+(AND(BL$68&lt;&gt;Hire_Month)*BK110+AND(BL$68=Hire_Month,BK110&gt;0)*BK110*(1+Annual_Cost_of_Living_Adjustment))*(End_Date&gt;=BL$70)</f>
        <v>0</v>
      </c>
      <c r="BM110" s="460">
        <f>(BM$70=Hire_Date)*Monthly_Salary+(AND(BM$68&lt;&gt;Hire_Month)*BL110+AND(BM$68=Hire_Month,BL110&gt;0)*BL110*(1+Annual_Cost_of_Living_Adjustment))*(End_Date&gt;=BM$70)</f>
        <v>0</v>
      </c>
      <c r="BN110" s="460">
        <f>(BN$70=Hire_Date)*Monthly_Salary+(AND(BN$68&lt;&gt;Hire_Month)*BM110+AND(BN$68=Hire_Month,BM110&gt;0)*BM110*(1+Annual_Cost_of_Living_Adjustment))*(End_Date&gt;=BN$70)</f>
        <v>0</v>
      </c>
      <c r="BO110" s="460">
        <f>(BO$70=Hire_Date)*Monthly_Salary+(AND(BO$68&lt;&gt;Hire_Month)*BN110+AND(BO$68=Hire_Month,BN110&gt;0)*BN110*(1+Annual_Cost_of_Living_Adjustment))*(End_Date&gt;=BO$70)</f>
        <v>0</v>
      </c>
      <c r="BP110" s="460">
        <f>(BP$70=Hire_Date)*Monthly_Salary+(AND(BP$68&lt;&gt;Hire_Month)*BO110+AND(BP$68=Hire_Month,BO110&gt;0)*BO110*(1+Annual_Cost_of_Living_Adjustment))*(End_Date&gt;=BP$70)</f>
        <v>0</v>
      </c>
      <c r="BQ110" s="460">
        <f>(BQ$70=Hire_Date)*Monthly_Salary+(AND(BQ$68&lt;&gt;Hire_Month)*BP110+AND(BQ$68=Hire_Month,BP110&gt;0)*BP110*(1+Annual_Cost_of_Living_Adjustment))*(End_Date&gt;=BQ$70)</f>
        <v>0</v>
      </c>
      <c r="BR110" s="460">
        <f>(BR$70=Hire_Date)*Monthly_Salary+(AND(BR$68&lt;&gt;Hire_Month)*BQ110+AND(BR$68=Hire_Month,BQ110&gt;0)*BQ110*(1+Annual_Cost_of_Living_Adjustment))*(End_Date&gt;=BR$70)</f>
        <v>0</v>
      </c>
      <c r="BS110" s="460">
        <f>(BS$70=Hire_Date)*Monthly_Salary+(AND(BS$68&lt;&gt;Hire_Month)*BR110+AND(BS$68=Hire_Month,BR110&gt;0)*BR110*(1+Annual_Cost_of_Living_Adjustment))*(End_Date&gt;=BS$70)</f>
        <v>0</v>
      </c>
      <c r="BT110" s="460">
        <f>(BT$70=Hire_Date)*Monthly_Salary+(AND(BT$68&lt;&gt;Hire_Month)*BS110+AND(BT$68=Hire_Month,BS110&gt;0)*BS110*(1+Annual_Cost_of_Living_Adjustment))*(End_Date&gt;=BT$70)</f>
        <v>0</v>
      </c>
      <c r="BU110" s="460">
        <f>(BU$70=Hire_Date)*Monthly_Salary+(AND(BU$68&lt;&gt;Hire_Month)*BT110+AND(BU$68=Hire_Month,BT110&gt;0)*BT110*(1+Annual_Cost_of_Living_Adjustment))*(End_Date&gt;=BU$70)</f>
        <v>0</v>
      </c>
      <c r="BV110" s="460">
        <f>(BV$70=Hire_Date)*Monthly_Salary+(AND(BV$68&lt;&gt;Hire_Month)*BU110+AND(BV$68=Hire_Month,BU110&gt;0)*BU110*(1+Annual_Cost_of_Living_Adjustment))*(End_Date&gt;=BV$70)</f>
        <v>0</v>
      </c>
      <c r="BW110" s="460">
        <f>(BW$70=Hire_Date)*Monthly_Salary+(AND(BW$68&lt;&gt;Hire_Month)*BV110+AND(BW$68=Hire_Month,BV110&gt;0)*BV110*(1+Annual_Cost_of_Living_Adjustment))*(End_Date&gt;=BW$70)</f>
        <v>0</v>
      </c>
      <c r="BX110" s="460">
        <f>(BX$70=Hire_Date)*Monthly_Salary+(AND(BX$68&lt;&gt;Hire_Month)*BW110+AND(BX$68=Hire_Month,BW110&gt;0)*BW110*(1+Annual_Cost_of_Living_Adjustment))*(End_Date&gt;=BX$70)</f>
        <v>0</v>
      </c>
      <c r="BY110" s="460">
        <f>(BY$70=Hire_Date)*Monthly_Salary+(AND(BY$68&lt;&gt;Hire_Month)*BX110+AND(BY$68=Hire_Month,BX110&gt;0)*BX110*(1+Annual_Cost_of_Living_Adjustment))*(End_Date&gt;=BY$70)</f>
        <v>0</v>
      </c>
      <c r="BZ110" s="460">
        <f>(BZ$70=Hire_Date)*Monthly_Salary+(AND(BZ$68&lt;&gt;Hire_Month)*BY110+AND(BZ$68=Hire_Month,BY110&gt;0)*BY110*(1+Annual_Cost_of_Living_Adjustment))*(End_Date&gt;=BZ$70)</f>
        <v>0</v>
      </c>
      <c r="CA110" s="460">
        <f>(CA$70=Hire_Date)*Monthly_Salary+(AND(CA$68&lt;&gt;Hire_Month)*BZ110+AND(CA$68=Hire_Month,BZ110&gt;0)*BZ110*(1+Annual_Cost_of_Living_Adjustment))*(End_Date&gt;=CA$70)</f>
        <v>0</v>
      </c>
      <c r="CB110" s="460">
        <f>(CB$70=Hire_Date)*Monthly_Salary+(AND(CB$68&lt;&gt;Hire_Month)*CA110+AND(CB$68=Hire_Month,CA110&gt;0)*CA110*(1+Annual_Cost_of_Living_Adjustment))*(End_Date&gt;=CB$70)</f>
        <v>0</v>
      </c>
      <c r="CC110" s="460">
        <f>(CC$70=Hire_Date)*Monthly_Salary+(AND(CC$68&lt;&gt;Hire_Month)*CB110+AND(CC$68=Hire_Month,CB110&gt;0)*CB110*(1+Annual_Cost_of_Living_Adjustment))*(End_Date&gt;=CC$70)</f>
        <v>0</v>
      </c>
      <c r="CD110" s="460">
        <f>(CD$70=Hire_Date)*Monthly_Salary+(AND(CD$68&lt;&gt;Hire_Month)*CC110+AND(CD$68=Hire_Month,CC110&gt;0)*CC110*(1+Annual_Cost_of_Living_Adjustment))*(End_Date&gt;=CD$70)</f>
        <v>0</v>
      </c>
      <c r="CE110" s="460">
        <f>(CE$70=Hire_Date)*Monthly_Salary+(AND(CE$68&lt;&gt;Hire_Month)*CD110+AND(CE$68=Hire_Month,CD110&gt;0)*CD110*(1+Annual_Cost_of_Living_Adjustment))*(End_Date&gt;=CE$70)</f>
        <v>0</v>
      </c>
      <c r="CF110" s="460">
        <f>(CF$70=Hire_Date)*Monthly_Salary+(AND(CF$68&lt;&gt;Hire_Month)*CE110+AND(CF$68=Hire_Month,CE110&gt;0)*CE110*(1+Annual_Cost_of_Living_Adjustment))*(End_Date&gt;=CF$70)</f>
        <v>0</v>
      </c>
      <c r="CG110" s="460">
        <f>(CG$70=Hire_Date)*Monthly_Salary+(AND(CG$68&lt;&gt;Hire_Month)*CF110+AND(CG$68=Hire_Month,CF110&gt;0)*CF110*(1+Annual_Cost_of_Living_Adjustment))*(End_Date&gt;=CG$70)</f>
        <v>0</v>
      </c>
      <c r="CH110" s="460">
        <f>(CH$70=Hire_Date)*Monthly_Salary+(AND(CH$68&lt;&gt;Hire_Month)*CG110+AND(CH$68=Hire_Month,CG110&gt;0)*CG110*(1+Annual_Cost_of_Living_Adjustment))*(End_Date&gt;=CH$70)</f>
        <v>0</v>
      </c>
      <c r="CI110" s="460">
        <f>(CI$70=Hire_Date)*Monthly_Salary+(AND(CI$68&lt;&gt;Hire_Month)*CH110+AND(CI$68=Hire_Month,CH110&gt;0)*CH110*(1+Annual_Cost_of_Living_Adjustment))*(End_Date&gt;=CI$70)</f>
        <v>0</v>
      </c>
      <c r="CJ110" s="460">
        <f>(CJ$70=Hire_Date)*Monthly_Salary+(AND(CJ$68&lt;&gt;Hire_Month)*CI110+AND(CJ$68=Hire_Month,CI110&gt;0)*CI110*(1+Annual_Cost_of_Living_Adjustment))*(End_Date&gt;=CJ$70)</f>
        <v>0</v>
      </c>
      <c r="CK110" s="460">
        <f>(CK$70=Hire_Date)*Monthly_Salary+(AND(CK$68&lt;&gt;Hire_Month)*CJ110+AND(CK$68=Hire_Month,CJ110&gt;0)*CJ110*(1+Annual_Cost_of_Living_Adjustment))*(End_Date&gt;=CK$70)</f>
        <v>0</v>
      </c>
      <c r="CL110" s="460">
        <f>(CL$70=Hire_Date)*Monthly_Salary+(AND(CL$68&lt;&gt;Hire_Month)*CK110+AND(CL$68=Hire_Month,CK110&gt;0)*CK110*(1+Annual_Cost_of_Living_Adjustment))*(End_Date&gt;=CL$70)</f>
        <v>0</v>
      </c>
      <c r="CM110" s="460">
        <f>(CM$70=Hire_Date)*Monthly_Salary+(AND(CM$68&lt;&gt;Hire_Month)*CL110+AND(CM$68=Hire_Month,CL110&gt;0)*CL110*(1+Annual_Cost_of_Living_Adjustment))*(End_Date&gt;=CM$70)</f>
        <v>0</v>
      </c>
      <c r="CN110" s="460">
        <f>(CN$70=Hire_Date)*Monthly_Salary+(AND(CN$68&lt;&gt;Hire_Month)*CM110+AND(CN$68=Hire_Month,CM110&gt;0)*CM110*(1+Annual_Cost_of_Living_Adjustment))*(End_Date&gt;=CN$70)</f>
        <v>0</v>
      </c>
      <c r="CO110" s="460">
        <f>(CO$70=Hire_Date)*Monthly_Salary+(AND(CO$68&lt;&gt;Hire_Month)*CN110+AND(CO$68=Hire_Month,CN110&gt;0)*CN110*(1+Annual_Cost_of_Living_Adjustment))*(End_Date&gt;=CO$70)</f>
        <v>0</v>
      </c>
      <c r="CP110" s="460">
        <f>(CP$70=Hire_Date)*Monthly_Salary+(AND(CP$68&lt;&gt;Hire_Month)*CO110+AND(CP$68=Hire_Month,CO110&gt;0)*CO110*(1+Annual_Cost_of_Living_Adjustment))*(End_Date&gt;=CP$70)</f>
        <v>0</v>
      </c>
      <c r="CQ110" s="460">
        <f>(CQ$70=Hire_Date)*Monthly_Salary+(AND(CQ$68&lt;&gt;Hire_Month)*CP110+AND(CQ$68=Hire_Month,CP110&gt;0)*CP110*(1+Annual_Cost_of_Living_Adjustment))*(End_Date&gt;=CQ$70)</f>
        <v>0</v>
      </c>
      <c r="CR110" s="460">
        <f>(CR$70=Hire_Date)*Monthly_Salary+(AND(CR$68&lt;&gt;Hire_Month)*CQ110+AND(CR$68=Hire_Month,CQ110&gt;0)*CQ110*(1+Annual_Cost_of_Living_Adjustment))*(End_Date&gt;=CR$70)</f>
        <v>0</v>
      </c>
      <c r="CS110" s="460">
        <f>(CS$70=Hire_Date)*Monthly_Salary+(AND(CS$68&lt;&gt;Hire_Month)*CR110+AND(CS$68=Hire_Month,CR110&gt;0)*CR110*(1+Annual_Cost_of_Living_Adjustment))*(End_Date&gt;=CS$70)</f>
        <v>0</v>
      </c>
      <c r="CT110" s="460">
        <f>(CT$70=Hire_Date)*Monthly_Salary+(AND(CT$68&lt;&gt;Hire_Month)*CS110+AND(CT$68=Hire_Month,CS110&gt;0)*CS110*(1+Annual_Cost_of_Living_Adjustment))*(End_Date&gt;=CT$70)</f>
        <v>0</v>
      </c>
      <c r="CU110" s="460">
        <f>(CU$70=Hire_Date)*Monthly_Salary+(AND(CU$68&lt;&gt;Hire_Month)*CT110+AND(CU$68=Hire_Month,CT110&gt;0)*CT110*(1+Annual_Cost_of_Living_Adjustment))*(End_Date&gt;=CU$70)</f>
        <v>0</v>
      </c>
      <c r="CV110" s="460">
        <f>(CV$70=Hire_Date)*Monthly_Salary+(AND(CV$68&lt;&gt;Hire_Month)*CU110+AND(CV$68=Hire_Month,CU110&gt;0)*CU110*(1+Annual_Cost_of_Living_Adjustment))*(End_Date&gt;=CV$70)</f>
        <v>0</v>
      </c>
      <c r="CW110" s="460">
        <f>(CW$70=Hire_Date)*Monthly_Salary+(AND(CW$68&lt;&gt;Hire_Month)*CV110+AND(CW$68=Hire_Month,CV110&gt;0)*CV110*(1+Annual_Cost_of_Living_Adjustment))*(End_Date&gt;=CW$70)</f>
        <v>0</v>
      </c>
      <c r="CX110" s="460">
        <f>(CX$70=Hire_Date)*Monthly_Salary+(AND(CX$68&lt;&gt;Hire_Month)*CW110+AND(CX$68=Hire_Month,CW110&gt;0)*CW110*(1+Annual_Cost_of_Living_Adjustment))*(End_Date&gt;=CX$70)</f>
        <v>0</v>
      </c>
      <c r="CY110" s="460">
        <f>(CY$70=Hire_Date)*Monthly_Salary+(AND(CY$68&lt;&gt;Hire_Month)*CX110+AND(CY$68=Hire_Month,CX110&gt;0)*CX110*(1+Annual_Cost_of_Living_Adjustment))*(End_Date&gt;=CY$70)</f>
        <v>0</v>
      </c>
      <c r="CZ110" s="460">
        <f>(CZ$70=Hire_Date)*Monthly_Salary+(AND(CZ$68&lt;&gt;Hire_Month)*CY110+AND(CZ$68=Hire_Month,CY110&gt;0)*CY110*(1+Annual_Cost_of_Living_Adjustment))*(End_Date&gt;=CZ$70)</f>
        <v>0</v>
      </c>
      <c r="DA110" s="460">
        <f>(DA$70=Hire_Date)*Monthly_Salary+(AND(DA$68&lt;&gt;Hire_Month)*CZ110+AND(DA$68=Hire_Month,CZ110&gt;0)*CZ110*(1+Annual_Cost_of_Living_Adjustment))*(End_Date&gt;=DA$70)</f>
        <v>0</v>
      </c>
      <c r="DB110" s="460">
        <f>(DB$70=Hire_Date)*Monthly_Salary+(AND(DB$68&lt;&gt;Hire_Month)*DA110+AND(DB$68=Hire_Month,DA110&gt;0)*DA110*(1+Annual_Cost_of_Living_Adjustment))*(End_Date&gt;=DB$70)</f>
        <v>0</v>
      </c>
      <c r="DC110" s="460">
        <f>(DC$70=Hire_Date)*Monthly_Salary+(AND(DC$68&lt;&gt;Hire_Month)*DB110+AND(DC$68=Hire_Month,DB110&gt;0)*DB110*(1+Annual_Cost_of_Living_Adjustment))*(End_Date&gt;=DC$70)</f>
        <v>0</v>
      </c>
      <c r="DD110" s="460">
        <f>(DD$70=Hire_Date)*Monthly_Salary+(AND(DD$68&lt;&gt;Hire_Month)*DC110+AND(DD$68=Hire_Month,DC110&gt;0)*DC110*(1+Annual_Cost_of_Living_Adjustment))*(End_Date&gt;=DD$70)</f>
        <v>0</v>
      </c>
      <c r="DE110" s="460">
        <f>(DE$70=Hire_Date)*Monthly_Salary+(AND(DE$68&lt;&gt;Hire_Month)*DD110+AND(DE$68=Hire_Month,DD110&gt;0)*DD110*(1+Annual_Cost_of_Living_Adjustment))*(End_Date&gt;=DE$70)</f>
        <v>0</v>
      </c>
      <c r="DF110" s="460">
        <f>(DF$70=Hire_Date)*Monthly_Salary+(AND(DF$68&lt;&gt;Hire_Month)*DE110+AND(DF$68=Hire_Month,DE110&gt;0)*DE110*(1+Annual_Cost_of_Living_Adjustment))*(End_Date&gt;=DF$70)</f>
        <v>0</v>
      </c>
      <c r="DG110" s="460">
        <f>(DG$70=Hire_Date)*Monthly_Salary+(AND(DG$68&lt;&gt;Hire_Month)*DF110+AND(DG$68=Hire_Month,DF110&gt;0)*DF110*(1+Annual_Cost_of_Living_Adjustment))*(End_Date&gt;=DG$70)</f>
        <v>0</v>
      </c>
      <c r="DH110" s="460">
        <f>(DH$70=Hire_Date)*Monthly_Salary+(AND(DH$68&lt;&gt;Hire_Month)*DG110+AND(DH$68=Hire_Month,DG110&gt;0)*DG110*(1+Annual_Cost_of_Living_Adjustment))*(End_Date&gt;=DH$70)</f>
        <v>0</v>
      </c>
      <c r="DI110" s="460">
        <f>(DI$70=Hire_Date)*Monthly_Salary+(AND(DI$68&lt;&gt;Hire_Month)*DH110+AND(DI$68=Hire_Month,DH110&gt;0)*DH110*(1+Annual_Cost_of_Living_Adjustment))*(End_Date&gt;=DI$70)</f>
        <v>0</v>
      </c>
      <c r="DJ110" s="460">
        <f>(DJ$70=Hire_Date)*Monthly_Salary+(AND(DJ$68&lt;&gt;Hire_Month)*DI110+AND(DJ$68=Hire_Month,DI110&gt;0)*DI110*(1+Annual_Cost_of_Living_Adjustment))*(End_Date&gt;=DJ$70)</f>
        <v>0</v>
      </c>
      <c r="DK110" s="460">
        <f>(DK$70=Hire_Date)*Monthly_Salary+(AND(DK$68&lt;&gt;Hire_Month)*DJ110+AND(DK$68=Hire_Month,DJ110&gt;0)*DJ110*(1+Annual_Cost_of_Living_Adjustment))*(End_Date&gt;=DK$70)</f>
        <v>0</v>
      </c>
      <c r="DL110" s="460">
        <f>(DL$70=Hire_Date)*Monthly_Salary+(AND(DL$68&lt;&gt;Hire_Month)*DK110+AND(DL$68=Hire_Month,DK110&gt;0)*DK110*(1+Annual_Cost_of_Living_Adjustment))*(End_Date&gt;=DL$70)</f>
        <v>0</v>
      </c>
      <c r="DM110" s="460">
        <f>(DM$70=Hire_Date)*Monthly_Salary+(AND(DM$68&lt;&gt;Hire_Month)*DL110+AND(DM$68=Hire_Month,DL110&gt;0)*DL110*(1+Annual_Cost_of_Living_Adjustment))*(End_Date&gt;=DM$70)</f>
        <v>0</v>
      </c>
      <c r="DN110" s="460">
        <f>(DN$70=Hire_Date)*Monthly_Salary+(AND(DN$68&lt;&gt;Hire_Month)*DM110+AND(DN$68=Hire_Month,DM110&gt;0)*DM110*(1+Annual_Cost_of_Living_Adjustment))*(End_Date&gt;=DN$70)</f>
        <v>0</v>
      </c>
      <c r="DO110" s="460">
        <f>(DO$70=Hire_Date)*Monthly_Salary+(AND(DO$68&lt;&gt;Hire_Month)*DN110+AND(DO$68=Hire_Month,DN110&gt;0)*DN110*(1+Annual_Cost_of_Living_Adjustment))*(End_Date&gt;=DO$70)</f>
        <v>0</v>
      </c>
      <c r="DP110" s="460">
        <f>(DP$70=Hire_Date)*Monthly_Salary+(AND(DP$68&lt;&gt;Hire_Month)*DO110+AND(DP$68=Hire_Month,DO110&gt;0)*DO110*(1+Annual_Cost_of_Living_Adjustment))*(End_Date&gt;=DP$70)</f>
        <v>0</v>
      </c>
      <c r="DQ110" s="460">
        <f>(DQ$70=Hire_Date)*Monthly_Salary+(AND(DQ$68&lt;&gt;Hire_Month)*DP110+AND(DQ$68=Hire_Month,DP110&gt;0)*DP110*(1+Annual_Cost_of_Living_Adjustment))*(End_Date&gt;=DQ$70)</f>
        <v>0</v>
      </c>
      <c r="DR110" s="460">
        <f>(DR$70=Hire_Date)*Monthly_Salary+(AND(DR$68&lt;&gt;Hire_Month)*DQ110+AND(DR$68=Hire_Month,DQ110&gt;0)*DQ110*(1+Annual_Cost_of_Living_Adjustment))*(End_Date&gt;=DR$70)</f>
        <v>0</v>
      </c>
      <c r="DS110" s="460">
        <f>(DS$70=Hire_Date)*Monthly_Salary+(AND(DS$68&lt;&gt;Hire_Month)*DR110+AND(DS$68=Hire_Month,DR110&gt;0)*DR110*(1+Annual_Cost_of_Living_Adjustment))*(End_Date&gt;=DS$70)</f>
        <v>0</v>
      </c>
      <c r="DT110" s="460">
        <f>(DT$70=Hire_Date)*Monthly_Salary+(AND(DT$68&lt;&gt;Hire_Month)*DS110+AND(DT$68=Hire_Month,DS110&gt;0)*DS110*(1+Annual_Cost_of_Living_Adjustment))*(End_Date&gt;=DT$70)</f>
        <v>0</v>
      </c>
      <c r="DU110" s="460">
        <f>(DU$70=Hire_Date)*Monthly_Salary+(AND(DU$68&lt;&gt;Hire_Month)*DT110+AND(DU$68=Hire_Month,DT110&gt;0)*DT110*(1+Annual_Cost_of_Living_Adjustment))*(End_Date&gt;=DU$70)</f>
        <v>0</v>
      </c>
      <c r="DV110" s="460">
        <f>(DV$70=Hire_Date)*Monthly_Salary+(AND(DV$68&lt;&gt;Hire_Month)*DU110+AND(DV$68=Hire_Month,DU110&gt;0)*DU110*(1+Annual_Cost_of_Living_Adjustment))*(End_Date&gt;=DV$70)</f>
        <v>0</v>
      </c>
      <c r="DW110" s="460">
        <f>(DW$70=Hire_Date)*Monthly_Salary+(AND(DW$68&lt;&gt;Hire_Month)*DV110+AND(DW$68=Hire_Month,DV110&gt;0)*DV110*(1+Annual_Cost_of_Living_Adjustment))*(End_Date&gt;=DW$70)</f>
        <v>0</v>
      </c>
      <c r="DX110" s="460">
        <f>(DX$70=Hire_Date)*Monthly_Salary+(AND(DX$68&lt;&gt;Hire_Month)*DW110+AND(DX$68=Hire_Month,DW110&gt;0)*DW110*(1+Annual_Cost_of_Living_Adjustment))*(End_Date&gt;=DX$70)</f>
        <v>0</v>
      </c>
      <c r="DY110" s="460">
        <f>(DY$70=Hire_Date)*Monthly_Salary+(AND(DY$68&lt;&gt;Hire_Month)*DX110+AND(DY$68=Hire_Month,DX110&gt;0)*DX110*(1+Annual_Cost_of_Living_Adjustment))*(End_Date&gt;=DY$70)</f>
        <v>0</v>
      </c>
      <c r="DZ110" s="460">
        <f>(DZ$70=Hire_Date)*Monthly_Salary+(AND(DZ$68&lt;&gt;Hire_Month)*DY110+AND(DZ$68=Hire_Month,DY110&gt;0)*DY110*(1+Annual_Cost_of_Living_Adjustment))*(End_Date&gt;=DZ$70)</f>
        <v>0</v>
      </c>
      <c r="EA110" s="460">
        <f>(EA$70=Hire_Date)*Monthly_Salary+(AND(EA$68&lt;&gt;Hire_Month)*DZ110+AND(EA$68=Hire_Month,DZ110&gt;0)*DZ110*(1+Annual_Cost_of_Living_Adjustment))*(End_Date&gt;=EA$70)</f>
        <v>0</v>
      </c>
      <c r="EB110" s="460">
        <f>(EB$70=Hire_Date)*Monthly_Salary+(AND(EB$68&lt;&gt;Hire_Month)*EA110+AND(EB$68=Hire_Month,EA110&gt;0)*EA110*(1+Annual_Cost_of_Living_Adjustment))*(End_Date&gt;=EB$70)</f>
        <v>0</v>
      </c>
      <c r="EC110" s="460">
        <f>(EC$70=Hire_Date)*Monthly_Salary+(AND(EC$68&lt;&gt;Hire_Month)*EB110+AND(EC$68=Hire_Month,EB110&gt;0)*EB110*(1+Annual_Cost_of_Living_Adjustment))*(End_Date&gt;=EC$70)</f>
        <v>0</v>
      </c>
      <c r="ED110" s="460">
        <f>(ED$70=Hire_Date)*Monthly_Salary+(AND(ED$68&lt;&gt;Hire_Month)*EC110+AND(ED$68=Hire_Month,EC110&gt;0)*EC110*(1+Annual_Cost_of_Living_Adjustment))*(End_Date&gt;=ED$70)</f>
        <v>0</v>
      </c>
      <c r="EE110" s="460">
        <f>(EE$70=Hire_Date)*Monthly_Salary+(AND(EE$68&lt;&gt;Hire_Month)*ED110+AND(EE$68=Hire_Month,ED110&gt;0)*ED110*(1+Annual_Cost_of_Living_Adjustment))*(End_Date&gt;=EE$70)</f>
        <v>0</v>
      </c>
      <c r="EF110" s="461">
        <f>(EF$70=Hire_Date)*Monthly_Salary+(AND(EF$68&lt;&gt;Hire_Month)*EE110+AND(EF$68=Hire_Month,EE110&gt;0)*EE110*(1+Annual_Cost_of_Living_Adjustment))*(End_Date&gt;=EF$70)</f>
        <v>0</v>
      </c>
      <c r="EG110" s="461">
        <f>(EG$70=Hire_Date)*Monthly_Salary+(AND(EG$68&lt;&gt;Hire_Month)*EF110+AND(EG$68=Hire_Month,EF110&gt;0)*EF110*(1+Annual_Cost_of_Living_Adjustment))*(End_Date&gt;=EG$70)</f>
        <v>0</v>
      </c>
      <c r="EH110" s="461">
        <f>(EH$70=Hire_Date)*Monthly_Salary+(AND(EH$68&lt;&gt;Hire_Month)*EG110+AND(EH$68=Hire_Month,EG110&gt;0)*EG110*(1+Annual_Cost_of_Living_Adjustment))*(End_Date&gt;=EH$70)</f>
        <v>0</v>
      </c>
      <c r="EI110" s="461">
        <f>(EI$70=Hire_Date)*Monthly_Salary+(AND(EI$68&lt;&gt;Hire_Month)*EH110+AND(EI$68=Hire_Month,EH110&gt;0)*EH110*(1+Annual_Cost_of_Living_Adjustment))*(End_Date&gt;=EI$70)</f>
        <v>0</v>
      </c>
      <c r="EJ110" s="461">
        <f>(EJ$70=Hire_Date)*Monthly_Salary+(AND(EJ$68&lt;&gt;Hire_Month)*EI110+AND(EJ$68=Hire_Month,EI110&gt;0)*EI110*(1+Annual_Cost_of_Living_Adjustment))*(End_Date&gt;=EJ$70)</f>
        <v>0</v>
      </c>
      <c r="EK110" s="461">
        <f>(EK$70=Hire_Date)*Monthly_Salary+(AND(EK$68&lt;&gt;Hire_Month)*EJ110+AND(EK$68=Hire_Month,EJ110&gt;0)*EJ110*(1+Annual_Cost_of_Living_Adjustment))*(End_Date&gt;=EK$70)</f>
        <v>0</v>
      </c>
      <c r="EL110" s="461">
        <f>(EL$70=Hire_Date)*Monthly_Salary+(AND(EL$68&lt;&gt;Hire_Month)*EK110+AND(EL$68=Hire_Month,EK110&gt;0)*EK110*(1+Annual_Cost_of_Living_Adjustment))*(End_Date&gt;=EL$70)</f>
        <v>0</v>
      </c>
      <c r="EM110" s="461">
        <f>(EM$70=Hire_Date)*Monthly_Salary+(AND(EM$68&lt;&gt;Hire_Month)*EL110+AND(EM$68=Hire_Month,EL110&gt;0)*EL110*(1+Annual_Cost_of_Living_Adjustment))*(End_Date&gt;=EM$70)</f>
        <v>0</v>
      </c>
      <c r="EN110" s="461">
        <f>(EN$70=Hire_Date)*Monthly_Salary+(AND(EN$68&lt;&gt;Hire_Month)*EM110+AND(EN$68=Hire_Month,EM110&gt;0)*EM110*(1+Annual_Cost_of_Living_Adjustment))*(End_Date&gt;=EN$70)</f>
        <v>0</v>
      </c>
      <c r="EO110" s="461">
        <f>(EO$70=Hire_Date)*Monthly_Salary+(AND(EO$68&lt;&gt;Hire_Month)*EN110+AND(EO$68=Hire_Month,EN110&gt;0)*EN110*(1+Annual_Cost_of_Living_Adjustment))*(End_Date&gt;=EO$70)</f>
        <v>0</v>
      </c>
      <c r="EP110" s="461">
        <f>(EP$70=Hire_Date)*Monthly_Salary+(AND(EP$68&lt;&gt;Hire_Month)*EO110+AND(EP$68=Hire_Month,EO110&gt;0)*EO110*(1+Annual_Cost_of_Living_Adjustment))*(End_Date&gt;=EP$70)</f>
        <v>0</v>
      </c>
      <c r="EQ110" s="461">
        <f>(EQ$70=Hire_Date)*Monthly_Salary+(AND(EQ$68&lt;&gt;Hire_Month)*EP110+AND(EQ$68=Hire_Month,EP110&gt;0)*EP110*(1+Annual_Cost_of_Living_Adjustment))*(End_Date&gt;=EQ$70)</f>
        <v>0</v>
      </c>
      <c r="ER110" s="461">
        <f>(ER$70=Hire_Date)*Monthly_Salary+(AND(ER$68&lt;&gt;Hire_Month)*EQ110+AND(ER$68=Hire_Month,EQ110&gt;0)*EQ110*(1+Annual_Cost_of_Living_Adjustment))*(End_Date&gt;=ER$70)</f>
        <v>0</v>
      </c>
      <c r="ES110" s="371"/>
      <c r="ET110" s="1"/>
      <c r="EU110" s="390"/>
      <c r="EV110" s="462" t="str">
        <f t="shared" si="100"/>
        <v/>
      </c>
      <c r="EW110" s="463">
        <f>($K110&lt;DATE(Starting_Year,1,1))*1</f>
        <v>0</v>
      </c>
      <c r="EX110" s="463">
        <f>+COUNTIF(Q110,"&gt;0")*FTE</f>
        <v>0</v>
      </c>
      <c r="EY110" s="463">
        <f>+COUNTIF(R110,"&gt;0")*FTE</f>
        <v>0</v>
      </c>
      <c r="EZ110" s="463">
        <f>+COUNTIF(S110,"&gt;0")*FTE</f>
        <v>0</v>
      </c>
      <c r="FA110" s="463">
        <f>+COUNTIF(T110,"&gt;0")*FTE</f>
        <v>0</v>
      </c>
      <c r="FB110" s="463">
        <f>+COUNTIF(U110,"&gt;0")*FTE</f>
        <v>0</v>
      </c>
      <c r="FC110" s="463">
        <f>+COUNTIF(V110,"&gt;0")*FTE</f>
        <v>0</v>
      </c>
      <c r="FD110" s="463">
        <f>+COUNTIF(W110,"&gt;0")*FTE</f>
        <v>0</v>
      </c>
      <c r="FE110" s="463">
        <f>+COUNTIF(X110,"&gt;0")*FTE</f>
        <v>0</v>
      </c>
      <c r="FF110" s="463">
        <f>+COUNTIF(Y110,"&gt;0")*FTE</f>
        <v>0</v>
      </c>
      <c r="FG110" s="463">
        <f>+COUNTIF(Z110,"&gt;0")*FTE</f>
        <v>0</v>
      </c>
      <c r="FH110" s="463">
        <f>+COUNTIF(AA110,"&gt;0")*FTE</f>
        <v>0</v>
      </c>
      <c r="FI110" s="463">
        <f>+COUNTIF(AB110,"&gt;0")*FTE</f>
        <v>0</v>
      </c>
      <c r="FJ110" s="463">
        <f>+COUNTIF(AC110,"&gt;0")*FTE</f>
        <v>0</v>
      </c>
      <c r="FK110" s="463">
        <f>+COUNTIF(AD110,"&gt;0")*FTE</f>
        <v>0</v>
      </c>
      <c r="FL110" s="463">
        <f>+COUNTIF(AE110,"&gt;0")*FTE</f>
        <v>0</v>
      </c>
      <c r="FM110" s="463">
        <f>+COUNTIF(AF110,"&gt;0")*FTE</f>
        <v>0</v>
      </c>
      <c r="FN110" s="463">
        <f>+COUNTIF(AG110,"&gt;0")*FTE</f>
        <v>0</v>
      </c>
      <c r="FO110" s="463">
        <f>+COUNTIF(AH110,"&gt;0")*FTE</f>
        <v>0</v>
      </c>
      <c r="FP110" s="463">
        <f>+COUNTIF(AI110,"&gt;0")*FTE</f>
        <v>0</v>
      </c>
      <c r="FQ110" s="463">
        <f>+COUNTIF(AJ110,"&gt;0")*FTE</f>
        <v>0</v>
      </c>
      <c r="FR110" s="463">
        <f>+COUNTIF(AK110,"&gt;0")*FTE</f>
        <v>0</v>
      </c>
      <c r="FS110" s="463">
        <f>+COUNTIF(AL110,"&gt;0")*FTE</f>
        <v>0</v>
      </c>
      <c r="FT110" s="463">
        <f>+COUNTIF(AM110,"&gt;0")*FTE</f>
        <v>0</v>
      </c>
      <c r="FU110" s="463">
        <f>+COUNTIF(AN110,"&gt;0")*FTE</f>
        <v>0</v>
      </c>
      <c r="FV110" s="463">
        <f>+COUNTIF(AO110,"&gt;0")*FTE</f>
        <v>0</v>
      </c>
      <c r="FW110" s="463">
        <f>+COUNTIF(AP110,"&gt;0")*FTE</f>
        <v>0</v>
      </c>
      <c r="FX110" s="463">
        <f>+COUNTIF(AQ110,"&gt;0")*FTE</f>
        <v>0</v>
      </c>
      <c r="FY110" s="463">
        <f>+COUNTIF(AR110,"&gt;0")*FTE</f>
        <v>0</v>
      </c>
      <c r="FZ110" s="463">
        <f>+COUNTIF(AS110,"&gt;0")*FTE</f>
        <v>0</v>
      </c>
      <c r="GA110" s="463">
        <f>+COUNTIF(AT110,"&gt;0")*FTE</f>
        <v>0</v>
      </c>
      <c r="GB110" s="463">
        <f>+COUNTIF(AU110,"&gt;0")*FTE</f>
        <v>0</v>
      </c>
      <c r="GC110" s="463">
        <f>+COUNTIF(AV110,"&gt;0")*FTE</f>
        <v>0</v>
      </c>
      <c r="GD110" s="463">
        <f>+COUNTIF(AW110,"&gt;0")*FTE</f>
        <v>0</v>
      </c>
      <c r="GE110" s="463">
        <f>+COUNTIF(AX110,"&gt;0")*FTE</f>
        <v>0</v>
      </c>
      <c r="GF110" s="463">
        <f>+COUNTIF(AY110,"&gt;0")*FTE</f>
        <v>0</v>
      </c>
      <c r="GG110" s="463">
        <f>+COUNTIF(AZ110,"&gt;0")*FTE</f>
        <v>0</v>
      </c>
      <c r="GH110" s="463">
        <f>+COUNTIF(BA110,"&gt;0")*FTE</f>
        <v>0</v>
      </c>
      <c r="GI110" s="463">
        <f>+COUNTIF(BB110,"&gt;0")*FTE</f>
        <v>0</v>
      </c>
      <c r="GJ110" s="463">
        <f>+COUNTIF(BC110,"&gt;0")*FTE</f>
        <v>0</v>
      </c>
      <c r="GK110" s="463">
        <f>+COUNTIF(BD110,"&gt;0")*FTE</f>
        <v>0</v>
      </c>
      <c r="GL110" s="463">
        <f>+COUNTIF(BE110,"&gt;0")*FTE</f>
        <v>0</v>
      </c>
      <c r="GM110" s="463">
        <f>+COUNTIF(BF110,"&gt;0")*FTE</f>
        <v>0</v>
      </c>
      <c r="GN110" s="463">
        <f>+COUNTIF(BG110,"&gt;0")*FTE</f>
        <v>0</v>
      </c>
      <c r="GO110" s="463">
        <f>+COUNTIF(BH110,"&gt;0")*FTE</f>
        <v>0</v>
      </c>
      <c r="GP110" s="463">
        <f>+COUNTIF(BI110,"&gt;0")*FTE</f>
        <v>0</v>
      </c>
      <c r="GQ110" s="463">
        <f>+COUNTIF(BJ110,"&gt;0")*FTE</f>
        <v>0</v>
      </c>
      <c r="GR110" s="463">
        <f>+COUNTIF(BK110,"&gt;0")*FTE</f>
        <v>0</v>
      </c>
      <c r="GS110" s="463">
        <f>+COUNTIF(BL110,"&gt;0")*FTE</f>
        <v>0</v>
      </c>
      <c r="GT110" s="463">
        <f>+COUNTIF(BM110,"&gt;0")*FTE</f>
        <v>0</v>
      </c>
      <c r="GU110" s="463">
        <f>+COUNTIF(BN110,"&gt;0")*FTE</f>
        <v>0</v>
      </c>
      <c r="GV110" s="463">
        <f>+COUNTIF(BO110,"&gt;0")*FTE</f>
        <v>0</v>
      </c>
      <c r="GW110" s="463">
        <f>+COUNTIF(BP110,"&gt;0")*FTE</f>
        <v>0</v>
      </c>
      <c r="GX110" s="463">
        <f>+COUNTIF(BQ110,"&gt;0")*FTE</f>
        <v>0</v>
      </c>
      <c r="GY110" s="463">
        <f>+COUNTIF(BR110,"&gt;0")*FTE</f>
        <v>0</v>
      </c>
      <c r="GZ110" s="463">
        <f>+COUNTIF(BS110,"&gt;0")*FTE</f>
        <v>0</v>
      </c>
      <c r="HA110" s="463">
        <f>+COUNTIF(BT110,"&gt;0")*FTE</f>
        <v>0</v>
      </c>
      <c r="HB110" s="463">
        <f>+COUNTIF(BU110,"&gt;0")*FTE</f>
        <v>0</v>
      </c>
      <c r="HC110" s="463">
        <f>+COUNTIF(BV110,"&gt;0")*FTE</f>
        <v>0</v>
      </c>
      <c r="HD110" s="463">
        <f>+COUNTIF(BW110,"&gt;0")*FTE</f>
        <v>0</v>
      </c>
      <c r="HE110" s="463">
        <f>+COUNTIF(BX110,"&gt;0")*FTE</f>
        <v>0</v>
      </c>
      <c r="HF110" s="463">
        <f>+COUNTIF(BY110,"&gt;0")*FTE</f>
        <v>0</v>
      </c>
      <c r="HG110" s="463">
        <f>+COUNTIF(BZ110,"&gt;0")*FTE</f>
        <v>0</v>
      </c>
      <c r="HH110" s="463">
        <f>+COUNTIF(CA110,"&gt;0")*FTE</f>
        <v>0</v>
      </c>
      <c r="HI110" s="463">
        <f>+COUNTIF(CB110,"&gt;0")*FTE</f>
        <v>0</v>
      </c>
      <c r="HJ110" s="463">
        <f>+COUNTIF(CC110,"&gt;0")*FTE</f>
        <v>0</v>
      </c>
      <c r="HK110" s="463">
        <f>+COUNTIF(CD110,"&gt;0")*FTE</f>
        <v>0</v>
      </c>
      <c r="HL110" s="463">
        <f>+COUNTIF(CE110,"&gt;0")*FTE</f>
        <v>0</v>
      </c>
      <c r="HM110" s="463">
        <f>+COUNTIF(CF110,"&gt;0")*FTE</f>
        <v>0</v>
      </c>
      <c r="HN110" s="463">
        <f>+COUNTIF(CG110,"&gt;0")*FTE</f>
        <v>0</v>
      </c>
      <c r="HO110" s="463">
        <f>+COUNTIF(CH110,"&gt;0")*FTE</f>
        <v>0</v>
      </c>
      <c r="HP110" s="463">
        <f>+COUNTIF(CI110,"&gt;0")*FTE</f>
        <v>0</v>
      </c>
      <c r="HQ110" s="463">
        <f>+COUNTIF(CJ110,"&gt;0")*FTE</f>
        <v>0</v>
      </c>
      <c r="HR110" s="463">
        <f>+COUNTIF(CK110,"&gt;0")*FTE</f>
        <v>0</v>
      </c>
      <c r="HS110" s="463">
        <f>+COUNTIF(CL110,"&gt;0")*FTE</f>
        <v>0</v>
      </c>
      <c r="HT110" s="463">
        <f>+COUNTIF(CM110,"&gt;0")*FTE</f>
        <v>0</v>
      </c>
      <c r="HU110" s="463">
        <f>+COUNTIF(CN110,"&gt;0")*FTE</f>
        <v>0</v>
      </c>
      <c r="HV110" s="463">
        <f>+COUNTIF(CO110,"&gt;0")*FTE</f>
        <v>0</v>
      </c>
      <c r="HW110" s="463">
        <f>+COUNTIF(CP110,"&gt;0")*FTE</f>
        <v>0</v>
      </c>
      <c r="HX110" s="463">
        <f>+COUNTIF(CQ110,"&gt;0")*FTE</f>
        <v>0</v>
      </c>
      <c r="HY110" s="463">
        <f>+COUNTIF(CR110,"&gt;0")*FTE</f>
        <v>0</v>
      </c>
      <c r="HZ110" s="463">
        <f>+COUNTIF(CS110,"&gt;0")*FTE</f>
        <v>0</v>
      </c>
      <c r="IA110" s="463">
        <f>+COUNTIF(CT110,"&gt;0")*FTE</f>
        <v>0</v>
      </c>
      <c r="IB110" s="463">
        <f>+COUNTIF(CU110,"&gt;0")*FTE</f>
        <v>0</v>
      </c>
      <c r="IC110" s="463">
        <f>+COUNTIF(CV110,"&gt;0")*FTE</f>
        <v>0</v>
      </c>
      <c r="ID110" s="463">
        <f>+COUNTIF(CW110,"&gt;0")*FTE</f>
        <v>0</v>
      </c>
      <c r="IE110" s="463">
        <f>+COUNTIF(CX110,"&gt;0")*FTE</f>
        <v>0</v>
      </c>
      <c r="IF110" s="463">
        <f>+COUNTIF(CY110,"&gt;0")*FTE</f>
        <v>0</v>
      </c>
      <c r="IG110" s="463">
        <f>+COUNTIF(CZ110,"&gt;0")*FTE</f>
        <v>0</v>
      </c>
      <c r="IH110" s="463">
        <f>+COUNTIF(DA110,"&gt;0")*FTE</f>
        <v>0</v>
      </c>
      <c r="II110" s="463">
        <f>+COUNTIF(DB110,"&gt;0")*FTE</f>
        <v>0</v>
      </c>
      <c r="IJ110" s="463">
        <f>+COUNTIF(DC110,"&gt;0")*FTE</f>
        <v>0</v>
      </c>
      <c r="IK110" s="463">
        <f>+COUNTIF(DD110,"&gt;0")*FTE</f>
        <v>0</v>
      </c>
      <c r="IL110" s="463">
        <f>+COUNTIF(DE110,"&gt;0")*FTE</f>
        <v>0</v>
      </c>
      <c r="IM110" s="463">
        <f>+COUNTIF(DF110,"&gt;0")*FTE</f>
        <v>0</v>
      </c>
      <c r="IN110" s="463">
        <f>+COUNTIF(DG110,"&gt;0")*FTE</f>
        <v>0</v>
      </c>
      <c r="IO110" s="463">
        <f>+COUNTIF(DH110,"&gt;0")*FTE</f>
        <v>0</v>
      </c>
      <c r="IP110" s="463">
        <f>+COUNTIF(DI110,"&gt;0")*FTE</f>
        <v>0</v>
      </c>
      <c r="IQ110" s="463">
        <f>+COUNTIF(DJ110,"&gt;0")*FTE</f>
        <v>0</v>
      </c>
      <c r="IR110" s="463">
        <f>+COUNTIF(DK110,"&gt;0")*FTE</f>
        <v>0</v>
      </c>
      <c r="IS110" s="463">
        <f>+COUNTIF(DL110,"&gt;0")*FTE</f>
        <v>0</v>
      </c>
      <c r="IT110" s="463">
        <f>+COUNTIF(DM110,"&gt;0")*FTE</f>
        <v>0</v>
      </c>
      <c r="IU110" s="463">
        <f>+COUNTIF(DN110,"&gt;0")*FTE</f>
        <v>0</v>
      </c>
      <c r="IV110" s="463">
        <f>+COUNTIF(DO110,"&gt;0")*FTE</f>
        <v>0</v>
      </c>
      <c r="IW110" s="463">
        <f>+COUNTIF(DP110,"&gt;0")*FTE</f>
        <v>0</v>
      </c>
      <c r="IX110" s="463">
        <f>+COUNTIF(DQ110,"&gt;0")*FTE</f>
        <v>0</v>
      </c>
      <c r="IY110" s="463">
        <f>+COUNTIF(DR110,"&gt;0")*FTE</f>
        <v>0</v>
      </c>
      <c r="IZ110" s="463">
        <f>+COUNTIF(DS110,"&gt;0")*FTE</f>
        <v>0</v>
      </c>
      <c r="JA110" s="463">
        <f>+COUNTIF(DT110,"&gt;0")*FTE</f>
        <v>0</v>
      </c>
      <c r="JB110" s="463">
        <f>+COUNTIF(DU110,"&gt;0")*FTE</f>
        <v>0</v>
      </c>
      <c r="JC110" s="463">
        <f>+COUNTIF(DV110,"&gt;0")*FTE</f>
        <v>0</v>
      </c>
      <c r="JD110" s="463">
        <f>+COUNTIF(DW110,"&gt;0")*FTE</f>
        <v>0</v>
      </c>
      <c r="JE110" s="463">
        <f>+COUNTIF(DX110,"&gt;0")*FTE</f>
        <v>0</v>
      </c>
      <c r="JF110" s="463">
        <f>+COUNTIF(DY110,"&gt;0")*FTE</f>
        <v>0</v>
      </c>
      <c r="JG110" s="463">
        <f>+COUNTIF(DZ110,"&gt;0")*FTE</f>
        <v>0</v>
      </c>
      <c r="JH110" s="463">
        <f>+COUNTIF(EA110,"&gt;0")*FTE</f>
        <v>0</v>
      </c>
      <c r="JI110" s="463">
        <f>+COUNTIF(EB110,"&gt;0")*FTE</f>
        <v>0</v>
      </c>
      <c r="JJ110" s="463">
        <f>+COUNTIF(EC110,"&gt;0")*FTE</f>
        <v>0</v>
      </c>
      <c r="JK110" s="463">
        <f>+COUNTIF(ED110,"&gt;0")*FTE</f>
        <v>0</v>
      </c>
      <c r="JL110" s="463">
        <f>+COUNTIF(EE110,"&gt;0")*FTE</f>
        <v>0</v>
      </c>
      <c r="JM110" s="463">
        <f>+COUNTIF(EF110,"&gt;0")*FTE</f>
        <v>0</v>
      </c>
      <c r="JN110" s="463">
        <f>+COUNTIF(EG110,"&gt;0")*FTE</f>
        <v>0</v>
      </c>
      <c r="JO110" s="463">
        <f>+COUNTIF(EH110,"&gt;0")*FTE</f>
        <v>0</v>
      </c>
      <c r="JP110" s="463">
        <f>+COUNTIF(EI110,"&gt;0")*FTE</f>
        <v>0</v>
      </c>
      <c r="JQ110" s="463">
        <f>+COUNTIF(EJ110,"&gt;0")*FTE</f>
        <v>0</v>
      </c>
      <c r="JR110" s="463">
        <f>+COUNTIF(EK110,"&gt;0")*FTE</f>
        <v>0</v>
      </c>
      <c r="JS110" s="463">
        <f>+COUNTIF(EL110,"&gt;0")*FTE</f>
        <v>0</v>
      </c>
      <c r="JT110" s="463">
        <f>+COUNTIF(EM110,"&gt;0")*FTE</f>
        <v>0</v>
      </c>
      <c r="JU110" s="463">
        <f>+COUNTIF(EN110,"&gt;0")*FTE</f>
        <v>0</v>
      </c>
      <c r="JV110" s="463">
        <f>+COUNTIF(EO110,"&gt;0")*FTE</f>
        <v>0</v>
      </c>
      <c r="JW110" s="463">
        <f>+COUNTIF(EP110,"&gt;0")*FTE</f>
        <v>0</v>
      </c>
      <c r="JX110" s="463">
        <f>+COUNTIF(EQ110,"&gt;0")*FTE</f>
        <v>0</v>
      </c>
      <c r="JY110" s="463">
        <f>+COUNTIF(ER110,"&gt;0")*FTE</f>
        <v>0</v>
      </c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</row>
    <row r="111" ht="12.75" customHeight="1">
      <c r="A111" s="467"/>
      <c r="B111" s="500" t="s">
        <v>45</v>
      </c>
      <c r="C111" s="501"/>
      <c r="D111" s="502"/>
      <c r="E111" s="503"/>
      <c r="F111" s="502"/>
      <c r="G111" s="502"/>
      <c r="H111" s="502"/>
      <c r="I111" s="502"/>
      <c r="J111" s="504"/>
      <c r="K111" s="465">
        <f>+DATE((Starting_Year+F111-1)*ISNUMBER(F111)+2099*ISBLANK(F111),G111*ISNUMBER(G111)+12*ISBLANK(G111),1)</f>
        <v>73020</v>
      </c>
      <c r="L111" s="466">
        <f>+DATE((Starting_Year+H111-1)*ISNUMBER(H111)+2099*ISBLANK(H111),I111*ISNUMBER(I111)+12*ISBLANK(I111),1)</f>
        <v>73020</v>
      </c>
      <c r="M111" s="171">
        <f t="shared" si="98"/>
        <v>0</v>
      </c>
      <c r="N111" s="458" t="str">
        <f t="shared" si="99"/>
        <v>Customer service</v>
      </c>
      <c r="O111" s="82"/>
      <c r="P111" s="459"/>
      <c r="Q111" s="460">
        <f>(Q$70&gt;=Hire_Date)*Monthly_Salary+(AND(Q$68&lt;&gt;Hire_Month)*P111+AND(Q$68=Hire_Month,P111&gt;0)*P111*(1+Annual_Cost_of_Living_Adjustment))*(End_Date&gt;=Q$70)</f>
        <v>0</v>
      </c>
      <c r="R111" s="460">
        <f>(R$70=Hire_Date)*Monthly_Salary+(AND(R$68&lt;&gt;Hire_Month)*Q111+AND(R$68=Hire_Month,Q111&gt;0)*Q111*(1+Annual_Cost_of_Living_Adjustment))*(End_Date&gt;=R$70)</f>
        <v>0</v>
      </c>
      <c r="S111" s="460">
        <f>(S$70=Hire_Date)*Monthly_Salary+(AND(S$68&lt;&gt;Hire_Month)*R111+AND(S$68=Hire_Month,R111&gt;0)*R111*(1+Annual_Cost_of_Living_Adjustment))*(End_Date&gt;=S$70)</f>
        <v>0</v>
      </c>
      <c r="T111" s="460">
        <f>(T$70=Hire_Date)*Monthly_Salary+(AND(T$68&lt;&gt;Hire_Month)*S111+AND(T$68=Hire_Month,S111&gt;0)*S111*(1+Annual_Cost_of_Living_Adjustment))*(End_Date&gt;=T$70)</f>
        <v>0</v>
      </c>
      <c r="U111" s="460">
        <f>(U$70=Hire_Date)*Monthly_Salary+(AND(U$68&lt;&gt;Hire_Month)*T111+AND(U$68=Hire_Month,T111&gt;0)*T111*(1+Annual_Cost_of_Living_Adjustment))*(End_Date&gt;=U$70)</f>
        <v>0</v>
      </c>
      <c r="V111" s="460">
        <f>(V$70=Hire_Date)*Monthly_Salary+(AND(V$68&lt;&gt;Hire_Month)*U111+AND(V$68=Hire_Month,U111&gt;0)*U111*(1+Annual_Cost_of_Living_Adjustment))*(End_Date&gt;=V$70)</f>
        <v>0</v>
      </c>
      <c r="W111" s="460">
        <f>(W$70=Hire_Date)*Monthly_Salary+(AND(W$68&lt;&gt;Hire_Month)*V111+AND(W$68=Hire_Month,V111&gt;0)*V111*(1+Annual_Cost_of_Living_Adjustment))*(End_Date&gt;=W$70)</f>
        <v>0</v>
      </c>
      <c r="X111" s="460">
        <f>(X$70=Hire_Date)*Monthly_Salary+(AND(X$68&lt;&gt;Hire_Month)*W111+AND(X$68=Hire_Month,W111&gt;0)*W111*(1+Annual_Cost_of_Living_Adjustment))*(End_Date&gt;=X$70)</f>
        <v>0</v>
      </c>
      <c r="Y111" s="460">
        <f>(Y$70=Hire_Date)*Monthly_Salary+(AND(Y$68&lt;&gt;Hire_Month)*X111+AND(Y$68=Hire_Month,X111&gt;0)*X111*(1+Annual_Cost_of_Living_Adjustment))*(End_Date&gt;=Y$70)</f>
        <v>0</v>
      </c>
      <c r="Z111" s="460">
        <f>(Z$70=Hire_Date)*Monthly_Salary+(AND(Z$68&lt;&gt;Hire_Month)*Y111+AND(Z$68=Hire_Month,Y111&gt;0)*Y111*(1+Annual_Cost_of_Living_Adjustment))*(End_Date&gt;=Z$70)</f>
        <v>0</v>
      </c>
      <c r="AA111" s="460">
        <f>(AA$70=Hire_Date)*Monthly_Salary+(AND(AA$68&lt;&gt;Hire_Month)*Z111+AND(AA$68=Hire_Month,Z111&gt;0)*Z111*(1+Annual_Cost_of_Living_Adjustment))*(End_Date&gt;=AA$70)</f>
        <v>0</v>
      </c>
      <c r="AB111" s="460">
        <f>(AB$70=Hire_Date)*Monthly_Salary+(AND(AB$68&lt;&gt;Hire_Month)*AA111+AND(AB$68=Hire_Month,AA111&gt;0)*AA111*(1+Annual_Cost_of_Living_Adjustment))*(End_Date&gt;=AB$70)</f>
        <v>0</v>
      </c>
      <c r="AC111" s="460">
        <f>(AC$70=Hire_Date)*Monthly_Salary+(AND(AC$68&lt;&gt;Hire_Month)*AB111+AND(AC$68=Hire_Month,AB111&gt;0)*AB111*(1+Annual_Cost_of_Living_Adjustment))*(End_Date&gt;=AC$70)</f>
        <v>0</v>
      </c>
      <c r="AD111" s="460">
        <f>(AD$70=Hire_Date)*Monthly_Salary+(AND(AD$68&lt;&gt;Hire_Month)*AC111+AND(AD$68=Hire_Month,AC111&gt;0)*AC111*(1+Annual_Cost_of_Living_Adjustment))*(End_Date&gt;=AD$70)</f>
        <v>0</v>
      </c>
      <c r="AE111" s="460">
        <f>(AE$70=Hire_Date)*Monthly_Salary+(AND(AE$68&lt;&gt;Hire_Month)*AD111+AND(AE$68=Hire_Month,AD111&gt;0)*AD111*(1+Annual_Cost_of_Living_Adjustment))*(End_Date&gt;=AE$70)</f>
        <v>0</v>
      </c>
      <c r="AF111" s="460">
        <f>(AF$70=Hire_Date)*Monthly_Salary+(AND(AF$68&lt;&gt;Hire_Month)*AE111+AND(AF$68=Hire_Month,AE111&gt;0)*AE111*(1+Annual_Cost_of_Living_Adjustment))*(End_Date&gt;=AF$70)</f>
        <v>0</v>
      </c>
      <c r="AG111" s="460">
        <f>(AG$70=Hire_Date)*Monthly_Salary+(AND(AG$68&lt;&gt;Hire_Month)*AF111+AND(AG$68=Hire_Month,AF111&gt;0)*AF111*(1+Annual_Cost_of_Living_Adjustment))*(End_Date&gt;=AG$70)</f>
        <v>0</v>
      </c>
      <c r="AH111" s="460">
        <f>(AH$70=Hire_Date)*Monthly_Salary+(AND(AH$68&lt;&gt;Hire_Month)*AG111+AND(AH$68=Hire_Month,AG111&gt;0)*AG111*(1+Annual_Cost_of_Living_Adjustment))*(End_Date&gt;=AH$70)</f>
        <v>0</v>
      </c>
      <c r="AI111" s="460">
        <f>(AI$70=Hire_Date)*Monthly_Salary+(AND(AI$68&lt;&gt;Hire_Month)*AH111+AND(AI$68=Hire_Month,AH111&gt;0)*AH111*(1+Annual_Cost_of_Living_Adjustment))*(End_Date&gt;=AI$70)</f>
        <v>0</v>
      </c>
      <c r="AJ111" s="460">
        <f>(AJ$70=Hire_Date)*Monthly_Salary+(AND(AJ$68&lt;&gt;Hire_Month)*AI111+AND(AJ$68=Hire_Month,AI111&gt;0)*AI111*(1+Annual_Cost_of_Living_Adjustment))*(End_Date&gt;=AJ$70)</f>
        <v>0</v>
      </c>
      <c r="AK111" s="460">
        <f>(AK$70=Hire_Date)*Monthly_Salary+(AND(AK$68&lt;&gt;Hire_Month)*AJ111+AND(AK$68=Hire_Month,AJ111&gt;0)*AJ111*(1+Annual_Cost_of_Living_Adjustment))*(End_Date&gt;=AK$70)</f>
        <v>0</v>
      </c>
      <c r="AL111" s="460">
        <f>(AL$70=Hire_Date)*Monthly_Salary+(AND(AL$68&lt;&gt;Hire_Month)*AK111+AND(AL$68=Hire_Month,AK111&gt;0)*AK111*(1+Annual_Cost_of_Living_Adjustment))*(End_Date&gt;=AL$70)</f>
        <v>0</v>
      </c>
      <c r="AM111" s="460">
        <f>(AM$70=Hire_Date)*Monthly_Salary+(AND(AM$68&lt;&gt;Hire_Month)*AL111+AND(AM$68=Hire_Month,AL111&gt;0)*AL111*(1+Annual_Cost_of_Living_Adjustment))*(End_Date&gt;=AM$70)</f>
        <v>0</v>
      </c>
      <c r="AN111" s="460">
        <f>(AN$70=Hire_Date)*Monthly_Salary+(AND(AN$68&lt;&gt;Hire_Month)*AM111+AND(AN$68=Hire_Month,AM111&gt;0)*AM111*(1+Annual_Cost_of_Living_Adjustment))*(End_Date&gt;=AN$70)</f>
        <v>0</v>
      </c>
      <c r="AO111" s="460">
        <f>(AO$70=Hire_Date)*Monthly_Salary+(AND(AO$68&lt;&gt;Hire_Month)*AN111+AND(AO$68=Hire_Month,AN111&gt;0)*AN111*(1+Annual_Cost_of_Living_Adjustment))*(End_Date&gt;=AO$70)</f>
        <v>0</v>
      </c>
      <c r="AP111" s="460">
        <f>(AP$70=Hire_Date)*Monthly_Salary+(AND(AP$68&lt;&gt;Hire_Month)*AO111+AND(AP$68=Hire_Month,AO111&gt;0)*AO111*(1+Annual_Cost_of_Living_Adjustment))*(End_Date&gt;=AP$70)</f>
        <v>0</v>
      </c>
      <c r="AQ111" s="460">
        <f>(AQ$70=Hire_Date)*Monthly_Salary+(AND(AQ$68&lt;&gt;Hire_Month)*AP111+AND(AQ$68=Hire_Month,AP111&gt;0)*AP111*(1+Annual_Cost_of_Living_Adjustment))*(End_Date&gt;=AQ$70)</f>
        <v>0</v>
      </c>
      <c r="AR111" s="460">
        <f>(AR$70=Hire_Date)*Monthly_Salary+(AND(AR$68&lt;&gt;Hire_Month)*AQ111+AND(AR$68=Hire_Month,AQ111&gt;0)*AQ111*(1+Annual_Cost_of_Living_Adjustment))*(End_Date&gt;=AR$70)</f>
        <v>0</v>
      </c>
      <c r="AS111" s="460">
        <f>(AS$70=Hire_Date)*Monthly_Salary+(AND(AS$68&lt;&gt;Hire_Month)*AR111+AND(AS$68=Hire_Month,AR111&gt;0)*AR111*(1+Annual_Cost_of_Living_Adjustment))*(End_Date&gt;=AS$70)</f>
        <v>0</v>
      </c>
      <c r="AT111" s="460">
        <f>(AT$70=Hire_Date)*Monthly_Salary+(AND(AT$68&lt;&gt;Hire_Month)*AS111+AND(AT$68=Hire_Month,AS111&gt;0)*AS111*(1+Annual_Cost_of_Living_Adjustment))*(End_Date&gt;=AT$70)</f>
        <v>0</v>
      </c>
      <c r="AU111" s="460">
        <f>(AU$70=Hire_Date)*Monthly_Salary+(AND(AU$68&lt;&gt;Hire_Month)*AT111+AND(AU$68=Hire_Month,AT111&gt;0)*AT111*(1+Annual_Cost_of_Living_Adjustment))*(End_Date&gt;=AU$70)</f>
        <v>0</v>
      </c>
      <c r="AV111" s="460">
        <f>(AV$70=Hire_Date)*Monthly_Salary+(AND(AV$68&lt;&gt;Hire_Month)*AU111+AND(AV$68=Hire_Month,AU111&gt;0)*AU111*(1+Annual_Cost_of_Living_Adjustment))*(End_Date&gt;=AV$70)</f>
        <v>0</v>
      </c>
      <c r="AW111" s="460">
        <f>(AW$70=Hire_Date)*Monthly_Salary+(AND(AW$68&lt;&gt;Hire_Month)*AV111+AND(AW$68=Hire_Month,AV111&gt;0)*AV111*(1+Annual_Cost_of_Living_Adjustment))*(End_Date&gt;=AW$70)</f>
        <v>0</v>
      </c>
      <c r="AX111" s="460">
        <f>(AX$70=Hire_Date)*Monthly_Salary+(AND(AX$68&lt;&gt;Hire_Month)*AW111+AND(AX$68=Hire_Month,AW111&gt;0)*AW111*(1+Annual_Cost_of_Living_Adjustment))*(End_Date&gt;=AX$70)</f>
        <v>0</v>
      </c>
      <c r="AY111" s="460">
        <f>(AY$70=Hire_Date)*Monthly_Salary+(AND(AY$68&lt;&gt;Hire_Month)*AX111+AND(AY$68=Hire_Month,AX111&gt;0)*AX111*(1+Annual_Cost_of_Living_Adjustment))*(End_Date&gt;=AY$70)</f>
        <v>0</v>
      </c>
      <c r="AZ111" s="460">
        <f>(AZ$70=Hire_Date)*Monthly_Salary+(AND(AZ$68&lt;&gt;Hire_Month)*AY111+AND(AZ$68=Hire_Month,AY111&gt;0)*AY111*(1+Annual_Cost_of_Living_Adjustment))*(End_Date&gt;=AZ$70)</f>
        <v>0</v>
      </c>
      <c r="BA111" s="460">
        <f>(BA$70=Hire_Date)*Monthly_Salary+(AND(BA$68&lt;&gt;Hire_Month)*AZ111+AND(BA$68=Hire_Month,AZ111&gt;0)*AZ111*(1+Annual_Cost_of_Living_Adjustment))*(End_Date&gt;=BA$70)</f>
        <v>0</v>
      </c>
      <c r="BB111" s="460">
        <f>(BB$70=Hire_Date)*Monthly_Salary+(AND(BB$68&lt;&gt;Hire_Month)*BA111+AND(BB$68=Hire_Month,BA111&gt;0)*BA111*(1+Annual_Cost_of_Living_Adjustment))*(End_Date&gt;=BB$70)</f>
        <v>0</v>
      </c>
      <c r="BC111" s="460">
        <f>(BC$70=Hire_Date)*Monthly_Salary+(AND(BC$68&lt;&gt;Hire_Month)*BB111+AND(BC$68=Hire_Month,BB111&gt;0)*BB111*(1+Annual_Cost_of_Living_Adjustment))*(End_Date&gt;=BC$70)</f>
        <v>0</v>
      </c>
      <c r="BD111" s="460">
        <f>(BD$70=Hire_Date)*Monthly_Salary+(AND(BD$68&lt;&gt;Hire_Month)*BC111+AND(BD$68=Hire_Month,BC111&gt;0)*BC111*(1+Annual_Cost_of_Living_Adjustment))*(End_Date&gt;=BD$70)</f>
        <v>0</v>
      </c>
      <c r="BE111" s="460">
        <f>(BE$70=Hire_Date)*Monthly_Salary+(AND(BE$68&lt;&gt;Hire_Month)*BD111+AND(BE$68=Hire_Month,BD111&gt;0)*BD111*(1+Annual_Cost_of_Living_Adjustment))*(End_Date&gt;=BE$70)</f>
        <v>0</v>
      </c>
      <c r="BF111" s="460">
        <f>(BF$70=Hire_Date)*Monthly_Salary+(AND(BF$68&lt;&gt;Hire_Month)*BE111+AND(BF$68=Hire_Month,BE111&gt;0)*BE111*(1+Annual_Cost_of_Living_Adjustment))*(End_Date&gt;=BF$70)</f>
        <v>0</v>
      </c>
      <c r="BG111" s="460">
        <f>(BG$70=Hire_Date)*Monthly_Salary+(AND(BG$68&lt;&gt;Hire_Month)*BF111+AND(BG$68=Hire_Month,BF111&gt;0)*BF111*(1+Annual_Cost_of_Living_Adjustment))*(End_Date&gt;=BG$70)</f>
        <v>0</v>
      </c>
      <c r="BH111" s="460">
        <f>(BH$70=Hire_Date)*Monthly_Salary+(AND(BH$68&lt;&gt;Hire_Month)*BG111+AND(BH$68=Hire_Month,BG111&gt;0)*BG111*(1+Annual_Cost_of_Living_Adjustment))*(End_Date&gt;=BH$70)</f>
        <v>0</v>
      </c>
      <c r="BI111" s="460">
        <f>(BI$70=Hire_Date)*Monthly_Salary+(AND(BI$68&lt;&gt;Hire_Month)*BH111+AND(BI$68=Hire_Month,BH111&gt;0)*BH111*(1+Annual_Cost_of_Living_Adjustment))*(End_Date&gt;=BI$70)</f>
        <v>0</v>
      </c>
      <c r="BJ111" s="460">
        <f>(BJ$70=Hire_Date)*Monthly_Salary+(AND(BJ$68&lt;&gt;Hire_Month)*BI111+AND(BJ$68=Hire_Month,BI111&gt;0)*BI111*(1+Annual_Cost_of_Living_Adjustment))*(End_Date&gt;=BJ$70)</f>
        <v>0</v>
      </c>
      <c r="BK111" s="460">
        <f>(BK$70=Hire_Date)*Monthly_Salary+(AND(BK$68&lt;&gt;Hire_Month)*BJ111+AND(BK$68=Hire_Month,BJ111&gt;0)*BJ111*(1+Annual_Cost_of_Living_Adjustment))*(End_Date&gt;=BK$70)</f>
        <v>0</v>
      </c>
      <c r="BL111" s="460">
        <f>(BL$70=Hire_Date)*Monthly_Salary+(AND(BL$68&lt;&gt;Hire_Month)*BK111+AND(BL$68=Hire_Month,BK111&gt;0)*BK111*(1+Annual_Cost_of_Living_Adjustment))*(End_Date&gt;=BL$70)</f>
        <v>0</v>
      </c>
      <c r="BM111" s="460">
        <f>(BM$70=Hire_Date)*Monthly_Salary+(AND(BM$68&lt;&gt;Hire_Month)*BL111+AND(BM$68=Hire_Month,BL111&gt;0)*BL111*(1+Annual_Cost_of_Living_Adjustment))*(End_Date&gt;=BM$70)</f>
        <v>0</v>
      </c>
      <c r="BN111" s="460">
        <f>(BN$70=Hire_Date)*Monthly_Salary+(AND(BN$68&lt;&gt;Hire_Month)*BM111+AND(BN$68=Hire_Month,BM111&gt;0)*BM111*(1+Annual_Cost_of_Living_Adjustment))*(End_Date&gt;=BN$70)</f>
        <v>0</v>
      </c>
      <c r="BO111" s="460">
        <f>(BO$70=Hire_Date)*Monthly_Salary+(AND(BO$68&lt;&gt;Hire_Month)*BN111+AND(BO$68=Hire_Month,BN111&gt;0)*BN111*(1+Annual_Cost_of_Living_Adjustment))*(End_Date&gt;=BO$70)</f>
        <v>0</v>
      </c>
      <c r="BP111" s="460">
        <f>(BP$70=Hire_Date)*Monthly_Salary+(AND(BP$68&lt;&gt;Hire_Month)*BO111+AND(BP$68=Hire_Month,BO111&gt;0)*BO111*(1+Annual_Cost_of_Living_Adjustment))*(End_Date&gt;=BP$70)</f>
        <v>0</v>
      </c>
      <c r="BQ111" s="460">
        <f>(BQ$70=Hire_Date)*Monthly_Salary+(AND(BQ$68&lt;&gt;Hire_Month)*BP111+AND(BQ$68=Hire_Month,BP111&gt;0)*BP111*(1+Annual_Cost_of_Living_Adjustment))*(End_Date&gt;=BQ$70)</f>
        <v>0</v>
      </c>
      <c r="BR111" s="460">
        <f>(BR$70=Hire_Date)*Monthly_Salary+(AND(BR$68&lt;&gt;Hire_Month)*BQ111+AND(BR$68=Hire_Month,BQ111&gt;0)*BQ111*(1+Annual_Cost_of_Living_Adjustment))*(End_Date&gt;=BR$70)</f>
        <v>0</v>
      </c>
      <c r="BS111" s="460">
        <f>(BS$70=Hire_Date)*Monthly_Salary+(AND(BS$68&lt;&gt;Hire_Month)*BR111+AND(BS$68=Hire_Month,BR111&gt;0)*BR111*(1+Annual_Cost_of_Living_Adjustment))*(End_Date&gt;=BS$70)</f>
        <v>0</v>
      </c>
      <c r="BT111" s="460">
        <f>(BT$70=Hire_Date)*Monthly_Salary+(AND(BT$68&lt;&gt;Hire_Month)*BS111+AND(BT$68=Hire_Month,BS111&gt;0)*BS111*(1+Annual_Cost_of_Living_Adjustment))*(End_Date&gt;=BT$70)</f>
        <v>0</v>
      </c>
      <c r="BU111" s="460">
        <f>(BU$70=Hire_Date)*Monthly_Salary+(AND(BU$68&lt;&gt;Hire_Month)*BT111+AND(BU$68=Hire_Month,BT111&gt;0)*BT111*(1+Annual_Cost_of_Living_Adjustment))*(End_Date&gt;=BU$70)</f>
        <v>0</v>
      </c>
      <c r="BV111" s="460">
        <f>(BV$70=Hire_Date)*Monthly_Salary+(AND(BV$68&lt;&gt;Hire_Month)*BU111+AND(BV$68=Hire_Month,BU111&gt;0)*BU111*(1+Annual_Cost_of_Living_Adjustment))*(End_Date&gt;=BV$70)</f>
        <v>0</v>
      </c>
      <c r="BW111" s="460">
        <f>(BW$70=Hire_Date)*Monthly_Salary+(AND(BW$68&lt;&gt;Hire_Month)*BV111+AND(BW$68=Hire_Month,BV111&gt;0)*BV111*(1+Annual_Cost_of_Living_Adjustment))*(End_Date&gt;=BW$70)</f>
        <v>0</v>
      </c>
      <c r="BX111" s="460">
        <f>(BX$70=Hire_Date)*Monthly_Salary+(AND(BX$68&lt;&gt;Hire_Month)*BW111+AND(BX$68=Hire_Month,BW111&gt;0)*BW111*(1+Annual_Cost_of_Living_Adjustment))*(End_Date&gt;=BX$70)</f>
        <v>0</v>
      </c>
      <c r="BY111" s="460">
        <f>(BY$70=Hire_Date)*Monthly_Salary+(AND(BY$68&lt;&gt;Hire_Month)*BX111+AND(BY$68=Hire_Month,BX111&gt;0)*BX111*(1+Annual_Cost_of_Living_Adjustment))*(End_Date&gt;=BY$70)</f>
        <v>0</v>
      </c>
      <c r="BZ111" s="460">
        <f>(BZ$70=Hire_Date)*Monthly_Salary+(AND(BZ$68&lt;&gt;Hire_Month)*BY111+AND(BZ$68=Hire_Month,BY111&gt;0)*BY111*(1+Annual_Cost_of_Living_Adjustment))*(End_Date&gt;=BZ$70)</f>
        <v>0</v>
      </c>
      <c r="CA111" s="460">
        <f>(CA$70=Hire_Date)*Monthly_Salary+(AND(CA$68&lt;&gt;Hire_Month)*BZ111+AND(CA$68=Hire_Month,BZ111&gt;0)*BZ111*(1+Annual_Cost_of_Living_Adjustment))*(End_Date&gt;=CA$70)</f>
        <v>0</v>
      </c>
      <c r="CB111" s="460">
        <f>(CB$70=Hire_Date)*Monthly_Salary+(AND(CB$68&lt;&gt;Hire_Month)*CA111+AND(CB$68=Hire_Month,CA111&gt;0)*CA111*(1+Annual_Cost_of_Living_Adjustment))*(End_Date&gt;=CB$70)</f>
        <v>0</v>
      </c>
      <c r="CC111" s="460">
        <f>(CC$70=Hire_Date)*Monthly_Salary+(AND(CC$68&lt;&gt;Hire_Month)*CB111+AND(CC$68=Hire_Month,CB111&gt;0)*CB111*(1+Annual_Cost_of_Living_Adjustment))*(End_Date&gt;=CC$70)</f>
        <v>0</v>
      </c>
      <c r="CD111" s="460">
        <f>(CD$70=Hire_Date)*Monthly_Salary+(AND(CD$68&lt;&gt;Hire_Month)*CC111+AND(CD$68=Hire_Month,CC111&gt;0)*CC111*(1+Annual_Cost_of_Living_Adjustment))*(End_Date&gt;=CD$70)</f>
        <v>0</v>
      </c>
      <c r="CE111" s="460">
        <f>(CE$70=Hire_Date)*Monthly_Salary+(AND(CE$68&lt;&gt;Hire_Month)*CD111+AND(CE$68=Hire_Month,CD111&gt;0)*CD111*(1+Annual_Cost_of_Living_Adjustment))*(End_Date&gt;=CE$70)</f>
        <v>0</v>
      </c>
      <c r="CF111" s="460">
        <f>(CF$70=Hire_Date)*Monthly_Salary+(AND(CF$68&lt;&gt;Hire_Month)*CE111+AND(CF$68=Hire_Month,CE111&gt;0)*CE111*(1+Annual_Cost_of_Living_Adjustment))*(End_Date&gt;=CF$70)</f>
        <v>0</v>
      </c>
      <c r="CG111" s="460">
        <f>(CG$70=Hire_Date)*Monthly_Salary+(AND(CG$68&lt;&gt;Hire_Month)*CF111+AND(CG$68=Hire_Month,CF111&gt;0)*CF111*(1+Annual_Cost_of_Living_Adjustment))*(End_Date&gt;=CG$70)</f>
        <v>0</v>
      </c>
      <c r="CH111" s="460">
        <f>(CH$70=Hire_Date)*Monthly_Salary+(AND(CH$68&lt;&gt;Hire_Month)*CG111+AND(CH$68=Hire_Month,CG111&gt;0)*CG111*(1+Annual_Cost_of_Living_Adjustment))*(End_Date&gt;=CH$70)</f>
        <v>0</v>
      </c>
      <c r="CI111" s="460">
        <f>(CI$70=Hire_Date)*Monthly_Salary+(AND(CI$68&lt;&gt;Hire_Month)*CH111+AND(CI$68=Hire_Month,CH111&gt;0)*CH111*(1+Annual_Cost_of_Living_Adjustment))*(End_Date&gt;=CI$70)</f>
        <v>0</v>
      </c>
      <c r="CJ111" s="460">
        <f>(CJ$70=Hire_Date)*Monthly_Salary+(AND(CJ$68&lt;&gt;Hire_Month)*CI111+AND(CJ$68=Hire_Month,CI111&gt;0)*CI111*(1+Annual_Cost_of_Living_Adjustment))*(End_Date&gt;=CJ$70)</f>
        <v>0</v>
      </c>
      <c r="CK111" s="460">
        <f>(CK$70=Hire_Date)*Monthly_Salary+(AND(CK$68&lt;&gt;Hire_Month)*CJ111+AND(CK$68=Hire_Month,CJ111&gt;0)*CJ111*(1+Annual_Cost_of_Living_Adjustment))*(End_Date&gt;=CK$70)</f>
        <v>0</v>
      </c>
      <c r="CL111" s="460">
        <f>(CL$70=Hire_Date)*Monthly_Salary+(AND(CL$68&lt;&gt;Hire_Month)*CK111+AND(CL$68=Hire_Month,CK111&gt;0)*CK111*(1+Annual_Cost_of_Living_Adjustment))*(End_Date&gt;=CL$70)</f>
        <v>0</v>
      </c>
      <c r="CM111" s="460">
        <f>(CM$70=Hire_Date)*Monthly_Salary+(AND(CM$68&lt;&gt;Hire_Month)*CL111+AND(CM$68=Hire_Month,CL111&gt;0)*CL111*(1+Annual_Cost_of_Living_Adjustment))*(End_Date&gt;=CM$70)</f>
        <v>0</v>
      </c>
      <c r="CN111" s="460">
        <f>(CN$70=Hire_Date)*Monthly_Salary+(AND(CN$68&lt;&gt;Hire_Month)*CM111+AND(CN$68=Hire_Month,CM111&gt;0)*CM111*(1+Annual_Cost_of_Living_Adjustment))*(End_Date&gt;=CN$70)</f>
        <v>0</v>
      </c>
      <c r="CO111" s="460">
        <f>(CO$70=Hire_Date)*Monthly_Salary+(AND(CO$68&lt;&gt;Hire_Month)*CN111+AND(CO$68=Hire_Month,CN111&gt;0)*CN111*(1+Annual_Cost_of_Living_Adjustment))*(End_Date&gt;=CO$70)</f>
        <v>0</v>
      </c>
      <c r="CP111" s="460">
        <f>(CP$70=Hire_Date)*Monthly_Salary+(AND(CP$68&lt;&gt;Hire_Month)*CO111+AND(CP$68=Hire_Month,CO111&gt;0)*CO111*(1+Annual_Cost_of_Living_Adjustment))*(End_Date&gt;=CP$70)</f>
        <v>0</v>
      </c>
      <c r="CQ111" s="460">
        <f>(CQ$70=Hire_Date)*Monthly_Salary+(AND(CQ$68&lt;&gt;Hire_Month)*CP111+AND(CQ$68=Hire_Month,CP111&gt;0)*CP111*(1+Annual_Cost_of_Living_Adjustment))*(End_Date&gt;=CQ$70)</f>
        <v>0</v>
      </c>
      <c r="CR111" s="460">
        <f>(CR$70=Hire_Date)*Monthly_Salary+(AND(CR$68&lt;&gt;Hire_Month)*CQ111+AND(CR$68=Hire_Month,CQ111&gt;0)*CQ111*(1+Annual_Cost_of_Living_Adjustment))*(End_Date&gt;=CR$70)</f>
        <v>0</v>
      </c>
      <c r="CS111" s="460">
        <f>(CS$70=Hire_Date)*Monthly_Salary+(AND(CS$68&lt;&gt;Hire_Month)*CR111+AND(CS$68=Hire_Month,CR111&gt;0)*CR111*(1+Annual_Cost_of_Living_Adjustment))*(End_Date&gt;=CS$70)</f>
        <v>0</v>
      </c>
      <c r="CT111" s="460">
        <f>(CT$70=Hire_Date)*Monthly_Salary+(AND(CT$68&lt;&gt;Hire_Month)*CS111+AND(CT$68=Hire_Month,CS111&gt;0)*CS111*(1+Annual_Cost_of_Living_Adjustment))*(End_Date&gt;=CT$70)</f>
        <v>0</v>
      </c>
      <c r="CU111" s="460">
        <f>(CU$70=Hire_Date)*Monthly_Salary+(AND(CU$68&lt;&gt;Hire_Month)*CT111+AND(CU$68=Hire_Month,CT111&gt;0)*CT111*(1+Annual_Cost_of_Living_Adjustment))*(End_Date&gt;=CU$70)</f>
        <v>0</v>
      </c>
      <c r="CV111" s="460">
        <f>(CV$70=Hire_Date)*Monthly_Salary+(AND(CV$68&lt;&gt;Hire_Month)*CU111+AND(CV$68=Hire_Month,CU111&gt;0)*CU111*(1+Annual_Cost_of_Living_Adjustment))*(End_Date&gt;=CV$70)</f>
        <v>0</v>
      </c>
      <c r="CW111" s="460">
        <f>(CW$70=Hire_Date)*Monthly_Salary+(AND(CW$68&lt;&gt;Hire_Month)*CV111+AND(CW$68=Hire_Month,CV111&gt;0)*CV111*(1+Annual_Cost_of_Living_Adjustment))*(End_Date&gt;=CW$70)</f>
        <v>0</v>
      </c>
      <c r="CX111" s="460">
        <f>(CX$70=Hire_Date)*Monthly_Salary+(AND(CX$68&lt;&gt;Hire_Month)*CW111+AND(CX$68=Hire_Month,CW111&gt;0)*CW111*(1+Annual_Cost_of_Living_Adjustment))*(End_Date&gt;=CX$70)</f>
        <v>0</v>
      </c>
      <c r="CY111" s="460">
        <f>(CY$70=Hire_Date)*Monthly_Salary+(AND(CY$68&lt;&gt;Hire_Month)*CX111+AND(CY$68=Hire_Month,CX111&gt;0)*CX111*(1+Annual_Cost_of_Living_Adjustment))*(End_Date&gt;=CY$70)</f>
        <v>0</v>
      </c>
      <c r="CZ111" s="460">
        <f>(CZ$70=Hire_Date)*Monthly_Salary+(AND(CZ$68&lt;&gt;Hire_Month)*CY111+AND(CZ$68=Hire_Month,CY111&gt;0)*CY111*(1+Annual_Cost_of_Living_Adjustment))*(End_Date&gt;=CZ$70)</f>
        <v>0</v>
      </c>
      <c r="DA111" s="460">
        <f>(DA$70=Hire_Date)*Monthly_Salary+(AND(DA$68&lt;&gt;Hire_Month)*CZ111+AND(DA$68=Hire_Month,CZ111&gt;0)*CZ111*(1+Annual_Cost_of_Living_Adjustment))*(End_Date&gt;=DA$70)</f>
        <v>0</v>
      </c>
      <c r="DB111" s="460">
        <f>(DB$70=Hire_Date)*Monthly_Salary+(AND(DB$68&lt;&gt;Hire_Month)*DA111+AND(DB$68=Hire_Month,DA111&gt;0)*DA111*(1+Annual_Cost_of_Living_Adjustment))*(End_Date&gt;=DB$70)</f>
        <v>0</v>
      </c>
      <c r="DC111" s="460">
        <f>(DC$70=Hire_Date)*Monthly_Salary+(AND(DC$68&lt;&gt;Hire_Month)*DB111+AND(DC$68=Hire_Month,DB111&gt;0)*DB111*(1+Annual_Cost_of_Living_Adjustment))*(End_Date&gt;=DC$70)</f>
        <v>0</v>
      </c>
      <c r="DD111" s="460">
        <f>(DD$70=Hire_Date)*Monthly_Salary+(AND(DD$68&lt;&gt;Hire_Month)*DC111+AND(DD$68=Hire_Month,DC111&gt;0)*DC111*(1+Annual_Cost_of_Living_Adjustment))*(End_Date&gt;=DD$70)</f>
        <v>0</v>
      </c>
      <c r="DE111" s="460">
        <f>(DE$70=Hire_Date)*Monthly_Salary+(AND(DE$68&lt;&gt;Hire_Month)*DD111+AND(DE$68=Hire_Month,DD111&gt;0)*DD111*(1+Annual_Cost_of_Living_Adjustment))*(End_Date&gt;=DE$70)</f>
        <v>0</v>
      </c>
      <c r="DF111" s="460">
        <f>(DF$70=Hire_Date)*Monthly_Salary+(AND(DF$68&lt;&gt;Hire_Month)*DE111+AND(DF$68=Hire_Month,DE111&gt;0)*DE111*(1+Annual_Cost_of_Living_Adjustment))*(End_Date&gt;=DF$70)</f>
        <v>0</v>
      </c>
      <c r="DG111" s="460">
        <f>(DG$70=Hire_Date)*Monthly_Salary+(AND(DG$68&lt;&gt;Hire_Month)*DF111+AND(DG$68=Hire_Month,DF111&gt;0)*DF111*(1+Annual_Cost_of_Living_Adjustment))*(End_Date&gt;=DG$70)</f>
        <v>0</v>
      </c>
      <c r="DH111" s="460">
        <f>(DH$70=Hire_Date)*Monthly_Salary+(AND(DH$68&lt;&gt;Hire_Month)*DG111+AND(DH$68=Hire_Month,DG111&gt;0)*DG111*(1+Annual_Cost_of_Living_Adjustment))*(End_Date&gt;=DH$70)</f>
        <v>0</v>
      </c>
      <c r="DI111" s="460">
        <f>(DI$70=Hire_Date)*Monthly_Salary+(AND(DI$68&lt;&gt;Hire_Month)*DH111+AND(DI$68=Hire_Month,DH111&gt;0)*DH111*(1+Annual_Cost_of_Living_Adjustment))*(End_Date&gt;=DI$70)</f>
        <v>0</v>
      </c>
      <c r="DJ111" s="460">
        <f>(DJ$70=Hire_Date)*Monthly_Salary+(AND(DJ$68&lt;&gt;Hire_Month)*DI111+AND(DJ$68=Hire_Month,DI111&gt;0)*DI111*(1+Annual_Cost_of_Living_Adjustment))*(End_Date&gt;=DJ$70)</f>
        <v>0</v>
      </c>
      <c r="DK111" s="460">
        <f>(DK$70=Hire_Date)*Monthly_Salary+(AND(DK$68&lt;&gt;Hire_Month)*DJ111+AND(DK$68=Hire_Month,DJ111&gt;0)*DJ111*(1+Annual_Cost_of_Living_Adjustment))*(End_Date&gt;=DK$70)</f>
        <v>0</v>
      </c>
      <c r="DL111" s="460">
        <f>(DL$70=Hire_Date)*Monthly_Salary+(AND(DL$68&lt;&gt;Hire_Month)*DK111+AND(DL$68=Hire_Month,DK111&gt;0)*DK111*(1+Annual_Cost_of_Living_Adjustment))*(End_Date&gt;=DL$70)</f>
        <v>0</v>
      </c>
      <c r="DM111" s="460">
        <f>(DM$70=Hire_Date)*Monthly_Salary+(AND(DM$68&lt;&gt;Hire_Month)*DL111+AND(DM$68=Hire_Month,DL111&gt;0)*DL111*(1+Annual_Cost_of_Living_Adjustment))*(End_Date&gt;=DM$70)</f>
        <v>0</v>
      </c>
      <c r="DN111" s="460">
        <f>(DN$70=Hire_Date)*Monthly_Salary+(AND(DN$68&lt;&gt;Hire_Month)*DM111+AND(DN$68=Hire_Month,DM111&gt;0)*DM111*(1+Annual_Cost_of_Living_Adjustment))*(End_Date&gt;=DN$70)</f>
        <v>0</v>
      </c>
      <c r="DO111" s="460">
        <f>(DO$70=Hire_Date)*Monthly_Salary+(AND(DO$68&lt;&gt;Hire_Month)*DN111+AND(DO$68=Hire_Month,DN111&gt;0)*DN111*(1+Annual_Cost_of_Living_Adjustment))*(End_Date&gt;=DO$70)</f>
        <v>0</v>
      </c>
      <c r="DP111" s="460">
        <f>(DP$70=Hire_Date)*Monthly_Salary+(AND(DP$68&lt;&gt;Hire_Month)*DO111+AND(DP$68=Hire_Month,DO111&gt;0)*DO111*(1+Annual_Cost_of_Living_Adjustment))*(End_Date&gt;=DP$70)</f>
        <v>0</v>
      </c>
      <c r="DQ111" s="460">
        <f>(DQ$70=Hire_Date)*Monthly_Salary+(AND(DQ$68&lt;&gt;Hire_Month)*DP111+AND(DQ$68=Hire_Month,DP111&gt;0)*DP111*(1+Annual_Cost_of_Living_Adjustment))*(End_Date&gt;=DQ$70)</f>
        <v>0</v>
      </c>
      <c r="DR111" s="460">
        <f>(DR$70=Hire_Date)*Monthly_Salary+(AND(DR$68&lt;&gt;Hire_Month)*DQ111+AND(DR$68=Hire_Month,DQ111&gt;0)*DQ111*(1+Annual_Cost_of_Living_Adjustment))*(End_Date&gt;=DR$70)</f>
        <v>0</v>
      </c>
      <c r="DS111" s="460">
        <f>(DS$70=Hire_Date)*Monthly_Salary+(AND(DS$68&lt;&gt;Hire_Month)*DR111+AND(DS$68=Hire_Month,DR111&gt;0)*DR111*(1+Annual_Cost_of_Living_Adjustment))*(End_Date&gt;=DS$70)</f>
        <v>0</v>
      </c>
      <c r="DT111" s="460">
        <f>(DT$70=Hire_Date)*Monthly_Salary+(AND(DT$68&lt;&gt;Hire_Month)*DS111+AND(DT$68=Hire_Month,DS111&gt;0)*DS111*(1+Annual_Cost_of_Living_Adjustment))*(End_Date&gt;=DT$70)</f>
        <v>0</v>
      </c>
      <c r="DU111" s="460">
        <f>(DU$70=Hire_Date)*Monthly_Salary+(AND(DU$68&lt;&gt;Hire_Month)*DT111+AND(DU$68=Hire_Month,DT111&gt;0)*DT111*(1+Annual_Cost_of_Living_Adjustment))*(End_Date&gt;=DU$70)</f>
        <v>0</v>
      </c>
      <c r="DV111" s="460">
        <f>(DV$70=Hire_Date)*Monthly_Salary+(AND(DV$68&lt;&gt;Hire_Month)*DU111+AND(DV$68=Hire_Month,DU111&gt;0)*DU111*(1+Annual_Cost_of_Living_Adjustment))*(End_Date&gt;=DV$70)</f>
        <v>0</v>
      </c>
      <c r="DW111" s="460">
        <f>(DW$70=Hire_Date)*Monthly_Salary+(AND(DW$68&lt;&gt;Hire_Month)*DV111+AND(DW$68=Hire_Month,DV111&gt;0)*DV111*(1+Annual_Cost_of_Living_Adjustment))*(End_Date&gt;=DW$70)</f>
        <v>0</v>
      </c>
      <c r="DX111" s="460">
        <f>(DX$70=Hire_Date)*Monthly_Salary+(AND(DX$68&lt;&gt;Hire_Month)*DW111+AND(DX$68=Hire_Month,DW111&gt;0)*DW111*(1+Annual_Cost_of_Living_Adjustment))*(End_Date&gt;=DX$70)</f>
        <v>0</v>
      </c>
      <c r="DY111" s="460">
        <f>(DY$70=Hire_Date)*Monthly_Salary+(AND(DY$68&lt;&gt;Hire_Month)*DX111+AND(DY$68=Hire_Month,DX111&gt;0)*DX111*(1+Annual_Cost_of_Living_Adjustment))*(End_Date&gt;=DY$70)</f>
        <v>0</v>
      </c>
      <c r="DZ111" s="460">
        <f>(DZ$70=Hire_Date)*Monthly_Salary+(AND(DZ$68&lt;&gt;Hire_Month)*DY111+AND(DZ$68=Hire_Month,DY111&gt;0)*DY111*(1+Annual_Cost_of_Living_Adjustment))*(End_Date&gt;=DZ$70)</f>
        <v>0</v>
      </c>
      <c r="EA111" s="460">
        <f>(EA$70=Hire_Date)*Monthly_Salary+(AND(EA$68&lt;&gt;Hire_Month)*DZ111+AND(EA$68=Hire_Month,DZ111&gt;0)*DZ111*(1+Annual_Cost_of_Living_Adjustment))*(End_Date&gt;=EA$70)</f>
        <v>0</v>
      </c>
      <c r="EB111" s="460">
        <f>(EB$70=Hire_Date)*Monthly_Salary+(AND(EB$68&lt;&gt;Hire_Month)*EA111+AND(EB$68=Hire_Month,EA111&gt;0)*EA111*(1+Annual_Cost_of_Living_Adjustment))*(End_Date&gt;=EB$70)</f>
        <v>0</v>
      </c>
      <c r="EC111" s="460">
        <f>(EC$70=Hire_Date)*Monthly_Salary+(AND(EC$68&lt;&gt;Hire_Month)*EB111+AND(EC$68=Hire_Month,EB111&gt;0)*EB111*(1+Annual_Cost_of_Living_Adjustment))*(End_Date&gt;=EC$70)</f>
        <v>0</v>
      </c>
      <c r="ED111" s="460">
        <f>(ED$70=Hire_Date)*Monthly_Salary+(AND(ED$68&lt;&gt;Hire_Month)*EC111+AND(ED$68=Hire_Month,EC111&gt;0)*EC111*(1+Annual_Cost_of_Living_Adjustment))*(End_Date&gt;=ED$70)</f>
        <v>0</v>
      </c>
      <c r="EE111" s="460">
        <f>(EE$70=Hire_Date)*Monthly_Salary+(AND(EE$68&lt;&gt;Hire_Month)*ED111+AND(EE$68=Hire_Month,ED111&gt;0)*ED111*(1+Annual_Cost_of_Living_Adjustment))*(End_Date&gt;=EE$70)</f>
        <v>0</v>
      </c>
      <c r="EF111" s="461">
        <f>(EF$70=Hire_Date)*Monthly_Salary+(AND(EF$68&lt;&gt;Hire_Month)*EE111+AND(EF$68=Hire_Month,EE111&gt;0)*EE111*(1+Annual_Cost_of_Living_Adjustment))*(End_Date&gt;=EF$70)</f>
        <v>0</v>
      </c>
      <c r="EG111" s="461">
        <f>(EG$70=Hire_Date)*Monthly_Salary+(AND(EG$68&lt;&gt;Hire_Month)*EF111+AND(EG$68=Hire_Month,EF111&gt;0)*EF111*(1+Annual_Cost_of_Living_Adjustment))*(End_Date&gt;=EG$70)</f>
        <v>0</v>
      </c>
      <c r="EH111" s="461">
        <f>(EH$70=Hire_Date)*Monthly_Salary+(AND(EH$68&lt;&gt;Hire_Month)*EG111+AND(EH$68=Hire_Month,EG111&gt;0)*EG111*(1+Annual_Cost_of_Living_Adjustment))*(End_Date&gt;=EH$70)</f>
        <v>0</v>
      </c>
      <c r="EI111" s="461">
        <f>(EI$70=Hire_Date)*Monthly_Salary+(AND(EI$68&lt;&gt;Hire_Month)*EH111+AND(EI$68=Hire_Month,EH111&gt;0)*EH111*(1+Annual_Cost_of_Living_Adjustment))*(End_Date&gt;=EI$70)</f>
        <v>0</v>
      </c>
      <c r="EJ111" s="461">
        <f>(EJ$70=Hire_Date)*Monthly_Salary+(AND(EJ$68&lt;&gt;Hire_Month)*EI111+AND(EJ$68=Hire_Month,EI111&gt;0)*EI111*(1+Annual_Cost_of_Living_Adjustment))*(End_Date&gt;=EJ$70)</f>
        <v>0</v>
      </c>
      <c r="EK111" s="461">
        <f>(EK$70=Hire_Date)*Monthly_Salary+(AND(EK$68&lt;&gt;Hire_Month)*EJ111+AND(EK$68=Hire_Month,EJ111&gt;0)*EJ111*(1+Annual_Cost_of_Living_Adjustment))*(End_Date&gt;=EK$70)</f>
        <v>0</v>
      </c>
      <c r="EL111" s="461">
        <f>(EL$70=Hire_Date)*Monthly_Salary+(AND(EL$68&lt;&gt;Hire_Month)*EK111+AND(EL$68=Hire_Month,EK111&gt;0)*EK111*(1+Annual_Cost_of_Living_Adjustment))*(End_Date&gt;=EL$70)</f>
        <v>0</v>
      </c>
      <c r="EM111" s="461">
        <f>(EM$70=Hire_Date)*Monthly_Salary+(AND(EM$68&lt;&gt;Hire_Month)*EL111+AND(EM$68=Hire_Month,EL111&gt;0)*EL111*(1+Annual_Cost_of_Living_Adjustment))*(End_Date&gt;=EM$70)</f>
        <v>0</v>
      </c>
      <c r="EN111" s="461">
        <f>(EN$70=Hire_Date)*Monthly_Salary+(AND(EN$68&lt;&gt;Hire_Month)*EM111+AND(EN$68=Hire_Month,EM111&gt;0)*EM111*(1+Annual_Cost_of_Living_Adjustment))*(End_Date&gt;=EN$70)</f>
        <v>0</v>
      </c>
      <c r="EO111" s="461">
        <f>(EO$70=Hire_Date)*Monthly_Salary+(AND(EO$68&lt;&gt;Hire_Month)*EN111+AND(EO$68=Hire_Month,EN111&gt;0)*EN111*(1+Annual_Cost_of_Living_Adjustment))*(End_Date&gt;=EO$70)</f>
        <v>0</v>
      </c>
      <c r="EP111" s="461">
        <f>(EP$70=Hire_Date)*Monthly_Salary+(AND(EP$68&lt;&gt;Hire_Month)*EO111+AND(EP$68=Hire_Month,EO111&gt;0)*EO111*(1+Annual_Cost_of_Living_Adjustment))*(End_Date&gt;=EP$70)</f>
        <v>0</v>
      </c>
      <c r="EQ111" s="461">
        <f>(EQ$70=Hire_Date)*Monthly_Salary+(AND(EQ$68&lt;&gt;Hire_Month)*EP111+AND(EQ$68=Hire_Month,EP111&gt;0)*EP111*(1+Annual_Cost_of_Living_Adjustment))*(End_Date&gt;=EQ$70)</f>
        <v>0</v>
      </c>
      <c r="ER111" s="461">
        <f>(ER$70=Hire_Date)*Monthly_Salary+(AND(ER$68&lt;&gt;Hire_Month)*EQ111+AND(ER$68=Hire_Month,EQ111&gt;0)*EQ111*(1+Annual_Cost_of_Living_Adjustment))*(End_Date&gt;=ER$70)</f>
        <v>0</v>
      </c>
      <c r="ES111" s="371"/>
      <c r="ET111" s="1"/>
      <c r="EU111" s="390"/>
      <c r="EV111" s="462" t="str">
        <f t="shared" si="100"/>
        <v>Customer service</v>
      </c>
      <c r="EW111" s="463">
        <f>($K111&lt;DATE(Starting_Year,1,1))*1</f>
        <v>0</v>
      </c>
      <c r="EX111" s="463">
        <f>+COUNTIF(Q111,"&gt;0")*FTE</f>
        <v>0</v>
      </c>
      <c r="EY111" s="463">
        <f>+COUNTIF(R111,"&gt;0")*FTE</f>
        <v>0</v>
      </c>
      <c r="EZ111" s="463">
        <f>+COUNTIF(S111,"&gt;0")*FTE</f>
        <v>0</v>
      </c>
      <c r="FA111" s="463">
        <f>+COUNTIF(T111,"&gt;0")*FTE</f>
        <v>0</v>
      </c>
      <c r="FB111" s="463">
        <f>+COUNTIF(U111,"&gt;0")*FTE</f>
        <v>0</v>
      </c>
      <c r="FC111" s="463">
        <f>+COUNTIF(V111,"&gt;0")*FTE</f>
        <v>0</v>
      </c>
      <c r="FD111" s="463">
        <f>+COUNTIF(W111,"&gt;0")*FTE</f>
        <v>0</v>
      </c>
      <c r="FE111" s="463">
        <f>+COUNTIF(X111,"&gt;0")*FTE</f>
        <v>0</v>
      </c>
      <c r="FF111" s="463">
        <f>+COUNTIF(Y111,"&gt;0")*FTE</f>
        <v>0</v>
      </c>
      <c r="FG111" s="463">
        <f>+COUNTIF(Z111,"&gt;0")*FTE</f>
        <v>0</v>
      </c>
      <c r="FH111" s="463">
        <f>+COUNTIF(AA111,"&gt;0")*FTE</f>
        <v>0</v>
      </c>
      <c r="FI111" s="463">
        <f>+COUNTIF(AB111,"&gt;0")*FTE</f>
        <v>0</v>
      </c>
      <c r="FJ111" s="463">
        <f>+COUNTIF(AC111,"&gt;0")*FTE</f>
        <v>0</v>
      </c>
      <c r="FK111" s="463">
        <f>+COUNTIF(AD111,"&gt;0")*FTE</f>
        <v>0</v>
      </c>
      <c r="FL111" s="463">
        <f>+COUNTIF(AE111,"&gt;0")*FTE</f>
        <v>0</v>
      </c>
      <c r="FM111" s="463">
        <f>+COUNTIF(AF111,"&gt;0")*FTE</f>
        <v>0</v>
      </c>
      <c r="FN111" s="463">
        <f>+COUNTIF(AG111,"&gt;0")*FTE</f>
        <v>0</v>
      </c>
      <c r="FO111" s="463">
        <f>+COUNTIF(AH111,"&gt;0")*FTE</f>
        <v>0</v>
      </c>
      <c r="FP111" s="463">
        <f>+COUNTIF(AI111,"&gt;0")*FTE</f>
        <v>0</v>
      </c>
      <c r="FQ111" s="463">
        <f>+COUNTIF(AJ111,"&gt;0")*FTE</f>
        <v>0</v>
      </c>
      <c r="FR111" s="463">
        <f>+COUNTIF(AK111,"&gt;0")*FTE</f>
        <v>0</v>
      </c>
      <c r="FS111" s="463">
        <f>+COUNTIF(AL111,"&gt;0")*FTE</f>
        <v>0</v>
      </c>
      <c r="FT111" s="463">
        <f>+COUNTIF(AM111,"&gt;0")*FTE</f>
        <v>0</v>
      </c>
      <c r="FU111" s="463">
        <f>+COUNTIF(AN111,"&gt;0")*FTE</f>
        <v>0</v>
      </c>
      <c r="FV111" s="463">
        <f>+COUNTIF(AO111,"&gt;0")*FTE</f>
        <v>0</v>
      </c>
      <c r="FW111" s="463">
        <f>+COUNTIF(AP111,"&gt;0")*FTE</f>
        <v>0</v>
      </c>
      <c r="FX111" s="463">
        <f>+COUNTIF(AQ111,"&gt;0")*FTE</f>
        <v>0</v>
      </c>
      <c r="FY111" s="463">
        <f>+COUNTIF(AR111,"&gt;0")*FTE</f>
        <v>0</v>
      </c>
      <c r="FZ111" s="463">
        <f>+COUNTIF(AS111,"&gt;0")*FTE</f>
        <v>0</v>
      </c>
      <c r="GA111" s="463">
        <f>+COUNTIF(AT111,"&gt;0")*FTE</f>
        <v>0</v>
      </c>
      <c r="GB111" s="463">
        <f>+COUNTIF(AU111,"&gt;0")*FTE</f>
        <v>0</v>
      </c>
      <c r="GC111" s="463">
        <f>+COUNTIF(AV111,"&gt;0")*FTE</f>
        <v>0</v>
      </c>
      <c r="GD111" s="463">
        <f>+COUNTIF(AW111,"&gt;0")*FTE</f>
        <v>0</v>
      </c>
      <c r="GE111" s="463">
        <f>+COUNTIF(AX111,"&gt;0")*FTE</f>
        <v>0</v>
      </c>
      <c r="GF111" s="463">
        <f>+COUNTIF(AY111,"&gt;0")*FTE</f>
        <v>0</v>
      </c>
      <c r="GG111" s="463">
        <f>+COUNTIF(AZ111,"&gt;0")*FTE</f>
        <v>0</v>
      </c>
      <c r="GH111" s="463">
        <f>+COUNTIF(BA111,"&gt;0")*FTE</f>
        <v>0</v>
      </c>
      <c r="GI111" s="463">
        <f>+COUNTIF(BB111,"&gt;0")*FTE</f>
        <v>0</v>
      </c>
      <c r="GJ111" s="463">
        <f>+COUNTIF(BC111,"&gt;0")*FTE</f>
        <v>0</v>
      </c>
      <c r="GK111" s="463">
        <f>+COUNTIF(BD111,"&gt;0")*FTE</f>
        <v>0</v>
      </c>
      <c r="GL111" s="463">
        <f>+COUNTIF(BE111,"&gt;0")*FTE</f>
        <v>0</v>
      </c>
      <c r="GM111" s="463">
        <f>+COUNTIF(BF111,"&gt;0")*FTE</f>
        <v>0</v>
      </c>
      <c r="GN111" s="463">
        <f>+COUNTIF(BG111,"&gt;0")*FTE</f>
        <v>0</v>
      </c>
      <c r="GO111" s="463">
        <f>+COUNTIF(BH111,"&gt;0")*FTE</f>
        <v>0</v>
      </c>
      <c r="GP111" s="463">
        <f>+COUNTIF(BI111,"&gt;0")*FTE</f>
        <v>0</v>
      </c>
      <c r="GQ111" s="463">
        <f>+COUNTIF(BJ111,"&gt;0")*FTE</f>
        <v>0</v>
      </c>
      <c r="GR111" s="463">
        <f>+COUNTIF(BK111,"&gt;0")*FTE</f>
        <v>0</v>
      </c>
      <c r="GS111" s="463">
        <f>+COUNTIF(BL111,"&gt;0")*FTE</f>
        <v>0</v>
      </c>
      <c r="GT111" s="463">
        <f>+COUNTIF(BM111,"&gt;0")*FTE</f>
        <v>0</v>
      </c>
      <c r="GU111" s="463">
        <f>+COUNTIF(BN111,"&gt;0")*FTE</f>
        <v>0</v>
      </c>
      <c r="GV111" s="463">
        <f>+COUNTIF(BO111,"&gt;0")*FTE</f>
        <v>0</v>
      </c>
      <c r="GW111" s="463">
        <f>+COUNTIF(BP111,"&gt;0")*FTE</f>
        <v>0</v>
      </c>
      <c r="GX111" s="463">
        <f>+COUNTIF(BQ111,"&gt;0")*FTE</f>
        <v>0</v>
      </c>
      <c r="GY111" s="463">
        <f>+COUNTIF(BR111,"&gt;0")*FTE</f>
        <v>0</v>
      </c>
      <c r="GZ111" s="463">
        <f>+COUNTIF(BS111,"&gt;0")*FTE</f>
        <v>0</v>
      </c>
      <c r="HA111" s="463">
        <f>+COUNTIF(BT111,"&gt;0")*FTE</f>
        <v>0</v>
      </c>
      <c r="HB111" s="463">
        <f>+COUNTIF(BU111,"&gt;0")*FTE</f>
        <v>0</v>
      </c>
      <c r="HC111" s="463">
        <f>+COUNTIF(BV111,"&gt;0")*FTE</f>
        <v>0</v>
      </c>
      <c r="HD111" s="463">
        <f>+COUNTIF(BW111,"&gt;0")*FTE</f>
        <v>0</v>
      </c>
      <c r="HE111" s="463">
        <f>+COUNTIF(BX111,"&gt;0")*FTE</f>
        <v>0</v>
      </c>
      <c r="HF111" s="463">
        <f>+COUNTIF(BY111,"&gt;0")*FTE</f>
        <v>0</v>
      </c>
      <c r="HG111" s="463">
        <f>+COUNTIF(BZ111,"&gt;0")*FTE</f>
        <v>0</v>
      </c>
      <c r="HH111" s="463">
        <f>+COUNTIF(CA111,"&gt;0")*FTE</f>
        <v>0</v>
      </c>
      <c r="HI111" s="463">
        <f>+COUNTIF(CB111,"&gt;0")*FTE</f>
        <v>0</v>
      </c>
      <c r="HJ111" s="463">
        <f>+COUNTIF(CC111,"&gt;0")*FTE</f>
        <v>0</v>
      </c>
      <c r="HK111" s="463">
        <f>+COUNTIF(CD111,"&gt;0")*FTE</f>
        <v>0</v>
      </c>
      <c r="HL111" s="463">
        <f>+COUNTIF(CE111,"&gt;0")*FTE</f>
        <v>0</v>
      </c>
      <c r="HM111" s="463">
        <f>+COUNTIF(CF111,"&gt;0")*FTE</f>
        <v>0</v>
      </c>
      <c r="HN111" s="463">
        <f>+COUNTIF(CG111,"&gt;0")*FTE</f>
        <v>0</v>
      </c>
      <c r="HO111" s="463">
        <f>+COUNTIF(CH111,"&gt;0")*FTE</f>
        <v>0</v>
      </c>
      <c r="HP111" s="463">
        <f>+COUNTIF(CI111,"&gt;0")*FTE</f>
        <v>0</v>
      </c>
      <c r="HQ111" s="463">
        <f>+COUNTIF(CJ111,"&gt;0")*FTE</f>
        <v>0</v>
      </c>
      <c r="HR111" s="463">
        <f>+COUNTIF(CK111,"&gt;0")*FTE</f>
        <v>0</v>
      </c>
      <c r="HS111" s="463">
        <f>+COUNTIF(CL111,"&gt;0")*FTE</f>
        <v>0</v>
      </c>
      <c r="HT111" s="463">
        <f>+COUNTIF(CM111,"&gt;0")*FTE</f>
        <v>0</v>
      </c>
      <c r="HU111" s="463">
        <f>+COUNTIF(CN111,"&gt;0")*FTE</f>
        <v>0</v>
      </c>
      <c r="HV111" s="463">
        <f>+COUNTIF(CO111,"&gt;0")*FTE</f>
        <v>0</v>
      </c>
      <c r="HW111" s="463">
        <f>+COUNTIF(CP111,"&gt;0")*FTE</f>
        <v>0</v>
      </c>
      <c r="HX111" s="463">
        <f>+COUNTIF(CQ111,"&gt;0")*FTE</f>
        <v>0</v>
      </c>
      <c r="HY111" s="463">
        <f>+COUNTIF(CR111,"&gt;0")*FTE</f>
        <v>0</v>
      </c>
      <c r="HZ111" s="463">
        <f>+COUNTIF(CS111,"&gt;0")*FTE</f>
        <v>0</v>
      </c>
      <c r="IA111" s="463">
        <f>+COUNTIF(CT111,"&gt;0")*FTE</f>
        <v>0</v>
      </c>
      <c r="IB111" s="463">
        <f>+COUNTIF(CU111,"&gt;0")*FTE</f>
        <v>0</v>
      </c>
      <c r="IC111" s="463">
        <f>+COUNTIF(CV111,"&gt;0")*FTE</f>
        <v>0</v>
      </c>
      <c r="ID111" s="463">
        <f>+COUNTIF(CW111,"&gt;0")*FTE</f>
        <v>0</v>
      </c>
      <c r="IE111" s="463">
        <f>+COUNTIF(CX111,"&gt;0")*FTE</f>
        <v>0</v>
      </c>
      <c r="IF111" s="463">
        <f>+COUNTIF(CY111,"&gt;0")*FTE</f>
        <v>0</v>
      </c>
      <c r="IG111" s="463">
        <f>+COUNTIF(CZ111,"&gt;0")*FTE</f>
        <v>0</v>
      </c>
      <c r="IH111" s="463">
        <f>+COUNTIF(DA111,"&gt;0")*FTE</f>
        <v>0</v>
      </c>
      <c r="II111" s="463">
        <f>+COUNTIF(DB111,"&gt;0")*FTE</f>
        <v>0</v>
      </c>
      <c r="IJ111" s="463">
        <f>+COUNTIF(DC111,"&gt;0")*FTE</f>
        <v>0</v>
      </c>
      <c r="IK111" s="463">
        <f>+COUNTIF(DD111,"&gt;0")*FTE</f>
        <v>0</v>
      </c>
      <c r="IL111" s="463">
        <f>+COUNTIF(DE111,"&gt;0")*FTE</f>
        <v>0</v>
      </c>
      <c r="IM111" s="463">
        <f>+COUNTIF(DF111,"&gt;0")*FTE</f>
        <v>0</v>
      </c>
      <c r="IN111" s="463">
        <f>+COUNTIF(DG111,"&gt;0")*FTE</f>
        <v>0</v>
      </c>
      <c r="IO111" s="463">
        <f>+COUNTIF(DH111,"&gt;0")*FTE</f>
        <v>0</v>
      </c>
      <c r="IP111" s="463">
        <f>+COUNTIF(DI111,"&gt;0")*FTE</f>
        <v>0</v>
      </c>
      <c r="IQ111" s="463">
        <f>+COUNTIF(DJ111,"&gt;0")*FTE</f>
        <v>0</v>
      </c>
      <c r="IR111" s="463">
        <f>+COUNTIF(DK111,"&gt;0")*FTE</f>
        <v>0</v>
      </c>
      <c r="IS111" s="463">
        <f>+COUNTIF(DL111,"&gt;0")*FTE</f>
        <v>0</v>
      </c>
      <c r="IT111" s="463">
        <f>+COUNTIF(DM111,"&gt;0")*FTE</f>
        <v>0</v>
      </c>
      <c r="IU111" s="463">
        <f>+COUNTIF(DN111,"&gt;0")*FTE</f>
        <v>0</v>
      </c>
      <c r="IV111" s="463">
        <f>+COUNTIF(DO111,"&gt;0")*FTE</f>
        <v>0</v>
      </c>
      <c r="IW111" s="463">
        <f>+COUNTIF(DP111,"&gt;0")*FTE</f>
        <v>0</v>
      </c>
      <c r="IX111" s="463">
        <f>+COUNTIF(DQ111,"&gt;0")*FTE</f>
        <v>0</v>
      </c>
      <c r="IY111" s="463">
        <f>+COUNTIF(DR111,"&gt;0")*FTE</f>
        <v>0</v>
      </c>
      <c r="IZ111" s="463">
        <f>+COUNTIF(DS111,"&gt;0")*FTE</f>
        <v>0</v>
      </c>
      <c r="JA111" s="463">
        <f>+COUNTIF(DT111,"&gt;0")*FTE</f>
        <v>0</v>
      </c>
      <c r="JB111" s="463">
        <f>+COUNTIF(DU111,"&gt;0")*FTE</f>
        <v>0</v>
      </c>
      <c r="JC111" s="463">
        <f>+COUNTIF(DV111,"&gt;0")*FTE</f>
        <v>0</v>
      </c>
      <c r="JD111" s="463">
        <f>+COUNTIF(DW111,"&gt;0")*FTE</f>
        <v>0</v>
      </c>
      <c r="JE111" s="463">
        <f>+COUNTIF(DX111,"&gt;0")*FTE</f>
        <v>0</v>
      </c>
      <c r="JF111" s="463">
        <f>+COUNTIF(DY111,"&gt;0")*FTE</f>
        <v>0</v>
      </c>
      <c r="JG111" s="463">
        <f>+COUNTIF(DZ111,"&gt;0")*FTE</f>
        <v>0</v>
      </c>
      <c r="JH111" s="463">
        <f>+COUNTIF(EA111,"&gt;0")*FTE</f>
        <v>0</v>
      </c>
      <c r="JI111" s="463">
        <f>+COUNTIF(EB111,"&gt;0")*FTE</f>
        <v>0</v>
      </c>
      <c r="JJ111" s="463">
        <f>+COUNTIF(EC111,"&gt;0")*FTE</f>
        <v>0</v>
      </c>
      <c r="JK111" s="463">
        <f>+COUNTIF(ED111,"&gt;0")*FTE</f>
        <v>0</v>
      </c>
      <c r="JL111" s="463">
        <f>+COUNTIF(EE111,"&gt;0")*FTE</f>
        <v>0</v>
      </c>
      <c r="JM111" s="463">
        <f>+COUNTIF(EF111,"&gt;0")*FTE</f>
        <v>0</v>
      </c>
      <c r="JN111" s="463">
        <f>+COUNTIF(EG111,"&gt;0")*FTE</f>
        <v>0</v>
      </c>
      <c r="JO111" s="463">
        <f>+COUNTIF(EH111,"&gt;0")*FTE</f>
        <v>0</v>
      </c>
      <c r="JP111" s="463">
        <f>+COUNTIF(EI111,"&gt;0")*FTE</f>
        <v>0</v>
      </c>
      <c r="JQ111" s="463">
        <f>+COUNTIF(EJ111,"&gt;0")*FTE</f>
        <v>0</v>
      </c>
      <c r="JR111" s="463">
        <f>+COUNTIF(EK111,"&gt;0")*FTE</f>
        <v>0</v>
      </c>
      <c r="JS111" s="463">
        <f>+COUNTIF(EL111,"&gt;0")*FTE</f>
        <v>0</v>
      </c>
      <c r="JT111" s="463">
        <f>+COUNTIF(EM111,"&gt;0")*FTE</f>
        <v>0</v>
      </c>
      <c r="JU111" s="463">
        <f>+COUNTIF(EN111,"&gt;0")*FTE</f>
        <v>0</v>
      </c>
      <c r="JV111" s="463">
        <f>+COUNTIF(EO111,"&gt;0")*FTE</f>
        <v>0</v>
      </c>
      <c r="JW111" s="463">
        <f>+COUNTIF(EP111,"&gt;0")*FTE</f>
        <v>0</v>
      </c>
      <c r="JX111" s="463">
        <f>+COUNTIF(EQ111,"&gt;0")*FTE</f>
        <v>0</v>
      </c>
      <c r="JY111" s="463">
        <f>+COUNTIF(ER111,"&gt;0")*FTE</f>
        <v>0</v>
      </c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</row>
    <row r="112" ht="12.75" customHeight="1">
      <c r="A112" s="467"/>
      <c r="B112" s="505"/>
      <c r="C112" s="506"/>
      <c r="D112" s="507"/>
      <c r="E112" s="508"/>
      <c r="F112" s="507"/>
      <c r="G112" s="507"/>
      <c r="H112" s="507"/>
      <c r="I112" s="507"/>
      <c r="J112" s="509"/>
      <c r="K112" s="465">
        <f>+DATE((Starting_Year+F112-1)*ISNUMBER(F112)+2099*ISBLANK(F112),G112*ISNUMBER(G112)+12*ISBLANK(G112),1)</f>
        <v>73020</v>
      </c>
      <c r="L112" s="466">
        <f>+DATE((Starting_Year+H112-1)*ISNUMBER(H112)+2099*ISBLANK(H112),I112*ISNUMBER(I112)+12*ISBLANK(I112),1)</f>
        <v>73020</v>
      </c>
      <c r="M112" s="171">
        <f t="shared" si="98"/>
        <v>0</v>
      </c>
      <c r="N112" s="458" t="str">
        <f t="shared" si="99"/>
        <v/>
      </c>
      <c r="O112" s="82"/>
      <c r="P112" s="459"/>
      <c r="Q112" s="460">
        <f>(Q$70&gt;=Hire_Date)*Monthly_Salary+(AND(Q$68&lt;&gt;Hire_Month)*P112+AND(Q$68=Hire_Month,P112&gt;0)*P112*(1+Annual_Cost_of_Living_Adjustment))*(End_Date&gt;=Q$70)</f>
        <v>0</v>
      </c>
      <c r="R112" s="460">
        <f>(R$70=Hire_Date)*Monthly_Salary+(AND(R$68&lt;&gt;Hire_Month)*Q112+AND(R$68=Hire_Month,Q112&gt;0)*Q112*(1+Annual_Cost_of_Living_Adjustment))*(End_Date&gt;=R$70)</f>
        <v>0</v>
      </c>
      <c r="S112" s="460">
        <f>(S$70=Hire_Date)*Monthly_Salary+(AND(S$68&lt;&gt;Hire_Month)*R112+AND(S$68=Hire_Month,R112&gt;0)*R112*(1+Annual_Cost_of_Living_Adjustment))*(End_Date&gt;=S$70)</f>
        <v>0</v>
      </c>
      <c r="T112" s="460">
        <f>(T$70=Hire_Date)*Monthly_Salary+(AND(T$68&lt;&gt;Hire_Month)*S112+AND(T$68=Hire_Month,S112&gt;0)*S112*(1+Annual_Cost_of_Living_Adjustment))*(End_Date&gt;=T$70)</f>
        <v>0</v>
      </c>
      <c r="U112" s="460">
        <f>(U$70=Hire_Date)*Monthly_Salary+(AND(U$68&lt;&gt;Hire_Month)*T112+AND(U$68=Hire_Month,T112&gt;0)*T112*(1+Annual_Cost_of_Living_Adjustment))*(End_Date&gt;=U$70)</f>
        <v>0</v>
      </c>
      <c r="V112" s="460">
        <f>(V$70=Hire_Date)*Monthly_Salary+(AND(V$68&lt;&gt;Hire_Month)*U112+AND(V$68=Hire_Month,U112&gt;0)*U112*(1+Annual_Cost_of_Living_Adjustment))*(End_Date&gt;=V$70)</f>
        <v>0</v>
      </c>
      <c r="W112" s="460">
        <f>(W$70=Hire_Date)*Monthly_Salary+(AND(W$68&lt;&gt;Hire_Month)*V112+AND(W$68=Hire_Month,V112&gt;0)*V112*(1+Annual_Cost_of_Living_Adjustment))*(End_Date&gt;=W$70)</f>
        <v>0</v>
      </c>
      <c r="X112" s="460">
        <f>(X$70=Hire_Date)*Monthly_Salary+(AND(X$68&lt;&gt;Hire_Month)*W112+AND(X$68=Hire_Month,W112&gt;0)*W112*(1+Annual_Cost_of_Living_Adjustment))*(End_Date&gt;=X$70)</f>
        <v>0</v>
      </c>
      <c r="Y112" s="460">
        <f>(Y$70=Hire_Date)*Monthly_Salary+(AND(Y$68&lt;&gt;Hire_Month)*X112+AND(Y$68=Hire_Month,X112&gt;0)*X112*(1+Annual_Cost_of_Living_Adjustment))*(End_Date&gt;=Y$70)</f>
        <v>0</v>
      </c>
      <c r="Z112" s="460">
        <f>(Z$70=Hire_Date)*Monthly_Salary+(AND(Z$68&lt;&gt;Hire_Month)*Y112+AND(Z$68=Hire_Month,Y112&gt;0)*Y112*(1+Annual_Cost_of_Living_Adjustment))*(End_Date&gt;=Z$70)</f>
        <v>0</v>
      </c>
      <c r="AA112" s="460">
        <f>(AA$70=Hire_Date)*Monthly_Salary+(AND(AA$68&lt;&gt;Hire_Month)*Z112+AND(AA$68=Hire_Month,Z112&gt;0)*Z112*(1+Annual_Cost_of_Living_Adjustment))*(End_Date&gt;=AA$70)</f>
        <v>0</v>
      </c>
      <c r="AB112" s="460">
        <f>(AB$70=Hire_Date)*Monthly_Salary+(AND(AB$68&lt;&gt;Hire_Month)*AA112+AND(AB$68=Hire_Month,AA112&gt;0)*AA112*(1+Annual_Cost_of_Living_Adjustment))*(End_Date&gt;=AB$70)</f>
        <v>0</v>
      </c>
      <c r="AC112" s="460">
        <f>(AC$70=Hire_Date)*Monthly_Salary+(AND(AC$68&lt;&gt;Hire_Month)*AB112+AND(AC$68=Hire_Month,AB112&gt;0)*AB112*(1+Annual_Cost_of_Living_Adjustment))*(End_Date&gt;=AC$70)</f>
        <v>0</v>
      </c>
      <c r="AD112" s="460">
        <f>(AD$70=Hire_Date)*Monthly_Salary+(AND(AD$68&lt;&gt;Hire_Month)*AC112+AND(AD$68=Hire_Month,AC112&gt;0)*AC112*(1+Annual_Cost_of_Living_Adjustment))*(End_Date&gt;=AD$70)</f>
        <v>0</v>
      </c>
      <c r="AE112" s="460">
        <f>(AE$70=Hire_Date)*Monthly_Salary+(AND(AE$68&lt;&gt;Hire_Month)*AD112+AND(AE$68=Hire_Month,AD112&gt;0)*AD112*(1+Annual_Cost_of_Living_Adjustment))*(End_Date&gt;=AE$70)</f>
        <v>0</v>
      </c>
      <c r="AF112" s="460">
        <f>(AF$70=Hire_Date)*Monthly_Salary+(AND(AF$68&lt;&gt;Hire_Month)*AE112+AND(AF$68=Hire_Month,AE112&gt;0)*AE112*(1+Annual_Cost_of_Living_Adjustment))*(End_Date&gt;=AF$70)</f>
        <v>0</v>
      </c>
      <c r="AG112" s="460">
        <f>(AG$70=Hire_Date)*Monthly_Salary+(AND(AG$68&lt;&gt;Hire_Month)*AF112+AND(AG$68=Hire_Month,AF112&gt;0)*AF112*(1+Annual_Cost_of_Living_Adjustment))*(End_Date&gt;=AG$70)</f>
        <v>0</v>
      </c>
      <c r="AH112" s="460">
        <f>(AH$70=Hire_Date)*Monthly_Salary+(AND(AH$68&lt;&gt;Hire_Month)*AG112+AND(AH$68=Hire_Month,AG112&gt;0)*AG112*(1+Annual_Cost_of_Living_Adjustment))*(End_Date&gt;=AH$70)</f>
        <v>0</v>
      </c>
      <c r="AI112" s="460">
        <f>(AI$70=Hire_Date)*Monthly_Salary+(AND(AI$68&lt;&gt;Hire_Month)*AH112+AND(AI$68=Hire_Month,AH112&gt;0)*AH112*(1+Annual_Cost_of_Living_Adjustment))*(End_Date&gt;=AI$70)</f>
        <v>0</v>
      </c>
      <c r="AJ112" s="460">
        <f>(AJ$70=Hire_Date)*Monthly_Salary+(AND(AJ$68&lt;&gt;Hire_Month)*AI112+AND(AJ$68=Hire_Month,AI112&gt;0)*AI112*(1+Annual_Cost_of_Living_Adjustment))*(End_Date&gt;=AJ$70)</f>
        <v>0</v>
      </c>
      <c r="AK112" s="460">
        <f>(AK$70=Hire_Date)*Monthly_Salary+(AND(AK$68&lt;&gt;Hire_Month)*AJ112+AND(AK$68=Hire_Month,AJ112&gt;0)*AJ112*(1+Annual_Cost_of_Living_Adjustment))*(End_Date&gt;=AK$70)</f>
        <v>0</v>
      </c>
      <c r="AL112" s="460">
        <f>(AL$70=Hire_Date)*Monthly_Salary+(AND(AL$68&lt;&gt;Hire_Month)*AK112+AND(AL$68=Hire_Month,AK112&gt;0)*AK112*(1+Annual_Cost_of_Living_Adjustment))*(End_Date&gt;=AL$70)</f>
        <v>0</v>
      </c>
      <c r="AM112" s="460">
        <f>(AM$70=Hire_Date)*Monthly_Salary+(AND(AM$68&lt;&gt;Hire_Month)*AL112+AND(AM$68=Hire_Month,AL112&gt;0)*AL112*(1+Annual_Cost_of_Living_Adjustment))*(End_Date&gt;=AM$70)</f>
        <v>0</v>
      </c>
      <c r="AN112" s="460">
        <f>(AN$70=Hire_Date)*Monthly_Salary+(AND(AN$68&lt;&gt;Hire_Month)*AM112+AND(AN$68=Hire_Month,AM112&gt;0)*AM112*(1+Annual_Cost_of_Living_Adjustment))*(End_Date&gt;=AN$70)</f>
        <v>0</v>
      </c>
      <c r="AO112" s="460">
        <f>(AO$70=Hire_Date)*Monthly_Salary+(AND(AO$68&lt;&gt;Hire_Month)*AN112+AND(AO$68=Hire_Month,AN112&gt;0)*AN112*(1+Annual_Cost_of_Living_Adjustment))*(End_Date&gt;=AO$70)</f>
        <v>0</v>
      </c>
      <c r="AP112" s="460">
        <f>(AP$70=Hire_Date)*Monthly_Salary+(AND(AP$68&lt;&gt;Hire_Month)*AO112+AND(AP$68=Hire_Month,AO112&gt;0)*AO112*(1+Annual_Cost_of_Living_Adjustment))*(End_Date&gt;=AP$70)</f>
        <v>0</v>
      </c>
      <c r="AQ112" s="460">
        <f>(AQ$70=Hire_Date)*Monthly_Salary+(AND(AQ$68&lt;&gt;Hire_Month)*AP112+AND(AQ$68=Hire_Month,AP112&gt;0)*AP112*(1+Annual_Cost_of_Living_Adjustment))*(End_Date&gt;=AQ$70)</f>
        <v>0</v>
      </c>
      <c r="AR112" s="460">
        <f>(AR$70=Hire_Date)*Monthly_Salary+(AND(AR$68&lt;&gt;Hire_Month)*AQ112+AND(AR$68=Hire_Month,AQ112&gt;0)*AQ112*(1+Annual_Cost_of_Living_Adjustment))*(End_Date&gt;=AR$70)</f>
        <v>0</v>
      </c>
      <c r="AS112" s="460">
        <f>(AS$70=Hire_Date)*Monthly_Salary+(AND(AS$68&lt;&gt;Hire_Month)*AR112+AND(AS$68=Hire_Month,AR112&gt;0)*AR112*(1+Annual_Cost_of_Living_Adjustment))*(End_Date&gt;=AS$70)</f>
        <v>0</v>
      </c>
      <c r="AT112" s="460">
        <f>(AT$70=Hire_Date)*Monthly_Salary+(AND(AT$68&lt;&gt;Hire_Month)*AS112+AND(AT$68=Hire_Month,AS112&gt;0)*AS112*(1+Annual_Cost_of_Living_Adjustment))*(End_Date&gt;=AT$70)</f>
        <v>0</v>
      </c>
      <c r="AU112" s="460">
        <f>(AU$70=Hire_Date)*Monthly_Salary+(AND(AU$68&lt;&gt;Hire_Month)*AT112+AND(AU$68=Hire_Month,AT112&gt;0)*AT112*(1+Annual_Cost_of_Living_Adjustment))*(End_Date&gt;=AU$70)</f>
        <v>0</v>
      </c>
      <c r="AV112" s="460">
        <f>(AV$70=Hire_Date)*Monthly_Salary+(AND(AV$68&lt;&gt;Hire_Month)*AU112+AND(AV$68=Hire_Month,AU112&gt;0)*AU112*(1+Annual_Cost_of_Living_Adjustment))*(End_Date&gt;=AV$70)</f>
        <v>0</v>
      </c>
      <c r="AW112" s="460">
        <f>(AW$70=Hire_Date)*Monthly_Salary+(AND(AW$68&lt;&gt;Hire_Month)*AV112+AND(AW$68=Hire_Month,AV112&gt;0)*AV112*(1+Annual_Cost_of_Living_Adjustment))*(End_Date&gt;=AW$70)</f>
        <v>0</v>
      </c>
      <c r="AX112" s="460">
        <f>(AX$70=Hire_Date)*Monthly_Salary+(AND(AX$68&lt;&gt;Hire_Month)*AW112+AND(AX$68=Hire_Month,AW112&gt;0)*AW112*(1+Annual_Cost_of_Living_Adjustment))*(End_Date&gt;=AX$70)</f>
        <v>0</v>
      </c>
      <c r="AY112" s="460">
        <f>(AY$70=Hire_Date)*Monthly_Salary+(AND(AY$68&lt;&gt;Hire_Month)*AX112+AND(AY$68=Hire_Month,AX112&gt;0)*AX112*(1+Annual_Cost_of_Living_Adjustment))*(End_Date&gt;=AY$70)</f>
        <v>0</v>
      </c>
      <c r="AZ112" s="460">
        <f>(AZ$70=Hire_Date)*Monthly_Salary+(AND(AZ$68&lt;&gt;Hire_Month)*AY112+AND(AZ$68=Hire_Month,AY112&gt;0)*AY112*(1+Annual_Cost_of_Living_Adjustment))*(End_Date&gt;=AZ$70)</f>
        <v>0</v>
      </c>
      <c r="BA112" s="460">
        <f>(BA$70=Hire_Date)*Monthly_Salary+(AND(BA$68&lt;&gt;Hire_Month)*AZ112+AND(BA$68=Hire_Month,AZ112&gt;0)*AZ112*(1+Annual_Cost_of_Living_Adjustment))*(End_Date&gt;=BA$70)</f>
        <v>0</v>
      </c>
      <c r="BB112" s="460">
        <f>(BB$70=Hire_Date)*Monthly_Salary+(AND(BB$68&lt;&gt;Hire_Month)*BA112+AND(BB$68=Hire_Month,BA112&gt;0)*BA112*(1+Annual_Cost_of_Living_Adjustment))*(End_Date&gt;=BB$70)</f>
        <v>0</v>
      </c>
      <c r="BC112" s="460">
        <f>(BC$70=Hire_Date)*Monthly_Salary+(AND(BC$68&lt;&gt;Hire_Month)*BB112+AND(BC$68=Hire_Month,BB112&gt;0)*BB112*(1+Annual_Cost_of_Living_Adjustment))*(End_Date&gt;=BC$70)</f>
        <v>0</v>
      </c>
      <c r="BD112" s="460">
        <f>(BD$70=Hire_Date)*Monthly_Salary+(AND(BD$68&lt;&gt;Hire_Month)*BC112+AND(BD$68=Hire_Month,BC112&gt;0)*BC112*(1+Annual_Cost_of_Living_Adjustment))*(End_Date&gt;=BD$70)</f>
        <v>0</v>
      </c>
      <c r="BE112" s="460">
        <f>(BE$70=Hire_Date)*Monthly_Salary+(AND(BE$68&lt;&gt;Hire_Month)*BD112+AND(BE$68=Hire_Month,BD112&gt;0)*BD112*(1+Annual_Cost_of_Living_Adjustment))*(End_Date&gt;=BE$70)</f>
        <v>0</v>
      </c>
      <c r="BF112" s="460">
        <f>(BF$70=Hire_Date)*Monthly_Salary+(AND(BF$68&lt;&gt;Hire_Month)*BE112+AND(BF$68=Hire_Month,BE112&gt;0)*BE112*(1+Annual_Cost_of_Living_Adjustment))*(End_Date&gt;=BF$70)</f>
        <v>0</v>
      </c>
      <c r="BG112" s="460">
        <f>(BG$70=Hire_Date)*Monthly_Salary+(AND(BG$68&lt;&gt;Hire_Month)*BF112+AND(BG$68=Hire_Month,BF112&gt;0)*BF112*(1+Annual_Cost_of_Living_Adjustment))*(End_Date&gt;=BG$70)</f>
        <v>0</v>
      </c>
      <c r="BH112" s="460">
        <f>(BH$70=Hire_Date)*Monthly_Salary+(AND(BH$68&lt;&gt;Hire_Month)*BG112+AND(BH$68=Hire_Month,BG112&gt;0)*BG112*(1+Annual_Cost_of_Living_Adjustment))*(End_Date&gt;=BH$70)</f>
        <v>0</v>
      </c>
      <c r="BI112" s="460">
        <f>(BI$70=Hire_Date)*Monthly_Salary+(AND(BI$68&lt;&gt;Hire_Month)*BH112+AND(BI$68=Hire_Month,BH112&gt;0)*BH112*(1+Annual_Cost_of_Living_Adjustment))*(End_Date&gt;=BI$70)</f>
        <v>0</v>
      </c>
      <c r="BJ112" s="460">
        <f>(BJ$70=Hire_Date)*Monthly_Salary+(AND(BJ$68&lt;&gt;Hire_Month)*BI112+AND(BJ$68=Hire_Month,BI112&gt;0)*BI112*(1+Annual_Cost_of_Living_Adjustment))*(End_Date&gt;=BJ$70)</f>
        <v>0</v>
      </c>
      <c r="BK112" s="460">
        <f>(BK$70=Hire_Date)*Monthly_Salary+(AND(BK$68&lt;&gt;Hire_Month)*BJ112+AND(BK$68=Hire_Month,BJ112&gt;0)*BJ112*(1+Annual_Cost_of_Living_Adjustment))*(End_Date&gt;=BK$70)</f>
        <v>0</v>
      </c>
      <c r="BL112" s="460">
        <f>(BL$70=Hire_Date)*Monthly_Salary+(AND(BL$68&lt;&gt;Hire_Month)*BK112+AND(BL$68=Hire_Month,BK112&gt;0)*BK112*(1+Annual_Cost_of_Living_Adjustment))*(End_Date&gt;=BL$70)</f>
        <v>0</v>
      </c>
      <c r="BM112" s="460">
        <f>(BM$70=Hire_Date)*Monthly_Salary+(AND(BM$68&lt;&gt;Hire_Month)*BL112+AND(BM$68=Hire_Month,BL112&gt;0)*BL112*(1+Annual_Cost_of_Living_Adjustment))*(End_Date&gt;=BM$70)</f>
        <v>0</v>
      </c>
      <c r="BN112" s="460">
        <f>(BN$70=Hire_Date)*Monthly_Salary+(AND(BN$68&lt;&gt;Hire_Month)*BM112+AND(BN$68=Hire_Month,BM112&gt;0)*BM112*(1+Annual_Cost_of_Living_Adjustment))*(End_Date&gt;=BN$70)</f>
        <v>0</v>
      </c>
      <c r="BO112" s="460">
        <f>(BO$70=Hire_Date)*Monthly_Salary+(AND(BO$68&lt;&gt;Hire_Month)*BN112+AND(BO$68=Hire_Month,BN112&gt;0)*BN112*(1+Annual_Cost_of_Living_Adjustment))*(End_Date&gt;=BO$70)</f>
        <v>0</v>
      </c>
      <c r="BP112" s="460">
        <f>(BP$70=Hire_Date)*Monthly_Salary+(AND(BP$68&lt;&gt;Hire_Month)*BO112+AND(BP$68=Hire_Month,BO112&gt;0)*BO112*(1+Annual_Cost_of_Living_Adjustment))*(End_Date&gt;=BP$70)</f>
        <v>0</v>
      </c>
      <c r="BQ112" s="460">
        <f>(BQ$70=Hire_Date)*Monthly_Salary+(AND(BQ$68&lt;&gt;Hire_Month)*BP112+AND(BQ$68=Hire_Month,BP112&gt;0)*BP112*(1+Annual_Cost_of_Living_Adjustment))*(End_Date&gt;=BQ$70)</f>
        <v>0</v>
      </c>
      <c r="BR112" s="460">
        <f>(BR$70=Hire_Date)*Monthly_Salary+(AND(BR$68&lt;&gt;Hire_Month)*BQ112+AND(BR$68=Hire_Month,BQ112&gt;0)*BQ112*(1+Annual_Cost_of_Living_Adjustment))*(End_Date&gt;=BR$70)</f>
        <v>0</v>
      </c>
      <c r="BS112" s="460">
        <f>(BS$70=Hire_Date)*Monthly_Salary+(AND(BS$68&lt;&gt;Hire_Month)*BR112+AND(BS$68=Hire_Month,BR112&gt;0)*BR112*(1+Annual_Cost_of_Living_Adjustment))*(End_Date&gt;=BS$70)</f>
        <v>0</v>
      </c>
      <c r="BT112" s="460">
        <f>(BT$70=Hire_Date)*Monthly_Salary+(AND(BT$68&lt;&gt;Hire_Month)*BS112+AND(BT$68=Hire_Month,BS112&gt;0)*BS112*(1+Annual_Cost_of_Living_Adjustment))*(End_Date&gt;=BT$70)</f>
        <v>0</v>
      </c>
      <c r="BU112" s="460">
        <f>(BU$70=Hire_Date)*Monthly_Salary+(AND(BU$68&lt;&gt;Hire_Month)*BT112+AND(BU$68=Hire_Month,BT112&gt;0)*BT112*(1+Annual_Cost_of_Living_Adjustment))*(End_Date&gt;=BU$70)</f>
        <v>0</v>
      </c>
      <c r="BV112" s="460">
        <f>(BV$70=Hire_Date)*Monthly_Salary+(AND(BV$68&lt;&gt;Hire_Month)*BU112+AND(BV$68=Hire_Month,BU112&gt;0)*BU112*(1+Annual_Cost_of_Living_Adjustment))*(End_Date&gt;=BV$70)</f>
        <v>0</v>
      </c>
      <c r="BW112" s="460">
        <f>(BW$70=Hire_Date)*Monthly_Salary+(AND(BW$68&lt;&gt;Hire_Month)*BV112+AND(BW$68=Hire_Month,BV112&gt;0)*BV112*(1+Annual_Cost_of_Living_Adjustment))*(End_Date&gt;=BW$70)</f>
        <v>0</v>
      </c>
      <c r="BX112" s="460">
        <f>(BX$70=Hire_Date)*Monthly_Salary+(AND(BX$68&lt;&gt;Hire_Month)*BW112+AND(BX$68=Hire_Month,BW112&gt;0)*BW112*(1+Annual_Cost_of_Living_Adjustment))*(End_Date&gt;=BX$70)</f>
        <v>0</v>
      </c>
      <c r="BY112" s="460">
        <f>(BY$70=Hire_Date)*Monthly_Salary+(AND(BY$68&lt;&gt;Hire_Month)*BX112+AND(BY$68=Hire_Month,BX112&gt;0)*BX112*(1+Annual_Cost_of_Living_Adjustment))*(End_Date&gt;=BY$70)</f>
        <v>0</v>
      </c>
      <c r="BZ112" s="460">
        <f>(BZ$70=Hire_Date)*Monthly_Salary+(AND(BZ$68&lt;&gt;Hire_Month)*BY112+AND(BZ$68=Hire_Month,BY112&gt;0)*BY112*(1+Annual_Cost_of_Living_Adjustment))*(End_Date&gt;=BZ$70)</f>
        <v>0</v>
      </c>
      <c r="CA112" s="460">
        <f>(CA$70=Hire_Date)*Monthly_Salary+(AND(CA$68&lt;&gt;Hire_Month)*BZ112+AND(CA$68=Hire_Month,BZ112&gt;0)*BZ112*(1+Annual_Cost_of_Living_Adjustment))*(End_Date&gt;=CA$70)</f>
        <v>0</v>
      </c>
      <c r="CB112" s="460">
        <f>(CB$70=Hire_Date)*Monthly_Salary+(AND(CB$68&lt;&gt;Hire_Month)*CA112+AND(CB$68=Hire_Month,CA112&gt;0)*CA112*(1+Annual_Cost_of_Living_Adjustment))*(End_Date&gt;=CB$70)</f>
        <v>0</v>
      </c>
      <c r="CC112" s="460">
        <f>(CC$70=Hire_Date)*Monthly_Salary+(AND(CC$68&lt;&gt;Hire_Month)*CB112+AND(CC$68=Hire_Month,CB112&gt;0)*CB112*(1+Annual_Cost_of_Living_Adjustment))*(End_Date&gt;=CC$70)</f>
        <v>0</v>
      </c>
      <c r="CD112" s="460">
        <f>(CD$70=Hire_Date)*Monthly_Salary+(AND(CD$68&lt;&gt;Hire_Month)*CC112+AND(CD$68=Hire_Month,CC112&gt;0)*CC112*(1+Annual_Cost_of_Living_Adjustment))*(End_Date&gt;=CD$70)</f>
        <v>0</v>
      </c>
      <c r="CE112" s="460">
        <f>(CE$70=Hire_Date)*Monthly_Salary+(AND(CE$68&lt;&gt;Hire_Month)*CD112+AND(CE$68=Hire_Month,CD112&gt;0)*CD112*(1+Annual_Cost_of_Living_Adjustment))*(End_Date&gt;=CE$70)</f>
        <v>0</v>
      </c>
      <c r="CF112" s="460">
        <f>(CF$70=Hire_Date)*Monthly_Salary+(AND(CF$68&lt;&gt;Hire_Month)*CE112+AND(CF$68=Hire_Month,CE112&gt;0)*CE112*(1+Annual_Cost_of_Living_Adjustment))*(End_Date&gt;=CF$70)</f>
        <v>0</v>
      </c>
      <c r="CG112" s="460">
        <f>(CG$70=Hire_Date)*Monthly_Salary+(AND(CG$68&lt;&gt;Hire_Month)*CF112+AND(CG$68=Hire_Month,CF112&gt;0)*CF112*(1+Annual_Cost_of_Living_Adjustment))*(End_Date&gt;=CG$70)</f>
        <v>0</v>
      </c>
      <c r="CH112" s="460">
        <f>(CH$70=Hire_Date)*Monthly_Salary+(AND(CH$68&lt;&gt;Hire_Month)*CG112+AND(CH$68=Hire_Month,CG112&gt;0)*CG112*(1+Annual_Cost_of_Living_Adjustment))*(End_Date&gt;=CH$70)</f>
        <v>0</v>
      </c>
      <c r="CI112" s="460">
        <f>(CI$70=Hire_Date)*Monthly_Salary+(AND(CI$68&lt;&gt;Hire_Month)*CH112+AND(CI$68=Hire_Month,CH112&gt;0)*CH112*(1+Annual_Cost_of_Living_Adjustment))*(End_Date&gt;=CI$70)</f>
        <v>0</v>
      </c>
      <c r="CJ112" s="460">
        <f>(CJ$70=Hire_Date)*Monthly_Salary+(AND(CJ$68&lt;&gt;Hire_Month)*CI112+AND(CJ$68=Hire_Month,CI112&gt;0)*CI112*(1+Annual_Cost_of_Living_Adjustment))*(End_Date&gt;=CJ$70)</f>
        <v>0</v>
      </c>
      <c r="CK112" s="460">
        <f>(CK$70=Hire_Date)*Monthly_Salary+(AND(CK$68&lt;&gt;Hire_Month)*CJ112+AND(CK$68=Hire_Month,CJ112&gt;0)*CJ112*(1+Annual_Cost_of_Living_Adjustment))*(End_Date&gt;=CK$70)</f>
        <v>0</v>
      </c>
      <c r="CL112" s="460">
        <f>(CL$70=Hire_Date)*Monthly_Salary+(AND(CL$68&lt;&gt;Hire_Month)*CK112+AND(CL$68=Hire_Month,CK112&gt;0)*CK112*(1+Annual_Cost_of_Living_Adjustment))*(End_Date&gt;=CL$70)</f>
        <v>0</v>
      </c>
      <c r="CM112" s="460">
        <f>(CM$70=Hire_Date)*Monthly_Salary+(AND(CM$68&lt;&gt;Hire_Month)*CL112+AND(CM$68=Hire_Month,CL112&gt;0)*CL112*(1+Annual_Cost_of_Living_Adjustment))*(End_Date&gt;=CM$70)</f>
        <v>0</v>
      </c>
      <c r="CN112" s="460">
        <f>(CN$70=Hire_Date)*Monthly_Salary+(AND(CN$68&lt;&gt;Hire_Month)*CM112+AND(CN$68=Hire_Month,CM112&gt;0)*CM112*(1+Annual_Cost_of_Living_Adjustment))*(End_Date&gt;=CN$70)</f>
        <v>0</v>
      </c>
      <c r="CO112" s="460">
        <f>(CO$70=Hire_Date)*Monthly_Salary+(AND(CO$68&lt;&gt;Hire_Month)*CN112+AND(CO$68=Hire_Month,CN112&gt;0)*CN112*(1+Annual_Cost_of_Living_Adjustment))*(End_Date&gt;=CO$70)</f>
        <v>0</v>
      </c>
      <c r="CP112" s="460">
        <f>(CP$70=Hire_Date)*Monthly_Salary+(AND(CP$68&lt;&gt;Hire_Month)*CO112+AND(CP$68=Hire_Month,CO112&gt;0)*CO112*(1+Annual_Cost_of_Living_Adjustment))*(End_Date&gt;=CP$70)</f>
        <v>0</v>
      </c>
      <c r="CQ112" s="460">
        <f>(CQ$70=Hire_Date)*Monthly_Salary+(AND(CQ$68&lt;&gt;Hire_Month)*CP112+AND(CQ$68=Hire_Month,CP112&gt;0)*CP112*(1+Annual_Cost_of_Living_Adjustment))*(End_Date&gt;=CQ$70)</f>
        <v>0</v>
      </c>
      <c r="CR112" s="460">
        <f>(CR$70=Hire_Date)*Monthly_Salary+(AND(CR$68&lt;&gt;Hire_Month)*CQ112+AND(CR$68=Hire_Month,CQ112&gt;0)*CQ112*(1+Annual_Cost_of_Living_Adjustment))*(End_Date&gt;=CR$70)</f>
        <v>0</v>
      </c>
      <c r="CS112" s="460">
        <f>(CS$70=Hire_Date)*Monthly_Salary+(AND(CS$68&lt;&gt;Hire_Month)*CR112+AND(CS$68=Hire_Month,CR112&gt;0)*CR112*(1+Annual_Cost_of_Living_Adjustment))*(End_Date&gt;=CS$70)</f>
        <v>0</v>
      </c>
      <c r="CT112" s="460">
        <f>(CT$70=Hire_Date)*Monthly_Salary+(AND(CT$68&lt;&gt;Hire_Month)*CS112+AND(CT$68=Hire_Month,CS112&gt;0)*CS112*(1+Annual_Cost_of_Living_Adjustment))*(End_Date&gt;=CT$70)</f>
        <v>0</v>
      </c>
      <c r="CU112" s="460">
        <f>(CU$70=Hire_Date)*Monthly_Salary+(AND(CU$68&lt;&gt;Hire_Month)*CT112+AND(CU$68=Hire_Month,CT112&gt;0)*CT112*(1+Annual_Cost_of_Living_Adjustment))*(End_Date&gt;=CU$70)</f>
        <v>0</v>
      </c>
      <c r="CV112" s="460">
        <f>(CV$70=Hire_Date)*Monthly_Salary+(AND(CV$68&lt;&gt;Hire_Month)*CU112+AND(CV$68=Hire_Month,CU112&gt;0)*CU112*(1+Annual_Cost_of_Living_Adjustment))*(End_Date&gt;=CV$70)</f>
        <v>0</v>
      </c>
      <c r="CW112" s="460">
        <f>(CW$70=Hire_Date)*Monthly_Salary+(AND(CW$68&lt;&gt;Hire_Month)*CV112+AND(CW$68=Hire_Month,CV112&gt;0)*CV112*(1+Annual_Cost_of_Living_Adjustment))*(End_Date&gt;=CW$70)</f>
        <v>0</v>
      </c>
      <c r="CX112" s="460">
        <f>(CX$70=Hire_Date)*Monthly_Salary+(AND(CX$68&lt;&gt;Hire_Month)*CW112+AND(CX$68=Hire_Month,CW112&gt;0)*CW112*(1+Annual_Cost_of_Living_Adjustment))*(End_Date&gt;=CX$70)</f>
        <v>0</v>
      </c>
      <c r="CY112" s="460">
        <f>(CY$70=Hire_Date)*Monthly_Salary+(AND(CY$68&lt;&gt;Hire_Month)*CX112+AND(CY$68=Hire_Month,CX112&gt;0)*CX112*(1+Annual_Cost_of_Living_Adjustment))*(End_Date&gt;=CY$70)</f>
        <v>0</v>
      </c>
      <c r="CZ112" s="460">
        <f>(CZ$70=Hire_Date)*Monthly_Salary+(AND(CZ$68&lt;&gt;Hire_Month)*CY112+AND(CZ$68=Hire_Month,CY112&gt;0)*CY112*(1+Annual_Cost_of_Living_Adjustment))*(End_Date&gt;=CZ$70)</f>
        <v>0</v>
      </c>
      <c r="DA112" s="460">
        <f>(DA$70=Hire_Date)*Monthly_Salary+(AND(DA$68&lt;&gt;Hire_Month)*CZ112+AND(DA$68=Hire_Month,CZ112&gt;0)*CZ112*(1+Annual_Cost_of_Living_Adjustment))*(End_Date&gt;=DA$70)</f>
        <v>0</v>
      </c>
      <c r="DB112" s="460">
        <f>(DB$70=Hire_Date)*Monthly_Salary+(AND(DB$68&lt;&gt;Hire_Month)*DA112+AND(DB$68=Hire_Month,DA112&gt;0)*DA112*(1+Annual_Cost_of_Living_Adjustment))*(End_Date&gt;=DB$70)</f>
        <v>0</v>
      </c>
      <c r="DC112" s="460">
        <f>(DC$70=Hire_Date)*Monthly_Salary+(AND(DC$68&lt;&gt;Hire_Month)*DB112+AND(DC$68=Hire_Month,DB112&gt;0)*DB112*(1+Annual_Cost_of_Living_Adjustment))*(End_Date&gt;=DC$70)</f>
        <v>0</v>
      </c>
      <c r="DD112" s="460">
        <f>(DD$70=Hire_Date)*Monthly_Salary+(AND(DD$68&lt;&gt;Hire_Month)*DC112+AND(DD$68=Hire_Month,DC112&gt;0)*DC112*(1+Annual_Cost_of_Living_Adjustment))*(End_Date&gt;=DD$70)</f>
        <v>0</v>
      </c>
      <c r="DE112" s="460">
        <f>(DE$70=Hire_Date)*Monthly_Salary+(AND(DE$68&lt;&gt;Hire_Month)*DD112+AND(DE$68=Hire_Month,DD112&gt;0)*DD112*(1+Annual_Cost_of_Living_Adjustment))*(End_Date&gt;=DE$70)</f>
        <v>0</v>
      </c>
      <c r="DF112" s="460">
        <f>(DF$70=Hire_Date)*Monthly_Salary+(AND(DF$68&lt;&gt;Hire_Month)*DE112+AND(DF$68=Hire_Month,DE112&gt;0)*DE112*(1+Annual_Cost_of_Living_Adjustment))*(End_Date&gt;=DF$70)</f>
        <v>0</v>
      </c>
      <c r="DG112" s="460">
        <f>(DG$70=Hire_Date)*Monthly_Salary+(AND(DG$68&lt;&gt;Hire_Month)*DF112+AND(DG$68=Hire_Month,DF112&gt;0)*DF112*(1+Annual_Cost_of_Living_Adjustment))*(End_Date&gt;=DG$70)</f>
        <v>0</v>
      </c>
      <c r="DH112" s="460">
        <f>(DH$70=Hire_Date)*Monthly_Salary+(AND(DH$68&lt;&gt;Hire_Month)*DG112+AND(DH$68=Hire_Month,DG112&gt;0)*DG112*(1+Annual_Cost_of_Living_Adjustment))*(End_Date&gt;=DH$70)</f>
        <v>0</v>
      </c>
      <c r="DI112" s="460">
        <f>(DI$70=Hire_Date)*Monthly_Salary+(AND(DI$68&lt;&gt;Hire_Month)*DH112+AND(DI$68=Hire_Month,DH112&gt;0)*DH112*(1+Annual_Cost_of_Living_Adjustment))*(End_Date&gt;=DI$70)</f>
        <v>0</v>
      </c>
      <c r="DJ112" s="460">
        <f>(DJ$70=Hire_Date)*Monthly_Salary+(AND(DJ$68&lt;&gt;Hire_Month)*DI112+AND(DJ$68=Hire_Month,DI112&gt;0)*DI112*(1+Annual_Cost_of_Living_Adjustment))*(End_Date&gt;=DJ$70)</f>
        <v>0</v>
      </c>
      <c r="DK112" s="460">
        <f>(DK$70=Hire_Date)*Monthly_Salary+(AND(DK$68&lt;&gt;Hire_Month)*DJ112+AND(DK$68=Hire_Month,DJ112&gt;0)*DJ112*(1+Annual_Cost_of_Living_Adjustment))*(End_Date&gt;=DK$70)</f>
        <v>0</v>
      </c>
      <c r="DL112" s="460">
        <f>(DL$70=Hire_Date)*Monthly_Salary+(AND(DL$68&lt;&gt;Hire_Month)*DK112+AND(DL$68=Hire_Month,DK112&gt;0)*DK112*(1+Annual_Cost_of_Living_Adjustment))*(End_Date&gt;=DL$70)</f>
        <v>0</v>
      </c>
      <c r="DM112" s="460">
        <f>(DM$70=Hire_Date)*Monthly_Salary+(AND(DM$68&lt;&gt;Hire_Month)*DL112+AND(DM$68=Hire_Month,DL112&gt;0)*DL112*(1+Annual_Cost_of_Living_Adjustment))*(End_Date&gt;=DM$70)</f>
        <v>0</v>
      </c>
      <c r="DN112" s="460">
        <f>(DN$70=Hire_Date)*Monthly_Salary+(AND(DN$68&lt;&gt;Hire_Month)*DM112+AND(DN$68=Hire_Month,DM112&gt;0)*DM112*(1+Annual_Cost_of_Living_Adjustment))*(End_Date&gt;=DN$70)</f>
        <v>0</v>
      </c>
      <c r="DO112" s="460">
        <f>(DO$70=Hire_Date)*Monthly_Salary+(AND(DO$68&lt;&gt;Hire_Month)*DN112+AND(DO$68=Hire_Month,DN112&gt;0)*DN112*(1+Annual_Cost_of_Living_Adjustment))*(End_Date&gt;=DO$70)</f>
        <v>0</v>
      </c>
      <c r="DP112" s="460">
        <f>(DP$70=Hire_Date)*Monthly_Salary+(AND(DP$68&lt;&gt;Hire_Month)*DO112+AND(DP$68=Hire_Month,DO112&gt;0)*DO112*(1+Annual_Cost_of_Living_Adjustment))*(End_Date&gt;=DP$70)</f>
        <v>0</v>
      </c>
      <c r="DQ112" s="460">
        <f>(DQ$70=Hire_Date)*Monthly_Salary+(AND(DQ$68&lt;&gt;Hire_Month)*DP112+AND(DQ$68=Hire_Month,DP112&gt;0)*DP112*(1+Annual_Cost_of_Living_Adjustment))*(End_Date&gt;=DQ$70)</f>
        <v>0</v>
      </c>
      <c r="DR112" s="460">
        <f>(DR$70=Hire_Date)*Monthly_Salary+(AND(DR$68&lt;&gt;Hire_Month)*DQ112+AND(DR$68=Hire_Month,DQ112&gt;0)*DQ112*(1+Annual_Cost_of_Living_Adjustment))*(End_Date&gt;=DR$70)</f>
        <v>0</v>
      </c>
      <c r="DS112" s="460">
        <f>(DS$70=Hire_Date)*Monthly_Salary+(AND(DS$68&lt;&gt;Hire_Month)*DR112+AND(DS$68=Hire_Month,DR112&gt;0)*DR112*(1+Annual_Cost_of_Living_Adjustment))*(End_Date&gt;=DS$70)</f>
        <v>0</v>
      </c>
      <c r="DT112" s="460">
        <f>(DT$70=Hire_Date)*Monthly_Salary+(AND(DT$68&lt;&gt;Hire_Month)*DS112+AND(DT$68=Hire_Month,DS112&gt;0)*DS112*(1+Annual_Cost_of_Living_Adjustment))*(End_Date&gt;=DT$70)</f>
        <v>0</v>
      </c>
      <c r="DU112" s="460">
        <f>(DU$70=Hire_Date)*Monthly_Salary+(AND(DU$68&lt;&gt;Hire_Month)*DT112+AND(DU$68=Hire_Month,DT112&gt;0)*DT112*(1+Annual_Cost_of_Living_Adjustment))*(End_Date&gt;=DU$70)</f>
        <v>0</v>
      </c>
      <c r="DV112" s="460">
        <f>(DV$70=Hire_Date)*Monthly_Salary+(AND(DV$68&lt;&gt;Hire_Month)*DU112+AND(DV$68=Hire_Month,DU112&gt;0)*DU112*(1+Annual_Cost_of_Living_Adjustment))*(End_Date&gt;=DV$70)</f>
        <v>0</v>
      </c>
      <c r="DW112" s="460">
        <f>(DW$70=Hire_Date)*Monthly_Salary+(AND(DW$68&lt;&gt;Hire_Month)*DV112+AND(DW$68=Hire_Month,DV112&gt;0)*DV112*(1+Annual_Cost_of_Living_Adjustment))*(End_Date&gt;=DW$70)</f>
        <v>0</v>
      </c>
      <c r="DX112" s="460">
        <f>(DX$70=Hire_Date)*Monthly_Salary+(AND(DX$68&lt;&gt;Hire_Month)*DW112+AND(DX$68=Hire_Month,DW112&gt;0)*DW112*(1+Annual_Cost_of_Living_Adjustment))*(End_Date&gt;=DX$70)</f>
        <v>0</v>
      </c>
      <c r="DY112" s="460">
        <f>(DY$70=Hire_Date)*Monthly_Salary+(AND(DY$68&lt;&gt;Hire_Month)*DX112+AND(DY$68=Hire_Month,DX112&gt;0)*DX112*(1+Annual_Cost_of_Living_Adjustment))*(End_Date&gt;=DY$70)</f>
        <v>0</v>
      </c>
      <c r="DZ112" s="460">
        <f>(DZ$70=Hire_Date)*Monthly_Salary+(AND(DZ$68&lt;&gt;Hire_Month)*DY112+AND(DZ$68=Hire_Month,DY112&gt;0)*DY112*(1+Annual_Cost_of_Living_Adjustment))*(End_Date&gt;=DZ$70)</f>
        <v>0</v>
      </c>
      <c r="EA112" s="460">
        <f>(EA$70=Hire_Date)*Monthly_Salary+(AND(EA$68&lt;&gt;Hire_Month)*DZ112+AND(EA$68=Hire_Month,DZ112&gt;0)*DZ112*(1+Annual_Cost_of_Living_Adjustment))*(End_Date&gt;=EA$70)</f>
        <v>0</v>
      </c>
      <c r="EB112" s="460">
        <f>(EB$70=Hire_Date)*Monthly_Salary+(AND(EB$68&lt;&gt;Hire_Month)*EA112+AND(EB$68=Hire_Month,EA112&gt;0)*EA112*(1+Annual_Cost_of_Living_Adjustment))*(End_Date&gt;=EB$70)</f>
        <v>0</v>
      </c>
      <c r="EC112" s="460">
        <f>(EC$70=Hire_Date)*Monthly_Salary+(AND(EC$68&lt;&gt;Hire_Month)*EB112+AND(EC$68=Hire_Month,EB112&gt;0)*EB112*(1+Annual_Cost_of_Living_Adjustment))*(End_Date&gt;=EC$70)</f>
        <v>0</v>
      </c>
      <c r="ED112" s="460">
        <f>(ED$70=Hire_Date)*Monthly_Salary+(AND(ED$68&lt;&gt;Hire_Month)*EC112+AND(ED$68=Hire_Month,EC112&gt;0)*EC112*(1+Annual_Cost_of_Living_Adjustment))*(End_Date&gt;=ED$70)</f>
        <v>0</v>
      </c>
      <c r="EE112" s="460">
        <f>(EE$70=Hire_Date)*Monthly_Salary+(AND(EE$68&lt;&gt;Hire_Month)*ED112+AND(EE$68=Hire_Month,ED112&gt;0)*ED112*(1+Annual_Cost_of_Living_Adjustment))*(End_Date&gt;=EE$70)</f>
        <v>0</v>
      </c>
      <c r="EF112" s="461">
        <f>(EF$70=Hire_Date)*Monthly_Salary+(AND(EF$68&lt;&gt;Hire_Month)*EE112+AND(EF$68=Hire_Month,EE112&gt;0)*EE112*(1+Annual_Cost_of_Living_Adjustment))*(End_Date&gt;=EF$70)</f>
        <v>0</v>
      </c>
      <c r="EG112" s="461">
        <f>(EG$70=Hire_Date)*Monthly_Salary+(AND(EG$68&lt;&gt;Hire_Month)*EF112+AND(EG$68=Hire_Month,EF112&gt;0)*EF112*(1+Annual_Cost_of_Living_Adjustment))*(End_Date&gt;=EG$70)</f>
        <v>0</v>
      </c>
      <c r="EH112" s="461">
        <f>(EH$70=Hire_Date)*Monthly_Salary+(AND(EH$68&lt;&gt;Hire_Month)*EG112+AND(EH$68=Hire_Month,EG112&gt;0)*EG112*(1+Annual_Cost_of_Living_Adjustment))*(End_Date&gt;=EH$70)</f>
        <v>0</v>
      </c>
      <c r="EI112" s="461">
        <f>(EI$70=Hire_Date)*Monthly_Salary+(AND(EI$68&lt;&gt;Hire_Month)*EH112+AND(EI$68=Hire_Month,EH112&gt;0)*EH112*(1+Annual_Cost_of_Living_Adjustment))*(End_Date&gt;=EI$70)</f>
        <v>0</v>
      </c>
      <c r="EJ112" s="461">
        <f>(EJ$70=Hire_Date)*Monthly_Salary+(AND(EJ$68&lt;&gt;Hire_Month)*EI112+AND(EJ$68=Hire_Month,EI112&gt;0)*EI112*(1+Annual_Cost_of_Living_Adjustment))*(End_Date&gt;=EJ$70)</f>
        <v>0</v>
      </c>
      <c r="EK112" s="461">
        <f>(EK$70=Hire_Date)*Monthly_Salary+(AND(EK$68&lt;&gt;Hire_Month)*EJ112+AND(EK$68=Hire_Month,EJ112&gt;0)*EJ112*(1+Annual_Cost_of_Living_Adjustment))*(End_Date&gt;=EK$70)</f>
        <v>0</v>
      </c>
      <c r="EL112" s="461">
        <f>(EL$70=Hire_Date)*Monthly_Salary+(AND(EL$68&lt;&gt;Hire_Month)*EK112+AND(EL$68=Hire_Month,EK112&gt;0)*EK112*(1+Annual_Cost_of_Living_Adjustment))*(End_Date&gt;=EL$70)</f>
        <v>0</v>
      </c>
      <c r="EM112" s="461">
        <f>(EM$70=Hire_Date)*Monthly_Salary+(AND(EM$68&lt;&gt;Hire_Month)*EL112+AND(EM$68=Hire_Month,EL112&gt;0)*EL112*(1+Annual_Cost_of_Living_Adjustment))*(End_Date&gt;=EM$70)</f>
        <v>0</v>
      </c>
      <c r="EN112" s="461">
        <f>(EN$70=Hire_Date)*Monthly_Salary+(AND(EN$68&lt;&gt;Hire_Month)*EM112+AND(EN$68=Hire_Month,EM112&gt;0)*EM112*(1+Annual_Cost_of_Living_Adjustment))*(End_Date&gt;=EN$70)</f>
        <v>0</v>
      </c>
      <c r="EO112" s="461">
        <f>(EO$70=Hire_Date)*Monthly_Salary+(AND(EO$68&lt;&gt;Hire_Month)*EN112+AND(EO$68=Hire_Month,EN112&gt;0)*EN112*(1+Annual_Cost_of_Living_Adjustment))*(End_Date&gt;=EO$70)</f>
        <v>0</v>
      </c>
      <c r="EP112" s="461">
        <f>(EP$70=Hire_Date)*Monthly_Salary+(AND(EP$68&lt;&gt;Hire_Month)*EO112+AND(EP$68=Hire_Month,EO112&gt;0)*EO112*(1+Annual_Cost_of_Living_Adjustment))*(End_Date&gt;=EP$70)</f>
        <v>0</v>
      </c>
      <c r="EQ112" s="461">
        <f>(EQ$70=Hire_Date)*Monthly_Salary+(AND(EQ$68&lt;&gt;Hire_Month)*EP112+AND(EQ$68=Hire_Month,EP112&gt;0)*EP112*(1+Annual_Cost_of_Living_Adjustment))*(End_Date&gt;=EQ$70)</f>
        <v>0</v>
      </c>
      <c r="ER112" s="461">
        <f>(ER$70=Hire_Date)*Monthly_Salary+(AND(ER$68&lt;&gt;Hire_Month)*EQ112+AND(ER$68=Hire_Month,EQ112&gt;0)*EQ112*(1+Annual_Cost_of_Living_Adjustment))*(End_Date&gt;=ER$70)</f>
        <v>0</v>
      </c>
      <c r="ES112" s="371"/>
      <c r="ET112" s="1"/>
      <c r="EU112" s="390"/>
      <c r="EV112" s="462" t="str">
        <f t="shared" si="100"/>
        <v/>
      </c>
      <c r="EW112" s="463">
        <f>($K112&lt;DATE(Starting_Year,1,1))*1</f>
        <v>0</v>
      </c>
      <c r="EX112" s="463">
        <f>+COUNTIF(Q112,"&gt;0")*FTE</f>
        <v>0</v>
      </c>
      <c r="EY112" s="463">
        <f>+COUNTIF(R112,"&gt;0")*FTE</f>
        <v>0</v>
      </c>
      <c r="EZ112" s="463">
        <f>+COUNTIF(S112,"&gt;0")*FTE</f>
        <v>0</v>
      </c>
      <c r="FA112" s="463">
        <f>+COUNTIF(T112,"&gt;0")*FTE</f>
        <v>0</v>
      </c>
      <c r="FB112" s="463">
        <f>+COUNTIF(U112,"&gt;0")*FTE</f>
        <v>0</v>
      </c>
      <c r="FC112" s="463">
        <f>+COUNTIF(V112,"&gt;0")*FTE</f>
        <v>0</v>
      </c>
      <c r="FD112" s="463">
        <f>+COUNTIF(W112,"&gt;0")*FTE</f>
        <v>0</v>
      </c>
      <c r="FE112" s="463">
        <f>+COUNTIF(X112,"&gt;0")*FTE</f>
        <v>0</v>
      </c>
      <c r="FF112" s="463">
        <f>+COUNTIF(Y112,"&gt;0")*FTE</f>
        <v>0</v>
      </c>
      <c r="FG112" s="463">
        <f>+COUNTIF(Z112,"&gt;0")*FTE</f>
        <v>0</v>
      </c>
      <c r="FH112" s="463">
        <f>+COUNTIF(AA112,"&gt;0")*FTE</f>
        <v>0</v>
      </c>
      <c r="FI112" s="463">
        <f>+COUNTIF(AB112,"&gt;0")*FTE</f>
        <v>0</v>
      </c>
      <c r="FJ112" s="463">
        <f>+COUNTIF(AC112,"&gt;0")*FTE</f>
        <v>0</v>
      </c>
      <c r="FK112" s="463">
        <f>+COUNTIF(AD112,"&gt;0")*FTE</f>
        <v>0</v>
      </c>
      <c r="FL112" s="463">
        <f>+COUNTIF(AE112,"&gt;0")*FTE</f>
        <v>0</v>
      </c>
      <c r="FM112" s="463">
        <f>+COUNTIF(AF112,"&gt;0")*FTE</f>
        <v>0</v>
      </c>
      <c r="FN112" s="463">
        <f>+COUNTIF(AG112,"&gt;0")*FTE</f>
        <v>0</v>
      </c>
      <c r="FO112" s="463">
        <f>+COUNTIF(AH112,"&gt;0")*FTE</f>
        <v>0</v>
      </c>
      <c r="FP112" s="463">
        <f>+COUNTIF(AI112,"&gt;0")*FTE</f>
        <v>0</v>
      </c>
      <c r="FQ112" s="463">
        <f>+COUNTIF(AJ112,"&gt;0")*FTE</f>
        <v>0</v>
      </c>
      <c r="FR112" s="463">
        <f>+COUNTIF(AK112,"&gt;0")*FTE</f>
        <v>0</v>
      </c>
      <c r="FS112" s="463">
        <f>+COUNTIF(AL112,"&gt;0")*FTE</f>
        <v>0</v>
      </c>
      <c r="FT112" s="463">
        <f>+COUNTIF(AM112,"&gt;0")*FTE</f>
        <v>0</v>
      </c>
      <c r="FU112" s="463">
        <f>+COUNTIF(AN112,"&gt;0")*FTE</f>
        <v>0</v>
      </c>
      <c r="FV112" s="463">
        <f>+COUNTIF(AO112,"&gt;0")*FTE</f>
        <v>0</v>
      </c>
      <c r="FW112" s="463">
        <f>+COUNTIF(AP112,"&gt;0")*FTE</f>
        <v>0</v>
      </c>
      <c r="FX112" s="463">
        <f>+COUNTIF(AQ112,"&gt;0")*FTE</f>
        <v>0</v>
      </c>
      <c r="FY112" s="463">
        <f>+COUNTIF(AR112,"&gt;0")*FTE</f>
        <v>0</v>
      </c>
      <c r="FZ112" s="463">
        <f>+COUNTIF(AS112,"&gt;0")*FTE</f>
        <v>0</v>
      </c>
      <c r="GA112" s="463">
        <f>+COUNTIF(AT112,"&gt;0")*FTE</f>
        <v>0</v>
      </c>
      <c r="GB112" s="463">
        <f>+COUNTIF(AU112,"&gt;0")*FTE</f>
        <v>0</v>
      </c>
      <c r="GC112" s="463">
        <f>+COUNTIF(AV112,"&gt;0")*FTE</f>
        <v>0</v>
      </c>
      <c r="GD112" s="463">
        <f>+COUNTIF(AW112,"&gt;0")*FTE</f>
        <v>0</v>
      </c>
      <c r="GE112" s="463">
        <f>+COUNTIF(AX112,"&gt;0")*FTE</f>
        <v>0</v>
      </c>
      <c r="GF112" s="463">
        <f>+COUNTIF(AY112,"&gt;0")*FTE</f>
        <v>0</v>
      </c>
      <c r="GG112" s="463">
        <f>+COUNTIF(AZ112,"&gt;0")*FTE</f>
        <v>0</v>
      </c>
      <c r="GH112" s="463">
        <f>+COUNTIF(BA112,"&gt;0")*FTE</f>
        <v>0</v>
      </c>
      <c r="GI112" s="463">
        <f>+COUNTIF(BB112,"&gt;0")*FTE</f>
        <v>0</v>
      </c>
      <c r="GJ112" s="463">
        <f>+COUNTIF(BC112,"&gt;0")*FTE</f>
        <v>0</v>
      </c>
      <c r="GK112" s="463">
        <f>+COUNTIF(BD112,"&gt;0")*FTE</f>
        <v>0</v>
      </c>
      <c r="GL112" s="463">
        <f>+COUNTIF(BE112,"&gt;0")*FTE</f>
        <v>0</v>
      </c>
      <c r="GM112" s="463">
        <f>+COUNTIF(BF112,"&gt;0")*FTE</f>
        <v>0</v>
      </c>
      <c r="GN112" s="463">
        <f>+COUNTIF(BG112,"&gt;0")*FTE</f>
        <v>0</v>
      </c>
      <c r="GO112" s="463">
        <f>+COUNTIF(BH112,"&gt;0")*FTE</f>
        <v>0</v>
      </c>
      <c r="GP112" s="463">
        <f>+COUNTIF(BI112,"&gt;0")*FTE</f>
        <v>0</v>
      </c>
      <c r="GQ112" s="463">
        <f>+COUNTIF(BJ112,"&gt;0")*FTE</f>
        <v>0</v>
      </c>
      <c r="GR112" s="463">
        <f>+COUNTIF(BK112,"&gt;0")*FTE</f>
        <v>0</v>
      </c>
      <c r="GS112" s="463">
        <f>+COUNTIF(BL112,"&gt;0")*FTE</f>
        <v>0</v>
      </c>
      <c r="GT112" s="463">
        <f>+COUNTIF(BM112,"&gt;0")*FTE</f>
        <v>0</v>
      </c>
      <c r="GU112" s="463">
        <f>+COUNTIF(BN112,"&gt;0")*FTE</f>
        <v>0</v>
      </c>
      <c r="GV112" s="463">
        <f>+COUNTIF(BO112,"&gt;0")*FTE</f>
        <v>0</v>
      </c>
      <c r="GW112" s="463">
        <f>+COUNTIF(BP112,"&gt;0")*FTE</f>
        <v>0</v>
      </c>
      <c r="GX112" s="463">
        <f>+COUNTIF(BQ112,"&gt;0")*FTE</f>
        <v>0</v>
      </c>
      <c r="GY112" s="463">
        <f>+COUNTIF(BR112,"&gt;0")*FTE</f>
        <v>0</v>
      </c>
      <c r="GZ112" s="463">
        <f>+COUNTIF(BS112,"&gt;0")*FTE</f>
        <v>0</v>
      </c>
      <c r="HA112" s="463">
        <f>+COUNTIF(BT112,"&gt;0")*FTE</f>
        <v>0</v>
      </c>
      <c r="HB112" s="463">
        <f>+COUNTIF(BU112,"&gt;0")*FTE</f>
        <v>0</v>
      </c>
      <c r="HC112" s="463">
        <f>+COUNTIF(BV112,"&gt;0")*FTE</f>
        <v>0</v>
      </c>
      <c r="HD112" s="463">
        <f>+COUNTIF(BW112,"&gt;0")*FTE</f>
        <v>0</v>
      </c>
      <c r="HE112" s="463">
        <f>+COUNTIF(BX112,"&gt;0")*FTE</f>
        <v>0</v>
      </c>
      <c r="HF112" s="463">
        <f>+COUNTIF(BY112,"&gt;0")*FTE</f>
        <v>0</v>
      </c>
      <c r="HG112" s="463">
        <f>+COUNTIF(BZ112,"&gt;0")*FTE</f>
        <v>0</v>
      </c>
      <c r="HH112" s="463">
        <f>+COUNTIF(CA112,"&gt;0")*FTE</f>
        <v>0</v>
      </c>
      <c r="HI112" s="463">
        <f>+COUNTIF(CB112,"&gt;0")*FTE</f>
        <v>0</v>
      </c>
      <c r="HJ112" s="463">
        <f>+COUNTIF(CC112,"&gt;0")*FTE</f>
        <v>0</v>
      </c>
      <c r="HK112" s="463">
        <f>+COUNTIF(CD112,"&gt;0")*FTE</f>
        <v>0</v>
      </c>
      <c r="HL112" s="463">
        <f>+COUNTIF(CE112,"&gt;0")*FTE</f>
        <v>0</v>
      </c>
      <c r="HM112" s="463">
        <f>+COUNTIF(CF112,"&gt;0")*FTE</f>
        <v>0</v>
      </c>
      <c r="HN112" s="463">
        <f>+COUNTIF(CG112,"&gt;0")*FTE</f>
        <v>0</v>
      </c>
      <c r="HO112" s="463">
        <f>+COUNTIF(CH112,"&gt;0")*FTE</f>
        <v>0</v>
      </c>
      <c r="HP112" s="463">
        <f>+COUNTIF(CI112,"&gt;0")*FTE</f>
        <v>0</v>
      </c>
      <c r="HQ112" s="463">
        <f>+COUNTIF(CJ112,"&gt;0")*FTE</f>
        <v>0</v>
      </c>
      <c r="HR112" s="463">
        <f>+COUNTIF(CK112,"&gt;0")*FTE</f>
        <v>0</v>
      </c>
      <c r="HS112" s="463">
        <f>+COUNTIF(CL112,"&gt;0")*FTE</f>
        <v>0</v>
      </c>
      <c r="HT112" s="463">
        <f>+COUNTIF(CM112,"&gt;0")*FTE</f>
        <v>0</v>
      </c>
      <c r="HU112" s="463">
        <f>+COUNTIF(CN112,"&gt;0")*FTE</f>
        <v>0</v>
      </c>
      <c r="HV112" s="463">
        <f>+COUNTIF(CO112,"&gt;0")*FTE</f>
        <v>0</v>
      </c>
      <c r="HW112" s="463">
        <f>+COUNTIF(CP112,"&gt;0")*FTE</f>
        <v>0</v>
      </c>
      <c r="HX112" s="463">
        <f>+COUNTIF(CQ112,"&gt;0")*FTE</f>
        <v>0</v>
      </c>
      <c r="HY112" s="463">
        <f>+COUNTIF(CR112,"&gt;0")*FTE</f>
        <v>0</v>
      </c>
      <c r="HZ112" s="463">
        <f>+COUNTIF(CS112,"&gt;0")*FTE</f>
        <v>0</v>
      </c>
      <c r="IA112" s="463">
        <f>+COUNTIF(CT112,"&gt;0")*FTE</f>
        <v>0</v>
      </c>
      <c r="IB112" s="463">
        <f>+COUNTIF(CU112,"&gt;0")*FTE</f>
        <v>0</v>
      </c>
      <c r="IC112" s="463">
        <f>+COUNTIF(CV112,"&gt;0")*FTE</f>
        <v>0</v>
      </c>
      <c r="ID112" s="463">
        <f>+COUNTIF(CW112,"&gt;0")*FTE</f>
        <v>0</v>
      </c>
      <c r="IE112" s="463">
        <f>+COUNTIF(CX112,"&gt;0")*FTE</f>
        <v>0</v>
      </c>
      <c r="IF112" s="463">
        <f>+COUNTIF(CY112,"&gt;0")*FTE</f>
        <v>0</v>
      </c>
      <c r="IG112" s="463">
        <f>+COUNTIF(CZ112,"&gt;0")*FTE</f>
        <v>0</v>
      </c>
      <c r="IH112" s="463">
        <f>+COUNTIF(DA112,"&gt;0")*FTE</f>
        <v>0</v>
      </c>
      <c r="II112" s="463">
        <f>+COUNTIF(DB112,"&gt;0")*FTE</f>
        <v>0</v>
      </c>
      <c r="IJ112" s="463">
        <f>+COUNTIF(DC112,"&gt;0")*FTE</f>
        <v>0</v>
      </c>
      <c r="IK112" s="463">
        <f>+COUNTIF(DD112,"&gt;0")*FTE</f>
        <v>0</v>
      </c>
      <c r="IL112" s="463">
        <f>+COUNTIF(DE112,"&gt;0")*FTE</f>
        <v>0</v>
      </c>
      <c r="IM112" s="463">
        <f>+COUNTIF(DF112,"&gt;0")*FTE</f>
        <v>0</v>
      </c>
      <c r="IN112" s="463">
        <f>+COUNTIF(DG112,"&gt;0")*FTE</f>
        <v>0</v>
      </c>
      <c r="IO112" s="463">
        <f>+COUNTIF(DH112,"&gt;0")*FTE</f>
        <v>0</v>
      </c>
      <c r="IP112" s="463">
        <f>+COUNTIF(DI112,"&gt;0")*FTE</f>
        <v>0</v>
      </c>
      <c r="IQ112" s="463">
        <f>+COUNTIF(DJ112,"&gt;0")*FTE</f>
        <v>0</v>
      </c>
      <c r="IR112" s="463">
        <f>+COUNTIF(DK112,"&gt;0")*FTE</f>
        <v>0</v>
      </c>
      <c r="IS112" s="463">
        <f>+COUNTIF(DL112,"&gt;0")*FTE</f>
        <v>0</v>
      </c>
      <c r="IT112" s="463">
        <f>+COUNTIF(DM112,"&gt;0")*FTE</f>
        <v>0</v>
      </c>
      <c r="IU112" s="463">
        <f>+COUNTIF(DN112,"&gt;0")*FTE</f>
        <v>0</v>
      </c>
      <c r="IV112" s="463">
        <f>+COUNTIF(DO112,"&gt;0")*FTE</f>
        <v>0</v>
      </c>
      <c r="IW112" s="463">
        <f>+COUNTIF(DP112,"&gt;0")*FTE</f>
        <v>0</v>
      </c>
      <c r="IX112" s="463">
        <f>+COUNTIF(DQ112,"&gt;0")*FTE</f>
        <v>0</v>
      </c>
      <c r="IY112" s="463">
        <f>+COUNTIF(DR112,"&gt;0")*FTE</f>
        <v>0</v>
      </c>
      <c r="IZ112" s="463">
        <f>+COUNTIF(DS112,"&gt;0")*FTE</f>
        <v>0</v>
      </c>
      <c r="JA112" s="463">
        <f>+COUNTIF(DT112,"&gt;0")*FTE</f>
        <v>0</v>
      </c>
      <c r="JB112" s="463">
        <f>+COUNTIF(DU112,"&gt;0")*FTE</f>
        <v>0</v>
      </c>
      <c r="JC112" s="463">
        <f>+COUNTIF(DV112,"&gt;0")*FTE</f>
        <v>0</v>
      </c>
      <c r="JD112" s="463">
        <f>+COUNTIF(DW112,"&gt;0")*FTE</f>
        <v>0</v>
      </c>
      <c r="JE112" s="463">
        <f>+COUNTIF(DX112,"&gt;0")*FTE</f>
        <v>0</v>
      </c>
      <c r="JF112" s="463">
        <f>+COUNTIF(DY112,"&gt;0")*FTE</f>
        <v>0</v>
      </c>
      <c r="JG112" s="463">
        <f>+COUNTIF(DZ112,"&gt;0")*FTE</f>
        <v>0</v>
      </c>
      <c r="JH112" s="463">
        <f>+COUNTIF(EA112,"&gt;0")*FTE</f>
        <v>0</v>
      </c>
      <c r="JI112" s="463">
        <f>+COUNTIF(EB112,"&gt;0")*FTE</f>
        <v>0</v>
      </c>
      <c r="JJ112" s="463">
        <f>+COUNTIF(EC112,"&gt;0")*FTE</f>
        <v>0</v>
      </c>
      <c r="JK112" s="463">
        <f>+COUNTIF(ED112,"&gt;0")*FTE</f>
        <v>0</v>
      </c>
      <c r="JL112" s="463">
        <f>+COUNTIF(EE112,"&gt;0")*FTE</f>
        <v>0</v>
      </c>
      <c r="JM112" s="463">
        <f>+COUNTIF(EF112,"&gt;0")*FTE</f>
        <v>0</v>
      </c>
      <c r="JN112" s="463">
        <f>+COUNTIF(EG112,"&gt;0")*FTE</f>
        <v>0</v>
      </c>
      <c r="JO112" s="463">
        <f>+COUNTIF(EH112,"&gt;0")*FTE</f>
        <v>0</v>
      </c>
      <c r="JP112" s="463">
        <f>+COUNTIF(EI112,"&gt;0")*FTE</f>
        <v>0</v>
      </c>
      <c r="JQ112" s="463">
        <f>+COUNTIF(EJ112,"&gt;0")*FTE</f>
        <v>0</v>
      </c>
      <c r="JR112" s="463">
        <f>+COUNTIF(EK112,"&gt;0")*FTE</f>
        <v>0</v>
      </c>
      <c r="JS112" s="463">
        <f>+COUNTIF(EL112,"&gt;0")*FTE</f>
        <v>0</v>
      </c>
      <c r="JT112" s="463">
        <f>+COUNTIF(EM112,"&gt;0")*FTE</f>
        <v>0</v>
      </c>
      <c r="JU112" s="463">
        <f>+COUNTIF(EN112,"&gt;0")*FTE</f>
        <v>0</v>
      </c>
      <c r="JV112" s="463">
        <f>+COUNTIF(EO112,"&gt;0")*FTE</f>
        <v>0</v>
      </c>
      <c r="JW112" s="463">
        <f>+COUNTIF(EP112,"&gt;0")*FTE</f>
        <v>0</v>
      </c>
      <c r="JX112" s="463">
        <f>+COUNTIF(EQ112,"&gt;0")*FTE</f>
        <v>0</v>
      </c>
      <c r="JY112" s="463">
        <f>+COUNTIF(ER112,"&gt;0")*FTE</f>
        <v>0</v>
      </c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</row>
    <row r="113" ht="12.75" customHeight="1">
      <c r="A113" s="467"/>
      <c r="B113" s="505" t="s">
        <v>432</v>
      </c>
      <c r="C113" s="506" t="s">
        <v>379</v>
      </c>
      <c r="D113" s="507" t="s">
        <v>403</v>
      </c>
      <c r="E113" s="508">
        <v>45000.0</v>
      </c>
      <c r="F113" s="507">
        <v>1.0</v>
      </c>
      <c r="G113" s="507">
        <v>1.0</v>
      </c>
      <c r="H113" s="507"/>
      <c r="I113" s="507"/>
      <c r="J113" s="510">
        <v>1.0</v>
      </c>
      <c r="K113" s="465">
        <f>+DATE((Starting_Year+F113-1)*ISNUMBER(F113)+2099*ISBLANK(F113),G113*ISNUMBER(G113)+12*ISBLANK(G113),1)</f>
        <v>45658</v>
      </c>
      <c r="L113" s="466">
        <f>+DATE((Starting_Year+H113-1)*ISNUMBER(H113)+2099*ISBLANK(H113),I113*ISNUMBER(I113)+12*ISBLANK(I113),1)</f>
        <v>73020</v>
      </c>
      <c r="M113" s="171">
        <f t="shared" si="98"/>
        <v>3750</v>
      </c>
      <c r="N113" s="458" t="str">
        <f t="shared" si="99"/>
        <v>Customer Support Manager</v>
      </c>
      <c r="O113" s="82"/>
      <c r="P113" s="459"/>
      <c r="Q113" s="460">
        <f>(Q$70&gt;=Hire_Date)*Monthly_Salary+(AND(Q$68&lt;&gt;Hire_Month)*P113+AND(Q$68=Hire_Month,P113&gt;0)*P113*(1+Annual_Cost_of_Living_Adjustment))*(End_Date&gt;=Q$70)</f>
        <v>3750</v>
      </c>
      <c r="R113" s="460">
        <f>(R$70=Hire_Date)*Monthly_Salary+(AND(R$68&lt;&gt;Hire_Month)*Q113+AND(R$68=Hire_Month,Q113&gt;0)*Q113*(1+Annual_Cost_of_Living_Adjustment))*(End_Date&gt;=R$70)</f>
        <v>3750</v>
      </c>
      <c r="S113" s="460">
        <f>(S$70=Hire_Date)*Monthly_Salary+(AND(S$68&lt;&gt;Hire_Month)*R113+AND(S$68=Hire_Month,R113&gt;0)*R113*(1+Annual_Cost_of_Living_Adjustment))*(End_Date&gt;=S$70)</f>
        <v>3750</v>
      </c>
      <c r="T113" s="460">
        <f>(T$70=Hire_Date)*Monthly_Salary+(AND(T$68&lt;&gt;Hire_Month)*S113+AND(T$68=Hire_Month,S113&gt;0)*S113*(1+Annual_Cost_of_Living_Adjustment))*(End_Date&gt;=T$70)</f>
        <v>3750</v>
      </c>
      <c r="U113" s="460">
        <f>(U$70=Hire_Date)*Monthly_Salary+(AND(U$68&lt;&gt;Hire_Month)*T113+AND(U$68=Hire_Month,T113&gt;0)*T113*(1+Annual_Cost_of_Living_Adjustment))*(End_Date&gt;=U$70)</f>
        <v>3750</v>
      </c>
      <c r="V113" s="460">
        <f>(V$70=Hire_Date)*Monthly_Salary+(AND(V$68&lt;&gt;Hire_Month)*U113+AND(V$68=Hire_Month,U113&gt;0)*U113*(1+Annual_Cost_of_Living_Adjustment))*(End_Date&gt;=V$70)</f>
        <v>3750</v>
      </c>
      <c r="W113" s="460">
        <f>(W$70=Hire_Date)*Monthly_Salary+(AND(W$68&lt;&gt;Hire_Month)*V113+AND(W$68=Hire_Month,V113&gt;0)*V113*(1+Annual_Cost_of_Living_Adjustment))*(End_Date&gt;=W$70)</f>
        <v>3750</v>
      </c>
      <c r="X113" s="460">
        <f>(X$70=Hire_Date)*Monthly_Salary+(AND(X$68&lt;&gt;Hire_Month)*W113+AND(X$68=Hire_Month,W113&gt;0)*W113*(1+Annual_Cost_of_Living_Adjustment))*(End_Date&gt;=X$70)</f>
        <v>3750</v>
      </c>
      <c r="Y113" s="460">
        <f>(Y$70=Hire_Date)*Monthly_Salary+(AND(Y$68&lt;&gt;Hire_Month)*X113+AND(Y$68=Hire_Month,X113&gt;0)*X113*(1+Annual_Cost_of_Living_Adjustment))*(End_Date&gt;=Y$70)</f>
        <v>3750</v>
      </c>
      <c r="Z113" s="460">
        <f>(Z$70=Hire_Date)*Monthly_Salary+(AND(Z$68&lt;&gt;Hire_Month)*Y113+AND(Z$68=Hire_Month,Y113&gt;0)*Y113*(1+Annual_Cost_of_Living_Adjustment))*(End_Date&gt;=Z$70)</f>
        <v>3750</v>
      </c>
      <c r="AA113" s="460">
        <f>(AA$70=Hire_Date)*Monthly_Salary+(AND(AA$68&lt;&gt;Hire_Month)*Z113+AND(AA$68=Hire_Month,Z113&gt;0)*Z113*(1+Annual_Cost_of_Living_Adjustment))*(End_Date&gt;=AA$70)</f>
        <v>3750</v>
      </c>
      <c r="AB113" s="460">
        <f>(AB$70=Hire_Date)*Monthly_Salary+(AND(AB$68&lt;&gt;Hire_Month)*AA113+AND(AB$68=Hire_Month,AA113&gt;0)*AA113*(1+Annual_Cost_of_Living_Adjustment))*(End_Date&gt;=AB$70)</f>
        <v>3750</v>
      </c>
      <c r="AC113" s="460">
        <f>(AC$70=Hire_Date)*Monthly_Salary+(AND(AC$68&lt;&gt;Hire_Month)*AB113+AND(AC$68=Hire_Month,AB113&gt;0)*AB113*(1+Annual_Cost_of_Living_Adjustment))*(End_Date&gt;=AC$70)</f>
        <v>3825</v>
      </c>
      <c r="AD113" s="460">
        <f>(AD$70=Hire_Date)*Monthly_Salary+(AND(AD$68&lt;&gt;Hire_Month)*AC113+AND(AD$68=Hire_Month,AC113&gt;0)*AC113*(1+Annual_Cost_of_Living_Adjustment))*(End_Date&gt;=AD$70)</f>
        <v>3825</v>
      </c>
      <c r="AE113" s="460">
        <f>(AE$70=Hire_Date)*Monthly_Salary+(AND(AE$68&lt;&gt;Hire_Month)*AD113+AND(AE$68=Hire_Month,AD113&gt;0)*AD113*(1+Annual_Cost_of_Living_Adjustment))*(End_Date&gt;=AE$70)</f>
        <v>3825</v>
      </c>
      <c r="AF113" s="460">
        <f>(AF$70=Hire_Date)*Monthly_Salary+(AND(AF$68&lt;&gt;Hire_Month)*AE113+AND(AF$68=Hire_Month,AE113&gt;0)*AE113*(1+Annual_Cost_of_Living_Adjustment))*(End_Date&gt;=AF$70)</f>
        <v>3825</v>
      </c>
      <c r="AG113" s="460">
        <f>(AG$70=Hire_Date)*Monthly_Salary+(AND(AG$68&lt;&gt;Hire_Month)*AF113+AND(AG$68=Hire_Month,AF113&gt;0)*AF113*(1+Annual_Cost_of_Living_Adjustment))*(End_Date&gt;=AG$70)</f>
        <v>3825</v>
      </c>
      <c r="AH113" s="460">
        <f>(AH$70=Hire_Date)*Monthly_Salary+(AND(AH$68&lt;&gt;Hire_Month)*AG113+AND(AH$68=Hire_Month,AG113&gt;0)*AG113*(1+Annual_Cost_of_Living_Adjustment))*(End_Date&gt;=AH$70)</f>
        <v>3825</v>
      </c>
      <c r="AI113" s="460">
        <f>(AI$70=Hire_Date)*Monthly_Salary+(AND(AI$68&lt;&gt;Hire_Month)*AH113+AND(AI$68=Hire_Month,AH113&gt;0)*AH113*(1+Annual_Cost_of_Living_Adjustment))*(End_Date&gt;=AI$70)</f>
        <v>3825</v>
      </c>
      <c r="AJ113" s="460">
        <f>(AJ$70=Hire_Date)*Monthly_Salary+(AND(AJ$68&lt;&gt;Hire_Month)*AI113+AND(AJ$68=Hire_Month,AI113&gt;0)*AI113*(1+Annual_Cost_of_Living_Adjustment))*(End_Date&gt;=AJ$70)</f>
        <v>3825</v>
      </c>
      <c r="AK113" s="460">
        <f>(AK$70=Hire_Date)*Monthly_Salary+(AND(AK$68&lt;&gt;Hire_Month)*AJ113+AND(AK$68=Hire_Month,AJ113&gt;0)*AJ113*(1+Annual_Cost_of_Living_Adjustment))*(End_Date&gt;=AK$70)</f>
        <v>3825</v>
      </c>
      <c r="AL113" s="460">
        <f>(AL$70=Hire_Date)*Monthly_Salary+(AND(AL$68&lt;&gt;Hire_Month)*AK113+AND(AL$68=Hire_Month,AK113&gt;0)*AK113*(1+Annual_Cost_of_Living_Adjustment))*(End_Date&gt;=AL$70)</f>
        <v>3825</v>
      </c>
      <c r="AM113" s="460">
        <f>(AM$70=Hire_Date)*Monthly_Salary+(AND(AM$68&lt;&gt;Hire_Month)*AL113+AND(AM$68=Hire_Month,AL113&gt;0)*AL113*(1+Annual_Cost_of_Living_Adjustment))*(End_Date&gt;=AM$70)</f>
        <v>3825</v>
      </c>
      <c r="AN113" s="460">
        <f>(AN$70=Hire_Date)*Monthly_Salary+(AND(AN$68&lt;&gt;Hire_Month)*AM113+AND(AN$68=Hire_Month,AM113&gt;0)*AM113*(1+Annual_Cost_of_Living_Adjustment))*(End_Date&gt;=AN$70)</f>
        <v>3825</v>
      </c>
      <c r="AO113" s="460">
        <f>(AO$70=Hire_Date)*Monthly_Salary+(AND(AO$68&lt;&gt;Hire_Month)*AN113+AND(AO$68=Hire_Month,AN113&gt;0)*AN113*(1+Annual_Cost_of_Living_Adjustment))*(End_Date&gt;=AO$70)</f>
        <v>3901.5</v>
      </c>
      <c r="AP113" s="460">
        <f>(AP$70=Hire_Date)*Monthly_Salary+(AND(AP$68&lt;&gt;Hire_Month)*AO113+AND(AP$68=Hire_Month,AO113&gt;0)*AO113*(1+Annual_Cost_of_Living_Adjustment))*(End_Date&gt;=AP$70)</f>
        <v>3901.5</v>
      </c>
      <c r="AQ113" s="460">
        <f>(AQ$70=Hire_Date)*Monthly_Salary+(AND(AQ$68&lt;&gt;Hire_Month)*AP113+AND(AQ$68=Hire_Month,AP113&gt;0)*AP113*(1+Annual_Cost_of_Living_Adjustment))*(End_Date&gt;=AQ$70)</f>
        <v>3901.5</v>
      </c>
      <c r="AR113" s="460">
        <f>(AR$70=Hire_Date)*Monthly_Salary+(AND(AR$68&lt;&gt;Hire_Month)*AQ113+AND(AR$68=Hire_Month,AQ113&gt;0)*AQ113*(1+Annual_Cost_of_Living_Adjustment))*(End_Date&gt;=AR$70)</f>
        <v>3901.5</v>
      </c>
      <c r="AS113" s="460">
        <f>(AS$70=Hire_Date)*Monthly_Salary+(AND(AS$68&lt;&gt;Hire_Month)*AR113+AND(AS$68=Hire_Month,AR113&gt;0)*AR113*(1+Annual_Cost_of_Living_Adjustment))*(End_Date&gt;=AS$70)</f>
        <v>3901.5</v>
      </c>
      <c r="AT113" s="460">
        <f>(AT$70=Hire_Date)*Monthly_Salary+(AND(AT$68&lt;&gt;Hire_Month)*AS113+AND(AT$68=Hire_Month,AS113&gt;0)*AS113*(1+Annual_Cost_of_Living_Adjustment))*(End_Date&gt;=AT$70)</f>
        <v>3901.5</v>
      </c>
      <c r="AU113" s="460">
        <f>(AU$70=Hire_Date)*Monthly_Salary+(AND(AU$68&lt;&gt;Hire_Month)*AT113+AND(AU$68=Hire_Month,AT113&gt;0)*AT113*(1+Annual_Cost_of_Living_Adjustment))*(End_Date&gt;=AU$70)</f>
        <v>3901.5</v>
      </c>
      <c r="AV113" s="460">
        <f>(AV$70=Hire_Date)*Monthly_Salary+(AND(AV$68&lt;&gt;Hire_Month)*AU113+AND(AV$68=Hire_Month,AU113&gt;0)*AU113*(1+Annual_Cost_of_Living_Adjustment))*(End_Date&gt;=AV$70)</f>
        <v>3901.5</v>
      </c>
      <c r="AW113" s="460">
        <f>(AW$70=Hire_Date)*Monthly_Salary+(AND(AW$68&lt;&gt;Hire_Month)*AV113+AND(AW$68=Hire_Month,AV113&gt;0)*AV113*(1+Annual_Cost_of_Living_Adjustment))*(End_Date&gt;=AW$70)</f>
        <v>3901.5</v>
      </c>
      <c r="AX113" s="460">
        <f>(AX$70=Hire_Date)*Monthly_Salary+(AND(AX$68&lt;&gt;Hire_Month)*AW113+AND(AX$68=Hire_Month,AW113&gt;0)*AW113*(1+Annual_Cost_of_Living_Adjustment))*(End_Date&gt;=AX$70)</f>
        <v>3901.5</v>
      </c>
      <c r="AY113" s="460">
        <f>(AY$70=Hire_Date)*Monthly_Salary+(AND(AY$68&lt;&gt;Hire_Month)*AX113+AND(AY$68=Hire_Month,AX113&gt;0)*AX113*(1+Annual_Cost_of_Living_Adjustment))*(End_Date&gt;=AY$70)</f>
        <v>3901.5</v>
      </c>
      <c r="AZ113" s="460">
        <f>(AZ$70=Hire_Date)*Monthly_Salary+(AND(AZ$68&lt;&gt;Hire_Month)*AY113+AND(AZ$68=Hire_Month,AY113&gt;0)*AY113*(1+Annual_Cost_of_Living_Adjustment))*(End_Date&gt;=AZ$70)</f>
        <v>3901.5</v>
      </c>
      <c r="BA113" s="460">
        <f>(BA$70=Hire_Date)*Monthly_Salary+(AND(BA$68&lt;&gt;Hire_Month)*AZ113+AND(BA$68=Hire_Month,AZ113&gt;0)*AZ113*(1+Annual_Cost_of_Living_Adjustment))*(End_Date&gt;=BA$70)</f>
        <v>3979.53</v>
      </c>
      <c r="BB113" s="460">
        <f>(BB$70=Hire_Date)*Monthly_Salary+(AND(BB$68&lt;&gt;Hire_Month)*BA113+AND(BB$68=Hire_Month,BA113&gt;0)*BA113*(1+Annual_Cost_of_Living_Adjustment))*(End_Date&gt;=BB$70)</f>
        <v>3979.53</v>
      </c>
      <c r="BC113" s="460">
        <f>(BC$70=Hire_Date)*Monthly_Salary+(AND(BC$68&lt;&gt;Hire_Month)*BB113+AND(BC$68=Hire_Month,BB113&gt;0)*BB113*(1+Annual_Cost_of_Living_Adjustment))*(End_Date&gt;=BC$70)</f>
        <v>3979.53</v>
      </c>
      <c r="BD113" s="460">
        <f>(BD$70=Hire_Date)*Monthly_Salary+(AND(BD$68&lt;&gt;Hire_Month)*BC113+AND(BD$68=Hire_Month,BC113&gt;0)*BC113*(1+Annual_Cost_of_Living_Adjustment))*(End_Date&gt;=BD$70)</f>
        <v>3979.53</v>
      </c>
      <c r="BE113" s="460">
        <f>(BE$70=Hire_Date)*Monthly_Salary+(AND(BE$68&lt;&gt;Hire_Month)*BD113+AND(BE$68=Hire_Month,BD113&gt;0)*BD113*(1+Annual_Cost_of_Living_Adjustment))*(End_Date&gt;=BE$70)</f>
        <v>3979.53</v>
      </c>
      <c r="BF113" s="460">
        <f>(BF$70=Hire_Date)*Monthly_Salary+(AND(BF$68&lt;&gt;Hire_Month)*BE113+AND(BF$68=Hire_Month,BE113&gt;0)*BE113*(1+Annual_Cost_of_Living_Adjustment))*(End_Date&gt;=BF$70)</f>
        <v>3979.53</v>
      </c>
      <c r="BG113" s="460">
        <f>(BG$70=Hire_Date)*Monthly_Salary+(AND(BG$68&lt;&gt;Hire_Month)*BF113+AND(BG$68=Hire_Month,BF113&gt;0)*BF113*(1+Annual_Cost_of_Living_Adjustment))*(End_Date&gt;=BG$70)</f>
        <v>3979.53</v>
      </c>
      <c r="BH113" s="460">
        <f>(BH$70=Hire_Date)*Monthly_Salary+(AND(BH$68&lt;&gt;Hire_Month)*BG113+AND(BH$68=Hire_Month,BG113&gt;0)*BG113*(1+Annual_Cost_of_Living_Adjustment))*(End_Date&gt;=BH$70)</f>
        <v>3979.53</v>
      </c>
      <c r="BI113" s="460">
        <f>(BI$70=Hire_Date)*Monthly_Salary+(AND(BI$68&lt;&gt;Hire_Month)*BH113+AND(BI$68=Hire_Month,BH113&gt;0)*BH113*(1+Annual_Cost_of_Living_Adjustment))*(End_Date&gt;=BI$70)</f>
        <v>3979.53</v>
      </c>
      <c r="BJ113" s="460">
        <f>(BJ$70=Hire_Date)*Monthly_Salary+(AND(BJ$68&lt;&gt;Hire_Month)*BI113+AND(BJ$68=Hire_Month,BI113&gt;0)*BI113*(1+Annual_Cost_of_Living_Adjustment))*(End_Date&gt;=BJ$70)</f>
        <v>3979.53</v>
      </c>
      <c r="BK113" s="460">
        <f>(BK$70=Hire_Date)*Monthly_Salary+(AND(BK$68&lt;&gt;Hire_Month)*BJ113+AND(BK$68=Hire_Month,BJ113&gt;0)*BJ113*(1+Annual_Cost_of_Living_Adjustment))*(End_Date&gt;=BK$70)</f>
        <v>3979.53</v>
      </c>
      <c r="BL113" s="460">
        <f>(BL$70=Hire_Date)*Monthly_Salary+(AND(BL$68&lt;&gt;Hire_Month)*BK113+AND(BL$68=Hire_Month,BK113&gt;0)*BK113*(1+Annual_Cost_of_Living_Adjustment))*(End_Date&gt;=BL$70)</f>
        <v>3979.53</v>
      </c>
      <c r="BM113" s="460">
        <f>(BM$70=Hire_Date)*Monthly_Salary+(AND(BM$68&lt;&gt;Hire_Month)*BL113+AND(BM$68=Hire_Month,BL113&gt;0)*BL113*(1+Annual_Cost_of_Living_Adjustment))*(End_Date&gt;=BM$70)</f>
        <v>4059.1206</v>
      </c>
      <c r="BN113" s="460">
        <f>(BN$70=Hire_Date)*Monthly_Salary+(AND(BN$68&lt;&gt;Hire_Month)*BM113+AND(BN$68=Hire_Month,BM113&gt;0)*BM113*(1+Annual_Cost_of_Living_Adjustment))*(End_Date&gt;=BN$70)</f>
        <v>4059.1206</v>
      </c>
      <c r="BO113" s="460">
        <f>(BO$70=Hire_Date)*Monthly_Salary+(AND(BO$68&lt;&gt;Hire_Month)*BN113+AND(BO$68=Hire_Month,BN113&gt;0)*BN113*(1+Annual_Cost_of_Living_Adjustment))*(End_Date&gt;=BO$70)</f>
        <v>4059.1206</v>
      </c>
      <c r="BP113" s="460">
        <f>(BP$70=Hire_Date)*Monthly_Salary+(AND(BP$68&lt;&gt;Hire_Month)*BO113+AND(BP$68=Hire_Month,BO113&gt;0)*BO113*(1+Annual_Cost_of_Living_Adjustment))*(End_Date&gt;=BP$70)</f>
        <v>4059.1206</v>
      </c>
      <c r="BQ113" s="460">
        <f>(BQ$70=Hire_Date)*Monthly_Salary+(AND(BQ$68&lt;&gt;Hire_Month)*BP113+AND(BQ$68=Hire_Month,BP113&gt;0)*BP113*(1+Annual_Cost_of_Living_Adjustment))*(End_Date&gt;=BQ$70)</f>
        <v>4059.1206</v>
      </c>
      <c r="BR113" s="460">
        <f>(BR$70=Hire_Date)*Monthly_Salary+(AND(BR$68&lt;&gt;Hire_Month)*BQ113+AND(BR$68=Hire_Month,BQ113&gt;0)*BQ113*(1+Annual_Cost_of_Living_Adjustment))*(End_Date&gt;=BR$70)</f>
        <v>4059.1206</v>
      </c>
      <c r="BS113" s="460">
        <f>(BS$70=Hire_Date)*Monthly_Salary+(AND(BS$68&lt;&gt;Hire_Month)*BR113+AND(BS$68=Hire_Month,BR113&gt;0)*BR113*(1+Annual_Cost_of_Living_Adjustment))*(End_Date&gt;=BS$70)</f>
        <v>4059.1206</v>
      </c>
      <c r="BT113" s="460">
        <f>(BT$70=Hire_Date)*Monthly_Salary+(AND(BT$68&lt;&gt;Hire_Month)*BS113+AND(BT$68=Hire_Month,BS113&gt;0)*BS113*(1+Annual_Cost_of_Living_Adjustment))*(End_Date&gt;=BT$70)</f>
        <v>4059.1206</v>
      </c>
      <c r="BU113" s="460">
        <f>(BU$70=Hire_Date)*Monthly_Salary+(AND(BU$68&lt;&gt;Hire_Month)*BT113+AND(BU$68=Hire_Month,BT113&gt;0)*BT113*(1+Annual_Cost_of_Living_Adjustment))*(End_Date&gt;=BU$70)</f>
        <v>4059.1206</v>
      </c>
      <c r="BV113" s="460">
        <f>(BV$70=Hire_Date)*Monthly_Salary+(AND(BV$68&lt;&gt;Hire_Month)*BU113+AND(BV$68=Hire_Month,BU113&gt;0)*BU113*(1+Annual_Cost_of_Living_Adjustment))*(End_Date&gt;=BV$70)</f>
        <v>4059.1206</v>
      </c>
      <c r="BW113" s="460">
        <f>(BW$70=Hire_Date)*Monthly_Salary+(AND(BW$68&lt;&gt;Hire_Month)*BV113+AND(BW$68=Hire_Month,BV113&gt;0)*BV113*(1+Annual_Cost_of_Living_Adjustment))*(End_Date&gt;=BW$70)</f>
        <v>4059.1206</v>
      </c>
      <c r="BX113" s="460">
        <f>(BX$70=Hire_Date)*Monthly_Salary+(AND(BX$68&lt;&gt;Hire_Month)*BW113+AND(BX$68=Hire_Month,BW113&gt;0)*BW113*(1+Annual_Cost_of_Living_Adjustment))*(End_Date&gt;=BX$70)</f>
        <v>4059.1206</v>
      </c>
      <c r="BY113" s="460">
        <f>(BY$70=Hire_Date)*Monthly_Salary+(AND(BY$68&lt;&gt;Hire_Month)*BX113+AND(BY$68=Hire_Month,BX113&gt;0)*BX113*(1+Annual_Cost_of_Living_Adjustment))*(End_Date&gt;=BY$70)</f>
        <v>4140.303012</v>
      </c>
      <c r="BZ113" s="460">
        <f>(BZ$70=Hire_Date)*Monthly_Salary+(AND(BZ$68&lt;&gt;Hire_Month)*BY113+AND(BZ$68=Hire_Month,BY113&gt;0)*BY113*(1+Annual_Cost_of_Living_Adjustment))*(End_Date&gt;=BZ$70)</f>
        <v>4140.303012</v>
      </c>
      <c r="CA113" s="460">
        <f>(CA$70=Hire_Date)*Monthly_Salary+(AND(CA$68&lt;&gt;Hire_Month)*BZ113+AND(CA$68=Hire_Month,BZ113&gt;0)*BZ113*(1+Annual_Cost_of_Living_Adjustment))*(End_Date&gt;=CA$70)</f>
        <v>4140.303012</v>
      </c>
      <c r="CB113" s="460">
        <f>(CB$70=Hire_Date)*Monthly_Salary+(AND(CB$68&lt;&gt;Hire_Month)*CA113+AND(CB$68=Hire_Month,CA113&gt;0)*CA113*(1+Annual_Cost_of_Living_Adjustment))*(End_Date&gt;=CB$70)</f>
        <v>4140.303012</v>
      </c>
      <c r="CC113" s="460">
        <f>(CC$70=Hire_Date)*Monthly_Salary+(AND(CC$68&lt;&gt;Hire_Month)*CB113+AND(CC$68=Hire_Month,CB113&gt;0)*CB113*(1+Annual_Cost_of_Living_Adjustment))*(End_Date&gt;=CC$70)</f>
        <v>4140.303012</v>
      </c>
      <c r="CD113" s="460">
        <f>(CD$70=Hire_Date)*Monthly_Salary+(AND(CD$68&lt;&gt;Hire_Month)*CC113+AND(CD$68=Hire_Month,CC113&gt;0)*CC113*(1+Annual_Cost_of_Living_Adjustment))*(End_Date&gt;=CD$70)</f>
        <v>4140.303012</v>
      </c>
      <c r="CE113" s="460">
        <f>(CE$70=Hire_Date)*Monthly_Salary+(AND(CE$68&lt;&gt;Hire_Month)*CD113+AND(CE$68=Hire_Month,CD113&gt;0)*CD113*(1+Annual_Cost_of_Living_Adjustment))*(End_Date&gt;=CE$70)</f>
        <v>4140.303012</v>
      </c>
      <c r="CF113" s="460">
        <f>(CF$70=Hire_Date)*Monthly_Salary+(AND(CF$68&lt;&gt;Hire_Month)*CE113+AND(CF$68=Hire_Month,CE113&gt;0)*CE113*(1+Annual_Cost_of_Living_Adjustment))*(End_Date&gt;=CF$70)</f>
        <v>4140.303012</v>
      </c>
      <c r="CG113" s="460">
        <f>(CG$70=Hire_Date)*Monthly_Salary+(AND(CG$68&lt;&gt;Hire_Month)*CF113+AND(CG$68=Hire_Month,CF113&gt;0)*CF113*(1+Annual_Cost_of_Living_Adjustment))*(End_Date&gt;=CG$70)</f>
        <v>4140.303012</v>
      </c>
      <c r="CH113" s="460">
        <f>(CH$70=Hire_Date)*Monthly_Salary+(AND(CH$68&lt;&gt;Hire_Month)*CG113+AND(CH$68=Hire_Month,CG113&gt;0)*CG113*(1+Annual_Cost_of_Living_Adjustment))*(End_Date&gt;=CH$70)</f>
        <v>4140.303012</v>
      </c>
      <c r="CI113" s="460">
        <f>(CI$70=Hire_Date)*Monthly_Salary+(AND(CI$68&lt;&gt;Hire_Month)*CH113+AND(CI$68=Hire_Month,CH113&gt;0)*CH113*(1+Annual_Cost_of_Living_Adjustment))*(End_Date&gt;=CI$70)</f>
        <v>4140.303012</v>
      </c>
      <c r="CJ113" s="460">
        <f>(CJ$70=Hire_Date)*Monthly_Salary+(AND(CJ$68&lt;&gt;Hire_Month)*CI113+AND(CJ$68=Hire_Month,CI113&gt;0)*CI113*(1+Annual_Cost_of_Living_Adjustment))*(End_Date&gt;=CJ$70)</f>
        <v>4140.303012</v>
      </c>
      <c r="CK113" s="460">
        <f>(CK$70=Hire_Date)*Monthly_Salary+(AND(CK$68&lt;&gt;Hire_Month)*CJ113+AND(CK$68=Hire_Month,CJ113&gt;0)*CJ113*(1+Annual_Cost_of_Living_Adjustment))*(End_Date&gt;=CK$70)</f>
        <v>4223.109072</v>
      </c>
      <c r="CL113" s="460">
        <f>(CL$70=Hire_Date)*Monthly_Salary+(AND(CL$68&lt;&gt;Hire_Month)*CK113+AND(CL$68=Hire_Month,CK113&gt;0)*CK113*(1+Annual_Cost_of_Living_Adjustment))*(End_Date&gt;=CL$70)</f>
        <v>4223.109072</v>
      </c>
      <c r="CM113" s="460">
        <f>(CM$70=Hire_Date)*Monthly_Salary+(AND(CM$68&lt;&gt;Hire_Month)*CL113+AND(CM$68=Hire_Month,CL113&gt;0)*CL113*(1+Annual_Cost_of_Living_Adjustment))*(End_Date&gt;=CM$70)</f>
        <v>4223.109072</v>
      </c>
      <c r="CN113" s="460">
        <f>(CN$70=Hire_Date)*Monthly_Salary+(AND(CN$68&lt;&gt;Hire_Month)*CM113+AND(CN$68=Hire_Month,CM113&gt;0)*CM113*(1+Annual_Cost_of_Living_Adjustment))*(End_Date&gt;=CN$70)</f>
        <v>4223.109072</v>
      </c>
      <c r="CO113" s="460">
        <f>(CO$70=Hire_Date)*Monthly_Salary+(AND(CO$68&lt;&gt;Hire_Month)*CN113+AND(CO$68=Hire_Month,CN113&gt;0)*CN113*(1+Annual_Cost_of_Living_Adjustment))*(End_Date&gt;=CO$70)</f>
        <v>4223.109072</v>
      </c>
      <c r="CP113" s="460">
        <f>(CP$70=Hire_Date)*Monthly_Salary+(AND(CP$68&lt;&gt;Hire_Month)*CO113+AND(CP$68=Hire_Month,CO113&gt;0)*CO113*(1+Annual_Cost_of_Living_Adjustment))*(End_Date&gt;=CP$70)</f>
        <v>4223.109072</v>
      </c>
      <c r="CQ113" s="460">
        <f>(CQ$70=Hire_Date)*Monthly_Salary+(AND(CQ$68&lt;&gt;Hire_Month)*CP113+AND(CQ$68=Hire_Month,CP113&gt;0)*CP113*(1+Annual_Cost_of_Living_Adjustment))*(End_Date&gt;=CQ$70)</f>
        <v>4223.109072</v>
      </c>
      <c r="CR113" s="460">
        <f>(CR$70=Hire_Date)*Monthly_Salary+(AND(CR$68&lt;&gt;Hire_Month)*CQ113+AND(CR$68=Hire_Month,CQ113&gt;0)*CQ113*(1+Annual_Cost_of_Living_Adjustment))*(End_Date&gt;=CR$70)</f>
        <v>4223.109072</v>
      </c>
      <c r="CS113" s="460">
        <f>(CS$70=Hire_Date)*Monthly_Salary+(AND(CS$68&lt;&gt;Hire_Month)*CR113+AND(CS$68=Hire_Month,CR113&gt;0)*CR113*(1+Annual_Cost_of_Living_Adjustment))*(End_Date&gt;=CS$70)</f>
        <v>4223.109072</v>
      </c>
      <c r="CT113" s="460">
        <f>(CT$70=Hire_Date)*Monthly_Salary+(AND(CT$68&lt;&gt;Hire_Month)*CS113+AND(CT$68=Hire_Month,CS113&gt;0)*CS113*(1+Annual_Cost_of_Living_Adjustment))*(End_Date&gt;=CT$70)</f>
        <v>4223.109072</v>
      </c>
      <c r="CU113" s="460">
        <f>(CU$70=Hire_Date)*Monthly_Salary+(AND(CU$68&lt;&gt;Hire_Month)*CT113+AND(CU$68=Hire_Month,CT113&gt;0)*CT113*(1+Annual_Cost_of_Living_Adjustment))*(End_Date&gt;=CU$70)</f>
        <v>4223.109072</v>
      </c>
      <c r="CV113" s="460">
        <f>(CV$70=Hire_Date)*Monthly_Salary+(AND(CV$68&lt;&gt;Hire_Month)*CU113+AND(CV$68=Hire_Month,CU113&gt;0)*CU113*(1+Annual_Cost_of_Living_Adjustment))*(End_Date&gt;=CV$70)</f>
        <v>4223.109072</v>
      </c>
      <c r="CW113" s="460">
        <f>(CW$70=Hire_Date)*Monthly_Salary+(AND(CW$68&lt;&gt;Hire_Month)*CV113+AND(CW$68=Hire_Month,CV113&gt;0)*CV113*(1+Annual_Cost_of_Living_Adjustment))*(End_Date&gt;=CW$70)</f>
        <v>4307.571254</v>
      </c>
      <c r="CX113" s="460">
        <f>(CX$70=Hire_Date)*Monthly_Salary+(AND(CX$68&lt;&gt;Hire_Month)*CW113+AND(CX$68=Hire_Month,CW113&gt;0)*CW113*(1+Annual_Cost_of_Living_Adjustment))*(End_Date&gt;=CX$70)</f>
        <v>4307.571254</v>
      </c>
      <c r="CY113" s="460">
        <f>(CY$70=Hire_Date)*Monthly_Salary+(AND(CY$68&lt;&gt;Hire_Month)*CX113+AND(CY$68=Hire_Month,CX113&gt;0)*CX113*(1+Annual_Cost_of_Living_Adjustment))*(End_Date&gt;=CY$70)</f>
        <v>4307.571254</v>
      </c>
      <c r="CZ113" s="460">
        <f>(CZ$70=Hire_Date)*Monthly_Salary+(AND(CZ$68&lt;&gt;Hire_Month)*CY113+AND(CZ$68=Hire_Month,CY113&gt;0)*CY113*(1+Annual_Cost_of_Living_Adjustment))*(End_Date&gt;=CZ$70)</f>
        <v>4307.571254</v>
      </c>
      <c r="DA113" s="460">
        <f>(DA$70=Hire_Date)*Monthly_Salary+(AND(DA$68&lt;&gt;Hire_Month)*CZ113+AND(DA$68=Hire_Month,CZ113&gt;0)*CZ113*(1+Annual_Cost_of_Living_Adjustment))*(End_Date&gt;=DA$70)</f>
        <v>4307.571254</v>
      </c>
      <c r="DB113" s="460">
        <f>(DB$70=Hire_Date)*Monthly_Salary+(AND(DB$68&lt;&gt;Hire_Month)*DA113+AND(DB$68=Hire_Month,DA113&gt;0)*DA113*(1+Annual_Cost_of_Living_Adjustment))*(End_Date&gt;=DB$70)</f>
        <v>4307.571254</v>
      </c>
      <c r="DC113" s="460">
        <f>(DC$70=Hire_Date)*Monthly_Salary+(AND(DC$68&lt;&gt;Hire_Month)*DB113+AND(DC$68=Hire_Month,DB113&gt;0)*DB113*(1+Annual_Cost_of_Living_Adjustment))*(End_Date&gt;=DC$70)</f>
        <v>4307.571254</v>
      </c>
      <c r="DD113" s="460">
        <f>(DD$70=Hire_Date)*Monthly_Salary+(AND(DD$68&lt;&gt;Hire_Month)*DC113+AND(DD$68=Hire_Month,DC113&gt;0)*DC113*(1+Annual_Cost_of_Living_Adjustment))*(End_Date&gt;=DD$70)</f>
        <v>4307.571254</v>
      </c>
      <c r="DE113" s="460">
        <f>(DE$70=Hire_Date)*Monthly_Salary+(AND(DE$68&lt;&gt;Hire_Month)*DD113+AND(DE$68=Hire_Month,DD113&gt;0)*DD113*(1+Annual_Cost_of_Living_Adjustment))*(End_Date&gt;=DE$70)</f>
        <v>4307.571254</v>
      </c>
      <c r="DF113" s="460">
        <f>(DF$70=Hire_Date)*Monthly_Salary+(AND(DF$68&lt;&gt;Hire_Month)*DE113+AND(DF$68=Hire_Month,DE113&gt;0)*DE113*(1+Annual_Cost_of_Living_Adjustment))*(End_Date&gt;=DF$70)</f>
        <v>4307.571254</v>
      </c>
      <c r="DG113" s="460">
        <f>(DG$70=Hire_Date)*Monthly_Salary+(AND(DG$68&lt;&gt;Hire_Month)*DF113+AND(DG$68=Hire_Month,DF113&gt;0)*DF113*(1+Annual_Cost_of_Living_Adjustment))*(End_Date&gt;=DG$70)</f>
        <v>4307.571254</v>
      </c>
      <c r="DH113" s="460">
        <f>(DH$70=Hire_Date)*Monthly_Salary+(AND(DH$68&lt;&gt;Hire_Month)*DG113+AND(DH$68=Hire_Month,DG113&gt;0)*DG113*(1+Annual_Cost_of_Living_Adjustment))*(End_Date&gt;=DH$70)</f>
        <v>4307.571254</v>
      </c>
      <c r="DI113" s="460">
        <f>(DI$70=Hire_Date)*Monthly_Salary+(AND(DI$68&lt;&gt;Hire_Month)*DH113+AND(DI$68=Hire_Month,DH113&gt;0)*DH113*(1+Annual_Cost_of_Living_Adjustment))*(End_Date&gt;=DI$70)</f>
        <v>4393.722679</v>
      </c>
      <c r="DJ113" s="460">
        <f>(DJ$70=Hire_Date)*Monthly_Salary+(AND(DJ$68&lt;&gt;Hire_Month)*DI113+AND(DJ$68=Hire_Month,DI113&gt;0)*DI113*(1+Annual_Cost_of_Living_Adjustment))*(End_Date&gt;=DJ$70)</f>
        <v>4393.722679</v>
      </c>
      <c r="DK113" s="460">
        <f>(DK$70=Hire_Date)*Monthly_Salary+(AND(DK$68&lt;&gt;Hire_Month)*DJ113+AND(DK$68=Hire_Month,DJ113&gt;0)*DJ113*(1+Annual_Cost_of_Living_Adjustment))*(End_Date&gt;=DK$70)</f>
        <v>4393.722679</v>
      </c>
      <c r="DL113" s="460">
        <f>(DL$70=Hire_Date)*Monthly_Salary+(AND(DL$68&lt;&gt;Hire_Month)*DK113+AND(DL$68=Hire_Month,DK113&gt;0)*DK113*(1+Annual_Cost_of_Living_Adjustment))*(End_Date&gt;=DL$70)</f>
        <v>4393.722679</v>
      </c>
      <c r="DM113" s="460">
        <f>(DM$70=Hire_Date)*Monthly_Salary+(AND(DM$68&lt;&gt;Hire_Month)*DL113+AND(DM$68=Hire_Month,DL113&gt;0)*DL113*(1+Annual_Cost_of_Living_Adjustment))*(End_Date&gt;=DM$70)</f>
        <v>4393.722679</v>
      </c>
      <c r="DN113" s="460">
        <f>(DN$70=Hire_Date)*Monthly_Salary+(AND(DN$68&lt;&gt;Hire_Month)*DM113+AND(DN$68=Hire_Month,DM113&gt;0)*DM113*(1+Annual_Cost_of_Living_Adjustment))*(End_Date&gt;=DN$70)</f>
        <v>4393.722679</v>
      </c>
      <c r="DO113" s="460">
        <f>(DO$70=Hire_Date)*Monthly_Salary+(AND(DO$68&lt;&gt;Hire_Month)*DN113+AND(DO$68=Hire_Month,DN113&gt;0)*DN113*(1+Annual_Cost_of_Living_Adjustment))*(End_Date&gt;=DO$70)</f>
        <v>4393.722679</v>
      </c>
      <c r="DP113" s="460">
        <f>(DP$70=Hire_Date)*Monthly_Salary+(AND(DP$68&lt;&gt;Hire_Month)*DO113+AND(DP$68=Hire_Month,DO113&gt;0)*DO113*(1+Annual_Cost_of_Living_Adjustment))*(End_Date&gt;=DP$70)</f>
        <v>4393.722679</v>
      </c>
      <c r="DQ113" s="460">
        <f>(DQ$70=Hire_Date)*Monthly_Salary+(AND(DQ$68&lt;&gt;Hire_Month)*DP113+AND(DQ$68=Hire_Month,DP113&gt;0)*DP113*(1+Annual_Cost_of_Living_Adjustment))*(End_Date&gt;=DQ$70)</f>
        <v>4393.722679</v>
      </c>
      <c r="DR113" s="460">
        <f>(DR$70=Hire_Date)*Monthly_Salary+(AND(DR$68&lt;&gt;Hire_Month)*DQ113+AND(DR$68=Hire_Month,DQ113&gt;0)*DQ113*(1+Annual_Cost_of_Living_Adjustment))*(End_Date&gt;=DR$70)</f>
        <v>4393.722679</v>
      </c>
      <c r="DS113" s="460">
        <f>(DS$70=Hire_Date)*Monthly_Salary+(AND(DS$68&lt;&gt;Hire_Month)*DR113+AND(DS$68=Hire_Month,DR113&gt;0)*DR113*(1+Annual_Cost_of_Living_Adjustment))*(End_Date&gt;=DS$70)</f>
        <v>4393.722679</v>
      </c>
      <c r="DT113" s="460">
        <f>(DT$70=Hire_Date)*Monthly_Salary+(AND(DT$68&lt;&gt;Hire_Month)*DS113+AND(DT$68=Hire_Month,DS113&gt;0)*DS113*(1+Annual_Cost_of_Living_Adjustment))*(End_Date&gt;=DT$70)</f>
        <v>4393.722679</v>
      </c>
      <c r="DU113" s="460">
        <f>(DU$70=Hire_Date)*Monthly_Salary+(AND(DU$68&lt;&gt;Hire_Month)*DT113+AND(DU$68=Hire_Month,DT113&gt;0)*DT113*(1+Annual_Cost_of_Living_Adjustment))*(End_Date&gt;=DU$70)</f>
        <v>4481.597132</v>
      </c>
      <c r="DV113" s="460">
        <f>(DV$70=Hire_Date)*Monthly_Salary+(AND(DV$68&lt;&gt;Hire_Month)*DU113+AND(DV$68=Hire_Month,DU113&gt;0)*DU113*(1+Annual_Cost_of_Living_Adjustment))*(End_Date&gt;=DV$70)</f>
        <v>4481.597132</v>
      </c>
      <c r="DW113" s="460">
        <f>(DW$70=Hire_Date)*Monthly_Salary+(AND(DW$68&lt;&gt;Hire_Month)*DV113+AND(DW$68=Hire_Month,DV113&gt;0)*DV113*(1+Annual_Cost_of_Living_Adjustment))*(End_Date&gt;=DW$70)</f>
        <v>4481.597132</v>
      </c>
      <c r="DX113" s="460">
        <f>(DX$70=Hire_Date)*Monthly_Salary+(AND(DX$68&lt;&gt;Hire_Month)*DW113+AND(DX$68=Hire_Month,DW113&gt;0)*DW113*(1+Annual_Cost_of_Living_Adjustment))*(End_Date&gt;=DX$70)</f>
        <v>4481.597132</v>
      </c>
      <c r="DY113" s="460">
        <f>(DY$70=Hire_Date)*Monthly_Salary+(AND(DY$68&lt;&gt;Hire_Month)*DX113+AND(DY$68=Hire_Month,DX113&gt;0)*DX113*(1+Annual_Cost_of_Living_Adjustment))*(End_Date&gt;=DY$70)</f>
        <v>4481.597132</v>
      </c>
      <c r="DZ113" s="460">
        <f>(DZ$70=Hire_Date)*Monthly_Salary+(AND(DZ$68&lt;&gt;Hire_Month)*DY113+AND(DZ$68=Hire_Month,DY113&gt;0)*DY113*(1+Annual_Cost_of_Living_Adjustment))*(End_Date&gt;=DZ$70)</f>
        <v>4481.597132</v>
      </c>
      <c r="EA113" s="460">
        <f>(EA$70=Hire_Date)*Monthly_Salary+(AND(EA$68&lt;&gt;Hire_Month)*DZ113+AND(EA$68=Hire_Month,DZ113&gt;0)*DZ113*(1+Annual_Cost_of_Living_Adjustment))*(End_Date&gt;=EA$70)</f>
        <v>4481.597132</v>
      </c>
      <c r="EB113" s="460">
        <f>(EB$70=Hire_Date)*Monthly_Salary+(AND(EB$68&lt;&gt;Hire_Month)*EA113+AND(EB$68=Hire_Month,EA113&gt;0)*EA113*(1+Annual_Cost_of_Living_Adjustment))*(End_Date&gt;=EB$70)</f>
        <v>4481.597132</v>
      </c>
      <c r="EC113" s="460">
        <f>(EC$70=Hire_Date)*Monthly_Salary+(AND(EC$68&lt;&gt;Hire_Month)*EB113+AND(EC$68=Hire_Month,EB113&gt;0)*EB113*(1+Annual_Cost_of_Living_Adjustment))*(End_Date&gt;=EC$70)</f>
        <v>4481.597132</v>
      </c>
      <c r="ED113" s="460">
        <f>(ED$70=Hire_Date)*Monthly_Salary+(AND(ED$68&lt;&gt;Hire_Month)*EC113+AND(ED$68=Hire_Month,EC113&gt;0)*EC113*(1+Annual_Cost_of_Living_Adjustment))*(End_Date&gt;=ED$70)</f>
        <v>4481.597132</v>
      </c>
      <c r="EE113" s="460">
        <f>(EE$70=Hire_Date)*Monthly_Salary+(AND(EE$68&lt;&gt;Hire_Month)*ED113+AND(EE$68=Hire_Month,ED113&gt;0)*ED113*(1+Annual_Cost_of_Living_Adjustment))*(End_Date&gt;=EE$70)</f>
        <v>4481.597132</v>
      </c>
      <c r="EF113" s="461">
        <f>(EF$70=Hire_Date)*Monthly_Salary+(AND(EF$68&lt;&gt;Hire_Month)*EE113+AND(EF$68=Hire_Month,EE113&gt;0)*EE113*(1+Annual_Cost_of_Living_Adjustment))*(End_Date&gt;=EF$70)</f>
        <v>4481.597132</v>
      </c>
      <c r="EG113" s="461">
        <f>(EG$70=Hire_Date)*Monthly_Salary+(AND(EG$68&lt;&gt;Hire_Month)*EF113+AND(EG$68=Hire_Month,EF113&gt;0)*EF113*(1+Annual_Cost_of_Living_Adjustment))*(End_Date&gt;=EG$70)</f>
        <v>4571.229075</v>
      </c>
      <c r="EH113" s="461">
        <f>(EH$70=Hire_Date)*Monthly_Salary+(AND(EH$68&lt;&gt;Hire_Month)*EG113+AND(EH$68=Hire_Month,EG113&gt;0)*EG113*(1+Annual_Cost_of_Living_Adjustment))*(End_Date&gt;=EH$70)</f>
        <v>4571.229075</v>
      </c>
      <c r="EI113" s="461">
        <f>(EI$70=Hire_Date)*Monthly_Salary+(AND(EI$68&lt;&gt;Hire_Month)*EH113+AND(EI$68=Hire_Month,EH113&gt;0)*EH113*(1+Annual_Cost_of_Living_Adjustment))*(End_Date&gt;=EI$70)</f>
        <v>4571.229075</v>
      </c>
      <c r="EJ113" s="461">
        <f>(EJ$70=Hire_Date)*Monthly_Salary+(AND(EJ$68&lt;&gt;Hire_Month)*EI113+AND(EJ$68=Hire_Month,EI113&gt;0)*EI113*(1+Annual_Cost_of_Living_Adjustment))*(End_Date&gt;=EJ$70)</f>
        <v>4571.229075</v>
      </c>
      <c r="EK113" s="461">
        <f>(EK$70=Hire_Date)*Monthly_Salary+(AND(EK$68&lt;&gt;Hire_Month)*EJ113+AND(EK$68=Hire_Month,EJ113&gt;0)*EJ113*(1+Annual_Cost_of_Living_Adjustment))*(End_Date&gt;=EK$70)</f>
        <v>4571.229075</v>
      </c>
      <c r="EL113" s="461">
        <f>(EL$70=Hire_Date)*Monthly_Salary+(AND(EL$68&lt;&gt;Hire_Month)*EK113+AND(EL$68=Hire_Month,EK113&gt;0)*EK113*(1+Annual_Cost_of_Living_Adjustment))*(End_Date&gt;=EL$70)</f>
        <v>4571.229075</v>
      </c>
      <c r="EM113" s="461">
        <f>(EM$70=Hire_Date)*Monthly_Salary+(AND(EM$68&lt;&gt;Hire_Month)*EL113+AND(EM$68=Hire_Month,EL113&gt;0)*EL113*(1+Annual_Cost_of_Living_Adjustment))*(End_Date&gt;=EM$70)</f>
        <v>4571.229075</v>
      </c>
      <c r="EN113" s="461">
        <f>(EN$70=Hire_Date)*Monthly_Salary+(AND(EN$68&lt;&gt;Hire_Month)*EM113+AND(EN$68=Hire_Month,EM113&gt;0)*EM113*(1+Annual_Cost_of_Living_Adjustment))*(End_Date&gt;=EN$70)</f>
        <v>4571.229075</v>
      </c>
      <c r="EO113" s="461">
        <f>(EO$70=Hire_Date)*Monthly_Salary+(AND(EO$68&lt;&gt;Hire_Month)*EN113+AND(EO$68=Hire_Month,EN113&gt;0)*EN113*(1+Annual_Cost_of_Living_Adjustment))*(End_Date&gt;=EO$70)</f>
        <v>4571.229075</v>
      </c>
      <c r="EP113" s="461">
        <f>(EP$70=Hire_Date)*Monthly_Salary+(AND(EP$68&lt;&gt;Hire_Month)*EO113+AND(EP$68=Hire_Month,EO113&gt;0)*EO113*(1+Annual_Cost_of_Living_Adjustment))*(End_Date&gt;=EP$70)</f>
        <v>4571.229075</v>
      </c>
      <c r="EQ113" s="461">
        <f>(EQ$70=Hire_Date)*Monthly_Salary+(AND(EQ$68&lt;&gt;Hire_Month)*EP113+AND(EQ$68=Hire_Month,EP113&gt;0)*EP113*(1+Annual_Cost_of_Living_Adjustment))*(End_Date&gt;=EQ$70)</f>
        <v>4571.229075</v>
      </c>
      <c r="ER113" s="461">
        <f>(ER$70=Hire_Date)*Monthly_Salary+(AND(ER$68&lt;&gt;Hire_Month)*EQ113+AND(ER$68=Hire_Month,EQ113&gt;0)*EQ113*(1+Annual_Cost_of_Living_Adjustment))*(End_Date&gt;=ER$70)</f>
        <v>4571.229075</v>
      </c>
      <c r="ES113" s="371"/>
      <c r="ET113" s="1"/>
      <c r="EU113" s="390"/>
      <c r="EV113" s="462" t="str">
        <f t="shared" si="100"/>
        <v>Customer Support Manager</v>
      </c>
      <c r="EW113" s="463">
        <f>($K113&lt;DATE(Starting_Year,1,1))*1</f>
        <v>0</v>
      </c>
      <c r="EX113" s="463">
        <f>+COUNTIF(Q113,"&gt;0")*FTE</f>
        <v>1</v>
      </c>
      <c r="EY113" s="463">
        <f>+COUNTIF(R113,"&gt;0")*FTE</f>
        <v>1</v>
      </c>
      <c r="EZ113" s="463">
        <f>+COUNTIF(S113,"&gt;0")*FTE</f>
        <v>1</v>
      </c>
      <c r="FA113" s="463">
        <f>+COUNTIF(T113,"&gt;0")*FTE</f>
        <v>1</v>
      </c>
      <c r="FB113" s="463">
        <f>+COUNTIF(U113,"&gt;0")*FTE</f>
        <v>1</v>
      </c>
      <c r="FC113" s="463">
        <f>+COUNTIF(V113,"&gt;0")*FTE</f>
        <v>1</v>
      </c>
      <c r="FD113" s="463">
        <f>+COUNTIF(W113,"&gt;0")*FTE</f>
        <v>1</v>
      </c>
      <c r="FE113" s="463">
        <f>+COUNTIF(X113,"&gt;0")*FTE</f>
        <v>1</v>
      </c>
      <c r="FF113" s="463">
        <f>+COUNTIF(Y113,"&gt;0")*FTE</f>
        <v>1</v>
      </c>
      <c r="FG113" s="463">
        <f>+COUNTIF(Z113,"&gt;0")*FTE</f>
        <v>1</v>
      </c>
      <c r="FH113" s="463">
        <f>+COUNTIF(AA113,"&gt;0")*FTE</f>
        <v>1</v>
      </c>
      <c r="FI113" s="463">
        <f>+COUNTIF(AB113,"&gt;0")*FTE</f>
        <v>1</v>
      </c>
      <c r="FJ113" s="463">
        <f>+COUNTIF(AC113,"&gt;0")*FTE</f>
        <v>1</v>
      </c>
      <c r="FK113" s="463">
        <f>+COUNTIF(AD113,"&gt;0")*FTE</f>
        <v>1</v>
      </c>
      <c r="FL113" s="463">
        <f>+COUNTIF(AE113,"&gt;0")*FTE</f>
        <v>1</v>
      </c>
      <c r="FM113" s="463">
        <f>+COUNTIF(AF113,"&gt;0")*FTE</f>
        <v>1</v>
      </c>
      <c r="FN113" s="463">
        <f>+COUNTIF(AG113,"&gt;0")*FTE</f>
        <v>1</v>
      </c>
      <c r="FO113" s="463">
        <f>+COUNTIF(AH113,"&gt;0")*FTE</f>
        <v>1</v>
      </c>
      <c r="FP113" s="463">
        <f>+COUNTIF(AI113,"&gt;0")*FTE</f>
        <v>1</v>
      </c>
      <c r="FQ113" s="463">
        <f>+COUNTIF(AJ113,"&gt;0")*FTE</f>
        <v>1</v>
      </c>
      <c r="FR113" s="463">
        <f>+COUNTIF(AK113,"&gt;0")*FTE</f>
        <v>1</v>
      </c>
      <c r="FS113" s="463">
        <f>+COUNTIF(AL113,"&gt;0")*FTE</f>
        <v>1</v>
      </c>
      <c r="FT113" s="463">
        <f>+COUNTIF(AM113,"&gt;0")*FTE</f>
        <v>1</v>
      </c>
      <c r="FU113" s="463">
        <f>+COUNTIF(AN113,"&gt;0")*FTE</f>
        <v>1</v>
      </c>
      <c r="FV113" s="463">
        <f>+COUNTIF(AO113,"&gt;0")*FTE</f>
        <v>1</v>
      </c>
      <c r="FW113" s="463">
        <f>+COUNTIF(AP113,"&gt;0")*FTE</f>
        <v>1</v>
      </c>
      <c r="FX113" s="463">
        <f>+COUNTIF(AQ113,"&gt;0")*FTE</f>
        <v>1</v>
      </c>
      <c r="FY113" s="463">
        <f>+COUNTIF(AR113,"&gt;0")*FTE</f>
        <v>1</v>
      </c>
      <c r="FZ113" s="463">
        <f>+COUNTIF(AS113,"&gt;0")*FTE</f>
        <v>1</v>
      </c>
      <c r="GA113" s="463">
        <f>+COUNTIF(AT113,"&gt;0")*FTE</f>
        <v>1</v>
      </c>
      <c r="GB113" s="463">
        <f>+COUNTIF(AU113,"&gt;0")*FTE</f>
        <v>1</v>
      </c>
      <c r="GC113" s="463">
        <f>+COUNTIF(AV113,"&gt;0")*FTE</f>
        <v>1</v>
      </c>
      <c r="GD113" s="463">
        <f>+COUNTIF(AW113,"&gt;0")*FTE</f>
        <v>1</v>
      </c>
      <c r="GE113" s="463">
        <f>+COUNTIF(AX113,"&gt;0")*FTE</f>
        <v>1</v>
      </c>
      <c r="GF113" s="463">
        <f>+COUNTIF(AY113,"&gt;0")*FTE</f>
        <v>1</v>
      </c>
      <c r="GG113" s="463">
        <f>+COUNTIF(AZ113,"&gt;0")*FTE</f>
        <v>1</v>
      </c>
      <c r="GH113" s="463">
        <f>+COUNTIF(BA113,"&gt;0")*FTE</f>
        <v>1</v>
      </c>
      <c r="GI113" s="463">
        <f>+COUNTIF(BB113,"&gt;0")*FTE</f>
        <v>1</v>
      </c>
      <c r="GJ113" s="463">
        <f>+COUNTIF(BC113,"&gt;0")*FTE</f>
        <v>1</v>
      </c>
      <c r="GK113" s="463">
        <f>+COUNTIF(BD113,"&gt;0")*FTE</f>
        <v>1</v>
      </c>
      <c r="GL113" s="463">
        <f>+COUNTIF(BE113,"&gt;0")*FTE</f>
        <v>1</v>
      </c>
      <c r="GM113" s="463">
        <f>+COUNTIF(BF113,"&gt;0")*FTE</f>
        <v>1</v>
      </c>
      <c r="GN113" s="463">
        <f>+COUNTIF(BG113,"&gt;0")*FTE</f>
        <v>1</v>
      </c>
      <c r="GO113" s="463">
        <f>+COUNTIF(BH113,"&gt;0")*FTE</f>
        <v>1</v>
      </c>
      <c r="GP113" s="463">
        <f>+COUNTIF(BI113,"&gt;0")*FTE</f>
        <v>1</v>
      </c>
      <c r="GQ113" s="463">
        <f>+COUNTIF(BJ113,"&gt;0")*FTE</f>
        <v>1</v>
      </c>
      <c r="GR113" s="463">
        <f>+COUNTIF(BK113,"&gt;0")*FTE</f>
        <v>1</v>
      </c>
      <c r="GS113" s="463">
        <f>+COUNTIF(BL113,"&gt;0")*FTE</f>
        <v>1</v>
      </c>
      <c r="GT113" s="463">
        <f>+COUNTIF(BM113,"&gt;0")*FTE</f>
        <v>1</v>
      </c>
      <c r="GU113" s="463">
        <f>+COUNTIF(BN113,"&gt;0")*FTE</f>
        <v>1</v>
      </c>
      <c r="GV113" s="463">
        <f>+COUNTIF(BO113,"&gt;0")*FTE</f>
        <v>1</v>
      </c>
      <c r="GW113" s="463">
        <f>+COUNTIF(BP113,"&gt;0")*FTE</f>
        <v>1</v>
      </c>
      <c r="GX113" s="463">
        <f>+COUNTIF(BQ113,"&gt;0")*FTE</f>
        <v>1</v>
      </c>
      <c r="GY113" s="463">
        <f>+COUNTIF(BR113,"&gt;0")*FTE</f>
        <v>1</v>
      </c>
      <c r="GZ113" s="463">
        <f>+COUNTIF(BS113,"&gt;0")*FTE</f>
        <v>1</v>
      </c>
      <c r="HA113" s="463">
        <f>+COUNTIF(BT113,"&gt;0")*FTE</f>
        <v>1</v>
      </c>
      <c r="HB113" s="463">
        <f>+COUNTIF(BU113,"&gt;0")*FTE</f>
        <v>1</v>
      </c>
      <c r="HC113" s="463">
        <f>+COUNTIF(BV113,"&gt;0")*FTE</f>
        <v>1</v>
      </c>
      <c r="HD113" s="463">
        <f>+COUNTIF(BW113,"&gt;0")*FTE</f>
        <v>1</v>
      </c>
      <c r="HE113" s="463">
        <f>+COUNTIF(BX113,"&gt;0")*FTE</f>
        <v>1</v>
      </c>
      <c r="HF113" s="463">
        <f>+COUNTIF(BY113,"&gt;0")*FTE</f>
        <v>1</v>
      </c>
      <c r="HG113" s="463">
        <f>+COUNTIF(BZ113,"&gt;0")*FTE</f>
        <v>1</v>
      </c>
      <c r="HH113" s="463">
        <f>+COUNTIF(CA113,"&gt;0")*FTE</f>
        <v>1</v>
      </c>
      <c r="HI113" s="463">
        <f>+COUNTIF(CB113,"&gt;0")*FTE</f>
        <v>1</v>
      </c>
      <c r="HJ113" s="463">
        <f>+COUNTIF(CC113,"&gt;0")*FTE</f>
        <v>1</v>
      </c>
      <c r="HK113" s="463">
        <f>+COUNTIF(CD113,"&gt;0")*FTE</f>
        <v>1</v>
      </c>
      <c r="HL113" s="463">
        <f>+COUNTIF(CE113,"&gt;0")*FTE</f>
        <v>1</v>
      </c>
      <c r="HM113" s="463">
        <f>+COUNTIF(CF113,"&gt;0")*FTE</f>
        <v>1</v>
      </c>
      <c r="HN113" s="463">
        <f>+COUNTIF(CG113,"&gt;0")*FTE</f>
        <v>1</v>
      </c>
      <c r="HO113" s="463">
        <f>+COUNTIF(CH113,"&gt;0")*FTE</f>
        <v>1</v>
      </c>
      <c r="HP113" s="463">
        <f>+COUNTIF(CI113,"&gt;0")*FTE</f>
        <v>1</v>
      </c>
      <c r="HQ113" s="463">
        <f>+COUNTIF(CJ113,"&gt;0")*FTE</f>
        <v>1</v>
      </c>
      <c r="HR113" s="463">
        <f>+COUNTIF(CK113,"&gt;0")*FTE</f>
        <v>1</v>
      </c>
      <c r="HS113" s="463">
        <f>+COUNTIF(CL113,"&gt;0")*FTE</f>
        <v>1</v>
      </c>
      <c r="HT113" s="463">
        <f>+COUNTIF(CM113,"&gt;0")*FTE</f>
        <v>1</v>
      </c>
      <c r="HU113" s="463">
        <f>+COUNTIF(CN113,"&gt;0")*FTE</f>
        <v>1</v>
      </c>
      <c r="HV113" s="463">
        <f>+COUNTIF(CO113,"&gt;0")*FTE</f>
        <v>1</v>
      </c>
      <c r="HW113" s="463">
        <f>+COUNTIF(CP113,"&gt;0")*FTE</f>
        <v>1</v>
      </c>
      <c r="HX113" s="463">
        <f>+COUNTIF(CQ113,"&gt;0")*FTE</f>
        <v>1</v>
      </c>
      <c r="HY113" s="463">
        <f>+COUNTIF(CR113,"&gt;0")*FTE</f>
        <v>1</v>
      </c>
      <c r="HZ113" s="463">
        <f>+COUNTIF(CS113,"&gt;0")*FTE</f>
        <v>1</v>
      </c>
      <c r="IA113" s="463">
        <f>+COUNTIF(CT113,"&gt;0")*FTE</f>
        <v>1</v>
      </c>
      <c r="IB113" s="463">
        <f>+COUNTIF(CU113,"&gt;0")*FTE</f>
        <v>1</v>
      </c>
      <c r="IC113" s="463">
        <f>+COUNTIF(CV113,"&gt;0")*FTE</f>
        <v>1</v>
      </c>
      <c r="ID113" s="463">
        <f>+COUNTIF(CW113,"&gt;0")*FTE</f>
        <v>1</v>
      </c>
      <c r="IE113" s="463">
        <f>+COUNTIF(CX113,"&gt;0")*FTE</f>
        <v>1</v>
      </c>
      <c r="IF113" s="463">
        <f>+COUNTIF(CY113,"&gt;0")*FTE</f>
        <v>1</v>
      </c>
      <c r="IG113" s="463">
        <f>+COUNTIF(CZ113,"&gt;0")*FTE</f>
        <v>1</v>
      </c>
      <c r="IH113" s="463">
        <f>+COUNTIF(DA113,"&gt;0")*FTE</f>
        <v>1</v>
      </c>
      <c r="II113" s="463">
        <f>+COUNTIF(DB113,"&gt;0")*FTE</f>
        <v>1</v>
      </c>
      <c r="IJ113" s="463">
        <f>+COUNTIF(DC113,"&gt;0")*FTE</f>
        <v>1</v>
      </c>
      <c r="IK113" s="463">
        <f>+COUNTIF(DD113,"&gt;0")*FTE</f>
        <v>1</v>
      </c>
      <c r="IL113" s="463">
        <f>+COUNTIF(DE113,"&gt;0")*FTE</f>
        <v>1</v>
      </c>
      <c r="IM113" s="463">
        <f>+COUNTIF(DF113,"&gt;0")*FTE</f>
        <v>1</v>
      </c>
      <c r="IN113" s="463">
        <f>+COUNTIF(DG113,"&gt;0")*FTE</f>
        <v>1</v>
      </c>
      <c r="IO113" s="463">
        <f>+COUNTIF(DH113,"&gt;0")*FTE</f>
        <v>1</v>
      </c>
      <c r="IP113" s="463">
        <f>+COUNTIF(DI113,"&gt;0")*FTE</f>
        <v>1</v>
      </c>
      <c r="IQ113" s="463">
        <f>+COUNTIF(DJ113,"&gt;0")*FTE</f>
        <v>1</v>
      </c>
      <c r="IR113" s="463">
        <f>+COUNTIF(DK113,"&gt;0")*FTE</f>
        <v>1</v>
      </c>
      <c r="IS113" s="463">
        <f>+COUNTIF(DL113,"&gt;0")*FTE</f>
        <v>1</v>
      </c>
      <c r="IT113" s="463">
        <f>+COUNTIF(DM113,"&gt;0")*FTE</f>
        <v>1</v>
      </c>
      <c r="IU113" s="463">
        <f>+COUNTIF(DN113,"&gt;0")*FTE</f>
        <v>1</v>
      </c>
      <c r="IV113" s="463">
        <f>+COUNTIF(DO113,"&gt;0")*FTE</f>
        <v>1</v>
      </c>
      <c r="IW113" s="463">
        <f>+COUNTIF(DP113,"&gt;0")*FTE</f>
        <v>1</v>
      </c>
      <c r="IX113" s="463">
        <f>+COUNTIF(DQ113,"&gt;0")*FTE</f>
        <v>1</v>
      </c>
      <c r="IY113" s="463">
        <f>+COUNTIF(DR113,"&gt;0")*FTE</f>
        <v>1</v>
      </c>
      <c r="IZ113" s="463">
        <f>+COUNTIF(DS113,"&gt;0")*FTE</f>
        <v>1</v>
      </c>
      <c r="JA113" s="463">
        <f>+COUNTIF(DT113,"&gt;0")*FTE</f>
        <v>1</v>
      </c>
      <c r="JB113" s="463">
        <f>+COUNTIF(DU113,"&gt;0")*FTE</f>
        <v>1</v>
      </c>
      <c r="JC113" s="463">
        <f>+COUNTIF(DV113,"&gt;0")*FTE</f>
        <v>1</v>
      </c>
      <c r="JD113" s="463">
        <f>+COUNTIF(DW113,"&gt;0")*FTE</f>
        <v>1</v>
      </c>
      <c r="JE113" s="463">
        <f>+COUNTIF(DX113,"&gt;0")*FTE</f>
        <v>1</v>
      </c>
      <c r="JF113" s="463">
        <f>+COUNTIF(DY113,"&gt;0")*FTE</f>
        <v>1</v>
      </c>
      <c r="JG113" s="463">
        <f>+COUNTIF(DZ113,"&gt;0")*FTE</f>
        <v>1</v>
      </c>
      <c r="JH113" s="463">
        <f>+COUNTIF(EA113,"&gt;0")*FTE</f>
        <v>1</v>
      </c>
      <c r="JI113" s="463">
        <f>+COUNTIF(EB113,"&gt;0")*FTE</f>
        <v>1</v>
      </c>
      <c r="JJ113" s="463">
        <f>+COUNTIF(EC113,"&gt;0")*FTE</f>
        <v>1</v>
      </c>
      <c r="JK113" s="463">
        <f>+COUNTIF(ED113,"&gt;0")*FTE</f>
        <v>1</v>
      </c>
      <c r="JL113" s="463">
        <f>+COUNTIF(EE113,"&gt;0")*FTE</f>
        <v>1</v>
      </c>
      <c r="JM113" s="463">
        <f>+COUNTIF(EF113,"&gt;0")*FTE</f>
        <v>1</v>
      </c>
      <c r="JN113" s="463">
        <f>+COUNTIF(EG113,"&gt;0")*FTE</f>
        <v>1</v>
      </c>
      <c r="JO113" s="463">
        <f>+COUNTIF(EH113,"&gt;0")*FTE</f>
        <v>1</v>
      </c>
      <c r="JP113" s="463">
        <f>+COUNTIF(EI113,"&gt;0")*FTE</f>
        <v>1</v>
      </c>
      <c r="JQ113" s="463">
        <f>+COUNTIF(EJ113,"&gt;0")*FTE</f>
        <v>1</v>
      </c>
      <c r="JR113" s="463">
        <f>+COUNTIF(EK113,"&gt;0")*FTE</f>
        <v>1</v>
      </c>
      <c r="JS113" s="463">
        <f>+COUNTIF(EL113,"&gt;0")*FTE</f>
        <v>1</v>
      </c>
      <c r="JT113" s="463">
        <f>+COUNTIF(EM113,"&gt;0")*FTE</f>
        <v>1</v>
      </c>
      <c r="JU113" s="463">
        <f>+COUNTIF(EN113,"&gt;0")*FTE</f>
        <v>1</v>
      </c>
      <c r="JV113" s="463">
        <f>+COUNTIF(EO113,"&gt;0")*FTE</f>
        <v>1</v>
      </c>
      <c r="JW113" s="463">
        <f>+COUNTIF(EP113,"&gt;0")*FTE</f>
        <v>1</v>
      </c>
      <c r="JX113" s="463">
        <f>+COUNTIF(EQ113,"&gt;0")*FTE</f>
        <v>1</v>
      </c>
      <c r="JY113" s="463">
        <f>+COUNTIF(ER113,"&gt;0")*FTE</f>
        <v>1</v>
      </c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</row>
    <row r="114" ht="12.75" customHeight="1">
      <c r="A114" s="467"/>
      <c r="B114" s="505"/>
      <c r="C114" s="506"/>
      <c r="D114" s="507"/>
      <c r="E114" s="508"/>
      <c r="F114" s="507"/>
      <c r="G114" s="507"/>
      <c r="H114" s="507"/>
      <c r="I114" s="507"/>
      <c r="J114" s="510"/>
      <c r="K114" s="465">
        <f>+DATE((Starting_Year+F114-1)*ISNUMBER(F114)+2099*ISBLANK(F114),G114*ISNUMBER(G114)+12*ISBLANK(G114),1)</f>
        <v>73020</v>
      </c>
      <c r="L114" s="466">
        <f>+DATE((Starting_Year+H114-1)*ISNUMBER(H114)+2099*ISBLANK(H114),I114*ISNUMBER(I114)+12*ISBLANK(I114),1)</f>
        <v>73020</v>
      </c>
      <c r="M114" s="171">
        <f t="shared" si="98"/>
        <v>0</v>
      </c>
      <c r="N114" s="458" t="str">
        <f t="shared" si="99"/>
        <v/>
      </c>
      <c r="O114" s="82"/>
      <c r="P114" s="459"/>
      <c r="Q114" s="460">
        <f>(Q$70&gt;=Hire_Date)*Monthly_Salary+(AND(Q$68&lt;&gt;Hire_Month)*P114+AND(Q$68=Hire_Month,P114&gt;0)*P114*(1+Annual_Cost_of_Living_Adjustment))*(End_Date&gt;=Q$70)</f>
        <v>0</v>
      </c>
      <c r="R114" s="460">
        <f>(R$70=Hire_Date)*Monthly_Salary+(AND(R$68&lt;&gt;Hire_Month)*Q114+AND(R$68=Hire_Month,Q114&gt;0)*Q114*(1+Annual_Cost_of_Living_Adjustment))*(End_Date&gt;=R$70)</f>
        <v>0</v>
      </c>
      <c r="S114" s="460">
        <f>(S$70=Hire_Date)*Monthly_Salary+(AND(S$68&lt;&gt;Hire_Month)*R114+AND(S$68=Hire_Month,R114&gt;0)*R114*(1+Annual_Cost_of_Living_Adjustment))*(End_Date&gt;=S$70)</f>
        <v>0</v>
      </c>
      <c r="T114" s="460">
        <f>(T$70=Hire_Date)*Monthly_Salary+(AND(T$68&lt;&gt;Hire_Month)*S114+AND(T$68=Hire_Month,S114&gt;0)*S114*(1+Annual_Cost_of_Living_Adjustment))*(End_Date&gt;=T$70)</f>
        <v>0</v>
      </c>
      <c r="U114" s="460">
        <f>(U$70=Hire_Date)*Monthly_Salary+(AND(U$68&lt;&gt;Hire_Month)*T114+AND(U$68=Hire_Month,T114&gt;0)*T114*(1+Annual_Cost_of_Living_Adjustment))*(End_Date&gt;=U$70)</f>
        <v>0</v>
      </c>
      <c r="V114" s="460">
        <f>(V$70=Hire_Date)*Monthly_Salary+(AND(V$68&lt;&gt;Hire_Month)*U114+AND(V$68=Hire_Month,U114&gt;0)*U114*(1+Annual_Cost_of_Living_Adjustment))*(End_Date&gt;=V$70)</f>
        <v>0</v>
      </c>
      <c r="W114" s="460">
        <f>(W$70=Hire_Date)*Monthly_Salary+(AND(W$68&lt;&gt;Hire_Month)*V114+AND(W$68=Hire_Month,V114&gt;0)*V114*(1+Annual_Cost_of_Living_Adjustment))*(End_Date&gt;=W$70)</f>
        <v>0</v>
      </c>
      <c r="X114" s="460">
        <f>(X$70=Hire_Date)*Monthly_Salary+(AND(X$68&lt;&gt;Hire_Month)*W114+AND(X$68=Hire_Month,W114&gt;0)*W114*(1+Annual_Cost_of_Living_Adjustment))*(End_Date&gt;=X$70)</f>
        <v>0</v>
      </c>
      <c r="Y114" s="460">
        <f>(Y$70=Hire_Date)*Monthly_Salary+(AND(Y$68&lt;&gt;Hire_Month)*X114+AND(Y$68=Hire_Month,X114&gt;0)*X114*(1+Annual_Cost_of_Living_Adjustment))*(End_Date&gt;=Y$70)</f>
        <v>0</v>
      </c>
      <c r="Z114" s="460">
        <f>(Z$70=Hire_Date)*Monthly_Salary+(AND(Z$68&lt;&gt;Hire_Month)*Y114+AND(Z$68=Hire_Month,Y114&gt;0)*Y114*(1+Annual_Cost_of_Living_Adjustment))*(End_Date&gt;=Z$70)</f>
        <v>0</v>
      </c>
      <c r="AA114" s="460">
        <f>(AA$70=Hire_Date)*Monthly_Salary+(AND(AA$68&lt;&gt;Hire_Month)*Z114+AND(AA$68=Hire_Month,Z114&gt;0)*Z114*(1+Annual_Cost_of_Living_Adjustment))*(End_Date&gt;=AA$70)</f>
        <v>0</v>
      </c>
      <c r="AB114" s="460">
        <f>(AB$70=Hire_Date)*Monthly_Salary+(AND(AB$68&lt;&gt;Hire_Month)*AA114+AND(AB$68=Hire_Month,AA114&gt;0)*AA114*(1+Annual_Cost_of_Living_Adjustment))*(End_Date&gt;=AB$70)</f>
        <v>0</v>
      </c>
      <c r="AC114" s="460">
        <f>(AC$70=Hire_Date)*Monthly_Salary+(AND(AC$68&lt;&gt;Hire_Month)*AB114+AND(AC$68=Hire_Month,AB114&gt;0)*AB114*(1+Annual_Cost_of_Living_Adjustment))*(End_Date&gt;=AC$70)</f>
        <v>0</v>
      </c>
      <c r="AD114" s="460">
        <f>(AD$70=Hire_Date)*Monthly_Salary+(AND(AD$68&lt;&gt;Hire_Month)*AC114+AND(AD$68=Hire_Month,AC114&gt;0)*AC114*(1+Annual_Cost_of_Living_Adjustment))*(End_Date&gt;=AD$70)</f>
        <v>0</v>
      </c>
      <c r="AE114" s="460">
        <f>(AE$70=Hire_Date)*Monthly_Salary+(AND(AE$68&lt;&gt;Hire_Month)*AD114+AND(AE$68=Hire_Month,AD114&gt;0)*AD114*(1+Annual_Cost_of_Living_Adjustment))*(End_Date&gt;=AE$70)</f>
        <v>0</v>
      </c>
      <c r="AF114" s="460">
        <f>(AF$70=Hire_Date)*Monthly_Salary+(AND(AF$68&lt;&gt;Hire_Month)*AE114+AND(AF$68=Hire_Month,AE114&gt;0)*AE114*(1+Annual_Cost_of_Living_Adjustment))*(End_Date&gt;=AF$70)</f>
        <v>0</v>
      </c>
      <c r="AG114" s="460">
        <f>(AG$70=Hire_Date)*Monthly_Salary+(AND(AG$68&lt;&gt;Hire_Month)*AF114+AND(AG$68=Hire_Month,AF114&gt;0)*AF114*(1+Annual_Cost_of_Living_Adjustment))*(End_Date&gt;=AG$70)</f>
        <v>0</v>
      </c>
      <c r="AH114" s="460">
        <f>(AH$70=Hire_Date)*Monthly_Salary+(AND(AH$68&lt;&gt;Hire_Month)*AG114+AND(AH$68=Hire_Month,AG114&gt;0)*AG114*(1+Annual_Cost_of_Living_Adjustment))*(End_Date&gt;=AH$70)</f>
        <v>0</v>
      </c>
      <c r="AI114" s="460">
        <f>(AI$70=Hire_Date)*Monthly_Salary+(AND(AI$68&lt;&gt;Hire_Month)*AH114+AND(AI$68=Hire_Month,AH114&gt;0)*AH114*(1+Annual_Cost_of_Living_Adjustment))*(End_Date&gt;=AI$70)</f>
        <v>0</v>
      </c>
      <c r="AJ114" s="460">
        <f>(AJ$70=Hire_Date)*Monthly_Salary+(AND(AJ$68&lt;&gt;Hire_Month)*AI114+AND(AJ$68=Hire_Month,AI114&gt;0)*AI114*(1+Annual_Cost_of_Living_Adjustment))*(End_Date&gt;=AJ$70)</f>
        <v>0</v>
      </c>
      <c r="AK114" s="460">
        <f>(AK$70=Hire_Date)*Monthly_Salary+(AND(AK$68&lt;&gt;Hire_Month)*AJ114+AND(AK$68=Hire_Month,AJ114&gt;0)*AJ114*(1+Annual_Cost_of_Living_Adjustment))*(End_Date&gt;=AK$70)</f>
        <v>0</v>
      </c>
      <c r="AL114" s="460">
        <f>(AL$70=Hire_Date)*Monthly_Salary+(AND(AL$68&lt;&gt;Hire_Month)*AK114+AND(AL$68=Hire_Month,AK114&gt;0)*AK114*(1+Annual_Cost_of_Living_Adjustment))*(End_Date&gt;=AL$70)</f>
        <v>0</v>
      </c>
      <c r="AM114" s="460">
        <f>(AM$70=Hire_Date)*Monthly_Salary+(AND(AM$68&lt;&gt;Hire_Month)*AL114+AND(AM$68=Hire_Month,AL114&gt;0)*AL114*(1+Annual_Cost_of_Living_Adjustment))*(End_Date&gt;=AM$70)</f>
        <v>0</v>
      </c>
      <c r="AN114" s="460">
        <f>(AN$70=Hire_Date)*Monthly_Salary+(AND(AN$68&lt;&gt;Hire_Month)*AM114+AND(AN$68=Hire_Month,AM114&gt;0)*AM114*(1+Annual_Cost_of_Living_Adjustment))*(End_Date&gt;=AN$70)</f>
        <v>0</v>
      </c>
      <c r="AO114" s="460">
        <f>(AO$70=Hire_Date)*Monthly_Salary+(AND(AO$68&lt;&gt;Hire_Month)*AN114+AND(AO$68=Hire_Month,AN114&gt;0)*AN114*(1+Annual_Cost_of_Living_Adjustment))*(End_Date&gt;=AO$70)</f>
        <v>0</v>
      </c>
      <c r="AP114" s="460">
        <f>(AP$70=Hire_Date)*Monthly_Salary+(AND(AP$68&lt;&gt;Hire_Month)*AO114+AND(AP$68=Hire_Month,AO114&gt;0)*AO114*(1+Annual_Cost_of_Living_Adjustment))*(End_Date&gt;=AP$70)</f>
        <v>0</v>
      </c>
      <c r="AQ114" s="460">
        <f>(AQ$70=Hire_Date)*Monthly_Salary+(AND(AQ$68&lt;&gt;Hire_Month)*AP114+AND(AQ$68=Hire_Month,AP114&gt;0)*AP114*(1+Annual_Cost_of_Living_Adjustment))*(End_Date&gt;=AQ$70)</f>
        <v>0</v>
      </c>
      <c r="AR114" s="460">
        <f>(AR$70=Hire_Date)*Monthly_Salary+(AND(AR$68&lt;&gt;Hire_Month)*AQ114+AND(AR$68=Hire_Month,AQ114&gt;0)*AQ114*(1+Annual_Cost_of_Living_Adjustment))*(End_Date&gt;=AR$70)</f>
        <v>0</v>
      </c>
      <c r="AS114" s="460">
        <f>(AS$70=Hire_Date)*Monthly_Salary+(AND(AS$68&lt;&gt;Hire_Month)*AR114+AND(AS$68=Hire_Month,AR114&gt;0)*AR114*(1+Annual_Cost_of_Living_Adjustment))*(End_Date&gt;=AS$70)</f>
        <v>0</v>
      </c>
      <c r="AT114" s="460">
        <f>(AT$70=Hire_Date)*Monthly_Salary+(AND(AT$68&lt;&gt;Hire_Month)*AS114+AND(AT$68=Hire_Month,AS114&gt;0)*AS114*(1+Annual_Cost_of_Living_Adjustment))*(End_Date&gt;=AT$70)</f>
        <v>0</v>
      </c>
      <c r="AU114" s="460">
        <f>(AU$70=Hire_Date)*Monthly_Salary+(AND(AU$68&lt;&gt;Hire_Month)*AT114+AND(AU$68=Hire_Month,AT114&gt;0)*AT114*(1+Annual_Cost_of_Living_Adjustment))*(End_Date&gt;=AU$70)</f>
        <v>0</v>
      </c>
      <c r="AV114" s="460">
        <f>(AV$70=Hire_Date)*Monthly_Salary+(AND(AV$68&lt;&gt;Hire_Month)*AU114+AND(AV$68=Hire_Month,AU114&gt;0)*AU114*(1+Annual_Cost_of_Living_Adjustment))*(End_Date&gt;=AV$70)</f>
        <v>0</v>
      </c>
      <c r="AW114" s="460">
        <f>(AW$70=Hire_Date)*Monthly_Salary+(AND(AW$68&lt;&gt;Hire_Month)*AV114+AND(AW$68=Hire_Month,AV114&gt;0)*AV114*(1+Annual_Cost_of_Living_Adjustment))*(End_Date&gt;=AW$70)</f>
        <v>0</v>
      </c>
      <c r="AX114" s="460">
        <f>(AX$70=Hire_Date)*Monthly_Salary+(AND(AX$68&lt;&gt;Hire_Month)*AW114+AND(AX$68=Hire_Month,AW114&gt;0)*AW114*(1+Annual_Cost_of_Living_Adjustment))*(End_Date&gt;=AX$70)</f>
        <v>0</v>
      </c>
      <c r="AY114" s="460">
        <f>(AY$70=Hire_Date)*Monthly_Salary+(AND(AY$68&lt;&gt;Hire_Month)*AX114+AND(AY$68=Hire_Month,AX114&gt;0)*AX114*(1+Annual_Cost_of_Living_Adjustment))*(End_Date&gt;=AY$70)</f>
        <v>0</v>
      </c>
      <c r="AZ114" s="460">
        <f>(AZ$70=Hire_Date)*Monthly_Salary+(AND(AZ$68&lt;&gt;Hire_Month)*AY114+AND(AZ$68=Hire_Month,AY114&gt;0)*AY114*(1+Annual_Cost_of_Living_Adjustment))*(End_Date&gt;=AZ$70)</f>
        <v>0</v>
      </c>
      <c r="BA114" s="460">
        <f>(BA$70=Hire_Date)*Monthly_Salary+(AND(BA$68&lt;&gt;Hire_Month)*AZ114+AND(BA$68=Hire_Month,AZ114&gt;0)*AZ114*(1+Annual_Cost_of_Living_Adjustment))*(End_Date&gt;=BA$70)</f>
        <v>0</v>
      </c>
      <c r="BB114" s="460">
        <f>(BB$70=Hire_Date)*Monthly_Salary+(AND(BB$68&lt;&gt;Hire_Month)*BA114+AND(BB$68=Hire_Month,BA114&gt;0)*BA114*(1+Annual_Cost_of_Living_Adjustment))*(End_Date&gt;=BB$70)</f>
        <v>0</v>
      </c>
      <c r="BC114" s="460">
        <f>(BC$70=Hire_Date)*Monthly_Salary+(AND(BC$68&lt;&gt;Hire_Month)*BB114+AND(BC$68=Hire_Month,BB114&gt;0)*BB114*(1+Annual_Cost_of_Living_Adjustment))*(End_Date&gt;=BC$70)</f>
        <v>0</v>
      </c>
      <c r="BD114" s="460">
        <f>(BD$70=Hire_Date)*Monthly_Salary+(AND(BD$68&lt;&gt;Hire_Month)*BC114+AND(BD$68=Hire_Month,BC114&gt;0)*BC114*(1+Annual_Cost_of_Living_Adjustment))*(End_Date&gt;=BD$70)</f>
        <v>0</v>
      </c>
      <c r="BE114" s="460">
        <f>(BE$70=Hire_Date)*Monthly_Salary+(AND(BE$68&lt;&gt;Hire_Month)*BD114+AND(BE$68=Hire_Month,BD114&gt;0)*BD114*(1+Annual_Cost_of_Living_Adjustment))*(End_Date&gt;=BE$70)</f>
        <v>0</v>
      </c>
      <c r="BF114" s="460">
        <f>(BF$70=Hire_Date)*Monthly_Salary+(AND(BF$68&lt;&gt;Hire_Month)*BE114+AND(BF$68=Hire_Month,BE114&gt;0)*BE114*(1+Annual_Cost_of_Living_Adjustment))*(End_Date&gt;=BF$70)</f>
        <v>0</v>
      </c>
      <c r="BG114" s="460">
        <f>(BG$70=Hire_Date)*Monthly_Salary+(AND(BG$68&lt;&gt;Hire_Month)*BF114+AND(BG$68=Hire_Month,BF114&gt;0)*BF114*(1+Annual_Cost_of_Living_Adjustment))*(End_Date&gt;=BG$70)</f>
        <v>0</v>
      </c>
      <c r="BH114" s="460">
        <f>(BH$70=Hire_Date)*Monthly_Salary+(AND(BH$68&lt;&gt;Hire_Month)*BG114+AND(BH$68=Hire_Month,BG114&gt;0)*BG114*(1+Annual_Cost_of_Living_Adjustment))*(End_Date&gt;=BH$70)</f>
        <v>0</v>
      </c>
      <c r="BI114" s="460">
        <f>(BI$70=Hire_Date)*Monthly_Salary+(AND(BI$68&lt;&gt;Hire_Month)*BH114+AND(BI$68=Hire_Month,BH114&gt;0)*BH114*(1+Annual_Cost_of_Living_Adjustment))*(End_Date&gt;=BI$70)</f>
        <v>0</v>
      </c>
      <c r="BJ114" s="460">
        <f>(BJ$70=Hire_Date)*Monthly_Salary+(AND(BJ$68&lt;&gt;Hire_Month)*BI114+AND(BJ$68=Hire_Month,BI114&gt;0)*BI114*(1+Annual_Cost_of_Living_Adjustment))*(End_Date&gt;=BJ$70)</f>
        <v>0</v>
      </c>
      <c r="BK114" s="460">
        <f>(BK$70=Hire_Date)*Monthly_Salary+(AND(BK$68&lt;&gt;Hire_Month)*BJ114+AND(BK$68=Hire_Month,BJ114&gt;0)*BJ114*(1+Annual_Cost_of_Living_Adjustment))*(End_Date&gt;=BK$70)</f>
        <v>0</v>
      </c>
      <c r="BL114" s="460">
        <f>(BL$70=Hire_Date)*Monthly_Salary+(AND(BL$68&lt;&gt;Hire_Month)*BK114+AND(BL$68=Hire_Month,BK114&gt;0)*BK114*(1+Annual_Cost_of_Living_Adjustment))*(End_Date&gt;=BL$70)</f>
        <v>0</v>
      </c>
      <c r="BM114" s="460">
        <f>(BM$70=Hire_Date)*Monthly_Salary+(AND(BM$68&lt;&gt;Hire_Month)*BL114+AND(BM$68=Hire_Month,BL114&gt;0)*BL114*(1+Annual_Cost_of_Living_Adjustment))*(End_Date&gt;=BM$70)</f>
        <v>0</v>
      </c>
      <c r="BN114" s="460">
        <f>(BN$70=Hire_Date)*Monthly_Salary+(AND(BN$68&lt;&gt;Hire_Month)*BM114+AND(BN$68=Hire_Month,BM114&gt;0)*BM114*(1+Annual_Cost_of_Living_Adjustment))*(End_Date&gt;=BN$70)</f>
        <v>0</v>
      </c>
      <c r="BO114" s="460">
        <f>(BO$70=Hire_Date)*Monthly_Salary+(AND(BO$68&lt;&gt;Hire_Month)*BN114+AND(BO$68=Hire_Month,BN114&gt;0)*BN114*(1+Annual_Cost_of_Living_Adjustment))*(End_Date&gt;=BO$70)</f>
        <v>0</v>
      </c>
      <c r="BP114" s="460">
        <f>(BP$70=Hire_Date)*Monthly_Salary+(AND(BP$68&lt;&gt;Hire_Month)*BO114+AND(BP$68=Hire_Month,BO114&gt;0)*BO114*(1+Annual_Cost_of_Living_Adjustment))*(End_Date&gt;=BP$70)</f>
        <v>0</v>
      </c>
      <c r="BQ114" s="460">
        <f>(BQ$70=Hire_Date)*Monthly_Salary+(AND(BQ$68&lt;&gt;Hire_Month)*BP114+AND(BQ$68=Hire_Month,BP114&gt;0)*BP114*(1+Annual_Cost_of_Living_Adjustment))*(End_Date&gt;=BQ$70)</f>
        <v>0</v>
      </c>
      <c r="BR114" s="460">
        <f>(BR$70=Hire_Date)*Monthly_Salary+(AND(BR$68&lt;&gt;Hire_Month)*BQ114+AND(BR$68=Hire_Month,BQ114&gt;0)*BQ114*(1+Annual_Cost_of_Living_Adjustment))*(End_Date&gt;=BR$70)</f>
        <v>0</v>
      </c>
      <c r="BS114" s="460">
        <f>(BS$70=Hire_Date)*Monthly_Salary+(AND(BS$68&lt;&gt;Hire_Month)*BR114+AND(BS$68=Hire_Month,BR114&gt;0)*BR114*(1+Annual_Cost_of_Living_Adjustment))*(End_Date&gt;=BS$70)</f>
        <v>0</v>
      </c>
      <c r="BT114" s="460">
        <f>(BT$70=Hire_Date)*Monthly_Salary+(AND(BT$68&lt;&gt;Hire_Month)*BS114+AND(BT$68=Hire_Month,BS114&gt;0)*BS114*(1+Annual_Cost_of_Living_Adjustment))*(End_Date&gt;=BT$70)</f>
        <v>0</v>
      </c>
      <c r="BU114" s="460">
        <f>(BU$70=Hire_Date)*Monthly_Salary+(AND(BU$68&lt;&gt;Hire_Month)*BT114+AND(BU$68=Hire_Month,BT114&gt;0)*BT114*(1+Annual_Cost_of_Living_Adjustment))*(End_Date&gt;=BU$70)</f>
        <v>0</v>
      </c>
      <c r="BV114" s="460">
        <f>(BV$70=Hire_Date)*Monthly_Salary+(AND(BV$68&lt;&gt;Hire_Month)*BU114+AND(BV$68=Hire_Month,BU114&gt;0)*BU114*(1+Annual_Cost_of_Living_Adjustment))*(End_Date&gt;=BV$70)</f>
        <v>0</v>
      </c>
      <c r="BW114" s="460">
        <f>(BW$70=Hire_Date)*Monthly_Salary+(AND(BW$68&lt;&gt;Hire_Month)*BV114+AND(BW$68=Hire_Month,BV114&gt;0)*BV114*(1+Annual_Cost_of_Living_Adjustment))*(End_Date&gt;=BW$70)</f>
        <v>0</v>
      </c>
      <c r="BX114" s="460">
        <f>(BX$70=Hire_Date)*Monthly_Salary+(AND(BX$68&lt;&gt;Hire_Month)*BW114+AND(BX$68=Hire_Month,BW114&gt;0)*BW114*(1+Annual_Cost_of_Living_Adjustment))*(End_Date&gt;=BX$70)</f>
        <v>0</v>
      </c>
      <c r="BY114" s="460">
        <f>(BY$70=Hire_Date)*Monthly_Salary+(AND(BY$68&lt;&gt;Hire_Month)*BX114+AND(BY$68=Hire_Month,BX114&gt;0)*BX114*(1+Annual_Cost_of_Living_Adjustment))*(End_Date&gt;=BY$70)</f>
        <v>0</v>
      </c>
      <c r="BZ114" s="460">
        <f>(BZ$70=Hire_Date)*Monthly_Salary+(AND(BZ$68&lt;&gt;Hire_Month)*BY114+AND(BZ$68=Hire_Month,BY114&gt;0)*BY114*(1+Annual_Cost_of_Living_Adjustment))*(End_Date&gt;=BZ$70)</f>
        <v>0</v>
      </c>
      <c r="CA114" s="460">
        <f>(CA$70=Hire_Date)*Monthly_Salary+(AND(CA$68&lt;&gt;Hire_Month)*BZ114+AND(CA$68=Hire_Month,BZ114&gt;0)*BZ114*(1+Annual_Cost_of_Living_Adjustment))*(End_Date&gt;=CA$70)</f>
        <v>0</v>
      </c>
      <c r="CB114" s="460">
        <f>(CB$70=Hire_Date)*Monthly_Salary+(AND(CB$68&lt;&gt;Hire_Month)*CA114+AND(CB$68=Hire_Month,CA114&gt;0)*CA114*(1+Annual_Cost_of_Living_Adjustment))*(End_Date&gt;=CB$70)</f>
        <v>0</v>
      </c>
      <c r="CC114" s="460">
        <f>(CC$70=Hire_Date)*Monthly_Salary+(AND(CC$68&lt;&gt;Hire_Month)*CB114+AND(CC$68=Hire_Month,CB114&gt;0)*CB114*(1+Annual_Cost_of_Living_Adjustment))*(End_Date&gt;=CC$70)</f>
        <v>0</v>
      </c>
      <c r="CD114" s="460">
        <f>(CD$70=Hire_Date)*Monthly_Salary+(AND(CD$68&lt;&gt;Hire_Month)*CC114+AND(CD$68=Hire_Month,CC114&gt;0)*CC114*(1+Annual_Cost_of_Living_Adjustment))*(End_Date&gt;=CD$70)</f>
        <v>0</v>
      </c>
      <c r="CE114" s="460">
        <f>(CE$70=Hire_Date)*Monthly_Salary+(AND(CE$68&lt;&gt;Hire_Month)*CD114+AND(CE$68=Hire_Month,CD114&gt;0)*CD114*(1+Annual_Cost_of_Living_Adjustment))*(End_Date&gt;=CE$70)</f>
        <v>0</v>
      </c>
      <c r="CF114" s="460">
        <f>(CF$70=Hire_Date)*Monthly_Salary+(AND(CF$68&lt;&gt;Hire_Month)*CE114+AND(CF$68=Hire_Month,CE114&gt;0)*CE114*(1+Annual_Cost_of_Living_Adjustment))*(End_Date&gt;=CF$70)</f>
        <v>0</v>
      </c>
      <c r="CG114" s="460">
        <f>(CG$70=Hire_Date)*Monthly_Salary+(AND(CG$68&lt;&gt;Hire_Month)*CF114+AND(CG$68=Hire_Month,CF114&gt;0)*CF114*(1+Annual_Cost_of_Living_Adjustment))*(End_Date&gt;=CG$70)</f>
        <v>0</v>
      </c>
      <c r="CH114" s="460">
        <f>(CH$70=Hire_Date)*Monthly_Salary+(AND(CH$68&lt;&gt;Hire_Month)*CG114+AND(CH$68=Hire_Month,CG114&gt;0)*CG114*(1+Annual_Cost_of_Living_Adjustment))*(End_Date&gt;=CH$70)</f>
        <v>0</v>
      </c>
      <c r="CI114" s="460">
        <f>(CI$70=Hire_Date)*Monthly_Salary+(AND(CI$68&lt;&gt;Hire_Month)*CH114+AND(CI$68=Hire_Month,CH114&gt;0)*CH114*(1+Annual_Cost_of_Living_Adjustment))*(End_Date&gt;=CI$70)</f>
        <v>0</v>
      </c>
      <c r="CJ114" s="460">
        <f>(CJ$70=Hire_Date)*Monthly_Salary+(AND(CJ$68&lt;&gt;Hire_Month)*CI114+AND(CJ$68=Hire_Month,CI114&gt;0)*CI114*(1+Annual_Cost_of_Living_Adjustment))*(End_Date&gt;=CJ$70)</f>
        <v>0</v>
      </c>
      <c r="CK114" s="460">
        <f>(CK$70=Hire_Date)*Monthly_Salary+(AND(CK$68&lt;&gt;Hire_Month)*CJ114+AND(CK$68=Hire_Month,CJ114&gt;0)*CJ114*(1+Annual_Cost_of_Living_Adjustment))*(End_Date&gt;=CK$70)</f>
        <v>0</v>
      </c>
      <c r="CL114" s="460">
        <f>(CL$70=Hire_Date)*Monthly_Salary+(AND(CL$68&lt;&gt;Hire_Month)*CK114+AND(CL$68=Hire_Month,CK114&gt;0)*CK114*(1+Annual_Cost_of_Living_Adjustment))*(End_Date&gt;=CL$70)</f>
        <v>0</v>
      </c>
      <c r="CM114" s="460">
        <f>(CM$70=Hire_Date)*Monthly_Salary+(AND(CM$68&lt;&gt;Hire_Month)*CL114+AND(CM$68=Hire_Month,CL114&gt;0)*CL114*(1+Annual_Cost_of_Living_Adjustment))*(End_Date&gt;=CM$70)</f>
        <v>0</v>
      </c>
      <c r="CN114" s="460">
        <f>(CN$70=Hire_Date)*Monthly_Salary+(AND(CN$68&lt;&gt;Hire_Month)*CM114+AND(CN$68=Hire_Month,CM114&gt;0)*CM114*(1+Annual_Cost_of_Living_Adjustment))*(End_Date&gt;=CN$70)</f>
        <v>0</v>
      </c>
      <c r="CO114" s="460">
        <f>(CO$70=Hire_Date)*Monthly_Salary+(AND(CO$68&lt;&gt;Hire_Month)*CN114+AND(CO$68=Hire_Month,CN114&gt;0)*CN114*(1+Annual_Cost_of_Living_Adjustment))*(End_Date&gt;=CO$70)</f>
        <v>0</v>
      </c>
      <c r="CP114" s="460">
        <f>(CP$70=Hire_Date)*Monthly_Salary+(AND(CP$68&lt;&gt;Hire_Month)*CO114+AND(CP$68=Hire_Month,CO114&gt;0)*CO114*(1+Annual_Cost_of_Living_Adjustment))*(End_Date&gt;=CP$70)</f>
        <v>0</v>
      </c>
      <c r="CQ114" s="460">
        <f>(CQ$70=Hire_Date)*Monthly_Salary+(AND(CQ$68&lt;&gt;Hire_Month)*CP114+AND(CQ$68=Hire_Month,CP114&gt;0)*CP114*(1+Annual_Cost_of_Living_Adjustment))*(End_Date&gt;=CQ$70)</f>
        <v>0</v>
      </c>
      <c r="CR114" s="460">
        <f>(CR$70=Hire_Date)*Monthly_Salary+(AND(CR$68&lt;&gt;Hire_Month)*CQ114+AND(CR$68=Hire_Month,CQ114&gt;0)*CQ114*(1+Annual_Cost_of_Living_Adjustment))*(End_Date&gt;=CR$70)</f>
        <v>0</v>
      </c>
      <c r="CS114" s="460">
        <f>(CS$70=Hire_Date)*Monthly_Salary+(AND(CS$68&lt;&gt;Hire_Month)*CR114+AND(CS$68=Hire_Month,CR114&gt;0)*CR114*(1+Annual_Cost_of_Living_Adjustment))*(End_Date&gt;=CS$70)</f>
        <v>0</v>
      </c>
      <c r="CT114" s="460">
        <f>(CT$70=Hire_Date)*Monthly_Salary+(AND(CT$68&lt;&gt;Hire_Month)*CS114+AND(CT$68=Hire_Month,CS114&gt;0)*CS114*(1+Annual_Cost_of_Living_Adjustment))*(End_Date&gt;=CT$70)</f>
        <v>0</v>
      </c>
      <c r="CU114" s="460">
        <f>(CU$70=Hire_Date)*Monthly_Salary+(AND(CU$68&lt;&gt;Hire_Month)*CT114+AND(CU$68=Hire_Month,CT114&gt;0)*CT114*(1+Annual_Cost_of_Living_Adjustment))*(End_Date&gt;=CU$70)</f>
        <v>0</v>
      </c>
      <c r="CV114" s="460">
        <f>(CV$70=Hire_Date)*Monthly_Salary+(AND(CV$68&lt;&gt;Hire_Month)*CU114+AND(CV$68=Hire_Month,CU114&gt;0)*CU114*(1+Annual_Cost_of_Living_Adjustment))*(End_Date&gt;=CV$70)</f>
        <v>0</v>
      </c>
      <c r="CW114" s="460">
        <f>(CW$70=Hire_Date)*Monthly_Salary+(AND(CW$68&lt;&gt;Hire_Month)*CV114+AND(CW$68=Hire_Month,CV114&gt;0)*CV114*(1+Annual_Cost_of_Living_Adjustment))*(End_Date&gt;=CW$70)</f>
        <v>0</v>
      </c>
      <c r="CX114" s="460">
        <f>(CX$70=Hire_Date)*Monthly_Salary+(AND(CX$68&lt;&gt;Hire_Month)*CW114+AND(CX$68=Hire_Month,CW114&gt;0)*CW114*(1+Annual_Cost_of_Living_Adjustment))*(End_Date&gt;=CX$70)</f>
        <v>0</v>
      </c>
      <c r="CY114" s="460">
        <f>(CY$70=Hire_Date)*Monthly_Salary+(AND(CY$68&lt;&gt;Hire_Month)*CX114+AND(CY$68=Hire_Month,CX114&gt;0)*CX114*(1+Annual_Cost_of_Living_Adjustment))*(End_Date&gt;=CY$70)</f>
        <v>0</v>
      </c>
      <c r="CZ114" s="460">
        <f>(CZ$70=Hire_Date)*Monthly_Salary+(AND(CZ$68&lt;&gt;Hire_Month)*CY114+AND(CZ$68=Hire_Month,CY114&gt;0)*CY114*(1+Annual_Cost_of_Living_Adjustment))*(End_Date&gt;=CZ$70)</f>
        <v>0</v>
      </c>
      <c r="DA114" s="460">
        <f>(DA$70=Hire_Date)*Monthly_Salary+(AND(DA$68&lt;&gt;Hire_Month)*CZ114+AND(DA$68=Hire_Month,CZ114&gt;0)*CZ114*(1+Annual_Cost_of_Living_Adjustment))*(End_Date&gt;=DA$70)</f>
        <v>0</v>
      </c>
      <c r="DB114" s="460">
        <f>(DB$70=Hire_Date)*Monthly_Salary+(AND(DB$68&lt;&gt;Hire_Month)*DA114+AND(DB$68=Hire_Month,DA114&gt;0)*DA114*(1+Annual_Cost_of_Living_Adjustment))*(End_Date&gt;=DB$70)</f>
        <v>0</v>
      </c>
      <c r="DC114" s="460">
        <f>(DC$70=Hire_Date)*Monthly_Salary+(AND(DC$68&lt;&gt;Hire_Month)*DB114+AND(DC$68=Hire_Month,DB114&gt;0)*DB114*(1+Annual_Cost_of_Living_Adjustment))*(End_Date&gt;=DC$70)</f>
        <v>0</v>
      </c>
      <c r="DD114" s="460">
        <f>(DD$70=Hire_Date)*Monthly_Salary+(AND(DD$68&lt;&gt;Hire_Month)*DC114+AND(DD$68=Hire_Month,DC114&gt;0)*DC114*(1+Annual_Cost_of_Living_Adjustment))*(End_Date&gt;=DD$70)</f>
        <v>0</v>
      </c>
      <c r="DE114" s="460">
        <f>(DE$70=Hire_Date)*Monthly_Salary+(AND(DE$68&lt;&gt;Hire_Month)*DD114+AND(DE$68=Hire_Month,DD114&gt;0)*DD114*(1+Annual_Cost_of_Living_Adjustment))*(End_Date&gt;=DE$70)</f>
        <v>0</v>
      </c>
      <c r="DF114" s="460">
        <f>(DF$70=Hire_Date)*Monthly_Salary+(AND(DF$68&lt;&gt;Hire_Month)*DE114+AND(DF$68=Hire_Month,DE114&gt;0)*DE114*(1+Annual_Cost_of_Living_Adjustment))*(End_Date&gt;=DF$70)</f>
        <v>0</v>
      </c>
      <c r="DG114" s="460">
        <f>(DG$70=Hire_Date)*Monthly_Salary+(AND(DG$68&lt;&gt;Hire_Month)*DF114+AND(DG$68=Hire_Month,DF114&gt;0)*DF114*(1+Annual_Cost_of_Living_Adjustment))*(End_Date&gt;=DG$70)</f>
        <v>0</v>
      </c>
      <c r="DH114" s="460">
        <f>(DH$70=Hire_Date)*Monthly_Salary+(AND(DH$68&lt;&gt;Hire_Month)*DG114+AND(DH$68=Hire_Month,DG114&gt;0)*DG114*(1+Annual_Cost_of_Living_Adjustment))*(End_Date&gt;=DH$70)</f>
        <v>0</v>
      </c>
      <c r="DI114" s="460">
        <f>(DI$70=Hire_Date)*Monthly_Salary+(AND(DI$68&lt;&gt;Hire_Month)*DH114+AND(DI$68=Hire_Month,DH114&gt;0)*DH114*(1+Annual_Cost_of_Living_Adjustment))*(End_Date&gt;=DI$70)</f>
        <v>0</v>
      </c>
      <c r="DJ114" s="460">
        <f>(DJ$70=Hire_Date)*Monthly_Salary+(AND(DJ$68&lt;&gt;Hire_Month)*DI114+AND(DJ$68=Hire_Month,DI114&gt;0)*DI114*(1+Annual_Cost_of_Living_Adjustment))*(End_Date&gt;=DJ$70)</f>
        <v>0</v>
      </c>
      <c r="DK114" s="460">
        <f>(DK$70=Hire_Date)*Monthly_Salary+(AND(DK$68&lt;&gt;Hire_Month)*DJ114+AND(DK$68=Hire_Month,DJ114&gt;0)*DJ114*(1+Annual_Cost_of_Living_Adjustment))*(End_Date&gt;=DK$70)</f>
        <v>0</v>
      </c>
      <c r="DL114" s="460">
        <f>(DL$70=Hire_Date)*Monthly_Salary+(AND(DL$68&lt;&gt;Hire_Month)*DK114+AND(DL$68=Hire_Month,DK114&gt;0)*DK114*(1+Annual_Cost_of_Living_Adjustment))*(End_Date&gt;=DL$70)</f>
        <v>0</v>
      </c>
      <c r="DM114" s="460">
        <f>(DM$70=Hire_Date)*Monthly_Salary+(AND(DM$68&lt;&gt;Hire_Month)*DL114+AND(DM$68=Hire_Month,DL114&gt;0)*DL114*(1+Annual_Cost_of_Living_Adjustment))*(End_Date&gt;=DM$70)</f>
        <v>0</v>
      </c>
      <c r="DN114" s="460">
        <f>(DN$70=Hire_Date)*Monthly_Salary+(AND(DN$68&lt;&gt;Hire_Month)*DM114+AND(DN$68=Hire_Month,DM114&gt;0)*DM114*(1+Annual_Cost_of_Living_Adjustment))*(End_Date&gt;=DN$70)</f>
        <v>0</v>
      </c>
      <c r="DO114" s="460">
        <f>(DO$70=Hire_Date)*Monthly_Salary+(AND(DO$68&lt;&gt;Hire_Month)*DN114+AND(DO$68=Hire_Month,DN114&gt;0)*DN114*(1+Annual_Cost_of_Living_Adjustment))*(End_Date&gt;=DO$70)</f>
        <v>0</v>
      </c>
      <c r="DP114" s="460">
        <f>(DP$70=Hire_Date)*Monthly_Salary+(AND(DP$68&lt;&gt;Hire_Month)*DO114+AND(DP$68=Hire_Month,DO114&gt;0)*DO114*(1+Annual_Cost_of_Living_Adjustment))*(End_Date&gt;=DP$70)</f>
        <v>0</v>
      </c>
      <c r="DQ114" s="460">
        <f>(DQ$70=Hire_Date)*Monthly_Salary+(AND(DQ$68&lt;&gt;Hire_Month)*DP114+AND(DQ$68=Hire_Month,DP114&gt;0)*DP114*(1+Annual_Cost_of_Living_Adjustment))*(End_Date&gt;=DQ$70)</f>
        <v>0</v>
      </c>
      <c r="DR114" s="460">
        <f>(DR$70=Hire_Date)*Monthly_Salary+(AND(DR$68&lt;&gt;Hire_Month)*DQ114+AND(DR$68=Hire_Month,DQ114&gt;0)*DQ114*(1+Annual_Cost_of_Living_Adjustment))*(End_Date&gt;=DR$70)</f>
        <v>0</v>
      </c>
      <c r="DS114" s="460">
        <f>(DS$70=Hire_Date)*Monthly_Salary+(AND(DS$68&lt;&gt;Hire_Month)*DR114+AND(DS$68=Hire_Month,DR114&gt;0)*DR114*(1+Annual_Cost_of_Living_Adjustment))*(End_Date&gt;=DS$70)</f>
        <v>0</v>
      </c>
      <c r="DT114" s="460">
        <f>(DT$70=Hire_Date)*Monthly_Salary+(AND(DT$68&lt;&gt;Hire_Month)*DS114+AND(DT$68=Hire_Month,DS114&gt;0)*DS114*(1+Annual_Cost_of_Living_Adjustment))*(End_Date&gt;=DT$70)</f>
        <v>0</v>
      </c>
      <c r="DU114" s="460">
        <f>(DU$70=Hire_Date)*Monthly_Salary+(AND(DU$68&lt;&gt;Hire_Month)*DT114+AND(DU$68=Hire_Month,DT114&gt;0)*DT114*(1+Annual_Cost_of_Living_Adjustment))*(End_Date&gt;=DU$70)</f>
        <v>0</v>
      </c>
      <c r="DV114" s="460">
        <f>(DV$70=Hire_Date)*Monthly_Salary+(AND(DV$68&lt;&gt;Hire_Month)*DU114+AND(DV$68=Hire_Month,DU114&gt;0)*DU114*(1+Annual_Cost_of_Living_Adjustment))*(End_Date&gt;=DV$70)</f>
        <v>0</v>
      </c>
      <c r="DW114" s="460">
        <f>(DW$70=Hire_Date)*Monthly_Salary+(AND(DW$68&lt;&gt;Hire_Month)*DV114+AND(DW$68=Hire_Month,DV114&gt;0)*DV114*(1+Annual_Cost_of_Living_Adjustment))*(End_Date&gt;=DW$70)</f>
        <v>0</v>
      </c>
      <c r="DX114" s="460">
        <f>(DX$70=Hire_Date)*Monthly_Salary+(AND(DX$68&lt;&gt;Hire_Month)*DW114+AND(DX$68=Hire_Month,DW114&gt;0)*DW114*(1+Annual_Cost_of_Living_Adjustment))*(End_Date&gt;=DX$70)</f>
        <v>0</v>
      </c>
      <c r="DY114" s="460">
        <f>(DY$70=Hire_Date)*Monthly_Salary+(AND(DY$68&lt;&gt;Hire_Month)*DX114+AND(DY$68=Hire_Month,DX114&gt;0)*DX114*(1+Annual_Cost_of_Living_Adjustment))*(End_Date&gt;=DY$70)</f>
        <v>0</v>
      </c>
      <c r="DZ114" s="460">
        <f>(DZ$70=Hire_Date)*Monthly_Salary+(AND(DZ$68&lt;&gt;Hire_Month)*DY114+AND(DZ$68=Hire_Month,DY114&gt;0)*DY114*(1+Annual_Cost_of_Living_Adjustment))*(End_Date&gt;=DZ$70)</f>
        <v>0</v>
      </c>
      <c r="EA114" s="460">
        <f>(EA$70=Hire_Date)*Monthly_Salary+(AND(EA$68&lt;&gt;Hire_Month)*DZ114+AND(EA$68=Hire_Month,DZ114&gt;0)*DZ114*(1+Annual_Cost_of_Living_Adjustment))*(End_Date&gt;=EA$70)</f>
        <v>0</v>
      </c>
      <c r="EB114" s="460">
        <f>(EB$70=Hire_Date)*Monthly_Salary+(AND(EB$68&lt;&gt;Hire_Month)*EA114+AND(EB$68=Hire_Month,EA114&gt;0)*EA114*(1+Annual_Cost_of_Living_Adjustment))*(End_Date&gt;=EB$70)</f>
        <v>0</v>
      </c>
      <c r="EC114" s="460">
        <f>(EC$70=Hire_Date)*Monthly_Salary+(AND(EC$68&lt;&gt;Hire_Month)*EB114+AND(EC$68=Hire_Month,EB114&gt;0)*EB114*(1+Annual_Cost_of_Living_Adjustment))*(End_Date&gt;=EC$70)</f>
        <v>0</v>
      </c>
      <c r="ED114" s="460">
        <f>(ED$70=Hire_Date)*Monthly_Salary+(AND(ED$68&lt;&gt;Hire_Month)*EC114+AND(ED$68=Hire_Month,EC114&gt;0)*EC114*(1+Annual_Cost_of_Living_Adjustment))*(End_Date&gt;=ED$70)</f>
        <v>0</v>
      </c>
      <c r="EE114" s="460">
        <f>(EE$70=Hire_Date)*Monthly_Salary+(AND(EE$68&lt;&gt;Hire_Month)*ED114+AND(EE$68=Hire_Month,ED114&gt;0)*ED114*(1+Annual_Cost_of_Living_Adjustment))*(End_Date&gt;=EE$70)</f>
        <v>0</v>
      </c>
      <c r="EF114" s="461">
        <f>(EF$70=Hire_Date)*Monthly_Salary+(AND(EF$68&lt;&gt;Hire_Month)*EE114+AND(EF$68=Hire_Month,EE114&gt;0)*EE114*(1+Annual_Cost_of_Living_Adjustment))*(End_Date&gt;=EF$70)</f>
        <v>0</v>
      </c>
      <c r="EG114" s="461">
        <f>(EG$70=Hire_Date)*Monthly_Salary+(AND(EG$68&lt;&gt;Hire_Month)*EF114+AND(EG$68=Hire_Month,EF114&gt;0)*EF114*(1+Annual_Cost_of_Living_Adjustment))*(End_Date&gt;=EG$70)</f>
        <v>0</v>
      </c>
      <c r="EH114" s="461">
        <f>(EH$70=Hire_Date)*Monthly_Salary+(AND(EH$68&lt;&gt;Hire_Month)*EG114+AND(EH$68=Hire_Month,EG114&gt;0)*EG114*(1+Annual_Cost_of_Living_Adjustment))*(End_Date&gt;=EH$70)</f>
        <v>0</v>
      </c>
      <c r="EI114" s="461">
        <f>(EI$70=Hire_Date)*Monthly_Salary+(AND(EI$68&lt;&gt;Hire_Month)*EH114+AND(EI$68=Hire_Month,EH114&gt;0)*EH114*(1+Annual_Cost_of_Living_Adjustment))*(End_Date&gt;=EI$70)</f>
        <v>0</v>
      </c>
      <c r="EJ114" s="461">
        <f>(EJ$70=Hire_Date)*Monthly_Salary+(AND(EJ$68&lt;&gt;Hire_Month)*EI114+AND(EJ$68=Hire_Month,EI114&gt;0)*EI114*(1+Annual_Cost_of_Living_Adjustment))*(End_Date&gt;=EJ$70)</f>
        <v>0</v>
      </c>
      <c r="EK114" s="461">
        <f>(EK$70=Hire_Date)*Monthly_Salary+(AND(EK$68&lt;&gt;Hire_Month)*EJ114+AND(EK$68=Hire_Month,EJ114&gt;0)*EJ114*(1+Annual_Cost_of_Living_Adjustment))*(End_Date&gt;=EK$70)</f>
        <v>0</v>
      </c>
      <c r="EL114" s="461">
        <f>(EL$70=Hire_Date)*Monthly_Salary+(AND(EL$68&lt;&gt;Hire_Month)*EK114+AND(EL$68=Hire_Month,EK114&gt;0)*EK114*(1+Annual_Cost_of_Living_Adjustment))*(End_Date&gt;=EL$70)</f>
        <v>0</v>
      </c>
      <c r="EM114" s="461">
        <f>(EM$70=Hire_Date)*Monthly_Salary+(AND(EM$68&lt;&gt;Hire_Month)*EL114+AND(EM$68=Hire_Month,EL114&gt;0)*EL114*(1+Annual_Cost_of_Living_Adjustment))*(End_Date&gt;=EM$70)</f>
        <v>0</v>
      </c>
      <c r="EN114" s="461">
        <f>(EN$70=Hire_Date)*Monthly_Salary+(AND(EN$68&lt;&gt;Hire_Month)*EM114+AND(EN$68=Hire_Month,EM114&gt;0)*EM114*(1+Annual_Cost_of_Living_Adjustment))*(End_Date&gt;=EN$70)</f>
        <v>0</v>
      </c>
      <c r="EO114" s="461">
        <f>(EO$70=Hire_Date)*Monthly_Salary+(AND(EO$68&lt;&gt;Hire_Month)*EN114+AND(EO$68=Hire_Month,EN114&gt;0)*EN114*(1+Annual_Cost_of_Living_Adjustment))*(End_Date&gt;=EO$70)</f>
        <v>0</v>
      </c>
      <c r="EP114" s="461">
        <f>(EP$70=Hire_Date)*Monthly_Salary+(AND(EP$68&lt;&gt;Hire_Month)*EO114+AND(EP$68=Hire_Month,EO114&gt;0)*EO114*(1+Annual_Cost_of_Living_Adjustment))*(End_Date&gt;=EP$70)</f>
        <v>0</v>
      </c>
      <c r="EQ114" s="461">
        <f>(EQ$70=Hire_Date)*Monthly_Salary+(AND(EQ$68&lt;&gt;Hire_Month)*EP114+AND(EQ$68=Hire_Month,EP114&gt;0)*EP114*(1+Annual_Cost_of_Living_Adjustment))*(End_Date&gt;=EQ$70)</f>
        <v>0</v>
      </c>
      <c r="ER114" s="461">
        <f>(ER$70=Hire_Date)*Monthly_Salary+(AND(ER$68&lt;&gt;Hire_Month)*EQ114+AND(ER$68=Hire_Month,EQ114&gt;0)*EQ114*(1+Annual_Cost_of_Living_Adjustment))*(End_Date&gt;=ER$70)</f>
        <v>0</v>
      </c>
      <c r="ES114" s="371"/>
      <c r="ET114" s="1"/>
      <c r="EU114" s="390"/>
      <c r="EV114" s="462" t="str">
        <f t="shared" si="100"/>
        <v/>
      </c>
      <c r="EW114" s="463">
        <f>($K114&lt;DATE(Starting_Year,1,1))*1</f>
        <v>0</v>
      </c>
      <c r="EX114" s="463">
        <f>+COUNTIF(Q114,"&gt;0")*FTE</f>
        <v>0</v>
      </c>
      <c r="EY114" s="463">
        <f>+COUNTIF(R114,"&gt;0")*FTE</f>
        <v>0</v>
      </c>
      <c r="EZ114" s="463">
        <f>+COUNTIF(S114,"&gt;0")*FTE</f>
        <v>0</v>
      </c>
      <c r="FA114" s="463">
        <f>+COUNTIF(T114,"&gt;0")*FTE</f>
        <v>0</v>
      </c>
      <c r="FB114" s="463">
        <f>+COUNTIF(U114,"&gt;0")*FTE</f>
        <v>0</v>
      </c>
      <c r="FC114" s="463">
        <f>+COUNTIF(V114,"&gt;0")*FTE</f>
        <v>0</v>
      </c>
      <c r="FD114" s="463">
        <f>+COUNTIF(W114,"&gt;0")*FTE</f>
        <v>0</v>
      </c>
      <c r="FE114" s="463">
        <f>+COUNTIF(X114,"&gt;0")*FTE</f>
        <v>0</v>
      </c>
      <c r="FF114" s="463">
        <f>+COUNTIF(Y114,"&gt;0")*FTE</f>
        <v>0</v>
      </c>
      <c r="FG114" s="463">
        <f>+COUNTIF(Z114,"&gt;0")*FTE</f>
        <v>0</v>
      </c>
      <c r="FH114" s="463">
        <f>+COUNTIF(AA114,"&gt;0")*FTE</f>
        <v>0</v>
      </c>
      <c r="FI114" s="463">
        <f>+COUNTIF(AB114,"&gt;0")*FTE</f>
        <v>0</v>
      </c>
      <c r="FJ114" s="463">
        <f>+COUNTIF(AC114,"&gt;0")*FTE</f>
        <v>0</v>
      </c>
      <c r="FK114" s="463">
        <f>+COUNTIF(AD114,"&gt;0")*FTE</f>
        <v>0</v>
      </c>
      <c r="FL114" s="463">
        <f>+COUNTIF(AE114,"&gt;0")*FTE</f>
        <v>0</v>
      </c>
      <c r="FM114" s="463">
        <f>+COUNTIF(AF114,"&gt;0")*FTE</f>
        <v>0</v>
      </c>
      <c r="FN114" s="463">
        <f>+COUNTIF(AG114,"&gt;0")*FTE</f>
        <v>0</v>
      </c>
      <c r="FO114" s="463">
        <f>+COUNTIF(AH114,"&gt;0")*FTE</f>
        <v>0</v>
      </c>
      <c r="FP114" s="463">
        <f>+COUNTIF(AI114,"&gt;0")*FTE</f>
        <v>0</v>
      </c>
      <c r="FQ114" s="463">
        <f>+COUNTIF(AJ114,"&gt;0")*FTE</f>
        <v>0</v>
      </c>
      <c r="FR114" s="463">
        <f>+COUNTIF(AK114,"&gt;0")*FTE</f>
        <v>0</v>
      </c>
      <c r="FS114" s="463">
        <f>+COUNTIF(AL114,"&gt;0")*FTE</f>
        <v>0</v>
      </c>
      <c r="FT114" s="463">
        <f>+COUNTIF(AM114,"&gt;0")*FTE</f>
        <v>0</v>
      </c>
      <c r="FU114" s="463">
        <f>+COUNTIF(AN114,"&gt;0")*FTE</f>
        <v>0</v>
      </c>
      <c r="FV114" s="463">
        <f>+COUNTIF(AO114,"&gt;0")*FTE</f>
        <v>0</v>
      </c>
      <c r="FW114" s="463">
        <f>+COUNTIF(AP114,"&gt;0")*FTE</f>
        <v>0</v>
      </c>
      <c r="FX114" s="463">
        <f>+COUNTIF(AQ114,"&gt;0")*FTE</f>
        <v>0</v>
      </c>
      <c r="FY114" s="463">
        <f>+COUNTIF(AR114,"&gt;0")*FTE</f>
        <v>0</v>
      </c>
      <c r="FZ114" s="463">
        <f>+COUNTIF(AS114,"&gt;0")*FTE</f>
        <v>0</v>
      </c>
      <c r="GA114" s="463">
        <f>+COUNTIF(AT114,"&gt;0")*FTE</f>
        <v>0</v>
      </c>
      <c r="GB114" s="463">
        <f>+COUNTIF(AU114,"&gt;0")*FTE</f>
        <v>0</v>
      </c>
      <c r="GC114" s="463">
        <f>+COUNTIF(AV114,"&gt;0")*FTE</f>
        <v>0</v>
      </c>
      <c r="GD114" s="463">
        <f>+COUNTIF(AW114,"&gt;0")*FTE</f>
        <v>0</v>
      </c>
      <c r="GE114" s="463">
        <f>+COUNTIF(AX114,"&gt;0")*FTE</f>
        <v>0</v>
      </c>
      <c r="GF114" s="463">
        <f>+COUNTIF(AY114,"&gt;0")*FTE</f>
        <v>0</v>
      </c>
      <c r="GG114" s="463">
        <f>+COUNTIF(AZ114,"&gt;0")*FTE</f>
        <v>0</v>
      </c>
      <c r="GH114" s="463">
        <f>+COUNTIF(BA114,"&gt;0")*FTE</f>
        <v>0</v>
      </c>
      <c r="GI114" s="463">
        <f>+COUNTIF(BB114,"&gt;0")*FTE</f>
        <v>0</v>
      </c>
      <c r="GJ114" s="463">
        <f>+COUNTIF(BC114,"&gt;0")*FTE</f>
        <v>0</v>
      </c>
      <c r="GK114" s="463">
        <f>+COUNTIF(BD114,"&gt;0")*FTE</f>
        <v>0</v>
      </c>
      <c r="GL114" s="463">
        <f>+COUNTIF(BE114,"&gt;0")*FTE</f>
        <v>0</v>
      </c>
      <c r="GM114" s="463">
        <f>+COUNTIF(BF114,"&gt;0")*FTE</f>
        <v>0</v>
      </c>
      <c r="GN114" s="463">
        <f>+COUNTIF(BG114,"&gt;0")*FTE</f>
        <v>0</v>
      </c>
      <c r="GO114" s="463">
        <f>+COUNTIF(BH114,"&gt;0")*FTE</f>
        <v>0</v>
      </c>
      <c r="GP114" s="463">
        <f>+COUNTIF(BI114,"&gt;0")*FTE</f>
        <v>0</v>
      </c>
      <c r="GQ114" s="463">
        <f>+COUNTIF(BJ114,"&gt;0")*FTE</f>
        <v>0</v>
      </c>
      <c r="GR114" s="463">
        <f>+COUNTIF(BK114,"&gt;0")*FTE</f>
        <v>0</v>
      </c>
      <c r="GS114" s="463">
        <f>+COUNTIF(BL114,"&gt;0")*FTE</f>
        <v>0</v>
      </c>
      <c r="GT114" s="463">
        <f>+COUNTIF(BM114,"&gt;0")*FTE</f>
        <v>0</v>
      </c>
      <c r="GU114" s="463">
        <f>+COUNTIF(BN114,"&gt;0")*FTE</f>
        <v>0</v>
      </c>
      <c r="GV114" s="463">
        <f>+COUNTIF(BO114,"&gt;0")*FTE</f>
        <v>0</v>
      </c>
      <c r="GW114" s="463">
        <f>+COUNTIF(BP114,"&gt;0")*FTE</f>
        <v>0</v>
      </c>
      <c r="GX114" s="463">
        <f>+COUNTIF(BQ114,"&gt;0")*FTE</f>
        <v>0</v>
      </c>
      <c r="GY114" s="463">
        <f>+COUNTIF(BR114,"&gt;0")*FTE</f>
        <v>0</v>
      </c>
      <c r="GZ114" s="463">
        <f>+COUNTIF(BS114,"&gt;0")*FTE</f>
        <v>0</v>
      </c>
      <c r="HA114" s="463">
        <f>+COUNTIF(BT114,"&gt;0")*FTE</f>
        <v>0</v>
      </c>
      <c r="HB114" s="463">
        <f>+COUNTIF(BU114,"&gt;0")*FTE</f>
        <v>0</v>
      </c>
      <c r="HC114" s="463">
        <f>+COUNTIF(BV114,"&gt;0")*FTE</f>
        <v>0</v>
      </c>
      <c r="HD114" s="463">
        <f>+COUNTIF(BW114,"&gt;0")*FTE</f>
        <v>0</v>
      </c>
      <c r="HE114" s="463">
        <f>+COUNTIF(BX114,"&gt;0")*FTE</f>
        <v>0</v>
      </c>
      <c r="HF114" s="463">
        <f>+COUNTIF(BY114,"&gt;0")*FTE</f>
        <v>0</v>
      </c>
      <c r="HG114" s="463">
        <f>+COUNTIF(BZ114,"&gt;0")*FTE</f>
        <v>0</v>
      </c>
      <c r="HH114" s="463">
        <f>+COUNTIF(CA114,"&gt;0")*FTE</f>
        <v>0</v>
      </c>
      <c r="HI114" s="463">
        <f>+COUNTIF(CB114,"&gt;0")*FTE</f>
        <v>0</v>
      </c>
      <c r="HJ114" s="463">
        <f>+COUNTIF(CC114,"&gt;0")*FTE</f>
        <v>0</v>
      </c>
      <c r="HK114" s="463">
        <f>+COUNTIF(CD114,"&gt;0")*FTE</f>
        <v>0</v>
      </c>
      <c r="HL114" s="463">
        <f>+COUNTIF(CE114,"&gt;0")*FTE</f>
        <v>0</v>
      </c>
      <c r="HM114" s="463">
        <f>+COUNTIF(CF114,"&gt;0")*FTE</f>
        <v>0</v>
      </c>
      <c r="HN114" s="463">
        <f>+COUNTIF(CG114,"&gt;0")*FTE</f>
        <v>0</v>
      </c>
      <c r="HO114" s="463">
        <f>+COUNTIF(CH114,"&gt;0")*FTE</f>
        <v>0</v>
      </c>
      <c r="HP114" s="463">
        <f>+COUNTIF(CI114,"&gt;0")*FTE</f>
        <v>0</v>
      </c>
      <c r="HQ114" s="463">
        <f>+COUNTIF(CJ114,"&gt;0")*FTE</f>
        <v>0</v>
      </c>
      <c r="HR114" s="463">
        <f>+COUNTIF(CK114,"&gt;0")*FTE</f>
        <v>0</v>
      </c>
      <c r="HS114" s="463">
        <f>+COUNTIF(CL114,"&gt;0")*FTE</f>
        <v>0</v>
      </c>
      <c r="HT114" s="463">
        <f>+COUNTIF(CM114,"&gt;0")*FTE</f>
        <v>0</v>
      </c>
      <c r="HU114" s="463">
        <f>+COUNTIF(CN114,"&gt;0")*FTE</f>
        <v>0</v>
      </c>
      <c r="HV114" s="463">
        <f>+COUNTIF(CO114,"&gt;0")*FTE</f>
        <v>0</v>
      </c>
      <c r="HW114" s="463">
        <f>+COUNTIF(CP114,"&gt;0")*FTE</f>
        <v>0</v>
      </c>
      <c r="HX114" s="463">
        <f>+COUNTIF(CQ114,"&gt;0")*FTE</f>
        <v>0</v>
      </c>
      <c r="HY114" s="463">
        <f>+COUNTIF(CR114,"&gt;0")*FTE</f>
        <v>0</v>
      </c>
      <c r="HZ114" s="463">
        <f>+COUNTIF(CS114,"&gt;0")*FTE</f>
        <v>0</v>
      </c>
      <c r="IA114" s="463">
        <f>+COUNTIF(CT114,"&gt;0")*FTE</f>
        <v>0</v>
      </c>
      <c r="IB114" s="463">
        <f>+COUNTIF(CU114,"&gt;0")*FTE</f>
        <v>0</v>
      </c>
      <c r="IC114" s="463">
        <f>+COUNTIF(CV114,"&gt;0")*FTE</f>
        <v>0</v>
      </c>
      <c r="ID114" s="463">
        <f>+COUNTIF(CW114,"&gt;0")*FTE</f>
        <v>0</v>
      </c>
      <c r="IE114" s="463">
        <f>+COUNTIF(CX114,"&gt;0")*FTE</f>
        <v>0</v>
      </c>
      <c r="IF114" s="463">
        <f>+COUNTIF(CY114,"&gt;0")*FTE</f>
        <v>0</v>
      </c>
      <c r="IG114" s="463">
        <f>+COUNTIF(CZ114,"&gt;0")*FTE</f>
        <v>0</v>
      </c>
      <c r="IH114" s="463">
        <f>+COUNTIF(DA114,"&gt;0")*FTE</f>
        <v>0</v>
      </c>
      <c r="II114" s="463">
        <f>+COUNTIF(DB114,"&gt;0")*FTE</f>
        <v>0</v>
      </c>
      <c r="IJ114" s="463">
        <f>+COUNTIF(DC114,"&gt;0")*FTE</f>
        <v>0</v>
      </c>
      <c r="IK114" s="463">
        <f>+COUNTIF(DD114,"&gt;0")*FTE</f>
        <v>0</v>
      </c>
      <c r="IL114" s="463">
        <f>+COUNTIF(DE114,"&gt;0")*FTE</f>
        <v>0</v>
      </c>
      <c r="IM114" s="463">
        <f>+COUNTIF(DF114,"&gt;0")*FTE</f>
        <v>0</v>
      </c>
      <c r="IN114" s="463">
        <f>+COUNTIF(DG114,"&gt;0")*FTE</f>
        <v>0</v>
      </c>
      <c r="IO114" s="463">
        <f>+COUNTIF(DH114,"&gt;0")*FTE</f>
        <v>0</v>
      </c>
      <c r="IP114" s="463">
        <f>+COUNTIF(DI114,"&gt;0")*FTE</f>
        <v>0</v>
      </c>
      <c r="IQ114" s="463">
        <f>+COUNTIF(DJ114,"&gt;0")*FTE</f>
        <v>0</v>
      </c>
      <c r="IR114" s="463">
        <f>+COUNTIF(DK114,"&gt;0")*FTE</f>
        <v>0</v>
      </c>
      <c r="IS114" s="463">
        <f>+COUNTIF(DL114,"&gt;0")*FTE</f>
        <v>0</v>
      </c>
      <c r="IT114" s="463">
        <f>+COUNTIF(DM114,"&gt;0")*FTE</f>
        <v>0</v>
      </c>
      <c r="IU114" s="463">
        <f>+COUNTIF(DN114,"&gt;0")*FTE</f>
        <v>0</v>
      </c>
      <c r="IV114" s="463">
        <f>+COUNTIF(DO114,"&gt;0")*FTE</f>
        <v>0</v>
      </c>
      <c r="IW114" s="463">
        <f>+COUNTIF(DP114,"&gt;0")*FTE</f>
        <v>0</v>
      </c>
      <c r="IX114" s="463">
        <f>+COUNTIF(DQ114,"&gt;0")*FTE</f>
        <v>0</v>
      </c>
      <c r="IY114" s="463">
        <f>+COUNTIF(DR114,"&gt;0")*FTE</f>
        <v>0</v>
      </c>
      <c r="IZ114" s="463">
        <f>+COUNTIF(DS114,"&gt;0")*FTE</f>
        <v>0</v>
      </c>
      <c r="JA114" s="463">
        <f>+COUNTIF(DT114,"&gt;0")*FTE</f>
        <v>0</v>
      </c>
      <c r="JB114" s="463">
        <f>+COUNTIF(DU114,"&gt;0")*FTE</f>
        <v>0</v>
      </c>
      <c r="JC114" s="463">
        <f>+COUNTIF(DV114,"&gt;0")*FTE</f>
        <v>0</v>
      </c>
      <c r="JD114" s="463">
        <f>+COUNTIF(DW114,"&gt;0")*FTE</f>
        <v>0</v>
      </c>
      <c r="JE114" s="463">
        <f>+COUNTIF(DX114,"&gt;0")*FTE</f>
        <v>0</v>
      </c>
      <c r="JF114" s="463">
        <f>+COUNTIF(DY114,"&gt;0")*FTE</f>
        <v>0</v>
      </c>
      <c r="JG114" s="463">
        <f>+COUNTIF(DZ114,"&gt;0")*FTE</f>
        <v>0</v>
      </c>
      <c r="JH114" s="463">
        <f>+COUNTIF(EA114,"&gt;0")*FTE</f>
        <v>0</v>
      </c>
      <c r="JI114" s="463">
        <f>+COUNTIF(EB114,"&gt;0")*FTE</f>
        <v>0</v>
      </c>
      <c r="JJ114" s="463">
        <f>+COUNTIF(EC114,"&gt;0")*FTE</f>
        <v>0</v>
      </c>
      <c r="JK114" s="463">
        <f>+COUNTIF(ED114,"&gt;0")*FTE</f>
        <v>0</v>
      </c>
      <c r="JL114" s="463">
        <f>+COUNTIF(EE114,"&gt;0")*FTE</f>
        <v>0</v>
      </c>
      <c r="JM114" s="463">
        <f>+COUNTIF(EF114,"&gt;0")*FTE</f>
        <v>0</v>
      </c>
      <c r="JN114" s="463">
        <f>+COUNTIF(EG114,"&gt;0")*FTE</f>
        <v>0</v>
      </c>
      <c r="JO114" s="463">
        <f>+COUNTIF(EH114,"&gt;0")*FTE</f>
        <v>0</v>
      </c>
      <c r="JP114" s="463">
        <f>+COUNTIF(EI114,"&gt;0")*FTE</f>
        <v>0</v>
      </c>
      <c r="JQ114" s="463">
        <f>+COUNTIF(EJ114,"&gt;0")*FTE</f>
        <v>0</v>
      </c>
      <c r="JR114" s="463">
        <f>+COUNTIF(EK114,"&gt;0")*FTE</f>
        <v>0</v>
      </c>
      <c r="JS114" s="463">
        <f>+COUNTIF(EL114,"&gt;0")*FTE</f>
        <v>0</v>
      </c>
      <c r="JT114" s="463">
        <f>+COUNTIF(EM114,"&gt;0")*FTE</f>
        <v>0</v>
      </c>
      <c r="JU114" s="463">
        <f>+COUNTIF(EN114,"&gt;0")*FTE</f>
        <v>0</v>
      </c>
      <c r="JV114" s="463">
        <f>+COUNTIF(EO114,"&gt;0")*FTE</f>
        <v>0</v>
      </c>
      <c r="JW114" s="463">
        <f>+COUNTIF(EP114,"&gt;0")*FTE</f>
        <v>0</v>
      </c>
      <c r="JX114" s="463">
        <f>+COUNTIF(EQ114,"&gt;0")*FTE</f>
        <v>0</v>
      </c>
      <c r="JY114" s="463">
        <f>+COUNTIF(ER114,"&gt;0")*FTE</f>
        <v>0</v>
      </c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</row>
    <row r="115" ht="12.75" customHeight="1">
      <c r="A115" s="467"/>
      <c r="B115" s="505"/>
      <c r="C115" s="506"/>
      <c r="D115" s="507"/>
      <c r="E115" s="508"/>
      <c r="F115" s="507"/>
      <c r="G115" s="507"/>
      <c r="H115" s="507"/>
      <c r="I115" s="507"/>
      <c r="J115" s="509"/>
      <c r="K115" s="465">
        <f>+DATE((Starting_Year+F115-1)*ISNUMBER(F115)+2099*ISBLANK(F115),G115*ISNUMBER(G115)+12*ISBLANK(G115),1)</f>
        <v>73020</v>
      </c>
      <c r="L115" s="466">
        <f>+DATE((Starting_Year+H115-1)*ISNUMBER(H115)+2099*ISBLANK(H115),I115*ISNUMBER(I115)+12*ISBLANK(I115),1)</f>
        <v>73020</v>
      </c>
      <c r="M115" s="171">
        <f t="shared" si="98"/>
        <v>0</v>
      </c>
      <c r="N115" s="458" t="str">
        <f t="shared" si="99"/>
        <v/>
      </c>
      <c r="O115" s="82"/>
      <c r="P115" s="459"/>
      <c r="Q115" s="460">
        <f>(Q$70&gt;=Hire_Date)*Monthly_Salary+(AND(Q$68&lt;&gt;Hire_Month)*P115+AND(Q$68=Hire_Month,P115&gt;0)*P115*(1+Annual_Cost_of_Living_Adjustment))*(End_Date&gt;=Q$70)</f>
        <v>0</v>
      </c>
      <c r="R115" s="460">
        <f>(R$70=Hire_Date)*Monthly_Salary+(AND(R$68&lt;&gt;Hire_Month)*Q115+AND(R$68=Hire_Month,Q115&gt;0)*Q115*(1+Annual_Cost_of_Living_Adjustment))*(End_Date&gt;=R$70)</f>
        <v>0</v>
      </c>
      <c r="S115" s="460">
        <f>(S$70=Hire_Date)*Monthly_Salary+(AND(S$68&lt;&gt;Hire_Month)*R115+AND(S$68=Hire_Month,R115&gt;0)*R115*(1+Annual_Cost_of_Living_Adjustment))*(End_Date&gt;=S$70)</f>
        <v>0</v>
      </c>
      <c r="T115" s="460">
        <f>(T$70=Hire_Date)*Monthly_Salary+(AND(T$68&lt;&gt;Hire_Month)*S115+AND(T$68=Hire_Month,S115&gt;0)*S115*(1+Annual_Cost_of_Living_Adjustment))*(End_Date&gt;=T$70)</f>
        <v>0</v>
      </c>
      <c r="U115" s="460">
        <f>(U$70=Hire_Date)*Monthly_Salary+(AND(U$68&lt;&gt;Hire_Month)*T115+AND(U$68=Hire_Month,T115&gt;0)*T115*(1+Annual_Cost_of_Living_Adjustment))*(End_Date&gt;=U$70)</f>
        <v>0</v>
      </c>
      <c r="V115" s="460">
        <f>(V$70=Hire_Date)*Monthly_Salary+(AND(V$68&lt;&gt;Hire_Month)*U115+AND(V$68=Hire_Month,U115&gt;0)*U115*(1+Annual_Cost_of_Living_Adjustment))*(End_Date&gt;=V$70)</f>
        <v>0</v>
      </c>
      <c r="W115" s="460">
        <f>(W$70=Hire_Date)*Monthly_Salary+(AND(W$68&lt;&gt;Hire_Month)*V115+AND(W$68=Hire_Month,V115&gt;0)*V115*(1+Annual_Cost_of_Living_Adjustment))*(End_Date&gt;=W$70)</f>
        <v>0</v>
      </c>
      <c r="X115" s="460">
        <f>(X$70=Hire_Date)*Monthly_Salary+(AND(X$68&lt;&gt;Hire_Month)*W115+AND(X$68=Hire_Month,W115&gt;0)*W115*(1+Annual_Cost_of_Living_Adjustment))*(End_Date&gt;=X$70)</f>
        <v>0</v>
      </c>
      <c r="Y115" s="460">
        <f>(Y$70=Hire_Date)*Monthly_Salary+(AND(Y$68&lt;&gt;Hire_Month)*X115+AND(Y$68=Hire_Month,X115&gt;0)*X115*(1+Annual_Cost_of_Living_Adjustment))*(End_Date&gt;=Y$70)</f>
        <v>0</v>
      </c>
      <c r="Z115" s="460">
        <f>(Z$70=Hire_Date)*Monthly_Salary+(AND(Z$68&lt;&gt;Hire_Month)*Y115+AND(Z$68=Hire_Month,Y115&gt;0)*Y115*(1+Annual_Cost_of_Living_Adjustment))*(End_Date&gt;=Z$70)</f>
        <v>0</v>
      </c>
      <c r="AA115" s="460">
        <f>(AA$70=Hire_Date)*Monthly_Salary+(AND(AA$68&lt;&gt;Hire_Month)*Z115+AND(AA$68=Hire_Month,Z115&gt;0)*Z115*(1+Annual_Cost_of_Living_Adjustment))*(End_Date&gt;=AA$70)</f>
        <v>0</v>
      </c>
      <c r="AB115" s="460">
        <f>(AB$70=Hire_Date)*Monthly_Salary+(AND(AB$68&lt;&gt;Hire_Month)*AA115+AND(AB$68=Hire_Month,AA115&gt;0)*AA115*(1+Annual_Cost_of_Living_Adjustment))*(End_Date&gt;=AB$70)</f>
        <v>0</v>
      </c>
      <c r="AC115" s="460">
        <f>(AC$70=Hire_Date)*Monthly_Salary+(AND(AC$68&lt;&gt;Hire_Month)*AB115+AND(AC$68=Hire_Month,AB115&gt;0)*AB115*(1+Annual_Cost_of_Living_Adjustment))*(End_Date&gt;=AC$70)</f>
        <v>0</v>
      </c>
      <c r="AD115" s="460">
        <f>(AD$70=Hire_Date)*Monthly_Salary+(AND(AD$68&lt;&gt;Hire_Month)*AC115+AND(AD$68=Hire_Month,AC115&gt;0)*AC115*(1+Annual_Cost_of_Living_Adjustment))*(End_Date&gt;=AD$70)</f>
        <v>0</v>
      </c>
      <c r="AE115" s="460">
        <f>(AE$70=Hire_Date)*Monthly_Salary+(AND(AE$68&lt;&gt;Hire_Month)*AD115+AND(AE$68=Hire_Month,AD115&gt;0)*AD115*(1+Annual_Cost_of_Living_Adjustment))*(End_Date&gt;=AE$70)</f>
        <v>0</v>
      </c>
      <c r="AF115" s="460">
        <f>(AF$70=Hire_Date)*Monthly_Salary+(AND(AF$68&lt;&gt;Hire_Month)*AE115+AND(AF$68=Hire_Month,AE115&gt;0)*AE115*(1+Annual_Cost_of_Living_Adjustment))*(End_Date&gt;=AF$70)</f>
        <v>0</v>
      </c>
      <c r="AG115" s="460">
        <f>(AG$70=Hire_Date)*Monthly_Salary+(AND(AG$68&lt;&gt;Hire_Month)*AF115+AND(AG$68=Hire_Month,AF115&gt;0)*AF115*(1+Annual_Cost_of_Living_Adjustment))*(End_Date&gt;=AG$70)</f>
        <v>0</v>
      </c>
      <c r="AH115" s="460">
        <f>(AH$70=Hire_Date)*Monthly_Salary+(AND(AH$68&lt;&gt;Hire_Month)*AG115+AND(AH$68=Hire_Month,AG115&gt;0)*AG115*(1+Annual_Cost_of_Living_Adjustment))*(End_Date&gt;=AH$70)</f>
        <v>0</v>
      </c>
      <c r="AI115" s="460">
        <f>(AI$70=Hire_Date)*Monthly_Salary+(AND(AI$68&lt;&gt;Hire_Month)*AH115+AND(AI$68=Hire_Month,AH115&gt;0)*AH115*(1+Annual_Cost_of_Living_Adjustment))*(End_Date&gt;=AI$70)</f>
        <v>0</v>
      </c>
      <c r="AJ115" s="460">
        <f>(AJ$70=Hire_Date)*Monthly_Salary+(AND(AJ$68&lt;&gt;Hire_Month)*AI115+AND(AJ$68=Hire_Month,AI115&gt;0)*AI115*(1+Annual_Cost_of_Living_Adjustment))*(End_Date&gt;=AJ$70)</f>
        <v>0</v>
      </c>
      <c r="AK115" s="460">
        <f>(AK$70=Hire_Date)*Monthly_Salary+(AND(AK$68&lt;&gt;Hire_Month)*AJ115+AND(AK$68=Hire_Month,AJ115&gt;0)*AJ115*(1+Annual_Cost_of_Living_Adjustment))*(End_Date&gt;=AK$70)</f>
        <v>0</v>
      </c>
      <c r="AL115" s="460">
        <f>(AL$70=Hire_Date)*Monthly_Salary+(AND(AL$68&lt;&gt;Hire_Month)*AK115+AND(AL$68=Hire_Month,AK115&gt;0)*AK115*(1+Annual_Cost_of_Living_Adjustment))*(End_Date&gt;=AL$70)</f>
        <v>0</v>
      </c>
      <c r="AM115" s="460">
        <f>(AM$70=Hire_Date)*Monthly_Salary+(AND(AM$68&lt;&gt;Hire_Month)*AL115+AND(AM$68=Hire_Month,AL115&gt;0)*AL115*(1+Annual_Cost_of_Living_Adjustment))*(End_Date&gt;=AM$70)</f>
        <v>0</v>
      </c>
      <c r="AN115" s="460">
        <f>(AN$70=Hire_Date)*Monthly_Salary+(AND(AN$68&lt;&gt;Hire_Month)*AM115+AND(AN$68=Hire_Month,AM115&gt;0)*AM115*(1+Annual_Cost_of_Living_Adjustment))*(End_Date&gt;=AN$70)</f>
        <v>0</v>
      </c>
      <c r="AO115" s="460">
        <f>(AO$70=Hire_Date)*Monthly_Salary+(AND(AO$68&lt;&gt;Hire_Month)*AN115+AND(AO$68=Hire_Month,AN115&gt;0)*AN115*(1+Annual_Cost_of_Living_Adjustment))*(End_Date&gt;=AO$70)</f>
        <v>0</v>
      </c>
      <c r="AP115" s="460">
        <f>(AP$70=Hire_Date)*Monthly_Salary+(AND(AP$68&lt;&gt;Hire_Month)*AO115+AND(AP$68=Hire_Month,AO115&gt;0)*AO115*(1+Annual_Cost_of_Living_Adjustment))*(End_Date&gt;=AP$70)</f>
        <v>0</v>
      </c>
      <c r="AQ115" s="460">
        <f>(AQ$70=Hire_Date)*Monthly_Salary+(AND(AQ$68&lt;&gt;Hire_Month)*AP115+AND(AQ$68=Hire_Month,AP115&gt;0)*AP115*(1+Annual_Cost_of_Living_Adjustment))*(End_Date&gt;=AQ$70)</f>
        <v>0</v>
      </c>
      <c r="AR115" s="460">
        <f>(AR$70=Hire_Date)*Monthly_Salary+(AND(AR$68&lt;&gt;Hire_Month)*AQ115+AND(AR$68=Hire_Month,AQ115&gt;0)*AQ115*(1+Annual_Cost_of_Living_Adjustment))*(End_Date&gt;=AR$70)</f>
        <v>0</v>
      </c>
      <c r="AS115" s="460">
        <f>(AS$70=Hire_Date)*Monthly_Salary+(AND(AS$68&lt;&gt;Hire_Month)*AR115+AND(AS$68=Hire_Month,AR115&gt;0)*AR115*(1+Annual_Cost_of_Living_Adjustment))*(End_Date&gt;=AS$70)</f>
        <v>0</v>
      </c>
      <c r="AT115" s="460">
        <f>(AT$70=Hire_Date)*Monthly_Salary+(AND(AT$68&lt;&gt;Hire_Month)*AS115+AND(AT$68=Hire_Month,AS115&gt;0)*AS115*(1+Annual_Cost_of_Living_Adjustment))*(End_Date&gt;=AT$70)</f>
        <v>0</v>
      </c>
      <c r="AU115" s="460">
        <f>(AU$70=Hire_Date)*Monthly_Salary+(AND(AU$68&lt;&gt;Hire_Month)*AT115+AND(AU$68=Hire_Month,AT115&gt;0)*AT115*(1+Annual_Cost_of_Living_Adjustment))*(End_Date&gt;=AU$70)</f>
        <v>0</v>
      </c>
      <c r="AV115" s="460">
        <f>(AV$70=Hire_Date)*Monthly_Salary+(AND(AV$68&lt;&gt;Hire_Month)*AU115+AND(AV$68=Hire_Month,AU115&gt;0)*AU115*(1+Annual_Cost_of_Living_Adjustment))*(End_Date&gt;=AV$70)</f>
        <v>0</v>
      </c>
      <c r="AW115" s="460">
        <f>(AW$70=Hire_Date)*Monthly_Salary+(AND(AW$68&lt;&gt;Hire_Month)*AV115+AND(AW$68=Hire_Month,AV115&gt;0)*AV115*(1+Annual_Cost_of_Living_Adjustment))*(End_Date&gt;=AW$70)</f>
        <v>0</v>
      </c>
      <c r="AX115" s="460">
        <f>(AX$70=Hire_Date)*Monthly_Salary+(AND(AX$68&lt;&gt;Hire_Month)*AW115+AND(AX$68=Hire_Month,AW115&gt;0)*AW115*(1+Annual_Cost_of_Living_Adjustment))*(End_Date&gt;=AX$70)</f>
        <v>0</v>
      </c>
      <c r="AY115" s="460">
        <f>(AY$70=Hire_Date)*Monthly_Salary+(AND(AY$68&lt;&gt;Hire_Month)*AX115+AND(AY$68=Hire_Month,AX115&gt;0)*AX115*(1+Annual_Cost_of_Living_Adjustment))*(End_Date&gt;=AY$70)</f>
        <v>0</v>
      </c>
      <c r="AZ115" s="460">
        <f>(AZ$70=Hire_Date)*Monthly_Salary+(AND(AZ$68&lt;&gt;Hire_Month)*AY115+AND(AZ$68=Hire_Month,AY115&gt;0)*AY115*(1+Annual_Cost_of_Living_Adjustment))*(End_Date&gt;=AZ$70)</f>
        <v>0</v>
      </c>
      <c r="BA115" s="460">
        <f>(BA$70=Hire_Date)*Monthly_Salary+(AND(BA$68&lt;&gt;Hire_Month)*AZ115+AND(BA$68=Hire_Month,AZ115&gt;0)*AZ115*(1+Annual_Cost_of_Living_Adjustment))*(End_Date&gt;=BA$70)</f>
        <v>0</v>
      </c>
      <c r="BB115" s="460">
        <f>(BB$70=Hire_Date)*Monthly_Salary+(AND(BB$68&lt;&gt;Hire_Month)*BA115+AND(BB$68=Hire_Month,BA115&gt;0)*BA115*(1+Annual_Cost_of_Living_Adjustment))*(End_Date&gt;=BB$70)</f>
        <v>0</v>
      </c>
      <c r="BC115" s="460">
        <f>(BC$70=Hire_Date)*Monthly_Salary+(AND(BC$68&lt;&gt;Hire_Month)*BB115+AND(BC$68=Hire_Month,BB115&gt;0)*BB115*(1+Annual_Cost_of_Living_Adjustment))*(End_Date&gt;=BC$70)</f>
        <v>0</v>
      </c>
      <c r="BD115" s="460">
        <f>(BD$70=Hire_Date)*Monthly_Salary+(AND(BD$68&lt;&gt;Hire_Month)*BC115+AND(BD$68=Hire_Month,BC115&gt;0)*BC115*(1+Annual_Cost_of_Living_Adjustment))*(End_Date&gt;=BD$70)</f>
        <v>0</v>
      </c>
      <c r="BE115" s="460">
        <f>(BE$70=Hire_Date)*Monthly_Salary+(AND(BE$68&lt;&gt;Hire_Month)*BD115+AND(BE$68=Hire_Month,BD115&gt;0)*BD115*(1+Annual_Cost_of_Living_Adjustment))*(End_Date&gt;=BE$70)</f>
        <v>0</v>
      </c>
      <c r="BF115" s="460">
        <f>(BF$70=Hire_Date)*Monthly_Salary+(AND(BF$68&lt;&gt;Hire_Month)*BE115+AND(BF$68=Hire_Month,BE115&gt;0)*BE115*(1+Annual_Cost_of_Living_Adjustment))*(End_Date&gt;=BF$70)</f>
        <v>0</v>
      </c>
      <c r="BG115" s="460">
        <f>(BG$70=Hire_Date)*Monthly_Salary+(AND(BG$68&lt;&gt;Hire_Month)*BF115+AND(BG$68=Hire_Month,BF115&gt;0)*BF115*(1+Annual_Cost_of_Living_Adjustment))*(End_Date&gt;=BG$70)</f>
        <v>0</v>
      </c>
      <c r="BH115" s="460">
        <f>(BH$70=Hire_Date)*Monthly_Salary+(AND(BH$68&lt;&gt;Hire_Month)*BG115+AND(BH$68=Hire_Month,BG115&gt;0)*BG115*(1+Annual_Cost_of_Living_Adjustment))*(End_Date&gt;=BH$70)</f>
        <v>0</v>
      </c>
      <c r="BI115" s="460">
        <f>(BI$70=Hire_Date)*Monthly_Salary+(AND(BI$68&lt;&gt;Hire_Month)*BH115+AND(BI$68=Hire_Month,BH115&gt;0)*BH115*(1+Annual_Cost_of_Living_Adjustment))*(End_Date&gt;=BI$70)</f>
        <v>0</v>
      </c>
      <c r="BJ115" s="460">
        <f>(BJ$70=Hire_Date)*Monthly_Salary+(AND(BJ$68&lt;&gt;Hire_Month)*BI115+AND(BJ$68=Hire_Month,BI115&gt;0)*BI115*(1+Annual_Cost_of_Living_Adjustment))*(End_Date&gt;=BJ$70)</f>
        <v>0</v>
      </c>
      <c r="BK115" s="460">
        <f>(BK$70=Hire_Date)*Monthly_Salary+(AND(BK$68&lt;&gt;Hire_Month)*BJ115+AND(BK$68=Hire_Month,BJ115&gt;0)*BJ115*(1+Annual_Cost_of_Living_Adjustment))*(End_Date&gt;=BK$70)</f>
        <v>0</v>
      </c>
      <c r="BL115" s="460">
        <f>(BL$70=Hire_Date)*Monthly_Salary+(AND(BL$68&lt;&gt;Hire_Month)*BK115+AND(BL$68=Hire_Month,BK115&gt;0)*BK115*(1+Annual_Cost_of_Living_Adjustment))*(End_Date&gt;=BL$70)</f>
        <v>0</v>
      </c>
      <c r="BM115" s="460">
        <f>(BM$70=Hire_Date)*Monthly_Salary+(AND(BM$68&lt;&gt;Hire_Month)*BL115+AND(BM$68=Hire_Month,BL115&gt;0)*BL115*(1+Annual_Cost_of_Living_Adjustment))*(End_Date&gt;=BM$70)</f>
        <v>0</v>
      </c>
      <c r="BN115" s="460">
        <f>(BN$70=Hire_Date)*Monthly_Salary+(AND(BN$68&lt;&gt;Hire_Month)*BM115+AND(BN$68=Hire_Month,BM115&gt;0)*BM115*(1+Annual_Cost_of_Living_Adjustment))*(End_Date&gt;=BN$70)</f>
        <v>0</v>
      </c>
      <c r="BO115" s="460">
        <f>(BO$70=Hire_Date)*Monthly_Salary+(AND(BO$68&lt;&gt;Hire_Month)*BN115+AND(BO$68=Hire_Month,BN115&gt;0)*BN115*(1+Annual_Cost_of_Living_Adjustment))*(End_Date&gt;=BO$70)</f>
        <v>0</v>
      </c>
      <c r="BP115" s="460">
        <f>(BP$70=Hire_Date)*Monthly_Salary+(AND(BP$68&lt;&gt;Hire_Month)*BO115+AND(BP$68=Hire_Month,BO115&gt;0)*BO115*(1+Annual_Cost_of_Living_Adjustment))*(End_Date&gt;=BP$70)</f>
        <v>0</v>
      </c>
      <c r="BQ115" s="460">
        <f>(BQ$70=Hire_Date)*Monthly_Salary+(AND(BQ$68&lt;&gt;Hire_Month)*BP115+AND(BQ$68=Hire_Month,BP115&gt;0)*BP115*(1+Annual_Cost_of_Living_Adjustment))*(End_Date&gt;=BQ$70)</f>
        <v>0</v>
      </c>
      <c r="BR115" s="460">
        <f>(BR$70=Hire_Date)*Monthly_Salary+(AND(BR$68&lt;&gt;Hire_Month)*BQ115+AND(BR$68=Hire_Month,BQ115&gt;0)*BQ115*(1+Annual_Cost_of_Living_Adjustment))*(End_Date&gt;=BR$70)</f>
        <v>0</v>
      </c>
      <c r="BS115" s="460">
        <f>(BS$70=Hire_Date)*Monthly_Salary+(AND(BS$68&lt;&gt;Hire_Month)*BR115+AND(BS$68=Hire_Month,BR115&gt;0)*BR115*(1+Annual_Cost_of_Living_Adjustment))*(End_Date&gt;=BS$70)</f>
        <v>0</v>
      </c>
      <c r="BT115" s="460">
        <f>(BT$70=Hire_Date)*Monthly_Salary+(AND(BT$68&lt;&gt;Hire_Month)*BS115+AND(BT$68=Hire_Month,BS115&gt;0)*BS115*(1+Annual_Cost_of_Living_Adjustment))*(End_Date&gt;=BT$70)</f>
        <v>0</v>
      </c>
      <c r="BU115" s="460">
        <f>(BU$70=Hire_Date)*Monthly_Salary+(AND(BU$68&lt;&gt;Hire_Month)*BT115+AND(BU$68=Hire_Month,BT115&gt;0)*BT115*(1+Annual_Cost_of_Living_Adjustment))*(End_Date&gt;=BU$70)</f>
        <v>0</v>
      </c>
      <c r="BV115" s="460">
        <f>(BV$70=Hire_Date)*Monthly_Salary+(AND(BV$68&lt;&gt;Hire_Month)*BU115+AND(BV$68=Hire_Month,BU115&gt;0)*BU115*(1+Annual_Cost_of_Living_Adjustment))*(End_Date&gt;=BV$70)</f>
        <v>0</v>
      </c>
      <c r="BW115" s="460">
        <f>(BW$70=Hire_Date)*Monthly_Salary+(AND(BW$68&lt;&gt;Hire_Month)*BV115+AND(BW$68=Hire_Month,BV115&gt;0)*BV115*(1+Annual_Cost_of_Living_Adjustment))*(End_Date&gt;=BW$70)</f>
        <v>0</v>
      </c>
      <c r="BX115" s="460">
        <f>(BX$70=Hire_Date)*Monthly_Salary+(AND(BX$68&lt;&gt;Hire_Month)*BW115+AND(BX$68=Hire_Month,BW115&gt;0)*BW115*(1+Annual_Cost_of_Living_Adjustment))*(End_Date&gt;=BX$70)</f>
        <v>0</v>
      </c>
      <c r="BY115" s="460">
        <f>(BY$70=Hire_Date)*Monthly_Salary+(AND(BY$68&lt;&gt;Hire_Month)*BX115+AND(BY$68=Hire_Month,BX115&gt;0)*BX115*(1+Annual_Cost_of_Living_Adjustment))*(End_Date&gt;=BY$70)</f>
        <v>0</v>
      </c>
      <c r="BZ115" s="460">
        <f>(BZ$70=Hire_Date)*Monthly_Salary+(AND(BZ$68&lt;&gt;Hire_Month)*BY115+AND(BZ$68=Hire_Month,BY115&gt;0)*BY115*(1+Annual_Cost_of_Living_Adjustment))*(End_Date&gt;=BZ$70)</f>
        <v>0</v>
      </c>
      <c r="CA115" s="460">
        <f>(CA$70=Hire_Date)*Monthly_Salary+(AND(CA$68&lt;&gt;Hire_Month)*BZ115+AND(CA$68=Hire_Month,BZ115&gt;0)*BZ115*(1+Annual_Cost_of_Living_Adjustment))*(End_Date&gt;=CA$70)</f>
        <v>0</v>
      </c>
      <c r="CB115" s="460">
        <f>(CB$70=Hire_Date)*Monthly_Salary+(AND(CB$68&lt;&gt;Hire_Month)*CA115+AND(CB$68=Hire_Month,CA115&gt;0)*CA115*(1+Annual_Cost_of_Living_Adjustment))*(End_Date&gt;=CB$70)</f>
        <v>0</v>
      </c>
      <c r="CC115" s="460">
        <f>(CC$70=Hire_Date)*Monthly_Salary+(AND(CC$68&lt;&gt;Hire_Month)*CB115+AND(CC$68=Hire_Month,CB115&gt;0)*CB115*(1+Annual_Cost_of_Living_Adjustment))*(End_Date&gt;=CC$70)</f>
        <v>0</v>
      </c>
      <c r="CD115" s="460">
        <f>(CD$70=Hire_Date)*Monthly_Salary+(AND(CD$68&lt;&gt;Hire_Month)*CC115+AND(CD$68=Hire_Month,CC115&gt;0)*CC115*(1+Annual_Cost_of_Living_Adjustment))*(End_Date&gt;=CD$70)</f>
        <v>0</v>
      </c>
      <c r="CE115" s="460">
        <f>(CE$70=Hire_Date)*Monthly_Salary+(AND(CE$68&lt;&gt;Hire_Month)*CD115+AND(CE$68=Hire_Month,CD115&gt;0)*CD115*(1+Annual_Cost_of_Living_Adjustment))*(End_Date&gt;=CE$70)</f>
        <v>0</v>
      </c>
      <c r="CF115" s="460">
        <f>(CF$70=Hire_Date)*Monthly_Salary+(AND(CF$68&lt;&gt;Hire_Month)*CE115+AND(CF$68=Hire_Month,CE115&gt;0)*CE115*(1+Annual_Cost_of_Living_Adjustment))*(End_Date&gt;=CF$70)</f>
        <v>0</v>
      </c>
      <c r="CG115" s="460">
        <f>(CG$70=Hire_Date)*Monthly_Salary+(AND(CG$68&lt;&gt;Hire_Month)*CF115+AND(CG$68=Hire_Month,CF115&gt;0)*CF115*(1+Annual_Cost_of_Living_Adjustment))*(End_Date&gt;=CG$70)</f>
        <v>0</v>
      </c>
      <c r="CH115" s="460">
        <f>(CH$70=Hire_Date)*Monthly_Salary+(AND(CH$68&lt;&gt;Hire_Month)*CG115+AND(CH$68=Hire_Month,CG115&gt;0)*CG115*(1+Annual_Cost_of_Living_Adjustment))*(End_Date&gt;=CH$70)</f>
        <v>0</v>
      </c>
      <c r="CI115" s="460">
        <f>(CI$70=Hire_Date)*Monthly_Salary+(AND(CI$68&lt;&gt;Hire_Month)*CH115+AND(CI$68=Hire_Month,CH115&gt;0)*CH115*(1+Annual_Cost_of_Living_Adjustment))*(End_Date&gt;=CI$70)</f>
        <v>0</v>
      </c>
      <c r="CJ115" s="460">
        <f>(CJ$70=Hire_Date)*Monthly_Salary+(AND(CJ$68&lt;&gt;Hire_Month)*CI115+AND(CJ$68=Hire_Month,CI115&gt;0)*CI115*(1+Annual_Cost_of_Living_Adjustment))*(End_Date&gt;=CJ$70)</f>
        <v>0</v>
      </c>
      <c r="CK115" s="460">
        <f>(CK$70=Hire_Date)*Monthly_Salary+(AND(CK$68&lt;&gt;Hire_Month)*CJ115+AND(CK$68=Hire_Month,CJ115&gt;0)*CJ115*(1+Annual_Cost_of_Living_Adjustment))*(End_Date&gt;=CK$70)</f>
        <v>0</v>
      </c>
      <c r="CL115" s="460">
        <f>(CL$70=Hire_Date)*Monthly_Salary+(AND(CL$68&lt;&gt;Hire_Month)*CK115+AND(CL$68=Hire_Month,CK115&gt;0)*CK115*(1+Annual_Cost_of_Living_Adjustment))*(End_Date&gt;=CL$70)</f>
        <v>0</v>
      </c>
      <c r="CM115" s="460">
        <f>(CM$70=Hire_Date)*Monthly_Salary+(AND(CM$68&lt;&gt;Hire_Month)*CL115+AND(CM$68=Hire_Month,CL115&gt;0)*CL115*(1+Annual_Cost_of_Living_Adjustment))*(End_Date&gt;=CM$70)</f>
        <v>0</v>
      </c>
      <c r="CN115" s="460">
        <f>(CN$70=Hire_Date)*Monthly_Salary+(AND(CN$68&lt;&gt;Hire_Month)*CM115+AND(CN$68=Hire_Month,CM115&gt;0)*CM115*(1+Annual_Cost_of_Living_Adjustment))*(End_Date&gt;=CN$70)</f>
        <v>0</v>
      </c>
      <c r="CO115" s="460">
        <f>(CO$70=Hire_Date)*Monthly_Salary+(AND(CO$68&lt;&gt;Hire_Month)*CN115+AND(CO$68=Hire_Month,CN115&gt;0)*CN115*(1+Annual_Cost_of_Living_Adjustment))*(End_Date&gt;=CO$70)</f>
        <v>0</v>
      </c>
      <c r="CP115" s="460">
        <f>(CP$70=Hire_Date)*Monthly_Salary+(AND(CP$68&lt;&gt;Hire_Month)*CO115+AND(CP$68=Hire_Month,CO115&gt;0)*CO115*(1+Annual_Cost_of_Living_Adjustment))*(End_Date&gt;=CP$70)</f>
        <v>0</v>
      </c>
      <c r="CQ115" s="460">
        <f>(CQ$70=Hire_Date)*Monthly_Salary+(AND(CQ$68&lt;&gt;Hire_Month)*CP115+AND(CQ$68=Hire_Month,CP115&gt;0)*CP115*(1+Annual_Cost_of_Living_Adjustment))*(End_Date&gt;=CQ$70)</f>
        <v>0</v>
      </c>
      <c r="CR115" s="460">
        <f>(CR$70=Hire_Date)*Monthly_Salary+(AND(CR$68&lt;&gt;Hire_Month)*CQ115+AND(CR$68=Hire_Month,CQ115&gt;0)*CQ115*(1+Annual_Cost_of_Living_Adjustment))*(End_Date&gt;=CR$70)</f>
        <v>0</v>
      </c>
      <c r="CS115" s="460">
        <f>(CS$70=Hire_Date)*Monthly_Salary+(AND(CS$68&lt;&gt;Hire_Month)*CR115+AND(CS$68=Hire_Month,CR115&gt;0)*CR115*(1+Annual_Cost_of_Living_Adjustment))*(End_Date&gt;=CS$70)</f>
        <v>0</v>
      </c>
      <c r="CT115" s="460">
        <f>(CT$70=Hire_Date)*Monthly_Salary+(AND(CT$68&lt;&gt;Hire_Month)*CS115+AND(CT$68=Hire_Month,CS115&gt;0)*CS115*(1+Annual_Cost_of_Living_Adjustment))*(End_Date&gt;=CT$70)</f>
        <v>0</v>
      </c>
      <c r="CU115" s="460">
        <f>(CU$70=Hire_Date)*Monthly_Salary+(AND(CU$68&lt;&gt;Hire_Month)*CT115+AND(CU$68=Hire_Month,CT115&gt;0)*CT115*(1+Annual_Cost_of_Living_Adjustment))*(End_Date&gt;=CU$70)</f>
        <v>0</v>
      </c>
      <c r="CV115" s="460">
        <f>(CV$70=Hire_Date)*Monthly_Salary+(AND(CV$68&lt;&gt;Hire_Month)*CU115+AND(CV$68=Hire_Month,CU115&gt;0)*CU115*(1+Annual_Cost_of_Living_Adjustment))*(End_Date&gt;=CV$70)</f>
        <v>0</v>
      </c>
      <c r="CW115" s="460">
        <f>(CW$70=Hire_Date)*Monthly_Salary+(AND(CW$68&lt;&gt;Hire_Month)*CV115+AND(CW$68=Hire_Month,CV115&gt;0)*CV115*(1+Annual_Cost_of_Living_Adjustment))*(End_Date&gt;=CW$70)</f>
        <v>0</v>
      </c>
      <c r="CX115" s="460">
        <f>(CX$70=Hire_Date)*Monthly_Salary+(AND(CX$68&lt;&gt;Hire_Month)*CW115+AND(CX$68=Hire_Month,CW115&gt;0)*CW115*(1+Annual_Cost_of_Living_Adjustment))*(End_Date&gt;=CX$70)</f>
        <v>0</v>
      </c>
      <c r="CY115" s="460">
        <f>(CY$70=Hire_Date)*Monthly_Salary+(AND(CY$68&lt;&gt;Hire_Month)*CX115+AND(CY$68=Hire_Month,CX115&gt;0)*CX115*(1+Annual_Cost_of_Living_Adjustment))*(End_Date&gt;=CY$70)</f>
        <v>0</v>
      </c>
      <c r="CZ115" s="460">
        <f>(CZ$70=Hire_Date)*Monthly_Salary+(AND(CZ$68&lt;&gt;Hire_Month)*CY115+AND(CZ$68=Hire_Month,CY115&gt;0)*CY115*(1+Annual_Cost_of_Living_Adjustment))*(End_Date&gt;=CZ$70)</f>
        <v>0</v>
      </c>
      <c r="DA115" s="460">
        <f>(DA$70=Hire_Date)*Monthly_Salary+(AND(DA$68&lt;&gt;Hire_Month)*CZ115+AND(DA$68=Hire_Month,CZ115&gt;0)*CZ115*(1+Annual_Cost_of_Living_Adjustment))*(End_Date&gt;=DA$70)</f>
        <v>0</v>
      </c>
      <c r="DB115" s="460">
        <f>(DB$70=Hire_Date)*Monthly_Salary+(AND(DB$68&lt;&gt;Hire_Month)*DA115+AND(DB$68=Hire_Month,DA115&gt;0)*DA115*(1+Annual_Cost_of_Living_Adjustment))*(End_Date&gt;=DB$70)</f>
        <v>0</v>
      </c>
      <c r="DC115" s="460">
        <f>(DC$70=Hire_Date)*Monthly_Salary+(AND(DC$68&lt;&gt;Hire_Month)*DB115+AND(DC$68=Hire_Month,DB115&gt;0)*DB115*(1+Annual_Cost_of_Living_Adjustment))*(End_Date&gt;=DC$70)</f>
        <v>0</v>
      </c>
      <c r="DD115" s="460">
        <f>(DD$70=Hire_Date)*Monthly_Salary+(AND(DD$68&lt;&gt;Hire_Month)*DC115+AND(DD$68=Hire_Month,DC115&gt;0)*DC115*(1+Annual_Cost_of_Living_Adjustment))*(End_Date&gt;=DD$70)</f>
        <v>0</v>
      </c>
      <c r="DE115" s="460">
        <f>(DE$70=Hire_Date)*Monthly_Salary+(AND(DE$68&lt;&gt;Hire_Month)*DD115+AND(DE$68=Hire_Month,DD115&gt;0)*DD115*(1+Annual_Cost_of_Living_Adjustment))*(End_Date&gt;=DE$70)</f>
        <v>0</v>
      </c>
      <c r="DF115" s="460">
        <f>(DF$70=Hire_Date)*Monthly_Salary+(AND(DF$68&lt;&gt;Hire_Month)*DE115+AND(DF$68=Hire_Month,DE115&gt;0)*DE115*(1+Annual_Cost_of_Living_Adjustment))*(End_Date&gt;=DF$70)</f>
        <v>0</v>
      </c>
      <c r="DG115" s="460">
        <f>(DG$70=Hire_Date)*Monthly_Salary+(AND(DG$68&lt;&gt;Hire_Month)*DF115+AND(DG$68=Hire_Month,DF115&gt;0)*DF115*(1+Annual_Cost_of_Living_Adjustment))*(End_Date&gt;=DG$70)</f>
        <v>0</v>
      </c>
      <c r="DH115" s="460">
        <f>(DH$70=Hire_Date)*Monthly_Salary+(AND(DH$68&lt;&gt;Hire_Month)*DG115+AND(DH$68=Hire_Month,DG115&gt;0)*DG115*(1+Annual_Cost_of_Living_Adjustment))*(End_Date&gt;=DH$70)</f>
        <v>0</v>
      </c>
      <c r="DI115" s="460">
        <f>(DI$70=Hire_Date)*Monthly_Salary+(AND(DI$68&lt;&gt;Hire_Month)*DH115+AND(DI$68=Hire_Month,DH115&gt;0)*DH115*(1+Annual_Cost_of_Living_Adjustment))*(End_Date&gt;=DI$70)</f>
        <v>0</v>
      </c>
      <c r="DJ115" s="460">
        <f>(DJ$70=Hire_Date)*Monthly_Salary+(AND(DJ$68&lt;&gt;Hire_Month)*DI115+AND(DJ$68=Hire_Month,DI115&gt;0)*DI115*(1+Annual_Cost_of_Living_Adjustment))*(End_Date&gt;=DJ$70)</f>
        <v>0</v>
      </c>
      <c r="DK115" s="460">
        <f>(DK$70=Hire_Date)*Monthly_Salary+(AND(DK$68&lt;&gt;Hire_Month)*DJ115+AND(DK$68=Hire_Month,DJ115&gt;0)*DJ115*(1+Annual_Cost_of_Living_Adjustment))*(End_Date&gt;=DK$70)</f>
        <v>0</v>
      </c>
      <c r="DL115" s="460">
        <f>(DL$70=Hire_Date)*Monthly_Salary+(AND(DL$68&lt;&gt;Hire_Month)*DK115+AND(DL$68=Hire_Month,DK115&gt;0)*DK115*(1+Annual_Cost_of_Living_Adjustment))*(End_Date&gt;=DL$70)</f>
        <v>0</v>
      </c>
      <c r="DM115" s="460">
        <f>(DM$70=Hire_Date)*Monthly_Salary+(AND(DM$68&lt;&gt;Hire_Month)*DL115+AND(DM$68=Hire_Month,DL115&gt;0)*DL115*(1+Annual_Cost_of_Living_Adjustment))*(End_Date&gt;=DM$70)</f>
        <v>0</v>
      </c>
      <c r="DN115" s="460">
        <f>(DN$70=Hire_Date)*Monthly_Salary+(AND(DN$68&lt;&gt;Hire_Month)*DM115+AND(DN$68=Hire_Month,DM115&gt;0)*DM115*(1+Annual_Cost_of_Living_Adjustment))*(End_Date&gt;=DN$70)</f>
        <v>0</v>
      </c>
      <c r="DO115" s="460">
        <f>(DO$70=Hire_Date)*Monthly_Salary+(AND(DO$68&lt;&gt;Hire_Month)*DN115+AND(DO$68=Hire_Month,DN115&gt;0)*DN115*(1+Annual_Cost_of_Living_Adjustment))*(End_Date&gt;=DO$70)</f>
        <v>0</v>
      </c>
      <c r="DP115" s="460">
        <f>(DP$70=Hire_Date)*Monthly_Salary+(AND(DP$68&lt;&gt;Hire_Month)*DO115+AND(DP$68=Hire_Month,DO115&gt;0)*DO115*(1+Annual_Cost_of_Living_Adjustment))*(End_Date&gt;=DP$70)</f>
        <v>0</v>
      </c>
      <c r="DQ115" s="460">
        <f>(DQ$70=Hire_Date)*Monthly_Salary+(AND(DQ$68&lt;&gt;Hire_Month)*DP115+AND(DQ$68=Hire_Month,DP115&gt;0)*DP115*(1+Annual_Cost_of_Living_Adjustment))*(End_Date&gt;=DQ$70)</f>
        <v>0</v>
      </c>
      <c r="DR115" s="460">
        <f>(DR$70=Hire_Date)*Monthly_Salary+(AND(DR$68&lt;&gt;Hire_Month)*DQ115+AND(DR$68=Hire_Month,DQ115&gt;0)*DQ115*(1+Annual_Cost_of_Living_Adjustment))*(End_Date&gt;=DR$70)</f>
        <v>0</v>
      </c>
      <c r="DS115" s="460">
        <f>(DS$70=Hire_Date)*Monthly_Salary+(AND(DS$68&lt;&gt;Hire_Month)*DR115+AND(DS$68=Hire_Month,DR115&gt;0)*DR115*(1+Annual_Cost_of_Living_Adjustment))*(End_Date&gt;=DS$70)</f>
        <v>0</v>
      </c>
      <c r="DT115" s="460">
        <f>(DT$70=Hire_Date)*Monthly_Salary+(AND(DT$68&lt;&gt;Hire_Month)*DS115+AND(DT$68=Hire_Month,DS115&gt;0)*DS115*(1+Annual_Cost_of_Living_Adjustment))*(End_Date&gt;=DT$70)</f>
        <v>0</v>
      </c>
      <c r="DU115" s="460">
        <f>(DU$70=Hire_Date)*Monthly_Salary+(AND(DU$68&lt;&gt;Hire_Month)*DT115+AND(DU$68=Hire_Month,DT115&gt;0)*DT115*(1+Annual_Cost_of_Living_Adjustment))*(End_Date&gt;=DU$70)</f>
        <v>0</v>
      </c>
      <c r="DV115" s="460">
        <f>(DV$70=Hire_Date)*Monthly_Salary+(AND(DV$68&lt;&gt;Hire_Month)*DU115+AND(DV$68=Hire_Month,DU115&gt;0)*DU115*(1+Annual_Cost_of_Living_Adjustment))*(End_Date&gt;=DV$70)</f>
        <v>0</v>
      </c>
      <c r="DW115" s="460">
        <f>(DW$70=Hire_Date)*Monthly_Salary+(AND(DW$68&lt;&gt;Hire_Month)*DV115+AND(DW$68=Hire_Month,DV115&gt;0)*DV115*(1+Annual_Cost_of_Living_Adjustment))*(End_Date&gt;=DW$70)</f>
        <v>0</v>
      </c>
      <c r="DX115" s="460">
        <f>(DX$70=Hire_Date)*Monthly_Salary+(AND(DX$68&lt;&gt;Hire_Month)*DW115+AND(DX$68=Hire_Month,DW115&gt;0)*DW115*(1+Annual_Cost_of_Living_Adjustment))*(End_Date&gt;=DX$70)</f>
        <v>0</v>
      </c>
      <c r="DY115" s="460">
        <f>(DY$70=Hire_Date)*Monthly_Salary+(AND(DY$68&lt;&gt;Hire_Month)*DX115+AND(DY$68=Hire_Month,DX115&gt;0)*DX115*(1+Annual_Cost_of_Living_Adjustment))*(End_Date&gt;=DY$70)</f>
        <v>0</v>
      </c>
      <c r="DZ115" s="460">
        <f>(DZ$70=Hire_Date)*Monthly_Salary+(AND(DZ$68&lt;&gt;Hire_Month)*DY115+AND(DZ$68=Hire_Month,DY115&gt;0)*DY115*(1+Annual_Cost_of_Living_Adjustment))*(End_Date&gt;=DZ$70)</f>
        <v>0</v>
      </c>
      <c r="EA115" s="460">
        <f>(EA$70=Hire_Date)*Monthly_Salary+(AND(EA$68&lt;&gt;Hire_Month)*DZ115+AND(EA$68=Hire_Month,DZ115&gt;0)*DZ115*(1+Annual_Cost_of_Living_Adjustment))*(End_Date&gt;=EA$70)</f>
        <v>0</v>
      </c>
      <c r="EB115" s="460">
        <f>(EB$70=Hire_Date)*Monthly_Salary+(AND(EB$68&lt;&gt;Hire_Month)*EA115+AND(EB$68=Hire_Month,EA115&gt;0)*EA115*(1+Annual_Cost_of_Living_Adjustment))*(End_Date&gt;=EB$70)</f>
        <v>0</v>
      </c>
      <c r="EC115" s="460">
        <f>(EC$70=Hire_Date)*Monthly_Salary+(AND(EC$68&lt;&gt;Hire_Month)*EB115+AND(EC$68=Hire_Month,EB115&gt;0)*EB115*(1+Annual_Cost_of_Living_Adjustment))*(End_Date&gt;=EC$70)</f>
        <v>0</v>
      </c>
      <c r="ED115" s="460">
        <f>(ED$70=Hire_Date)*Monthly_Salary+(AND(ED$68&lt;&gt;Hire_Month)*EC115+AND(ED$68=Hire_Month,EC115&gt;0)*EC115*(1+Annual_Cost_of_Living_Adjustment))*(End_Date&gt;=ED$70)</f>
        <v>0</v>
      </c>
      <c r="EE115" s="460">
        <f>(EE$70=Hire_Date)*Monthly_Salary+(AND(EE$68&lt;&gt;Hire_Month)*ED115+AND(EE$68=Hire_Month,ED115&gt;0)*ED115*(1+Annual_Cost_of_Living_Adjustment))*(End_Date&gt;=EE$70)</f>
        <v>0</v>
      </c>
      <c r="EF115" s="461">
        <f>(EF$70=Hire_Date)*Monthly_Salary+(AND(EF$68&lt;&gt;Hire_Month)*EE115+AND(EF$68=Hire_Month,EE115&gt;0)*EE115*(1+Annual_Cost_of_Living_Adjustment))*(End_Date&gt;=EF$70)</f>
        <v>0</v>
      </c>
      <c r="EG115" s="461">
        <f>(EG$70=Hire_Date)*Monthly_Salary+(AND(EG$68&lt;&gt;Hire_Month)*EF115+AND(EG$68=Hire_Month,EF115&gt;0)*EF115*(1+Annual_Cost_of_Living_Adjustment))*(End_Date&gt;=EG$70)</f>
        <v>0</v>
      </c>
      <c r="EH115" s="461">
        <f>(EH$70=Hire_Date)*Monthly_Salary+(AND(EH$68&lt;&gt;Hire_Month)*EG115+AND(EH$68=Hire_Month,EG115&gt;0)*EG115*(1+Annual_Cost_of_Living_Adjustment))*(End_Date&gt;=EH$70)</f>
        <v>0</v>
      </c>
      <c r="EI115" s="461">
        <f>(EI$70=Hire_Date)*Monthly_Salary+(AND(EI$68&lt;&gt;Hire_Month)*EH115+AND(EI$68=Hire_Month,EH115&gt;0)*EH115*(1+Annual_Cost_of_Living_Adjustment))*(End_Date&gt;=EI$70)</f>
        <v>0</v>
      </c>
      <c r="EJ115" s="461">
        <f>(EJ$70=Hire_Date)*Monthly_Salary+(AND(EJ$68&lt;&gt;Hire_Month)*EI115+AND(EJ$68=Hire_Month,EI115&gt;0)*EI115*(1+Annual_Cost_of_Living_Adjustment))*(End_Date&gt;=EJ$70)</f>
        <v>0</v>
      </c>
      <c r="EK115" s="461">
        <f>(EK$70=Hire_Date)*Monthly_Salary+(AND(EK$68&lt;&gt;Hire_Month)*EJ115+AND(EK$68=Hire_Month,EJ115&gt;0)*EJ115*(1+Annual_Cost_of_Living_Adjustment))*(End_Date&gt;=EK$70)</f>
        <v>0</v>
      </c>
      <c r="EL115" s="461">
        <f>(EL$70=Hire_Date)*Monthly_Salary+(AND(EL$68&lt;&gt;Hire_Month)*EK115+AND(EL$68=Hire_Month,EK115&gt;0)*EK115*(1+Annual_Cost_of_Living_Adjustment))*(End_Date&gt;=EL$70)</f>
        <v>0</v>
      </c>
      <c r="EM115" s="461">
        <f>(EM$70=Hire_Date)*Monthly_Salary+(AND(EM$68&lt;&gt;Hire_Month)*EL115+AND(EM$68=Hire_Month,EL115&gt;0)*EL115*(1+Annual_Cost_of_Living_Adjustment))*(End_Date&gt;=EM$70)</f>
        <v>0</v>
      </c>
      <c r="EN115" s="461">
        <f>(EN$70=Hire_Date)*Monthly_Salary+(AND(EN$68&lt;&gt;Hire_Month)*EM115+AND(EN$68=Hire_Month,EM115&gt;0)*EM115*(1+Annual_Cost_of_Living_Adjustment))*(End_Date&gt;=EN$70)</f>
        <v>0</v>
      </c>
      <c r="EO115" s="461">
        <f>(EO$70=Hire_Date)*Monthly_Salary+(AND(EO$68&lt;&gt;Hire_Month)*EN115+AND(EO$68=Hire_Month,EN115&gt;0)*EN115*(1+Annual_Cost_of_Living_Adjustment))*(End_Date&gt;=EO$70)</f>
        <v>0</v>
      </c>
      <c r="EP115" s="461">
        <f>(EP$70=Hire_Date)*Monthly_Salary+(AND(EP$68&lt;&gt;Hire_Month)*EO115+AND(EP$68=Hire_Month,EO115&gt;0)*EO115*(1+Annual_Cost_of_Living_Adjustment))*(End_Date&gt;=EP$70)</f>
        <v>0</v>
      </c>
      <c r="EQ115" s="461">
        <f>(EQ$70=Hire_Date)*Monthly_Salary+(AND(EQ$68&lt;&gt;Hire_Month)*EP115+AND(EQ$68=Hire_Month,EP115&gt;0)*EP115*(1+Annual_Cost_of_Living_Adjustment))*(End_Date&gt;=EQ$70)</f>
        <v>0</v>
      </c>
      <c r="ER115" s="461">
        <f>(ER$70=Hire_Date)*Monthly_Salary+(AND(ER$68&lt;&gt;Hire_Month)*EQ115+AND(ER$68=Hire_Month,EQ115&gt;0)*EQ115*(1+Annual_Cost_of_Living_Adjustment))*(End_Date&gt;=ER$70)</f>
        <v>0</v>
      </c>
      <c r="ES115" s="371"/>
      <c r="ET115" s="1"/>
      <c r="EU115" s="390"/>
      <c r="EV115" s="462" t="str">
        <f t="shared" si="100"/>
        <v/>
      </c>
      <c r="EW115" s="463">
        <f>($K115&lt;DATE(Starting_Year,1,1))*1</f>
        <v>0</v>
      </c>
      <c r="EX115" s="463">
        <f>+COUNTIF(Q115,"&gt;0")*FTE</f>
        <v>0</v>
      </c>
      <c r="EY115" s="463">
        <f>+COUNTIF(R115,"&gt;0")*FTE</f>
        <v>0</v>
      </c>
      <c r="EZ115" s="463">
        <f>+COUNTIF(S115,"&gt;0")*FTE</f>
        <v>0</v>
      </c>
      <c r="FA115" s="463">
        <f>+COUNTIF(T115,"&gt;0")*FTE</f>
        <v>0</v>
      </c>
      <c r="FB115" s="463">
        <f>+COUNTIF(U115,"&gt;0")*FTE</f>
        <v>0</v>
      </c>
      <c r="FC115" s="463">
        <f>+COUNTIF(V115,"&gt;0")*FTE</f>
        <v>0</v>
      </c>
      <c r="FD115" s="463">
        <f>+COUNTIF(W115,"&gt;0")*FTE</f>
        <v>0</v>
      </c>
      <c r="FE115" s="463">
        <f>+COUNTIF(X115,"&gt;0")*FTE</f>
        <v>0</v>
      </c>
      <c r="FF115" s="463">
        <f>+COUNTIF(Y115,"&gt;0")*FTE</f>
        <v>0</v>
      </c>
      <c r="FG115" s="463">
        <f>+COUNTIF(Z115,"&gt;0")*FTE</f>
        <v>0</v>
      </c>
      <c r="FH115" s="463">
        <f>+COUNTIF(AA115,"&gt;0")*FTE</f>
        <v>0</v>
      </c>
      <c r="FI115" s="463">
        <f>+COUNTIF(AB115,"&gt;0")*FTE</f>
        <v>0</v>
      </c>
      <c r="FJ115" s="463">
        <f>+COUNTIF(AC115,"&gt;0")*FTE</f>
        <v>0</v>
      </c>
      <c r="FK115" s="463">
        <f>+COUNTIF(AD115,"&gt;0")*FTE</f>
        <v>0</v>
      </c>
      <c r="FL115" s="463">
        <f>+COUNTIF(AE115,"&gt;0")*FTE</f>
        <v>0</v>
      </c>
      <c r="FM115" s="463">
        <f>+COUNTIF(AF115,"&gt;0")*FTE</f>
        <v>0</v>
      </c>
      <c r="FN115" s="463">
        <f>+COUNTIF(AG115,"&gt;0")*FTE</f>
        <v>0</v>
      </c>
      <c r="FO115" s="463">
        <f>+COUNTIF(AH115,"&gt;0")*FTE</f>
        <v>0</v>
      </c>
      <c r="FP115" s="463">
        <f>+COUNTIF(AI115,"&gt;0")*FTE</f>
        <v>0</v>
      </c>
      <c r="FQ115" s="463">
        <f>+COUNTIF(AJ115,"&gt;0")*FTE</f>
        <v>0</v>
      </c>
      <c r="FR115" s="463">
        <f>+COUNTIF(AK115,"&gt;0")*FTE</f>
        <v>0</v>
      </c>
      <c r="FS115" s="463">
        <f>+COUNTIF(AL115,"&gt;0")*FTE</f>
        <v>0</v>
      </c>
      <c r="FT115" s="463">
        <f>+COUNTIF(AM115,"&gt;0")*FTE</f>
        <v>0</v>
      </c>
      <c r="FU115" s="463">
        <f>+COUNTIF(AN115,"&gt;0")*FTE</f>
        <v>0</v>
      </c>
      <c r="FV115" s="463">
        <f>+COUNTIF(AO115,"&gt;0")*FTE</f>
        <v>0</v>
      </c>
      <c r="FW115" s="463">
        <f>+COUNTIF(AP115,"&gt;0")*FTE</f>
        <v>0</v>
      </c>
      <c r="FX115" s="463">
        <f>+COUNTIF(AQ115,"&gt;0")*FTE</f>
        <v>0</v>
      </c>
      <c r="FY115" s="463">
        <f>+COUNTIF(AR115,"&gt;0")*FTE</f>
        <v>0</v>
      </c>
      <c r="FZ115" s="463">
        <f>+COUNTIF(AS115,"&gt;0")*FTE</f>
        <v>0</v>
      </c>
      <c r="GA115" s="463">
        <f>+COUNTIF(AT115,"&gt;0")*FTE</f>
        <v>0</v>
      </c>
      <c r="GB115" s="463">
        <f>+COUNTIF(AU115,"&gt;0")*FTE</f>
        <v>0</v>
      </c>
      <c r="GC115" s="463">
        <f>+COUNTIF(AV115,"&gt;0")*FTE</f>
        <v>0</v>
      </c>
      <c r="GD115" s="463">
        <f>+COUNTIF(AW115,"&gt;0")*FTE</f>
        <v>0</v>
      </c>
      <c r="GE115" s="463">
        <f>+COUNTIF(AX115,"&gt;0")*FTE</f>
        <v>0</v>
      </c>
      <c r="GF115" s="463">
        <f>+COUNTIF(AY115,"&gt;0")*FTE</f>
        <v>0</v>
      </c>
      <c r="GG115" s="463">
        <f>+COUNTIF(AZ115,"&gt;0")*FTE</f>
        <v>0</v>
      </c>
      <c r="GH115" s="463">
        <f>+COUNTIF(BA115,"&gt;0")*FTE</f>
        <v>0</v>
      </c>
      <c r="GI115" s="463">
        <f>+COUNTIF(BB115,"&gt;0")*FTE</f>
        <v>0</v>
      </c>
      <c r="GJ115" s="463">
        <f>+COUNTIF(BC115,"&gt;0")*FTE</f>
        <v>0</v>
      </c>
      <c r="GK115" s="463">
        <f>+COUNTIF(BD115,"&gt;0")*FTE</f>
        <v>0</v>
      </c>
      <c r="GL115" s="463">
        <f>+COUNTIF(BE115,"&gt;0")*FTE</f>
        <v>0</v>
      </c>
      <c r="GM115" s="463">
        <f>+COUNTIF(BF115,"&gt;0")*FTE</f>
        <v>0</v>
      </c>
      <c r="GN115" s="463">
        <f>+COUNTIF(BG115,"&gt;0")*FTE</f>
        <v>0</v>
      </c>
      <c r="GO115" s="463">
        <f>+COUNTIF(BH115,"&gt;0")*FTE</f>
        <v>0</v>
      </c>
      <c r="GP115" s="463">
        <f>+COUNTIF(BI115,"&gt;0")*FTE</f>
        <v>0</v>
      </c>
      <c r="GQ115" s="463">
        <f>+COUNTIF(BJ115,"&gt;0")*FTE</f>
        <v>0</v>
      </c>
      <c r="GR115" s="463">
        <f>+COUNTIF(BK115,"&gt;0")*FTE</f>
        <v>0</v>
      </c>
      <c r="GS115" s="463">
        <f>+COUNTIF(BL115,"&gt;0")*FTE</f>
        <v>0</v>
      </c>
      <c r="GT115" s="463">
        <f>+COUNTIF(BM115,"&gt;0")*FTE</f>
        <v>0</v>
      </c>
      <c r="GU115" s="463">
        <f>+COUNTIF(BN115,"&gt;0")*FTE</f>
        <v>0</v>
      </c>
      <c r="GV115" s="463">
        <f>+COUNTIF(BO115,"&gt;0")*FTE</f>
        <v>0</v>
      </c>
      <c r="GW115" s="463">
        <f>+COUNTIF(BP115,"&gt;0")*FTE</f>
        <v>0</v>
      </c>
      <c r="GX115" s="463">
        <f>+COUNTIF(BQ115,"&gt;0")*FTE</f>
        <v>0</v>
      </c>
      <c r="GY115" s="463">
        <f>+COUNTIF(BR115,"&gt;0")*FTE</f>
        <v>0</v>
      </c>
      <c r="GZ115" s="463">
        <f>+COUNTIF(BS115,"&gt;0")*FTE</f>
        <v>0</v>
      </c>
      <c r="HA115" s="463">
        <f>+COUNTIF(BT115,"&gt;0")*FTE</f>
        <v>0</v>
      </c>
      <c r="HB115" s="463">
        <f>+COUNTIF(BU115,"&gt;0")*FTE</f>
        <v>0</v>
      </c>
      <c r="HC115" s="463">
        <f>+COUNTIF(BV115,"&gt;0")*FTE</f>
        <v>0</v>
      </c>
      <c r="HD115" s="463">
        <f>+COUNTIF(BW115,"&gt;0")*FTE</f>
        <v>0</v>
      </c>
      <c r="HE115" s="463">
        <f>+COUNTIF(BX115,"&gt;0")*FTE</f>
        <v>0</v>
      </c>
      <c r="HF115" s="463">
        <f>+COUNTIF(BY115,"&gt;0")*FTE</f>
        <v>0</v>
      </c>
      <c r="HG115" s="463">
        <f>+COUNTIF(BZ115,"&gt;0")*FTE</f>
        <v>0</v>
      </c>
      <c r="HH115" s="463">
        <f>+COUNTIF(CA115,"&gt;0")*FTE</f>
        <v>0</v>
      </c>
      <c r="HI115" s="463">
        <f>+COUNTIF(CB115,"&gt;0")*FTE</f>
        <v>0</v>
      </c>
      <c r="HJ115" s="463">
        <f>+COUNTIF(CC115,"&gt;0")*FTE</f>
        <v>0</v>
      </c>
      <c r="HK115" s="463">
        <f>+COUNTIF(CD115,"&gt;0")*FTE</f>
        <v>0</v>
      </c>
      <c r="HL115" s="463">
        <f>+COUNTIF(CE115,"&gt;0")*FTE</f>
        <v>0</v>
      </c>
      <c r="HM115" s="463">
        <f>+COUNTIF(CF115,"&gt;0")*FTE</f>
        <v>0</v>
      </c>
      <c r="HN115" s="463">
        <f>+COUNTIF(CG115,"&gt;0")*FTE</f>
        <v>0</v>
      </c>
      <c r="HO115" s="463">
        <f>+COUNTIF(CH115,"&gt;0")*FTE</f>
        <v>0</v>
      </c>
      <c r="HP115" s="463">
        <f>+COUNTIF(CI115,"&gt;0")*FTE</f>
        <v>0</v>
      </c>
      <c r="HQ115" s="463">
        <f>+COUNTIF(CJ115,"&gt;0")*FTE</f>
        <v>0</v>
      </c>
      <c r="HR115" s="463">
        <f>+COUNTIF(CK115,"&gt;0")*FTE</f>
        <v>0</v>
      </c>
      <c r="HS115" s="463">
        <f>+COUNTIF(CL115,"&gt;0")*FTE</f>
        <v>0</v>
      </c>
      <c r="HT115" s="463">
        <f>+COUNTIF(CM115,"&gt;0")*FTE</f>
        <v>0</v>
      </c>
      <c r="HU115" s="463">
        <f>+COUNTIF(CN115,"&gt;0")*FTE</f>
        <v>0</v>
      </c>
      <c r="HV115" s="463">
        <f>+COUNTIF(CO115,"&gt;0")*FTE</f>
        <v>0</v>
      </c>
      <c r="HW115" s="463">
        <f>+COUNTIF(CP115,"&gt;0")*FTE</f>
        <v>0</v>
      </c>
      <c r="HX115" s="463">
        <f>+COUNTIF(CQ115,"&gt;0")*FTE</f>
        <v>0</v>
      </c>
      <c r="HY115" s="463">
        <f>+COUNTIF(CR115,"&gt;0")*FTE</f>
        <v>0</v>
      </c>
      <c r="HZ115" s="463">
        <f>+COUNTIF(CS115,"&gt;0")*FTE</f>
        <v>0</v>
      </c>
      <c r="IA115" s="463">
        <f>+COUNTIF(CT115,"&gt;0")*FTE</f>
        <v>0</v>
      </c>
      <c r="IB115" s="463">
        <f>+COUNTIF(CU115,"&gt;0")*FTE</f>
        <v>0</v>
      </c>
      <c r="IC115" s="463">
        <f>+COUNTIF(CV115,"&gt;0")*FTE</f>
        <v>0</v>
      </c>
      <c r="ID115" s="463">
        <f>+COUNTIF(CW115,"&gt;0")*FTE</f>
        <v>0</v>
      </c>
      <c r="IE115" s="463">
        <f>+COUNTIF(CX115,"&gt;0")*FTE</f>
        <v>0</v>
      </c>
      <c r="IF115" s="463">
        <f>+COUNTIF(CY115,"&gt;0")*FTE</f>
        <v>0</v>
      </c>
      <c r="IG115" s="463">
        <f>+COUNTIF(CZ115,"&gt;0")*FTE</f>
        <v>0</v>
      </c>
      <c r="IH115" s="463">
        <f>+COUNTIF(DA115,"&gt;0")*FTE</f>
        <v>0</v>
      </c>
      <c r="II115" s="463">
        <f>+COUNTIF(DB115,"&gt;0")*FTE</f>
        <v>0</v>
      </c>
      <c r="IJ115" s="463">
        <f>+COUNTIF(DC115,"&gt;0")*FTE</f>
        <v>0</v>
      </c>
      <c r="IK115" s="463">
        <f>+COUNTIF(DD115,"&gt;0")*FTE</f>
        <v>0</v>
      </c>
      <c r="IL115" s="463">
        <f>+COUNTIF(DE115,"&gt;0")*FTE</f>
        <v>0</v>
      </c>
      <c r="IM115" s="463">
        <f>+COUNTIF(DF115,"&gt;0")*FTE</f>
        <v>0</v>
      </c>
      <c r="IN115" s="463">
        <f>+COUNTIF(DG115,"&gt;0")*FTE</f>
        <v>0</v>
      </c>
      <c r="IO115" s="463">
        <f>+COUNTIF(DH115,"&gt;0")*FTE</f>
        <v>0</v>
      </c>
      <c r="IP115" s="463">
        <f>+COUNTIF(DI115,"&gt;0")*FTE</f>
        <v>0</v>
      </c>
      <c r="IQ115" s="463">
        <f>+COUNTIF(DJ115,"&gt;0")*FTE</f>
        <v>0</v>
      </c>
      <c r="IR115" s="463">
        <f>+COUNTIF(DK115,"&gt;0")*FTE</f>
        <v>0</v>
      </c>
      <c r="IS115" s="463">
        <f>+COUNTIF(DL115,"&gt;0")*FTE</f>
        <v>0</v>
      </c>
      <c r="IT115" s="463">
        <f>+COUNTIF(DM115,"&gt;0")*FTE</f>
        <v>0</v>
      </c>
      <c r="IU115" s="463">
        <f>+COUNTIF(DN115,"&gt;0")*FTE</f>
        <v>0</v>
      </c>
      <c r="IV115" s="463">
        <f>+COUNTIF(DO115,"&gt;0")*FTE</f>
        <v>0</v>
      </c>
      <c r="IW115" s="463">
        <f>+COUNTIF(DP115,"&gt;0")*FTE</f>
        <v>0</v>
      </c>
      <c r="IX115" s="463">
        <f>+COUNTIF(DQ115,"&gt;0")*FTE</f>
        <v>0</v>
      </c>
      <c r="IY115" s="463">
        <f>+COUNTIF(DR115,"&gt;0")*FTE</f>
        <v>0</v>
      </c>
      <c r="IZ115" s="463">
        <f>+COUNTIF(DS115,"&gt;0")*FTE</f>
        <v>0</v>
      </c>
      <c r="JA115" s="463">
        <f>+COUNTIF(DT115,"&gt;0")*FTE</f>
        <v>0</v>
      </c>
      <c r="JB115" s="463">
        <f>+COUNTIF(DU115,"&gt;0")*FTE</f>
        <v>0</v>
      </c>
      <c r="JC115" s="463">
        <f>+COUNTIF(DV115,"&gt;0")*FTE</f>
        <v>0</v>
      </c>
      <c r="JD115" s="463">
        <f>+COUNTIF(DW115,"&gt;0")*FTE</f>
        <v>0</v>
      </c>
      <c r="JE115" s="463">
        <f>+COUNTIF(DX115,"&gt;0")*FTE</f>
        <v>0</v>
      </c>
      <c r="JF115" s="463">
        <f>+COUNTIF(DY115,"&gt;0")*FTE</f>
        <v>0</v>
      </c>
      <c r="JG115" s="463">
        <f>+COUNTIF(DZ115,"&gt;0")*FTE</f>
        <v>0</v>
      </c>
      <c r="JH115" s="463">
        <f>+COUNTIF(EA115,"&gt;0")*FTE</f>
        <v>0</v>
      </c>
      <c r="JI115" s="463">
        <f>+COUNTIF(EB115,"&gt;0")*FTE</f>
        <v>0</v>
      </c>
      <c r="JJ115" s="463">
        <f>+COUNTIF(EC115,"&gt;0")*FTE</f>
        <v>0</v>
      </c>
      <c r="JK115" s="463">
        <f>+COUNTIF(ED115,"&gt;0")*FTE</f>
        <v>0</v>
      </c>
      <c r="JL115" s="463">
        <f>+COUNTIF(EE115,"&gt;0")*FTE</f>
        <v>0</v>
      </c>
      <c r="JM115" s="463">
        <f>+COUNTIF(EF115,"&gt;0")*FTE</f>
        <v>0</v>
      </c>
      <c r="JN115" s="463">
        <f>+COUNTIF(EG115,"&gt;0")*FTE</f>
        <v>0</v>
      </c>
      <c r="JO115" s="463">
        <f>+COUNTIF(EH115,"&gt;0")*FTE</f>
        <v>0</v>
      </c>
      <c r="JP115" s="463">
        <f>+COUNTIF(EI115,"&gt;0")*FTE</f>
        <v>0</v>
      </c>
      <c r="JQ115" s="463">
        <f>+COUNTIF(EJ115,"&gt;0")*FTE</f>
        <v>0</v>
      </c>
      <c r="JR115" s="463">
        <f>+COUNTIF(EK115,"&gt;0")*FTE</f>
        <v>0</v>
      </c>
      <c r="JS115" s="463">
        <f>+COUNTIF(EL115,"&gt;0")*FTE</f>
        <v>0</v>
      </c>
      <c r="JT115" s="463">
        <f>+COUNTIF(EM115,"&gt;0")*FTE</f>
        <v>0</v>
      </c>
      <c r="JU115" s="463">
        <f>+COUNTIF(EN115,"&gt;0")*FTE</f>
        <v>0</v>
      </c>
      <c r="JV115" s="463">
        <f>+COUNTIF(EO115,"&gt;0")*FTE</f>
        <v>0</v>
      </c>
      <c r="JW115" s="463">
        <f>+COUNTIF(EP115,"&gt;0")*FTE</f>
        <v>0</v>
      </c>
      <c r="JX115" s="463">
        <f>+COUNTIF(EQ115,"&gt;0")*FTE</f>
        <v>0</v>
      </c>
      <c r="JY115" s="463">
        <f>+COUNTIF(ER115,"&gt;0")*FTE</f>
        <v>0</v>
      </c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</row>
    <row r="116" ht="12.75" customHeight="1">
      <c r="A116" s="467"/>
      <c r="B116" s="511" t="s">
        <v>82</v>
      </c>
      <c r="C116" s="512"/>
      <c r="D116" s="513"/>
      <c r="E116" s="514"/>
      <c r="F116" s="513"/>
      <c r="G116" s="513"/>
      <c r="H116" s="513"/>
      <c r="I116" s="513"/>
      <c r="J116" s="515"/>
      <c r="K116" s="465">
        <f>+DATE((Starting_Year+F116-1)*ISNUMBER(F116)+2099*ISBLANK(F116),G116*ISNUMBER(G116)+12*ISBLANK(G116),1)</f>
        <v>73020</v>
      </c>
      <c r="L116" s="466">
        <f>+DATE((Starting_Year+H116-1)*ISNUMBER(H116)+2099*ISBLANK(H116),I116*ISNUMBER(I116)+12*ISBLANK(I116),1)</f>
        <v>73020</v>
      </c>
      <c r="M116" s="171">
        <f t="shared" si="98"/>
        <v>0</v>
      </c>
      <c r="N116" s="458" t="str">
        <f t="shared" si="99"/>
        <v>Operations</v>
      </c>
      <c r="O116" s="82"/>
      <c r="P116" s="459"/>
      <c r="Q116" s="460">
        <f>(Q$70&gt;=Hire_Date)*Monthly_Salary+(AND(Q$68&lt;&gt;Hire_Month)*P116+AND(Q$68=Hire_Month,P116&gt;0)*P116*(1+Annual_Cost_of_Living_Adjustment))*(End_Date&gt;=Q$70)</f>
        <v>0</v>
      </c>
      <c r="R116" s="460">
        <f>(R$70=Hire_Date)*Monthly_Salary+(AND(R$68&lt;&gt;Hire_Month)*Q116+AND(R$68=Hire_Month,Q116&gt;0)*Q116*(1+Annual_Cost_of_Living_Adjustment))*(End_Date&gt;=R$70)</f>
        <v>0</v>
      </c>
      <c r="S116" s="460">
        <f>(S$70=Hire_Date)*Monthly_Salary+(AND(S$68&lt;&gt;Hire_Month)*R116+AND(S$68=Hire_Month,R116&gt;0)*R116*(1+Annual_Cost_of_Living_Adjustment))*(End_Date&gt;=S$70)</f>
        <v>0</v>
      </c>
      <c r="T116" s="460">
        <f>(T$70=Hire_Date)*Monthly_Salary+(AND(T$68&lt;&gt;Hire_Month)*S116+AND(T$68=Hire_Month,S116&gt;0)*S116*(1+Annual_Cost_of_Living_Adjustment))*(End_Date&gt;=T$70)</f>
        <v>0</v>
      </c>
      <c r="U116" s="460">
        <f>(U$70=Hire_Date)*Monthly_Salary+(AND(U$68&lt;&gt;Hire_Month)*T116+AND(U$68=Hire_Month,T116&gt;0)*T116*(1+Annual_Cost_of_Living_Adjustment))*(End_Date&gt;=U$70)</f>
        <v>0</v>
      </c>
      <c r="V116" s="460">
        <f>(V$70=Hire_Date)*Monthly_Salary+(AND(V$68&lt;&gt;Hire_Month)*U116+AND(V$68=Hire_Month,U116&gt;0)*U116*(1+Annual_Cost_of_Living_Adjustment))*(End_Date&gt;=V$70)</f>
        <v>0</v>
      </c>
      <c r="W116" s="460">
        <f>(W$70=Hire_Date)*Monthly_Salary+(AND(W$68&lt;&gt;Hire_Month)*V116+AND(W$68=Hire_Month,V116&gt;0)*V116*(1+Annual_Cost_of_Living_Adjustment))*(End_Date&gt;=W$70)</f>
        <v>0</v>
      </c>
      <c r="X116" s="460">
        <f>(X$70=Hire_Date)*Monthly_Salary+(AND(X$68&lt;&gt;Hire_Month)*W116+AND(X$68=Hire_Month,W116&gt;0)*W116*(1+Annual_Cost_of_Living_Adjustment))*(End_Date&gt;=X$70)</f>
        <v>0</v>
      </c>
      <c r="Y116" s="460">
        <f>(Y$70=Hire_Date)*Monthly_Salary+(AND(Y$68&lt;&gt;Hire_Month)*X116+AND(Y$68=Hire_Month,X116&gt;0)*X116*(1+Annual_Cost_of_Living_Adjustment))*(End_Date&gt;=Y$70)</f>
        <v>0</v>
      </c>
      <c r="Z116" s="460">
        <f>(Z$70=Hire_Date)*Monthly_Salary+(AND(Z$68&lt;&gt;Hire_Month)*Y116+AND(Z$68=Hire_Month,Y116&gt;0)*Y116*(1+Annual_Cost_of_Living_Adjustment))*(End_Date&gt;=Z$70)</f>
        <v>0</v>
      </c>
      <c r="AA116" s="460">
        <f>(AA$70=Hire_Date)*Monthly_Salary+(AND(AA$68&lt;&gt;Hire_Month)*Z116+AND(AA$68=Hire_Month,Z116&gt;0)*Z116*(1+Annual_Cost_of_Living_Adjustment))*(End_Date&gt;=AA$70)</f>
        <v>0</v>
      </c>
      <c r="AB116" s="460">
        <f>(AB$70=Hire_Date)*Monthly_Salary+(AND(AB$68&lt;&gt;Hire_Month)*AA116+AND(AB$68=Hire_Month,AA116&gt;0)*AA116*(1+Annual_Cost_of_Living_Adjustment))*(End_Date&gt;=AB$70)</f>
        <v>0</v>
      </c>
      <c r="AC116" s="460">
        <f>(AC$70=Hire_Date)*Monthly_Salary+(AND(AC$68&lt;&gt;Hire_Month)*AB116+AND(AC$68=Hire_Month,AB116&gt;0)*AB116*(1+Annual_Cost_of_Living_Adjustment))*(End_Date&gt;=AC$70)</f>
        <v>0</v>
      </c>
      <c r="AD116" s="460">
        <f>(AD$70=Hire_Date)*Monthly_Salary+(AND(AD$68&lt;&gt;Hire_Month)*AC116+AND(AD$68=Hire_Month,AC116&gt;0)*AC116*(1+Annual_Cost_of_Living_Adjustment))*(End_Date&gt;=AD$70)</f>
        <v>0</v>
      </c>
      <c r="AE116" s="460">
        <f>(AE$70=Hire_Date)*Monthly_Salary+(AND(AE$68&lt;&gt;Hire_Month)*AD116+AND(AE$68=Hire_Month,AD116&gt;0)*AD116*(1+Annual_Cost_of_Living_Adjustment))*(End_Date&gt;=AE$70)</f>
        <v>0</v>
      </c>
      <c r="AF116" s="460">
        <f>(AF$70=Hire_Date)*Monthly_Salary+(AND(AF$68&lt;&gt;Hire_Month)*AE116+AND(AF$68=Hire_Month,AE116&gt;0)*AE116*(1+Annual_Cost_of_Living_Adjustment))*(End_Date&gt;=AF$70)</f>
        <v>0</v>
      </c>
      <c r="AG116" s="460">
        <f>(AG$70=Hire_Date)*Monthly_Salary+(AND(AG$68&lt;&gt;Hire_Month)*AF116+AND(AG$68=Hire_Month,AF116&gt;0)*AF116*(1+Annual_Cost_of_Living_Adjustment))*(End_Date&gt;=AG$70)</f>
        <v>0</v>
      </c>
      <c r="AH116" s="460">
        <f>(AH$70=Hire_Date)*Monthly_Salary+(AND(AH$68&lt;&gt;Hire_Month)*AG116+AND(AH$68=Hire_Month,AG116&gt;0)*AG116*(1+Annual_Cost_of_Living_Adjustment))*(End_Date&gt;=AH$70)</f>
        <v>0</v>
      </c>
      <c r="AI116" s="460">
        <f>(AI$70=Hire_Date)*Monthly_Salary+(AND(AI$68&lt;&gt;Hire_Month)*AH116+AND(AI$68=Hire_Month,AH116&gt;0)*AH116*(1+Annual_Cost_of_Living_Adjustment))*(End_Date&gt;=AI$70)</f>
        <v>0</v>
      </c>
      <c r="AJ116" s="460">
        <f>(AJ$70=Hire_Date)*Monthly_Salary+(AND(AJ$68&lt;&gt;Hire_Month)*AI116+AND(AJ$68=Hire_Month,AI116&gt;0)*AI116*(1+Annual_Cost_of_Living_Adjustment))*(End_Date&gt;=AJ$70)</f>
        <v>0</v>
      </c>
      <c r="AK116" s="460">
        <f>(AK$70=Hire_Date)*Monthly_Salary+(AND(AK$68&lt;&gt;Hire_Month)*AJ116+AND(AK$68=Hire_Month,AJ116&gt;0)*AJ116*(1+Annual_Cost_of_Living_Adjustment))*(End_Date&gt;=AK$70)</f>
        <v>0</v>
      </c>
      <c r="AL116" s="460">
        <f>(AL$70=Hire_Date)*Monthly_Salary+(AND(AL$68&lt;&gt;Hire_Month)*AK116+AND(AL$68=Hire_Month,AK116&gt;0)*AK116*(1+Annual_Cost_of_Living_Adjustment))*(End_Date&gt;=AL$70)</f>
        <v>0</v>
      </c>
      <c r="AM116" s="460">
        <f>(AM$70=Hire_Date)*Monthly_Salary+(AND(AM$68&lt;&gt;Hire_Month)*AL116+AND(AM$68=Hire_Month,AL116&gt;0)*AL116*(1+Annual_Cost_of_Living_Adjustment))*(End_Date&gt;=AM$70)</f>
        <v>0</v>
      </c>
      <c r="AN116" s="460">
        <f>(AN$70=Hire_Date)*Monthly_Salary+(AND(AN$68&lt;&gt;Hire_Month)*AM116+AND(AN$68=Hire_Month,AM116&gt;0)*AM116*(1+Annual_Cost_of_Living_Adjustment))*(End_Date&gt;=AN$70)</f>
        <v>0</v>
      </c>
      <c r="AO116" s="460">
        <f>(AO$70=Hire_Date)*Monthly_Salary+(AND(AO$68&lt;&gt;Hire_Month)*AN116+AND(AO$68=Hire_Month,AN116&gt;0)*AN116*(1+Annual_Cost_of_Living_Adjustment))*(End_Date&gt;=AO$70)</f>
        <v>0</v>
      </c>
      <c r="AP116" s="460">
        <f>(AP$70=Hire_Date)*Monthly_Salary+(AND(AP$68&lt;&gt;Hire_Month)*AO116+AND(AP$68=Hire_Month,AO116&gt;0)*AO116*(1+Annual_Cost_of_Living_Adjustment))*(End_Date&gt;=AP$70)</f>
        <v>0</v>
      </c>
      <c r="AQ116" s="460">
        <f>(AQ$70=Hire_Date)*Monthly_Salary+(AND(AQ$68&lt;&gt;Hire_Month)*AP116+AND(AQ$68=Hire_Month,AP116&gt;0)*AP116*(1+Annual_Cost_of_Living_Adjustment))*(End_Date&gt;=AQ$70)</f>
        <v>0</v>
      </c>
      <c r="AR116" s="460">
        <f>(AR$70=Hire_Date)*Monthly_Salary+(AND(AR$68&lt;&gt;Hire_Month)*AQ116+AND(AR$68=Hire_Month,AQ116&gt;0)*AQ116*(1+Annual_Cost_of_Living_Adjustment))*(End_Date&gt;=AR$70)</f>
        <v>0</v>
      </c>
      <c r="AS116" s="460">
        <f>(AS$70=Hire_Date)*Monthly_Salary+(AND(AS$68&lt;&gt;Hire_Month)*AR116+AND(AS$68=Hire_Month,AR116&gt;0)*AR116*(1+Annual_Cost_of_Living_Adjustment))*(End_Date&gt;=AS$70)</f>
        <v>0</v>
      </c>
      <c r="AT116" s="460">
        <f>(AT$70=Hire_Date)*Monthly_Salary+(AND(AT$68&lt;&gt;Hire_Month)*AS116+AND(AT$68=Hire_Month,AS116&gt;0)*AS116*(1+Annual_Cost_of_Living_Adjustment))*(End_Date&gt;=AT$70)</f>
        <v>0</v>
      </c>
      <c r="AU116" s="460">
        <f>(AU$70=Hire_Date)*Monthly_Salary+(AND(AU$68&lt;&gt;Hire_Month)*AT116+AND(AU$68=Hire_Month,AT116&gt;0)*AT116*(1+Annual_Cost_of_Living_Adjustment))*(End_Date&gt;=AU$70)</f>
        <v>0</v>
      </c>
      <c r="AV116" s="460">
        <f>(AV$70=Hire_Date)*Monthly_Salary+(AND(AV$68&lt;&gt;Hire_Month)*AU116+AND(AV$68=Hire_Month,AU116&gt;0)*AU116*(1+Annual_Cost_of_Living_Adjustment))*(End_Date&gt;=AV$70)</f>
        <v>0</v>
      </c>
      <c r="AW116" s="460">
        <f>(AW$70=Hire_Date)*Monthly_Salary+(AND(AW$68&lt;&gt;Hire_Month)*AV116+AND(AW$68=Hire_Month,AV116&gt;0)*AV116*(1+Annual_Cost_of_Living_Adjustment))*(End_Date&gt;=AW$70)</f>
        <v>0</v>
      </c>
      <c r="AX116" s="460">
        <f>(AX$70=Hire_Date)*Monthly_Salary+(AND(AX$68&lt;&gt;Hire_Month)*AW116+AND(AX$68=Hire_Month,AW116&gt;0)*AW116*(1+Annual_Cost_of_Living_Adjustment))*(End_Date&gt;=AX$70)</f>
        <v>0</v>
      </c>
      <c r="AY116" s="460">
        <f>(AY$70=Hire_Date)*Monthly_Salary+(AND(AY$68&lt;&gt;Hire_Month)*AX116+AND(AY$68=Hire_Month,AX116&gt;0)*AX116*(1+Annual_Cost_of_Living_Adjustment))*(End_Date&gt;=AY$70)</f>
        <v>0</v>
      </c>
      <c r="AZ116" s="460">
        <f>(AZ$70=Hire_Date)*Monthly_Salary+(AND(AZ$68&lt;&gt;Hire_Month)*AY116+AND(AZ$68=Hire_Month,AY116&gt;0)*AY116*(1+Annual_Cost_of_Living_Adjustment))*(End_Date&gt;=AZ$70)</f>
        <v>0</v>
      </c>
      <c r="BA116" s="460">
        <f>(BA$70=Hire_Date)*Monthly_Salary+(AND(BA$68&lt;&gt;Hire_Month)*AZ116+AND(BA$68=Hire_Month,AZ116&gt;0)*AZ116*(1+Annual_Cost_of_Living_Adjustment))*(End_Date&gt;=BA$70)</f>
        <v>0</v>
      </c>
      <c r="BB116" s="460">
        <f>(BB$70=Hire_Date)*Monthly_Salary+(AND(BB$68&lt;&gt;Hire_Month)*BA116+AND(BB$68=Hire_Month,BA116&gt;0)*BA116*(1+Annual_Cost_of_Living_Adjustment))*(End_Date&gt;=BB$70)</f>
        <v>0</v>
      </c>
      <c r="BC116" s="460">
        <f>(BC$70=Hire_Date)*Monthly_Salary+(AND(BC$68&lt;&gt;Hire_Month)*BB116+AND(BC$68=Hire_Month,BB116&gt;0)*BB116*(1+Annual_Cost_of_Living_Adjustment))*(End_Date&gt;=BC$70)</f>
        <v>0</v>
      </c>
      <c r="BD116" s="460">
        <f>(BD$70=Hire_Date)*Monthly_Salary+(AND(BD$68&lt;&gt;Hire_Month)*BC116+AND(BD$68=Hire_Month,BC116&gt;0)*BC116*(1+Annual_Cost_of_Living_Adjustment))*(End_Date&gt;=BD$70)</f>
        <v>0</v>
      </c>
      <c r="BE116" s="460">
        <f>(BE$70=Hire_Date)*Monthly_Salary+(AND(BE$68&lt;&gt;Hire_Month)*BD116+AND(BE$68=Hire_Month,BD116&gt;0)*BD116*(1+Annual_Cost_of_Living_Adjustment))*(End_Date&gt;=BE$70)</f>
        <v>0</v>
      </c>
      <c r="BF116" s="460">
        <f>(BF$70=Hire_Date)*Monthly_Salary+(AND(BF$68&lt;&gt;Hire_Month)*BE116+AND(BF$68=Hire_Month,BE116&gt;0)*BE116*(1+Annual_Cost_of_Living_Adjustment))*(End_Date&gt;=BF$70)</f>
        <v>0</v>
      </c>
      <c r="BG116" s="460">
        <f>(BG$70=Hire_Date)*Monthly_Salary+(AND(BG$68&lt;&gt;Hire_Month)*BF116+AND(BG$68=Hire_Month,BF116&gt;0)*BF116*(1+Annual_Cost_of_Living_Adjustment))*(End_Date&gt;=BG$70)</f>
        <v>0</v>
      </c>
      <c r="BH116" s="460">
        <f>(BH$70=Hire_Date)*Monthly_Salary+(AND(BH$68&lt;&gt;Hire_Month)*BG116+AND(BH$68=Hire_Month,BG116&gt;0)*BG116*(1+Annual_Cost_of_Living_Adjustment))*(End_Date&gt;=BH$70)</f>
        <v>0</v>
      </c>
      <c r="BI116" s="460">
        <f>(BI$70=Hire_Date)*Monthly_Salary+(AND(BI$68&lt;&gt;Hire_Month)*BH116+AND(BI$68=Hire_Month,BH116&gt;0)*BH116*(1+Annual_Cost_of_Living_Adjustment))*(End_Date&gt;=BI$70)</f>
        <v>0</v>
      </c>
      <c r="BJ116" s="460">
        <f>(BJ$70=Hire_Date)*Monthly_Salary+(AND(BJ$68&lt;&gt;Hire_Month)*BI116+AND(BJ$68=Hire_Month,BI116&gt;0)*BI116*(1+Annual_Cost_of_Living_Adjustment))*(End_Date&gt;=BJ$70)</f>
        <v>0</v>
      </c>
      <c r="BK116" s="460">
        <f>(BK$70=Hire_Date)*Monthly_Salary+(AND(BK$68&lt;&gt;Hire_Month)*BJ116+AND(BK$68=Hire_Month,BJ116&gt;0)*BJ116*(1+Annual_Cost_of_Living_Adjustment))*(End_Date&gt;=BK$70)</f>
        <v>0</v>
      </c>
      <c r="BL116" s="460">
        <f>(BL$70=Hire_Date)*Monthly_Salary+(AND(BL$68&lt;&gt;Hire_Month)*BK116+AND(BL$68=Hire_Month,BK116&gt;0)*BK116*(1+Annual_Cost_of_Living_Adjustment))*(End_Date&gt;=BL$70)</f>
        <v>0</v>
      </c>
      <c r="BM116" s="460">
        <f>(BM$70=Hire_Date)*Monthly_Salary+(AND(BM$68&lt;&gt;Hire_Month)*BL116+AND(BM$68=Hire_Month,BL116&gt;0)*BL116*(1+Annual_Cost_of_Living_Adjustment))*(End_Date&gt;=BM$70)</f>
        <v>0</v>
      </c>
      <c r="BN116" s="460">
        <f>(BN$70=Hire_Date)*Monthly_Salary+(AND(BN$68&lt;&gt;Hire_Month)*BM116+AND(BN$68=Hire_Month,BM116&gt;0)*BM116*(1+Annual_Cost_of_Living_Adjustment))*(End_Date&gt;=BN$70)</f>
        <v>0</v>
      </c>
      <c r="BO116" s="460">
        <f>(BO$70=Hire_Date)*Monthly_Salary+(AND(BO$68&lt;&gt;Hire_Month)*BN116+AND(BO$68=Hire_Month,BN116&gt;0)*BN116*(1+Annual_Cost_of_Living_Adjustment))*(End_Date&gt;=BO$70)</f>
        <v>0</v>
      </c>
      <c r="BP116" s="460">
        <f>(BP$70=Hire_Date)*Monthly_Salary+(AND(BP$68&lt;&gt;Hire_Month)*BO116+AND(BP$68=Hire_Month,BO116&gt;0)*BO116*(1+Annual_Cost_of_Living_Adjustment))*(End_Date&gt;=BP$70)</f>
        <v>0</v>
      </c>
      <c r="BQ116" s="460">
        <f>(BQ$70=Hire_Date)*Monthly_Salary+(AND(BQ$68&lt;&gt;Hire_Month)*BP116+AND(BQ$68=Hire_Month,BP116&gt;0)*BP116*(1+Annual_Cost_of_Living_Adjustment))*(End_Date&gt;=BQ$70)</f>
        <v>0</v>
      </c>
      <c r="BR116" s="460">
        <f>(BR$70=Hire_Date)*Monthly_Salary+(AND(BR$68&lt;&gt;Hire_Month)*BQ116+AND(BR$68=Hire_Month,BQ116&gt;0)*BQ116*(1+Annual_Cost_of_Living_Adjustment))*(End_Date&gt;=BR$70)</f>
        <v>0</v>
      </c>
      <c r="BS116" s="460">
        <f>(BS$70=Hire_Date)*Monthly_Salary+(AND(BS$68&lt;&gt;Hire_Month)*BR116+AND(BS$68=Hire_Month,BR116&gt;0)*BR116*(1+Annual_Cost_of_Living_Adjustment))*(End_Date&gt;=BS$70)</f>
        <v>0</v>
      </c>
      <c r="BT116" s="460">
        <f>(BT$70=Hire_Date)*Monthly_Salary+(AND(BT$68&lt;&gt;Hire_Month)*BS116+AND(BT$68=Hire_Month,BS116&gt;0)*BS116*(1+Annual_Cost_of_Living_Adjustment))*(End_Date&gt;=BT$70)</f>
        <v>0</v>
      </c>
      <c r="BU116" s="460">
        <f>(BU$70=Hire_Date)*Monthly_Salary+(AND(BU$68&lt;&gt;Hire_Month)*BT116+AND(BU$68=Hire_Month,BT116&gt;0)*BT116*(1+Annual_Cost_of_Living_Adjustment))*(End_Date&gt;=BU$70)</f>
        <v>0</v>
      </c>
      <c r="BV116" s="460">
        <f>(BV$70=Hire_Date)*Monthly_Salary+(AND(BV$68&lt;&gt;Hire_Month)*BU116+AND(BV$68=Hire_Month,BU116&gt;0)*BU116*(1+Annual_Cost_of_Living_Adjustment))*(End_Date&gt;=BV$70)</f>
        <v>0</v>
      </c>
      <c r="BW116" s="460">
        <f>(BW$70=Hire_Date)*Monthly_Salary+(AND(BW$68&lt;&gt;Hire_Month)*BV116+AND(BW$68=Hire_Month,BV116&gt;0)*BV116*(1+Annual_Cost_of_Living_Adjustment))*(End_Date&gt;=BW$70)</f>
        <v>0</v>
      </c>
      <c r="BX116" s="460">
        <f>(BX$70=Hire_Date)*Monthly_Salary+(AND(BX$68&lt;&gt;Hire_Month)*BW116+AND(BX$68=Hire_Month,BW116&gt;0)*BW116*(1+Annual_Cost_of_Living_Adjustment))*(End_Date&gt;=BX$70)</f>
        <v>0</v>
      </c>
      <c r="BY116" s="460">
        <f>(BY$70=Hire_Date)*Monthly_Salary+(AND(BY$68&lt;&gt;Hire_Month)*BX116+AND(BY$68=Hire_Month,BX116&gt;0)*BX116*(1+Annual_Cost_of_Living_Adjustment))*(End_Date&gt;=BY$70)</f>
        <v>0</v>
      </c>
      <c r="BZ116" s="460">
        <f>(BZ$70=Hire_Date)*Monthly_Salary+(AND(BZ$68&lt;&gt;Hire_Month)*BY116+AND(BZ$68=Hire_Month,BY116&gt;0)*BY116*(1+Annual_Cost_of_Living_Adjustment))*(End_Date&gt;=BZ$70)</f>
        <v>0</v>
      </c>
      <c r="CA116" s="460">
        <f>(CA$70=Hire_Date)*Monthly_Salary+(AND(CA$68&lt;&gt;Hire_Month)*BZ116+AND(CA$68=Hire_Month,BZ116&gt;0)*BZ116*(1+Annual_Cost_of_Living_Adjustment))*(End_Date&gt;=CA$70)</f>
        <v>0</v>
      </c>
      <c r="CB116" s="460">
        <f>(CB$70=Hire_Date)*Monthly_Salary+(AND(CB$68&lt;&gt;Hire_Month)*CA116+AND(CB$68=Hire_Month,CA116&gt;0)*CA116*(1+Annual_Cost_of_Living_Adjustment))*(End_Date&gt;=CB$70)</f>
        <v>0</v>
      </c>
      <c r="CC116" s="460">
        <f>(CC$70=Hire_Date)*Monthly_Salary+(AND(CC$68&lt;&gt;Hire_Month)*CB116+AND(CC$68=Hire_Month,CB116&gt;0)*CB116*(1+Annual_Cost_of_Living_Adjustment))*(End_Date&gt;=CC$70)</f>
        <v>0</v>
      </c>
      <c r="CD116" s="460">
        <f>(CD$70=Hire_Date)*Monthly_Salary+(AND(CD$68&lt;&gt;Hire_Month)*CC116+AND(CD$68=Hire_Month,CC116&gt;0)*CC116*(1+Annual_Cost_of_Living_Adjustment))*(End_Date&gt;=CD$70)</f>
        <v>0</v>
      </c>
      <c r="CE116" s="460">
        <f>(CE$70=Hire_Date)*Monthly_Salary+(AND(CE$68&lt;&gt;Hire_Month)*CD116+AND(CE$68=Hire_Month,CD116&gt;0)*CD116*(1+Annual_Cost_of_Living_Adjustment))*(End_Date&gt;=CE$70)</f>
        <v>0</v>
      </c>
      <c r="CF116" s="460">
        <f>(CF$70=Hire_Date)*Monthly_Salary+(AND(CF$68&lt;&gt;Hire_Month)*CE116+AND(CF$68=Hire_Month,CE116&gt;0)*CE116*(1+Annual_Cost_of_Living_Adjustment))*(End_Date&gt;=CF$70)</f>
        <v>0</v>
      </c>
      <c r="CG116" s="460">
        <f>(CG$70=Hire_Date)*Monthly_Salary+(AND(CG$68&lt;&gt;Hire_Month)*CF116+AND(CG$68=Hire_Month,CF116&gt;0)*CF116*(1+Annual_Cost_of_Living_Adjustment))*(End_Date&gt;=CG$70)</f>
        <v>0</v>
      </c>
      <c r="CH116" s="460">
        <f>(CH$70=Hire_Date)*Monthly_Salary+(AND(CH$68&lt;&gt;Hire_Month)*CG116+AND(CH$68=Hire_Month,CG116&gt;0)*CG116*(1+Annual_Cost_of_Living_Adjustment))*(End_Date&gt;=CH$70)</f>
        <v>0</v>
      </c>
      <c r="CI116" s="460">
        <f>(CI$70=Hire_Date)*Monthly_Salary+(AND(CI$68&lt;&gt;Hire_Month)*CH116+AND(CI$68=Hire_Month,CH116&gt;0)*CH116*(1+Annual_Cost_of_Living_Adjustment))*(End_Date&gt;=CI$70)</f>
        <v>0</v>
      </c>
      <c r="CJ116" s="460">
        <f>(CJ$70=Hire_Date)*Monthly_Salary+(AND(CJ$68&lt;&gt;Hire_Month)*CI116+AND(CJ$68=Hire_Month,CI116&gt;0)*CI116*(1+Annual_Cost_of_Living_Adjustment))*(End_Date&gt;=CJ$70)</f>
        <v>0</v>
      </c>
      <c r="CK116" s="460">
        <f>(CK$70=Hire_Date)*Monthly_Salary+(AND(CK$68&lt;&gt;Hire_Month)*CJ116+AND(CK$68=Hire_Month,CJ116&gt;0)*CJ116*(1+Annual_Cost_of_Living_Adjustment))*(End_Date&gt;=CK$70)</f>
        <v>0</v>
      </c>
      <c r="CL116" s="460">
        <f>(CL$70=Hire_Date)*Monthly_Salary+(AND(CL$68&lt;&gt;Hire_Month)*CK116+AND(CL$68=Hire_Month,CK116&gt;0)*CK116*(1+Annual_Cost_of_Living_Adjustment))*(End_Date&gt;=CL$70)</f>
        <v>0</v>
      </c>
      <c r="CM116" s="460">
        <f>(CM$70=Hire_Date)*Monthly_Salary+(AND(CM$68&lt;&gt;Hire_Month)*CL116+AND(CM$68=Hire_Month,CL116&gt;0)*CL116*(1+Annual_Cost_of_Living_Adjustment))*(End_Date&gt;=CM$70)</f>
        <v>0</v>
      </c>
      <c r="CN116" s="460">
        <f>(CN$70=Hire_Date)*Monthly_Salary+(AND(CN$68&lt;&gt;Hire_Month)*CM116+AND(CN$68=Hire_Month,CM116&gt;0)*CM116*(1+Annual_Cost_of_Living_Adjustment))*(End_Date&gt;=CN$70)</f>
        <v>0</v>
      </c>
      <c r="CO116" s="460">
        <f>(CO$70=Hire_Date)*Monthly_Salary+(AND(CO$68&lt;&gt;Hire_Month)*CN116+AND(CO$68=Hire_Month,CN116&gt;0)*CN116*(1+Annual_Cost_of_Living_Adjustment))*(End_Date&gt;=CO$70)</f>
        <v>0</v>
      </c>
      <c r="CP116" s="460">
        <f>(CP$70=Hire_Date)*Monthly_Salary+(AND(CP$68&lt;&gt;Hire_Month)*CO116+AND(CP$68=Hire_Month,CO116&gt;0)*CO116*(1+Annual_Cost_of_Living_Adjustment))*(End_Date&gt;=CP$70)</f>
        <v>0</v>
      </c>
      <c r="CQ116" s="460">
        <f>(CQ$70=Hire_Date)*Monthly_Salary+(AND(CQ$68&lt;&gt;Hire_Month)*CP116+AND(CQ$68=Hire_Month,CP116&gt;0)*CP116*(1+Annual_Cost_of_Living_Adjustment))*(End_Date&gt;=CQ$70)</f>
        <v>0</v>
      </c>
      <c r="CR116" s="460">
        <f>(CR$70=Hire_Date)*Monthly_Salary+(AND(CR$68&lt;&gt;Hire_Month)*CQ116+AND(CR$68=Hire_Month,CQ116&gt;0)*CQ116*(1+Annual_Cost_of_Living_Adjustment))*(End_Date&gt;=CR$70)</f>
        <v>0</v>
      </c>
      <c r="CS116" s="460">
        <f>(CS$70=Hire_Date)*Monthly_Salary+(AND(CS$68&lt;&gt;Hire_Month)*CR116+AND(CS$68=Hire_Month,CR116&gt;0)*CR116*(1+Annual_Cost_of_Living_Adjustment))*(End_Date&gt;=CS$70)</f>
        <v>0</v>
      </c>
      <c r="CT116" s="460">
        <f>(CT$70=Hire_Date)*Monthly_Salary+(AND(CT$68&lt;&gt;Hire_Month)*CS116+AND(CT$68=Hire_Month,CS116&gt;0)*CS116*(1+Annual_Cost_of_Living_Adjustment))*(End_Date&gt;=CT$70)</f>
        <v>0</v>
      </c>
      <c r="CU116" s="460">
        <f>(CU$70=Hire_Date)*Monthly_Salary+(AND(CU$68&lt;&gt;Hire_Month)*CT116+AND(CU$68=Hire_Month,CT116&gt;0)*CT116*(1+Annual_Cost_of_Living_Adjustment))*(End_Date&gt;=CU$70)</f>
        <v>0</v>
      </c>
      <c r="CV116" s="460">
        <f>(CV$70=Hire_Date)*Monthly_Salary+(AND(CV$68&lt;&gt;Hire_Month)*CU116+AND(CV$68=Hire_Month,CU116&gt;0)*CU116*(1+Annual_Cost_of_Living_Adjustment))*(End_Date&gt;=CV$70)</f>
        <v>0</v>
      </c>
      <c r="CW116" s="460">
        <f>(CW$70=Hire_Date)*Monthly_Salary+(AND(CW$68&lt;&gt;Hire_Month)*CV116+AND(CW$68=Hire_Month,CV116&gt;0)*CV116*(1+Annual_Cost_of_Living_Adjustment))*(End_Date&gt;=CW$70)</f>
        <v>0</v>
      </c>
      <c r="CX116" s="460">
        <f>(CX$70=Hire_Date)*Monthly_Salary+(AND(CX$68&lt;&gt;Hire_Month)*CW116+AND(CX$68=Hire_Month,CW116&gt;0)*CW116*(1+Annual_Cost_of_Living_Adjustment))*(End_Date&gt;=CX$70)</f>
        <v>0</v>
      </c>
      <c r="CY116" s="460">
        <f>(CY$70=Hire_Date)*Monthly_Salary+(AND(CY$68&lt;&gt;Hire_Month)*CX116+AND(CY$68=Hire_Month,CX116&gt;0)*CX116*(1+Annual_Cost_of_Living_Adjustment))*(End_Date&gt;=CY$70)</f>
        <v>0</v>
      </c>
      <c r="CZ116" s="460">
        <f>(CZ$70=Hire_Date)*Monthly_Salary+(AND(CZ$68&lt;&gt;Hire_Month)*CY116+AND(CZ$68=Hire_Month,CY116&gt;0)*CY116*(1+Annual_Cost_of_Living_Adjustment))*(End_Date&gt;=CZ$70)</f>
        <v>0</v>
      </c>
      <c r="DA116" s="460">
        <f>(DA$70=Hire_Date)*Monthly_Salary+(AND(DA$68&lt;&gt;Hire_Month)*CZ116+AND(DA$68=Hire_Month,CZ116&gt;0)*CZ116*(1+Annual_Cost_of_Living_Adjustment))*(End_Date&gt;=DA$70)</f>
        <v>0</v>
      </c>
      <c r="DB116" s="460">
        <f>(DB$70=Hire_Date)*Monthly_Salary+(AND(DB$68&lt;&gt;Hire_Month)*DA116+AND(DB$68=Hire_Month,DA116&gt;0)*DA116*(1+Annual_Cost_of_Living_Adjustment))*(End_Date&gt;=DB$70)</f>
        <v>0</v>
      </c>
      <c r="DC116" s="460">
        <f>(DC$70=Hire_Date)*Monthly_Salary+(AND(DC$68&lt;&gt;Hire_Month)*DB116+AND(DC$68=Hire_Month,DB116&gt;0)*DB116*(1+Annual_Cost_of_Living_Adjustment))*(End_Date&gt;=DC$70)</f>
        <v>0</v>
      </c>
      <c r="DD116" s="460">
        <f>(DD$70=Hire_Date)*Monthly_Salary+(AND(DD$68&lt;&gt;Hire_Month)*DC116+AND(DD$68=Hire_Month,DC116&gt;0)*DC116*(1+Annual_Cost_of_Living_Adjustment))*(End_Date&gt;=DD$70)</f>
        <v>0</v>
      </c>
      <c r="DE116" s="460">
        <f>(DE$70=Hire_Date)*Monthly_Salary+(AND(DE$68&lt;&gt;Hire_Month)*DD116+AND(DE$68=Hire_Month,DD116&gt;0)*DD116*(1+Annual_Cost_of_Living_Adjustment))*(End_Date&gt;=DE$70)</f>
        <v>0</v>
      </c>
      <c r="DF116" s="460">
        <f>(DF$70=Hire_Date)*Monthly_Salary+(AND(DF$68&lt;&gt;Hire_Month)*DE116+AND(DF$68=Hire_Month,DE116&gt;0)*DE116*(1+Annual_Cost_of_Living_Adjustment))*(End_Date&gt;=DF$70)</f>
        <v>0</v>
      </c>
      <c r="DG116" s="460">
        <f>(DG$70=Hire_Date)*Monthly_Salary+(AND(DG$68&lt;&gt;Hire_Month)*DF116+AND(DG$68=Hire_Month,DF116&gt;0)*DF116*(1+Annual_Cost_of_Living_Adjustment))*(End_Date&gt;=DG$70)</f>
        <v>0</v>
      </c>
      <c r="DH116" s="460">
        <f>(DH$70=Hire_Date)*Monthly_Salary+(AND(DH$68&lt;&gt;Hire_Month)*DG116+AND(DH$68=Hire_Month,DG116&gt;0)*DG116*(1+Annual_Cost_of_Living_Adjustment))*(End_Date&gt;=DH$70)</f>
        <v>0</v>
      </c>
      <c r="DI116" s="460">
        <f>(DI$70=Hire_Date)*Monthly_Salary+(AND(DI$68&lt;&gt;Hire_Month)*DH116+AND(DI$68=Hire_Month,DH116&gt;0)*DH116*(1+Annual_Cost_of_Living_Adjustment))*(End_Date&gt;=DI$70)</f>
        <v>0</v>
      </c>
      <c r="DJ116" s="460">
        <f>(DJ$70=Hire_Date)*Monthly_Salary+(AND(DJ$68&lt;&gt;Hire_Month)*DI116+AND(DJ$68=Hire_Month,DI116&gt;0)*DI116*(1+Annual_Cost_of_Living_Adjustment))*(End_Date&gt;=DJ$70)</f>
        <v>0</v>
      </c>
      <c r="DK116" s="460">
        <f>(DK$70=Hire_Date)*Monthly_Salary+(AND(DK$68&lt;&gt;Hire_Month)*DJ116+AND(DK$68=Hire_Month,DJ116&gt;0)*DJ116*(1+Annual_Cost_of_Living_Adjustment))*(End_Date&gt;=DK$70)</f>
        <v>0</v>
      </c>
      <c r="DL116" s="460">
        <f>(DL$70=Hire_Date)*Monthly_Salary+(AND(DL$68&lt;&gt;Hire_Month)*DK116+AND(DL$68=Hire_Month,DK116&gt;0)*DK116*(1+Annual_Cost_of_Living_Adjustment))*(End_Date&gt;=DL$70)</f>
        <v>0</v>
      </c>
      <c r="DM116" s="460">
        <f>(DM$70=Hire_Date)*Monthly_Salary+(AND(DM$68&lt;&gt;Hire_Month)*DL116+AND(DM$68=Hire_Month,DL116&gt;0)*DL116*(1+Annual_Cost_of_Living_Adjustment))*(End_Date&gt;=DM$70)</f>
        <v>0</v>
      </c>
      <c r="DN116" s="460">
        <f>(DN$70=Hire_Date)*Monthly_Salary+(AND(DN$68&lt;&gt;Hire_Month)*DM116+AND(DN$68=Hire_Month,DM116&gt;0)*DM116*(1+Annual_Cost_of_Living_Adjustment))*(End_Date&gt;=DN$70)</f>
        <v>0</v>
      </c>
      <c r="DO116" s="460">
        <f>(DO$70=Hire_Date)*Monthly_Salary+(AND(DO$68&lt;&gt;Hire_Month)*DN116+AND(DO$68=Hire_Month,DN116&gt;0)*DN116*(1+Annual_Cost_of_Living_Adjustment))*(End_Date&gt;=DO$70)</f>
        <v>0</v>
      </c>
      <c r="DP116" s="460">
        <f>(DP$70=Hire_Date)*Monthly_Salary+(AND(DP$68&lt;&gt;Hire_Month)*DO116+AND(DP$68=Hire_Month,DO116&gt;0)*DO116*(1+Annual_Cost_of_Living_Adjustment))*(End_Date&gt;=DP$70)</f>
        <v>0</v>
      </c>
      <c r="DQ116" s="460">
        <f>(DQ$70=Hire_Date)*Monthly_Salary+(AND(DQ$68&lt;&gt;Hire_Month)*DP116+AND(DQ$68=Hire_Month,DP116&gt;0)*DP116*(1+Annual_Cost_of_Living_Adjustment))*(End_Date&gt;=DQ$70)</f>
        <v>0</v>
      </c>
      <c r="DR116" s="460">
        <f>(DR$70=Hire_Date)*Monthly_Salary+(AND(DR$68&lt;&gt;Hire_Month)*DQ116+AND(DR$68=Hire_Month,DQ116&gt;0)*DQ116*(1+Annual_Cost_of_Living_Adjustment))*(End_Date&gt;=DR$70)</f>
        <v>0</v>
      </c>
      <c r="DS116" s="460">
        <f>(DS$70=Hire_Date)*Monthly_Salary+(AND(DS$68&lt;&gt;Hire_Month)*DR116+AND(DS$68=Hire_Month,DR116&gt;0)*DR116*(1+Annual_Cost_of_Living_Adjustment))*(End_Date&gt;=DS$70)</f>
        <v>0</v>
      </c>
      <c r="DT116" s="460">
        <f>(DT$70=Hire_Date)*Monthly_Salary+(AND(DT$68&lt;&gt;Hire_Month)*DS116+AND(DT$68=Hire_Month,DS116&gt;0)*DS116*(1+Annual_Cost_of_Living_Adjustment))*(End_Date&gt;=DT$70)</f>
        <v>0</v>
      </c>
      <c r="DU116" s="460">
        <f>(DU$70=Hire_Date)*Monthly_Salary+(AND(DU$68&lt;&gt;Hire_Month)*DT116+AND(DU$68=Hire_Month,DT116&gt;0)*DT116*(1+Annual_Cost_of_Living_Adjustment))*(End_Date&gt;=DU$70)</f>
        <v>0</v>
      </c>
      <c r="DV116" s="460">
        <f>(DV$70=Hire_Date)*Monthly_Salary+(AND(DV$68&lt;&gt;Hire_Month)*DU116+AND(DV$68=Hire_Month,DU116&gt;0)*DU116*(1+Annual_Cost_of_Living_Adjustment))*(End_Date&gt;=DV$70)</f>
        <v>0</v>
      </c>
      <c r="DW116" s="460">
        <f>(DW$70=Hire_Date)*Monthly_Salary+(AND(DW$68&lt;&gt;Hire_Month)*DV116+AND(DW$68=Hire_Month,DV116&gt;0)*DV116*(1+Annual_Cost_of_Living_Adjustment))*(End_Date&gt;=DW$70)</f>
        <v>0</v>
      </c>
      <c r="DX116" s="460">
        <f>(DX$70=Hire_Date)*Monthly_Salary+(AND(DX$68&lt;&gt;Hire_Month)*DW116+AND(DX$68=Hire_Month,DW116&gt;0)*DW116*(1+Annual_Cost_of_Living_Adjustment))*(End_Date&gt;=DX$70)</f>
        <v>0</v>
      </c>
      <c r="DY116" s="460">
        <f>(DY$70=Hire_Date)*Monthly_Salary+(AND(DY$68&lt;&gt;Hire_Month)*DX116+AND(DY$68=Hire_Month,DX116&gt;0)*DX116*(1+Annual_Cost_of_Living_Adjustment))*(End_Date&gt;=DY$70)</f>
        <v>0</v>
      </c>
      <c r="DZ116" s="460">
        <f>(DZ$70=Hire_Date)*Monthly_Salary+(AND(DZ$68&lt;&gt;Hire_Month)*DY116+AND(DZ$68=Hire_Month,DY116&gt;0)*DY116*(1+Annual_Cost_of_Living_Adjustment))*(End_Date&gt;=DZ$70)</f>
        <v>0</v>
      </c>
      <c r="EA116" s="460">
        <f>(EA$70=Hire_Date)*Monthly_Salary+(AND(EA$68&lt;&gt;Hire_Month)*DZ116+AND(EA$68=Hire_Month,DZ116&gt;0)*DZ116*(1+Annual_Cost_of_Living_Adjustment))*(End_Date&gt;=EA$70)</f>
        <v>0</v>
      </c>
      <c r="EB116" s="460">
        <f>(EB$70=Hire_Date)*Monthly_Salary+(AND(EB$68&lt;&gt;Hire_Month)*EA116+AND(EB$68=Hire_Month,EA116&gt;0)*EA116*(1+Annual_Cost_of_Living_Adjustment))*(End_Date&gt;=EB$70)</f>
        <v>0</v>
      </c>
      <c r="EC116" s="460">
        <f>(EC$70=Hire_Date)*Monthly_Salary+(AND(EC$68&lt;&gt;Hire_Month)*EB116+AND(EC$68=Hire_Month,EB116&gt;0)*EB116*(1+Annual_Cost_of_Living_Adjustment))*(End_Date&gt;=EC$70)</f>
        <v>0</v>
      </c>
      <c r="ED116" s="460">
        <f>(ED$70=Hire_Date)*Monthly_Salary+(AND(ED$68&lt;&gt;Hire_Month)*EC116+AND(ED$68=Hire_Month,EC116&gt;0)*EC116*(1+Annual_Cost_of_Living_Adjustment))*(End_Date&gt;=ED$70)</f>
        <v>0</v>
      </c>
      <c r="EE116" s="460">
        <f>(EE$70=Hire_Date)*Monthly_Salary+(AND(EE$68&lt;&gt;Hire_Month)*ED116+AND(EE$68=Hire_Month,ED116&gt;0)*ED116*(1+Annual_Cost_of_Living_Adjustment))*(End_Date&gt;=EE$70)</f>
        <v>0</v>
      </c>
      <c r="EF116" s="461">
        <f>(EF$70=Hire_Date)*Monthly_Salary+(AND(EF$68&lt;&gt;Hire_Month)*EE116+AND(EF$68=Hire_Month,EE116&gt;0)*EE116*(1+Annual_Cost_of_Living_Adjustment))*(End_Date&gt;=EF$70)</f>
        <v>0</v>
      </c>
      <c r="EG116" s="461">
        <f>(EG$70=Hire_Date)*Monthly_Salary+(AND(EG$68&lt;&gt;Hire_Month)*EF116+AND(EG$68=Hire_Month,EF116&gt;0)*EF116*(1+Annual_Cost_of_Living_Adjustment))*(End_Date&gt;=EG$70)</f>
        <v>0</v>
      </c>
      <c r="EH116" s="461">
        <f>(EH$70=Hire_Date)*Monthly_Salary+(AND(EH$68&lt;&gt;Hire_Month)*EG116+AND(EH$68=Hire_Month,EG116&gt;0)*EG116*(1+Annual_Cost_of_Living_Adjustment))*(End_Date&gt;=EH$70)</f>
        <v>0</v>
      </c>
      <c r="EI116" s="461">
        <f>(EI$70=Hire_Date)*Monthly_Salary+(AND(EI$68&lt;&gt;Hire_Month)*EH116+AND(EI$68=Hire_Month,EH116&gt;0)*EH116*(1+Annual_Cost_of_Living_Adjustment))*(End_Date&gt;=EI$70)</f>
        <v>0</v>
      </c>
      <c r="EJ116" s="461">
        <f>(EJ$70=Hire_Date)*Monthly_Salary+(AND(EJ$68&lt;&gt;Hire_Month)*EI116+AND(EJ$68=Hire_Month,EI116&gt;0)*EI116*(1+Annual_Cost_of_Living_Adjustment))*(End_Date&gt;=EJ$70)</f>
        <v>0</v>
      </c>
      <c r="EK116" s="461">
        <f>(EK$70=Hire_Date)*Monthly_Salary+(AND(EK$68&lt;&gt;Hire_Month)*EJ116+AND(EK$68=Hire_Month,EJ116&gt;0)*EJ116*(1+Annual_Cost_of_Living_Adjustment))*(End_Date&gt;=EK$70)</f>
        <v>0</v>
      </c>
      <c r="EL116" s="461">
        <f>(EL$70=Hire_Date)*Monthly_Salary+(AND(EL$68&lt;&gt;Hire_Month)*EK116+AND(EL$68=Hire_Month,EK116&gt;0)*EK116*(1+Annual_Cost_of_Living_Adjustment))*(End_Date&gt;=EL$70)</f>
        <v>0</v>
      </c>
      <c r="EM116" s="461">
        <f>(EM$70=Hire_Date)*Monthly_Salary+(AND(EM$68&lt;&gt;Hire_Month)*EL116+AND(EM$68=Hire_Month,EL116&gt;0)*EL116*(1+Annual_Cost_of_Living_Adjustment))*(End_Date&gt;=EM$70)</f>
        <v>0</v>
      </c>
      <c r="EN116" s="461">
        <f>(EN$70=Hire_Date)*Monthly_Salary+(AND(EN$68&lt;&gt;Hire_Month)*EM116+AND(EN$68=Hire_Month,EM116&gt;0)*EM116*(1+Annual_Cost_of_Living_Adjustment))*(End_Date&gt;=EN$70)</f>
        <v>0</v>
      </c>
      <c r="EO116" s="461">
        <f>(EO$70=Hire_Date)*Monthly_Salary+(AND(EO$68&lt;&gt;Hire_Month)*EN116+AND(EO$68=Hire_Month,EN116&gt;0)*EN116*(1+Annual_Cost_of_Living_Adjustment))*(End_Date&gt;=EO$70)</f>
        <v>0</v>
      </c>
      <c r="EP116" s="461">
        <f>(EP$70=Hire_Date)*Monthly_Salary+(AND(EP$68&lt;&gt;Hire_Month)*EO116+AND(EP$68=Hire_Month,EO116&gt;0)*EO116*(1+Annual_Cost_of_Living_Adjustment))*(End_Date&gt;=EP$70)</f>
        <v>0</v>
      </c>
      <c r="EQ116" s="461">
        <f>(EQ$70=Hire_Date)*Monthly_Salary+(AND(EQ$68&lt;&gt;Hire_Month)*EP116+AND(EQ$68=Hire_Month,EP116&gt;0)*EP116*(1+Annual_Cost_of_Living_Adjustment))*(End_Date&gt;=EQ$70)</f>
        <v>0</v>
      </c>
      <c r="ER116" s="461">
        <f>(ER$70=Hire_Date)*Monthly_Salary+(AND(ER$68&lt;&gt;Hire_Month)*EQ116+AND(ER$68=Hire_Month,EQ116&gt;0)*EQ116*(1+Annual_Cost_of_Living_Adjustment))*(End_Date&gt;=ER$70)</f>
        <v>0</v>
      </c>
      <c r="ES116" s="371"/>
      <c r="ET116" s="1"/>
      <c r="EU116" s="390"/>
      <c r="EV116" s="462" t="str">
        <f t="shared" si="100"/>
        <v>Operations</v>
      </c>
      <c r="EW116" s="463">
        <f>($K116&lt;DATE(Starting_Year,1,1))*1</f>
        <v>0</v>
      </c>
      <c r="EX116" s="463">
        <f>+COUNTIF(Q116,"&gt;0")*FTE</f>
        <v>0</v>
      </c>
      <c r="EY116" s="463">
        <f>+COUNTIF(R116,"&gt;0")*FTE</f>
        <v>0</v>
      </c>
      <c r="EZ116" s="463">
        <f>+COUNTIF(S116,"&gt;0")*FTE</f>
        <v>0</v>
      </c>
      <c r="FA116" s="463">
        <f>+COUNTIF(T116,"&gt;0")*FTE</f>
        <v>0</v>
      </c>
      <c r="FB116" s="463">
        <f>+COUNTIF(U116,"&gt;0")*FTE</f>
        <v>0</v>
      </c>
      <c r="FC116" s="463">
        <f>+COUNTIF(V116,"&gt;0")*FTE</f>
        <v>0</v>
      </c>
      <c r="FD116" s="463">
        <f>+COUNTIF(W116,"&gt;0")*FTE</f>
        <v>0</v>
      </c>
      <c r="FE116" s="463">
        <f>+COUNTIF(X116,"&gt;0")*FTE</f>
        <v>0</v>
      </c>
      <c r="FF116" s="463">
        <f>+COUNTIF(Y116,"&gt;0")*FTE</f>
        <v>0</v>
      </c>
      <c r="FG116" s="463">
        <f>+COUNTIF(Z116,"&gt;0")*FTE</f>
        <v>0</v>
      </c>
      <c r="FH116" s="463">
        <f>+COUNTIF(AA116,"&gt;0")*FTE</f>
        <v>0</v>
      </c>
      <c r="FI116" s="463">
        <f>+COUNTIF(AB116,"&gt;0")*FTE</f>
        <v>0</v>
      </c>
      <c r="FJ116" s="463">
        <f>+COUNTIF(AC116,"&gt;0")*FTE</f>
        <v>0</v>
      </c>
      <c r="FK116" s="463">
        <f>+COUNTIF(AD116,"&gt;0")*FTE</f>
        <v>0</v>
      </c>
      <c r="FL116" s="463">
        <f>+COUNTIF(AE116,"&gt;0")*FTE</f>
        <v>0</v>
      </c>
      <c r="FM116" s="463">
        <f>+COUNTIF(AF116,"&gt;0")*FTE</f>
        <v>0</v>
      </c>
      <c r="FN116" s="463">
        <f>+COUNTIF(AG116,"&gt;0")*FTE</f>
        <v>0</v>
      </c>
      <c r="FO116" s="463">
        <f>+COUNTIF(AH116,"&gt;0")*FTE</f>
        <v>0</v>
      </c>
      <c r="FP116" s="463">
        <f>+COUNTIF(AI116,"&gt;0")*FTE</f>
        <v>0</v>
      </c>
      <c r="FQ116" s="463">
        <f>+COUNTIF(AJ116,"&gt;0")*FTE</f>
        <v>0</v>
      </c>
      <c r="FR116" s="463">
        <f>+COUNTIF(AK116,"&gt;0")*FTE</f>
        <v>0</v>
      </c>
      <c r="FS116" s="463">
        <f>+COUNTIF(AL116,"&gt;0")*FTE</f>
        <v>0</v>
      </c>
      <c r="FT116" s="463">
        <f>+COUNTIF(AM116,"&gt;0")*FTE</f>
        <v>0</v>
      </c>
      <c r="FU116" s="463">
        <f>+COUNTIF(AN116,"&gt;0")*FTE</f>
        <v>0</v>
      </c>
      <c r="FV116" s="463">
        <f>+COUNTIF(AO116,"&gt;0")*FTE</f>
        <v>0</v>
      </c>
      <c r="FW116" s="463">
        <f>+COUNTIF(AP116,"&gt;0")*FTE</f>
        <v>0</v>
      </c>
      <c r="FX116" s="463">
        <f>+COUNTIF(AQ116,"&gt;0")*FTE</f>
        <v>0</v>
      </c>
      <c r="FY116" s="463">
        <f>+COUNTIF(AR116,"&gt;0")*FTE</f>
        <v>0</v>
      </c>
      <c r="FZ116" s="463">
        <f>+COUNTIF(AS116,"&gt;0")*FTE</f>
        <v>0</v>
      </c>
      <c r="GA116" s="463">
        <f>+COUNTIF(AT116,"&gt;0")*FTE</f>
        <v>0</v>
      </c>
      <c r="GB116" s="463">
        <f>+COUNTIF(AU116,"&gt;0")*FTE</f>
        <v>0</v>
      </c>
      <c r="GC116" s="463">
        <f>+COUNTIF(AV116,"&gt;0")*FTE</f>
        <v>0</v>
      </c>
      <c r="GD116" s="463">
        <f>+COUNTIF(AW116,"&gt;0")*FTE</f>
        <v>0</v>
      </c>
      <c r="GE116" s="463">
        <f>+COUNTIF(AX116,"&gt;0")*FTE</f>
        <v>0</v>
      </c>
      <c r="GF116" s="463">
        <f>+COUNTIF(AY116,"&gt;0")*FTE</f>
        <v>0</v>
      </c>
      <c r="GG116" s="463">
        <f>+COUNTIF(AZ116,"&gt;0")*FTE</f>
        <v>0</v>
      </c>
      <c r="GH116" s="463">
        <f>+COUNTIF(BA116,"&gt;0")*FTE</f>
        <v>0</v>
      </c>
      <c r="GI116" s="463">
        <f>+COUNTIF(BB116,"&gt;0")*FTE</f>
        <v>0</v>
      </c>
      <c r="GJ116" s="463">
        <f>+COUNTIF(BC116,"&gt;0")*FTE</f>
        <v>0</v>
      </c>
      <c r="GK116" s="463">
        <f>+COUNTIF(BD116,"&gt;0")*FTE</f>
        <v>0</v>
      </c>
      <c r="GL116" s="463">
        <f>+COUNTIF(BE116,"&gt;0")*FTE</f>
        <v>0</v>
      </c>
      <c r="GM116" s="463">
        <f>+COUNTIF(BF116,"&gt;0")*FTE</f>
        <v>0</v>
      </c>
      <c r="GN116" s="463">
        <f>+COUNTIF(BG116,"&gt;0")*FTE</f>
        <v>0</v>
      </c>
      <c r="GO116" s="463">
        <f>+COUNTIF(BH116,"&gt;0")*FTE</f>
        <v>0</v>
      </c>
      <c r="GP116" s="463">
        <f>+COUNTIF(BI116,"&gt;0")*FTE</f>
        <v>0</v>
      </c>
      <c r="GQ116" s="463">
        <f>+COUNTIF(BJ116,"&gt;0")*FTE</f>
        <v>0</v>
      </c>
      <c r="GR116" s="463">
        <f>+COUNTIF(BK116,"&gt;0")*FTE</f>
        <v>0</v>
      </c>
      <c r="GS116" s="463">
        <f>+COUNTIF(BL116,"&gt;0")*FTE</f>
        <v>0</v>
      </c>
      <c r="GT116" s="463">
        <f>+COUNTIF(BM116,"&gt;0")*FTE</f>
        <v>0</v>
      </c>
      <c r="GU116" s="463">
        <f>+COUNTIF(BN116,"&gt;0")*FTE</f>
        <v>0</v>
      </c>
      <c r="GV116" s="463">
        <f>+COUNTIF(BO116,"&gt;0")*FTE</f>
        <v>0</v>
      </c>
      <c r="GW116" s="463">
        <f>+COUNTIF(BP116,"&gt;0")*FTE</f>
        <v>0</v>
      </c>
      <c r="GX116" s="463">
        <f>+COUNTIF(BQ116,"&gt;0")*FTE</f>
        <v>0</v>
      </c>
      <c r="GY116" s="463">
        <f>+COUNTIF(BR116,"&gt;0")*FTE</f>
        <v>0</v>
      </c>
      <c r="GZ116" s="463">
        <f>+COUNTIF(BS116,"&gt;0")*FTE</f>
        <v>0</v>
      </c>
      <c r="HA116" s="463">
        <f>+COUNTIF(BT116,"&gt;0")*FTE</f>
        <v>0</v>
      </c>
      <c r="HB116" s="463">
        <f>+COUNTIF(BU116,"&gt;0")*FTE</f>
        <v>0</v>
      </c>
      <c r="HC116" s="463">
        <f>+COUNTIF(BV116,"&gt;0")*FTE</f>
        <v>0</v>
      </c>
      <c r="HD116" s="463">
        <f>+COUNTIF(BW116,"&gt;0")*FTE</f>
        <v>0</v>
      </c>
      <c r="HE116" s="463">
        <f>+COUNTIF(BX116,"&gt;0")*FTE</f>
        <v>0</v>
      </c>
      <c r="HF116" s="463">
        <f>+COUNTIF(BY116,"&gt;0")*FTE</f>
        <v>0</v>
      </c>
      <c r="HG116" s="463">
        <f>+COUNTIF(BZ116,"&gt;0")*FTE</f>
        <v>0</v>
      </c>
      <c r="HH116" s="463">
        <f>+COUNTIF(CA116,"&gt;0")*FTE</f>
        <v>0</v>
      </c>
      <c r="HI116" s="463">
        <f>+COUNTIF(CB116,"&gt;0")*FTE</f>
        <v>0</v>
      </c>
      <c r="HJ116" s="463">
        <f>+COUNTIF(CC116,"&gt;0")*FTE</f>
        <v>0</v>
      </c>
      <c r="HK116" s="463">
        <f>+COUNTIF(CD116,"&gt;0")*FTE</f>
        <v>0</v>
      </c>
      <c r="HL116" s="463">
        <f>+COUNTIF(CE116,"&gt;0")*FTE</f>
        <v>0</v>
      </c>
      <c r="HM116" s="463">
        <f>+COUNTIF(CF116,"&gt;0")*FTE</f>
        <v>0</v>
      </c>
      <c r="HN116" s="463">
        <f>+COUNTIF(CG116,"&gt;0")*FTE</f>
        <v>0</v>
      </c>
      <c r="HO116" s="463">
        <f>+COUNTIF(CH116,"&gt;0")*FTE</f>
        <v>0</v>
      </c>
      <c r="HP116" s="463">
        <f>+COUNTIF(CI116,"&gt;0")*FTE</f>
        <v>0</v>
      </c>
      <c r="HQ116" s="463">
        <f>+COUNTIF(CJ116,"&gt;0")*FTE</f>
        <v>0</v>
      </c>
      <c r="HR116" s="463">
        <f>+COUNTIF(CK116,"&gt;0")*FTE</f>
        <v>0</v>
      </c>
      <c r="HS116" s="463">
        <f>+COUNTIF(CL116,"&gt;0")*FTE</f>
        <v>0</v>
      </c>
      <c r="HT116" s="463">
        <f>+COUNTIF(CM116,"&gt;0")*FTE</f>
        <v>0</v>
      </c>
      <c r="HU116" s="463">
        <f>+COUNTIF(CN116,"&gt;0")*FTE</f>
        <v>0</v>
      </c>
      <c r="HV116" s="463">
        <f>+COUNTIF(CO116,"&gt;0")*FTE</f>
        <v>0</v>
      </c>
      <c r="HW116" s="463">
        <f>+COUNTIF(CP116,"&gt;0")*FTE</f>
        <v>0</v>
      </c>
      <c r="HX116" s="463">
        <f>+COUNTIF(CQ116,"&gt;0")*FTE</f>
        <v>0</v>
      </c>
      <c r="HY116" s="463">
        <f>+COUNTIF(CR116,"&gt;0")*FTE</f>
        <v>0</v>
      </c>
      <c r="HZ116" s="463">
        <f>+COUNTIF(CS116,"&gt;0")*FTE</f>
        <v>0</v>
      </c>
      <c r="IA116" s="463">
        <f>+COUNTIF(CT116,"&gt;0")*FTE</f>
        <v>0</v>
      </c>
      <c r="IB116" s="463">
        <f>+COUNTIF(CU116,"&gt;0")*FTE</f>
        <v>0</v>
      </c>
      <c r="IC116" s="463">
        <f>+COUNTIF(CV116,"&gt;0")*FTE</f>
        <v>0</v>
      </c>
      <c r="ID116" s="463">
        <f>+COUNTIF(CW116,"&gt;0")*FTE</f>
        <v>0</v>
      </c>
      <c r="IE116" s="463">
        <f>+COUNTIF(CX116,"&gt;0")*FTE</f>
        <v>0</v>
      </c>
      <c r="IF116" s="463">
        <f>+COUNTIF(CY116,"&gt;0")*FTE</f>
        <v>0</v>
      </c>
      <c r="IG116" s="463">
        <f>+COUNTIF(CZ116,"&gt;0")*FTE</f>
        <v>0</v>
      </c>
      <c r="IH116" s="463">
        <f>+COUNTIF(DA116,"&gt;0")*FTE</f>
        <v>0</v>
      </c>
      <c r="II116" s="463">
        <f>+COUNTIF(DB116,"&gt;0")*FTE</f>
        <v>0</v>
      </c>
      <c r="IJ116" s="463">
        <f>+COUNTIF(DC116,"&gt;0")*FTE</f>
        <v>0</v>
      </c>
      <c r="IK116" s="463">
        <f>+COUNTIF(DD116,"&gt;0")*FTE</f>
        <v>0</v>
      </c>
      <c r="IL116" s="463">
        <f>+COUNTIF(DE116,"&gt;0")*FTE</f>
        <v>0</v>
      </c>
      <c r="IM116" s="463">
        <f>+COUNTIF(DF116,"&gt;0")*FTE</f>
        <v>0</v>
      </c>
      <c r="IN116" s="463">
        <f>+COUNTIF(DG116,"&gt;0")*FTE</f>
        <v>0</v>
      </c>
      <c r="IO116" s="463">
        <f>+COUNTIF(DH116,"&gt;0")*FTE</f>
        <v>0</v>
      </c>
      <c r="IP116" s="463">
        <f>+COUNTIF(DI116,"&gt;0")*FTE</f>
        <v>0</v>
      </c>
      <c r="IQ116" s="463">
        <f>+COUNTIF(DJ116,"&gt;0")*FTE</f>
        <v>0</v>
      </c>
      <c r="IR116" s="463">
        <f>+COUNTIF(DK116,"&gt;0")*FTE</f>
        <v>0</v>
      </c>
      <c r="IS116" s="463">
        <f>+COUNTIF(DL116,"&gt;0")*FTE</f>
        <v>0</v>
      </c>
      <c r="IT116" s="463">
        <f>+COUNTIF(DM116,"&gt;0")*FTE</f>
        <v>0</v>
      </c>
      <c r="IU116" s="463">
        <f>+COUNTIF(DN116,"&gt;0")*FTE</f>
        <v>0</v>
      </c>
      <c r="IV116" s="463">
        <f>+COUNTIF(DO116,"&gt;0")*FTE</f>
        <v>0</v>
      </c>
      <c r="IW116" s="463">
        <f>+COUNTIF(DP116,"&gt;0")*FTE</f>
        <v>0</v>
      </c>
      <c r="IX116" s="463">
        <f>+COUNTIF(DQ116,"&gt;0")*FTE</f>
        <v>0</v>
      </c>
      <c r="IY116" s="463">
        <f>+COUNTIF(DR116,"&gt;0")*FTE</f>
        <v>0</v>
      </c>
      <c r="IZ116" s="463">
        <f>+COUNTIF(DS116,"&gt;0")*FTE</f>
        <v>0</v>
      </c>
      <c r="JA116" s="463">
        <f>+COUNTIF(DT116,"&gt;0")*FTE</f>
        <v>0</v>
      </c>
      <c r="JB116" s="463">
        <f>+COUNTIF(DU116,"&gt;0")*FTE</f>
        <v>0</v>
      </c>
      <c r="JC116" s="463">
        <f>+COUNTIF(DV116,"&gt;0")*FTE</f>
        <v>0</v>
      </c>
      <c r="JD116" s="463">
        <f>+COUNTIF(DW116,"&gt;0")*FTE</f>
        <v>0</v>
      </c>
      <c r="JE116" s="463">
        <f>+COUNTIF(DX116,"&gt;0")*FTE</f>
        <v>0</v>
      </c>
      <c r="JF116" s="463">
        <f>+COUNTIF(DY116,"&gt;0")*FTE</f>
        <v>0</v>
      </c>
      <c r="JG116" s="463">
        <f>+COUNTIF(DZ116,"&gt;0")*FTE</f>
        <v>0</v>
      </c>
      <c r="JH116" s="463">
        <f>+COUNTIF(EA116,"&gt;0")*FTE</f>
        <v>0</v>
      </c>
      <c r="JI116" s="463">
        <f>+COUNTIF(EB116,"&gt;0")*FTE</f>
        <v>0</v>
      </c>
      <c r="JJ116" s="463">
        <f>+COUNTIF(EC116,"&gt;0")*FTE</f>
        <v>0</v>
      </c>
      <c r="JK116" s="463">
        <f>+COUNTIF(ED116,"&gt;0")*FTE</f>
        <v>0</v>
      </c>
      <c r="JL116" s="463">
        <f>+COUNTIF(EE116,"&gt;0")*FTE</f>
        <v>0</v>
      </c>
      <c r="JM116" s="463">
        <f>+COUNTIF(EF116,"&gt;0")*FTE</f>
        <v>0</v>
      </c>
      <c r="JN116" s="463">
        <f>+COUNTIF(EG116,"&gt;0")*FTE</f>
        <v>0</v>
      </c>
      <c r="JO116" s="463">
        <f>+COUNTIF(EH116,"&gt;0")*FTE</f>
        <v>0</v>
      </c>
      <c r="JP116" s="463">
        <f>+COUNTIF(EI116,"&gt;0")*FTE</f>
        <v>0</v>
      </c>
      <c r="JQ116" s="463">
        <f>+COUNTIF(EJ116,"&gt;0")*FTE</f>
        <v>0</v>
      </c>
      <c r="JR116" s="463">
        <f>+COUNTIF(EK116,"&gt;0")*FTE</f>
        <v>0</v>
      </c>
      <c r="JS116" s="463">
        <f>+COUNTIF(EL116,"&gt;0")*FTE</f>
        <v>0</v>
      </c>
      <c r="JT116" s="463">
        <f>+COUNTIF(EM116,"&gt;0")*FTE</f>
        <v>0</v>
      </c>
      <c r="JU116" s="463">
        <f>+COUNTIF(EN116,"&gt;0")*FTE</f>
        <v>0</v>
      </c>
      <c r="JV116" s="463">
        <f>+COUNTIF(EO116,"&gt;0")*FTE</f>
        <v>0</v>
      </c>
      <c r="JW116" s="463">
        <f>+COUNTIF(EP116,"&gt;0")*FTE</f>
        <v>0</v>
      </c>
      <c r="JX116" s="463">
        <f>+COUNTIF(EQ116,"&gt;0")*FTE</f>
        <v>0</v>
      </c>
      <c r="JY116" s="463">
        <f>+COUNTIF(ER116,"&gt;0")*FTE</f>
        <v>0</v>
      </c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</row>
    <row r="117" ht="12.75" customHeight="1">
      <c r="A117" s="467"/>
      <c r="B117" s="516"/>
      <c r="C117" s="517"/>
      <c r="D117" s="518"/>
      <c r="E117" s="519"/>
      <c r="F117" s="518"/>
      <c r="G117" s="518"/>
      <c r="H117" s="518"/>
      <c r="I117" s="518"/>
      <c r="J117" s="520"/>
      <c r="K117" s="465">
        <f>+DATE((Starting_Year+F117-1)*ISNUMBER(F117)+2099*ISBLANK(F117),G117*ISNUMBER(G117)+12*ISBLANK(G117),1)</f>
        <v>73020</v>
      </c>
      <c r="L117" s="466">
        <f>+DATE((Starting_Year+H117-1)*ISNUMBER(H117)+2099*ISBLANK(H117),I117*ISNUMBER(I117)+12*ISBLANK(I117),1)</f>
        <v>73020</v>
      </c>
      <c r="M117" s="171">
        <f t="shared" si="98"/>
        <v>0</v>
      </c>
      <c r="N117" s="458" t="str">
        <f t="shared" si="99"/>
        <v/>
      </c>
      <c r="O117" s="82"/>
      <c r="P117" s="459"/>
      <c r="Q117" s="460">
        <f>(Q$70&gt;=Hire_Date)*Monthly_Salary+(AND(Q$68&lt;&gt;Hire_Month)*P117+AND(Q$68=Hire_Month,P117&gt;0)*P117*(1+Annual_Cost_of_Living_Adjustment))*(End_Date&gt;=Q$70)</f>
        <v>0</v>
      </c>
      <c r="R117" s="460">
        <f>(R$70=Hire_Date)*Monthly_Salary+(AND(R$68&lt;&gt;Hire_Month)*Q117+AND(R$68=Hire_Month,Q117&gt;0)*Q117*(1+Annual_Cost_of_Living_Adjustment))*(End_Date&gt;=R$70)</f>
        <v>0</v>
      </c>
      <c r="S117" s="460">
        <f>(S$70=Hire_Date)*Monthly_Salary+(AND(S$68&lt;&gt;Hire_Month)*R117+AND(S$68=Hire_Month,R117&gt;0)*R117*(1+Annual_Cost_of_Living_Adjustment))*(End_Date&gt;=S$70)</f>
        <v>0</v>
      </c>
      <c r="T117" s="460">
        <f>(T$70=Hire_Date)*Monthly_Salary+(AND(T$68&lt;&gt;Hire_Month)*S117+AND(T$68=Hire_Month,S117&gt;0)*S117*(1+Annual_Cost_of_Living_Adjustment))*(End_Date&gt;=T$70)</f>
        <v>0</v>
      </c>
      <c r="U117" s="460">
        <f>(U$70=Hire_Date)*Monthly_Salary+(AND(U$68&lt;&gt;Hire_Month)*T117+AND(U$68=Hire_Month,T117&gt;0)*T117*(1+Annual_Cost_of_Living_Adjustment))*(End_Date&gt;=U$70)</f>
        <v>0</v>
      </c>
      <c r="V117" s="460">
        <f>(V$70=Hire_Date)*Monthly_Salary+(AND(V$68&lt;&gt;Hire_Month)*U117+AND(V$68=Hire_Month,U117&gt;0)*U117*(1+Annual_Cost_of_Living_Adjustment))*(End_Date&gt;=V$70)</f>
        <v>0</v>
      </c>
      <c r="W117" s="460">
        <f>(W$70=Hire_Date)*Monthly_Salary+(AND(W$68&lt;&gt;Hire_Month)*V117+AND(W$68=Hire_Month,V117&gt;0)*V117*(1+Annual_Cost_of_Living_Adjustment))*(End_Date&gt;=W$70)</f>
        <v>0</v>
      </c>
      <c r="X117" s="460">
        <f>(X$70=Hire_Date)*Monthly_Salary+(AND(X$68&lt;&gt;Hire_Month)*W117+AND(X$68=Hire_Month,W117&gt;0)*W117*(1+Annual_Cost_of_Living_Adjustment))*(End_Date&gt;=X$70)</f>
        <v>0</v>
      </c>
      <c r="Y117" s="460">
        <f>(Y$70=Hire_Date)*Monthly_Salary+(AND(Y$68&lt;&gt;Hire_Month)*X117+AND(Y$68=Hire_Month,X117&gt;0)*X117*(1+Annual_Cost_of_Living_Adjustment))*(End_Date&gt;=Y$70)</f>
        <v>0</v>
      </c>
      <c r="Z117" s="460">
        <f>(Z$70=Hire_Date)*Monthly_Salary+(AND(Z$68&lt;&gt;Hire_Month)*Y117+AND(Z$68=Hire_Month,Y117&gt;0)*Y117*(1+Annual_Cost_of_Living_Adjustment))*(End_Date&gt;=Z$70)</f>
        <v>0</v>
      </c>
      <c r="AA117" s="460">
        <f>(AA$70=Hire_Date)*Monthly_Salary+(AND(AA$68&lt;&gt;Hire_Month)*Z117+AND(AA$68=Hire_Month,Z117&gt;0)*Z117*(1+Annual_Cost_of_Living_Adjustment))*(End_Date&gt;=AA$70)</f>
        <v>0</v>
      </c>
      <c r="AB117" s="460">
        <f>(AB$70=Hire_Date)*Monthly_Salary+(AND(AB$68&lt;&gt;Hire_Month)*AA117+AND(AB$68=Hire_Month,AA117&gt;0)*AA117*(1+Annual_Cost_of_Living_Adjustment))*(End_Date&gt;=AB$70)</f>
        <v>0</v>
      </c>
      <c r="AC117" s="460">
        <f>(AC$70=Hire_Date)*Monthly_Salary+(AND(AC$68&lt;&gt;Hire_Month)*AB117+AND(AC$68=Hire_Month,AB117&gt;0)*AB117*(1+Annual_Cost_of_Living_Adjustment))*(End_Date&gt;=AC$70)</f>
        <v>0</v>
      </c>
      <c r="AD117" s="460">
        <f>(AD$70=Hire_Date)*Monthly_Salary+(AND(AD$68&lt;&gt;Hire_Month)*AC117+AND(AD$68=Hire_Month,AC117&gt;0)*AC117*(1+Annual_Cost_of_Living_Adjustment))*(End_Date&gt;=AD$70)</f>
        <v>0</v>
      </c>
      <c r="AE117" s="460">
        <f>(AE$70=Hire_Date)*Monthly_Salary+(AND(AE$68&lt;&gt;Hire_Month)*AD117+AND(AE$68=Hire_Month,AD117&gt;0)*AD117*(1+Annual_Cost_of_Living_Adjustment))*(End_Date&gt;=AE$70)</f>
        <v>0</v>
      </c>
      <c r="AF117" s="460">
        <f>(AF$70=Hire_Date)*Monthly_Salary+(AND(AF$68&lt;&gt;Hire_Month)*AE117+AND(AF$68=Hire_Month,AE117&gt;0)*AE117*(1+Annual_Cost_of_Living_Adjustment))*(End_Date&gt;=AF$70)</f>
        <v>0</v>
      </c>
      <c r="AG117" s="460">
        <f>(AG$70=Hire_Date)*Monthly_Salary+(AND(AG$68&lt;&gt;Hire_Month)*AF117+AND(AG$68=Hire_Month,AF117&gt;0)*AF117*(1+Annual_Cost_of_Living_Adjustment))*(End_Date&gt;=AG$70)</f>
        <v>0</v>
      </c>
      <c r="AH117" s="460">
        <f>(AH$70=Hire_Date)*Monthly_Salary+(AND(AH$68&lt;&gt;Hire_Month)*AG117+AND(AH$68=Hire_Month,AG117&gt;0)*AG117*(1+Annual_Cost_of_Living_Adjustment))*(End_Date&gt;=AH$70)</f>
        <v>0</v>
      </c>
      <c r="AI117" s="460">
        <f>(AI$70=Hire_Date)*Monthly_Salary+(AND(AI$68&lt;&gt;Hire_Month)*AH117+AND(AI$68=Hire_Month,AH117&gt;0)*AH117*(1+Annual_Cost_of_Living_Adjustment))*(End_Date&gt;=AI$70)</f>
        <v>0</v>
      </c>
      <c r="AJ117" s="460">
        <f>(AJ$70=Hire_Date)*Monthly_Salary+(AND(AJ$68&lt;&gt;Hire_Month)*AI117+AND(AJ$68=Hire_Month,AI117&gt;0)*AI117*(1+Annual_Cost_of_Living_Adjustment))*(End_Date&gt;=AJ$70)</f>
        <v>0</v>
      </c>
      <c r="AK117" s="460">
        <f>(AK$70=Hire_Date)*Monthly_Salary+(AND(AK$68&lt;&gt;Hire_Month)*AJ117+AND(AK$68=Hire_Month,AJ117&gt;0)*AJ117*(1+Annual_Cost_of_Living_Adjustment))*(End_Date&gt;=AK$70)</f>
        <v>0</v>
      </c>
      <c r="AL117" s="460">
        <f>(AL$70=Hire_Date)*Monthly_Salary+(AND(AL$68&lt;&gt;Hire_Month)*AK117+AND(AL$68=Hire_Month,AK117&gt;0)*AK117*(1+Annual_Cost_of_Living_Adjustment))*(End_Date&gt;=AL$70)</f>
        <v>0</v>
      </c>
      <c r="AM117" s="460">
        <f>(AM$70=Hire_Date)*Monthly_Salary+(AND(AM$68&lt;&gt;Hire_Month)*AL117+AND(AM$68=Hire_Month,AL117&gt;0)*AL117*(1+Annual_Cost_of_Living_Adjustment))*(End_Date&gt;=AM$70)</f>
        <v>0</v>
      </c>
      <c r="AN117" s="460">
        <f>(AN$70=Hire_Date)*Monthly_Salary+(AND(AN$68&lt;&gt;Hire_Month)*AM117+AND(AN$68=Hire_Month,AM117&gt;0)*AM117*(1+Annual_Cost_of_Living_Adjustment))*(End_Date&gt;=AN$70)</f>
        <v>0</v>
      </c>
      <c r="AO117" s="460">
        <f>(AO$70=Hire_Date)*Monthly_Salary+(AND(AO$68&lt;&gt;Hire_Month)*AN117+AND(AO$68=Hire_Month,AN117&gt;0)*AN117*(1+Annual_Cost_of_Living_Adjustment))*(End_Date&gt;=AO$70)</f>
        <v>0</v>
      </c>
      <c r="AP117" s="460">
        <f>(AP$70=Hire_Date)*Monthly_Salary+(AND(AP$68&lt;&gt;Hire_Month)*AO117+AND(AP$68=Hire_Month,AO117&gt;0)*AO117*(1+Annual_Cost_of_Living_Adjustment))*(End_Date&gt;=AP$70)</f>
        <v>0</v>
      </c>
      <c r="AQ117" s="460">
        <f>(AQ$70=Hire_Date)*Monthly_Salary+(AND(AQ$68&lt;&gt;Hire_Month)*AP117+AND(AQ$68=Hire_Month,AP117&gt;0)*AP117*(1+Annual_Cost_of_Living_Adjustment))*(End_Date&gt;=AQ$70)</f>
        <v>0</v>
      </c>
      <c r="AR117" s="460">
        <f>(AR$70=Hire_Date)*Monthly_Salary+(AND(AR$68&lt;&gt;Hire_Month)*AQ117+AND(AR$68=Hire_Month,AQ117&gt;0)*AQ117*(1+Annual_Cost_of_Living_Adjustment))*(End_Date&gt;=AR$70)</f>
        <v>0</v>
      </c>
      <c r="AS117" s="460">
        <f>(AS$70=Hire_Date)*Monthly_Salary+(AND(AS$68&lt;&gt;Hire_Month)*AR117+AND(AS$68=Hire_Month,AR117&gt;0)*AR117*(1+Annual_Cost_of_Living_Adjustment))*(End_Date&gt;=AS$70)</f>
        <v>0</v>
      </c>
      <c r="AT117" s="460">
        <f>(AT$70=Hire_Date)*Monthly_Salary+(AND(AT$68&lt;&gt;Hire_Month)*AS117+AND(AT$68=Hire_Month,AS117&gt;0)*AS117*(1+Annual_Cost_of_Living_Adjustment))*(End_Date&gt;=AT$70)</f>
        <v>0</v>
      </c>
      <c r="AU117" s="460">
        <f>(AU$70=Hire_Date)*Monthly_Salary+(AND(AU$68&lt;&gt;Hire_Month)*AT117+AND(AU$68=Hire_Month,AT117&gt;0)*AT117*(1+Annual_Cost_of_Living_Adjustment))*(End_Date&gt;=AU$70)</f>
        <v>0</v>
      </c>
      <c r="AV117" s="460">
        <f>(AV$70=Hire_Date)*Monthly_Salary+(AND(AV$68&lt;&gt;Hire_Month)*AU117+AND(AV$68=Hire_Month,AU117&gt;0)*AU117*(1+Annual_Cost_of_Living_Adjustment))*(End_Date&gt;=AV$70)</f>
        <v>0</v>
      </c>
      <c r="AW117" s="460">
        <f>(AW$70=Hire_Date)*Monthly_Salary+(AND(AW$68&lt;&gt;Hire_Month)*AV117+AND(AW$68=Hire_Month,AV117&gt;0)*AV117*(1+Annual_Cost_of_Living_Adjustment))*(End_Date&gt;=AW$70)</f>
        <v>0</v>
      </c>
      <c r="AX117" s="460">
        <f>(AX$70=Hire_Date)*Monthly_Salary+(AND(AX$68&lt;&gt;Hire_Month)*AW117+AND(AX$68=Hire_Month,AW117&gt;0)*AW117*(1+Annual_Cost_of_Living_Adjustment))*(End_Date&gt;=AX$70)</f>
        <v>0</v>
      </c>
      <c r="AY117" s="460">
        <f>(AY$70=Hire_Date)*Monthly_Salary+(AND(AY$68&lt;&gt;Hire_Month)*AX117+AND(AY$68=Hire_Month,AX117&gt;0)*AX117*(1+Annual_Cost_of_Living_Adjustment))*(End_Date&gt;=AY$70)</f>
        <v>0</v>
      </c>
      <c r="AZ117" s="460">
        <f>(AZ$70=Hire_Date)*Monthly_Salary+(AND(AZ$68&lt;&gt;Hire_Month)*AY117+AND(AZ$68=Hire_Month,AY117&gt;0)*AY117*(1+Annual_Cost_of_Living_Adjustment))*(End_Date&gt;=AZ$70)</f>
        <v>0</v>
      </c>
      <c r="BA117" s="460">
        <f>(BA$70=Hire_Date)*Monthly_Salary+(AND(BA$68&lt;&gt;Hire_Month)*AZ117+AND(BA$68=Hire_Month,AZ117&gt;0)*AZ117*(1+Annual_Cost_of_Living_Adjustment))*(End_Date&gt;=BA$70)</f>
        <v>0</v>
      </c>
      <c r="BB117" s="460">
        <f>(BB$70=Hire_Date)*Monthly_Salary+(AND(BB$68&lt;&gt;Hire_Month)*BA117+AND(BB$68=Hire_Month,BA117&gt;0)*BA117*(1+Annual_Cost_of_Living_Adjustment))*(End_Date&gt;=BB$70)</f>
        <v>0</v>
      </c>
      <c r="BC117" s="460">
        <f>(BC$70=Hire_Date)*Monthly_Salary+(AND(BC$68&lt;&gt;Hire_Month)*BB117+AND(BC$68=Hire_Month,BB117&gt;0)*BB117*(1+Annual_Cost_of_Living_Adjustment))*(End_Date&gt;=BC$70)</f>
        <v>0</v>
      </c>
      <c r="BD117" s="460">
        <f>(BD$70=Hire_Date)*Monthly_Salary+(AND(BD$68&lt;&gt;Hire_Month)*BC117+AND(BD$68=Hire_Month,BC117&gt;0)*BC117*(1+Annual_Cost_of_Living_Adjustment))*(End_Date&gt;=BD$70)</f>
        <v>0</v>
      </c>
      <c r="BE117" s="460">
        <f>(BE$70=Hire_Date)*Monthly_Salary+(AND(BE$68&lt;&gt;Hire_Month)*BD117+AND(BE$68=Hire_Month,BD117&gt;0)*BD117*(1+Annual_Cost_of_Living_Adjustment))*(End_Date&gt;=BE$70)</f>
        <v>0</v>
      </c>
      <c r="BF117" s="460">
        <f>(BF$70=Hire_Date)*Monthly_Salary+(AND(BF$68&lt;&gt;Hire_Month)*BE117+AND(BF$68=Hire_Month,BE117&gt;0)*BE117*(1+Annual_Cost_of_Living_Adjustment))*(End_Date&gt;=BF$70)</f>
        <v>0</v>
      </c>
      <c r="BG117" s="460">
        <f>(BG$70=Hire_Date)*Monthly_Salary+(AND(BG$68&lt;&gt;Hire_Month)*BF117+AND(BG$68=Hire_Month,BF117&gt;0)*BF117*(1+Annual_Cost_of_Living_Adjustment))*(End_Date&gt;=BG$70)</f>
        <v>0</v>
      </c>
      <c r="BH117" s="460">
        <f>(BH$70=Hire_Date)*Monthly_Salary+(AND(BH$68&lt;&gt;Hire_Month)*BG117+AND(BH$68=Hire_Month,BG117&gt;0)*BG117*(1+Annual_Cost_of_Living_Adjustment))*(End_Date&gt;=BH$70)</f>
        <v>0</v>
      </c>
      <c r="BI117" s="460">
        <f>(BI$70=Hire_Date)*Monthly_Salary+(AND(BI$68&lt;&gt;Hire_Month)*BH117+AND(BI$68=Hire_Month,BH117&gt;0)*BH117*(1+Annual_Cost_of_Living_Adjustment))*(End_Date&gt;=BI$70)</f>
        <v>0</v>
      </c>
      <c r="BJ117" s="460">
        <f>(BJ$70=Hire_Date)*Monthly_Salary+(AND(BJ$68&lt;&gt;Hire_Month)*BI117+AND(BJ$68=Hire_Month,BI117&gt;0)*BI117*(1+Annual_Cost_of_Living_Adjustment))*(End_Date&gt;=BJ$70)</f>
        <v>0</v>
      </c>
      <c r="BK117" s="460">
        <f>(BK$70=Hire_Date)*Monthly_Salary+(AND(BK$68&lt;&gt;Hire_Month)*BJ117+AND(BK$68=Hire_Month,BJ117&gt;0)*BJ117*(1+Annual_Cost_of_Living_Adjustment))*(End_Date&gt;=BK$70)</f>
        <v>0</v>
      </c>
      <c r="BL117" s="460">
        <f>(BL$70=Hire_Date)*Monthly_Salary+(AND(BL$68&lt;&gt;Hire_Month)*BK117+AND(BL$68=Hire_Month,BK117&gt;0)*BK117*(1+Annual_Cost_of_Living_Adjustment))*(End_Date&gt;=BL$70)</f>
        <v>0</v>
      </c>
      <c r="BM117" s="460">
        <f>(BM$70=Hire_Date)*Monthly_Salary+(AND(BM$68&lt;&gt;Hire_Month)*BL117+AND(BM$68=Hire_Month,BL117&gt;0)*BL117*(1+Annual_Cost_of_Living_Adjustment))*(End_Date&gt;=BM$70)</f>
        <v>0</v>
      </c>
      <c r="BN117" s="460">
        <f>(BN$70=Hire_Date)*Monthly_Salary+(AND(BN$68&lt;&gt;Hire_Month)*BM117+AND(BN$68=Hire_Month,BM117&gt;0)*BM117*(1+Annual_Cost_of_Living_Adjustment))*(End_Date&gt;=BN$70)</f>
        <v>0</v>
      </c>
      <c r="BO117" s="460">
        <f>(BO$70=Hire_Date)*Monthly_Salary+(AND(BO$68&lt;&gt;Hire_Month)*BN117+AND(BO$68=Hire_Month,BN117&gt;0)*BN117*(1+Annual_Cost_of_Living_Adjustment))*(End_Date&gt;=BO$70)</f>
        <v>0</v>
      </c>
      <c r="BP117" s="460">
        <f>(BP$70=Hire_Date)*Monthly_Salary+(AND(BP$68&lt;&gt;Hire_Month)*BO117+AND(BP$68=Hire_Month,BO117&gt;0)*BO117*(1+Annual_Cost_of_Living_Adjustment))*(End_Date&gt;=BP$70)</f>
        <v>0</v>
      </c>
      <c r="BQ117" s="460">
        <f>(BQ$70=Hire_Date)*Monthly_Salary+(AND(BQ$68&lt;&gt;Hire_Month)*BP117+AND(BQ$68=Hire_Month,BP117&gt;0)*BP117*(1+Annual_Cost_of_Living_Adjustment))*(End_Date&gt;=BQ$70)</f>
        <v>0</v>
      </c>
      <c r="BR117" s="460">
        <f>(BR$70=Hire_Date)*Monthly_Salary+(AND(BR$68&lt;&gt;Hire_Month)*BQ117+AND(BR$68=Hire_Month,BQ117&gt;0)*BQ117*(1+Annual_Cost_of_Living_Adjustment))*(End_Date&gt;=BR$70)</f>
        <v>0</v>
      </c>
      <c r="BS117" s="460">
        <f>(BS$70=Hire_Date)*Monthly_Salary+(AND(BS$68&lt;&gt;Hire_Month)*BR117+AND(BS$68=Hire_Month,BR117&gt;0)*BR117*(1+Annual_Cost_of_Living_Adjustment))*(End_Date&gt;=BS$70)</f>
        <v>0</v>
      </c>
      <c r="BT117" s="460">
        <f>(BT$70=Hire_Date)*Monthly_Salary+(AND(BT$68&lt;&gt;Hire_Month)*BS117+AND(BT$68=Hire_Month,BS117&gt;0)*BS117*(1+Annual_Cost_of_Living_Adjustment))*(End_Date&gt;=BT$70)</f>
        <v>0</v>
      </c>
      <c r="BU117" s="460">
        <f>(BU$70=Hire_Date)*Monthly_Salary+(AND(BU$68&lt;&gt;Hire_Month)*BT117+AND(BU$68=Hire_Month,BT117&gt;0)*BT117*(1+Annual_Cost_of_Living_Adjustment))*(End_Date&gt;=BU$70)</f>
        <v>0</v>
      </c>
      <c r="BV117" s="460">
        <f>(BV$70=Hire_Date)*Monthly_Salary+(AND(BV$68&lt;&gt;Hire_Month)*BU117+AND(BV$68=Hire_Month,BU117&gt;0)*BU117*(1+Annual_Cost_of_Living_Adjustment))*(End_Date&gt;=BV$70)</f>
        <v>0</v>
      </c>
      <c r="BW117" s="460">
        <f>(BW$70=Hire_Date)*Monthly_Salary+(AND(BW$68&lt;&gt;Hire_Month)*BV117+AND(BW$68=Hire_Month,BV117&gt;0)*BV117*(1+Annual_Cost_of_Living_Adjustment))*(End_Date&gt;=BW$70)</f>
        <v>0</v>
      </c>
      <c r="BX117" s="460">
        <f>(BX$70=Hire_Date)*Monthly_Salary+(AND(BX$68&lt;&gt;Hire_Month)*BW117+AND(BX$68=Hire_Month,BW117&gt;0)*BW117*(1+Annual_Cost_of_Living_Adjustment))*(End_Date&gt;=BX$70)</f>
        <v>0</v>
      </c>
      <c r="BY117" s="460">
        <f>(BY$70=Hire_Date)*Monthly_Salary+(AND(BY$68&lt;&gt;Hire_Month)*BX117+AND(BY$68=Hire_Month,BX117&gt;0)*BX117*(1+Annual_Cost_of_Living_Adjustment))*(End_Date&gt;=BY$70)</f>
        <v>0</v>
      </c>
      <c r="BZ117" s="460">
        <f>(BZ$70=Hire_Date)*Monthly_Salary+(AND(BZ$68&lt;&gt;Hire_Month)*BY117+AND(BZ$68=Hire_Month,BY117&gt;0)*BY117*(1+Annual_Cost_of_Living_Adjustment))*(End_Date&gt;=BZ$70)</f>
        <v>0</v>
      </c>
      <c r="CA117" s="460">
        <f>(CA$70=Hire_Date)*Monthly_Salary+(AND(CA$68&lt;&gt;Hire_Month)*BZ117+AND(CA$68=Hire_Month,BZ117&gt;0)*BZ117*(1+Annual_Cost_of_Living_Adjustment))*(End_Date&gt;=CA$70)</f>
        <v>0</v>
      </c>
      <c r="CB117" s="460">
        <f>(CB$70=Hire_Date)*Monthly_Salary+(AND(CB$68&lt;&gt;Hire_Month)*CA117+AND(CB$68=Hire_Month,CA117&gt;0)*CA117*(1+Annual_Cost_of_Living_Adjustment))*(End_Date&gt;=CB$70)</f>
        <v>0</v>
      </c>
      <c r="CC117" s="460">
        <f>(CC$70=Hire_Date)*Monthly_Salary+(AND(CC$68&lt;&gt;Hire_Month)*CB117+AND(CC$68=Hire_Month,CB117&gt;0)*CB117*(1+Annual_Cost_of_Living_Adjustment))*(End_Date&gt;=CC$70)</f>
        <v>0</v>
      </c>
      <c r="CD117" s="460">
        <f>(CD$70=Hire_Date)*Monthly_Salary+(AND(CD$68&lt;&gt;Hire_Month)*CC117+AND(CD$68=Hire_Month,CC117&gt;0)*CC117*(1+Annual_Cost_of_Living_Adjustment))*(End_Date&gt;=CD$70)</f>
        <v>0</v>
      </c>
      <c r="CE117" s="460">
        <f>(CE$70=Hire_Date)*Monthly_Salary+(AND(CE$68&lt;&gt;Hire_Month)*CD117+AND(CE$68=Hire_Month,CD117&gt;0)*CD117*(1+Annual_Cost_of_Living_Adjustment))*(End_Date&gt;=CE$70)</f>
        <v>0</v>
      </c>
      <c r="CF117" s="460">
        <f>(CF$70=Hire_Date)*Monthly_Salary+(AND(CF$68&lt;&gt;Hire_Month)*CE117+AND(CF$68=Hire_Month,CE117&gt;0)*CE117*(1+Annual_Cost_of_Living_Adjustment))*(End_Date&gt;=CF$70)</f>
        <v>0</v>
      </c>
      <c r="CG117" s="460">
        <f>(CG$70=Hire_Date)*Monthly_Salary+(AND(CG$68&lt;&gt;Hire_Month)*CF117+AND(CG$68=Hire_Month,CF117&gt;0)*CF117*(1+Annual_Cost_of_Living_Adjustment))*(End_Date&gt;=CG$70)</f>
        <v>0</v>
      </c>
      <c r="CH117" s="460">
        <f>(CH$70=Hire_Date)*Monthly_Salary+(AND(CH$68&lt;&gt;Hire_Month)*CG117+AND(CH$68=Hire_Month,CG117&gt;0)*CG117*(1+Annual_Cost_of_Living_Adjustment))*(End_Date&gt;=CH$70)</f>
        <v>0</v>
      </c>
      <c r="CI117" s="460">
        <f>(CI$70=Hire_Date)*Monthly_Salary+(AND(CI$68&lt;&gt;Hire_Month)*CH117+AND(CI$68=Hire_Month,CH117&gt;0)*CH117*(1+Annual_Cost_of_Living_Adjustment))*(End_Date&gt;=CI$70)</f>
        <v>0</v>
      </c>
      <c r="CJ117" s="460">
        <f>(CJ$70=Hire_Date)*Monthly_Salary+(AND(CJ$68&lt;&gt;Hire_Month)*CI117+AND(CJ$68=Hire_Month,CI117&gt;0)*CI117*(1+Annual_Cost_of_Living_Adjustment))*(End_Date&gt;=CJ$70)</f>
        <v>0</v>
      </c>
      <c r="CK117" s="460">
        <f>(CK$70=Hire_Date)*Monthly_Salary+(AND(CK$68&lt;&gt;Hire_Month)*CJ117+AND(CK$68=Hire_Month,CJ117&gt;0)*CJ117*(1+Annual_Cost_of_Living_Adjustment))*(End_Date&gt;=CK$70)</f>
        <v>0</v>
      </c>
      <c r="CL117" s="460">
        <f>(CL$70=Hire_Date)*Monthly_Salary+(AND(CL$68&lt;&gt;Hire_Month)*CK117+AND(CL$68=Hire_Month,CK117&gt;0)*CK117*(1+Annual_Cost_of_Living_Adjustment))*(End_Date&gt;=CL$70)</f>
        <v>0</v>
      </c>
      <c r="CM117" s="460">
        <f>(CM$70=Hire_Date)*Monthly_Salary+(AND(CM$68&lt;&gt;Hire_Month)*CL117+AND(CM$68=Hire_Month,CL117&gt;0)*CL117*(1+Annual_Cost_of_Living_Adjustment))*(End_Date&gt;=CM$70)</f>
        <v>0</v>
      </c>
      <c r="CN117" s="460">
        <f>(CN$70=Hire_Date)*Monthly_Salary+(AND(CN$68&lt;&gt;Hire_Month)*CM117+AND(CN$68=Hire_Month,CM117&gt;0)*CM117*(1+Annual_Cost_of_Living_Adjustment))*(End_Date&gt;=CN$70)</f>
        <v>0</v>
      </c>
      <c r="CO117" s="460">
        <f>(CO$70=Hire_Date)*Monthly_Salary+(AND(CO$68&lt;&gt;Hire_Month)*CN117+AND(CO$68=Hire_Month,CN117&gt;0)*CN117*(1+Annual_Cost_of_Living_Adjustment))*(End_Date&gt;=CO$70)</f>
        <v>0</v>
      </c>
      <c r="CP117" s="460">
        <f>(CP$70=Hire_Date)*Monthly_Salary+(AND(CP$68&lt;&gt;Hire_Month)*CO117+AND(CP$68=Hire_Month,CO117&gt;0)*CO117*(1+Annual_Cost_of_Living_Adjustment))*(End_Date&gt;=CP$70)</f>
        <v>0</v>
      </c>
      <c r="CQ117" s="460">
        <f>(CQ$70=Hire_Date)*Monthly_Salary+(AND(CQ$68&lt;&gt;Hire_Month)*CP117+AND(CQ$68=Hire_Month,CP117&gt;0)*CP117*(1+Annual_Cost_of_Living_Adjustment))*(End_Date&gt;=CQ$70)</f>
        <v>0</v>
      </c>
      <c r="CR117" s="460">
        <f>(CR$70=Hire_Date)*Monthly_Salary+(AND(CR$68&lt;&gt;Hire_Month)*CQ117+AND(CR$68=Hire_Month,CQ117&gt;0)*CQ117*(1+Annual_Cost_of_Living_Adjustment))*(End_Date&gt;=CR$70)</f>
        <v>0</v>
      </c>
      <c r="CS117" s="460">
        <f>(CS$70=Hire_Date)*Monthly_Salary+(AND(CS$68&lt;&gt;Hire_Month)*CR117+AND(CS$68=Hire_Month,CR117&gt;0)*CR117*(1+Annual_Cost_of_Living_Adjustment))*(End_Date&gt;=CS$70)</f>
        <v>0</v>
      </c>
      <c r="CT117" s="460">
        <f>(CT$70=Hire_Date)*Monthly_Salary+(AND(CT$68&lt;&gt;Hire_Month)*CS117+AND(CT$68=Hire_Month,CS117&gt;0)*CS117*(1+Annual_Cost_of_Living_Adjustment))*(End_Date&gt;=CT$70)</f>
        <v>0</v>
      </c>
      <c r="CU117" s="460">
        <f>(CU$70=Hire_Date)*Monthly_Salary+(AND(CU$68&lt;&gt;Hire_Month)*CT117+AND(CU$68=Hire_Month,CT117&gt;0)*CT117*(1+Annual_Cost_of_Living_Adjustment))*(End_Date&gt;=CU$70)</f>
        <v>0</v>
      </c>
      <c r="CV117" s="460">
        <f>(CV$70=Hire_Date)*Monthly_Salary+(AND(CV$68&lt;&gt;Hire_Month)*CU117+AND(CV$68=Hire_Month,CU117&gt;0)*CU117*(1+Annual_Cost_of_Living_Adjustment))*(End_Date&gt;=CV$70)</f>
        <v>0</v>
      </c>
      <c r="CW117" s="460">
        <f>(CW$70=Hire_Date)*Monthly_Salary+(AND(CW$68&lt;&gt;Hire_Month)*CV117+AND(CW$68=Hire_Month,CV117&gt;0)*CV117*(1+Annual_Cost_of_Living_Adjustment))*(End_Date&gt;=CW$70)</f>
        <v>0</v>
      </c>
      <c r="CX117" s="460">
        <f>(CX$70=Hire_Date)*Monthly_Salary+(AND(CX$68&lt;&gt;Hire_Month)*CW117+AND(CX$68=Hire_Month,CW117&gt;0)*CW117*(1+Annual_Cost_of_Living_Adjustment))*(End_Date&gt;=CX$70)</f>
        <v>0</v>
      </c>
      <c r="CY117" s="460">
        <f>(CY$70=Hire_Date)*Monthly_Salary+(AND(CY$68&lt;&gt;Hire_Month)*CX117+AND(CY$68=Hire_Month,CX117&gt;0)*CX117*(1+Annual_Cost_of_Living_Adjustment))*(End_Date&gt;=CY$70)</f>
        <v>0</v>
      </c>
      <c r="CZ117" s="460">
        <f>(CZ$70=Hire_Date)*Monthly_Salary+(AND(CZ$68&lt;&gt;Hire_Month)*CY117+AND(CZ$68=Hire_Month,CY117&gt;0)*CY117*(1+Annual_Cost_of_Living_Adjustment))*(End_Date&gt;=CZ$70)</f>
        <v>0</v>
      </c>
      <c r="DA117" s="460">
        <f>(DA$70=Hire_Date)*Monthly_Salary+(AND(DA$68&lt;&gt;Hire_Month)*CZ117+AND(DA$68=Hire_Month,CZ117&gt;0)*CZ117*(1+Annual_Cost_of_Living_Adjustment))*(End_Date&gt;=DA$70)</f>
        <v>0</v>
      </c>
      <c r="DB117" s="460">
        <f>(DB$70=Hire_Date)*Monthly_Salary+(AND(DB$68&lt;&gt;Hire_Month)*DA117+AND(DB$68=Hire_Month,DA117&gt;0)*DA117*(1+Annual_Cost_of_Living_Adjustment))*(End_Date&gt;=DB$70)</f>
        <v>0</v>
      </c>
      <c r="DC117" s="460">
        <f>(DC$70=Hire_Date)*Monthly_Salary+(AND(DC$68&lt;&gt;Hire_Month)*DB117+AND(DC$68=Hire_Month,DB117&gt;0)*DB117*(1+Annual_Cost_of_Living_Adjustment))*(End_Date&gt;=DC$70)</f>
        <v>0</v>
      </c>
      <c r="DD117" s="460">
        <f>(DD$70=Hire_Date)*Monthly_Salary+(AND(DD$68&lt;&gt;Hire_Month)*DC117+AND(DD$68=Hire_Month,DC117&gt;0)*DC117*(1+Annual_Cost_of_Living_Adjustment))*(End_Date&gt;=DD$70)</f>
        <v>0</v>
      </c>
      <c r="DE117" s="460">
        <f>(DE$70=Hire_Date)*Monthly_Salary+(AND(DE$68&lt;&gt;Hire_Month)*DD117+AND(DE$68=Hire_Month,DD117&gt;0)*DD117*(1+Annual_Cost_of_Living_Adjustment))*(End_Date&gt;=DE$70)</f>
        <v>0</v>
      </c>
      <c r="DF117" s="460">
        <f>(DF$70=Hire_Date)*Monthly_Salary+(AND(DF$68&lt;&gt;Hire_Month)*DE117+AND(DF$68=Hire_Month,DE117&gt;0)*DE117*(1+Annual_Cost_of_Living_Adjustment))*(End_Date&gt;=DF$70)</f>
        <v>0</v>
      </c>
      <c r="DG117" s="460">
        <f>(DG$70=Hire_Date)*Monthly_Salary+(AND(DG$68&lt;&gt;Hire_Month)*DF117+AND(DG$68=Hire_Month,DF117&gt;0)*DF117*(1+Annual_Cost_of_Living_Adjustment))*(End_Date&gt;=DG$70)</f>
        <v>0</v>
      </c>
      <c r="DH117" s="460">
        <f>(DH$70=Hire_Date)*Monthly_Salary+(AND(DH$68&lt;&gt;Hire_Month)*DG117+AND(DH$68=Hire_Month,DG117&gt;0)*DG117*(1+Annual_Cost_of_Living_Adjustment))*(End_Date&gt;=DH$70)</f>
        <v>0</v>
      </c>
      <c r="DI117" s="460">
        <f>(DI$70=Hire_Date)*Monthly_Salary+(AND(DI$68&lt;&gt;Hire_Month)*DH117+AND(DI$68=Hire_Month,DH117&gt;0)*DH117*(1+Annual_Cost_of_Living_Adjustment))*(End_Date&gt;=DI$70)</f>
        <v>0</v>
      </c>
      <c r="DJ117" s="460">
        <f>(DJ$70=Hire_Date)*Monthly_Salary+(AND(DJ$68&lt;&gt;Hire_Month)*DI117+AND(DJ$68=Hire_Month,DI117&gt;0)*DI117*(1+Annual_Cost_of_Living_Adjustment))*(End_Date&gt;=DJ$70)</f>
        <v>0</v>
      </c>
      <c r="DK117" s="460">
        <f>(DK$70=Hire_Date)*Monthly_Salary+(AND(DK$68&lt;&gt;Hire_Month)*DJ117+AND(DK$68=Hire_Month,DJ117&gt;0)*DJ117*(1+Annual_Cost_of_Living_Adjustment))*(End_Date&gt;=DK$70)</f>
        <v>0</v>
      </c>
      <c r="DL117" s="460">
        <f>(DL$70=Hire_Date)*Monthly_Salary+(AND(DL$68&lt;&gt;Hire_Month)*DK117+AND(DL$68=Hire_Month,DK117&gt;0)*DK117*(1+Annual_Cost_of_Living_Adjustment))*(End_Date&gt;=DL$70)</f>
        <v>0</v>
      </c>
      <c r="DM117" s="460">
        <f>(DM$70=Hire_Date)*Monthly_Salary+(AND(DM$68&lt;&gt;Hire_Month)*DL117+AND(DM$68=Hire_Month,DL117&gt;0)*DL117*(1+Annual_Cost_of_Living_Adjustment))*(End_Date&gt;=DM$70)</f>
        <v>0</v>
      </c>
      <c r="DN117" s="460">
        <f>(DN$70=Hire_Date)*Monthly_Salary+(AND(DN$68&lt;&gt;Hire_Month)*DM117+AND(DN$68=Hire_Month,DM117&gt;0)*DM117*(1+Annual_Cost_of_Living_Adjustment))*(End_Date&gt;=DN$70)</f>
        <v>0</v>
      </c>
      <c r="DO117" s="460">
        <f>(DO$70=Hire_Date)*Monthly_Salary+(AND(DO$68&lt;&gt;Hire_Month)*DN117+AND(DO$68=Hire_Month,DN117&gt;0)*DN117*(1+Annual_Cost_of_Living_Adjustment))*(End_Date&gt;=DO$70)</f>
        <v>0</v>
      </c>
      <c r="DP117" s="460">
        <f>(DP$70=Hire_Date)*Monthly_Salary+(AND(DP$68&lt;&gt;Hire_Month)*DO117+AND(DP$68=Hire_Month,DO117&gt;0)*DO117*(1+Annual_Cost_of_Living_Adjustment))*(End_Date&gt;=DP$70)</f>
        <v>0</v>
      </c>
      <c r="DQ117" s="460">
        <f>(DQ$70=Hire_Date)*Monthly_Salary+(AND(DQ$68&lt;&gt;Hire_Month)*DP117+AND(DQ$68=Hire_Month,DP117&gt;0)*DP117*(1+Annual_Cost_of_Living_Adjustment))*(End_Date&gt;=DQ$70)</f>
        <v>0</v>
      </c>
      <c r="DR117" s="460">
        <f>(DR$70=Hire_Date)*Monthly_Salary+(AND(DR$68&lt;&gt;Hire_Month)*DQ117+AND(DR$68=Hire_Month,DQ117&gt;0)*DQ117*(1+Annual_Cost_of_Living_Adjustment))*(End_Date&gt;=DR$70)</f>
        <v>0</v>
      </c>
      <c r="DS117" s="460">
        <f>(DS$70=Hire_Date)*Monthly_Salary+(AND(DS$68&lt;&gt;Hire_Month)*DR117+AND(DS$68=Hire_Month,DR117&gt;0)*DR117*(1+Annual_Cost_of_Living_Adjustment))*(End_Date&gt;=DS$70)</f>
        <v>0</v>
      </c>
      <c r="DT117" s="460">
        <f>(DT$70=Hire_Date)*Monthly_Salary+(AND(DT$68&lt;&gt;Hire_Month)*DS117+AND(DT$68=Hire_Month,DS117&gt;0)*DS117*(1+Annual_Cost_of_Living_Adjustment))*(End_Date&gt;=DT$70)</f>
        <v>0</v>
      </c>
      <c r="DU117" s="460">
        <f>(DU$70=Hire_Date)*Monthly_Salary+(AND(DU$68&lt;&gt;Hire_Month)*DT117+AND(DU$68=Hire_Month,DT117&gt;0)*DT117*(1+Annual_Cost_of_Living_Adjustment))*(End_Date&gt;=DU$70)</f>
        <v>0</v>
      </c>
      <c r="DV117" s="460">
        <f>(DV$70=Hire_Date)*Monthly_Salary+(AND(DV$68&lt;&gt;Hire_Month)*DU117+AND(DV$68=Hire_Month,DU117&gt;0)*DU117*(1+Annual_Cost_of_Living_Adjustment))*(End_Date&gt;=DV$70)</f>
        <v>0</v>
      </c>
      <c r="DW117" s="460">
        <f>(DW$70=Hire_Date)*Monthly_Salary+(AND(DW$68&lt;&gt;Hire_Month)*DV117+AND(DW$68=Hire_Month,DV117&gt;0)*DV117*(1+Annual_Cost_of_Living_Adjustment))*(End_Date&gt;=DW$70)</f>
        <v>0</v>
      </c>
      <c r="DX117" s="460">
        <f>(DX$70=Hire_Date)*Monthly_Salary+(AND(DX$68&lt;&gt;Hire_Month)*DW117+AND(DX$68=Hire_Month,DW117&gt;0)*DW117*(1+Annual_Cost_of_Living_Adjustment))*(End_Date&gt;=DX$70)</f>
        <v>0</v>
      </c>
      <c r="DY117" s="460">
        <f>(DY$70=Hire_Date)*Monthly_Salary+(AND(DY$68&lt;&gt;Hire_Month)*DX117+AND(DY$68=Hire_Month,DX117&gt;0)*DX117*(1+Annual_Cost_of_Living_Adjustment))*(End_Date&gt;=DY$70)</f>
        <v>0</v>
      </c>
      <c r="DZ117" s="460">
        <f>(DZ$70=Hire_Date)*Monthly_Salary+(AND(DZ$68&lt;&gt;Hire_Month)*DY117+AND(DZ$68=Hire_Month,DY117&gt;0)*DY117*(1+Annual_Cost_of_Living_Adjustment))*(End_Date&gt;=DZ$70)</f>
        <v>0</v>
      </c>
      <c r="EA117" s="460">
        <f>(EA$70=Hire_Date)*Monthly_Salary+(AND(EA$68&lt;&gt;Hire_Month)*DZ117+AND(EA$68=Hire_Month,DZ117&gt;0)*DZ117*(1+Annual_Cost_of_Living_Adjustment))*(End_Date&gt;=EA$70)</f>
        <v>0</v>
      </c>
      <c r="EB117" s="460">
        <f>(EB$70=Hire_Date)*Monthly_Salary+(AND(EB$68&lt;&gt;Hire_Month)*EA117+AND(EB$68=Hire_Month,EA117&gt;0)*EA117*(1+Annual_Cost_of_Living_Adjustment))*(End_Date&gt;=EB$70)</f>
        <v>0</v>
      </c>
      <c r="EC117" s="460">
        <f>(EC$70=Hire_Date)*Monthly_Salary+(AND(EC$68&lt;&gt;Hire_Month)*EB117+AND(EC$68=Hire_Month,EB117&gt;0)*EB117*(1+Annual_Cost_of_Living_Adjustment))*(End_Date&gt;=EC$70)</f>
        <v>0</v>
      </c>
      <c r="ED117" s="460">
        <f>(ED$70=Hire_Date)*Monthly_Salary+(AND(ED$68&lt;&gt;Hire_Month)*EC117+AND(ED$68=Hire_Month,EC117&gt;0)*EC117*(1+Annual_Cost_of_Living_Adjustment))*(End_Date&gt;=ED$70)</f>
        <v>0</v>
      </c>
      <c r="EE117" s="460">
        <f>(EE$70=Hire_Date)*Monthly_Salary+(AND(EE$68&lt;&gt;Hire_Month)*ED117+AND(EE$68=Hire_Month,ED117&gt;0)*ED117*(1+Annual_Cost_of_Living_Adjustment))*(End_Date&gt;=EE$70)</f>
        <v>0</v>
      </c>
      <c r="EF117" s="461">
        <f>(EF$70=Hire_Date)*Monthly_Salary+(AND(EF$68&lt;&gt;Hire_Month)*EE117+AND(EF$68=Hire_Month,EE117&gt;0)*EE117*(1+Annual_Cost_of_Living_Adjustment))*(End_Date&gt;=EF$70)</f>
        <v>0</v>
      </c>
      <c r="EG117" s="461">
        <f>(EG$70=Hire_Date)*Monthly_Salary+(AND(EG$68&lt;&gt;Hire_Month)*EF117+AND(EG$68=Hire_Month,EF117&gt;0)*EF117*(1+Annual_Cost_of_Living_Adjustment))*(End_Date&gt;=EG$70)</f>
        <v>0</v>
      </c>
      <c r="EH117" s="461">
        <f>(EH$70=Hire_Date)*Monthly_Salary+(AND(EH$68&lt;&gt;Hire_Month)*EG117+AND(EH$68=Hire_Month,EG117&gt;0)*EG117*(1+Annual_Cost_of_Living_Adjustment))*(End_Date&gt;=EH$70)</f>
        <v>0</v>
      </c>
      <c r="EI117" s="461">
        <f>(EI$70=Hire_Date)*Monthly_Salary+(AND(EI$68&lt;&gt;Hire_Month)*EH117+AND(EI$68=Hire_Month,EH117&gt;0)*EH117*(1+Annual_Cost_of_Living_Adjustment))*(End_Date&gt;=EI$70)</f>
        <v>0</v>
      </c>
      <c r="EJ117" s="461">
        <f>(EJ$70=Hire_Date)*Monthly_Salary+(AND(EJ$68&lt;&gt;Hire_Month)*EI117+AND(EJ$68=Hire_Month,EI117&gt;0)*EI117*(1+Annual_Cost_of_Living_Adjustment))*(End_Date&gt;=EJ$70)</f>
        <v>0</v>
      </c>
      <c r="EK117" s="461">
        <f>(EK$70=Hire_Date)*Monthly_Salary+(AND(EK$68&lt;&gt;Hire_Month)*EJ117+AND(EK$68=Hire_Month,EJ117&gt;0)*EJ117*(1+Annual_Cost_of_Living_Adjustment))*(End_Date&gt;=EK$70)</f>
        <v>0</v>
      </c>
      <c r="EL117" s="461">
        <f>(EL$70=Hire_Date)*Monthly_Salary+(AND(EL$68&lt;&gt;Hire_Month)*EK117+AND(EL$68=Hire_Month,EK117&gt;0)*EK117*(1+Annual_Cost_of_Living_Adjustment))*(End_Date&gt;=EL$70)</f>
        <v>0</v>
      </c>
      <c r="EM117" s="461">
        <f>(EM$70=Hire_Date)*Monthly_Salary+(AND(EM$68&lt;&gt;Hire_Month)*EL117+AND(EM$68=Hire_Month,EL117&gt;0)*EL117*(1+Annual_Cost_of_Living_Adjustment))*(End_Date&gt;=EM$70)</f>
        <v>0</v>
      </c>
      <c r="EN117" s="461">
        <f>(EN$70=Hire_Date)*Monthly_Salary+(AND(EN$68&lt;&gt;Hire_Month)*EM117+AND(EN$68=Hire_Month,EM117&gt;0)*EM117*(1+Annual_Cost_of_Living_Adjustment))*(End_Date&gt;=EN$70)</f>
        <v>0</v>
      </c>
      <c r="EO117" s="461">
        <f>(EO$70=Hire_Date)*Monthly_Salary+(AND(EO$68&lt;&gt;Hire_Month)*EN117+AND(EO$68=Hire_Month,EN117&gt;0)*EN117*(1+Annual_Cost_of_Living_Adjustment))*(End_Date&gt;=EO$70)</f>
        <v>0</v>
      </c>
      <c r="EP117" s="461">
        <f>(EP$70=Hire_Date)*Monthly_Salary+(AND(EP$68&lt;&gt;Hire_Month)*EO117+AND(EP$68=Hire_Month,EO117&gt;0)*EO117*(1+Annual_Cost_of_Living_Adjustment))*(End_Date&gt;=EP$70)</f>
        <v>0</v>
      </c>
      <c r="EQ117" s="461">
        <f>(EQ$70=Hire_Date)*Monthly_Salary+(AND(EQ$68&lt;&gt;Hire_Month)*EP117+AND(EQ$68=Hire_Month,EP117&gt;0)*EP117*(1+Annual_Cost_of_Living_Adjustment))*(End_Date&gt;=EQ$70)</f>
        <v>0</v>
      </c>
      <c r="ER117" s="461">
        <f>(ER$70=Hire_Date)*Monthly_Salary+(AND(ER$68&lt;&gt;Hire_Month)*EQ117+AND(ER$68=Hire_Month,EQ117&gt;0)*EQ117*(1+Annual_Cost_of_Living_Adjustment))*(End_Date&gt;=ER$70)</f>
        <v>0</v>
      </c>
      <c r="ES117" s="371"/>
      <c r="ET117" s="1"/>
      <c r="EU117" s="390"/>
      <c r="EV117" s="462" t="str">
        <f t="shared" si="100"/>
        <v/>
      </c>
      <c r="EW117" s="463">
        <f>($K117&lt;DATE(Starting_Year,1,1))*1</f>
        <v>0</v>
      </c>
      <c r="EX117" s="463">
        <f>+COUNTIF(Q117,"&gt;0")*FTE</f>
        <v>0</v>
      </c>
      <c r="EY117" s="463">
        <f>+COUNTIF(R117,"&gt;0")*FTE</f>
        <v>0</v>
      </c>
      <c r="EZ117" s="463">
        <f>+COUNTIF(S117,"&gt;0")*FTE</f>
        <v>0</v>
      </c>
      <c r="FA117" s="463">
        <f>+COUNTIF(T117,"&gt;0")*FTE</f>
        <v>0</v>
      </c>
      <c r="FB117" s="463">
        <f>+COUNTIF(U117,"&gt;0")*FTE</f>
        <v>0</v>
      </c>
      <c r="FC117" s="463">
        <f>+COUNTIF(V117,"&gt;0")*FTE</f>
        <v>0</v>
      </c>
      <c r="FD117" s="463">
        <f>+COUNTIF(W117,"&gt;0")*FTE</f>
        <v>0</v>
      </c>
      <c r="FE117" s="463">
        <f>+COUNTIF(X117,"&gt;0")*FTE</f>
        <v>0</v>
      </c>
      <c r="FF117" s="463">
        <f>+COUNTIF(Y117,"&gt;0")*FTE</f>
        <v>0</v>
      </c>
      <c r="FG117" s="463">
        <f>+COUNTIF(Z117,"&gt;0")*FTE</f>
        <v>0</v>
      </c>
      <c r="FH117" s="463">
        <f>+COUNTIF(AA117,"&gt;0")*FTE</f>
        <v>0</v>
      </c>
      <c r="FI117" s="463">
        <f>+COUNTIF(AB117,"&gt;0")*FTE</f>
        <v>0</v>
      </c>
      <c r="FJ117" s="463">
        <f>+COUNTIF(AC117,"&gt;0")*FTE</f>
        <v>0</v>
      </c>
      <c r="FK117" s="463">
        <f>+COUNTIF(AD117,"&gt;0")*FTE</f>
        <v>0</v>
      </c>
      <c r="FL117" s="463">
        <f>+COUNTIF(AE117,"&gt;0")*FTE</f>
        <v>0</v>
      </c>
      <c r="FM117" s="463">
        <f>+COUNTIF(AF117,"&gt;0")*FTE</f>
        <v>0</v>
      </c>
      <c r="FN117" s="463">
        <f>+COUNTIF(AG117,"&gt;0")*FTE</f>
        <v>0</v>
      </c>
      <c r="FO117" s="463">
        <f>+COUNTIF(AH117,"&gt;0")*FTE</f>
        <v>0</v>
      </c>
      <c r="FP117" s="463">
        <f>+COUNTIF(AI117,"&gt;0")*FTE</f>
        <v>0</v>
      </c>
      <c r="FQ117" s="463">
        <f>+COUNTIF(AJ117,"&gt;0")*FTE</f>
        <v>0</v>
      </c>
      <c r="FR117" s="463">
        <f>+COUNTIF(AK117,"&gt;0")*FTE</f>
        <v>0</v>
      </c>
      <c r="FS117" s="463">
        <f>+COUNTIF(AL117,"&gt;0")*FTE</f>
        <v>0</v>
      </c>
      <c r="FT117" s="463">
        <f>+COUNTIF(AM117,"&gt;0")*FTE</f>
        <v>0</v>
      </c>
      <c r="FU117" s="463">
        <f>+COUNTIF(AN117,"&gt;0")*FTE</f>
        <v>0</v>
      </c>
      <c r="FV117" s="463">
        <f>+COUNTIF(AO117,"&gt;0")*FTE</f>
        <v>0</v>
      </c>
      <c r="FW117" s="463">
        <f>+COUNTIF(AP117,"&gt;0")*FTE</f>
        <v>0</v>
      </c>
      <c r="FX117" s="463">
        <f>+COUNTIF(AQ117,"&gt;0")*FTE</f>
        <v>0</v>
      </c>
      <c r="FY117" s="463">
        <f>+COUNTIF(AR117,"&gt;0")*FTE</f>
        <v>0</v>
      </c>
      <c r="FZ117" s="463">
        <f>+COUNTIF(AS117,"&gt;0")*FTE</f>
        <v>0</v>
      </c>
      <c r="GA117" s="463">
        <f>+COUNTIF(AT117,"&gt;0")*FTE</f>
        <v>0</v>
      </c>
      <c r="GB117" s="463">
        <f>+COUNTIF(AU117,"&gt;0")*FTE</f>
        <v>0</v>
      </c>
      <c r="GC117" s="463">
        <f>+COUNTIF(AV117,"&gt;0")*FTE</f>
        <v>0</v>
      </c>
      <c r="GD117" s="463">
        <f>+COUNTIF(AW117,"&gt;0")*FTE</f>
        <v>0</v>
      </c>
      <c r="GE117" s="463">
        <f>+COUNTIF(AX117,"&gt;0")*FTE</f>
        <v>0</v>
      </c>
      <c r="GF117" s="463">
        <f>+COUNTIF(AY117,"&gt;0")*FTE</f>
        <v>0</v>
      </c>
      <c r="GG117" s="463">
        <f>+COUNTIF(AZ117,"&gt;0")*FTE</f>
        <v>0</v>
      </c>
      <c r="GH117" s="463">
        <f>+COUNTIF(BA117,"&gt;0")*FTE</f>
        <v>0</v>
      </c>
      <c r="GI117" s="463">
        <f>+COUNTIF(BB117,"&gt;0")*FTE</f>
        <v>0</v>
      </c>
      <c r="GJ117" s="463">
        <f>+COUNTIF(BC117,"&gt;0")*FTE</f>
        <v>0</v>
      </c>
      <c r="GK117" s="463">
        <f>+COUNTIF(BD117,"&gt;0")*FTE</f>
        <v>0</v>
      </c>
      <c r="GL117" s="463">
        <f>+COUNTIF(BE117,"&gt;0")*FTE</f>
        <v>0</v>
      </c>
      <c r="GM117" s="463">
        <f>+COUNTIF(BF117,"&gt;0")*FTE</f>
        <v>0</v>
      </c>
      <c r="GN117" s="463">
        <f>+COUNTIF(BG117,"&gt;0")*FTE</f>
        <v>0</v>
      </c>
      <c r="GO117" s="463">
        <f>+COUNTIF(BH117,"&gt;0")*FTE</f>
        <v>0</v>
      </c>
      <c r="GP117" s="463">
        <f>+COUNTIF(BI117,"&gt;0")*FTE</f>
        <v>0</v>
      </c>
      <c r="GQ117" s="463">
        <f>+COUNTIF(BJ117,"&gt;0")*FTE</f>
        <v>0</v>
      </c>
      <c r="GR117" s="463">
        <f>+COUNTIF(BK117,"&gt;0")*FTE</f>
        <v>0</v>
      </c>
      <c r="GS117" s="463">
        <f>+COUNTIF(BL117,"&gt;0")*FTE</f>
        <v>0</v>
      </c>
      <c r="GT117" s="463">
        <f>+COUNTIF(BM117,"&gt;0")*FTE</f>
        <v>0</v>
      </c>
      <c r="GU117" s="463">
        <f>+COUNTIF(BN117,"&gt;0")*FTE</f>
        <v>0</v>
      </c>
      <c r="GV117" s="463">
        <f>+COUNTIF(BO117,"&gt;0")*FTE</f>
        <v>0</v>
      </c>
      <c r="GW117" s="463">
        <f>+COUNTIF(BP117,"&gt;0")*FTE</f>
        <v>0</v>
      </c>
      <c r="GX117" s="463">
        <f>+COUNTIF(BQ117,"&gt;0")*FTE</f>
        <v>0</v>
      </c>
      <c r="GY117" s="463">
        <f>+COUNTIF(BR117,"&gt;0")*FTE</f>
        <v>0</v>
      </c>
      <c r="GZ117" s="463">
        <f>+COUNTIF(BS117,"&gt;0")*FTE</f>
        <v>0</v>
      </c>
      <c r="HA117" s="463">
        <f>+COUNTIF(BT117,"&gt;0")*FTE</f>
        <v>0</v>
      </c>
      <c r="HB117" s="463">
        <f>+COUNTIF(BU117,"&gt;0")*FTE</f>
        <v>0</v>
      </c>
      <c r="HC117" s="463">
        <f>+COUNTIF(BV117,"&gt;0")*FTE</f>
        <v>0</v>
      </c>
      <c r="HD117" s="463">
        <f>+COUNTIF(BW117,"&gt;0")*FTE</f>
        <v>0</v>
      </c>
      <c r="HE117" s="463">
        <f>+COUNTIF(BX117,"&gt;0")*FTE</f>
        <v>0</v>
      </c>
      <c r="HF117" s="463">
        <f>+COUNTIF(BY117,"&gt;0")*FTE</f>
        <v>0</v>
      </c>
      <c r="HG117" s="463">
        <f>+COUNTIF(BZ117,"&gt;0")*FTE</f>
        <v>0</v>
      </c>
      <c r="HH117" s="463">
        <f>+COUNTIF(CA117,"&gt;0")*FTE</f>
        <v>0</v>
      </c>
      <c r="HI117" s="463">
        <f>+COUNTIF(CB117,"&gt;0")*FTE</f>
        <v>0</v>
      </c>
      <c r="HJ117" s="463">
        <f>+COUNTIF(CC117,"&gt;0")*FTE</f>
        <v>0</v>
      </c>
      <c r="HK117" s="463">
        <f>+COUNTIF(CD117,"&gt;0")*FTE</f>
        <v>0</v>
      </c>
      <c r="HL117" s="463">
        <f>+COUNTIF(CE117,"&gt;0")*FTE</f>
        <v>0</v>
      </c>
      <c r="HM117" s="463">
        <f>+COUNTIF(CF117,"&gt;0")*FTE</f>
        <v>0</v>
      </c>
      <c r="HN117" s="463">
        <f>+COUNTIF(CG117,"&gt;0")*FTE</f>
        <v>0</v>
      </c>
      <c r="HO117" s="463">
        <f>+COUNTIF(CH117,"&gt;0")*FTE</f>
        <v>0</v>
      </c>
      <c r="HP117" s="463">
        <f>+COUNTIF(CI117,"&gt;0")*FTE</f>
        <v>0</v>
      </c>
      <c r="HQ117" s="463">
        <f>+COUNTIF(CJ117,"&gt;0")*FTE</f>
        <v>0</v>
      </c>
      <c r="HR117" s="463">
        <f>+COUNTIF(CK117,"&gt;0")*FTE</f>
        <v>0</v>
      </c>
      <c r="HS117" s="463">
        <f>+COUNTIF(CL117,"&gt;0")*FTE</f>
        <v>0</v>
      </c>
      <c r="HT117" s="463">
        <f>+COUNTIF(CM117,"&gt;0")*FTE</f>
        <v>0</v>
      </c>
      <c r="HU117" s="463">
        <f>+COUNTIF(CN117,"&gt;0")*FTE</f>
        <v>0</v>
      </c>
      <c r="HV117" s="463">
        <f>+COUNTIF(CO117,"&gt;0")*FTE</f>
        <v>0</v>
      </c>
      <c r="HW117" s="463">
        <f>+COUNTIF(CP117,"&gt;0")*FTE</f>
        <v>0</v>
      </c>
      <c r="HX117" s="463">
        <f>+COUNTIF(CQ117,"&gt;0")*FTE</f>
        <v>0</v>
      </c>
      <c r="HY117" s="463">
        <f>+COUNTIF(CR117,"&gt;0")*FTE</f>
        <v>0</v>
      </c>
      <c r="HZ117" s="463">
        <f>+COUNTIF(CS117,"&gt;0")*FTE</f>
        <v>0</v>
      </c>
      <c r="IA117" s="463">
        <f>+COUNTIF(CT117,"&gt;0")*FTE</f>
        <v>0</v>
      </c>
      <c r="IB117" s="463">
        <f>+COUNTIF(CU117,"&gt;0")*FTE</f>
        <v>0</v>
      </c>
      <c r="IC117" s="463">
        <f>+COUNTIF(CV117,"&gt;0")*FTE</f>
        <v>0</v>
      </c>
      <c r="ID117" s="463">
        <f>+COUNTIF(CW117,"&gt;0")*FTE</f>
        <v>0</v>
      </c>
      <c r="IE117" s="463">
        <f>+COUNTIF(CX117,"&gt;0")*FTE</f>
        <v>0</v>
      </c>
      <c r="IF117" s="463">
        <f>+COUNTIF(CY117,"&gt;0")*FTE</f>
        <v>0</v>
      </c>
      <c r="IG117" s="463">
        <f>+COUNTIF(CZ117,"&gt;0")*FTE</f>
        <v>0</v>
      </c>
      <c r="IH117" s="463">
        <f>+COUNTIF(DA117,"&gt;0")*FTE</f>
        <v>0</v>
      </c>
      <c r="II117" s="463">
        <f>+COUNTIF(DB117,"&gt;0")*FTE</f>
        <v>0</v>
      </c>
      <c r="IJ117" s="463">
        <f>+COUNTIF(DC117,"&gt;0")*FTE</f>
        <v>0</v>
      </c>
      <c r="IK117" s="463">
        <f>+COUNTIF(DD117,"&gt;0")*FTE</f>
        <v>0</v>
      </c>
      <c r="IL117" s="463">
        <f>+COUNTIF(DE117,"&gt;0")*FTE</f>
        <v>0</v>
      </c>
      <c r="IM117" s="463">
        <f>+COUNTIF(DF117,"&gt;0")*FTE</f>
        <v>0</v>
      </c>
      <c r="IN117" s="463">
        <f>+COUNTIF(DG117,"&gt;0")*FTE</f>
        <v>0</v>
      </c>
      <c r="IO117" s="463">
        <f>+COUNTIF(DH117,"&gt;0")*FTE</f>
        <v>0</v>
      </c>
      <c r="IP117" s="463">
        <f>+COUNTIF(DI117,"&gt;0")*FTE</f>
        <v>0</v>
      </c>
      <c r="IQ117" s="463">
        <f>+COUNTIF(DJ117,"&gt;0")*FTE</f>
        <v>0</v>
      </c>
      <c r="IR117" s="463">
        <f>+COUNTIF(DK117,"&gt;0")*FTE</f>
        <v>0</v>
      </c>
      <c r="IS117" s="463">
        <f>+COUNTIF(DL117,"&gt;0")*FTE</f>
        <v>0</v>
      </c>
      <c r="IT117" s="463">
        <f>+COUNTIF(DM117,"&gt;0")*FTE</f>
        <v>0</v>
      </c>
      <c r="IU117" s="463">
        <f>+COUNTIF(DN117,"&gt;0")*FTE</f>
        <v>0</v>
      </c>
      <c r="IV117" s="463">
        <f>+COUNTIF(DO117,"&gt;0")*FTE</f>
        <v>0</v>
      </c>
      <c r="IW117" s="463">
        <f>+COUNTIF(DP117,"&gt;0")*FTE</f>
        <v>0</v>
      </c>
      <c r="IX117" s="463">
        <f>+COUNTIF(DQ117,"&gt;0")*FTE</f>
        <v>0</v>
      </c>
      <c r="IY117" s="463">
        <f>+COUNTIF(DR117,"&gt;0")*FTE</f>
        <v>0</v>
      </c>
      <c r="IZ117" s="463">
        <f>+COUNTIF(DS117,"&gt;0")*FTE</f>
        <v>0</v>
      </c>
      <c r="JA117" s="463">
        <f>+COUNTIF(DT117,"&gt;0")*FTE</f>
        <v>0</v>
      </c>
      <c r="JB117" s="463">
        <f>+COUNTIF(DU117,"&gt;0")*FTE</f>
        <v>0</v>
      </c>
      <c r="JC117" s="463">
        <f>+COUNTIF(DV117,"&gt;0")*FTE</f>
        <v>0</v>
      </c>
      <c r="JD117" s="463">
        <f>+COUNTIF(DW117,"&gt;0")*FTE</f>
        <v>0</v>
      </c>
      <c r="JE117" s="463">
        <f>+COUNTIF(DX117,"&gt;0")*FTE</f>
        <v>0</v>
      </c>
      <c r="JF117" s="463">
        <f>+COUNTIF(DY117,"&gt;0")*FTE</f>
        <v>0</v>
      </c>
      <c r="JG117" s="463">
        <f>+COUNTIF(DZ117,"&gt;0")*FTE</f>
        <v>0</v>
      </c>
      <c r="JH117" s="463">
        <f>+COUNTIF(EA117,"&gt;0")*FTE</f>
        <v>0</v>
      </c>
      <c r="JI117" s="463">
        <f>+COUNTIF(EB117,"&gt;0")*FTE</f>
        <v>0</v>
      </c>
      <c r="JJ117" s="463">
        <f>+COUNTIF(EC117,"&gt;0")*FTE</f>
        <v>0</v>
      </c>
      <c r="JK117" s="463">
        <f>+COUNTIF(ED117,"&gt;0")*FTE</f>
        <v>0</v>
      </c>
      <c r="JL117" s="463">
        <f>+COUNTIF(EE117,"&gt;0")*FTE</f>
        <v>0</v>
      </c>
      <c r="JM117" s="463">
        <f>+COUNTIF(EF117,"&gt;0")*FTE</f>
        <v>0</v>
      </c>
      <c r="JN117" s="463">
        <f>+COUNTIF(EG117,"&gt;0")*FTE</f>
        <v>0</v>
      </c>
      <c r="JO117" s="463">
        <f>+COUNTIF(EH117,"&gt;0")*FTE</f>
        <v>0</v>
      </c>
      <c r="JP117" s="463">
        <f>+COUNTIF(EI117,"&gt;0")*FTE</f>
        <v>0</v>
      </c>
      <c r="JQ117" s="463">
        <f>+COUNTIF(EJ117,"&gt;0")*FTE</f>
        <v>0</v>
      </c>
      <c r="JR117" s="463">
        <f>+COUNTIF(EK117,"&gt;0")*FTE</f>
        <v>0</v>
      </c>
      <c r="JS117" s="463">
        <f>+COUNTIF(EL117,"&gt;0")*FTE</f>
        <v>0</v>
      </c>
      <c r="JT117" s="463">
        <f>+COUNTIF(EM117,"&gt;0")*FTE</f>
        <v>0</v>
      </c>
      <c r="JU117" s="463">
        <f>+COUNTIF(EN117,"&gt;0")*FTE</f>
        <v>0</v>
      </c>
      <c r="JV117" s="463">
        <f>+COUNTIF(EO117,"&gt;0")*FTE</f>
        <v>0</v>
      </c>
      <c r="JW117" s="463">
        <f>+COUNTIF(EP117,"&gt;0")*FTE</f>
        <v>0</v>
      </c>
      <c r="JX117" s="463">
        <f>+COUNTIF(EQ117,"&gt;0")*FTE</f>
        <v>0</v>
      </c>
      <c r="JY117" s="463">
        <f>+COUNTIF(ER117,"&gt;0")*FTE</f>
        <v>0</v>
      </c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</row>
    <row r="118" ht="12.75" customHeight="1">
      <c r="A118" s="467"/>
      <c r="B118" s="516"/>
      <c r="C118" s="517"/>
      <c r="D118" s="518"/>
      <c r="E118" s="519"/>
      <c r="F118" s="518"/>
      <c r="G118" s="518"/>
      <c r="H118" s="518"/>
      <c r="I118" s="518"/>
      <c r="J118" s="520"/>
      <c r="K118" s="465">
        <f>+DATE((Starting_Year+F118-1)*ISNUMBER(F118)+2099*ISBLANK(F118),G118*ISNUMBER(G118)+12*ISBLANK(G118),1)</f>
        <v>73020</v>
      </c>
      <c r="L118" s="466">
        <f>+DATE((Starting_Year+H118-1)*ISNUMBER(H118)+2099*ISBLANK(H118),I118*ISNUMBER(I118)+12*ISBLANK(I118),1)</f>
        <v>73020</v>
      </c>
      <c r="M118" s="171">
        <f t="shared" si="98"/>
        <v>0</v>
      </c>
      <c r="N118" s="458" t="str">
        <f t="shared" si="99"/>
        <v/>
      </c>
      <c r="O118" s="82"/>
      <c r="P118" s="459"/>
      <c r="Q118" s="460">
        <f>(Q$70&gt;=Hire_Date)*Monthly_Salary+(AND(Q$68&lt;&gt;Hire_Month)*P118+AND(Q$68=Hire_Month,P118&gt;0)*P118*(1+Annual_Cost_of_Living_Adjustment))*(End_Date&gt;=Q$70)</f>
        <v>0</v>
      </c>
      <c r="R118" s="460">
        <f>(R$70=Hire_Date)*Monthly_Salary+(AND(R$68&lt;&gt;Hire_Month)*Q118+AND(R$68=Hire_Month,Q118&gt;0)*Q118*(1+Annual_Cost_of_Living_Adjustment))*(End_Date&gt;=R$70)</f>
        <v>0</v>
      </c>
      <c r="S118" s="460">
        <f>(S$70=Hire_Date)*Monthly_Salary+(AND(S$68&lt;&gt;Hire_Month)*R118+AND(S$68=Hire_Month,R118&gt;0)*R118*(1+Annual_Cost_of_Living_Adjustment))*(End_Date&gt;=S$70)</f>
        <v>0</v>
      </c>
      <c r="T118" s="460">
        <f>(T$70=Hire_Date)*Monthly_Salary+(AND(T$68&lt;&gt;Hire_Month)*S118+AND(T$68=Hire_Month,S118&gt;0)*S118*(1+Annual_Cost_of_Living_Adjustment))*(End_Date&gt;=T$70)</f>
        <v>0</v>
      </c>
      <c r="U118" s="460">
        <f>(U$70=Hire_Date)*Monthly_Salary+(AND(U$68&lt;&gt;Hire_Month)*T118+AND(U$68=Hire_Month,T118&gt;0)*T118*(1+Annual_Cost_of_Living_Adjustment))*(End_Date&gt;=U$70)</f>
        <v>0</v>
      </c>
      <c r="V118" s="460">
        <f>(V$70=Hire_Date)*Monthly_Salary+(AND(V$68&lt;&gt;Hire_Month)*U118+AND(V$68=Hire_Month,U118&gt;0)*U118*(1+Annual_Cost_of_Living_Adjustment))*(End_Date&gt;=V$70)</f>
        <v>0</v>
      </c>
      <c r="W118" s="460">
        <f>(W$70=Hire_Date)*Monthly_Salary+(AND(W$68&lt;&gt;Hire_Month)*V118+AND(W$68=Hire_Month,V118&gt;0)*V118*(1+Annual_Cost_of_Living_Adjustment))*(End_Date&gt;=W$70)</f>
        <v>0</v>
      </c>
      <c r="X118" s="460">
        <f>(X$70=Hire_Date)*Monthly_Salary+(AND(X$68&lt;&gt;Hire_Month)*W118+AND(X$68=Hire_Month,W118&gt;0)*W118*(1+Annual_Cost_of_Living_Adjustment))*(End_Date&gt;=X$70)</f>
        <v>0</v>
      </c>
      <c r="Y118" s="460">
        <f>(Y$70=Hire_Date)*Monthly_Salary+(AND(Y$68&lt;&gt;Hire_Month)*X118+AND(Y$68=Hire_Month,X118&gt;0)*X118*(1+Annual_Cost_of_Living_Adjustment))*(End_Date&gt;=Y$70)</f>
        <v>0</v>
      </c>
      <c r="Z118" s="460">
        <f>(Z$70=Hire_Date)*Monthly_Salary+(AND(Z$68&lt;&gt;Hire_Month)*Y118+AND(Z$68=Hire_Month,Y118&gt;0)*Y118*(1+Annual_Cost_of_Living_Adjustment))*(End_Date&gt;=Z$70)</f>
        <v>0</v>
      </c>
      <c r="AA118" s="460">
        <f>(AA$70=Hire_Date)*Monthly_Salary+(AND(AA$68&lt;&gt;Hire_Month)*Z118+AND(AA$68=Hire_Month,Z118&gt;0)*Z118*(1+Annual_Cost_of_Living_Adjustment))*(End_Date&gt;=AA$70)</f>
        <v>0</v>
      </c>
      <c r="AB118" s="460">
        <f>(AB$70=Hire_Date)*Monthly_Salary+(AND(AB$68&lt;&gt;Hire_Month)*AA118+AND(AB$68=Hire_Month,AA118&gt;0)*AA118*(1+Annual_Cost_of_Living_Adjustment))*(End_Date&gt;=AB$70)</f>
        <v>0</v>
      </c>
      <c r="AC118" s="460">
        <f>(AC$70=Hire_Date)*Monthly_Salary+(AND(AC$68&lt;&gt;Hire_Month)*AB118+AND(AC$68=Hire_Month,AB118&gt;0)*AB118*(1+Annual_Cost_of_Living_Adjustment))*(End_Date&gt;=AC$70)</f>
        <v>0</v>
      </c>
      <c r="AD118" s="460">
        <f>(AD$70=Hire_Date)*Monthly_Salary+(AND(AD$68&lt;&gt;Hire_Month)*AC118+AND(AD$68=Hire_Month,AC118&gt;0)*AC118*(1+Annual_Cost_of_Living_Adjustment))*(End_Date&gt;=AD$70)</f>
        <v>0</v>
      </c>
      <c r="AE118" s="460">
        <f>(AE$70=Hire_Date)*Monthly_Salary+(AND(AE$68&lt;&gt;Hire_Month)*AD118+AND(AE$68=Hire_Month,AD118&gt;0)*AD118*(1+Annual_Cost_of_Living_Adjustment))*(End_Date&gt;=AE$70)</f>
        <v>0</v>
      </c>
      <c r="AF118" s="460">
        <f>(AF$70=Hire_Date)*Monthly_Salary+(AND(AF$68&lt;&gt;Hire_Month)*AE118+AND(AF$68=Hire_Month,AE118&gt;0)*AE118*(1+Annual_Cost_of_Living_Adjustment))*(End_Date&gt;=AF$70)</f>
        <v>0</v>
      </c>
      <c r="AG118" s="460">
        <f>(AG$70=Hire_Date)*Monthly_Salary+(AND(AG$68&lt;&gt;Hire_Month)*AF118+AND(AG$68=Hire_Month,AF118&gt;0)*AF118*(1+Annual_Cost_of_Living_Adjustment))*(End_Date&gt;=AG$70)</f>
        <v>0</v>
      </c>
      <c r="AH118" s="460">
        <f>(AH$70=Hire_Date)*Monthly_Salary+(AND(AH$68&lt;&gt;Hire_Month)*AG118+AND(AH$68=Hire_Month,AG118&gt;0)*AG118*(1+Annual_Cost_of_Living_Adjustment))*(End_Date&gt;=AH$70)</f>
        <v>0</v>
      </c>
      <c r="AI118" s="460">
        <f>(AI$70=Hire_Date)*Monthly_Salary+(AND(AI$68&lt;&gt;Hire_Month)*AH118+AND(AI$68=Hire_Month,AH118&gt;0)*AH118*(1+Annual_Cost_of_Living_Adjustment))*(End_Date&gt;=AI$70)</f>
        <v>0</v>
      </c>
      <c r="AJ118" s="460">
        <f>(AJ$70=Hire_Date)*Monthly_Salary+(AND(AJ$68&lt;&gt;Hire_Month)*AI118+AND(AJ$68=Hire_Month,AI118&gt;0)*AI118*(1+Annual_Cost_of_Living_Adjustment))*(End_Date&gt;=AJ$70)</f>
        <v>0</v>
      </c>
      <c r="AK118" s="460">
        <f>(AK$70=Hire_Date)*Monthly_Salary+(AND(AK$68&lt;&gt;Hire_Month)*AJ118+AND(AK$68=Hire_Month,AJ118&gt;0)*AJ118*(1+Annual_Cost_of_Living_Adjustment))*(End_Date&gt;=AK$70)</f>
        <v>0</v>
      </c>
      <c r="AL118" s="460">
        <f>(AL$70=Hire_Date)*Monthly_Salary+(AND(AL$68&lt;&gt;Hire_Month)*AK118+AND(AL$68=Hire_Month,AK118&gt;0)*AK118*(1+Annual_Cost_of_Living_Adjustment))*(End_Date&gt;=AL$70)</f>
        <v>0</v>
      </c>
      <c r="AM118" s="460">
        <f>(AM$70=Hire_Date)*Monthly_Salary+(AND(AM$68&lt;&gt;Hire_Month)*AL118+AND(AM$68=Hire_Month,AL118&gt;0)*AL118*(1+Annual_Cost_of_Living_Adjustment))*(End_Date&gt;=AM$70)</f>
        <v>0</v>
      </c>
      <c r="AN118" s="460">
        <f>(AN$70=Hire_Date)*Monthly_Salary+(AND(AN$68&lt;&gt;Hire_Month)*AM118+AND(AN$68=Hire_Month,AM118&gt;0)*AM118*(1+Annual_Cost_of_Living_Adjustment))*(End_Date&gt;=AN$70)</f>
        <v>0</v>
      </c>
      <c r="AO118" s="460">
        <f>(AO$70=Hire_Date)*Monthly_Salary+(AND(AO$68&lt;&gt;Hire_Month)*AN118+AND(AO$68=Hire_Month,AN118&gt;0)*AN118*(1+Annual_Cost_of_Living_Adjustment))*(End_Date&gt;=AO$70)</f>
        <v>0</v>
      </c>
      <c r="AP118" s="460">
        <f>(AP$70=Hire_Date)*Monthly_Salary+(AND(AP$68&lt;&gt;Hire_Month)*AO118+AND(AP$68=Hire_Month,AO118&gt;0)*AO118*(1+Annual_Cost_of_Living_Adjustment))*(End_Date&gt;=AP$70)</f>
        <v>0</v>
      </c>
      <c r="AQ118" s="460">
        <f>(AQ$70=Hire_Date)*Monthly_Salary+(AND(AQ$68&lt;&gt;Hire_Month)*AP118+AND(AQ$68=Hire_Month,AP118&gt;0)*AP118*(1+Annual_Cost_of_Living_Adjustment))*(End_Date&gt;=AQ$70)</f>
        <v>0</v>
      </c>
      <c r="AR118" s="460">
        <f>(AR$70=Hire_Date)*Monthly_Salary+(AND(AR$68&lt;&gt;Hire_Month)*AQ118+AND(AR$68=Hire_Month,AQ118&gt;0)*AQ118*(1+Annual_Cost_of_Living_Adjustment))*(End_Date&gt;=AR$70)</f>
        <v>0</v>
      </c>
      <c r="AS118" s="460">
        <f>(AS$70=Hire_Date)*Monthly_Salary+(AND(AS$68&lt;&gt;Hire_Month)*AR118+AND(AS$68=Hire_Month,AR118&gt;0)*AR118*(1+Annual_Cost_of_Living_Adjustment))*(End_Date&gt;=AS$70)</f>
        <v>0</v>
      </c>
      <c r="AT118" s="460">
        <f>(AT$70=Hire_Date)*Monthly_Salary+(AND(AT$68&lt;&gt;Hire_Month)*AS118+AND(AT$68=Hire_Month,AS118&gt;0)*AS118*(1+Annual_Cost_of_Living_Adjustment))*(End_Date&gt;=AT$70)</f>
        <v>0</v>
      </c>
      <c r="AU118" s="460">
        <f>(AU$70=Hire_Date)*Monthly_Salary+(AND(AU$68&lt;&gt;Hire_Month)*AT118+AND(AU$68=Hire_Month,AT118&gt;0)*AT118*(1+Annual_Cost_of_Living_Adjustment))*(End_Date&gt;=AU$70)</f>
        <v>0</v>
      </c>
      <c r="AV118" s="460">
        <f>(AV$70=Hire_Date)*Monthly_Salary+(AND(AV$68&lt;&gt;Hire_Month)*AU118+AND(AV$68=Hire_Month,AU118&gt;0)*AU118*(1+Annual_Cost_of_Living_Adjustment))*(End_Date&gt;=AV$70)</f>
        <v>0</v>
      </c>
      <c r="AW118" s="460">
        <f>(AW$70=Hire_Date)*Monthly_Salary+(AND(AW$68&lt;&gt;Hire_Month)*AV118+AND(AW$68=Hire_Month,AV118&gt;0)*AV118*(1+Annual_Cost_of_Living_Adjustment))*(End_Date&gt;=AW$70)</f>
        <v>0</v>
      </c>
      <c r="AX118" s="460">
        <f>(AX$70=Hire_Date)*Monthly_Salary+(AND(AX$68&lt;&gt;Hire_Month)*AW118+AND(AX$68=Hire_Month,AW118&gt;0)*AW118*(1+Annual_Cost_of_Living_Adjustment))*(End_Date&gt;=AX$70)</f>
        <v>0</v>
      </c>
      <c r="AY118" s="460">
        <f>(AY$70=Hire_Date)*Monthly_Salary+(AND(AY$68&lt;&gt;Hire_Month)*AX118+AND(AY$68=Hire_Month,AX118&gt;0)*AX118*(1+Annual_Cost_of_Living_Adjustment))*(End_Date&gt;=AY$70)</f>
        <v>0</v>
      </c>
      <c r="AZ118" s="460">
        <f>(AZ$70=Hire_Date)*Monthly_Salary+(AND(AZ$68&lt;&gt;Hire_Month)*AY118+AND(AZ$68=Hire_Month,AY118&gt;0)*AY118*(1+Annual_Cost_of_Living_Adjustment))*(End_Date&gt;=AZ$70)</f>
        <v>0</v>
      </c>
      <c r="BA118" s="460">
        <f>(BA$70=Hire_Date)*Monthly_Salary+(AND(BA$68&lt;&gt;Hire_Month)*AZ118+AND(BA$68=Hire_Month,AZ118&gt;0)*AZ118*(1+Annual_Cost_of_Living_Adjustment))*(End_Date&gt;=BA$70)</f>
        <v>0</v>
      </c>
      <c r="BB118" s="460">
        <f>(BB$70=Hire_Date)*Monthly_Salary+(AND(BB$68&lt;&gt;Hire_Month)*BA118+AND(BB$68=Hire_Month,BA118&gt;0)*BA118*(1+Annual_Cost_of_Living_Adjustment))*(End_Date&gt;=BB$70)</f>
        <v>0</v>
      </c>
      <c r="BC118" s="460">
        <f>(BC$70=Hire_Date)*Monthly_Salary+(AND(BC$68&lt;&gt;Hire_Month)*BB118+AND(BC$68=Hire_Month,BB118&gt;0)*BB118*(1+Annual_Cost_of_Living_Adjustment))*(End_Date&gt;=BC$70)</f>
        <v>0</v>
      </c>
      <c r="BD118" s="460">
        <f>(BD$70=Hire_Date)*Monthly_Salary+(AND(BD$68&lt;&gt;Hire_Month)*BC118+AND(BD$68=Hire_Month,BC118&gt;0)*BC118*(1+Annual_Cost_of_Living_Adjustment))*(End_Date&gt;=BD$70)</f>
        <v>0</v>
      </c>
      <c r="BE118" s="460">
        <f>(BE$70=Hire_Date)*Monthly_Salary+(AND(BE$68&lt;&gt;Hire_Month)*BD118+AND(BE$68=Hire_Month,BD118&gt;0)*BD118*(1+Annual_Cost_of_Living_Adjustment))*(End_Date&gt;=BE$70)</f>
        <v>0</v>
      </c>
      <c r="BF118" s="460">
        <f>(BF$70=Hire_Date)*Monthly_Salary+(AND(BF$68&lt;&gt;Hire_Month)*BE118+AND(BF$68=Hire_Month,BE118&gt;0)*BE118*(1+Annual_Cost_of_Living_Adjustment))*(End_Date&gt;=BF$70)</f>
        <v>0</v>
      </c>
      <c r="BG118" s="460">
        <f>(BG$70=Hire_Date)*Monthly_Salary+(AND(BG$68&lt;&gt;Hire_Month)*BF118+AND(BG$68=Hire_Month,BF118&gt;0)*BF118*(1+Annual_Cost_of_Living_Adjustment))*(End_Date&gt;=BG$70)</f>
        <v>0</v>
      </c>
      <c r="BH118" s="460">
        <f>(BH$70=Hire_Date)*Monthly_Salary+(AND(BH$68&lt;&gt;Hire_Month)*BG118+AND(BH$68=Hire_Month,BG118&gt;0)*BG118*(1+Annual_Cost_of_Living_Adjustment))*(End_Date&gt;=BH$70)</f>
        <v>0</v>
      </c>
      <c r="BI118" s="460">
        <f>(BI$70=Hire_Date)*Monthly_Salary+(AND(BI$68&lt;&gt;Hire_Month)*BH118+AND(BI$68=Hire_Month,BH118&gt;0)*BH118*(1+Annual_Cost_of_Living_Adjustment))*(End_Date&gt;=BI$70)</f>
        <v>0</v>
      </c>
      <c r="BJ118" s="460">
        <f>(BJ$70=Hire_Date)*Monthly_Salary+(AND(BJ$68&lt;&gt;Hire_Month)*BI118+AND(BJ$68=Hire_Month,BI118&gt;0)*BI118*(1+Annual_Cost_of_Living_Adjustment))*(End_Date&gt;=BJ$70)</f>
        <v>0</v>
      </c>
      <c r="BK118" s="460">
        <f>(BK$70=Hire_Date)*Monthly_Salary+(AND(BK$68&lt;&gt;Hire_Month)*BJ118+AND(BK$68=Hire_Month,BJ118&gt;0)*BJ118*(1+Annual_Cost_of_Living_Adjustment))*(End_Date&gt;=BK$70)</f>
        <v>0</v>
      </c>
      <c r="BL118" s="460">
        <f>(BL$70=Hire_Date)*Monthly_Salary+(AND(BL$68&lt;&gt;Hire_Month)*BK118+AND(BL$68=Hire_Month,BK118&gt;0)*BK118*(1+Annual_Cost_of_Living_Adjustment))*(End_Date&gt;=BL$70)</f>
        <v>0</v>
      </c>
      <c r="BM118" s="460">
        <f>(BM$70=Hire_Date)*Monthly_Salary+(AND(BM$68&lt;&gt;Hire_Month)*BL118+AND(BM$68=Hire_Month,BL118&gt;0)*BL118*(1+Annual_Cost_of_Living_Adjustment))*(End_Date&gt;=BM$70)</f>
        <v>0</v>
      </c>
      <c r="BN118" s="460">
        <f>(BN$70=Hire_Date)*Monthly_Salary+(AND(BN$68&lt;&gt;Hire_Month)*BM118+AND(BN$68=Hire_Month,BM118&gt;0)*BM118*(1+Annual_Cost_of_Living_Adjustment))*(End_Date&gt;=BN$70)</f>
        <v>0</v>
      </c>
      <c r="BO118" s="460">
        <f>(BO$70=Hire_Date)*Monthly_Salary+(AND(BO$68&lt;&gt;Hire_Month)*BN118+AND(BO$68=Hire_Month,BN118&gt;0)*BN118*(1+Annual_Cost_of_Living_Adjustment))*(End_Date&gt;=BO$70)</f>
        <v>0</v>
      </c>
      <c r="BP118" s="460">
        <f>(BP$70=Hire_Date)*Monthly_Salary+(AND(BP$68&lt;&gt;Hire_Month)*BO118+AND(BP$68=Hire_Month,BO118&gt;0)*BO118*(1+Annual_Cost_of_Living_Adjustment))*(End_Date&gt;=BP$70)</f>
        <v>0</v>
      </c>
      <c r="BQ118" s="460">
        <f>(BQ$70=Hire_Date)*Monthly_Salary+(AND(BQ$68&lt;&gt;Hire_Month)*BP118+AND(BQ$68=Hire_Month,BP118&gt;0)*BP118*(1+Annual_Cost_of_Living_Adjustment))*(End_Date&gt;=BQ$70)</f>
        <v>0</v>
      </c>
      <c r="BR118" s="460">
        <f>(BR$70=Hire_Date)*Monthly_Salary+(AND(BR$68&lt;&gt;Hire_Month)*BQ118+AND(BR$68=Hire_Month,BQ118&gt;0)*BQ118*(1+Annual_Cost_of_Living_Adjustment))*(End_Date&gt;=BR$70)</f>
        <v>0</v>
      </c>
      <c r="BS118" s="460">
        <f>(BS$70=Hire_Date)*Monthly_Salary+(AND(BS$68&lt;&gt;Hire_Month)*BR118+AND(BS$68=Hire_Month,BR118&gt;0)*BR118*(1+Annual_Cost_of_Living_Adjustment))*(End_Date&gt;=BS$70)</f>
        <v>0</v>
      </c>
      <c r="BT118" s="460">
        <f>(BT$70=Hire_Date)*Monthly_Salary+(AND(BT$68&lt;&gt;Hire_Month)*BS118+AND(BT$68=Hire_Month,BS118&gt;0)*BS118*(1+Annual_Cost_of_Living_Adjustment))*(End_Date&gt;=BT$70)</f>
        <v>0</v>
      </c>
      <c r="BU118" s="460">
        <f>(BU$70=Hire_Date)*Monthly_Salary+(AND(BU$68&lt;&gt;Hire_Month)*BT118+AND(BU$68=Hire_Month,BT118&gt;0)*BT118*(1+Annual_Cost_of_Living_Adjustment))*(End_Date&gt;=BU$70)</f>
        <v>0</v>
      </c>
      <c r="BV118" s="460">
        <f>(BV$70=Hire_Date)*Monthly_Salary+(AND(BV$68&lt;&gt;Hire_Month)*BU118+AND(BV$68=Hire_Month,BU118&gt;0)*BU118*(1+Annual_Cost_of_Living_Adjustment))*(End_Date&gt;=BV$70)</f>
        <v>0</v>
      </c>
      <c r="BW118" s="460">
        <f>(BW$70=Hire_Date)*Monthly_Salary+(AND(BW$68&lt;&gt;Hire_Month)*BV118+AND(BW$68=Hire_Month,BV118&gt;0)*BV118*(1+Annual_Cost_of_Living_Adjustment))*(End_Date&gt;=BW$70)</f>
        <v>0</v>
      </c>
      <c r="BX118" s="460">
        <f>(BX$70=Hire_Date)*Monthly_Salary+(AND(BX$68&lt;&gt;Hire_Month)*BW118+AND(BX$68=Hire_Month,BW118&gt;0)*BW118*(1+Annual_Cost_of_Living_Adjustment))*(End_Date&gt;=BX$70)</f>
        <v>0</v>
      </c>
      <c r="BY118" s="460">
        <f>(BY$70=Hire_Date)*Monthly_Salary+(AND(BY$68&lt;&gt;Hire_Month)*BX118+AND(BY$68=Hire_Month,BX118&gt;0)*BX118*(1+Annual_Cost_of_Living_Adjustment))*(End_Date&gt;=BY$70)</f>
        <v>0</v>
      </c>
      <c r="BZ118" s="460">
        <f>(BZ$70=Hire_Date)*Monthly_Salary+(AND(BZ$68&lt;&gt;Hire_Month)*BY118+AND(BZ$68=Hire_Month,BY118&gt;0)*BY118*(1+Annual_Cost_of_Living_Adjustment))*(End_Date&gt;=BZ$70)</f>
        <v>0</v>
      </c>
      <c r="CA118" s="460">
        <f>(CA$70=Hire_Date)*Monthly_Salary+(AND(CA$68&lt;&gt;Hire_Month)*BZ118+AND(CA$68=Hire_Month,BZ118&gt;0)*BZ118*(1+Annual_Cost_of_Living_Adjustment))*(End_Date&gt;=CA$70)</f>
        <v>0</v>
      </c>
      <c r="CB118" s="460">
        <f>(CB$70=Hire_Date)*Monthly_Salary+(AND(CB$68&lt;&gt;Hire_Month)*CA118+AND(CB$68=Hire_Month,CA118&gt;0)*CA118*(1+Annual_Cost_of_Living_Adjustment))*(End_Date&gt;=CB$70)</f>
        <v>0</v>
      </c>
      <c r="CC118" s="460">
        <f>(CC$70=Hire_Date)*Monthly_Salary+(AND(CC$68&lt;&gt;Hire_Month)*CB118+AND(CC$68=Hire_Month,CB118&gt;0)*CB118*(1+Annual_Cost_of_Living_Adjustment))*(End_Date&gt;=CC$70)</f>
        <v>0</v>
      </c>
      <c r="CD118" s="460">
        <f>(CD$70=Hire_Date)*Monthly_Salary+(AND(CD$68&lt;&gt;Hire_Month)*CC118+AND(CD$68=Hire_Month,CC118&gt;0)*CC118*(1+Annual_Cost_of_Living_Adjustment))*(End_Date&gt;=CD$70)</f>
        <v>0</v>
      </c>
      <c r="CE118" s="460">
        <f>(CE$70=Hire_Date)*Monthly_Salary+(AND(CE$68&lt;&gt;Hire_Month)*CD118+AND(CE$68=Hire_Month,CD118&gt;0)*CD118*(1+Annual_Cost_of_Living_Adjustment))*(End_Date&gt;=CE$70)</f>
        <v>0</v>
      </c>
      <c r="CF118" s="460">
        <f>(CF$70=Hire_Date)*Monthly_Salary+(AND(CF$68&lt;&gt;Hire_Month)*CE118+AND(CF$68=Hire_Month,CE118&gt;0)*CE118*(1+Annual_Cost_of_Living_Adjustment))*(End_Date&gt;=CF$70)</f>
        <v>0</v>
      </c>
      <c r="CG118" s="460">
        <f>(CG$70=Hire_Date)*Monthly_Salary+(AND(CG$68&lt;&gt;Hire_Month)*CF118+AND(CG$68=Hire_Month,CF118&gt;0)*CF118*(1+Annual_Cost_of_Living_Adjustment))*(End_Date&gt;=CG$70)</f>
        <v>0</v>
      </c>
      <c r="CH118" s="460">
        <f>(CH$70=Hire_Date)*Monthly_Salary+(AND(CH$68&lt;&gt;Hire_Month)*CG118+AND(CH$68=Hire_Month,CG118&gt;0)*CG118*(1+Annual_Cost_of_Living_Adjustment))*(End_Date&gt;=CH$70)</f>
        <v>0</v>
      </c>
      <c r="CI118" s="460">
        <f>(CI$70=Hire_Date)*Monthly_Salary+(AND(CI$68&lt;&gt;Hire_Month)*CH118+AND(CI$68=Hire_Month,CH118&gt;0)*CH118*(1+Annual_Cost_of_Living_Adjustment))*(End_Date&gt;=CI$70)</f>
        <v>0</v>
      </c>
      <c r="CJ118" s="460">
        <f>(CJ$70=Hire_Date)*Monthly_Salary+(AND(CJ$68&lt;&gt;Hire_Month)*CI118+AND(CJ$68=Hire_Month,CI118&gt;0)*CI118*(1+Annual_Cost_of_Living_Adjustment))*(End_Date&gt;=CJ$70)</f>
        <v>0</v>
      </c>
      <c r="CK118" s="460">
        <f>(CK$70=Hire_Date)*Monthly_Salary+(AND(CK$68&lt;&gt;Hire_Month)*CJ118+AND(CK$68=Hire_Month,CJ118&gt;0)*CJ118*(1+Annual_Cost_of_Living_Adjustment))*(End_Date&gt;=CK$70)</f>
        <v>0</v>
      </c>
      <c r="CL118" s="460">
        <f>(CL$70=Hire_Date)*Monthly_Salary+(AND(CL$68&lt;&gt;Hire_Month)*CK118+AND(CL$68=Hire_Month,CK118&gt;0)*CK118*(1+Annual_Cost_of_Living_Adjustment))*(End_Date&gt;=CL$70)</f>
        <v>0</v>
      </c>
      <c r="CM118" s="460">
        <f>(CM$70=Hire_Date)*Monthly_Salary+(AND(CM$68&lt;&gt;Hire_Month)*CL118+AND(CM$68=Hire_Month,CL118&gt;0)*CL118*(1+Annual_Cost_of_Living_Adjustment))*(End_Date&gt;=CM$70)</f>
        <v>0</v>
      </c>
      <c r="CN118" s="460">
        <f>(CN$70=Hire_Date)*Monthly_Salary+(AND(CN$68&lt;&gt;Hire_Month)*CM118+AND(CN$68=Hire_Month,CM118&gt;0)*CM118*(1+Annual_Cost_of_Living_Adjustment))*(End_Date&gt;=CN$70)</f>
        <v>0</v>
      </c>
      <c r="CO118" s="460">
        <f>(CO$70=Hire_Date)*Monthly_Salary+(AND(CO$68&lt;&gt;Hire_Month)*CN118+AND(CO$68=Hire_Month,CN118&gt;0)*CN118*(1+Annual_Cost_of_Living_Adjustment))*(End_Date&gt;=CO$70)</f>
        <v>0</v>
      </c>
      <c r="CP118" s="460">
        <f>(CP$70=Hire_Date)*Monthly_Salary+(AND(CP$68&lt;&gt;Hire_Month)*CO118+AND(CP$68=Hire_Month,CO118&gt;0)*CO118*(1+Annual_Cost_of_Living_Adjustment))*(End_Date&gt;=CP$70)</f>
        <v>0</v>
      </c>
      <c r="CQ118" s="460">
        <f>(CQ$70=Hire_Date)*Monthly_Salary+(AND(CQ$68&lt;&gt;Hire_Month)*CP118+AND(CQ$68=Hire_Month,CP118&gt;0)*CP118*(1+Annual_Cost_of_Living_Adjustment))*(End_Date&gt;=CQ$70)</f>
        <v>0</v>
      </c>
      <c r="CR118" s="460">
        <f>(CR$70=Hire_Date)*Monthly_Salary+(AND(CR$68&lt;&gt;Hire_Month)*CQ118+AND(CR$68=Hire_Month,CQ118&gt;0)*CQ118*(1+Annual_Cost_of_Living_Adjustment))*(End_Date&gt;=CR$70)</f>
        <v>0</v>
      </c>
      <c r="CS118" s="460">
        <f>(CS$70=Hire_Date)*Monthly_Salary+(AND(CS$68&lt;&gt;Hire_Month)*CR118+AND(CS$68=Hire_Month,CR118&gt;0)*CR118*(1+Annual_Cost_of_Living_Adjustment))*(End_Date&gt;=CS$70)</f>
        <v>0</v>
      </c>
      <c r="CT118" s="460">
        <f>(CT$70=Hire_Date)*Monthly_Salary+(AND(CT$68&lt;&gt;Hire_Month)*CS118+AND(CT$68=Hire_Month,CS118&gt;0)*CS118*(1+Annual_Cost_of_Living_Adjustment))*(End_Date&gt;=CT$70)</f>
        <v>0</v>
      </c>
      <c r="CU118" s="460">
        <f>(CU$70=Hire_Date)*Monthly_Salary+(AND(CU$68&lt;&gt;Hire_Month)*CT118+AND(CU$68=Hire_Month,CT118&gt;0)*CT118*(1+Annual_Cost_of_Living_Adjustment))*(End_Date&gt;=CU$70)</f>
        <v>0</v>
      </c>
      <c r="CV118" s="460">
        <f>(CV$70=Hire_Date)*Monthly_Salary+(AND(CV$68&lt;&gt;Hire_Month)*CU118+AND(CV$68=Hire_Month,CU118&gt;0)*CU118*(1+Annual_Cost_of_Living_Adjustment))*(End_Date&gt;=CV$70)</f>
        <v>0</v>
      </c>
      <c r="CW118" s="460">
        <f>(CW$70=Hire_Date)*Monthly_Salary+(AND(CW$68&lt;&gt;Hire_Month)*CV118+AND(CW$68=Hire_Month,CV118&gt;0)*CV118*(1+Annual_Cost_of_Living_Adjustment))*(End_Date&gt;=CW$70)</f>
        <v>0</v>
      </c>
      <c r="CX118" s="460">
        <f>(CX$70=Hire_Date)*Monthly_Salary+(AND(CX$68&lt;&gt;Hire_Month)*CW118+AND(CX$68=Hire_Month,CW118&gt;0)*CW118*(1+Annual_Cost_of_Living_Adjustment))*(End_Date&gt;=CX$70)</f>
        <v>0</v>
      </c>
      <c r="CY118" s="460">
        <f>(CY$70=Hire_Date)*Monthly_Salary+(AND(CY$68&lt;&gt;Hire_Month)*CX118+AND(CY$68=Hire_Month,CX118&gt;0)*CX118*(1+Annual_Cost_of_Living_Adjustment))*(End_Date&gt;=CY$70)</f>
        <v>0</v>
      </c>
      <c r="CZ118" s="460">
        <f>(CZ$70=Hire_Date)*Monthly_Salary+(AND(CZ$68&lt;&gt;Hire_Month)*CY118+AND(CZ$68=Hire_Month,CY118&gt;0)*CY118*(1+Annual_Cost_of_Living_Adjustment))*(End_Date&gt;=CZ$70)</f>
        <v>0</v>
      </c>
      <c r="DA118" s="460">
        <f>(DA$70=Hire_Date)*Monthly_Salary+(AND(DA$68&lt;&gt;Hire_Month)*CZ118+AND(DA$68=Hire_Month,CZ118&gt;0)*CZ118*(1+Annual_Cost_of_Living_Adjustment))*(End_Date&gt;=DA$70)</f>
        <v>0</v>
      </c>
      <c r="DB118" s="460">
        <f>(DB$70=Hire_Date)*Monthly_Salary+(AND(DB$68&lt;&gt;Hire_Month)*DA118+AND(DB$68=Hire_Month,DA118&gt;0)*DA118*(1+Annual_Cost_of_Living_Adjustment))*(End_Date&gt;=DB$70)</f>
        <v>0</v>
      </c>
      <c r="DC118" s="460">
        <f>(DC$70=Hire_Date)*Monthly_Salary+(AND(DC$68&lt;&gt;Hire_Month)*DB118+AND(DC$68=Hire_Month,DB118&gt;0)*DB118*(1+Annual_Cost_of_Living_Adjustment))*(End_Date&gt;=DC$70)</f>
        <v>0</v>
      </c>
      <c r="DD118" s="460">
        <f>(DD$70=Hire_Date)*Monthly_Salary+(AND(DD$68&lt;&gt;Hire_Month)*DC118+AND(DD$68=Hire_Month,DC118&gt;0)*DC118*(1+Annual_Cost_of_Living_Adjustment))*(End_Date&gt;=DD$70)</f>
        <v>0</v>
      </c>
      <c r="DE118" s="460">
        <f>(DE$70=Hire_Date)*Monthly_Salary+(AND(DE$68&lt;&gt;Hire_Month)*DD118+AND(DE$68=Hire_Month,DD118&gt;0)*DD118*(1+Annual_Cost_of_Living_Adjustment))*(End_Date&gt;=DE$70)</f>
        <v>0</v>
      </c>
      <c r="DF118" s="460">
        <f>(DF$70=Hire_Date)*Monthly_Salary+(AND(DF$68&lt;&gt;Hire_Month)*DE118+AND(DF$68=Hire_Month,DE118&gt;0)*DE118*(1+Annual_Cost_of_Living_Adjustment))*(End_Date&gt;=DF$70)</f>
        <v>0</v>
      </c>
      <c r="DG118" s="460">
        <f>(DG$70=Hire_Date)*Monthly_Salary+(AND(DG$68&lt;&gt;Hire_Month)*DF118+AND(DG$68=Hire_Month,DF118&gt;0)*DF118*(1+Annual_Cost_of_Living_Adjustment))*(End_Date&gt;=DG$70)</f>
        <v>0</v>
      </c>
      <c r="DH118" s="460">
        <f>(DH$70=Hire_Date)*Monthly_Salary+(AND(DH$68&lt;&gt;Hire_Month)*DG118+AND(DH$68=Hire_Month,DG118&gt;0)*DG118*(1+Annual_Cost_of_Living_Adjustment))*(End_Date&gt;=DH$70)</f>
        <v>0</v>
      </c>
      <c r="DI118" s="460">
        <f>(DI$70=Hire_Date)*Monthly_Salary+(AND(DI$68&lt;&gt;Hire_Month)*DH118+AND(DI$68=Hire_Month,DH118&gt;0)*DH118*(1+Annual_Cost_of_Living_Adjustment))*(End_Date&gt;=DI$70)</f>
        <v>0</v>
      </c>
      <c r="DJ118" s="460">
        <f>(DJ$70=Hire_Date)*Monthly_Salary+(AND(DJ$68&lt;&gt;Hire_Month)*DI118+AND(DJ$68=Hire_Month,DI118&gt;0)*DI118*(1+Annual_Cost_of_Living_Adjustment))*(End_Date&gt;=DJ$70)</f>
        <v>0</v>
      </c>
      <c r="DK118" s="460">
        <f>(DK$70=Hire_Date)*Monthly_Salary+(AND(DK$68&lt;&gt;Hire_Month)*DJ118+AND(DK$68=Hire_Month,DJ118&gt;0)*DJ118*(1+Annual_Cost_of_Living_Adjustment))*(End_Date&gt;=DK$70)</f>
        <v>0</v>
      </c>
      <c r="DL118" s="460">
        <f>(DL$70=Hire_Date)*Monthly_Salary+(AND(DL$68&lt;&gt;Hire_Month)*DK118+AND(DL$68=Hire_Month,DK118&gt;0)*DK118*(1+Annual_Cost_of_Living_Adjustment))*(End_Date&gt;=DL$70)</f>
        <v>0</v>
      </c>
      <c r="DM118" s="460">
        <f>(DM$70=Hire_Date)*Monthly_Salary+(AND(DM$68&lt;&gt;Hire_Month)*DL118+AND(DM$68=Hire_Month,DL118&gt;0)*DL118*(1+Annual_Cost_of_Living_Adjustment))*(End_Date&gt;=DM$70)</f>
        <v>0</v>
      </c>
      <c r="DN118" s="460">
        <f>(DN$70=Hire_Date)*Monthly_Salary+(AND(DN$68&lt;&gt;Hire_Month)*DM118+AND(DN$68=Hire_Month,DM118&gt;0)*DM118*(1+Annual_Cost_of_Living_Adjustment))*(End_Date&gt;=DN$70)</f>
        <v>0</v>
      </c>
      <c r="DO118" s="460">
        <f>(DO$70=Hire_Date)*Monthly_Salary+(AND(DO$68&lt;&gt;Hire_Month)*DN118+AND(DO$68=Hire_Month,DN118&gt;0)*DN118*(1+Annual_Cost_of_Living_Adjustment))*(End_Date&gt;=DO$70)</f>
        <v>0</v>
      </c>
      <c r="DP118" s="460">
        <f>(DP$70=Hire_Date)*Monthly_Salary+(AND(DP$68&lt;&gt;Hire_Month)*DO118+AND(DP$68=Hire_Month,DO118&gt;0)*DO118*(1+Annual_Cost_of_Living_Adjustment))*(End_Date&gt;=DP$70)</f>
        <v>0</v>
      </c>
      <c r="DQ118" s="460">
        <f>(DQ$70=Hire_Date)*Monthly_Salary+(AND(DQ$68&lt;&gt;Hire_Month)*DP118+AND(DQ$68=Hire_Month,DP118&gt;0)*DP118*(1+Annual_Cost_of_Living_Adjustment))*(End_Date&gt;=DQ$70)</f>
        <v>0</v>
      </c>
      <c r="DR118" s="460">
        <f>(DR$70=Hire_Date)*Monthly_Salary+(AND(DR$68&lt;&gt;Hire_Month)*DQ118+AND(DR$68=Hire_Month,DQ118&gt;0)*DQ118*(1+Annual_Cost_of_Living_Adjustment))*(End_Date&gt;=DR$70)</f>
        <v>0</v>
      </c>
      <c r="DS118" s="460">
        <f>(DS$70=Hire_Date)*Monthly_Salary+(AND(DS$68&lt;&gt;Hire_Month)*DR118+AND(DS$68=Hire_Month,DR118&gt;0)*DR118*(1+Annual_Cost_of_Living_Adjustment))*(End_Date&gt;=DS$70)</f>
        <v>0</v>
      </c>
      <c r="DT118" s="460">
        <f>(DT$70=Hire_Date)*Monthly_Salary+(AND(DT$68&lt;&gt;Hire_Month)*DS118+AND(DT$68=Hire_Month,DS118&gt;0)*DS118*(1+Annual_Cost_of_Living_Adjustment))*(End_Date&gt;=DT$70)</f>
        <v>0</v>
      </c>
      <c r="DU118" s="460">
        <f>(DU$70=Hire_Date)*Monthly_Salary+(AND(DU$68&lt;&gt;Hire_Month)*DT118+AND(DU$68=Hire_Month,DT118&gt;0)*DT118*(1+Annual_Cost_of_Living_Adjustment))*(End_Date&gt;=DU$70)</f>
        <v>0</v>
      </c>
      <c r="DV118" s="460">
        <f>(DV$70=Hire_Date)*Monthly_Salary+(AND(DV$68&lt;&gt;Hire_Month)*DU118+AND(DV$68=Hire_Month,DU118&gt;0)*DU118*(1+Annual_Cost_of_Living_Adjustment))*(End_Date&gt;=DV$70)</f>
        <v>0</v>
      </c>
      <c r="DW118" s="460">
        <f>(DW$70=Hire_Date)*Monthly_Salary+(AND(DW$68&lt;&gt;Hire_Month)*DV118+AND(DW$68=Hire_Month,DV118&gt;0)*DV118*(1+Annual_Cost_of_Living_Adjustment))*(End_Date&gt;=DW$70)</f>
        <v>0</v>
      </c>
      <c r="DX118" s="460">
        <f>(DX$70=Hire_Date)*Monthly_Salary+(AND(DX$68&lt;&gt;Hire_Month)*DW118+AND(DX$68=Hire_Month,DW118&gt;0)*DW118*(1+Annual_Cost_of_Living_Adjustment))*(End_Date&gt;=DX$70)</f>
        <v>0</v>
      </c>
      <c r="DY118" s="460">
        <f>(DY$70=Hire_Date)*Monthly_Salary+(AND(DY$68&lt;&gt;Hire_Month)*DX118+AND(DY$68=Hire_Month,DX118&gt;0)*DX118*(1+Annual_Cost_of_Living_Adjustment))*(End_Date&gt;=DY$70)</f>
        <v>0</v>
      </c>
      <c r="DZ118" s="460">
        <f>(DZ$70=Hire_Date)*Monthly_Salary+(AND(DZ$68&lt;&gt;Hire_Month)*DY118+AND(DZ$68=Hire_Month,DY118&gt;0)*DY118*(1+Annual_Cost_of_Living_Adjustment))*(End_Date&gt;=DZ$70)</f>
        <v>0</v>
      </c>
      <c r="EA118" s="460">
        <f>(EA$70=Hire_Date)*Monthly_Salary+(AND(EA$68&lt;&gt;Hire_Month)*DZ118+AND(EA$68=Hire_Month,DZ118&gt;0)*DZ118*(1+Annual_Cost_of_Living_Adjustment))*(End_Date&gt;=EA$70)</f>
        <v>0</v>
      </c>
      <c r="EB118" s="460">
        <f>(EB$70=Hire_Date)*Monthly_Salary+(AND(EB$68&lt;&gt;Hire_Month)*EA118+AND(EB$68=Hire_Month,EA118&gt;0)*EA118*(1+Annual_Cost_of_Living_Adjustment))*(End_Date&gt;=EB$70)</f>
        <v>0</v>
      </c>
      <c r="EC118" s="460">
        <f>(EC$70=Hire_Date)*Monthly_Salary+(AND(EC$68&lt;&gt;Hire_Month)*EB118+AND(EC$68=Hire_Month,EB118&gt;0)*EB118*(1+Annual_Cost_of_Living_Adjustment))*(End_Date&gt;=EC$70)</f>
        <v>0</v>
      </c>
      <c r="ED118" s="460">
        <f>(ED$70=Hire_Date)*Monthly_Salary+(AND(ED$68&lt;&gt;Hire_Month)*EC118+AND(ED$68=Hire_Month,EC118&gt;0)*EC118*(1+Annual_Cost_of_Living_Adjustment))*(End_Date&gt;=ED$70)</f>
        <v>0</v>
      </c>
      <c r="EE118" s="460">
        <f>(EE$70=Hire_Date)*Monthly_Salary+(AND(EE$68&lt;&gt;Hire_Month)*ED118+AND(EE$68=Hire_Month,ED118&gt;0)*ED118*(1+Annual_Cost_of_Living_Adjustment))*(End_Date&gt;=EE$70)</f>
        <v>0</v>
      </c>
      <c r="EF118" s="461">
        <f>(EF$70=Hire_Date)*Monthly_Salary+(AND(EF$68&lt;&gt;Hire_Month)*EE118+AND(EF$68=Hire_Month,EE118&gt;0)*EE118*(1+Annual_Cost_of_Living_Adjustment))*(End_Date&gt;=EF$70)</f>
        <v>0</v>
      </c>
      <c r="EG118" s="461">
        <f>(EG$70=Hire_Date)*Monthly_Salary+(AND(EG$68&lt;&gt;Hire_Month)*EF118+AND(EG$68=Hire_Month,EF118&gt;0)*EF118*(1+Annual_Cost_of_Living_Adjustment))*(End_Date&gt;=EG$70)</f>
        <v>0</v>
      </c>
      <c r="EH118" s="461">
        <f>(EH$70=Hire_Date)*Monthly_Salary+(AND(EH$68&lt;&gt;Hire_Month)*EG118+AND(EH$68=Hire_Month,EG118&gt;0)*EG118*(1+Annual_Cost_of_Living_Adjustment))*(End_Date&gt;=EH$70)</f>
        <v>0</v>
      </c>
      <c r="EI118" s="461">
        <f>(EI$70=Hire_Date)*Monthly_Salary+(AND(EI$68&lt;&gt;Hire_Month)*EH118+AND(EI$68=Hire_Month,EH118&gt;0)*EH118*(1+Annual_Cost_of_Living_Adjustment))*(End_Date&gt;=EI$70)</f>
        <v>0</v>
      </c>
      <c r="EJ118" s="461">
        <f>(EJ$70=Hire_Date)*Monthly_Salary+(AND(EJ$68&lt;&gt;Hire_Month)*EI118+AND(EJ$68=Hire_Month,EI118&gt;0)*EI118*(1+Annual_Cost_of_Living_Adjustment))*(End_Date&gt;=EJ$70)</f>
        <v>0</v>
      </c>
      <c r="EK118" s="461">
        <f>(EK$70=Hire_Date)*Monthly_Salary+(AND(EK$68&lt;&gt;Hire_Month)*EJ118+AND(EK$68=Hire_Month,EJ118&gt;0)*EJ118*(1+Annual_Cost_of_Living_Adjustment))*(End_Date&gt;=EK$70)</f>
        <v>0</v>
      </c>
      <c r="EL118" s="461">
        <f>(EL$70=Hire_Date)*Monthly_Salary+(AND(EL$68&lt;&gt;Hire_Month)*EK118+AND(EL$68=Hire_Month,EK118&gt;0)*EK118*(1+Annual_Cost_of_Living_Adjustment))*(End_Date&gt;=EL$70)</f>
        <v>0</v>
      </c>
      <c r="EM118" s="461">
        <f>(EM$70=Hire_Date)*Monthly_Salary+(AND(EM$68&lt;&gt;Hire_Month)*EL118+AND(EM$68=Hire_Month,EL118&gt;0)*EL118*(1+Annual_Cost_of_Living_Adjustment))*(End_Date&gt;=EM$70)</f>
        <v>0</v>
      </c>
      <c r="EN118" s="461">
        <f>(EN$70=Hire_Date)*Monthly_Salary+(AND(EN$68&lt;&gt;Hire_Month)*EM118+AND(EN$68=Hire_Month,EM118&gt;0)*EM118*(1+Annual_Cost_of_Living_Adjustment))*(End_Date&gt;=EN$70)</f>
        <v>0</v>
      </c>
      <c r="EO118" s="461">
        <f>(EO$70=Hire_Date)*Monthly_Salary+(AND(EO$68&lt;&gt;Hire_Month)*EN118+AND(EO$68=Hire_Month,EN118&gt;0)*EN118*(1+Annual_Cost_of_Living_Adjustment))*(End_Date&gt;=EO$70)</f>
        <v>0</v>
      </c>
      <c r="EP118" s="461">
        <f>(EP$70=Hire_Date)*Monthly_Salary+(AND(EP$68&lt;&gt;Hire_Month)*EO118+AND(EP$68=Hire_Month,EO118&gt;0)*EO118*(1+Annual_Cost_of_Living_Adjustment))*(End_Date&gt;=EP$70)</f>
        <v>0</v>
      </c>
      <c r="EQ118" s="461">
        <f>(EQ$70=Hire_Date)*Monthly_Salary+(AND(EQ$68&lt;&gt;Hire_Month)*EP118+AND(EQ$68=Hire_Month,EP118&gt;0)*EP118*(1+Annual_Cost_of_Living_Adjustment))*(End_Date&gt;=EQ$70)</f>
        <v>0</v>
      </c>
      <c r="ER118" s="461">
        <f>(ER$70=Hire_Date)*Monthly_Salary+(AND(ER$68&lt;&gt;Hire_Month)*EQ118+AND(ER$68=Hire_Month,EQ118&gt;0)*EQ118*(1+Annual_Cost_of_Living_Adjustment))*(End_Date&gt;=ER$70)</f>
        <v>0</v>
      </c>
      <c r="ES118" s="371"/>
      <c r="ET118" s="1"/>
      <c r="EU118" s="390"/>
      <c r="EV118" s="462" t="str">
        <f t="shared" si="100"/>
        <v/>
      </c>
      <c r="EW118" s="463">
        <f>($K118&lt;DATE(Starting_Year,1,1))*1</f>
        <v>0</v>
      </c>
      <c r="EX118" s="463">
        <f>+COUNTIF(Q118,"&gt;0")*FTE</f>
        <v>0</v>
      </c>
      <c r="EY118" s="463">
        <f>+COUNTIF(R118,"&gt;0")*FTE</f>
        <v>0</v>
      </c>
      <c r="EZ118" s="463">
        <f>+COUNTIF(S118,"&gt;0")*FTE</f>
        <v>0</v>
      </c>
      <c r="FA118" s="463">
        <f>+COUNTIF(T118,"&gt;0")*FTE</f>
        <v>0</v>
      </c>
      <c r="FB118" s="463">
        <f>+COUNTIF(U118,"&gt;0")*FTE</f>
        <v>0</v>
      </c>
      <c r="FC118" s="463">
        <f>+COUNTIF(V118,"&gt;0")*FTE</f>
        <v>0</v>
      </c>
      <c r="FD118" s="463">
        <f>+COUNTIF(W118,"&gt;0")*FTE</f>
        <v>0</v>
      </c>
      <c r="FE118" s="463">
        <f>+COUNTIF(X118,"&gt;0")*FTE</f>
        <v>0</v>
      </c>
      <c r="FF118" s="463">
        <f>+COUNTIF(Y118,"&gt;0")*FTE</f>
        <v>0</v>
      </c>
      <c r="FG118" s="463">
        <f>+COUNTIF(Z118,"&gt;0")*FTE</f>
        <v>0</v>
      </c>
      <c r="FH118" s="463">
        <f>+COUNTIF(AA118,"&gt;0")*FTE</f>
        <v>0</v>
      </c>
      <c r="FI118" s="463">
        <f>+COUNTIF(AB118,"&gt;0")*FTE</f>
        <v>0</v>
      </c>
      <c r="FJ118" s="463">
        <f>+COUNTIF(AC118,"&gt;0")*FTE</f>
        <v>0</v>
      </c>
      <c r="FK118" s="463">
        <f>+COUNTIF(AD118,"&gt;0")*FTE</f>
        <v>0</v>
      </c>
      <c r="FL118" s="463">
        <f>+COUNTIF(AE118,"&gt;0")*FTE</f>
        <v>0</v>
      </c>
      <c r="FM118" s="463">
        <f>+COUNTIF(AF118,"&gt;0")*FTE</f>
        <v>0</v>
      </c>
      <c r="FN118" s="463">
        <f>+COUNTIF(AG118,"&gt;0")*FTE</f>
        <v>0</v>
      </c>
      <c r="FO118" s="463">
        <f>+COUNTIF(AH118,"&gt;0")*FTE</f>
        <v>0</v>
      </c>
      <c r="FP118" s="463">
        <f>+COUNTIF(AI118,"&gt;0")*FTE</f>
        <v>0</v>
      </c>
      <c r="FQ118" s="463">
        <f>+COUNTIF(AJ118,"&gt;0")*FTE</f>
        <v>0</v>
      </c>
      <c r="FR118" s="463">
        <f>+COUNTIF(AK118,"&gt;0")*FTE</f>
        <v>0</v>
      </c>
      <c r="FS118" s="463">
        <f>+COUNTIF(AL118,"&gt;0")*FTE</f>
        <v>0</v>
      </c>
      <c r="FT118" s="463">
        <f>+COUNTIF(AM118,"&gt;0")*FTE</f>
        <v>0</v>
      </c>
      <c r="FU118" s="463">
        <f>+COUNTIF(AN118,"&gt;0")*FTE</f>
        <v>0</v>
      </c>
      <c r="FV118" s="463">
        <f>+COUNTIF(AO118,"&gt;0")*FTE</f>
        <v>0</v>
      </c>
      <c r="FW118" s="463">
        <f>+COUNTIF(AP118,"&gt;0")*FTE</f>
        <v>0</v>
      </c>
      <c r="FX118" s="463">
        <f>+COUNTIF(AQ118,"&gt;0")*FTE</f>
        <v>0</v>
      </c>
      <c r="FY118" s="463">
        <f>+COUNTIF(AR118,"&gt;0")*FTE</f>
        <v>0</v>
      </c>
      <c r="FZ118" s="463">
        <f>+COUNTIF(AS118,"&gt;0")*FTE</f>
        <v>0</v>
      </c>
      <c r="GA118" s="463">
        <f>+COUNTIF(AT118,"&gt;0")*FTE</f>
        <v>0</v>
      </c>
      <c r="GB118" s="463">
        <f>+COUNTIF(AU118,"&gt;0")*FTE</f>
        <v>0</v>
      </c>
      <c r="GC118" s="463">
        <f>+COUNTIF(AV118,"&gt;0")*FTE</f>
        <v>0</v>
      </c>
      <c r="GD118" s="463">
        <f>+COUNTIF(AW118,"&gt;0")*FTE</f>
        <v>0</v>
      </c>
      <c r="GE118" s="463">
        <f>+COUNTIF(AX118,"&gt;0")*FTE</f>
        <v>0</v>
      </c>
      <c r="GF118" s="463">
        <f>+COUNTIF(AY118,"&gt;0")*FTE</f>
        <v>0</v>
      </c>
      <c r="GG118" s="463">
        <f>+COUNTIF(AZ118,"&gt;0")*FTE</f>
        <v>0</v>
      </c>
      <c r="GH118" s="463">
        <f>+COUNTIF(BA118,"&gt;0")*FTE</f>
        <v>0</v>
      </c>
      <c r="GI118" s="463">
        <f>+COUNTIF(BB118,"&gt;0")*FTE</f>
        <v>0</v>
      </c>
      <c r="GJ118" s="463">
        <f>+COUNTIF(BC118,"&gt;0")*FTE</f>
        <v>0</v>
      </c>
      <c r="GK118" s="463">
        <f>+COUNTIF(BD118,"&gt;0")*FTE</f>
        <v>0</v>
      </c>
      <c r="GL118" s="463">
        <f>+COUNTIF(BE118,"&gt;0")*FTE</f>
        <v>0</v>
      </c>
      <c r="GM118" s="463">
        <f>+COUNTIF(BF118,"&gt;0")*FTE</f>
        <v>0</v>
      </c>
      <c r="GN118" s="463">
        <f>+COUNTIF(BG118,"&gt;0")*FTE</f>
        <v>0</v>
      </c>
      <c r="GO118" s="463">
        <f>+COUNTIF(BH118,"&gt;0")*FTE</f>
        <v>0</v>
      </c>
      <c r="GP118" s="463">
        <f>+COUNTIF(BI118,"&gt;0")*FTE</f>
        <v>0</v>
      </c>
      <c r="GQ118" s="463">
        <f>+COUNTIF(BJ118,"&gt;0")*FTE</f>
        <v>0</v>
      </c>
      <c r="GR118" s="463">
        <f>+COUNTIF(BK118,"&gt;0")*FTE</f>
        <v>0</v>
      </c>
      <c r="GS118" s="463">
        <f>+COUNTIF(BL118,"&gt;0")*FTE</f>
        <v>0</v>
      </c>
      <c r="GT118" s="463">
        <f>+COUNTIF(BM118,"&gt;0")*FTE</f>
        <v>0</v>
      </c>
      <c r="GU118" s="463">
        <f>+COUNTIF(BN118,"&gt;0")*FTE</f>
        <v>0</v>
      </c>
      <c r="GV118" s="463">
        <f>+COUNTIF(BO118,"&gt;0")*FTE</f>
        <v>0</v>
      </c>
      <c r="GW118" s="463">
        <f>+COUNTIF(BP118,"&gt;0")*FTE</f>
        <v>0</v>
      </c>
      <c r="GX118" s="463">
        <f>+COUNTIF(BQ118,"&gt;0")*FTE</f>
        <v>0</v>
      </c>
      <c r="GY118" s="463">
        <f>+COUNTIF(BR118,"&gt;0")*FTE</f>
        <v>0</v>
      </c>
      <c r="GZ118" s="463">
        <f>+COUNTIF(BS118,"&gt;0")*FTE</f>
        <v>0</v>
      </c>
      <c r="HA118" s="463">
        <f>+COUNTIF(BT118,"&gt;0")*FTE</f>
        <v>0</v>
      </c>
      <c r="HB118" s="463">
        <f>+COUNTIF(BU118,"&gt;0")*FTE</f>
        <v>0</v>
      </c>
      <c r="HC118" s="463">
        <f>+COUNTIF(BV118,"&gt;0")*FTE</f>
        <v>0</v>
      </c>
      <c r="HD118" s="463">
        <f>+COUNTIF(BW118,"&gt;0")*FTE</f>
        <v>0</v>
      </c>
      <c r="HE118" s="463">
        <f>+COUNTIF(BX118,"&gt;0")*FTE</f>
        <v>0</v>
      </c>
      <c r="HF118" s="463">
        <f>+COUNTIF(BY118,"&gt;0")*FTE</f>
        <v>0</v>
      </c>
      <c r="HG118" s="463">
        <f>+COUNTIF(BZ118,"&gt;0")*FTE</f>
        <v>0</v>
      </c>
      <c r="HH118" s="463">
        <f>+COUNTIF(CA118,"&gt;0")*FTE</f>
        <v>0</v>
      </c>
      <c r="HI118" s="463">
        <f>+COUNTIF(CB118,"&gt;0")*FTE</f>
        <v>0</v>
      </c>
      <c r="HJ118" s="463">
        <f>+COUNTIF(CC118,"&gt;0")*FTE</f>
        <v>0</v>
      </c>
      <c r="HK118" s="463">
        <f>+COUNTIF(CD118,"&gt;0")*FTE</f>
        <v>0</v>
      </c>
      <c r="HL118" s="463">
        <f>+COUNTIF(CE118,"&gt;0")*FTE</f>
        <v>0</v>
      </c>
      <c r="HM118" s="463">
        <f>+COUNTIF(CF118,"&gt;0")*FTE</f>
        <v>0</v>
      </c>
      <c r="HN118" s="463">
        <f>+COUNTIF(CG118,"&gt;0")*FTE</f>
        <v>0</v>
      </c>
      <c r="HO118" s="463">
        <f>+COUNTIF(CH118,"&gt;0")*FTE</f>
        <v>0</v>
      </c>
      <c r="HP118" s="463">
        <f>+COUNTIF(CI118,"&gt;0")*FTE</f>
        <v>0</v>
      </c>
      <c r="HQ118" s="463">
        <f>+COUNTIF(CJ118,"&gt;0")*FTE</f>
        <v>0</v>
      </c>
      <c r="HR118" s="463">
        <f>+COUNTIF(CK118,"&gt;0")*FTE</f>
        <v>0</v>
      </c>
      <c r="HS118" s="463">
        <f>+COUNTIF(CL118,"&gt;0")*FTE</f>
        <v>0</v>
      </c>
      <c r="HT118" s="463">
        <f>+COUNTIF(CM118,"&gt;0")*FTE</f>
        <v>0</v>
      </c>
      <c r="HU118" s="463">
        <f>+COUNTIF(CN118,"&gt;0")*FTE</f>
        <v>0</v>
      </c>
      <c r="HV118" s="463">
        <f>+COUNTIF(CO118,"&gt;0")*FTE</f>
        <v>0</v>
      </c>
      <c r="HW118" s="463">
        <f>+COUNTIF(CP118,"&gt;0")*FTE</f>
        <v>0</v>
      </c>
      <c r="HX118" s="463">
        <f>+COUNTIF(CQ118,"&gt;0")*FTE</f>
        <v>0</v>
      </c>
      <c r="HY118" s="463">
        <f>+COUNTIF(CR118,"&gt;0")*FTE</f>
        <v>0</v>
      </c>
      <c r="HZ118" s="463">
        <f>+COUNTIF(CS118,"&gt;0")*FTE</f>
        <v>0</v>
      </c>
      <c r="IA118" s="463">
        <f>+COUNTIF(CT118,"&gt;0")*FTE</f>
        <v>0</v>
      </c>
      <c r="IB118" s="463">
        <f>+COUNTIF(CU118,"&gt;0")*FTE</f>
        <v>0</v>
      </c>
      <c r="IC118" s="463">
        <f>+COUNTIF(CV118,"&gt;0")*FTE</f>
        <v>0</v>
      </c>
      <c r="ID118" s="463">
        <f>+COUNTIF(CW118,"&gt;0")*FTE</f>
        <v>0</v>
      </c>
      <c r="IE118" s="463">
        <f>+COUNTIF(CX118,"&gt;0")*FTE</f>
        <v>0</v>
      </c>
      <c r="IF118" s="463">
        <f>+COUNTIF(CY118,"&gt;0")*FTE</f>
        <v>0</v>
      </c>
      <c r="IG118" s="463">
        <f>+COUNTIF(CZ118,"&gt;0")*FTE</f>
        <v>0</v>
      </c>
      <c r="IH118" s="463">
        <f>+COUNTIF(DA118,"&gt;0")*FTE</f>
        <v>0</v>
      </c>
      <c r="II118" s="463">
        <f>+COUNTIF(DB118,"&gt;0")*FTE</f>
        <v>0</v>
      </c>
      <c r="IJ118" s="463">
        <f>+COUNTIF(DC118,"&gt;0")*FTE</f>
        <v>0</v>
      </c>
      <c r="IK118" s="463">
        <f>+COUNTIF(DD118,"&gt;0")*FTE</f>
        <v>0</v>
      </c>
      <c r="IL118" s="463">
        <f>+COUNTIF(DE118,"&gt;0")*FTE</f>
        <v>0</v>
      </c>
      <c r="IM118" s="463">
        <f>+COUNTIF(DF118,"&gt;0")*FTE</f>
        <v>0</v>
      </c>
      <c r="IN118" s="463">
        <f>+COUNTIF(DG118,"&gt;0")*FTE</f>
        <v>0</v>
      </c>
      <c r="IO118" s="463">
        <f>+COUNTIF(DH118,"&gt;0")*FTE</f>
        <v>0</v>
      </c>
      <c r="IP118" s="463">
        <f>+COUNTIF(DI118,"&gt;0")*FTE</f>
        <v>0</v>
      </c>
      <c r="IQ118" s="463">
        <f>+COUNTIF(DJ118,"&gt;0")*FTE</f>
        <v>0</v>
      </c>
      <c r="IR118" s="463">
        <f>+COUNTIF(DK118,"&gt;0")*FTE</f>
        <v>0</v>
      </c>
      <c r="IS118" s="463">
        <f>+COUNTIF(DL118,"&gt;0")*FTE</f>
        <v>0</v>
      </c>
      <c r="IT118" s="463">
        <f>+COUNTIF(DM118,"&gt;0")*FTE</f>
        <v>0</v>
      </c>
      <c r="IU118" s="463">
        <f>+COUNTIF(DN118,"&gt;0")*FTE</f>
        <v>0</v>
      </c>
      <c r="IV118" s="463">
        <f>+COUNTIF(DO118,"&gt;0")*FTE</f>
        <v>0</v>
      </c>
      <c r="IW118" s="463">
        <f>+COUNTIF(DP118,"&gt;0")*FTE</f>
        <v>0</v>
      </c>
      <c r="IX118" s="463">
        <f>+COUNTIF(DQ118,"&gt;0")*FTE</f>
        <v>0</v>
      </c>
      <c r="IY118" s="463">
        <f>+COUNTIF(DR118,"&gt;0")*FTE</f>
        <v>0</v>
      </c>
      <c r="IZ118" s="463">
        <f>+COUNTIF(DS118,"&gt;0")*FTE</f>
        <v>0</v>
      </c>
      <c r="JA118" s="463">
        <f>+COUNTIF(DT118,"&gt;0")*FTE</f>
        <v>0</v>
      </c>
      <c r="JB118" s="463">
        <f>+COUNTIF(DU118,"&gt;0")*FTE</f>
        <v>0</v>
      </c>
      <c r="JC118" s="463">
        <f>+COUNTIF(DV118,"&gt;0")*FTE</f>
        <v>0</v>
      </c>
      <c r="JD118" s="463">
        <f>+COUNTIF(DW118,"&gt;0")*FTE</f>
        <v>0</v>
      </c>
      <c r="JE118" s="463">
        <f>+COUNTIF(DX118,"&gt;0")*FTE</f>
        <v>0</v>
      </c>
      <c r="JF118" s="463">
        <f>+COUNTIF(DY118,"&gt;0")*FTE</f>
        <v>0</v>
      </c>
      <c r="JG118" s="463">
        <f>+COUNTIF(DZ118,"&gt;0")*FTE</f>
        <v>0</v>
      </c>
      <c r="JH118" s="463">
        <f>+COUNTIF(EA118,"&gt;0")*FTE</f>
        <v>0</v>
      </c>
      <c r="JI118" s="463">
        <f>+COUNTIF(EB118,"&gt;0")*FTE</f>
        <v>0</v>
      </c>
      <c r="JJ118" s="463">
        <f>+COUNTIF(EC118,"&gt;0")*FTE</f>
        <v>0</v>
      </c>
      <c r="JK118" s="463">
        <f>+COUNTIF(ED118,"&gt;0")*FTE</f>
        <v>0</v>
      </c>
      <c r="JL118" s="463">
        <f>+COUNTIF(EE118,"&gt;0")*FTE</f>
        <v>0</v>
      </c>
      <c r="JM118" s="463">
        <f>+COUNTIF(EF118,"&gt;0")*FTE</f>
        <v>0</v>
      </c>
      <c r="JN118" s="463">
        <f>+COUNTIF(EG118,"&gt;0")*FTE</f>
        <v>0</v>
      </c>
      <c r="JO118" s="463">
        <f>+COUNTIF(EH118,"&gt;0")*FTE</f>
        <v>0</v>
      </c>
      <c r="JP118" s="463">
        <f>+COUNTIF(EI118,"&gt;0")*FTE</f>
        <v>0</v>
      </c>
      <c r="JQ118" s="463">
        <f>+COUNTIF(EJ118,"&gt;0")*FTE</f>
        <v>0</v>
      </c>
      <c r="JR118" s="463">
        <f>+COUNTIF(EK118,"&gt;0")*FTE</f>
        <v>0</v>
      </c>
      <c r="JS118" s="463">
        <f>+COUNTIF(EL118,"&gt;0")*FTE</f>
        <v>0</v>
      </c>
      <c r="JT118" s="463">
        <f>+COUNTIF(EM118,"&gt;0")*FTE</f>
        <v>0</v>
      </c>
      <c r="JU118" s="463">
        <f>+COUNTIF(EN118,"&gt;0")*FTE</f>
        <v>0</v>
      </c>
      <c r="JV118" s="463">
        <f>+COUNTIF(EO118,"&gt;0")*FTE</f>
        <v>0</v>
      </c>
      <c r="JW118" s="463">
        <f>+COUNTIF(EP118,"&gt;0")*FTE</f>
        <v>0</v>
      </c>
      <c r="JX118" s="463">
        <f>+COUNTIF(EQ118,"&gt;0")*FTE</f>
        <v>0</v>
      </c>
      <c r="JY118" s="463">
        <f>+COUNTIF(ER118,"&gt;0")*FTE</f>
        <v>0</v>
      </c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</row>
    <row r="119" ht="12.75" customHeight="1">
      <c r="A119" s="467"/>
      <c r="B119" s="516"/>
      <c r="C119" s="517"/>
      <c r="D119" s="518"/>
      <c r="E119" s="519"/>
      <c r="F119" s="518"/>
      <c r="G119" s="518"/>
      <c r="H119" s="518"/>
      <c r="I119" s="518"/>
      <c r="J119" s="520"/>
      <c r="K119" s="465">
        <f>+DATE((Starting_Year+F119-1)*ISNUMBER(F119)+2099*ISBLANK(F119),G119*ISNUMBER(G119)+12*ISBLANK(G119),1)</f>
        <v>73020</v>
      </c>
      <c r="L119" s="466">
        <f>+DATE((Starting_Year+H119-1)*ISNUMBER(H119)+2099*ISBLANK(H119),I119*ISNUMBER(I119)+12*ISBLANK(I119),1)</f>
        <v>73020</v>
      </c>
      <c r="M119" s="171">
        <f t="shared" si="98"/>
        <v>0</v>
      </c>
      <c r="N119" s="458" t="str">
        <f t="shared" si="99"/>
        <v/>
      </c>
      <c r="O119" s="82"/>
      <c r="P119" s="459"/>
      <c r="Q119" s="460">
        <f>(Q$70&gt;=Hire_Date)*Monthly_Salary+(AND(Q$68&lt;&gt;Hire_Month)*P119+AND(Q$68=Hire_Month,P119&gt;0)*P119*(1+Annual_Cost_of_Living_Adjustment))*(End_Date&gt;=Q$70)</f>
        <v>0</v>
      </c>
      <c r="R119" s="460">
        <f>(R$70=Hire_Date)*Monthly_Salary+(AND(R$68&lt;&gt;Hire_Month)*Q119+AND(R$68=Hire_Month,Q119&gt;0)*Q119*(1+Annual_Cost_of_Living_Adjustment))*(End_Date&gt;=R$70)</f>
        <v>0</v>
      </c>
      <c r="S119" s="460">
        <f>(S$70=Hire_Date)*Monthly_Salary+(AND(S$68&lt;&gt;Hire_Month)*R119+AND(S$68=Hire_Month,R119&gt;0)*R119*(1+Annual_Cost_of_Living_Adjustment))*(End_Date&gt;=S$70)</f>
        <v>0</v>
      </c>
      <c r="T119" s="460">
        <f>(T$70=Hire_Date)*Monthly_Salary+(AND(T$68&lt;&gt;Hire_Month)*S119+AND(T$68=Hire_Month,S119&gt;0)*S119*(1+Annual_Cost_of_Living_Adjustment))*(End_Date&gt;=T$70)</f>
        <v>0</v>
      </c>
      <c r="U119" s="460">
        <f>(U$70=Hire_Date)*Monthly_Salary+(AND(U$68&lt;&gt;Hire_Month)*T119+AND(U$68=Hire_Month,T119&gt;0)*T119*(1+Annual_Cost_of_Living_Adjustment))*(End_Date&gt;=U$70)</f>
        <v>0</v>
      </c>
      <c r="V119" s="460">
        <f>(V$70=Hire_Date)*Monthly_Salary+(AND(V$68&lt;&gt;Hire_Month)*U119+AND(V$68=Hire_Month,U119&gt;0)*U119*(1+Annual_Cost_of_Living_Adjustment))*(End_Date&gt;=V$70)</f>
        <v>0</v>
      </c>
      <c r="W119" s="460">
        <f>(W$70=Hire_Date)*Monthly_Salary+(AND(W$68&lt;&gt;Hire_Month)*V119+AND(W$68=Hire_Month,V119&gt;0)*V119*(1+Annual_Cost_of_Living_Adjustment))*(End_Date&gt;=W$70)</f>
        <v>0</v>
      </c>
      <c r="X119" s="460">
        <f>(X$70=Hire_Date)*Monthly_Salary+(AND(X$68&lt;&gt;Hire_Month)*W119+AND(X$68=Hire_Month,W119&gt;0)*W119*(1+Annual_Cost_of_Living_Adjustment))*(End_Date&gt;=X$70)</f>
        <v>0</v>
      </c>
      <c r="Y119" s="460">
        <f>(Y$70=Hire_Date)*Monthly_Salary+(AND(Y$68&lt;&gt;Hire_Month)*X119+AND(Y$68=Hire_Month,X119&gt;0)*X119*(1+Annual_Cost_of_Living_Adjustment))*(End_Date&gt;=Y$70)</f>
        <v>0</v>
      </c>
      <c r="Z119" s="460">
        <f>(Z$70=Hire_Date)*Monthly_Salary+(AND(Z$68&lt;&gt;Hire_Month)*Y119+AND(Z$68=Hire_Month,Y119&gt;0)*Y119*(1+Annual_Cost_of_Living_Adjustment))*(End_Date&gt;=Z$70)</f>
        <v>0</v>
      </c>
      <c r="AA119" s="460">
        <f>(AA$70=Hire_Date)*Monthly_Salary+(AND(AA$68&lt;&gt;Hire_Month)*Z119+AND(AA$68=Hire_Month,Z119&gt;0)*Z119*(1+Annual_Cost_of_Living_Adjustment))*(End_Date&gt;=AA$70)</f>
        <v>0</v>
      </c>
      <c r="AB119" s="460">
        <f>(AB$70=Hire_Date)*Monthly_Salary+(AND(AB$68&lt;&gt;Hire_Month)*AA119+AND(AB$68=Hire_Month,AA119&gt;0)*AA119*(1+Annual_Cost_of_Living_Adjustment))*(End_Date&gt;=AB$70)</f>
        <v>0</v>
      </c>
      <c r="AC119" s="460">
        <f>(AC$70=Hire_Date)*Monthly_Salary+(AND(AC$68&lt;&gt;Hire_Month)*AB119+AND(AC$68=Hire_Month,AB119&gt;0)*AB119*(1+Annual_Cost_of_Living_Adjustment))*(End_Date&gt;=AC$70)</f>
        <v>0</v>
      </c>
      <c r="AD119" s="460">
        <f>(AD$70=Hire_Date)*Monthly_Salary+(AND(AD$68&lt;&gt;Hire_Month)*AC119+AND(AD$68=Hire_Month,AC119&gt;0)*AC119*(1+Annual_Cost_of_Living_Adjustment))*(End_Date&gt;=AD$70)</f>
        <v>0</v>
      </c>
      <c r="AE119" s="460">
        <f>(AE$70=Hire_Date)*Monthly_Salary+(AND(AE$68&lt;&gt;Hire_Month)*AD119+AND(AE$68=Hire_Month,AD119&gt;0)*AD119*(1+Annual_Cost_of_Living_Adjustment))*(End_Date&gt;=AE$70)</f>
        <v>0</v>
      </c>
      <c r="AF119" s="460">
        <f>(AF$70=Hire_Date)*Monthly_Salary+(AND(AF$68&lt;&gt;Hire_Month)*AE119+AND(AF$68=Hire_Month,AE119&gt;0)*AE119*(1+Annual_Cost_of_Living_Adjustment))*(End_Date&gt;=AF$70)</f>
        <v>0</v>
      </c>
      <c r="AG119" s="460">
        <f>(AG$70=Hire_Date)*Monthly_Salary+(AND(AG$68&lt;&gt;Hire_Month)*AF119+AND(AG$68=Hire_Month,AF119&gt;0)*AF119*(1+Annual_Cost_of_Living_Adjustment))*(End_Date&gt;=AG$70)</f>
        <v>0</v>
      </c>
      <c r="AH119" s="460">
        <f>(AH$70=Hire_Date)*Monthly_Salary+(AND(AH$68&lt;&gt;Hire_Month)*AG119+AND(AH$68=Hire_Month,AG119&gt;0)*AG119*(1+Annual_Cost_of_Living_Adjustment))*(End_Date&gt;=AH$70)</f>
        <v>0</v>
      </c>
      <c r="AI119" s="460">
        <f>(AI$70=Hire_Date)*Monthly_Salary+(AND(AI$68&lt;&gt;Hire_Month)*AH119+AND(AI$68=Hire_Month,AH119&gt;0)*AH119*(1+Annual_Cost_of_Living_Adjustment))*(End_Date&gt;=AI$70)</f>
        <v>0</v>
      </c>
      <c r="AJ119" s="460">
        <f>(AJ$70=Hire_Date)*Monthly_Salary+(AND(AJ$68&lt;&gt;Hire_Month)*AI119+AND(AJ$68=Hire_Month,AI119&gt;0)*AI119*(1+Annual_Cost_of_Living_Adjustment))*(End_Date&gt;=AJ$70)</f>
        <v>0</v>
      </c>
      <c r="AK119" s="460">
        <f>(AK$70=Hire_Date)*Monthly_Salary+(AND(AK$68&lt;&gt;Hire_Month)*AJ119+AND(AK$68=Hire_Month,AJ119&gt;0)*AJ119*(1+Annual_Cost_of_Living_Adjustment))*(End_Date&gt;=AK$70)</f>
        <v>0</v>
      </c>
      <c r="AL119" s="460">
        <f>(AL$70=Hire_Date)*Monthly_Salary+(AND(AL$68&lt;&gt;Hire_Month)*AK119+AND(AL$68=Hire_Month,AK119&gt;0)*AK119*(1+Annual_Cost_of_Living_Adjustment))*(End_Date&gt;=AL$70)</f>
        <v>0</v>
      </c>
      <c r="AM119" s="460">
        <f>(AM$70=Hire_Date)*Monthly_Salary+(AND(AM$68&lt;&gt;Hire_Month)*AL119+AND(AM$68=Hire_Month,AL119&gt;0)*AL119*(1+Annual_Cost_of_Living_Adjustment))*(End_Date&gt;=AM$70)</f>
        <v>0</v>
      </c>
      <c r="AN119" s="460">
        <f>(AN$70=Hire_Date)*Monthly_Salary+(AND(AN$68&lt;&gt;Hire_Month)*AM119+AND(AN$68=Hire_Month,AM119&gt;0)*AM119*(1+Annual_Cost_of_Living_Adjustment))*(End_Date&gt;=AN$70)</f>
        <v>0</v>
      </c>
      <c r="AO119" s="460">
        <f>(AO$70=Hire_Date)*Monthly_Salary+(AND(AO$68&lt;&gt;Hire_Month)*AN119+AND(AO$68=Hire_Month,AN119&gt;0)*AN119*(1+Annual_Cost_of_Living_Adjustment))*(End_Date&gt;=AO$70)</f>
        <v>0</v>
      </c>
      <c r="AP119" s="460">
        <f>(AP$70=Hire_Date)*Monthly_Salary+(AND(AP$68&lt;&gt;Hire_Month)*AO119+AND(AP$68=Hire_Month,AO119&gt;0)*AO119*(1+Annual_Cost_of_Living_Adjustment))*(End_Date&gt;=AP$70)</f>
        <v>0</v>
      </c>
      <c r="AQ119" s="460">
        <f>(AQ$70=Hire_Date)*Monthly_Salary+(AND(AQ$68&lt;&gt;Hire_Month)*AP119+AND(AQ$68=Hire_Month,AP119&gt;0)*AP119*(1+Annual_Cost_of_Living_Adjustment))*(End_Date&gt;=AQ$70)</f>
        <v>0</v>
      </c>
      <c r="AR119" s="460">
        <f>(AR$70=Hire_Date)*Monthly_Salary+(AND(AR$68&lt;&gt;Hire_Month)*AQ119+AND(AR$68=Hire_Month,AQ119&gt;0)*AQ119*(1+Annual_Cost_of_Living_Adjustment))*(End_Date&gt;=AR$70)</f>
        <v>0</v>
      </c>
      <c r="AS119" s="460">
        <f>(AS$70=Hire_Date)*Monthly_Salary+(AND(AS$68&lt;&gt;Hire_Month)*AR119+AND(AS$68=Hire_Month,AR119&gt;0)*AR119*(1+Annual_Cost_of_Living_Adjustment))*(End_Date&gt;=AS$70)</f>
        <v>0</v>
      </c>
      <c r="AT119" s="460">
        <f>(AT$70=Hire_Date)*Monthly_Salary+(AND(AT$68&lt;&gt;Hire_Month)*AS119+AND(AT$68=Hire_Month,AS119&gt;0)*AS119*(1+Annual_Cost_of_Living_Adjustment))*(End_Date&gt;=AT$70)</f>
        <v>0</v>
      </c>
      <c r="AU119" s="460">
        <f>(AU$70=Hire_Date)*Monthly_Salary+(AND(AU$68&lt;&gt;Hire_Month)*AT119+AND(AU$68=Hire_Month,AT119&gt;0)*AT119*(1+Annual_Cost_of_Living_Adjustment))*(End_Date&gt;=AU$70)</f>
        <v>0</v>
      </c>
      <c r="AV119" s="460">
        <f>(AV$70=Hire_Date)*Monthly_Salary+(AND(AV$68&lt;&gt;Hire_Month)*AU119+AND(AV$68=Hire_Month,AU119&gt;0)*AU119*(1+Annual_Cost_of_Living_Adjustment))*(End_Date&gt;=AV$70)</f>
        <v>0</v>
      </c>
      <c r="AW119" s="460">
        <f>(AW$70=Hire_Date)*Monthly_Salary+(AND(AW$68&lt;&gt;Hire_Month)*AV119+AND(AW$68=Hire_Month,AV119&gt;0)*AV119*(1+Annual_Cost_of_Living_Adjustment))*(End_Date&gt;=AW$70)</f>
        <v>0</v>
      </c>
      <c r="AX119" s="460">
        <f>(AX$70=Hire_Date)*Monthly_Salary+(AND(AX$68&lt;&gt;Hire_Month)*AW119+AND(AX$68=Hire_Month,AW119&gt;0)*AW119*(1+Annual_Cost_of_Living_Adjustment))*(End_Date&gt;=AX$70)</f>
        <v>0</v>
      </c>
      <c r="AY119" s="460">
        <f>(AY$70=Hire_Date)*Monthly_Salary+(AND(AY$68&lt;&gt;Hire_Month)*AX119+AND(AY$68=Hire_Month,AX119&gt;0)*AX119*(1+Annual_Cost_of_Living_Adjustment))*(End_Date&gt;=AY$70)</f>
        <v>0</v>
      </c>
      <c r="AZ119" s="460">
        <f>(AZ$70=Hire_Date)*Monthly_Salary+(AND(AZ$68&lt;&gt;Hire_Month)*AY119+AND(AZ$68=Hire_Month,AY119&gt;0)*AY119*(1+Annual_Cost_of_Living_Adjustment))*(End_Date&gt;=AZ$70)</f>
        <v>0</v>
      </c>
      <c r="BA119" s="460">
        <f>(BA$70=Hire_Date)*Monthly_Salary+(AND(BA$68&lt;&gt;Hire_Month)*AZ119+AND(BA$68=Hire_Month,AZ119&gt;0)*AZ119*(1+Annual_Cost_of_Living_Adjustment))*(End_Date&gt;=BA$70)</f>
        <v>0</v>
      </c>
      <c r="BB119" s="460">
        <f>(BB$70=Hire_Date)*Monthly_Salary+(AND(BB$68&lt;&gt;Hire_Month)*BA119+AND(BB$68=Hire_Month,BA119&gt;0)*BA119*(1+Annual_Cost_of_Living_Adjustment))*(End_Date&gt;=BB$70)</f>
        <v>0</v>
      </c>
      <c r="BC119" s="460">
        <f>(BC$70=Hire_Date)*Monthly_Salary+(AND(BC$68&lt;&gt;Hire_Month)*BB119+AND(BC$68=Hire_Month,BB119&gt;0)*BB119*(1+Annual_Cost_of_Living_Adjustment))*(End_Date&gt;=BC$70)</f>
        <v>0</v>
      </c>
      <c r="BD119" s="460">
        <f>(BD$70=Hire_Date)*Monthly_Salary+(AND(BD$68&lt;&gt;Hire_Month)*BC119+AND(BD$68=Hire_Month,BC119&gt;0)*BC119*(1+Annual_Cost_of_Living_Adjustment))*(End_Date&gt;=BD$70)</f>
        <v>0</v>
      </c>
      <c r="BE119" s="460">
        <f>(BE$70=Hire_Date)*Monthly_Salary+(AND(BE$68&lt;&gt;Hire_Month)*BD119+AND(BE$68=Hire_Month,BD119&gt;0)*BD119*(1+Annual_Cost_of_Living_Adjustment))*(End_Date&gt;=BE$70)</f>
        <v>0</v>
      </c>
      <c r="BF119" s="460">
        <f>(BF$70=Hire_Date)*Monthly_Salary+(AND(BF$68&lt;&gt;Hire_Month)*BE119+AND(BF$68=Hire_Month,BE119&gt;0)*BE119*(1+Annual_Cost_of_Living_Adjustment))*(End_Date&gt;=BF$70)</f>
        <v>0</v>
      </c>
      <c r="BG119" s="460">
        <f>(BG$70=Hire_Date)*Monthly_Salary+(AND(BG$68&lt;&gt;Hire_Month)*BF119+AND(BG$68=Hire_Month,BF119&gt;0)*BF119*(1+Annual_Cost_of_Living_Adjustment))*(End_Date&gt;=BG$70)</f>
        <v>0</v>
      </c>
      <c r="BH119" s="460">
        <f>(BH$70=Hire_Date)*Monthly_Salary+(AND(BH$68&lt;&gt;Hire_Month)*BG119+AND(BH$68=Hire_Month,BG119&gt;0)*BG119*(1+Annual_Cost_of_Living_Adjustment))*(End_Date&gt;=BH$70)</f>
        <v>0</v>
      </c>
      <c r="BI119" s="460">
        <f>(BI$70=Hire_Date)*Monthly_Salary+(AND(BI$68&lt;&gt;Hire_Month)*BH119+AND(BI$68=Hire_Month,BH119&gt;0)*BH119*(1+Annual_Cost_of_Living_Adjustment))*(End_Date&gt;=BI$70)</f>
        <v>0</v>
      </c>
      <c r="BJ119" s="460">
        <f>(BJ$70=Hire_Date)*Monthly_Salary+(AND(BJ$68&lt;&gt;Hire_Month)*BI119+AND(BJ$68=Hire_Month,BI119&gt;0)*BI119*(1+Annual_Cost_of_Living_Adjustment))*(End_Date&gt;=BJ$70)</f>
        <v>0</v>
      </c>
      <c r="BK119" s="460">
        <f>(BK$70=Hire_Date)*Monthly_Salary+(AND(BK$68&lt;&gt;Hire_Month)*BJ119+AND(BK$68=Hire_Month,BJ119&gt;0)*BJ119*(1+Annual_Cost_of_Living_Adjustment))*(End_Date&gt;=BK$70)</f>
        <v>0</v>
      </c>
      <c r="BL119" s="460">
        <f>(BL$70=Hire_Date)*Monthly_Salary+(AND(BL$68&lt;&gt;Hire_Month)*BK119+AND(BL$68=Hire_Month,BK119&gt;0)*BK119*(1+Annual_Cost_of_Living_Adjustment))*(End_Date&gt;=BL$70)</f>
        <v>0</v>
      </c>
      <c r="BM119" s="460">
        <f>(BM$70=Hire_Date)*Monthly_Salary+(AND(BM$68&lt;&gt;Hire_Month)*BL119+AND(BM$68=Hire_Month,BL119&gt;0)*BL119*(1+Annual_Cost_of_Living_Adjustment))*(End_Date&gt;=BM$70)</f>
        <v>0</v>
      </c>
      <c r="BN119" s="460">
        <f>(BN$70=Hire_Date)*Monthly_Salary+(AND(BN$68&lt;&gt;Hire_Month)*BM119+AND(BN$68=Hire_Month,BM119&gt;0)*BM119*(1+Annual_Cost_of_Living_Adjustment))*(End_Date&gt;=BN$70)</f>
        <v>0</v>
      </c>
      <c r="BO119" s="460">
        <f>(BO$70=Hire_Date)*Monthly_Salary+(AND(BO$68&lt;&gt;Hire_Month)*BN119+AND(BO$68=Hire_Month,BN119&gt;0)*BN119*(1+Annual_Cost_of_Living_Adjustment))*(End_Date&gt;=BO$70)</f>
        <v>0</v>
      </c>
      <c r="BP119" s="460">
        <f>(BP$70=Hire_Date)*Monthly_Salary+(AND(BP$68&lt;&gt;Hire_Month)*BO119+AND(BP$68=Hire_Month,BO119&gt;0)*BO119*(1+Annual_Cost_of_Living_Adjustment))*(End_Date&gt;=BP$70)</f>
        <v>0</v>
      </c>
      <c r="BQ119" s="460">
        <f>(BQ$70=Hire_Date)*Monthly_Salary+(AND(BQ$68&lt;&gt;Hire_Month)*BP119+AND(BQ$68=Hire_Month,BP119&gt;0)*BP119*(1+Annual_Cost_of_Living_Adjustment))*(End_Date&gt;=BQ$70)</f>
        <v>0</v>
      </c>
      <c r="BR119" s="460">
        <f>(BR$70=Hire_Date)*Monthly_Salary+(AND(BR$68&lt;&gt;Hire_Month)*BQ119+AND(BR$68=Hire_Month,BQ119&gt;0)*BQ119*(1+Annual_Cost_of_Living_Adjustment))*(End_Date&gt;=BR$70)</f>
        <v>0</v>
      </c>
      <c r="BS119" s="460">
        <f>(BS$70=Hire_Date)*Monthly_Salary+(AND(BS$68&lt;&gt;Hire_Month)*BR119+AND(BS$68=Hire_Month,BR119&gt;0)*BR119*(1+Annual_Cost_of_Living_Adjustment))*(End_Date&gt;=BS$70)</f>
        <v>0</v>
      </c>
      <c r="BT119" s="460">
        <f>(BT$70=Hire_Date)*Monthly_Salary+(AND(BT$68&lt;&gt;Hire_Month)*BS119+AND(BT$68=Hire_Month,BS119&gt;0)*BS119*(1+Annual_Cost_of_Living_Adjustment))*(End_Date&gt;=BT$70)</f>
        <v>0</v>
      </c>
      <c r="BU119" s="460">
        <f>(BU$70=Hire_Date)*Monthly_Salary+(AND(BU$68&lt;&gt;Hire_Month)*BT119+AND(BU$68=Hire_Month,BT119&gt;0)*BT119*(1+Annual_Cost_of_Living_Adjustment))*(End_Date&gt;=BU$70)</f>
        <v>0</v>
      </c>
      <c r="BV119" s="460">
        <f>(BV$70=Hire_Date)*Monthly_Salary+(AND(BV$68&lt;&gt;Hire_Month)*BU119+AND(BV$68=Hire_Month,BU119&gt;0)*BU119*(1+Annual_Cost_of_Living_Adjustment))*(End_Date&gt;=BV$70)</f>
        <v>0</v>
      </c>
      <c r="BW119" s="460">
        <f>(BW$70=Hire_Date)*Monthly_Salary+(AND(BW$68&lt;&gt;Hire_Month)*BV119+AND(BW$68=Hire_Month,BV119&gt;0)*BV119*(1+Annual_Cost_of_Living_Adjustment))*(End_Date&gt;=BW$70)</f>
        <v>0</v>
      </c>
      <c r="BX119" s="460">
        <f>(BX$70=Hire_Date)*Monthly_Salary+(AND(BX$68&lt;&gt;Hire_Month)*BW119+AND(BX$68=Hire_Month,BW119&gt;0)*BW119*(1+Annual_Cost_of_Living_Adjustment))*(End_Date&gt;=BX$70)</f>
        <v>0</v>
      </c>
      <c r="BY119" s="460">
        <f>(BY$70=Hire_Date)*Monthly_Salary+(AND(BY$68&lt;&gt;Hire_Month)*BX119+AND(BY$68=Hire_Month,BX119&gt;0)*BX119*(1+Annual_Cost_of_Living_Adjustment))*(End_Date&gt;=BY$70)</f>
        <v>0</v>
      </c>
      <c r="BZ119" s="460">
        <f>(BZ$70=Hire_Date)*Monthly_Salary+(AND(BZ$68&lt;&gt;Hire_Month)*BY119+AND(BZ$68=Hire_Month,BY119&gt;0)*BY119*(1+Annual_Cost_of_Living_Adjustment))*(End_Date&gt;=BZ$70)</f>
        <v>0</v>
      </c>
      <c r="CA119" s="460">
        <f>(CA$70=Hire_Date)*Monthly_Salary+(AND(CA$68&lt;&gt;Hire_Month)*BZ119+AND(CA$68=Hire_Month,BZ119&gt;0)*BZ119*(1+Annual_Cost_of_Living_Adjustment))*(End_Date&gt;=CA$70)</f>
        <v>0</v>
      </c>
      <c r="CB119" s="460">
        <f>(CB$70=Hire_Date)*Monthly_Salary+(AND(CB$68&lt;&gt;Hire_Month)*CA119+AND(CB$68=Hire_Month,CA119&gt;0)*CA119*(1+Annual_Cost_of_Living_Adjustment))*(End_Date&gt;=CB$70)</f>
        <v>0</v>
      </c>
      <c r="CC119" s="460">
        <f>(CC$70=Hire_Date)*Monthly_Salary+(AND(CC$68&lt;&gt;Hire_Month)*CB119+AND(CC$68=Hire_Month,CB119&gt;0)*CB119*(1+Annual_Cost_of_Living_Adjustment))*(End_Date&gt;=CC$70)</f>
        <v>0</v>
      </c>
      <c r="CD119" s="460">
        <f>(CD$70=Hire_Date)*Monthly_Salary+(AND(CD$68&lt;&gt;Hire_Month)*CC119+AND(CD$68=Hire_Month,CC119&gt;0)*CC119*(1+Annual_Cost_of_Living_Adjustment))*(End_Date&gt;=CD$70)</f>
        <v>0</v>
      </c>
      <c r="CE119" s="460">
        <f>(CE$70=Hire_Date)*Monthly_Salary+(AND(CE$68&lt;&gt;Hire_Month)*CD119+AND(CE$68=Hire_Month,CD119&gt;0)*CD119*(1+Annual_Cost_of_Living_Adjustment))*(End_Date&gt;=CE$70)</f>
        <v>0</v>
      </c>
      <c r="CF119" s="460">
        <f>(CF$70=Hire_Date)*Monthly_Salary+(AND(CF$68&lt;&gt;Hire_Month)*CE119+AND(CF$68=Hire_Month,CE119&gt;0)*CE119*(1+Annual_Cost_of_Living_Adjustment))*(End_Date&gt;=CF$70)</f>
        <v>0</v>
      </c>
      <c r="CG119" s="460">
        <f>(CG$70=Hire_Date)*Monthly_Salary+(AND(CG$68&lt;&gt;Hire_Month)*CF119+AND(CG$68=Hire_Month,CF119&gt;0)*CF119*(1+Annual_Cost_of_Living_Adjustment))*(End_Date&gt;=CG$70)</f>
        <v>0</v>
      </c>
      <c r="CH119" s="460">
        <f>(CH$70=Hire_Date)*Monthly_Salary+(AND(CH$68&lt;&gt;Hire_Month)*CG119+AND(CH$68=Hire_Month,CG119&gt;0)*CG119*(1+Annual_Cost_of_Living_Adjustment))*(End_Date&gt;=CH$70)</f>
        <v>0</v>
      </c>
      <c r="CI119" s="460">
        <f>(CI$70=Hire_Date)*Monthly_Salary+(AND(CI$68&lt;&gt;Hire_Month)*CH119+AND(CI$68=Hire_Month,CH119&gt;0)*CH119*(1+Annual_Cost_of_Living_Adjustment))*(End_Date&gt;=CI$70)</f>
        <v>0</v>
      </c>
      <c r="CJ119" s="460">
        <f>(CJ$70=Hire_Date)*Monthly_Salary+(AND(CJ$68&lt;&gt;Hire_Month)*CI119+AND(CJ$68=Hire_Month,CI119&gt;0)*CI119*(1+Annual_Cost_of_Living_Adjustment))*(End_Date&gt;=CJ$70)</f>
        <v>0</v>
      </c>
      <c r="CK119" s="460">
        <f>(CK$70=Hire_Date)*Monthly_Salary+(AND(CK$68&lt;&gt;Hire_Month)*CJ119+AND(CK$68=Hire_Month,CJ119&gt;0)*CJ119*(1+Annual_Cost_of_Living_Adjustment))*(End_Date&gt;=CK$70)</f>
        <v>0</v>
      </c>
      <c r="CL119" s="460">
        <f>(CL$70=Hire_Date)*Monthly_Salary+(AND(CL$68&lt;&gt;Hire_Month)*CK119+AND(CL$68=Hire_Month,CK119&gt;0)*CK119*(1+Annual_Cost_of_Living_Adjustment))*(End_Date&gt;=CL$70)</f>
        <v>0</v>
      </c>
      <c r="CM119" s="460">
        <f>(CM$70=Hire_Date)*Monthly_Salary+(AND(CM$68&lt;&gt;Hire_Month)*CL119+AND(CM$68=Hire_Month,CL119&gt;0)*CL119*(1+Annual_Cost_of_Living_Adjustment))*(End_Date&gt;=CM$70)</f>
        <v>0</v>
      </c>
      <c r="CN119" s="460">
        <f>(CN$70=Hire_Date)*Monthly_Salary+(AND(CN$68&lt;&gt;Hire_Month)*CM119+AND(CN$68=Hire_Month,CM119&gt;0)*CM119*(1+Annual_Cost_of_Living_Adjustment))*(End_Date&gt;=CN$70)</f>
        <v>0</v>
      </c>
      <c r="CO119" s="460">
        <f>(CO$70=Hire_Date)*Monthly_Salary+(AND(CO$68&lt;&gt;Hire_Month)*CN119+AND(CO$68=Hire_Month,CN119&gt;0)*CN119*(1+Annual_Cost_of_Living_Adjustment))*(End_Date&gt;=CO$70)</f>
        <v>0</v>
      </c>
      <c r="CP119" s="460">
        <f>(CP$70=Hire_Date)*Monthly_Salary+(AND(CP$68&lt;&gt;Hire_Month)*CO119+AND(CP$68=Hire_Month,CO119&gt;0)*CO119*(1+Annual_Cost_of_Living_Adjustment))*(End_Date&gt;=CP$70)</f>
        <v>0</v>
      </c>
      <c r="CQ119" s="460">
        <f>(CQ$70=Hire_Date)*Monthly_Salary+(AND(CQ$68&lt;&gt;Hire_Month)*CP119+AND(CQ$68=Hire_Month,CP119&gt;0)*CP119*(1+Annual_Cost_of_Living_Adjustment))*(End_Date&gt;=CQ$70)</f>
        <v>0</v>
      </c>
      <c r="CR119" s="460">
        <f>(CR$70=Hire_Date)*Monthly_Salary+(AND(CR$68&lt;&gt;Hire_Month)*CQ119+AND(CR$68=Hire_Month,CQ119&gt;0)*CQ119*(1+Annual_Cost_of_Living_Adjustment))*(End_Date&gt;=CR$70)</f>
        <v>0</v>
      </c>
      <c r="CS119" s="460">
        <f>(CS$70=Hire_Date)*Monthly_Salary+(AND(CS$68&lt;&gt;Hire_Month)*CR119+AND(CS$68=Hire_Month,CR119&gt;0)*CR119*(1+Annual_Cost_of_Living_Adjustment))*(End_Date&gt;=CS$70)</f>
        <v>0</v>
      </c>
      <c r="CT119" s="460">
        <f>(CT$70=Hire_Date)*Monthly_Salary+(AND(CT$68&lt;&gt;Hire_Month)*CS119+AND(CT$68=Hire_Month,CS119&gt;0)*CS119*(1+Annual_Cost_of_Living_Adjustment))*(End_Date&gt;=CT$70)</f>
        <v>0</v>
      </c>
      <c r="CU119" s="460">
        <f>(CU$70=Hire_Date)*Monthly_Salary+(AND(CU$68&lt;&gt;Hire_Month)*CT119+AND(CU$68=Hire_Month,CT119&gt;0)*CT119*(1+Annual_Cost_of_Living_Adjustment))*(End_Date&gt;=CU$70)</f>
        <v>0</v>
      </c>
      <c r="CV119" s="460">
        <f>(CV$70=Hire_Date)*Monthly_Salary+(AND(CV$68&lt;&gt;Hire_Month)*CU119+AND(CV$68=Hire_Month,CU119&gt;0)*CU119*(1+Annual_Cost_of_Living_Adjustment))*(End_Date&gt;=CV$70)</f>
        <v>0</v>
      </c>
      <c r="CW119" s="460">
        <f>(CW$70=Hire_Date)*Monthly_Salary+(AND(CW$68&lt;&gt;Hire_Month)*CV119+AND(CW$68=Hire_Month,CV119&gt;0)*CV119*(1+Annual_Cost_of_Living_Adjustment))*(End_Date&gt;=CW$70)</f>
        <v>0</v>
      </c>
      <c r="CX119" s="460">
        <f>(CX$70=Hire_Date)*Monthly_Salary+(AND(CX$68&lt;&gt;Hire_Month)*CW119+AND(CX$68=Hire_Month,CW119&gt;0)*CW119*(1+Annual_Cost_of_Living_Adjustment))*(End_Date&gt;=CX$70)</f>
        <v>0</v>
      </c>
      <c r="CY119" s="460">
        <f>(CY$70=Hire_Date)*Monthly_Salary+(AND(CY$68&lt;&gt;Hire_Month)*CX119+AND(CY$68=Hire_Month,CX119&gt;0)*CX119*(1+Annual_Cost_of_Living_Adjustment))*(End_Date&gt;=CY$70)</f>
        <v>0</v>
      </c>
      <c r="CZ119" s="460">
        <f>(CZ$70=Hire_Date)*Monthly_Salary+(AND(CZ$68&lt;&gt;Hire_Month)*CY119+AND(CZ$68=Hire_Month,CY119&gt;0)*CY119*(1+Annual_Cost_of_Living_Adjustment))*(End_Date&gt;=CZ$70)</f>
        <v>0</v>
      </c>
      <c r="DA119" s="460">
        <f>(DA$70=Hire_Date)*Monthly_Salary+(AND(DA$68&lt;&gt;Hire_Month)*CZ119+AND(DA$68=Hire_Month,CZ119&gt;0)*CZ119*(1+Annual_Cost_of_Living_Adjustment))*(End_Date&gt;=DA$70)</f>
        <v>0</v>
      </c>
      <c r="DB119" s="460">
        <f>(DB$70=Hire_Date)*Monthly_Salary+(AND(DB$68&lt;&gt;Hire_Month)*DA119+AND(DB$68=Hire_Month,DA119&gt;0)*DA119*(1+Annual_Cost_of_Living_Adjustment))*(End_Date&gt;=DB$70)</f>
        <v>0</v>
      </c>
      <c r="DC119" s="460">
        <f>(DC$70=Hire_Date)*Monthly_Salary+(AND(DC$68&lt;&gt;Hire_Month)*DB119+AND(DC$68=Hire_Month,DB119&gt;0)*DB119*(1+Annual_Cost_of_Living_Adjustment))*(End_Date&gt;=DC$70)</f>
        <v>0</v>
      </c>
      <c r="DD119" s="460">
        <f>(DD$70=Hire_Date)*Monthly_Salary+(AND(DD$68&lt;&gt;Hire_Month)*DC119+AND(DD$68=Hire_Month,DC119&gt;0)*DC119*(1+Annual_Cost_of_Living_Adjustment))*(End_Date&gt;=DD$70)</f>
        <v>0</v>
      </c>
      <c r="DE119" s="460">
        <f>(DE$70=Hire_Date)*Monthly_Salary+(AND(DE$68&lt;&gt;Hire_Month)*DD119+AND(DE$68=Hire_Month,DD119&gt;0)*DD119*(1+Annual_Cost_of_Living_Adjustment))*(End_Date&gt;=DE$70)</f>
        <v>0</v>
      </c>
      <c r="DF119" s="460">
        <f>(DF$70=Hire_Date)*Monthly_Salary+(AND(DF$68&lt;&gt;Hire_Month)*DE119+AND(DF$68=Hire_Month,DE119&gt;0)*DE119*(1+Annual_Cost_of_Living_Adjustment))*(End_Date&gt;=DF$70)</f>
        <v>0</v>
      </c>
      <c r="DG119" s="460">
        <f>(DG$70=Hire_Date)*Monthly_Salary+(AND(DG$68&lt;&gt;Hire_Month)*DF119+AND(DG$68=Hire_Month,DF119&gt;0)*DF119*(1+Annual_Cost_of_Living_Adjustment))*(End_Date&gt;=DG$70)</f>
        <v>0</v>
      </c>
      <c r="DH119" s="460">
        <f>(DH$70=Hire_Date)*Monthly_Salary+(AND(DH$68&lt;&gt;Hire_Month)*DG119+AND(DH$68=Hire_Month,DG119&gt;0)*DG119*(1+Annual_Cost_of_Living_Adjustment))*(End_Date&gt;=DH$70)</f>
        <v>0</v>
      </c>
      <c r="DI119" s="460">
        <f>(DI$70=Hire_Date)*Monthly_Salary+(AND(DI$68&lt;&gt;Hire_Month)*DH119+AND(DI$68=Hire_Month,DH119&gt;0)*DH119*(1+Annual_Cost_of_Living_Adjustment))*(End_Date&gt;=DI$70)</f>
        <v>0</v>
      </c>
      <c r="DJ119" s="460">
        <f>(DJ$70=Hire_Date)*Monthly_Salary+(AND(DJ$68&lt;&gt;Hire_Month)*DI119+AND(DJ$68=Hire_Month,DI119&gt;0)*DI119*(1+Annual_Cost_of_Living_Adjustment))*(End_Date&gt;=DJ$70)</f>
        <v>0</v>
      </c>
      <c r="DK119" s="460">
        <f>(DK$70=Hire_Date)*Monthly_Salary+(AND(DK$68&lt;&gt;Hire_Month)*DJ119+AND(DK$68=Hire_Month,DJ119&gt;0)*DJ119*(1+Annual_Cost_of_Living_Adjustment))*(End_Date&gt;=DK$70)</f>
        <v>0</v>
      </c>
      <c r="DL119" s="460">
        <f>(DL$70=Hire_Date)*Monthly_Salary+(AND(DL$68&lt;&gt;Hire_Month)*DK119+AND(DL$68=Hire_Month,DK119&gt;0)*DK119*(1+Annual_Cost_of_Living_Adjustment))*(End_Date&gt;=DL$70)</f>
        <v>0</v>
      </c>
      <c r="DM119" s="460">
        <f>(DM$70=Hire_Date)*Monthly_Salary+(AND(DM$68&lt;&gt;Hire_Month)*DL119+AND(DM$68=Hire_Month,DL119&gt;0)*DL119*(1+Annual_Cost_of_Living_Adjustment))*(End_Date&gt;=DM$70)</f>
        <v>0</v>
      </c>
      <c r="DN119" s="460">
        <f>(DN$70=Hire_Date)*Monthly_Salary+(AND(DN$68&lt;&gt;Hire_Month)*DM119+AND(DN$68=Hire_Month,DM119&gt;0)*DM119*(1+Annual_Cost_of_Living_Adjustment))*(End_Date&gt;=DN$70)</f>
        <v>0</v>
      </c>
      <c r="DO119" s="460">
        <f>(DO$70=Hire_Date)*Monthly_Salary+(AND(DO$68&lt;&gt;Hire_Month)*DN119+AND(DO$68=Hire_Month,DN119&gt;0)*DN119*(1+Annual_Cost_of_Living_Adjustment))*(End_Date&gt;=DO$70)</f>
        <v>0</v>
      </c>
      <c r="DP119" s="460">
        <f>(DP$70=Hire_Date)*Monthly_Salary+(AND(DP$68&lt;&gt;Hire_Month)*DO119+AND(DP$68=Hire_Month,DO119&gt;0)*DO119*(1+Annual_Cost_of_Living_Adjustment))*(End_Date&gt;=DP$70)</f>
        <v>0</v>
      </c>
      <c r="DQ119" s="460">
        <f>(DQ$70=Hire_Date)*Monthly_Salary+(AND(DQ$68&lt;&gt;Hire_Month)*DP119+AND(DQ$68=Hire_Month,DP119&gt;0)*DP119*(1+Annual_Cost_of_Living_Adjustment))*(End_Date&gt;=DQ$70)</f>
        <v>0</v>
      </c>
      <c r="DR119" s="460">
        <f>(DR$70=Hire_Date)*Monthly_Salary+(AND(DR$68&lt;&gt;Hire_Month)*DQ119+AND(DR$68=Hire_Month,DQ119&gt;0)*DQ119*(1+Annual_Cost_of_Living_Adjustment))*(End_Date&gt;=DR$70)</f>
        <v>0</v>
      </c>
      <c r="DS119" s="460">
        <f>(DS$70=Hire_Date)*Monthly_Salary+(AND(DS$68&lt;&gt;Hire_Month)*DR119+AND(DS$68=Hire_Month,DR119&gt;0)*DR119*(1+Annual_Cost_of_Living_Adjustment))*(End_Date&gt;=DS$70)</f>
        <v>0</v>
      </c>
      <c r="DT119" s="460">
        <f>(DT$70=Hire_Date)*Monthly_Salary+(AND(DT$68&lt;&gt;Hire_Month)*DS119+AND(DT$68=Hire_Month,DS119&gt;0)*DS119*(1+Annual_Cost_of_Living_Adjustment))*(End_Date&gt;=DT$70)</f>
        <v>0</v>
      </c>
      <c r="DU119" s="460">
        <f>(DU$70=Hire_Date)*Monthly_Salary+(AND(DU$68&lt;&gt;Hire_Month)*DT119+AND(DU$68=Hire_Month,DT119&gt;0)*DT119*(1+Annual_Cost_of_Living_Adjustment))*(End_Date&gt;=DU$70)</f>
        <v>0</v>
      </c>
      <c r="DV119" s="460">
        <f>(DV$70=Hire_Date)*Monthly_Salary+(AND(DV$68&lt;&gt;Hire_Month)*DU119+AND(DV$68=Hire_Month,DU119&gt;0)*DU119*(1+Annual_Cost_of_Living_Adjustment))*(End_Date&gt;=DV$70)</f>
        <v>0</v>
      </c>
      <c r="DW119" s="460">
        <f>(DW$70=Hire_Date)*Monthly_Salary+(AND(DW$68&lt;&gt;Hire_Month)*DV119+AND(DW$68=Hire_Month,DV119&gt;0)*DV119*(1+Annual_Cost_of_Living_Adjustment))*(End_Date&gt;=DW$70)</f>
        <v>0</v>
      </c>
      <c r="DX119" s="460">
        <f>(DX$70=Hire_Date)*Monthly_Salary+(AND(DX$68&lt;&gt;Hire_Month)*DW119+AND(DX$68=Hire_Month,DW119&gt;0)*DW119*(1+Annual_Cost_of_Living_Adjustment))*(End_Date&gt;=DX$70)</f>
        <v>0</v>
      </c>
      <c r="DY119" s="460">
        <f>(DY$70=Hire_Date)*Monthly_Salary+(AND(DY$68&lt;&gt;Hire_Month)*DX119+AND(DY$68=Hire_Month,DX119&gt;0)*DX119*(1+Annual_Cost_of_Living_Adjustment))*(End_Date&gt;=DY$70)</f>
        <v>0</v>
      </c>
      <c r="DZ119" s="460">
        <f>(DZ$70=Hire_Date)*Monthly_Salary+(AND(DZ$68&lt;&gt;Hire_Month)*DY119+AND(DZ$68=Hire_Month,DY119&gt;0)*DY119*(1+Annual_Cost_of_Living_Adjustment))*(End_Date&gt;=DZ$70)</f>
        <v>0</v>
      </c>
      <c r="EA119" s="460">
        <f>(EA$70=Hire_Date)*Monthly_Salary+(AND(EA$68&lt;&gt;Hire_Month)*DZ119+AND(EA$68=Hire_Month,DZ119&gt;0)*DZ119*(1+Annual_Cost_of_Living_Adjustment))*(End_Date&gt;=EA$70)</f>
        <v>0</v>
      </c>
      <c r="EB119" s="460">
        <f>(EB$70=Hire_Date)*Monthly_Salary+(AND(EB$68&lt;&gt;Hire_Month)*EA119+AND(EB$68=Hire_Month,EA119&gt;0)*EA119*(1+Annual_Cost_of_Living_Adjustment))*(End_Date&gt;=EB$70)</f>
        <v>0</v>
      </c>
      <c r="EC119" s="460">
        <f>(EC$70=Hire_Date)*Monthly_Salary+(AND(EC$68&lt;&gt;Hire_Month)*EB119+AND(EC$68=Hire_Month,EB119&gt;0)*EB119*(1+Annual_Cost_of_Living_Adjustment))*(End_Date&gt;=EC$70)</f>
        <v>0</v>
      </c>
      <c r="ED119" s="460">
        <f>(ED$70=Hire_Date)*Monthly_Salary+(AND(ED$68&lt;&gt;Hire_Month)*EC119+AND(ED$68=Hire_Month,EC119&gt;0)*EC119*(1+Annual_Cost_of_Living_Adjustment))*(End_Date&gt;=ED$70)</f>
        <v>0</v>
      </c>
      <c r="EE119" s="460">
        <f>(EE$70=Hire_Date)*Monthly_Salary+(AND(EE$68&lt;&gt;Hire_Month)*ED119+AND(EE$68=Hire_Month,ED119&gt;0)*ED119*(1+Annual_Cost_of_Living_Adjustment))*(End_Date&gt;=EE$70)</f>
        <v>0</v>
      </c>
      <c r="EF119" s="461">
        <f>(EF$70=Hire_Date)*Monthly_Salary+(AND(EF$68&lt;&gt;Hire_Month)*EE119+AND(EF$68=Hire_Month,EE119&gt;0)*EE119*(1+Annual_Cost_of_Living_Adjustment))*(End_Date&gt;=EF$70)</f>
        <v>0</v>
      </c>
      <c r="EG119" s="461">
        <f>(EG$70=Hire_Date)*Monthly_Salary+(AND(EG$68&lt;&gt;Hire_Month)*EF119+AND(EG$68=Hire_Month,EF119&gt;0)*EF119*(1+Annual_Cost_of_Living_Adjustment))*(End_Date&gt;=EG$70)</f>
        <v>0</v>
      </c>
      <c r="EH119" s="461">
        <f>(EH$70=Hire_Date)*Monthly_Salary+(AND(EH$68&lt;&gt;Hire_Month)*EG119+AND(EH$68=Hire_Month,EG119&gt;0)*EG119*(1+Annual_Cost_of_Living_Adjustment))*(End_Date&gt;=EH$70)</f>
        <v>0</v>
      </c>
      <c r="EI119" s="461">
        <f>(EI$70=Hire_Date)*Monthly_Salary+(AND(EI$68&lt;&gt;Hire_Month)*EH119+AND(EI$68=Hire_Month,EH119&gt;0)*EH119*(1+Annual_Cost_of_Living_Adjustment))*(End_Date&gt;=EI$70)</f>
        <v>0</v>
      </c>
      <c r="EJ119" s="461">
        <f>(EJ$70=Hire_Date)*Monthly_Salary+(AND(EJ$68&lt;&gt;Hire_Month)*EI119+AND(EJ$68=Hire_Month,EI119&gt;0)*EI119*(1+Annual_Cost_of_Living_Adjustment))*(End_Date&gt;=EJ$70)</f>
        <v>0</v>
      </c>
      <c r="EK119" s="461">
        <f>(EK$70=Hire_Date)*Monthly_Salary+(AND(EK$68&lt;&gt;Hire_Month)*EJ119+AND(EK$68=Hire_Month,EJ119&gt;0)*EJ119*(1+Annual_Cost_of_Living_Adjustment))*(End_Date&gt;=EK$70)</f>
        <v>0</v>
      </c>
      <c r="EL119" s="461">
        <f>(EL$70=Hire_Date)*Monthly_Salary+(AND(EL$68&lt;&gt;Hire_Month)*EK119+AND(EL$68=Hire_Month,EK119&gt;0)*EK119*(1+Annual_Cost_of_Living_Adjustment))*(End_Date&gt;=EL$70)</f>
        <v>0</v>
      </c>
      <c r="EM119" s="461">
        <f>(EM$70=Hire_Date)*Monthly_Salary+(AND(EM$68&lt;&gt;Hire_Month)*EL119+AND(EM$68=Hire_Month,EL119&gt;0)*EL119*(1+Annual_Cost_of_Living_Adjustment))*(End_Date&gt;=EM$70)</f>
        <v>0</v>
      </c>
      <c r="EN119" s="461">
        <f>(EN$70=Hire_Date)*Monthly_Salary+(AND(EN$68&lt;&gt;Hire_Month)*EM119+AND(EN$68=Hire_Month,EM119&gt;0)*EM119*(1+Annual_Cost_of_Living_Adjustment))*(End_Date&gt;=EN$70)</f>
        <v>0</v>
      </c>
      <c r="EO119" s="461">
        <f>(EO$70=Hire_Date)*Monthly_Salary+(AND(EO$68&lt;&gt;Hire_Month)*EN119+AND(EO$68=Hire_Month,EN119&gt;0)*EN119*(1+Annual_Cost_of_Living_Adjustment))*(End_Date&gt;=EO$70)</f>
        <v>0</v>
      </c>
      <c r="EP119" s="461">
        <f>(EP$70=Hire_Date)*Monthly_Salary+(AND(EP$68&lt;&gt;Hire_Month)*EO119+AND(EP$68=Hire_Month,EO119&gt;0)*EO119*(1+Annual_Cost_of_Living_Adjustment))*(End_Date&gt;=EP$70)</f>
        <v>0</v>
      </c>
      <c r="EQ119" s="461">
        <f>(EQ$70=Hire_Date)*Monthly_Salary+(AND(EQ$68&lt;&gt;Hire_Month)*EP119+AND(EQ$68=Hire_Month,EP119&gt;0)*EP119*(1+Annual_Cost_of_Living_Adjustment))*(End_Date&gt;=EQ$70)</f>
        <v>0</v>
      </c>
      <c r="ER119" s="461">
        <f>(ER$70=Hire_Date)*Monthly_Salary+(AND(ER$68&lt;&gt;Hire_Month)*EQ119+AND(ER$68=Hire_Month,EQ119&gt;0)*EQ119*(1+Annual_Cost_of_Living_Adjustment))*(End_Date&gt;=ER$70)</f>
        <v>0</v>
      </c>
      <c r="ES119" s="371"/>
      <c r="ET119" s="1"/>
      <c r="EU119" s="390"/>
      <c r="EV119" s="462" t="str">
        <f t="shared" si="100"/>
        <v/>
      </c>
      <c r="EW119" s="463">
        <f>($K119&lt;DATE(Starting_Year,1,1))*1</f>
        <v>0</v>
      </c>
      <c r="EX119" s="463">
        <f>+COUNTIF(Q119,"&gt;0")*FTE</f>
        <v>0</v>
      </c>
      <c r="EY119" s="463">
        <f>+COUNTIF(R119,"&gt;0")*FTE</f>
        <v>0</v>
      </c>
      <c r="EZ119" s="463">
        <f>+COUNTIF(S119,"&gt;0")*FTE</f>
        <v>0</v>
      </c>
      <c r="FA119" s="463">
        <f>+COUNTIF(T119,"&gt;0")*FTE</f>
        <v>0</v>
      </c>
      <c r="FB119" s="463">
        <f>+COUNTIF(U119,"&gt;0")*FTE</f>
        <v>0</v>
      </c>
      <c r="FC119" s="463">
        <f>+COUNTIF(V119,"&gt;0")*FTE</f>
        <v>0</v>
      </c>
      <c r="FD119" s="463">
        <f>+COUNTIF(W119,"&gt;0")*FTE</f>
        <v>0</v>
      </c>
      <c r="FE119" s="463">
        <f>+COUNTIF(X119,"&gt;0")*FTE</f>
        <v>0</v>
      </c>
      <c r="FF119" s="463">
        <f>+COUNTIF(Y119,"&gt;0")*FTE</f>
        <v>0</v>
      </c>
      <c r="FG119" s="463">
        <f>+COUNTIF(Z119,"&gt;0")*FTE</f>
        <v>0</v>
      </c>
      <c r="FH119" s="463">
        <f>+COUNTIF(AA119,"&gt;0")*FTE</f>
        <v>0</v>
      </c>
      <c r="FI119" s="463">
        <f>+COUNTIF(AB119,"&gt;0")*FTE</f>
        <v>0</v>
      </c>
      <c r="FJ119" s="463">
        <f>+COUNTIF(AC119,"&gt;0")*FTE</f>
        <v>0</v>
      </c>
      <c r="FK119" s="463">
        <f>+COUNTIF(AD119,"&gt;0")*FTE</f>
        <v>0</v>
      </c>
      <c r="FL119" s="463">
        <f>+COUNTIF(AE119,"&gt;0")*FTE</f>
        <v>0</v>
      </c>
      <c r="FM119" s="463">
        <f>+COUNTIF(AF119,"&gt;0")*FTE</f>
        <v>0</v>
      </c>
      <c r="FN119" s="463">
        <f>+COUNTIF(AG119,"&gt;0")*FTE</f>
        <v>0</v>
      </c>
      <c r="FO119" s="463">
        <f>+COUNTIF(AH119,"&gt;0")*FTE</f>
        <v>0</v>
      </c>
      <c r="FP119" s="463">
        <f>+COUNTIF(AI119,"&gt;0")*FTE</f>
        <v>0</v>
      </c>
      <c r="FQ119" s="463">
        <f>+COUNTIF(AJ119,"&gt;0")*FTE</f>
        <v>0</v>
      </c>
      <c r="FR119" s="463">
        <f>+COUNTIF(AK119,"&gt;0")*FTE</f>
        <v>0</v>
      </c>
      <c r="FS119" s="463">
        <f>+COUNTIF(AL119,"&gt;0")*FTE</f>
        <v>0</v>
      </c>
      <c r="FT119" s="463">
        <f>+COUNTIF(AM119,"&gt;0")*FTE</f>
        <v>0</v>
      </c>
      <c r="FU119" s="463">
        <f>+COUNTIF(AN119,"&gt;0")*FTE</f>
        <v>0</v>
      </c>
      <c r="FV119" s="463">
        <f>+COUNTIF(AO119,"&gt;0")*FTE</f>
        <v>0</v>
      </c>
      <c r="FW119" s="463">
        <f>+COUNTIF(AP119,"&gt;0")*FTE</f>
        <v>0</v>
      </c>
      <c r="FX119" s="463">
        <f>+COUNTIF(AQ119,"&gt;0")*FTE</f>
        <v>0</v>
      </c>
      <c r="FY119" s="463">
        <f>+COUNTIF(AR119,"&gt;0")*FTE</f>
        <v>0</v>
      </c>
      <c r="FZ119" s="463">
        <f>+COUNTIF(AS119,"&gt;0")*FTE</f>
        <v>0</v>
      </c>
      <c r="GA119" s="463">
        <f>+COUNTIF(AT119,"&gt;0")*FTE</f>
        <v>0</v>
      </c>
      <c r="GB119" s="463">
        <f>+COUNTIF(AU119,"&gt;0")*FTE</f>
        <v>0</v>
      </c>
      <c r="GC119" s="463">
        <f>+COUNTIF(AV119,"&gt;0")*FTE</f>
        <v>0</v>
      </c>
      <c r="GD119" s="463">
        <f>+COUNTIF(AW119,"&gt;0")*FTE</f>
        <v>0</v>
      </c>
      <c r="GE119" s="463">
        <f>+COUNTIF(AX119,"&gt;0")*FTE</f>
        <v>0</v>
      </c>
      <c r="GF119" s="463">
        <f>+COUNTIF(AY119,"&gt;0")*FTE</f>
        <v>0</v>
      </c>
      <c r="GG119" s="463">
        <f>+COUNTIF(AZ119,"&gt;0")*FTE</f>
        <v>0</v>
      </c>
      <c r="GH119" s="463">
        <f>+COUNTIF(BA119,"&gt;0")*FTE</f>
        <v>0</v>
      </c>
      <c r="GI119" s="463">
        <f>+COUNTIF(BB119,"&gt;0")*FTE</f>
        <v>0</v>
      </c>
      <c r="GJ119" s="463">
        <f>+COUNTIF(BC119,"&gt;0")*FTE</f>
        <v>0</v>
      </c>
      <c r="GK119" s="463">
        <f>+COUNTIF(BD119,"&gt;0")*FTE</f>
        <v>0</v>
      </c>
      <c r="GL119" s="463">
        <f>+COUNTIF(BE119,"&gt;0")*FTE</f>
        <v>0</v>
      </c>
      <c r="GM119" s="463">
        <f>+COUNTIF(BF119,"&gt;0")*FTE</f>
        <v>0</v>
      </c>
      <c r="GN119" s="463">
        <f>+COUNTIF(BG119,"&gt;0")*FTE</f>
        <v>0</v>
      </c>
      <c r="GO119" s="463">
        <f>+COUNTIF(BH119,"&gt;0")*FTE</f>
        <v>0</v>
      </c>
      <c r="GP119" s="463">
        <f>+COUNTIF(BI119,"&gt;0")*FTE</f>
        <v>0</v>
      </c>
      <c r="GQ119" s="463">
        <f>+COUNTIF(BJ119,"&gt;0")*FTE</f>
        <v>0</v>
      </c>
      <c r="GR119" s="463">
        <f>+COUNTIF(BK119,"&gt;0")*FTE</f>
        <v>0</v>
      </c>
      <c r="GS119" s="463">
        <f>+COUNTIF(BL119,"&gt;0")*FTE</f>
        <v>0</v>
      </c>
      <c r="GT119" s="463">
        <f>+COUNTIF(BM119,"&gt;0")*FTE</f>
        <v>0</v>
      </c>
      <c r="GU119" s="463">
        <f>+COUNTIF(BN119,"&gt;0")*FTE</f>
        <v>0</v>
      </c>
      <c r="GV119" s="463">
        <f>+COUNTIF(BO119,"&gt;0")*FTE</f>
        <v>0</v>
      </c>
      <c r="GW119" s="463">
        <f>+COUNTIF(BP119,"&gt;0")*FTE</f>
        <v>0</v>
      </c>
      <c r="GX119" s="463">
        <f>+COUNTIF(BQ119,"&gt;0")*FTE</f>
        <v>0</v>
      </c>
      <c r="GY119" s="463">
        <f>+COUNTIF(BR119,"&gt;0")*FTE</f>
        <v>0</v>
      </c>
      <c r="GZ119" s="463">
        <f>+COUNTIF(BS119,"&gt;0")*FTE</f>
        <v>0</v>
      </c>
      <c r="HA119" s="463">
        <f>+COUNTIF(BT119,"&gt;0")*FTE</f>
        <v>0</v>
      </c>
      <c r="HB119" s="463">
        <f>+COUNTIF(BU119,"&gt;0")*FTE</f>
        <v>0</v>
      </c>
      <c r="HC119" s="463">
        <f>+COUNTIF(BV119,"&gt;0")*FTE</f>
        <v>0</v>
      </c>
      <c r="HD119" s="463">
        <f>+COUNTIF(BW119,"&gt;0")*FTE</f>
        <v>0</v>
      </c>
      <c r="HE119" s="463">
        <f>+COUNTIF(BX119,"&gt;0")*FTE</f>
        <v>0</v>
      </c>
      <c r="HF119" s="463">
        <f>+COUNTIF(BY119,"&gt;0")*FTE</f>
        <v>0</v>
      </c>
      <c r="HG119" s="463">
        <f>+COUNTIF(BZ119,"&gt;0")*FTE</f>
        <v>0</v>
      </c>
      <c r="HH119" s="463">
        <f>+COUNTIF(CA119,"&gt;0")*FTE</f>
        <v>0</v>
      </c>
      <c r="HI119" s="463">
        <f>+COUNTIF(CB119,"&gt;0")*FTE</f>
        <v>0</v>
      </c>
      <c r="HJ119" s="463">
        <f>+COUNTIF(CC119,"&gt;0")*FTE</f>
        <v>0</v>
      </c>
      <c r="HK119" s="463">
        <f>+COUNTIF(CD119,"&gt;0")*FTE</f>
        <v>0</v>
      </c>
      <c r="HL119" s="463">
        <f>+COUNTIF(CE119,"&gt;0")*FTE</f>
        <v>0</v>
      </c>
      <c r="HM119" s="463">
        <f>+COUNTIF(CF119,"&gt;0")*FTE</f>
        <v>0</v>
      </c>
      <c r="HN119" s="463">
        <f>+COUNTIF(CG119,"&gt;0")*FTE</f>
        <v>0</v>
      </c>
      <c r="HO119" s="463">
        <f>+COUNTIF(CH119,"&gt;0")*FTE</f>
        <v>0</v>
      </c>
      <c r="HP119" s="463">
        <f>+COUNTIF(CI119,"&gt;0")*FTE</f>
        <v>0</v>
      </c>
      <c r="HQ119" s="463">
        <f>+COUNTIF(CJ119,"&gt;0")*FTE</f>
        <v>0</v>
      </c>
      <c r="HR119" s="463">
        <f>+COUNTIF(CK119,"&gt;0")*FTE</f>
        <v>0</v>
      </c>
      <c r="HS119" s="463">
        <f>+COUNTIF(CL119,"&gt;0")*FTE</f>
        <v>0</v>
      </c>
      <c r="HT119" s="463">
        <f>+COUNTIF(CM119,"&gt;0")*FTE</f>
        <v>0</v>
      </c>
      <c r="HU119" s="463">
        <f>+COUNTIF(CN119,"&gt;0")*FTE</f>
        <v>0</v>
      </c>
      <c r="HV119" s="463">
        <f>+COUNTIF(CO119,"&gt;0")*FTE</f>
        <v>0</v>
      </c>
      <c r="HW119" s="463">
        <f>+COUNTIF(CP119,"&gt;0")*FTE</f>
        <v>0</v>
      </c>
      <c r="HX119" s="463">
        <f>+COUNTIF(CQ119,"&gt;0")*FTE</f>
        <v>0</v>
      </c>
      <c r="HY119" s="463">
        <f>+COUNTIF(CR119,"&gt;0")*FTE</f>
        <v>0</v>
      </c>
      <c r="HZ119" s="463">
        <f>+COUNTIF(CS119,"&gt;0")*FTE</f>
        <v>0</v>
      </c>
      <c r="IA119" s="463">
        <f>+COUNTIF(CT119,"&gt;0")*FTE</f>
        <v>0</v>
      </c>
      <c r="IB119" s="463">
        <f>+COUNTIF(CU119,"&gt;0")*FTE</f>
        <v>0</v>
      </c>
      <c r="IC119" s="463">
        <f>+COUNTIF(CV119,"&gt;0")*FTE</f>
        <v>0</v>
      </c>
      <c r="ID119" s="463">
        <f>+COUNTIF(CW119,"&gt;0")*FTE</f>
        <v>0</v>
      </c>
      <c r="IE119" s="463">
        <f>+COUNTIF(CX119,"&gt;0")*FTE</f>
        <v>0</v>
      </c>
      <c r="IF119" s="463">
        <f>+COUNTIF(CY119,"&gt;0")*FTE</f>
        <v>0</v>
      </c>
      <c r="IG119" s="463">
        <f>+COUNTIF(CZ119,"&gt;0")*FTE</f>
        <v>0</v>
      </c>
      <c r="IH119" s="463">
        <f>+COUNTIF(DA119,"&gt;0")*FTE</f>
        <v>0</v>
      </c>
      <c r="II119" s="463">
        <f>+COUNTIF(DB119,"&gt;0")*FTE</f>
        <v>0</v>
      </c>
      <c r="IJ119" s="463">
        <f>+COUNTIF(DC119,"&gt;0")*FTE</f>
        <v>0</v>
      </c>
      <c r="IK119" s="463">
        <f>+COUNTIF(DD119,"&gt;0")*FTE</f>
        <v>0</v>
      </c>
      <c r="IL119" s="463">
        <f>+COUNTIF(DE119,"&gt;0")*FTE</f>
        <v>0</v>
      </c>
      <c r="IM119" s="463">
        <f>+COUNTIF(DF119,"&gt;0")*FTE</f>
        <v>0</v>
      </c>
      <c r="IN119" s="463">
        <f>+COUNTIF(DG119,"&gt;0")*FTE</f>
        <v>0</v>
      </c>
      <c r="IO119" s="463">
        <f>+COUNTIF(DH119,"&gt;0")*FTE</f>
        <v>0</v>
      </c>
      <c r="IP119" s="463">
        <f>+COUNTIF(DI119,"&gt;0")*FTE</f>
        <v>0</v>
      </c>
      <c r="IQ119" s="463">
        <f>+COUNTIF(DJ119,"&gt;0")*FTE</f>
        <v>0</v>
      </c>
      <c r="IR119" s="463">
        <f>+COUNTIF(DK119,"&gt;0")*FTE</f>
        <v>0</v>
      </c>
      <c r="IS119" s="463">
        <f>+COUNTIF(DL119,"&gt;0")*FTE</f>
        <v>0</v>
      </c>
      <c r="IT119" s="463">
        <f>+COUNTIF(DM119,"&gt;0")*FTE</f>
        <v>0</v>
      </c>
      <c r="IU119" s="463">
        <f>+COUNTIF(DN119,"&gt;0")*FTE</f>
        <v>0</v>
      </c>
      <c r="IV119" s="463">
        <f>+COUNTIF(DO119,"&gt;0")*FTE</f>
        <v>0</v>
      </c>
      <c r="IW119" s="463">
        <f>+COUNTIF(DP119,"&gt;0")*FTE</f>
        <v>0</v>
      </c>
      <c r="IX119" s="463">
        <f>+COUNTIF(DQ119,"&gt;0")*FTE</f>
        <v>0</v>
      </c>
      <c r="IY119" s="463">
        <f>+COUNTIF(DR119,"&gt;0")*FTE</f>
        <v>0</v>
      </c>
      <c r="IZ119" s="463">
        <f>+COUNTIF(DS119,"&gt;0")*FTE</f>
        <v>0</v>
      </c>
      <c r="JA119" s="463">
        <f>+COUNTIF(DT119,"&gt;0")*FTE</f>
        <v>0</v>
      </c>
      <c r="JB119" s="463">
        <f>+COUNTIF(DU119,"&gt;0")*FTE</f>
        <v>0</v>
      </c>
      <c r="JC119" s="463">
        <f>+COUNTIF(DV119,"&gt;0")*FTE</f>
        <v>0</v>
      </c>
      <c r="JD119" s="463">
        <f>+COUNTIF(DW119,"&gt;0")*FTE</f>
        <v>0</v>
      </c>
      <c r="JE119" s="463">
        <f>+COUNTIF(DX119,"&gt;0")*FTE</f>
        <v>0</v>
      </c>
      <c r="JF119" s="463">
        <f>+COUNTIF(DY119,"&gt;0")*FTE</f>
        <v>0</v>
      </c>
      <c r="JG119" s="463">
        <f>+COUNTIF(DZ119,"&gt;0")*FTE</f>
        <v>0</v>
      </c>
      <c r="JH119" s="463">
        <f>+COUNTIF(EA119,"&gt;0")*FTE</f>
        <v>0</v>
      </c>
      <c r="JI119" s="463">
        <f>+COUNTIF(EB119,"&gt;0")*FTE</f>
        <v>0</v>
      </c>
      <c r="JJ119" s="463">
        <f>+COUNTIF(EC119,"&gt;0")*FTE</f>
        <v>0</v>
      </c>
      <c r="JK119" s="463">
        <f>+COUNTIF(ED119,"&gt;0")*FTE</f>
        <v>0</v>
      </c>
      <c r="JL119" s="463">
        <f>+COUNTIF(EE119,"&gt;0")*FTE</f>
        <v>0</v>
      </c>
      <c r="JM119" s="463">
        <f>+COUNTIF(EF119,"&gt;0")*FTE</f>
        <v>0</v>
      </c>
      <c r="JN119" s="463">
        <f>+COUNTIF(EG119,"&gt;0")*FTE</f>
        <v>0</v>
      </c>
      <c r="JO119" s="463">
        <f>+COUNTIF(EH119,"&gt;0")*FTE</f>
        <v>0</v>
      </c>
      <c r="JP119" s="463">
        <f>+COUNTIF(EI119,"&gt;0")*FTE</f>
        <v>0</v>
      </c>
      <c r="JQ119" s="463">
        <f>+COUNTIF(EJ119,"&gt;0")*FTE</f>
        <v>0</v>
      </c>
      <c r="JR119" s="463">
        <f>+COUNTIF(EK119,"&gt;0")*FTE</f>
        <v>0</v>
      </c>
      <c r="JS119" s="463">
        <f>+COUNTIF(EL119,"&gt;0")*FTE</f>
        <v>0</v>
      </c>
      <c r="JT119" s="463">
        <f>+COUNTIF(EM119,"&gt;0")*FTE</f>
        <v>0</v>
      </c>
      <c r="JU119" s="463">
        <f>+COUNTIF(EN119,"&gt;0")*FTE</f>
        <v>0</v>
      </c>
      <c r="JV119" s="463">
        <f>+COUNTIF(EO119,"&gt;0")*FTE</f>
        <v>0</v>
      </c>
      <c r="JW119" s="463">
        <f>+COUNTIF(EP119,"&gt;0")*FTE</f>
        <v>0</v>
      </c>
      <c r="JX119" s="463">
        <f>+COUNTIF(EQ119,"&gt;0")*FTE</f>
        <v>0</v>
      </c>
      <c r="JY119" s="463">
        <f>+COUNTIF(ER119,"&gt;0")*FTE</f>
        <v>0</v>
      </c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</row>
    <row r="120" ht="12.75" customHeight="1">
      <c r="A120" s="467"/>
      <c r="B120" s="516"/>
      <c r="C120" s="517"/>
      <c r="D120" s="518"/>
      <c r="E120" s="519"/>
      <c r="F120" s="518"/>
      <c r="G120" s="518"/>
      <c r="H120" s="518"/>
      <c r="I120" s="518"/>
      <c r="J120" s="520"/>
      <c r="K120" s="465">
        <f>+DATE((Starting_Year+F120-1)*ISNUMBER(F120)+2099*ISBLANK(F120),G120*ISNUMBER(G120)+12*ISBLANK(G120),1)</f>
        <v>73020</v>
      </c>
      <c r="L120" s="466">
        <f>+DATE((Starting_Year+H120-1)*ISNUMBER(H120)+2099*ISBLANK(H120),I120*ISNUMBER(I120)+12*ISBLANK(I120),1)</f>
        <v>73020</v>
      </c>
      <c r="M120" s="171">
        <f t="shared" si="98"/>
        <v>0</v>
      </c>
      <c r="N120" s="458" t="str">
        <f t="shared" si="99"/>
        <v/>
      </c>
      <c r="O120" s="82"/>
      <c r="P120" s="459"/>
      <c r="Q120" s="460">
        <f>(Q$70&gt;=Hire_Date)*Monthly_Salary+(AND(Q$68&lt;&gt;Hire_Month)*P120+AND(Q$68=Hire_Month,P120&gt;0)*P120*(1+Annual_Cost_of_Living_Adjustment))*(End_Date&gt;=Q$70)</f>
        <v>0</v>
      </c>
      <c r="R120" s="460">
        <f>(R$70=Hire_Date)*Monthly_Salary+(AND(R$68&lt;&gt;Hire_Month)*Q120+AND(R$68=Hire_Month,Q120&gt;0)*Q120*(1+Annual_Cost_of_Living_Adjustment))*(End_Date&gt;=R$70)</f>
        <v>0</v>
      </c>
      <c r="S120" s="460">
        <f>(S$70=Hire_Date)*Monthly_Salary+(AND(S$68&lt;&gt;Hire_Month)*R120+AND(S$68=Hire_Month,R120&gt;0)*R120*(1+Annual_Cost_of_Living_Adjustment))*(End_Date&gt;=S$70)</f>
        <v>0</v>
      </c>
      <c r="T120" s="460">
        <f>(T$70=Hire_Date)*Monthly_Salary+(AND(T$68&lt;&gt;Hire_Month)*S120+AND(T$68=Hire_Month,S120&gt;0)*S120*(1+Annual_Cost_of_Living_Adjustment))*(End_Date&gt;=T$70)</f>
        <v>0</v>
      </c>
      <c r="U120" s="460">
        <f>(U$70=Hire_Date)*Monthly_Salary+(AND(U$68&lt;&gt;Hire_Month)*T120+AND(U$68=Hire_Month,T120&gt;0)*T120*(1+Annual_Cost_of_Living_Adjustment))*(End_Date&gt;=U$70)</f>
        <v>0</v>
      </c>
      <c r="V120" s="460">
        <f>(V$70=Hire_Date)*Monthly_Salary+(AND(V$68&lt;&gt;Hire_Month)*U120+AND(V$68=Hire_Month,U120&gt;0)*U120*(1+Annual_Cost_of_Living_Adjustment))*(End_Date&gt;=V$70)</f>
        <v>0</v>
      </c>
      <c r="W120" s="460">
        <f>(W$70=Hire_Date)*Monthly_Salary+(AND(W$68&lt;&gt;Hire_Month)*V120+AND(W$68=Hire_Month,V120&gt;0)*V120*(1+Annual_Cost_of_Living_Adjustment))*(End_Date&gt;=W$70)</f>
        <v>0</v>
      </c>
      <c r="X120" s="460">
        <f>(X$70=Hire_Date)*Monthly_Salary+(AND(X$68&lt;&gt;Hire_Month)*W120+AND(X$68=Hire_Month,W120&gt;0)*W120*(1+Annual_Cost_of_Living_Adjustment))*(End_Date&gt;=X$70)</f>
        <v>0</v>
      </c>
      <c r="Y120" s="460">
        <f>(Y$70=Hire_Date)*Monthly_Salary+(AND(Y$68&lt;&gt;Hire_Month)*X120+AND(Y$68=Hire_Month,X120&gt;0)*X120*(1+Annual_Cost_of_Living_Adjustment))*(End_Date&gt;=Y$70)</f>
        <v>0</v>
      </c>
      <c r="Z120" s="460">
        <f>(Z$70=Hire_Date)*Monthly_Salary+(AND(Z$68&lt;&gt;Hire_Month)*Y120+AND(Z$68=Hire_Month,Y120&gt;0)*Y120*(1+Annual_Cost_of_Living_Adjustment))*(End_Date&gt;=Z$70)</f>
        <v>0</v>
      </c>
      <c r="AA120" s="460">
        <f>(AA$70=Hire_Date)*Monthly_Salary+(AND(AA$68&lt;&gt;Hire_Month)*Z120+AND(AA$68=Hire_Month,Z120&gt;0)*Z120*(1+Annual_Cost_of_Living_Adjustment))*(End_Date&gt;=AA$70)</f>
        <v>0</v>
      </c>
      <c r="AB120" s="460">
        <f>(AB$70=Hire_Date)*Monthly_Salary+(AND(AB$68&lt;&gt;Hire_Month)*AA120+AND(AB$68=Hire_Month,AA120&gt;0)*AA120*(1+Annual_Cost_of_Living_Adjustment))*(End_Date&gt;=AB$70)</f>
        <v>0</v>
      </c>
      <c r="AC120" s="460">
        <f>(AC$70=Hire_Date)*Monthly_Salary+(AND(AC$68&lt;&gt;Hire_Month)*AB120+AND(AC$68=Hire_Month,AB120&gt;0)*AB120*(1+Annual_Cost_of_Living_Adjustment))*(End_Date&gt;=AC$70)</f>
        <v>0</v>
      </c>
      <c r="AD120" s="460">
        <f>(AD$70=Hire_Date)*Monthly_Salary+(AND(AD$68&lt;&gt;Hire_Month)*AC120+AND(AD$68=Hire_Month,AC120&gt;0)*AC120*(1+Annual_Cost_of_Living_Adjustment))*(End_Date&gt;=AD$70)</f>
        <v>0</v>
      </c>
      <c r="AE120" s="460">
        <f>(AE$70=Hire_Date)*Monthly_Salary+(AND(AE$68&lt;&gt;Hire_Month)*AD120+AND(AE$68=Hire_Month,AD120&gt;0)*AD120*(1+Annual_Cost_of_Living_Adjustment))*(End_Date&gt;=AE$70)</f>
        <v>0</v>
      </c>
      <c r="AF120" s="460">
        <f>(AF$70=Hire_Date)*Monthly_Salary+(AND(AF$68&lt;&gt;Hire_Month)*AE120+AND(AF$68=Hire_Month,AE120&gt;0)*AE120*(1+Annual_Cost_of_Living_Adjustment))*(End_Date&gt;=AF$70)</f>
        <v>0</v>
      </c>
      <c r="AG120" s="460">
        <f>(AG$70=Hire_Date)*Monthly_Salary+(AND(AG$68&lt;&gt;Hire_Month)*AF120+AND(AG$68=Hire_Month,AF120&gt;0)*AF120*(1+Annual_Cost_of_Living_Adjustment))*(End_Date&gt;=AG$70)</f>
        <v>0</v>
      </c>
      <c r="AH120" s="460">
        <f>(AH$70=Hire_Date)*Monthly_Salary+(AND(AH$68&lt;&gt;Hire_Month)*AG120+AND(AH$68=Hire_Month,AG120&gt;0)*AG120*(1+Annual_Cost_of_Living_Adjustment))*(End_Date&gt;=AH$70)</f>
        <v>0</v>
      </c>
      <c r="AI120" s="460">
        <f>(AI$70=Hire_Date)*Monthly_Salary+(AND(AI$68&lt;&gt;Hire_Month)*AH120+AND(AI$68=Hire_Month,AH120&gt;0)*AH120*(1+Annual_Cost_of_Living_Adjustment))*(End_Date&gt;=AI$70)</f>
        <v>0</v>
      </c>
      <c r="AJ120" s="460">
        <f>(AJ$70=Hire_Date)*Monthly_Salary+(AND(AJ$68&lt;&gt;Hire_Month)*AI120+AND(AJ$68=Hire_Month,AI120&gt;0)*AI120*(1+Annual_Cost_of_Living_Adjustment))*(End_Date&gt;=AJ$70)</f>
        <v>0</v>
      </c>
      <c r="AK120" s="460">
        <f>(AK$70=Hire_Date)*Monthly_Salary+(AND(AK$68&lt;&gt;Hire_Month)*AJ120+AND(AK$68=Hire_Month,AJ120&gt;0)*AJ120*(1+Annual_Cost_of_Living_Adjustment))*(End_Date&gt;=AK$70)</f>
        <v>0</v>
      </c>
      <c r="AL120" s="460">
        <f>(AL$70=Hire_Date)*Monthly_Salary+(AND(AL$68&lt;&gt;Hire_Month)*AK120+AND(AL$68=Hire_Month,AK120&gt;0)*AK120*(1+Annual_Cost_of_Living_Adjustment))*(End_Date&gt;=AL$70)</f>
        <v>0</v>
      </c>
      <c r="AM120" s="460">
        <f>(AM$70=Hire_Date)*Monthly_Salary+(AND(AM$68&lt;&gt;Hire_Month)*AL120+AND(AM$68=Hire_Month,AL120&gt;0)*AL120*(1+Annual_Cost_of_Living_Adjustment))*(End_Date&gt;=AM$70)</f>
        <v>0</v>
      </c>
      <c r="AN120" s="460">
        <f>(AN$70=Hire_Date)*Monthly_Salary+(AND(AN$68&lt;&gt;Hire_Month)*AM120+AND(AN$68=Hire_Month,AM120&gt;0)*AM120*(1+Annual_Cost_of_Living_Adjustment))*(End_Date&gt;=AN$70)</f>
        <v>0</v>
      </c>
      <c r="AO120" s="460">
        <f>(AO$70=Hire_Date)*Monthly_Salary+(AND(AO$68&lt;&gt;Hire_Month)*AN120+AND(AO$68=Hire_Month,AN120&gt;0)*AN120*(1+Annual_Cost_of_Living_Adjustment))*(End_Date&gt;=AO$70)</f>
        <v>0</v>
      </c>
      <c r="AP120" s="460">
        <f>(AP$70=Hire_Date)*Monthly_Salary+(AND(AP$68&lt;&gt;Hire_Month)*AO120+AND(AP$68=Hire_Month,AO120&gt;0)*AO120*(1+Annual_Cost_of_Living_Adjustment))*(End_Date&gt;=AP$70)</f>
        <v>0</v>
      </c>
      <c r="AQ120" s="460">
        <f>(AQ$70=Hire_Date)*Monthly_Salary+(AND(AQ$68&lt;&gt;Hire_Month)*AP120+AND(AQ$68=Hire_Month,AP120&gt;0)*AP120*(1+Annual_Cost_of_Living_Adjustment))*(End_Date&gt;=AQ$70)</f>
        <v>0</v>
      </c>
      <c r="AR120" s="460">
        <f>(AR$70=Hire_Date)*Monthly_Salary+(AND(AR$68&lt;&gt;Hire_Month)*AQ120+AND(AR$68=Hire_Month,AQ120&gt;0)*AQ120*(1+Annual_Cost_of_Living_Adjustment))*(End_Date&gt;=AR$70)</f>
        <v>0</v>
      </c>
      <c r="AS120" s="460">
        <f>(AS$70=Hire_Date)*Monthly_Salary+(AND(AS$68&lt;&gt;Hire_Month)*AR120+AND(AS$68=Hire_Month,AR120&gt;0)*AR120*(1+Annual_Cost_of_Living_Adjustment))*(End_Date&gt;=AS$70)</f>
        <v>0</v>
      </c>
      <c r="AT120" s="460">
        <f>(AT$70=Hire_Date)*Monthly_Salary+(AND(AT$68&lt;&gt;Hire_Month)*AS120+AND(AT$68=Hire_Month,AS120&gt;0)*AS120*(1+Annual_Cost_of_Living_Adjustment))*(End_Date&gt;=AT$70)</f>
        <v>0</v>
      </c>
      <c r="AU120" s="460">
        <f>(AU$70=Hire_Date)*Monthly_Salary+(AND(AU$68&lt;&gt;Hire_Month)*AT120+AND(AU$68=Hire_Month,AT120&gt;0)*AT120*(1+Annual_Cost_of_Living_Adjustment))*(End_Date&gt;=AU$70)</f>
        <v>0</v>
      </c>
      <c r="AV120" s="460">
        <f>(AV$70=Hire_Date)*Monthly_Salary+(AND(AV$68&lt;&gt;Hire_Month)*AU120+AND(AV$68=Hire_Month,AU120&gt;0)*AU120*(1+Annual_Cost_of_Living_Adjustment))*(End_Date&gt;=AV$70)</f>
        <v>0</v>
      </c>
      <c r="AW120" s="460">
        <f>(AW$70=Hire_Date)*Monthly_Salary+(AND(AW$68&lt;&gt;Hire_Month)*AV120+AND(AW$68=Hire_Month,AV120&gt;0)*AV120*(1+Annual_Cost_of_Living_Adjustment))*(End_Date&gt;=AW$70)</f>
        <v>0</v>
      </c>
      <c r="AX120" s="460">
        <f>(AX$70=Hire_Date)*Monthly_Salary+(AND(AX$68&lt;&gt;Hire_Month)*AW120+AND(AX$68=Hire_Month,AW120&gt;0)*AW120*(1+Annual_Cost_of_Living_Adjustment))*(End_Date&gt;=AX$70)</f>
        <v>0</v>
      </c>
      <c r="AY120" s="460">
        <f>(AY$70=Hire_Date)*Monthly_Salary+(AND(AY$68&lt;&gt;Hire_Month)*AX120+AND(AY$68=Hire_Month,AX120&gt;0)*AX120*(1+Annual_Cost_of_Living_Adjustment))*(End_Date&gt;=AY$70)</f>
        <v>0</v>
      </c>
      <c r="AZ120" s="460">
        <f>(AZ$70=Hire_Date)*Monthly_Salary+(AND(AZ$68&lt;&gt;Hire_Month)*AY120+AND(AZ$68=Hire_Month,AY120&gt;0)*AY120*(1+Annual_Cost_of_Living_Adjustment))*(End_Date&gt;=AZ$70)</f>
        <v>0</v>
      </c>
      <c r="BA120" s="460">
        <f>(BA$70=Hire_Date)*Monthly_Salary+(AND(BA$68&lt;&gt;Hire_Month)*AZ120+AND(BA$68=Hire_Month,AZ120&gt;0)*AZ120*(1+Annual_Cost_of_Living_Adjustment))*(End_Date&gt;=BA$70)</f>
        <v>0</v>
      </c>
      <c r="BB120" s="460">
        <f>(BB$70=Hire_Date)*Monthly_Salary+(AND(BB$68&lt;&gt;Hire_Month)*BA120+AND(BB$68=Hire_Month,BA120&gt;0)*BA120*(1+Annual_Cost_of_Living_Adjustment))*(End_Date&gt;=BB$70)</f>
        <v>0</v>
      </c>
      <c r="BC120" s="460">
        <f>(BC$70=Hire_Date)*Monthly_Salary+(AND(BC$68&lt;&gt;Hire_Month)*BB120+AND(BC$68=Hire_Month,BB120&gt;0)*BB120*(1+Annual_Cost_of_Living_Adjustment))*(End_Date&gt;=BC$70)</f>
        <v>0</v>
      </c>
      <c r="BD120" s="460">
        <f>(BD$70=Hire_Date)*Monthly_Salary+(AND(BD$68&lt;&gt;Hire_Month)*BC120+AND(BD$68=Hire_Month,BC120&gt;0)*BC120*(1+Annual_Cost_of_Living_Adjustment))*(End_Date&gt;=BD$70)</f>
        <v>0</v>
      </c>
      <c r="BE120" s="460">
        <f>(BE$70=Hire_Date)*Monthly_Salary+(AND(BE$68&lt;&gt;Hire_Month)*BD120+AND(BE$68=Hire_Month,BD120&gt;0)*BD120*(1+Annual_Cost_of_Living_Adjustment))*(End_Date&gt;=BE$70)</f>
        <v>0</v>
      </c>
      <c r="BF120" s="460">
        <f>(BF$70=Hire_Date)*Monthly_Salary+(AND(BF$68&lt;&gt;Hire_Month)*BE120+AND(BF$68=Hire_Month,BE120&gt;0)*BE120*(1+Annual_Cost_of_Living_Adjustment))*(End_Date&gt;=BF$70)</f>
        <v>0</v>
      </c>
      <c r="BG120" s="460">
        <f>(BG$70=Hire_Date)*Monthly_Salary+(AND(BG$68&lt;&gt;Hire_Month)*BF120+AND(BG$68=Hire_Month,BF120&gt;0)*BF120*(1+Annual_Cost_of_Living_Adjustment))*(End_Date&gt;=BG$70)</f>
        <v>0</v>
      </c>
      <c r="BH120" s="460">
        <f>(BH$70=Hire_Date)*Monthly_Salary+(AND(BH$68&lt;&gt;Hire_Month)*BG120+AND(BH$68=Hire_Month,BG120&gt;0)*BG120*(1+Annual_Cost_of_Living_Adjustment))*(End_Date&gt;=BH$70)</f>
        <v>0</v>
      </c>
      <c r="BI120" s="460">
        <f>(BI$70=Hire_Date)*Monthly_Salary+(AND(BI$68&lt;&gt;Hire_Month)*BH120+AND(BI$68=Hire_Month,BH120&gt;0)*BH120*(1+Annual_Cost_of_Living_Adjustment))*(End_Date&gt;=BI$70)</f>
        <v>0</v>
      </c>
      <c r="BJ120" s="460">
        <f>(BJ$70=Hire_Date)*Monthly_Salary+(AND(BJ$68&lt;&gt;Hire_Month)*BI120+AND(BJ$68=Hire_Month,BI120&gt;0)*BI120*(1+Annual_Cost_of_Living_Adjustment))*(End_Date&gt;=BJ$70)</f>
        <v>0</v>
      </c>
      <c r="BK120" s="460">
        <f>(BK$70=Hire_Date)*Monthly_Salary+(AND(BK$68&lt;&gt;Hire_Month)*BJ120+AND(BK$68=Hire_Month,BJ120&gt;0)*BJ120*(1+Annual_Cost_of_Living_Adjustment))*(End_Date&gt;=BK$70)</f>
        <v>0</v>
      </c>
      <c r="BL120" s="460">
        <f>(BL$70=Hire_Date)*Monthly_Salary+(AND(BL$68&lt;&gt;Hire_Month)*BK120+AND(BL$68=Hire_Month,BK120&gt;0)*BK120*(1+Annual_Cost_of_Living_Adjustment))*(End_Date&gt;=BL$70)</f>
        <v>0</v>
      </c>
      <c r="BM120" s="460">
        <f>(BM$70=Hire_Date)*Monthly_Salary+(AND(BM$68&lt;&gt;Hire_Month)*BL120+AND(BM$68=Hire_Month,BL120&gt;0)*BL120*(1+Annual_Cost_of_Living_Adjustment))*(End_Date&gt;=BM$70)</f>
        <v>0</v>
      </c>
      <c r="BN120" s="460">
        <f>(BN$70=Hire_Date)*Monthly_Salary+(AND(BN$68&lt;&gt;Hire_Month)*BM120+AND(BN$68=Hire_Month,BM120&gt;0)*BM120*(1+Annual_Cost_of_Living_Adjustment))*(End_Date&gt;=BN$70)</f>
        <v>0</v>
      </c>
      <c r="BO120" s="460">
        <f>(BO$70=Hire_Date)*Monthly_Salary+(AND(BO$68&lt;&gt;Hire_Month)*BN120+AND(BO$68=Hire_Month,BN120&gt;0)*BN120*(1+Annual_Cost_of_Living_Adjustment))*(End_Date&gt;=BO$70)</f>
        <v>0</v>
      </c>
      <c r="BP120" s="460">
        <f>(BP$70=Hire_Date)*Monthly_Salary+(AND(BP$68&lt;&gt;Hire_Month)*BO120+AND(BP$68=Hire_Month,BO120&gt;0)*BO120*(1+Annual_Cost_of_Living_Adjustment))*(End_Date&gt;=BP$70)</f>
        <v>0</v>
      </c>
      <c r="BQ120" s="460">
        <f>(BQ$70=Hire_Date)*Monthly_Salary+(AND(BQ$68&lt;&gt;Hire_Month)*BP120+AND(BQ$68=Hire_Month,BP120&gt;0)*BP120*(1+Annual_Cost_of_Living_Adjustment))*(End_Date&gt;=BQ$70)</f>
        <v>0</v>
      </c>
      <c r="BR120" s="460">
        <f>(BR$70=Hire_Date)*Monthly_Salary+(AND(BR$68&lt;&gt;Hire_Month)*BQ120+AND(BR$68=Hire_Month,BQ120&gt;0)*BQ120*(1+Annual_Cost_of_Living_Adjustment))*(End_Date&gt;=BR$70)</f>
        <v>0</v>
      </c>
      <c r="BS120" s="460">
        <f>(BS$70=Hire_Date)*Monthly_Salary+(AND(BS$68&lt;&gt;Hire_Month)*BR120+AND(BS$68=Hire_Month,BR120&gt;0)*BR120*(1+Annual_Cost_of_Living_Adjustment))*(End_Date&gt;=BS$70)</f>
        <v>0</v>
      </c>
      <c r="BT120" s="460">
        <f>(BT$70=Hire_Date)*Monthly_Salary+(AND(BT$68&lt;&gt;Hire_Month)*BS120+AND(BT$68=Hire_Month,BS120&gt;0)*BS120*(1+Annual_Cost_of_Living_Adjustment))*(End_Date&gt;=BT$70)</f>
        <v>0</v>
      </c>
      <c r="BU120" s="460">
        <f>(BU$70=Hire_Date)*Monthly_Salary+(AND(BU$68&lt;&gt;Hire_Month)*BT120+AND(BU$68=Hire_Month,BT120&gt;0)*BT120*(1+Annual_Cost_of_Living_Adjustment))*(End_Date&gt;=BU$70)</f>
        <v>0</v>
      </c>
      <c r="BV120" s="460">
        <f>(BV$70=Hire_Date)*Monthly_Salary+(AND(BV$68&lt;&gt;Hire_Month)*BU120+AND(BV$68=Hire_Month,BU120&gt;0)*BU120*(1+Annual_Cost_of_Living_Adjustment))*(End_Date&gt;=BV$70)</f>
        <v>0</v>
      </c>
      <c r="BW120" s="460">
        <f>(BW$70=Hire_Date)*Monthly_Salary+(AND(BW$68&lt;&gt;Hire_Month)*BV120+AND(BW$68=Hire_Month,BV120&gt;0)*BV120*(1+Annual_Cost_of_Living_Adjustment))*(End_Date&gt;=BW$70)</f>
        <v>0</v>
      </c>
      <c r="BX120" s="460">
        <f>(BX$70=Hire_Date)*Monthly_Salary+(AND(BX$68&lt;&gt;Hire_Month)*BW120+AND(BX$68=Hire_Month,BW120&gt;0)*BW120*(1+Annual_Cost_of_Living_Adjustment))*(End_Date&gt;=BX$70)</f>
        <v>0</v>
      </c>
      <c r="BY120" s="460">
        <f>(BY$70=Hire_Date)*Monthly_Salary+(AND(BY$68&lt;&gt;Hire_Month)*BX120+AND(BY$68=Hire_Month,BX120&gt;0)*BX120*(1+Annual_Cost_of_Living_Adjustment))*(End_Date&gt;=BY$70)</f>
        <v>0</v>
      </c>
      <c r="BZ120" s="460">
        <f>(BZ$70=Hire_Date)*Monthly_Salary+(AND(BZ$68&lt;&gt;Hire_Month)*BY120+AND(BZ$68=Hire_Month,BY120&gt;0)*BY120*(1+Annual_Cost_of_Living_Adjustment))*(End_Date&gt;=BZ$70)</f>
        <v>0</v>
      </c>
      <c r="CA120" s="460">
        <f>(CA$70=Hire_Date)*Monthly_Salary+(AND(CA$68&lt;&gt;Hire_Month)*BZ120+AND(CA$68=Hire_Month,BZ120&gt;0)*BZ120*(1+Annual_Cost_of_Living_Adjustment))*(End_Date&gt;=CA$70)</f>
        <v>0</v>
      </c>
      <c r="CB120" s="460">
        <f>(CB$70=Hire_Date)*Monthly_Salary+(AND(CB$68&lt;&gt;Hire_Month)*CA120+AND(CB$68=Hire_Month,CA120&gt;0)*CA120*(1+Annual_Cost_of_Living_Adjustment))*(End_Date&gt;=CB$70)</f>
        <v>0</v>
      </c>
      <c r="CC120" s="460">
        <f>(CC$70=Hire_Date)*Monthly_Salary+(AND(CC$68&lt;&gt;Hire_Month)*CB120+AND(CC$68=Hire_Month,CB120&gt;0)*CB120*(1+Annual_Cost_of_Living_Adjustment))*(End_Date&gt;=CC$70)</f>
        <v>0</v>
      </c>
      <c r="CD120" s="460">
        <f>(CD$70=Hire_Date)*Monthly_Salary+(AND(CD$68&lt;&gt;Hire_Month)*CC120+AND(CD$68=Hire_Month,CC120&gt;0)*CC120*(1+Annual_Cost_of_Living_Adjustment))*(End_Date&gt;=CD$70)</f>
        <v>0</v>
      </c>
      <c r="CE120" s="460">
        <f>(CE$70=Hire_Date)*Monthly_Salary+(AND(CE$68&lt;&gt;Hire_Month)*CD120+AND(CE$68=Hire_Month,CD120&gt;0)*CD120*(1+Annual_Cost_of_Living_Adjustment))*(End_Date&gt;=CE$70)</f>
        <v>0</v>
      </c>
      <c r="CF120" s="460">
        <f>(CF$70=Hire_Date)*Monthly_Salary+(AND(CF$68&lt;&gt;Hire_Month)*CE120+AND(CF$68=Hire_Month,CE120&gt;0)*CE120*(1+Annual_Cost_of_Living_Adjustment))*(End_Date&gt;=CF$70)</f>
        <v>0</v>
      </c>
      <c r="CG120" s="460">
        <f>(CG$70=Hire_Date)*Monthly_Salary+(AND(CG$68&lt;&gt;Hire_Month)*CF120+AND(CG$68=Hire_Month,CF120&gt;0)*CF120*(1+Annual_Cost_of_Living_Adjustment))*(End_Date&gt;=CG$70)</f>
        <v>0</v>
      </c>
      <c r="CH120" s="460">
        <f>(CH$70=Hire_Date)*Monthly_Salary+(AND(CH$68&lt;&gt;Hire_Month)*CG120+AND(CH$68=Hire_Month,CG120&gt;0)*CG120*(1+Annual_Cost_of_Living_Adjustment))*(End_Date&gt;=CH$70)</f>
        <v>0</v>
      </c>
      <c r="CI120" s="460">
        <f>(CI$70=Hire_Date)*Monthly_Salary+(AND(CI$68&lt;&gt;Hire_Month)*CH120+AND(CI$68=Hire_Month,CH120&gt;0)*CH120*(1+Annual_Cost_of_Living_Adjustment))*(End_Date&gt;=CI$70)</f>
        <v>0</v>
      </c>
      <c r="CJ120" s="460">
        <f>(CJ$70=Hire_Date)*Monthly_Salary+(AND(CJ$68&lt;&gt;Hire_Month)*CI120+AND(CJ$68=Hire_Month,CI120&gt;0)*CI120*(1+Annual_Cost_of_Living_Adjustment))*(End_Date&gt;=CJ$70)</f>
        <v>0</v>
      </c>
      <c r="CK120" s="460">
        <f>(CK$70=Hire_Date)*Monthly_Salary+(AND(CK$68&lt;&gt;Hire_Month)*CJ120+AND(CK$68=Hire_Month,CJ120&gt;0)*CJ120*(1+Annual_Cost_of_Living_Adjustment))*(End_Date&gt;=CK$70)</f>
        <v>0</v>
      </c>
      <c r="CL120" s="460">
        <f>(CL$70=Hire_Date)*Monthly_Salary+(AND(CL$68&lt;&gt;Hire_Month)*CK120+AND(CL$68=Hire_Month,CK120&gt;0)*CK120*(1+Annual_Cost_of_Living_Adjustment))*(End_Date&gt;=CL$70)</f>
        <v>0</v>
      </c>
      <c r="CM120" s="460">
        <f>(CM$70=Hire_Date)*Monthly_Salary+(AND(CM$68&lt;&gt;Hire_Month)*CL120+AND(CM$68=Hire_Month,CL120&gt;0)*CL120*(1+Annual_Cost_of_Living_Adjustment))*(End_Date&gt;=CM$70)</f>
        <v>0</v>
      </c>
      <c r="CN120" s="460">
        <f>(CN$70=Hire_Date)*Monthly_Salary+(AND(CN$68&lt;&gt;Hire_Month)*CM120+AND(CN$68=Hire_Month,CM120&gt;0)*CM120*(1+Annual_Cost_of_Living_Adjustment))*(End_Date&gt;=CN$70)</f>
        <v>0</v>
      </c>
      <c r="CO120" s="460">
        <f>(CO$70=Hire_Date)*Monthly_Salary+(AND(CO$68&lt;&gt;Hire_Month)*CN120+AND(CO$68=Hire_Month,CN120&gt;0)*CN120*(1+Annual_Cost_of_Living_Adjustment))*(End_Date&gt;=CO$70)</f>
        <v>0</v>
      </c>
      <c r="CP120" s="460">
        <f>(CP$70=Hire_Date)*Monthly_Salary+(AND(CP$68&lt;&gt;Hire_Month)*CO120+AND(CP$68=Hire_Month,CO120&gt;0)*CO120*(1+Annual_Cost_of_Living_Adjustment))*(End_Date&gt;=CP$70)</f>
        <v>0</v>
      </c>
      <c r="CQ120" s="460">
        <f>(CQ$70=Hire_Date)*Monthly_Salary+(AND(CQ$68&lt;&gt;Hire_Month)*CP120+AND(CQ$68=Hire_Month,CP120&gt;0)*CP120*(1+Annual_Cost_of_Living_Adjustment))*(End_Date&gt;=CQ$70)</f>
        <v>0</v>
      </c>
      <c r="CR120" s="460">
        <f>(CR$70=Hire_Date)*Monthly_Salary+(AND(CR$68&lt;&gt;Hire_Month)*CQ120+AND(CR$68=Hire_Month,CQ120&gt;0)*CQ120*(1+Annual_Cost_of_Living_Adjustment))*(End_Date&gt;=CR$70)</f>
        <v>0</v>
      </c>
      <c r="CS120" s="460">
        <f>(CS$70=Hire_Date)*Monthly_Salary+(AND(CS$68&lt;&gt;Hire_Month)*CR120+AND(CS$68=Hire_Month,CR120&gt;0)*CR120*(1+Annual_Cost_of_Living_Adjustment))*(End_Date&gt;=CS$70)</f>
        <v>0</v>
      </c>
      <c r="CT120" s="460">
        <f>(CT$70=Hire_Date)*Monthly_Salary+(AND(CT$68&lt;&gt;Hire_Month)*CS120+AND(CT$68=Hire_Month,CS120&gt;0)*CS120*(1+Annual_Cost_of_Living_Adjustment))*(End_Date&gt;=CT$70)</f>
        <v>0</v>
      </c>
      <c r="CU120" s="460">
        <f>(CU$70=Hire_Date)*Monthly_Salary+(AND(CU$68&lt;&gt;Hire_Month)*CT120+AND(CU$68=Hire_Month,CT120&gt;0)*CT120*(1+Annual_Cost_of_Living_Adjustment))*(End_Date&gt;=CU$70)</f>
        <v>0</v>
      </c>
      <c r="CV120" s="460">
        <f>(CV$70=Hire_Date)*Monthly_Salary+(AND(CV$68&lt;&gt;Hire_Month)*CU120+AND(CV$68=Hire_Month,CU120&gt;0)*CU120*(1+Annual_Cost_of_Living_Adjustment))*(End_Date&gt;=CV$70)</f>
        <v>0</v>
      </c>
      <c r="CW120" s="460">
        <f>(CW$70=Hire_Date)*Monthly_Salary+(AND(CW$68&lt;&gt;Hire_Month)*CV120+AND(CW$68=Hire_Month,CV120&gt;0)*CV120*(1+Annual_Cost_of_Living_Adjustment))*(End_Date&gt;=CW$70)</f>
        <v>0</v>
      </c>
      <c r="CX120" s="460">
        <f>(CX$70=Hire_Date)*Monthly_Salary+(AND(CX$68&lt;&gt;Hire_Month)*CW120+AND(CX$68=Hire_Month,CW120&gt;0)*CW120*(1+Annual_Cost_of_Living_Adjustment))*(End_Date&gt;=CX$70)</f>
        <v>0</v>
      </c>
      <c r="CY120" s="460">
        <f>(CY$70=Hire_Date)*Monthly_Salary+(AND(CY$68&lt;&gt;Hire_Month)*CX120+AND(CY$68=Hire_Month,CX120&gt;0)*CX120*(1+Annual_Cost_of_Living_Adjustment))*(End_Date&gt;=CY$70)</f>
        <v>0</v>
      </c>
      <c r="CZ120" s="460">
        <f>(CZ$70=Hire_Date)*Monthly_Salary+(AND(CZ$68&lt;&gt;Hire_Month)*CY120+AND(CZ$68=Hire_Month,CY120&gt;0)*CY120*(1+Annual_Cost_of_Living_Adjustment))*(End_Date&gt;=CZ$70)</f>
        <v>0</v>
      </c>
      <c r="DA120" s="460">
        <f>(DA$70=Hire_Date)*Monthly_Salary+(AND(DA$68&lt;&gt;Hire_Month)*CZ120+AND(DA$68=Hire_Month,CZ120&gt;0)*CZ120*(1+Annual_Cost_of_Living_Adjustment))*(End_Date&gt;=DA$70)</f>
        <v>0</v>
      </c>
      <c r="DB120" s="460">
        <f>(DB$70=Hire_Date)*Monthly_Salary+(AND(DB$68&lt;&gt;Hire_Month)*DA120+AND(DB$68=Hire_Month,DA120&gt;0)*DA120*(1+Annual_Cost_of_Living_Adjustment))*(End_Date&gt;=DB$70)</f>
        <v>0</v>
      </c>
      <c r="DC120" s="460">
        <f>(DC$70=Hire_Date)*Monthly_Salary+(AND(DC$68&lt;&gt;Hire_Month)*DB120+AND(DC$68=Hire_Month,DB120&gt;0)*DB120*(1+Annual_Cost_of_Living_Adjustment))*(End_Date&gt;=DC$70)</f>
        <v>0</v>
      </c>
      <c r="DD120" s="460">
        <f>(DD$70=Hire_Date)*Monthly_Salary+(AND(DD$68&lt;&gt;Hire_Month)*DC120+AND(DD$68=Hire_Month,DC120&gt;0)*DC120*(1+Annual_Cost_of_Living_Adjustment))*(End_Date&gt;=DD$70)</f>
        <v>0</v>
      </c>
      <c r="DE120" s="460">
        <f>(DE$70=Hire_Date)*Monthly_Salary+(AND(DE$68&lt;&gt;Hire_Month)*DD120+AND(DE$68=Hire_Month,DD120&gt;0)*DD120*(1+Annual_Cost_of_Living_Adjustment))*(End_Date&gt;=DE$70)</f>
        <v>0</v>
      </c>
      <c r="DF120" s="460">
        <f>(DF$70=Hire_Date)*Monthly_Salary+(AND(DF$68&lt;&gt;Hire_Month)*DE120+AND(DF$68=Hire_Month,DE120&gt;0)*DE120*(1+Annual_Cost_of_Living_Adjustment))*(End_Date&gt;=DF$70)</f>
        <v>0</v>
      </c>
      <c r="DG120" s="460">
        <f>(DG$70=Hire_Date)*Monthly_Salary+(AND(DG$68&lt;&gt;Hire_Month)*DF120+AND(DG$68=Hire_Month,DF120&gt;0)*DF120*(1+Annual_Cost_of_Living_Adjustment))*(End_Date&gt;=DG$70)</f>
        <v>0</v>
      </c>
      <c r="DH120" s="460">
        <f>(DH$70=Hire_Date)*Monthly_Salary+(AND(DH$68&lt;&gt;Hire_Month)*DG120+AND(DH$68=Hire_Month,DG120&gt;0)*DG120*(1+Annual_Cost_of_Living_Adjustment))*(End_Date&gt;=DH$70)</f>
        <v>0</v>
      </c>
      <c r="DI120" s="460">
        <f>(DI$70=Hire_Date)*Monthly_Salary+(AND(DI$68&lt;&gt;Hire_Month)*DH120+AND(DI$68=Hire_Month,DH120&gt;0)*DH120*(1+Annual_Cost_of_Living_Adjustment))*(End_Date&gt;=DI$70)</f>
        <v>0</v>
      </c>
      <c r="DJ120" s="460">
        <f>(DJ$70=Hire_Date)*Monthly_Salary+(AND(DJ$68&lt;&gt;Hire_Month)*DI120+AND(DJ$68=Hire_Month,DI120&gt;0)*DI120*(1+Annual_Cost_of_Living_Adjustment))*(End_Date&gt;=DJ$70)</f>
        <v>0</v>
      </c>
      <c r="DK120" s="460">
        <f>(DK$70=Hire_Date)*Monthly_Salary+(AND(DK$68&lt;&gt;Hire_Month)*DJ120+AND(DK$68=Hire_Month,DJ120&gt;0)*DJ120*(1+Annual_Cost_of_Living_Adjustment))*(End_Date&gt;=DK$70)</f>
        <v>0</v>
      </c>
      <c r="DL120" s="460">
        <f>(DL$70=Hire_Date)*Monthly_Salary+(AND(DL$68&lt;&gt;Hire_Month)*DK120+AND(DL$68=Hire_Month,DK120&gt;0)*DK120*(1+Annual_Cost_of_Living_Adjustment))*(End_Date&gt;=DL$70)</f>
        <v>0</v>
      </c>
      <c r="DM120" s="460">
        <f>(DM$70=Hire_Date)*Monthly_Salary+(AND(DM$68&lt;&gt;Hire_Month)*DL120+AND(DM$68=Hire_Month,DL120&gt;0)*DL120*(1+Annual_Cost_of_Living_Adjustment))*(End_Date&gt;=DM$70)</f>
        <v>0</v>
      </c>
      <c r="DN120" s="460">
        <f>(DN$70=Hire_Date)*Monthly_Salary+(AND(DN$68&lt;&gt;Hire_Month)*DM120+AND(DN$68=Hire_Month,DM120&gt;0)*DM120*(1+Annual_Cost_of_Living_Adjustment))*(End_Date&gt;=DN$70)</f>
        <v>0</v>
      </c>
      <c r="DO120" s="460">
        <f>(DO$70=Hire_Date)*Monthly_Salary+(AND(DO$68&lt;&gt;Hire_Month)*DN120+AND(DO$68=Hire_Month,DN120&gt;0)*DN120*(1+Annual_Cost_of_Living_Adjustment))*(End_Date&gt;=DO$70)</f>
        <v>0</v>
      </c>
      <c r="DP120" s="460">
        <f>(DP$70=Hire_Date)*Monthly_Salary+(AND(DP$68&lt;&gt;Hire_Month)*DO120+AND(DP$68=Hire_Month,DO120&gt;0)*DO120*(1+Annual_Cost_of_Living_Adjustment))*(End_Date&gt;=DP$70)</f>
        <v>0</v>
      </c>
      <c r="DQ120" s="460">
        <f>(DQ$70=Hire_Date)*Monthly_Salary+(AND(DQ$68&lt;&gt;Hire_Month)*DP120+AND(DQ$68=Hire_Month,DP120&gt;0)*DP120*(1+Annual_Cost_of_Living_Adjustment))*(End_Date&gt;=DQ$70)</f>
        <v>0</v>
      </c>
      <c r="DR120" s="460">
        <f>(DR$70=Hire_Date)*Monthly_Salary+(AND(DR$68&lt;&gt;Hire_Month)*DQ120+AND(DR$68=Hire_Month,DQ120&gt;0)*DQ120*(1+Annual_Cost_of_Living_Adjustment))*(End_Date&gt;=DR$70)</f>
        <v>0</v>
      </c>
      <c r="DS120" s="460">
        <f>(DS$70=Hire_Date)*Monthly_Salary+(AND(DS$68&lt;&gt;Hire_Month)*DR120+AND(DS$68=Hire_Month,DR120&gt;0)*DR120*(1+Annual_Cost_of_Living_Adjustment))*(End_Date&gt;=DS$70)</f>
        <v>0</v>
      </c>
      <c r="DT120" s="460">
        <f>(DT$70=Hire_Date)*Monthly_Salary+(AND(DT$68&lt;&gt;Hire_Month)*DS120+AND(DT$68=Hire_Month,DS120&gt;0)*DS120*(1+Annual_Cost_of_Living_Adjustment))*(End_Date&gt;=DT$70)</f>
        <v>0</v>
      </c>
      <c r="DU120" s="460">
        <f>(DU$70=Hire_Date)*Monthly_Salary+(AND(DU$68&lt;&gt;Hire_Month)*DT120+AND(DU$68=Hire_Month,DT120&gt;0)*DT120*(1+Annual_Cost_of_Living_Adjustment))*(End_Date&gt;=DU$70)</f>
        <v>0</v>
      </c>
      <c r="DV120" s="460">
        <f>(DV$70=Hire_Date)*Monthly_Salary+(AND(DV$68&lt;&gt;Hire_Month)*DU120+AND(DV$68=Hire_Month,DU120&gt;0)*DU120*(1+Annual_Cost_of_Living_Adjustment))*(End_Date&gt;=DV$70)</f>
        <v>0</v>
      </c>
      <c r="DW120" s="460">
        <f>(DW$70=Hire_Date)*Monthly_Salary+(AND(DW$68&lt;&gt;Hire_Month)*DV120+AND(DW$68=Hire_Month,DV120&gt;0)*DV120*(1+Annual_Cost_of_Living_Adjustment))*(End_Date&gt;=DW$70)</f>
        <v>0</v>
      </c>
      <c r="DX120" s="460">
        <f>(DX$70=Hire_Date)*Monthly_Salary+(AND(DX$68&lt;&gt;Hire_Month)*DW120+AND(DX$68=Hire_Month,DW120&gt;0)*DW120*(1+Annual_Cost_of_Living_Adjustment))*(End_Date&gt;=DX$70)</f>
        <v>0</v>
      </c>
      <c r="DY120" s="460">
        <f>(DY$70=Hire_Date)*Monthly_Salary+(AND(DY$68&lt;&gt;Hire_Month)*DX120+AND(DY$68=Hire_Month,DX120&gt;0)*DX120*(1+Annual_Cost_of_Living_Adjustment))*(End_Date&gt;=DY$70)</f>
        <v>0</v>
      </c>
      <c r="DZ120" s="460">
        <f>(DZ$70=Hire_Date)*Monthly_Salary+(AND(DZ$68&lt;&gt;Hire_Month)*DY120+AND(DZ$68=Hire_Month,DY120&gt;0)*DY120*(1+Annual_Cost_of_Living_Adjustment))*(End_Date&gt;=DZ$70)</f>
        <v>0</v>
      </c>
      <c r="EA120" s="460">
        <f>(EA$70=Hire_Date)*Monthly_Salary+(AND(EA$68&lt;&gt;Hire_Month)*DZ120+AND(EA$68=Hire_Month,DZ120&gt;0)*DZ120*(1+Annual_Cost_of_Living_Adjustment))*(End_Date&gt;=EA$70)</f>
        <v>0</v>
      </c>
      <c r="EB120" s="460">
        <f>(EB$70=Hire_Date)*Monthly_Salary+(AND(EB$68&lt;&gt;Hire_Month)*EA120+AND(EB$68=Hire_Month,EA120&gt;0)*EA120*(1+Annual_Cost_of_Living_Adjustment))*(End_Date&gt;=EB$70)</f>
        <v>0</v>
      </c>
      <c r="EC120" s="460">
        <f>(EC$70=Hire_Date)*Monthly_Salary+(AND(EC$68&lt;&gt;Hire_Month)*EB120+AND(EC$68=Hire_Month,EB120&gt;0)*EB120*(1+Annual_Cost_of_Living_Adjustment))*(End_Date&gt;=EC$70)</f>
        <v>0</v>
      </c>
      <c r="ED120" s="460">
        <f>(ED$70=Hire_Date)*Monthly_Salary+(AND(ED$68&lt;&gt;Hire_Month)*EC120+AND(ED$68=Hire_Month,EC120&gt;0)*EC120*(1+Annual_Cost_of_Living_Adjustment))*(End_Date&gt;=ED$70)</f>
        <v>0</v>
      </c>
      <c r="EE120" s="460">
        <f>(EE$70=Hire_Date)*Monthly_Salary+(AND(EE$68&lt;&gt;Hire_Month)*ED120+AND(EE$68=Hire_Month,ED120&gt;0)*ED120*(1+Annual_Cost_of_Living_Adjustment))*(End_Date&gt;=EE$70)</f>
        <v>0</v>
      </c>
      <c r="EF120" s="461">
        <f>(EF$70=Hire_Date)*Monthly_Salary+(AND(EF$68&lt;&gt;Hire_Month)*EE120+AND(EF$68=Hire_Month,EE120&gt;0)*EE120*(1+Annual_Cost_of_Living_Adjustment))*(End_Date&gt;=EF$70)</f>
        <v>0</v>
      </c>
      <c r="EG120" s="461">
        <f>(EG$70=Hire_Date)*Monthly_Salary+(AND(EG$68&lt;&gt;Hire_Month)*EF120+AND(EG$68=Hire_Month,EF120&gt;0)*EF120*(1+Annual_Cost_of_Living_Adjustment))*(End_Date&gt;=EG$70)</f>
        <v>0</v>
      </c>
      <c r="EH120" s="461">
        <f>(EH$70=Hire_Date)*Monthly_Salary+(AND(EH$68&lt;&gt;Hire_Month)*EG120+AND(EH$68=Hire_Month,EG120&gt;0)*EG120*(1+Annual_Cost_of_Living_Adjustment))*(End_Date&gt;=EH$70)</f>
        <v>0</v>
      </c>
      <c r="EI120" s="461">
        <f>(EI$70=Hire_Date)*Monthly_Salary+(AND(EI$68&lt;&gt;Hire_Month)*EH120+AND(EI$68=Hire_Month,EH120&gt;0)*EH120*(1+Annual_Cost_of_Living_Adjustment))*(End_Date&gt;=EI$70)</f>
        <v>0</v>
      </c>
      <c r="EJ120" s="461">
        <f>(EJ$70=Hire_Date)*Monthly_Salary+(AND(EJ$68&lt;&gt;Hire_Month)*EI120+AND(EJ$68=Hire_Month,EI120&gt;0)*EI120*(1+Annual_Cost_of_Living_Adjustment))*(End_Date&gt;=EJ$70)</f>
        <v>0</v>
      </c>
      <c r="EK120" s="461">
        <f>(EK$70=Hire_Date)*Monthly_Salary+(AND(EK$68&lt;&gt;Hire_Month)*EJ120+AND(EK$68=Hire_Month,EJ120&gt;0)*EJ120*(1+Annual_Cost_of_Living_Adjustment))*(End_Date&gt;=EK$70)</f>
        <v>0</v>
      </c>
      <c r="EL120" s="461">
        <f>(EL$70=Hire_Date)*Monthly_Salary+(AND(EL$68&lt;&gt;Hire_Month)*EK120+AND(EL$68=Hire_Month,EK120&gt;0)*EK120*(1+Annual_Cost_of_Living_Adjustment))*(End_Date&gt;=EL$70)</f>
        <v>0</v>
      </c>
      <c r="EM120" s="461">
        <f>(EM$70=Hire_Date)*Monthly_Salary+(AND(EM$68&lt;&gt;Hire_Month)*EL120+AND(EM$68=Hire_Month,EL120&gt;0)*EL120*(1+Annual_Cost_of_Living_Adjustment))*(End_Date&gt;=EM$70)</f>
        <v>0</v>
      </c>
      <c r="EN120" s="461">
        <f>(EN$70=Hire_Date)*Monthly_Salary+(AND(EN$68&lt;&gt;Hire_Month)*EM120+AND(EN$68=Hire_Month,EM120&gt;0)*EM120*(1+Annual_Cost_of_Living_Adjustment))*(End_Date&gt;=EN$70)</f>
        <v>0</v>
      </c>
      <c r="EO120" s="461">
        <f>(EO$70=Hire_Date)*Monthly_Salary+(AND(EO$68&lt;&gt;Hire_Month)*EN120+AND(EO$68=Hire_Month,EN120&gt;0)*EN120*(1+Annual_Cost_of_Living_Adjustment))*(End_Date&gt;=EO$70)</f>
        <v>0</v>
      </c>
      <c r="EP120" s="461">
        <f>(EP$70=Hire_Date)*Monthly_Salary+(AND(EP$68&lt;&gt;Hire_Month)*EO120+AND(EP$68=Hire_Month,EO120&gt;0)*EO120*(1+Annual_Cost_of_Living_Adjustment))*(End_Date&gt;=EP$70)</f>
        <v>0</v>
      </c>
      <c r="EQ120" s="461">
        <f>(EQ$70=Hire_Date)*Monthly_Salary+(AND(EQ$68&lt;&gt;Hire_Month)*EP120+AND(EQ$68=Hire_Month,EP120&gt;0)*EP120*(1+Annual_Cost_of_Living_Adjustment))*(End_Date&gt;=EQ$70)</f>
        <v>0</v>
      </c>
      <c r="ER120" s="461">
        <f>(ER$70=Hire_Date)*Monthly_Salary+(AND(ER$68&lt;&gt;Hire_Month)*EQ120+AND(ER$68=Hire_Month,EQ120&gt;0)*EQ120*(1+Annual_Cost_of_Living_Adjustment))*(End_Date&gt;=ER$70)</f>
        <v>0</v>
      </c>
      <c r="ES120" s="371"/>
      <c r="ET120" s="1"/>
      <c r="EU120" s="390"/>
      <c r="EV120" s="462" t="str">
        <f t="shared" si="100"/>
        <v/>
      </c>
      <c r="EW120" s="463">
        <f>($K120&lt;DATE(Starting_Year,1,1))*1</f>
        <v>0</v>
      </c>
      <c r="EX120" s="463">
        <f>+COUNTIF(Q120,"&gt;0")*FTE</f>
        <v>0</v>
      </c>
      <c r="EY120" s="463">
        <f>+COUNTIF(R120,"&gt;0")*FTE</f>
        <v>0</v>
      </c>
      <c r="EZ120" s="463">
        <f>+COUNTIF(S120,"&gt;0")*FTE</f>
        <v>0</v>
      </c>
      <c r="FA120" s="463">
        <f>+COUNTIF(T120,"&gt;0")*FTE</f>
        <v>0</v>
      </c>
      <c r="FB120" s="463">
        <f>+COUNTIF(U120,"&gt;0")*FTE</f>
        <v>0</v>
      </c>
      <c r="FC120" s="463">
        <f>+COUNTIF(V120,"&gt;0")*FTE</f>
        <v>0</v>
      </c>
      <c r="FD120" s="463">
        <f>+COUNTIF(W120,"&gt;0")*FTE</f>
        <v>0</v>
      </c>
      <c r="FE120" s="463">
        <f>+COUNTIF(X120,"&gt;0")*FTE</f>
        <v>0</v>
      </c>
      <c r="FF120" s="463">
        <f>+COUNTIF(Y120,"&gt;0")*FTE</f>
        <v>0</v>
      </c>
      <c r="FG120" s="463">
        <f>+COUNTIF(Z120,"&gt;0")*FTE</f>
        <v>0</v>
      </c>
      <c r="FH120" s="463">
        <f>+COUNTIF(AA120,"&gt;0")*FTE</f>
        <v>0</v>
      </c>
      <c r="FI120" s="463">
        <f>+COUNTIF(AB120,"&gt;0")*FTE</f>
        <v>0</v>
      </c>
      <c r="FJ120" s="463">
        <f>+COUNTIF(AC120,"&gt;0")*FTE</f>
        <v>0</v>
      </c>
      <c r="FK120" s="463">
        <f>+COUNTIF(AD120,"&gt;0")*FTE</f>
        <v>0</v>
      </c>
      <c r="FL120" s="463">
        <f>+COUNTIF(AE120,"&gt;0")*FTE</f>
        <v>0</v>
      </c>
      <c r="FM120" s="463">
        <f>+COUNTIF(AF120,"&gt;0")*FTE</f>
        <v>0</v>
      </c>
      <c r="FN120" s="463">
        <f>+COUNTIF(AG120,"&gt;0")*FTE</f>
        <v>0</v>
      </c>
      <c r="FO120" s="463">
        <f>+COUNTIF(AH120,"&gt;0")*FTE</f>
        <v>0</v>
      </c>
      <c r="FP120" s="463">
        <f>+COUNTIF(AI120,"&gt;0")*FTE</f>
        <v>0</v>
      </c>
      <c r="FQ120" s="463">
        <f>+COUNTIF(AJ120,"&gt;0")*FTE</f>
        <v>0</v>
      </c>
      <c r="FR120" s="463">
        <f>+COUNTIF(AK120,"&gt;0")*FTE</f>
        <v>0</v>
      </c>
      <c r="FS120" s="463">
        <f>+COUNTIF(AL120,"&gt;0")*FTE</f>
        <v>0</v>
      </c>
      <c r="FT120" s="463">
        <f>+COUNTIF(AM120,"&gt;0")*FTE</f>
        <v>0</v>
      </c>
      <c r="FU120" s="463">
        <f>+COUNTIF(AN120,"&gt;0")*FTE</f>
        <v>0</v>
      </c>
      <c r="FV120" s="463">
        <f>+COUNTIF(AO120,"&gt;0")*FTE</f>
        <v>0</v>
      </c>
      <c r="FW120" s="463">
        <f>+COUNTIF(AP120,"&gt;0")*FTE</f>
        <v>0</v>
      </c>
      <c r="FX120" s="463">
        <f>+COUNTIF(AQ120,"&gt;0")*FTE</f>
        <v>0</v>
      </c>
      <c r="FY120" s="463">
        <f>+COUNTIF(AR120,"&gt;0")*FTE</f>
        <v>0</v>
      </c>
      <c r="FZ120" s="463">
        <f>+COUNTIF(AS120,"&gt;0")*FTE</f>
        <v>0</v>
      </c>
      <c r="GA120" s="463">
        <f>+COUNTIF(AT120,"&gt;0")*FTE</f>
        <v>0</v>
      </c>
      <c r="GB120" s="463">
        <f>+COUNTIF(AU120,"&gt;0")*FTE</f>
        <v>0</v>
      </c>
      <c r="GC120" s="463">
        <f>+COUNTIF(AV120,"&gt;0")*FTE</f>
        <v>0</v>
      </c>
      <c r="GD120" s="463">
        <f>+COUNTIF(AW120,"&gt;0")*FTE</f>
        <v>0</v>
      </c>
      <c r="GE120" s="463">
        <f>+COUNTIF(AX120,"&gt;0")*FTE</f>
        <v>0</v>
      </c>
      <c r="GF120" s="463">
        <f>+COUNTIF(AY120,"&gt;0")*FTE</f>
        <v>0</v>
      </c>
      <c r="GG120" s="463">
        <f>+COUNTIF(AZ120,"&gt;0")*FTE</f>
        <v>0</v>
      </c>
      <c r="GH120" s="463">
        <f>+COUNTIF(BA120,"&gt;0")*FTE</f>
        <v>0</v>
      </c>
      <c r="GI120" s="463">
        <f>+COUNTIF(BB120,"&gt;0")*FTE</f>
        <v>0</v>
      </c>
      <c r="GJ120" s="463">
        <f>+COUNTIF(BC120,"&gt;0")*FTE</f>
        <v>0</v>
      </c>
      <c r="GK120" s="463">
        <f>+COUNTIF(BD120,"&gt;0")*FTE</f>
        <v>0</v>
      </c>
      <c r="GL120" s="463">
        <f>+COUNTIF(BE120,"&gt;0")*FTE</f>
        <v>0</v>
      </c>
      <c r="GM120" s="463">
        <f>+COUNTIF(BF120,"&gt;0")*FTE</f>
        <v>0</v>
      </c>
      <c r="GN120" s="463">
        <f>+COUNTIF(BG120,"&gt;0")*FTE</f>
        <v>0</v>
      </c>
      <c r="GO120" s="463">
        <f>+COUNTIF(BH120,"&gt;0")*FTE</f>
        <v>0</v>
      </c>
      <c r="GP120" s="463">
        <f>+COUNTIF(BI120,"&gt;0")*FTE</f>
        <v>0</v>
      </c>
      <c r="GQ120" s="463">
        <f>+COUNTIF(BJ120,"&gt;0")*FTE</f>
        <v>0</v>
      </c>
      <c r="GR120" s="463">
        <f>+COUNTIF(BK120,"&gt;0")*FTE</f>
        <v>0</v>
      </c>
      <c r="GS120" s="463">
        <f>+COUNTIF(BL120,"&gt;0")*FTE</f>
        <v>0</v>
      </c>
      <c r="GT120" s="463">
        <f>+COUNTIF(BM120,"&gt;0")*FTE</f>
        <v>0</v>
      </c>
      <c r="GU120" s="463">
        <f>+COUNTIF(BN120,"&gt;0")*FTE</f>
        <v>0</v>
      </c>
      <c r="GV120" s="463">
        <f>+COUNTIF(BO120,"&gt;0")*FTE</f>
        <v>0</v>
      </c>
      <c r="GW120" s="463">
        <f>+COUNTIF(BP120,"&gt;0")*FTE</f>
        <v>0</v>
      </c>
      <c r="GX120" s="463">
        <f>+COUNTIF(BQ120,"&gt;0")*FTE</f>
        <v>0</v>
      </c>
      <c r="GY120" s="463">
        <f>+COUNTIF(BR120,"&gt;0")*FTE</f>
        <v>0</v>
      </c>
      <c r="GZ120" s="463">
        <f>+COUNTIF(BS120,"&gt;0")*FTE</f>
        <v>0</v>
      </c>
      <c r="HA120" s="463">
        <f>+COUNTIF(BT120,"&gt;0")*FTE</f>
        <v>0</v>
      </c>
      <c r="HB120" s="463">
        <f>+COUNTIF(BU120,"&gt;0")*FTE</f>
        <v>0</v>
      </c>
      <c r="HC120" s="463">
        <f>+COUNTIF(BV120,"&gt;0")*FTE</f>
        <v>0</v>
      </c>
      <c r="HD120" s="463">
        <f>+COUNTIF(BW120,"&gt;0")*FTE</f>
        <v>0</v>
      </c>
      <c r="HE120" s="463">
        <f>+COUNTIF(BX120,"&gt;0")*FTE</f>
        <v>0</v>
      </c>
      <c r="HF120" s="463">
        <f>+COUNTIF(BY120,"&gt;0")*FTE</f>
        <v>0</v>
      </c>
      <c r="HG120" s="463">
        <f>+COUNTIF(BZ120,"&gt;0")*FTE</f>
        <v>0</v>
      </c>
      <c r="HH120" s="463">
        <f>+COUNTIF(CA120,"&gt;0")*FTE</f>
        <v>0</v>
      </c>
      <c r="HI120" s="463">
        <f>+COUNTIF(CB120,"&gt;0")*FTE</f>
        <v>0</v>
      </c>
      <c r="HJ120" s="463">
        <f>+COUNTIF(CC120,"&gt;0")*FTE</f>
        <v>0</v>
      </c>
      <c r="HK120" s="463">
        <f>+COUNTIF(CD120,"&gt;0")*FTE</f>
        <v>0</v>
      </c>
      <c r="HL120" s="463">
        <f>+COUNTIF(CE120,"&gt;0")*FTE</f>
        <v>0</v>
      </c>
      <c r="HM120" s="463">
        <f>+COUNTIF(CF120,"&gt;0")*FTE</f>
        <v>0</v>
      </c>
      <c r="HN120" s="463">
        <f>+COUNTIF(CG120,"&gt;0")*FTE</f>
        <v>0</v>
      </c>
      <c r="HO120" s="463">
        <f>+COUNTIF(CH120,"&gt;0")*FTE</f>
        <v>0</v>
      </c>
      <c r="HP120" s="463">
        <f>+COUNTIF(CI120,"&gt;0")*FTE</f>
        <v>0</v>
      </c>
      <c r="HQ120" s="463">
        <f>+COUNTIF(CJ120,"&gt;0")*FTE</f>
        <v>0</v>
      </c>
      <c r="HR120" s="463">
        <f>+COUNTIF(CK120,"&gt;0")*FTE</f>
        <v>0</v>
      </c>
      <c r="HS120" s="463">
        <f>+COUNTIF(CL120,"&gt;0")*FTE</f>
        <v>0</v>
      </c>
      <c r="HT120" s="463">
        <f>+COUNTIF(CM120,"&gt;0")*FTE</f>
        <v>0</v>
      </c>
      <c r="HU120" s="463">
        <f>+COUNTIF(CN120,"&gt;0")*FTE</f>
        <v>0</v>
      </c>
      <c r="HV120" s="463">
        <f>+COUNTIF(CO120,"&gt;0")*FTE</f>
        <v>0</v>
      </c>
      <c r="HW120" s="463">
        <f>+COUNTIF(CP120,"&gt;0")*FTE</f>
        <v>0</v>
      </c>
      <c r="HX120" s="463">
        <f>+COUNTIF(CQ120,"&gt;0")*FTE</f>
        <v>0</v>
      </c>
      <c r="HY120" s="463">
        <f>+COUNTIF(CR120,"&gt;0")*FTE</f>
        <v>0</v>
      </c>
      <c r="HZ120" s="463">
        <f>+COUNTIF(CS120,"&gt;0")*FTE</f>
        <v>0</v>
      </c>
      <c r="IA120" s="463">
        <f>+COUNTIF(CT120,"&gt;0")*FTE</f>
        <v>0</v>
      </c>
      <c r="IB120" s="463">
        <f>+COUNTIF(CU120,"&gt;0")*FTE</f>
        <v>0</v>
      </c>
      <c r="IC120" s="463">
        <f>+COUNTIF(CV120,"&gt;0")*FTE</f>
        <v>0</v>
      </c>
      <c r="ID120" s="463">
        <f>+COUNTIF(CW120,"&gt;0")*FTE</f>
        <v>0</v>
      </c>
      <c r="IE120" s="463">
        <f>+COUNTIF(CX120,"&gt;0")*FTE</f>
        <v>0</v>
      </c>
      <c r="IF120" s="463">
        <f>+COUNTIF(CY120,"&gt;0")*FTE</f>
        <v>0</v>
      </c>
      <c r="IG120" s="463">
        <f>+COUNTIF(CZ120,"&gt;0")*FTE</f>
        <v>0</v>
      </c>
      <c r="IH120" s="463">
        <f>+COUNTIF(DA120,"&gt;0")*FTE</f>
        <v>0</v>
      </c>
      <c r="II120" s="463">
        <f>+COUNTIF(DB120,"&gt;0")*FTE</f>
        <v>0</v>
      </c>
      <c r="IJ120" s="463">
        <f>+COUNTIF(DC120,"&gt;0")*FTE</f>
        <v>0</v>
      </c>
      <c r="IK120" s="463">
        <f>+COUNTIF(DD120,"&gt;0")*FTE</f>
        <v>0</v>
      </c>
      <c r="IL120" s="463">
        <f>+COUNTIF(DE120,"&gt;0")*FTE</f>
        <v>0</v>
      </c>
      <c r="IM120" s="463">
        <f>+COUNTIF(DF120,"&gt;0")*FTE</f>
        <v>0</v>
      </c>
      <c r="IN120" s="463">
        <f>+COUNTIF(DG120,"&gt;0")*FTE</f>
        <v>0</v>
      </c>
      <c r="IO120" s="463">
        <f>+COUNTIF(DH120,"&gt;0")*FTE</f>
        <v>0</v>
      </c>
      <c r="IP120" s="463">
        <f>+COUNTIF(DI120,"&gt;0")*FTE</f>
        <v>0</v>
      </c>
      <c r="IQ120" s="463">
        <f>+COUNTIF(DJ120,"&gt;0")*FTE</f>
        <v>0</v>
      </c>
      <c r="IR120" s="463">
        <f>+COUNTIF(DK120,"&gt;0")*FTE</f>
        <v>0</v>
      </c>
      <c r="IS120" s="463">
        <f>+COUNTIF(DL120,"&gt;0")*FTE</f>
        <v>0</v>
      </c>
      <c r="IT120" s="463">
        <f>+COUNTIF(DM120,"&gt;0")*FTE</f>
        <v>0</v>
      </c>
      <c r="IU120" s="463">
        <f>+COUNTIF(DN120,"&gt;0")*FTE</f>
        <v>0</v>
      </c>
      <c r="IV120" s="463">
        <f>+COUNTIF(DO120,"&gt;0")*FTE</f>
        <v>0</v>
      </c>
      <c r="IW120" s="463">
        <f>+COUNTIF(DP120,"&gt;0")*FTE</f>
        <v>0</v>
      </c>
      <c r="IX120" s="463">
        <f>+COUNTIF(DQ120,"&gt;0")*FTE</f>
        <v>0</v>
      </c>
      <c r="IY120" s="463">
        <f>+COUNTIF(DR120,"&gt;0")*FTE</f>
        <v>0</v>
      </c>
      <c r="IZ120" s="463">
        <f>+COUNTIF(DS120,"&gt;0")*FTE</f>
        <v>0</v>
      </c>
      <c r="JA120" s="463">
        <f>+COUNTIF(DT120,"&gt;0")*FTE</f>
        <v>0</v>
      </c>
      <c r="JB120" s="463">
        <f>+COUNTIF(DU120,"&gt;0")*FTE</f>
        <v>0</v>
      </c>
      <c r="JC120" s="463">
        <f>+COUNTIF(DV120,"&gt;0")*FTE</f>
        <v>0</v>
      </c>
      <c r="JD120" s="463">
        <f>+COUNTIF(DW120,"&gt;0")*FTE</f>
        <v>0</v>
      </c>
      <c r="JE120" s="463">
        <f>+COUNTIF(DX120,"&gt;0")*FTE</f>
        <v>0</v>
      </c>
      <c r="JF120" s="463">
        <f>+COUNTIF(DY120,"&gt;0")*FTE</f>
        <v>0</v>
      </c>
      <c r="JG120" s="463">
        <f>+COUNTIF(DZ120,"&gt;0")*FTE</f>
        <v>0</v>
      </c>
      <c r="JH120" s="463">
        <f>+COUNTIF(EA120,"&gt;0")*FTE</f>
        <v>0</v>
      </c>
      <c r="JI120" s="463">
        <f>+COUNTIF(EB120,"&gt;0")*FTE</f>
        <v>0</v>
      </c>
      <c r="JJ120" s="463">
        <f>+COUNTIF(EC120,"&gt;0")*FTE</f>
        <v>0</v>
      </c>
      <c r="JK120" s="463">
        <f>+COUNTIF(ED120,"&gt;0")*FTE</f>
        <v>0</v>
      </c>
      <c r="JL120" s="463">
        <f>+COUNTIF(EE120,"&gt;0")*FTE</f>
        <v>0</v>
      </c>
      <c r="JM120" s="463">
        <f>+COUNTIF(EF120,"&gt;0")*FTE</f>
        <v>0</v>
      </c>
      <c r="JN120" s="463">
        <f>+COUNTIF(EG120,"&gt;0")*FTE</f>
        <v>0</v>
      </c>
      <c r="JO120" s="463">
        <f>+COUNTIF(EH120,"&gt;0")*FTE</f>
        <v>0</v>
      </c>
      <c r="JP120" s="463">
        <f>+COUNTIF(EI120,"&gt;0")*FTE</f>
        <v>0</v>
      </c>
      <c r="JQ120" s="463">
        <f>+COUNTIF(EJ120,"&gt;0")*FTE</f>
        <v>0</v>
      </c>
      <c r="JR120" s="463">
        <f>+COUNTIF(EK120,"&gt;0")*FTE</f>
        <v>0</v>
      </c>
      <c r="JS120" s="463">
        <f>+COUNTIF(EL120,"&gt;0")*FTE</f>
        <v>0</v>
      </c>
      <c r="JT120" s="463">
        <f>+COUNTIF(EM120,"&gt;0")*FTE</f>
        <v>0</v>
      </c>
      <c r="JU120" s="463">
        <f>+COUNTIF(EN120,"&gt;0")*FTE</f>
        <v>0</v>
      </c>
      <c r="JV120" s="463">
        <f>+COUNTIF(EO120,"&gt;0")*FTE</f>
        <v>0</v>
      </c>
      <c r="JW120" s="463">
        <f>+COUNTIF(EP120,"&gt;0")*FTE</f>
        <v>0</v>
      </c>
      <c r="JX120" s="463">
        <f>+COUNTIF(EQ120,"&gt;0")*FTE</f>
        <v>0</v>
      </c>
      <c r="JY120" s="463">
        <f>+COUNTIF(ER120,"&gt;0")*FTE</f>
        <v>0</v>
      </c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</row>
    <row r="121" ht="12.75" customHeight="1">
      <c r="A121" s="467"/>
      <c r="B121" s="516"/>
      <c r="C121" s="517"/>
      <c r="D121" s="518"/>
      <c r="E121" s="519"/>
      <c r="F121" s="518"/>
      <c r="G121" s="518"/>
      <c r="H121" s="518"/>
      <c r="I121" s="518"/>
      <c r="J121" s="520"/>
      <c r="K121" s="465">
        <f>+DATE((Starting_Year+F121-1)*ISNUMBER(F121)+2099*ISBLANK(F121),G121*ISNUMBER(G121)+12*ISBLANK(G121),1)</f>
        <v>73020</v>
      </c>
      <c r="L121" s="466">
        <f>+DATE((Starting_Year+H121-1)*ISNUMBER(H121)+2099*ISBLANK(H121),I121*ISNUMBER(I121)+12*ISBLANK(I121),1)</f>
        <v>73020</v>
      </c>
      <c r="M121" s="171">
        <f t="shared" si="98"/>
        <v>0</v>
      </c>
      <c r="N121" s="458" t="str">
        <f t="shared" si="99"/>
        <v/>
      </c>
      <c r="O121" s="82"/>
      <c r="P121" s="459"/>
      <c r="Q121" s="460">
        <f>(Q$70&gt;=Hire_Date)*Monthly_Salary+(AND(Q$68&lt;&gt;Hire_Month)*P121+AND(Q$68=Hire_Month,P121&gt;0)*P121*(1+Annual_Cost_of_Living_Adjustment))*(End_Date&gt;=Q$70)</f>
        <v>0</v>
      </c>
      <c r="R121" s="460">
        <f>(R$70=Hire_Date)*Monthly_Salary+(AND(R$68&lt;&gt;Hire_Month)*Q121+AND(R$68=Hire_Month,Q121&gt;0)*Q121*(1+Annual_Cost_of_Living_Adjustment))*(End_Date&gt;=R$70)</f>
        <v>0</v>
      </c>
      <c r="S121" s="460">
        <f>(S$70=Hire_Date)*Monthly_Salary+(AND(S$68&lt;&gt;Hire_Month)*R121+AND(S$68=Hire_Month,R121&gt;0)*R121*(1+Annual_Cost_of_Living_Adjustment))*(End_Date&gt;=S$70)</f>
        <v>0</v>
      </c>
      <c r="T121" s="460">
        <f>(T$70=Hire_Date)*Monthly_Salary+(AND(T$68&lt;&gt;Hire_Month)*S121+AND(T$68=Hire_Month,S121&gt;0)*S121*(1+Annual_Cost_of_Living_Adjustment))*(End_Date&gt;=T$70)</f>
        <v>0</v>
      </c>
      <c r="U121" s="460">
        <f>(U$70=Hire_Date)*Monthly_Salary+(AND(U$68&lt;&gt;Hire_Month)*T121+AND(U$68=Hire_Month,T121&gt;0)*T121*(1+Annual_Cost_of_Living_Adjustment))*(End_Date&gt;=U$70)</f>
        <v>0</v>
      </c>
      <c r="V121" s="460">
        <f>(V$70=Hire_Date)*Monthly_Salary+(AND(V$68&lt;&gt;Hire_Month)*U121+AND(V$68=Hire_Month,U121&gt;0)*U121*(1+Annual_Cost_of_Living_Adjustment))*(End_Date&gt;=V$70)</f>
        <v>0</v>
      </c>
      <c r="W121" s="460">
        <f>(W$70=Hire_Date)*Monthly_Salary+(AND(W$68&lt;&gt;Hire_Month)*V121+AND(W$68=Hire_Month,V121&gt;0)*V121*(1+Annual_Cost_of_Living_Adjustment))*(End_Date&gt;=W$70)</f>
        <v>0</v>
      </c>
      <c r="X121" s="460">
        <f>(X$70=Hire_Date)*Monthly_Salary+(AND(X$68&lt;&gt;Hire_Month)*W121+AND(X$68=Hire_Month,W121&gt;0)*W121*(1+Annual_Cost_of_Living_Adjustment))*(End_Date&gt;=X$70)</f>
        <v>0</v>
      </c>
      <c r="Y121" s="460">
        <f>(Y$70=Hire_Date)*Monthly_Salary+(AND(Y$68&lt;&gt;Hire_Month)*X121+AND(Y$68=Hire_Month,X121&gt;0)*X121*(1+Annual_Cost_of_Living_Adjustment))*(End_Date&gt;=Y$70)</f>
        <v>0</v>
      </c>
      <c r="Z121" s="460">
        <f>(Z$70=Hire_Date)*Monthly_Salary+(AND(Z$68&lt;&gt;Hire_Month)*Y121+AND(Z$68=Hire_Month,Y121&gt;0)*Y121*(1+Annual_Cost_of_Living_Adjustment))*(End_Date&gt;=Z$70)</f>
        <v>0</v>
      </c>
      <c r="AA121" s="460">
        <f>(AA$70=Hire_Date)*Monthly_Salary+(AND(AA$68&lt;&gt;Hire_Month)*Z121+AND(AA$68=Hire_Month,Z121&gt;0)*Z121*(1+Annual_Cost_of_Living_Adjustment))*(End_Date&gt;=AA$70)</f>
        <v>0</v>
      </c>
      <c r="AB121" s="460">
        <f>(AB$70=Hire_Date)*Monthly_Salary+(AND(AB$68&lt;&gt;Hire_Month)*AA121+AND(AB$68=Hire_Month,AA121&gt;0)*AA121*(1+Annual_Cost_of_Living_Adjustment))*(End_Date&gt;=AB$70)</f>
        <v>0</v>
      </c>
      <c r="AC121" s="460">
        <f>(AC$70=Hire_Date)*Monthly_Salary+(AND(AC$68&lt;&gt;Hire_Month)*AB121+AND(AC$68=Hire_Month,AB121&gt;0)*AB121*(1+Annual_Cost_of_Living_Adjustment))*(End_Date&gt;=AC$70)</f>
        <v>0</v>
      </c>
      <c r="AD121" s="460">
        <f>(AD$70=Hire_Date)*Monthly_Salary+(AND(AD$68&lt;&gt;Hire_Month)*AC121+AND(AD$68=Hire_Month,AC121&gt;0)*AC121*(1+Annual_Cost_of_Living_Adjustment))*(End_Date&gt;=AD$70)</f>
        <v>0</v>
      </c>
      <c r="AE121" s="460">
        <f>(AE$70=Hire_Date)*Monthly_Salary+(AND(AE$68&lt;&gt;Hire_Month)*AD121+AND(AE$68=Hire_Month,AD121&gt;0)*AD121*(1+Annual_Cost_of_Living_Adjustment))*(End_Date&gt;=AE$70)</f>
        <v>0</v>
      </c>
      <c r="AF121" s="460">
        <f>(AF$70=Hire_Date)*Monthly_Salary+(AND(AF$68&lt;&gt;Hire_Month)*AE121+AND(AF$68=Hire_Month,AE121&gt;0)*AE121*(1+Annual_Cost_of_Living_Adjustment))*(End_Date&gt;=AF$70)</f>
        <v>0</v>
      </c>
      <c r="AG121" s="460">
        <f>(AG$70=Hire_Date)*Monthly_Salary+(AND(AG$68&lt;&gt;Hire_Month)*AF121+AND(AG$68=Hire_Month,AF121&gt;0)*AF121*(1+Annual_Cost_of_Living_Adjustment))*(End_Date&gt;=AG$70)</f>
        <v>0</v>
      </c>
      <c r="AH121" s="460">
        <f>(AH$70=Hire_Date)*Monthly_Salary+(AND(AH$68&lt;&gt;Hire_Month)*AG121+AND(AH$68=Hire_Month,AG121&gt;0)*AG121*(1+Annual_Cost_of_Living_Adjustment))*(End_Date&gt;=AH$70)</f>
        <v>0</v>
      </c>
      <c r="AI121" s="460">
        <f>(AI$70=Hire_Date)*Monthly_Salary+(AND(AI$68&lt;&gt;Hire_Month)*AH121+AND(AI$68=Hire_Month,AH121&gt;0)*AH121*(1+Annual_Cost_of_Living_Adjustment))*(End_Date&gt;=AI$70)</f>
        <v>0</v>
      </c>
      <c r="AJ121" s="460">
        <f>(AJ$70=Hire_Date)*Monthly_Salary+(AND(AJ$68&lt;&gt;Hire_Month)*AI121+AND(AJ$68=Hire_Month,AI121&gt;0)*AI121*(1+Annual_Cost_of_Living_Adjustment))*(End_Date&gt;=AJ$70)</f>
        <v>0</v>
      </c>
      <c r="AK121" s="460">
        <f>(AK$70=Hire_Date)*Monthly_Salary+(AND(AK$68&lt;&gt;Hire_Month)*AJ121+AND(AK$68=Hire_Month,AJ121&gt;0)*AJ121*(1+Annual_Cost_of_Living_Adjustment))*(End_Date&gt;=AK$70)</f>
        <v>0</v>
      </c>
      <c r="AL121" s="460">
        <f>(AL$70=Hire_Date)*Monthly_Salary+(AND(AL$68&lt;&gt;Hire_Month)*AK121+AND(AL$68=Hire_Month,AK121&gt;0)*AK121*(1+Annual_Cost_of_Living_Adjustment))*(End_Date&gt;=AL$70)</f>
        <v>0</v>
      </c>
      <c r="AM121" s="460">
        <f>(AM$70=Hire_Date)*Monthly_Salary+(AND(AM$68&lt;&gt;Hire_Month)*AL121+AND(AM$68=Hire_Month,AL121&gt;0)*AL121*(1+Annual_Cost_of_Living_Adjustment))*(End_Date&gt;=AM$70)</f>
        <v>0</v>
      </c>
      <c r="AN121" s="460">
        <f>(AN$70=Hire_Date)*Monthly_Salary+(AND(AN$68&lt;&gt;Hire_Month)*AM121+AND(AN$68=Hire_Month,AM121&gt;0)*AM121*(1+Annual_Cost_of_Living_Adjustment))*(End_Date&gt;=AN$70)</f>
        <v>0</v>
      </c>
      <c r="AO121" s="460">
        <f>(AO$70=Hire_Date)*Monthly_Salary+(AND(AO$68&lt;&gt;Hire_Month)*AN121+AND(AO$68=Hire_Month,AN121&gt;0)*AN121*(1+Annual_Cost_of_Living_Adjustment))*(End_Date&gt;=AO$70)</f>
        <v>0</v>
      </c>
      <c r="AP121" s="460">
        <f>(AP$70=Hire_Date)*Monthly_Salary+(AND(AP$68&lt;&gt;Hire_Month)*AO121+AND(AP$68=Hire_Month,AO121&gt;0)*AO121*(1+Annual_Cost_of_Living_Adjustment))*(End_Date&gt;=AP$70)</f>
        <v>0</v>
      </c>
      <c r="AQ121" s="460">
        <f>(AQ$70=Hire_Date)*Monthly_Salary+(AND(AQ$68&lt;&gt;Hire_Month)*AP121+AND(AQ$68=Hire_Month,AP121&gt;0)*AP121*(1+Annual_Cost_of_Living_Adjustment))*(End_Date&gt;=AQ$70)</f>
        <v>0</v>
      </c>
      <c r="AR121" s="460">
        <f>(AR$70=Hire_Date)*Monthly_Salary+(AND(AR$68&lt;&gt;Hire_Month)*AQ121+AND(AR$68=Hire_Month,AQ121&gt;0)*AQ121*(1+Annual_Cost_of_Living_Adjustment))*(End_Date&gt;=AR$70)</f>
        <v>0</v>
      </c>
      <c r="AS121" s="460">
        <f>(AS$70=Hire_Date)*Monthly_Salary+(AND(AS$68&lt;&gt;Hire_Month)*AR121+AND(AS$68=Hire_Month,AR121&gt;0)*AR121*(1+Annual_Cost_of_Living_Adjustment))*(End_Date&gt;=AS$70)</f>
        <v>0</v>
      </c>
      <c r="AT121" s="460">
        <f>(AT$70=Hire_Date)*Monthly_Salary+(AND(AT$68&lt;&gt;Hire_Month)*AS121+AND(AT$68=Hire_Month,AS121&gt;0)*AS121*(1+Annual_Cost_of_Living_Adjustment))*(End_Date&gt;=AT$70)</f>
        <v>0</v>
      </c>
      <c r="AU121" s="460">
        <f>(AU$70=Hire_Date)*Monthly_Salary+(AND(AU$68&lt;&gt;Hire_Month)*AT121+AND(AU$68=Hire_Month,AT121&gt;0)*AT121*(1+Annual_Cost_of_Living_Adjustment))*(End_Date&gt;=AU$70)</f>
        <v>0</v>
      </c>
      <c r="AV121" s="460">
        <f>(AV$70=Hire_Date)*Monthly_Salary+(AND(AV$68&lt;&gt;Hire_Month)*AU121+AND(AV$68=Hire_Month,AU121&gt;0)*AU121*(1+Annual_Cost_of_Living_Adjustment))*(End_Date&gt;=AV$70)</f>
        <v>0</v>
      </c>
      <c r="AW121" s="460">
        <f>(AW$70=Hire_Date)*Monthly_Salary+(AND(AW$68&lt;&gt;Hire_Month)*AV121+AND(AW$68=Hire_Month,AV121&gt;0)*AV121*(1+Annual_Cost_of_Living_Adjustment))*(End_Date&gt;=AW$70)</f>
        <v>0</v>
      </c>
      <c r="AX121" s="460">
        <f>(AX$70=Hire_Date)*Monthly_Salary+(AND(AX$68&lt;&gt;Hire_Month)*AW121+AND(AX$68=Hire_Month,AW121&gt;0)*AW121*(1+Annual_Cost_of_Living_Adjustment))*(End_Date&gt;=AX$70)</f>
        <v>0</v>
      </c>
      <c r="AY121" s="460">
        <f>(AY$70=Hire_Date)*Monthly_Salary+(AND(AY$68&lt;&gt;Hire_Month)*AX121+AND(AY$68=Hire_Month,AX121&gt;0)*AX121*(1+Annual_Cost_of_Living_Adjustment))*(End_Date&gt;=AY$70)</f>
        <v>0</v>
      </c>
      <c r="AZ121" s="460">
        <f>(AZ$70=Hire_Date)*Monthly_Salary+(AND(AZ$68&lt;&gt;Hire_Month)*AY121+AND(AZ$68=Hire_Month,AY121&gt;0)*AY121*(1+Annual_Cost_of_Living_Adjustment))*(End_Date&gt;=AZ$70)</f>
        <v>0</v>
      </c>
      <c r="BA121" s="460">
        <f>(BA$70=Hire_Date)*Monthly_Salary+(AND(BA$68&lt;&gt;Hire_Month)*AZ121+AND(BA$68=Hire_Month,AZ121&gt;0)*AZ121*(1+Annual_Cost_of_Living_Adjustment))*(End_Date&gt;=BA$70)</f>
        <v>0</v>
      </c>
      <c r="BB121" s="460">
        <f>(BB$70=Hire_Date)*Monthly_Salary+(AND(BB$68&lt;&gt;Hire_Month)*BA121+AND(BB$68=Hire_Month,BA121&gt;0)*BA121*(1+Annual_Cost_of_Living_Adjustment))*(End_Date&gt;=BB$70)</f>
        <v>0</v>
      </c>
      <c r="BC121" s="460">
        <f>(BC$70=Hire_Date)*Monthly_Salary+(AND(BC$68&lt;&gt;Hire_Month)*BB121+AND(BC$68=Hire_Month,BB121&gt;0)*BB121*(1+Annual_Cost_of_Living_Adjustment))*(End_Date&gt;=BC$70)</f>
        <v>0</v>
      </c>
      <c r="BD121" s="460">
        <f>(BD$70=Hire_Date)*Monthly_Salary+(AND(BD$68&lt;&gt;Hire_Month)*BC121+AND(BD$68=Hire_Month,BC121&gt;0)*BC121*(1+Annual_Cost_of_Living_Adjustment))*(End_Date&gt;=BD$70)</f>
        <v>0</v>
      </c>
      <c r="BE121" s="460">
        <f>(BE$70=Hire_Date)*Monthly_Salary+(AND(BE$68&lt;&gt;Hire_Month)*BD121+AND(BE$68=Hire_Month,BD121&gt;0)*BD121*(1+Annual_Cost_of_Living_Adjustment))*(End_Date&gt;=BE$70)</f>
        <v>0</v>
      </c>
      <c r="BF121" s="460">
        <f>(BF$70=Hire_Date)*Monthly_Salary+(AND(BF$68&lt;&gt;Hire_Month)*BE121+AND(BF$68=Hire_Month,BE121&gt;0)*BE121*(1+Annual_Cost_of_Living_Adjustment))*(End_Date&gt;=BF$70)</f>
        <v>0</v>
      </c>
      <c r="BG121" s="460">
        <f>(BG$70=Hire_Date)*Monthly_Salary+(AND(BG$68&lt;&gt;Hire_Month)*BF121+AND(BG$68=Hire_Month,BF121&gt;0)*BF121*(1+Annual_Cost_of_Living_Adjustment))*(End_Date&gt;=BG$70)</f>
        <v>0</v>
      </c>
      <c r="BH121" s="460">
        <f>(BH$70=Hire_Date)*Monthly_Salary+(AND(BH$68&lt;&gt;Hire_Month)*BG121+AND(BH$68=Hire_Month,BG121&gt;0)*BG121*(1+Annual_Cost_of_Living_Adjustment))*(End_Date&gt;=BH$70)</f>
        <v>0</v>
      </c>
      <c r="BI121" s="460">
        <f>(BI$70=Hire_Date)*Monthly_Salary+(AND(BI$68&lt;&gt;Hire_Month)*BH121+AND(BI$68=Hire_Month,BH121&gt;0)*BH121*(1+Annual_Cost_of_Living_Adjustment))*(End_Date&gt;=BI$70)</f>
        <v>0</v>
      </c>
      <c r="BJ121" s="460">
        <f>(BJ$70=Hire_Date)*Monthly_Salary+(AND(BJ$68&lt;&gt;Hire_Month)*BI121+AND(BJ$68=Hire_Month,BI121&gt;0)*BI121*(1+Annual_Cost_of_Living_Adjustment))*(End_Date&gt;=BJ$70)</f>
        <v>0</v>
      </c>
      <c r="BK121" s="460">
        <f>(BK$70=Hire_Date)*Monthly_Salary+(AND(BK$68&lt;&gt;Hire_Month)*BJ121+AND(BK$68=Hire_Month,BJ121&gt;0)*BJ121*(1+Annual_Cost_of_Living_Adjustment))*(End_Date&gt;=BK$70)</f>
        <v>0</v>
      </c>
      <c r="BL121" s="460">
        <f>(BL$70=Hire_Date)*Monthly_Salary+(AND(BL$68&lt;&gt;Hire_Month)*BK121+AND(BL$68=Hire_Month,BK121&gt;0)*BK121*(1+Annual_Cost_of_Living_Adjustment))*(End_Date&gt;=BL$70)</f>
        <v>0</v>
      </c>
      <c r="BM121" s="460">
        <f>(BM$70=Hire_Date)*Monthly_Salary+(AND(BM$68&lt;&gt;Hire_Month)*BL121+AND(BM$68=Hire_Month,BL121&gt;0)*BL121*(1+Annual_Cost_of_Living_Adjustment))*(End_Date&gt;=BM$70)</f>
        <v>0</v>
      </c>
      <c r="BN121" s="460">
        <f>(BN$70=Hire_Date)*Monthly_Salary+(AND(BN$68&lt;&gt;Hire_Month)*BM121+AND(BN$68=Hire_Month,BM121&gt;0)*BM121*(1+Annual_Cost_of_Living_Adjustment))*(End_Date&gt;=BN$70)</f>
        <v>0</v>
      </c>
      <c r="BO121" s="460">
        <f>(BO$70=Hire_Date)*Monthly_Salary+(AND(BO$68&lt;&gt;Hire_Month)*BN121+AND(BO$68=Hire_Month,BN121&gt;0)*BN121*(1+Annual_Cost_of_Living_Adjustment))*(End_Date&gt;=BO$70)</f>
        <v>0</v>
      </c>
      <c r="BP121" s="460">
        <f>(BP$70=Hire_Date)*Monthly_Salary+(AND(BP$68&lt;&gt;Hire_Month)*BO121+AND(BP$68=Hire_Month,BO121&gt;0)*BO121*(1+Annual_Cost_of_Living_Adjustment))*(End_Date&gt;=BP$70)</f>
        <v>0</v>
      </c>
      <c r="BQ121" s="460">
        <f>(BQ$70=Hire_Date)*Monthly_Salary+(AND(BQ$68&lt;&gt;Hire_Month)*BP121+AND(BQ$68=Hire_Month,BP121&gt;0)*BP121*(1+Annual_Cost_of_Living_Adjustment))*(End_Date&gt;=BQ$70)</f>
        <v>0</v>
      </c>
      <c r="BR121" s="460">
        <f>(BR$70=Hire_Date)*Monthly_Salary+(AND(BR$68&lt;&gt;Hire_Month)*BQ121+AND(BR$68=Hire_Month,BQ121&gt;0)*BQ121*(1+Annual_Cost_of_Living_Adjustment))*(End_Date&gt;=BR$70)</f>
        <v>0</v>
      </c>
      <c r="BS121" s="460">
        <f>(BS$70=Hire_Date)*Monthly_Salary+(AND(BS$68&lt;&gt;Hire_Month)*BR121+AND(BS$68=Hire_Month,BR121&gt;0)*BR121*(1+Annual_Cost_of_Living_Adjustment))*(End_Date&gt;=BS$70)</f>
        <v>0</v>
      </c>
      <c r="BT121" s="460">
        <f>(BT$70=Hire_Date)*Monthly_Salary+(AND(BT$68&lt;&gt;Hire_Month)*BS121+AND(BT$68=Hire_Month,BS121&gt;0)*BS121*(1+Annual_Cost_of_Living_Adjustment))*(End_Date&gt;=BT$70)</f>
        <v>0</v>
      </c>
      <c r="BU121" s="460">
        <f>(BU$70=Hire_Date)*Monthly_Salary+(AND(BU$68&lt;&gt;Hire_Month)*BT121+AND(BU$68=Hire_Month,BT121&gt;0)*BT121*(1+Annual_Cost_of_Living_Adjustment))*(End_Date&gt;=BU$70)</f>
        <v>0</v>
      </c>
      <c r="BV121" s="460">
        <f>(BV$70=Hire_Date)*Monthly_Salary+(AND(BV$68&lt;&gt;Hire_Month)*BU121+AND(BV$68=Hire_Month,BU121&gt;0)*BU121*(1+Annual_Cost_of_Living_Adjustment))*(End_Date&gt;=BV$70)</f>
        <v>0</v>
      </c>
      <c r="BW121" s="460">
        <f>(BW$70=Hire_Date)*Monthly_Salary+(AND(BW$68&lt;&gt;Hire_Month)*BV121+AND(BW$68=Hire_Month,BV121&gt;0)*BV121*(1+Annual_Cost_of_Living_Adjustment))*(End_Date&gt;=BW$70)</f>
        <v>0</v>
      </c>
      <c r="BX121" s="460">
        <f>(BX$70=Hire_Date)*Monthly_Salary+(AND(BX$68&lt;&gt;Hire_Month)*BW121+AND(BX$68=Hire_Month,BW121&gt;0)*BW121*(1+Annual_Cost_of_Living_Adjustment))*(End_Date&gt;=BX$70)</f>
        <v>0</v>
      </c>
      <c r="BY121" s="460">
        <f>(BY$70=Hire_Date)*Monthly_Salary+(AND(BY$68&lt;&gt;Hire_Month)*BX121+AND(BY$68=Hire_Month,BX121&gt;0)*BX121*(1+Annual_Cost_of_Living_Adjustment))*(End_Date&gt;=BY$70)</f>
        <v>0</v>
      </c>
      <c r="BZ121" s="460">
        <f>(BZ$70=Hire_Date)*Monthly_Salary+(AND(BZ$68&lt;&gt;Hire_Month)*BY121+AND(BZ$68=Hire_Month,BY121&gt;0)*BY121*(1+Annual_Cost_of_Living_Adjustment))*(End_Date&gt;=BZ$70)</f>
        <v>0</v>
      </c>
      <c r="CA121" s="460">
        <f>(CA$70=Hire_Date)*Monthly_Salary+(AND(CA$68&lt;&gt;Hire_Month)*BZ121+AND(CA$68=Hire_Month,BZ121&gt;0)*BZ121*(1+Annual_Cost_of_Living_Adjustment))*(End_Date&gt;=CA$70)</f>
        <v>0</v>
      </c>
      <c r="CB121" s="460">
        <f>(CB$70=Hire_Date)*Monthly_Salary+(AND(CB$68&lt;&gt;Hire_Month)*CA121+AND(CB$68=Hire_Month,CA121&gt;0)*CA121*(1+Annual_Cost_of_Living_Adjustment))*(End_Date&gt;=CB$70)</f>
        <v>0</v>
      </c>
      <c r="CC121" s="460">
        <f>(CC$70=Hire_Date)*Monthly_Salary+(AND(CC$68&lt;&gt;Hire_Month)*CB121+AND(CC$68=Hire_Month,CB121&gt;0)*CB121*(1+Annual_Cost_of_Living_Adjustment))*(End_Date&gt;=CC$70)</f>
        <v>0</v>
      </c>
      <c r="CD121" s="460">
        <f>(CD$70=Hire_Date)*Monthly_Salary+(AND(CD$68&lt;&gt;Hire_Month)*CC121+AND(CD$68=Hire_Month,CC121&gt;0)*CC121*(1+Annual_Cost_of_Living_Adjustment))*(End_Date&gt;=CD$70)</f>
        <v>0</v>
      </c>
      <c r="CE121" s="460">
        <f>(CE$70=Hire_Date)*Monthly_Salary+(AND(CE$68&lt;&gt;Hire_Month)*CD121+AND(CE$68=Hire_Month,CD121&gt;0)*CD121*(1+Annual_Cost_of_Living_Adjustment))*(End_Date&gt;=CE$70)</f>
        <v>0</v>
      </c>
      <c r="CF121" s="460">
        <f>(CF$70=Hire_Date)*Monthly_Salary+(AND(CF$68&lt;&gt;Hire_Month)*CE121+AND(CF$68=Hire_Month,CE121&gt;0)*CE121*(1+Annual_Cost_of_Living_Adjustment))*(End_Date&gt;=CF$70)</f>
        <v>0</v>
      </c>
      <c r="CG121" s="460">
        <f>(CG$70=Hire_Date)*Monthly_Salary+(AND(CG$68&lt;&gt;Hire_Month)*CF121+AND(CG$68=Hire_Month,CF121&gt;0)*CF121*(1+Annual_Cost_of_Living_Adjustment))*(End_Date&gt;=CG$70)</f>
        <v>0</v>
      </c>
      <c r="CH121" s="460">
        <f>(CH$70=Hire_Date)*Monthly_Salary+(AND(CH$68&lt;&gt;Hire_Month)*CG121+AND(CH$68=Hire_Month,CG121&gt;0)*CG121*(1+Annual_Cost_of_Living_Adjustment))*(End_Date&gt;=CH$70)</f>
        <v>0</v>
      </c>
      <c r="CI121" s="460">
        <f>(CI$70=Hire_Date)*Monthly_Salary+(AND(CI$68&lt;&gt;Hire_Month)*CH121+AND(CI$68=Hire_Month,CH121&gt;0)*CH121*(1+Annual_Cost_of_Living_Adjustment))*(End_Date&gt;=CI$70)</f>
        <v>0</v>
      </c>
      <c r="CJ121" s="460">
        <f>(CJ$70=Hire_Date)*Monthly_Salary+(AND(CJ$68&lt;&gt;Hire_Month)*CI121+AND(CJ$68=Hire_Month,CI121&gt;0)*CI121*(1+Annual_Cost_of_Living_Adjustment))*(End_Date&gt;=CJ$70)</f>
        <v>0</v>
      </c>
      <c r="CK121" s="460">
        <f>(CK$70=Hire_Date)*Monthly_Salary+(AND(CK$68&lt;&gt;Hire_Month)*CJ121+AND(CK$68=Hire_Month,CJ121&gt;0)*CJ121*(1+Annual_Cost_of_Living_Adjustment))*(End_Date&gt;=CK$70)</f>
        <v>0</v>
      </c>
      <c r="CL121" s="460">
        <f>(CL$70=Hire_Date)*Monthly_Salary+(AND(CL$68&lt;&gt;Hire_Month)*CK121+AND(CL$68=Hire_Month,CK121&gt;0)*CK121*(1+Annual_Cost_of_Living_Adjustment))*(End_Date&gt;=CL$70)</f>
        <v>0</v>
      </c>
      <c r="CM121" s="460">
        <f>(CM$70=Hire_Date)*Monthly_Salary+(AND(CM$68&lt;&gt;Hire_Month)*CL121+AND(CM$68=Hire_Month,CL121&gt;0)*CL121*(1+Annual_Cost_of_Living_Adjustment))*(End_Date&gt;=CM$70)</f>
        <v>0</v>
      </c>
      <c r="CN121" s="460">
        <f>(CN$70=Hire_Date)*Monthly_Salary+(AND(CN$68&lt;&gt;Hire_Month)*CM121+AND(CN$68=Hire_Month,CM121&gt;0)*CM121*(1+Annual_Cost_of_Living_Adjustment))*(End_Date&gt;=CN$70)</f>
        <v>0</v>
      </c>
      <c r="CO121" s="460">
        <f>(CO$70=Hire_Date)*Monthly_Salary+(AND(CO$68&lt;&gt;Hire_Month)*CN121+AND(CO$68=Hire_Month,CN121&gt;0)*CN121*(1+Annual_Cost_of_Living_Adjustment))*(End_Date&gt;=CO$70)</f>
        <v>0</v>
      </c>
      <c r="CP121" s="460">
        <f>(CP$70=Hire_Date)*Monthly_Salary+(AND(CP$68&lt;&gt;Hire_Month)*CO121+AND(CP$68=Hire_Month,CO121&gt;0)*CO121*(1+Annual_Cost_of_Living_Adjustment))*(End_Date&gt;=CP$70)</f>
        <v>0</v>
      </c>
      <c r="CQ121" s="460">
        <f>(CQ$70=Hire_Date)*Monthly_Salary+(AND(CQ$68&lt;&gt;Hire_Month)*CP121+AND(CQ$68=Hire_Month,CP121&gt;0)*CP121*(1+Annual_Cost_of_Living_Adjustment))*(End_Date&gt;=CQ$70)</f>
        <v>0</v>
      </c>
      <c r="CR121" s="460">
        <f>(CR$70=Hire_Date)*Monthly_Salary+(AND(CR$68&lt;&gt;Hire_Month)*CQ121+AND(CR$68=Hire_Month,CQ121&gt;0)*CQ121*(1+Annual_Cost_of_Living_Adjustment))*(End_Date&gt;=CR$70)</f>
        <v>0</v>
      </c>
      <c r="CS121" s="460">
        <f>(CS$70=Hire_Date)*Monthly_Salary+(AND(CS$68&lt;&gt;Hire_Month)*CR121+AND(CS$68=Hire_Month,CR121&gt;0)*CR121*(1+Annual_Cost_of_Living_Adjustment))*(End_Date&gt;=CS$70)</f>
        <v>0</v>
      </c>
      <c r="CT121" s="460">
        <f>(CT$70=Hire_Date)*Monthly_Salary+(AND(CT$68&lt;&gt;Hire_Month)*CS121+AND(CT$68=Hire_Month,CS121&gt;0)*CS121*(1+Annual_Cost_of_Living_Adjustment))*(End_Date&gt;=CT$70)</f>
        <v>0</v>
      </c>
      <c r="CU121" s="460">
        <f>(CU$70=Hire_Date)*Monthly_Salary+(AND(CU$68&lt;&gt;Hire_Month)*CT121+AND(CU$68=Hire_Month,CT121&gt;0)*CT121*(1+Annual_Cost_of_Living_Adjustment))*(End_Date&gt;=CU$70)</f>
        <v>0</v>
      </c>
      <c r="CV121" s="460">
        <f>(CV$70=Hire_Date)*Monthly_Salary+(AND(CV$68&lt;&gt;Hire_Month)*CU121+AND(CV$68=Hire_Month,CU121&gt;0)*CU121*(1+Annual_Cost_of_Living_Adjustment))*(End_Date&gt;=CV$70)</f>
        <v>0</v>
      </c>
      <c r="CW121" s="460">
        <f>(CW$70=Hire_Date)*Monthly_Salary+(AND(CW$68&lt;&gt;Hire_Month)*CV121+AND(CW$68=Hire_Month,CV121&gt;0)*CV121*(1+Annual_Cost_of_Living_Adjustment))*(End_Date&gt;=CW$70)</f>
        <v>0</v>
      </c>
      <c r="CX121" s="460">
        <f>(CX$70=Hire_Date)*Monthly_Salary+(AND(CX$68&lt;&gt;Hire_Month)*CW121+AND(CX$68=Hire_Month,CW121&gt;0)*CW121*(1+Annual_Cost_of_Living_Adjustment))*(End_Date&gt;=CX$70)</f>
        <v>0</v>
      </c>
      <c r="CY121" s="460">
        <f>(CY$70=Hire_Date)*Monthly_Salary+(AND(CY$68&lt;&gt;Hire_Month)*CX121+AND(CY$68=Hire_Month,CX121&gt;0)*CX121*(1+Annual_Cost_of_Living_Adjustment))*(End_Date&gt;=CY$70)</f>
        <v>0</v>
      </c>
      <c r="CZ121" s="460">
        <f>(CZ$70=Hire_Date)*Monthly_Salary+(AND(CZ$68&lt;&gt;Hire_Month)*CY121+AND(CZ$68=Hire_Month,CY121&gt;0)*CY121*(1+Annual_Cost_of_Living_Adjustment))*(End_Date&gt;=CZ$70)</f>
        <v>0</v>
      </c>
      <c r="DA121" s="460">
        <f>(DA$70=Hire_Date)*Monthly_Salary+(AND(DA$68&lt;&gt;Hire_Month)*CZ121+AND(DA$68=Hire_Month,CZ121&gt;0)*CZ121*(1+Annual_Cost_of_Living_Adjustment))*(End_Date&gt;=DA$70)</f>
        <v>0</v>
      </c>
      <c r="DB121" s="460">
        <f>(DB$70=Hire_Date)*Monthly_Salary+(AND(DB$68&lt;&gt;Hire_Month)*DA121+AND(DB$68=Hire_Month,DA121&gt;0)*DA121*(1+Annual_Cost_of_Living_Adjustment))*(End_Date&gt;=DB$70)</f>
        <v>0</v>
      </c>
      <c r="DC121" s="460">
        <f>(DC$70=Hire_Date)*Monthly_Salary+(AND(DC$68&lt;&gt;Hire_Month)*DB121+AND(DC$68=Hire_Month,DB121&gt;0)*DB121*(1+Annual_Cost_of_Living_Adjustment))*(End_Date&gt;=DC$70)</f>
        <v>0</v>
      </c>
      <c r="DD121" s="460">
        <f>(DD$70=Hire_Date)*Monthly_Salary+(AND(DD$68&lt;&gt;Hire_Month)*DC121+AND(DD$68=Hire_Month,DC121&gt;0)*DC121*(1+Annual_Cost_of_Living_Adjustment))*(End_Date&gt;=DD$70)</f>
        <v>0</v>
      </c>
      <c r="DE121" s="460">
        <f>(DE$70=Hire_Date)*Monthly_Salary+(AND(DE$68&lt;&gt;Hire_Month)*DD121+AND(DE$68=Hire_Month,DD121&gt;0)*DD121*(1+Annual_Cost_of_Living_Adjustment))*(End_Date&gt;=DE$70)</f>
        <v>0</v>
      </c>
      <c r="DF121" s="460">
        <f>(DF$70=Hire_Date)*Monthly_Salary+(AND(DF$68&lt;&gt;Hire_Month)*DE121+AND(DF$68=Hire_Month,DE121&gt;0)*DE121*(1+Annual_Cost_of_Living_Adjustment))*(End_Date&gt;=DF$70)</f>
        <v>0</v>
      </c>
      <c r="DG121" s="460">
        <f>(DG$70=Hire_Date)*Monthly_Salary+(AND(DG$68&lt;&gt;Hire_Month)*DF121+AND(DG$68=Hire_Month,DF121&gt;0)*DF121*(1+Annual_Cost_of_Living_Adjustment))*(End_Date&gt;=DG$70)</f>
        <v>0</v>
      </c>
      <c r="DH121" s="460">
        <f>(DH$70=Hire_Date)*Monthly_Salary+(AND(DH$68&lt;&gt;Hire_Month)*DG121+AND(DH$68=Hire_Month,DG121&gt;0)*DG121*(1+Annual_Cost_of_Living_Adjustment))*(End_Date&gt;=DH$70)</f>
        <v>0</v>
      </c>
      <c r="DI121" s="460">
        <f>(DI$70=Hire_Date)*Monthly_Salary+(AND(DI$68&lt;&gt;Hire_Month)*DH121+AND(DI$68=Hire_Month,DH121&gt;0)*DH121*(1+Annual_Cost_of_Living_Adjustment))*(End_Date&gt;=DI$70)</f>
        <v>0</v>
      </c>
      <c r="DJ121" s="460">
        <f>(DJ$70=Hire_Date)*Monthly_Salary+(AND(DJ$68&lt;&gt;Hire_Month)*DI121+AND(DJ$68=Hire_Month,DI121&gt;0)*DI121*(1+Annual_Cost_of_Living_Adjustment))*(End_Date&gt;=DJ$70)</f>
        <v>0</v>
      </c>
      <c r="DK121" s="460">
        <f>(DK$70=Hire_Date)*Monthly_Salary+(AND(DK$68&lt;&gt;Hire_Month)*DJ121+AND(DK$68=Hire_Month,DJ121&gt;0)*DJ121*(1+Annual_Cost_of_Living_Adjustment))*(End_Date&gt;=DK$70)</f>
        <v>0</v>
      </c>
      <c r="DL121" s="460">
        <f>(DL$70=Hire_Date)*Monthly_Salary+(AND(DL$68&lt;&gt;Hire_Month)*DK121+AND(DL$68=Hire_Month,DK121&gt;0)*DK121*(1+Annual_Cost_of_Living_Adjustment))*(End_Date&gt;=DL$70)</f>
        <v>0</v>
      </c>
      <c r="DM121" s="460">
        <f>(DM$70=Hire_Date)*Monthly_Salary+(AND(DM$68&lt;&gt;Hire_Month)*DL121+AND(DM$68=Hire_Month,DL121&gt;0)*DL121*(1+Annual_Cost_of_Living_Adjustment))*(End_Date&gt;=DM$70)</f>
        <v>0</v>
      </c>
      <c r="DN121" s="460">
        <f>(DN$70=Hire_Date)*Monthly_Salary+(AND(DN$68&lt;&gt;Hire_Month)*DM121+AND(DN$68=Hire_Month,DM121&gt;0)*DM121*(1+Annual_Cost_of_Living_Adjustment))*(End_Date&gt;=DN$70)</f>
        <v>0</v>
      </c>
      <c r="DO121" s="460">
        <f>(DO$70=Hire_Date)*Monthly_Salary+(AND(DO$68&lt;&gt;Hire_Month)*DN121+AND(DO$68=Hire_Month,DN121&gt;0)*DN121*(1+Annual_Cost_of_Living_Adjustment))*(End_Date&gt;=DO$70)</f>
        <v>0</v>
      </c>
      <c r="DP121" s="460">
        <f>(DP$70=Hire_Date)*Monthly_Salary+(AND(DP$68&lt;&gt;Hire_Month)*DO121+AND(DP$68=Hire_Month,DO121&gt;0)*DO121*(1+Annual_Cost_of_Living_Adjustment))*(End_Date&gt;=DP$70)</f>
        <v>0</v>
      </c>
      <c r="DQ121" s="460">
        <f>(DQ$70=Hire_Date)*Monthly_Salary+(AND(DQ$68&lt;&gt;Hire_Month)*DP121+AND(DQ$68=Hire_Month,DP121&gt;0)*DP121*(1+Annual_Cost_of_Living_Adjustment))*(End_Date&gt;=DQ$70)</f>
        <v>0</v>
      </c>
      <c r="DR121" s="460">
        <f>(DR$70=Hire_Date)*Monthly_Salary+(AND(DR$68&lt;&gt;Hire_Month)*DQ121+AND(DR$68=Hire_Month,DQ121&gt;0)*DQ121*(1+Annual_Cost_of_Living_Adjustment))*(End_Date&gt;=DR$70)</f>
        <v>0</v>
      </c>
      <c r="DS121" s="460">
        <f>(DS$70=Hire_Date)*Monthly_Salary+(AND(DS$68&lt;&gt;Hire_Month)*DR121+AND(DS$68=Hire_Month,DR121&gt;0)*DR121*(1+Annual_Cost_of_Living_Adjustment))*(End_Date&gt;=DS$70)</f>
        <v>0</v>
      </c>
      <c r="DT121" s="460">
        <f>(DT$70=Hire_Date)*Monthly_Salary+(AND(DT$68&lt;&gt;Hire_Month)*DS121+AND(DT$68=Hire_Month,DS121&gt;0)*DS121*(1+Annual_Cost_of_Living_Adjustment))*(End_Date&gt;=DT$70)</f>
        <v>0</v>
      </c>
      <c r="DU121" s="460">
        <f>(DU$70=Hire_Date)*Monthly_Salary+(AND(DU$68&lt;&gt;Hire_Month)*DT121+AND(DU$68=Hire_Month,DT121&gt;0)*DT121*(1+Annual_Cost_of_Living_Adjustment))*(End_Date&gt;=DU$70)</f>
        <v>0</v>
      </c>
      <c r="DV121" s="460">
        <f>(DV$70=Hire_Date)*Monthly_Salary+(AND(DV$68&lt;&gt;Hire_Month)*DU121+AND(DV$68=Hire_Month,DU121&gt;0)*DU121*(1+Annual_Cost_of_Living_Adjustment))*(End_Date&gt;=DV$70)</f>
        <v>0</v>
      </c>
      <c r="DW121" s="460">
        <f>(DW$70=Hire_Date)*Monthly_Salary+(AND(DW$68&lt;&gt;Hire_Month)*DV121+AND(DW$68=Hire_Month,DV121&gt;0)*DV121*(1+Annual_Cost_of_Living_Adjustment))*(End_Date&gt;=DW$70)</f>
        <v>0</v>
      </c>
      <c r="DX121" s="460">
        <f>(DX$70=Hire_Date)*Monthly_Salary+(AND(DX$68&lt;&gt;Hire_Month)*DW121+AND(DX$68=Hire_Month,DW121&gt;0)*DW121*(1+Annual_Cost_of_Living_Adjustment))*(End_Date&gt;=DX$70)</f>
        <v>0</v>
      </c>
      <c r="DY121" s="460">
        <f>(DY$70=Hire_Date)*Monthly_Salary+(AND(DY$68&lt;&gt;Hire_Month)*DX121+AND(DY$68=Hire_Month,DX121&gt;0)*DX121*(1+Annual_Cost_of_Living_Adjustment))*(End_Date&gt;=DY$70)</f>
        <v>0</v>
      </c>
      <c r="DZ121" s="460">
        <f>(DZ$70=Hire_Date)*Monthly_Salary+(AND(DZ$68&lt;&gt;Hire_Month)*DY121+AND(DZ$68=Hire_Month,DY121&gt;0)*DY121*(1+Annual_Cost_of_Living_Adjustment))*(End_Date&gt;=DZ$70)</f>
        <v>0</v>
      </c>
      <c r="EA121" s="460">
        <f>(EA$70=Hire_Date)*Monthly_Salary+(AND(EA$68&lt;&gt;Hire_Month)*DZ121+AND(EA$68=Hire_Month,DZ121&gt;0)*DZ121*(1+Annual_Cost_of_Living_Adjustment))*(End_Date&gt;=EA$70)</f>
        <v>0</v>
      </c>
      <c r="EB121" s="460">
        <f>(EB$70=Hire_Date)*Monthly_Salary+(AND(EB$68&lt;&gt;Hire_Month)*EA121+AND(EB$68=Hire_Month,EA121&gt;0)*EA121*(1+Annual_Cost_of_Living_Adjustment))*(End_Date&gt;=EB$70)</f>
        <v>0</v>
      </c>
      <c r="EC121" s="460">
        <f>(EC$70=Hire_Date)*Monthly_Salary+(AND(EC$68&lt;&gt;Hire_Month)*EB121+AND(EC$68=Hire_Month,EB121&gt;0)*EB121*(1+Annual_Cost_of_Living_Adjustment))*(End_Date&gt;=EC$70)</f>
        <v>0</v>
      </c>
      <c r="ED121" s="460">
        <f>(ED$70=Hire_Date)*Monthly_Salary+(AND(ED$68&lt;&gt;Hire_Month)*EC121+AND(ED$68=Hire_Month,EC121&gt;0)*EC121*(1+Annual_Cost_of_Living_Adjustment))*(End_Date&gt;=ED$70)</f>
        <v>0</v>
      </c>
      <c r="EE121" s="460">
        <f>(EE$70=Hire_Date)*Monthly_Salary+(AND(EE$68&lt;&gt;Hire_Month)*ED121+AND(EE$68=Hire_Month,ED121&gt;0)*ED121*(1+Annual_Cost_of_Living_Adjustment))*(End_Date&gt;=EE$70)</f>
        <v>0</v>
      </c>
      <c r="EF121" s="461">
        <f>(EF$70=Hire_Date)*Monthly_Salary+(AND(EF$68&lt;&gt;Hire_Month)*EE121+AND(EF$68=Hire_Month,EE121&gt;0)*EE121*(1+Annual_Cost_of_Living_Adjustment))*(End_Date&gt;=EF$70)</f>
        <v>0</v>
      </c>
      <c r="EG121" s="461">
        <f>(EG$70=Hire_Date)*Monthly_Salary+(AND(EG$68&lt;&gt;Hire_Month)*EF121+AND(EG$68=Hire_Month,EF121&gt;0)*EF121*(1+Annual_Cost_of_Living_Adjustment))*(End_Date&gt;=EG$70)</f>
        <v>0</v>
      </c>
      <c r="EH121" s="461">
        <f>(EH$70=Hire_Date)*Monthly_Salary+(AND(EH$68&lt;&gt;Hire_Month)*EG121+AND(EH$68=Hire_Month,EG121&gt;0)*EG121*(1+Annual_Cost_of_Living_Adjustment))*(End_Date&gt;=EH$70)</f>
        <v>0</v>
      </c>
      <c r="EI121" s="461">
        <f>(EI$70=Hire_Date)*Monthly_Salary+(AND(EI$68&lt;&gt;Hire_Month)*EH121+AND(EI$68=Hire_Month,EH121&gt;0)*EH121*(1+Annual_Cost_of_Living_Adjustment))*(End_Date&gt;=EI$70)</f>
        <v>0</v>
      </c>
      <c r="EJ121" s="461">
        <f>(EJ$70=Hire_Date)*Monthly_Salary+(AND(EJ$68&lt;&gt;Hire_Month)*EI121+AND(EJ$68=Hire_Month,EI121&gt;0)*EI121*(1+Annual_Cost_of_Living_Adjustment))*(End_Date&gt;=EJ$70)</f>
        <v>0</v>
      </c>
      <c r="EK121" s="461">
        <f>(EK$70=Hire_Date)*Monthly_Salary+(AND(EK$68&lt;&gt;Hire_Month)*EJ121+AND(EK$68=Hire_Month,EJ121&gt;0)*EJ121*(1+Annual_Cost_of_Living_Adjustment))*(End_Date&gt;=EK$70)</f>
        <v>0</v>
      </c>
      <c r="EL121" s="461">
        <f>(EL$70=Hire_Date)*Monthly_Salary+(AND(EL$68&lt;&gt;Hire_Month)*EK121+AND(EL$68=Hire_Month,EK121&gt;0)*EK121*(1+Annual_Cost_of_Living_Adjustment))*(End_Date&gt;=EL$70)</f>
        <v>0</v>
      </c>
      <c r="EM121" s="461">
        <f>(EM$70=Hire_Date)*Monthly_Salary+(AND(EM$68&lt;&gt;Hire_Month)*EL121+AND(EM$68=Hire_Month,EL121&gt;0)*EL121*(1+Annual_Cost_of_Living_Adjustment))*(End_Date&gt;=EM$70)</f>
        <v>0</v>
      </c>
      <c r="EN121" s="461">
        <f>(EN$70=Hire_Date)*Monthly_Salary+(AND(EN$68&lt;&gt;Hire_Month)*EM121+AND(EN$68=Hire_Month,EM121&gt;0)*EM121*(1+Annual_Cost_of_Living_Adjustment))*(End_Date&gt;=EN$70)</f>
        <v>0</v>
      </c>
      <c r="EO121" s="461">
        <f>(EO$70=Hire_Date)*Monthly_Salary+(AND(EO$68&lt;&gt;Hire_Month)*EN121+AND(EO$68=Hire_Month,EN121&gt;0)*EN121*(1+Annual_Cost_of_Living_Adjustment))*(End_Date&gt;=EO$70)</f>
        <v>0</v>
      </c>
      <c r="EP121" s="461">
        <f>(EP$70=Hire_Date)*Monthly_Salary+(AND(EP$68&lt;&gt;Hire_Month)*EO121+AND(EP$68=Hire_Month,EO121&gt;0)*EO121*(1+Annual_Cost_of_Living_Adjustment))*(End_Date&gt;=EP$70)</f>
        <v>0</v>
      </c>
      <c r="EQ121" s="461">
        <f>(EQ$70=Hire_Date)*Monthly_Salary+(AND(EQ$68&lt;&gt;Hire_Month)*EP121+AND(EQ$68=Hire_Month,EP121&gt;0)*EP121*(1+Annual_Cost_of_Living_Adjustment))*(End_Date&gt;=EQ$70)</f>
        <v>0</v>
      </c>
      <c r="ER121" s="461">
        <f>(ER$70=Hire_Date)*Monthly_Salary+(AND(ER$68&lt;&gt;Hire_Month)*EQ121+AND(ER$68=Hire_Month,EQ121&gt;0)*EQ121*(1+Annual_Cost_of_Living_Adjustment))*(End_Date&gt;=ER$70)</f>
        <v>0</v>
      </c>
      <c r="ES121" s="371"/>
      <c r="ET121" s="1"/>
      <c r="EU121" s="390"/>
      <c r="EV121" s="462" t="str">
        <f t="shared" si="100"/>
        <v/>
      </c>
      <c r="EW121" s="463">
        <f>($K121&lt;DATE(Starting_Year,1,1))*1</f>
        <v>0</v>
      </c>
      <c r="EX121" s="463">
        <f>+COUNTIF(Q121,"&gt;0")*FTE</f>
        <v>0</v>
      </c>
      <c r="EY121" s="463">
        <f>+COUNTIF(R121,"&gt;0")*FTE</f>
        <v>0</v>
      </c>
      <c r="EZ121" s="463">
        <f>+COUNTIF(S121,"&gt;0")*FTE</f>
        <v>0</v>
      </c>
      <c r="FA121" s="463">
        <f>+COUNTIF(T121,"&gt;0")*FTE</f>
        <v>0</v>
      </c>
      <c r="FB121" s="463">
        <f>+COUNTIF(U121,"&gt;0")*FTE</f>
        <v>0</v>
      </c>
      <c r="FC121" s="463">
        <f>+COUNTIF(V121,"&gt;0")*FTE</f>
        <v>0</v>
      </c>
      <c r="FD121" s="463">
        <f>+COUNTIF(W121,"&gt;0")*FTE</f>
        <v>0</v>
      </c>
      <c r="FE121" s="463">
        <f>+COUNTIF(X121,"&gt;0")*FTE</f>
        <v>0</v>
      </c>
      <c r="FF121" s="463">
        <f>+COUNTIF(Y121,"&gt;0")*FTE</f>
        <v>0</v>
      </c>
      <c r="FG121" s="463">
        <f>+COUNTIF(Z121,"&gt;0")*FTE</f>
        <v>0</v>
      </c>
      <c r="FH121" s="463">
        <f>+COUNTIF(AA121,"&gt;0")*FTE</f>
        <v>0</v>
      </c>
      <c r="FI121" s="463">
        <f>+COUNTIF(AB121,"&gt;0")*FTE</f>
        <v>0</v>
      </c>
      <c r="FJ121" s="463">
        <f>+COUNTIF(AC121,"&gt;0")*FTE</f>
        <v>0</v>
      </c>
      <c r="FK121" s="463">
        <f>+COUNTIF(AD121,"&gt;0")*FTE</f>
        <v>0</v>
      </c>
      <c r="FL121" s="463">
        <f>+COUNTIF(AE121,"&gt;0")*FTE</f>
        <v>0</v>
      </c>
      <c r="FM121" s="463">
        <f>+COUNTIF(AF121,"&gt;0")*FTE</f>
        <v>0</v>
      </c>
      <c r="FN121" s="463">
        <f>+COUNTIF(AG121,"&gt;0")*FTE</f>
        <v>0</v>
      </c>
      <c r="FO121" s="463">
        <f>+COUNTIF(AH121,"&gt;0")*FTE</f>
        <v>0</v>
      </c>
      <c r="FP121" s="463">
        <f>+COUNTIF(AI121,"&gt;0")*FTE</f>
        <v>0</v>
      </c>
      <c r="FQ121" s="463">
        <f>+COUNTIF(AJ121,"&gt;0")*FTE</f>
        <v>0</v>
      </c>
      <c r="FR121" s="463">
        <f>+COUNTIF(AK121,"&gt;0")*FTE</f>
        <v>0</v>
      </c>
      <c r="FS121" s="463">
        <f>+COUNTIF(AL121,"&gt;0")*FTE</f>
        <v>0</v>
      </c>
      <c r="FT121" s="463">
        <f>+COUNTIF(AM121,"&gt;0")*FTE</f>
        <v>0</v>
      </c>
      <c r="FU121" s="463">
        <f>+COUNTIF(AN121,"&gt;0")*FTE</f>
        <v>0</v>
      </c>
      <c r="FV121" s="463">
        <f>+COUNTIF(AO121,"&gt;0")*FTE</f>
        <v>0</v>
      </c>
      <c r="FW121" s="463">
        <f>+COUNTIF(AP121,"&gt;0")*FTE</f>
        <v>0</v>
      </c>
      <c r="FX121" s="463">
        <f>+COUNTIF(AQ121,"&gt;0")*FTE</f>
        <v>0</v>
      </c>
      <c r="FY121" s="463">
        <f>+COUNTIF(AR121,"&gt;0")*FTE</f>
        <v>0</v>
      </c>
      <c r="FZ121" s="463">
        <f>+COUNTIF(AS121,"&gt;0")*FTE</f>
        <v>0</v>
      </c>
      <c r="GA121" s="463">
        <f>+COUNTIF(AT121,"&gt;0")*FTE</f>
        <v>0</v>
      </c>
      <c r="GB121" s="463">
        <f>+COUNTIF(AU121,"&gt;0")*FTE</f>
        <v>0</v>
      </c>
      <c r="GC121" s="463">
        <f>+COUNTIF(AV121,"&gt;0")*FTE</f>
        <v>0</v>
      </c>
      <c r="GD121" s="463">
        <f>+COUNTIF(AW121,"&gt;0")*FTE</f>
        <v>0</v>
      </c>
      <c r="GE121" s="463">
        <f>+COUNTIF(AX121,"&gt;0")*FTE</f>
        <v>0</v>
      </c>
      <c r="GF121" s="463">
        <f>+COUNTIF(AY121,"&gt;0")*FTE</f>
        <v>0</v>
      </c>
      <c r="GG121" s="463">
        <f>+COUNTIF(AZ121,"&gt;0")*FTE</f>
        <v>0</v>
      </c>
      <c r="GH121" s="463">
        <f>+COUNTIF(BA121,"&gt;0")*FTE</f>
        <v>0</v>
      </c>
      <c r="GI121" s="463">
        <f>+COUNTIF(BB121,"&gt;0")*FTE</f>
        <v>0</v>
      </c>
      <c r="GJ121" s="463">
        <f>+COUNTIF(BC121,"&gt;0")*FTE</f>
        <v>0</v>
      </c>
      <c r="GK121" s="463">
        <f>+COUNTIF(BD121,"&gt;0")*FTE</f>
        <v>0</v>
      </c>
      <c r="GL121" s="463">
        <f>+COUNTIF(BE121,"&gt;0")*FTE</f>
        <v>0</v>
      </c>
      <c r="GM121" s="463">
        <f>+COUNTIF(BF121,"&gt;0")*FTE</f>
        <v>0</v>
      </c>
      <c r="GN121" s="463">
        <f>+COUNTIF(BG121,"&gt;0")*FTE</f>
        <v>0</v>
      </c>
      <c r="GO121" s="463">
        <f>+COUNTIF(BH121,"&gt;0")*FTE</f>
        <v>0</v>
      </c>
      <c r="GP121" s="463">
        <f>+COUNTIF(BI121,"&gt;0")*FTE</f>
        <v>0</v>
      </c>
      <c r="GQ121" s="463">
        <f>+COUNTIF(BJ121,"&gt;0")*FTE</f>
        <v>0</v>
      </c>
      <c r="GR121" s="463">
        <f>+COUNTIF(BK121,"&gt;0")*FTE</f>
        <v>0</v>
      </c>
      <c r="GS121" s="463">
        <f>+COUNTIF(BL121,"&gt;0")*FTE</f>
        <v>0</v>
      </c>
      <c r="GT121" s="463">
        <f>+COUNTIF(BM121,"&gt;0")*FTE</f>
        <v>0</v>
      </c>
      <c r="GU121" s="463">
        <f>+COUNTIF(BN121,"&gt;0")*FTE</f>
        <v>0</v>
      </c>
      <c r="GV121" s="463">
        <f>+COUNTIF(BO121,"&gt;0")*FTE</f>
        <v>0</v>
      </c>
      <c r="GW121" s="463">
        <f>+COUNTIF(BP121,"&gt;0")*FTE</f>
        <v>0</v>
      </c>
      <c r="GX121" s="463">
        <f>+COUNTIF(BQ121,"&gt;0")*FTE</f>
        <v>0</v>
      </c>
      <c r="GY121" s="463">
        <f>+COUNTIF(BR121,"&gt;0")*FTE</f>
        <v>0</v>
      </c>
      <c r="GZ121" s="463">
        <f>+COUNTIF(BS121,"&gt;0")*FTE</f>
        <v>0</v>
      </c>
      <c r="HA121" s="463">
        <f>+COUNTIF(BT121,"&gt;0")*FTE</f>
        <v>0</v>
      </c>
      <c r="HB121" s="463">
        <f>+COUNTIF(BU121,"&gt;0")*FTE</f>
        <v>0</v>
      </c>
      <c r="HC121" s="463">
        <f>+COUNTIF(BV121,"&gt;0")*FTE</f>
        <v>0</v>
      </c>
      <c r="HD121" s="463">
        <f>+COUNTIF(BW121,"&gt;0")*FTE</f>
        <v>0</v>
      </c>
      <c r="HE121" s="463">
        <f>+COUNTIF(BX121,"&gt;0")*FTE</f>
        <v>0</v>
      </c>
      <c r="HF121" s="463">
        <f>+COUNTIF(BY121,"&gt;0")*FTE</f>
        <v>0</v>
      </c>
      <c r="HG121" s="463">
        <f>+COUNTIF(BZ121,"&gt;0")*FTE</f>
        <v>0</v>
      </c>
      <c r="HH121" s="463">
        <f>+COUNTIF(CA121,"&gt;0")*FTE</f>
        <v>0</v>
      </c>
      <c r="HI121" s="463">
        <f>+COUNTIF(CB121,"&gt;0")*FTE</f>
        <v>0</v>
      </c>
      <c r="HJ121" s="463">
        <f>+COUNTIF(CC121,"&gt;0")*FTE</f>
        <v>0</v>
      </c>
      <c r="HK121" s="463">
        <f>+COUNTIF(CD121,"&gt;0")*FTE</f>
        <v>0</v>
      </c>
      <c r="HL121" s="463">
        <f>+COUNTIF(CE121,"&gt;0")*FTE</f>
        <v>0</v>
      </c>
      <c r="HM121" s="463">
        <f>+COUNTIF(CF121,"&gt;0")*FTE</f>
        <v>0</v>
      </c>
      <c r="HN121" s="463">
        <f>+COUNTIF(CG121,"&gt;0")*FTE</f>
        <v>0</v>
      </c>
      <c r="HO121" s="463">
        <f>+COUNTIF(CH121,"&gt;0")*FTE</f>
        <v>0</v>
      </c>
      <c r="HP121" s="463">
        <f>+COUNTIF(CI121,"&gt;0")*FTE</f>
        <v>0</v>
      </c>
      <c r="HQ121" s="463">
        <f>+COUNTIF(CJ121,"&gt;0")*FTE</f>
        <v>0</v>
      </c>
      <c r="HR121" s="463">
        <f>+COUNTIF(CK121,"&gt;0")*FTE</f>
        <v>0</v>
      </c>
      <c r="HS121" s="463">
        <f>+COUNTIF(CL121,"&gt;0")*FTE</f>
        <v>0</v>
      </c>
      <c r="HT121" s="463">
        <f>+COUNTIF(CM121,"&gt;0")*FTE</f>
        <v>0</v>
      </c>
      <c r="HU121" s="463">
        <f>+COUNTIF(CN121,"&gt;0")*FTE</f>
        <v>0</v>
      </c>
      <c r="HV121" s="463">
        <f>+COUNTIF(CO121,"&gt;0")*FTE</f>
        <v>0</v>
      </c>
      <c r="HW121" s="463">
        <f>+COUNTIF(CP121,"&gt;0")*FTE</f>
        <v>0</v>
      </c>
      <c r="HX121" s="463">
        <f>+COUNTIF(CQ121,"&gt;0")*FTE</f>
        <v>0</v>
      </c>
      <c r="HY121" s="463">
        <f>+COUNTIF(CR121,"&gt;0")*FTE</f>
        <v>0</v>
      </c>
      <c r="HZ121" s="463">
        <f>+COUNTIF(CS121,"&gt;0")*FTE</f>
        <v>0</v>
      </c>
      <c r="IA121" s="463">
        <f>+COUNTIF(CT121,"&gt;0")*FTE</f>
        <v>0</v>
      </c>
      <c r="IB121" s="463">
        <f>+COUNTIF(CU121,"&gt;0")*FTE</f>
        <v>0</v>
      </c>
      <c r="IC121" s="463">
        <f>+COUNTIF(CV121,"&gt;0")*FTE</f>
        <v>0</v>
      </c>
      <c r="ID121" s="463">
        <f>+COUNTIF(CW121,"&gt;0")*FTE</f>
        <v>0</v>
      </c>
      <c r="IE121" s="463">
        <f>+COUNTIF(CX121,"&gt;0")*FTE</f>
        <v>0</v>
      </c>
      <c r="IF121" s="463">
        <f>+COUNTIF(CY121,"&gt;0")*FTE</f>
        <v>0</v>
      </c>
      <c r="IG121" s="463">
        <f>+COUNTIF(CZ121,"&gt;0")*FTE</f>
        <v>0</v>
      </c>
      <c r="IH121" s="463">
        <f>+COUNTIF(DA121,"&gt;0")*FTE</f>
        <v>0</v>
      </c>
      <c r="II121" s="463">
        <f>+COUNTIF(DB121,"&gt;0")*FTE</f>
        <v>0</v>
      </c>
      <c r="IJ121" s="463">
        <f>+COUNTIF(DC121,"&gt;0")*FTE</f>
        <v>0</v>
      </c>
      <c r="IK121" s="463">
        <f>+COUNTIF(DD121,"&gt;0")*FTE</f>
        <v>0</v>
      </c>
      <c r="IL121" s="463">
        <f>+COUNTIF(DE121,"&gt;0")*FTE</f>
        <v>0</v>
      </c>
      <c r="IM121" s="463">
        <f>+COUNTIF(DF121,"&gt;0")*FTE</f>
        <v>0</v>
      </c>
      <c r="IN121" s="463">
        <f>+COUNTIF(DG121,"&gt;0")*FTE</f>
        <v>0</v>
      </c>
      <c r="IO121" s="463">
        <f>+COUNTIF(DH121,"&gt;0")*FTE</f>
        <v>0</v>
      </c>
      <c r="IP121" s="463">
        <f>+COUNTIF(DI121,"&gt;0")*FTE</f>
        <v>0</v>
      </c>
      <c r="IQ121" s="463">
        <f>+COUNTIF(DJ121,"&gt;0")*FTE</f>
        <v>0</v>
      </c>
      <c r="IR121" s="463">
        <f>+COUNTIF(DK121,"&gt;0")*FTE</f>
        <v>0</v>
      </c>
      <c r="IS121" s="463">
        <f>+COUNTIF(DL121,"&gt;0")*FTE</f>
        <v>0</v>
      </c>
      <c r="IT121" s="463">
        <f>+COUNTIF(DM121,"&gt;0")*FTE</f>
        <v>0</v>
      </c>
      <c r="IU121" s="463">
        <f>+COUNTIF(DN121,"&gt;0")*FTE</f>
        <v>0</v>
      </c>
      <c r="IV121" s="463">
        <f>+COUNTIF(DO121,"&gt;0")*FTE</f>
        <v>0</v>
      </c>
      <c r="IW121" s="463">
        <f>+COUNTIF(DP121,"&gt;0")*FTE</f>
        <v>0</v>
      </c>
      <c r="IX121" s="463">
        <f>+COUNTIF(DQ121,"&gt;0")*FTE</f>
        <v>0</v>
      </c>
      <c r="IY121" s="463">
        <f>+COUNTIF(DR121,"&gt;0")*FTE</f>
        <v>0</v>
      </c>
      <c r="IZ121" s="463">
        <f>+COUNTIF(DS121,"&gt;0")*FTE</f>
        <v>0</v>
      </c>
      <c r="JA121" s="463">
        <f>+COUNTIF(DT121,"&gt;0")*FTE</f>
        <v>0</v>
      </c>
      <c r="JB121" s="463">
        <f>+COUNTIF(DU121,"&gt;0")*FTE</f>
        <v>0</v>
      </c>
      <c r="JC121" s="463">
        <f>+COUNTIF(DV121,"&gt;0")*FTE</f>
        <v>0</v>
      </c>
      <c r="JD121" s="463">
        <f>+COUNTIF(DW121,"&gt;0")*FTE</f>
        <v>0</v>
      </c>
      <c r="JE121" s="463">
        <f>+COUNTIF(DX121,"&gt;0")*FTE</f>
        <v>0</v>
      </c>
      <c r="JF121" s="463">
        <f>+COUNTIF(DY121,"&gt;0")*FTE</f>
        <v>0</v>
      </c>
      <c r="JG121" s="463">
        <f>+COUNTIF(DZ121,"&gt;0")*FTE</f>
        <v>0</v>
      </c>
      <c r="JH121" s="463">
        <f>+COUNTIF(EA121,"&gt;0")*FTE</f>
        <v>0</v>
      </c>
      <c r="JI121" s="463">
        <f>+COUNTIF(EB121,"&gt;0")*FTE</f>
        <v>0</v>
      </c>
      <c r="JJ121" s="463">
        <f>+COUNTIF(EC121,"&gt;0")*FTE</f>
        <v>0</v>
      </c>
      <c r="JK121" s="463">
        <f>+COUNTIF(ED121,"&gt;0")*FTE</f>
        <v>0</v>
      </c>
      <c r="JL121" s="463">
        <f>+COUNTIF(EE121,"&gt;0")*FTE</f>
        <v>0</v>
      </c>
      <c r="JM121" s="463">
        <f>+COUNTIF(EF121,"&gt;0")*FTE</f>
        <v>0</v>
      </c>
      <c r="JN121" s="463">
        <f>+COUNTIF(EG121,"&gt;0")*FTE</f>
        <v>0</v>
      </c>
      <c r="JO121" s="463">
        <f>+COUNTIF(EH121,"&gt;0")*FTE</f>
        <v>0</v>
      </c>
      <c r="JP121" s="463">
        <f>+COUNTIF(EI121,"&gt;0")*FTE</f>
        <v>0</v>
      </c>
      <c r="JQ121" s="463">
        <f>+COUNTIF(EJ121,"&gt;0")*FTE</f>
        <v>0</v>
      </c>
      <c r="JR121" s="463">
        <f>+COUNTIF(EK121,"&gt;0")*FTE</f>
        <v>0</v>
      </c>
      <c r="JS121" s="463">
        <f>+COUNTIF(EL121,"&gt;0")*FTE</f>
        <v>0</v>
      </c>
      <c r="JT121" s="463">
        <f>+COUNTIF(EM121,"&gt;0")*FTE</f>
        <v>0</v>
      </c>
      <c r="JU121" s="463">
        <f>+COUNTIF(EN121,"&gt;0")*FTE</f>
        <v>0</v>
      </c>
      <c r="JV121" s="463">
        <f>+COUNTIF(EO121,"&gt;0")*FTE</f>
        <v>0</v>
      </c>
      <c r="JW121" s="463">
        <f>+COUNTIF(EP121,"&gt;0")*FTE</f>
        <v>0</v>
      </c>
      <c r="JX121" s="463">
        <f>+COUNTIF(EQ121,"&gt;0")*FTE</f>
        <v>0</v>
      </c>
      <c r="JY121" s="463">
        <f>+COUNTIF(ER121,"&gt;0")*FTE</f>
        <v>0</v>
      </c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</row>
    <row r="122" ht="12.75" customHeight="1">
      <c r="A122" s="467"/>
      <c r="B122" s="516"/>
      <c r="C122" s="517"/>
      <c r="D122" s="518"/>
      <c r="E122" s="519"/>
      <c r="F122" s="518"/>
      <c r="G122" s="518"/>
      <c r="H122" s="518"/>
      <c r="I122" s="518"/>
      <c r="J122" s="520"/>
      <c r="K122" s="465">
        <f>+DATE((Starting_Year+F122-1)*ISNUMBER(F122)+2099*ISBLANK(F122),G122*ISNUMBER(G122)+12*ISBLANK(G122),1)</f>
        <v>73020</v>
      </c>
      <c r="L122" s="466">
        <f>+DATE((Starting_Year+H122-1)*ISNUMBER(H122)+2099*ISBLANK(H122),I122*ISNUMBER(I122)+12*ISBLANK(I122),1)</f>
        <v>73020</v>
      </c>
      <c r="M122" s="171">
        <f t="shared" si="98"/>
        <v>0</v>
      </c>
      <c r="N122" s="458" t="str">
        <f t="shared" si="99"/>
        <v/>
      </c>
      <c r="O122" s="82"/>
      <c r="P122" s="459"/>
      <c r="Q122" s="460">
        <f>(Q$70&gt;=Hire_Date)*Monthly_Salary+(AND(Q$68&lt;&gt;Hire_Month)*P122+AND(Q$68=Hire_Month,P122&gt;0)*P122*(1+Annual_Cost_of_Living_Adjustment))*(End_Date&gt;=Q$70)</f>
        <v>0</v>
      </c>
      <c r="R122" s="460">
        <f>(R$70=Hire_Date)*Monthly_Salary+(AND(R$68&lt;&gt;Hire_Month)*Q122+AND(R$68=Hire_Month,Q122&gt;0)*Q122*(1+Annual_Cost_of_Living_Adjustment))*(End_Date&gt;=R$70)</f>
        <v>0</v>
      </c>
      <c r="S122" s="460">
        <f>(S$70=Hire_Date)*Monthly_Salary+(AND(S$68&lt;&gt;Hire_Month)*R122+AND(S$68=Hire_Month,R122&gt;0)*R122*(1+Annual_Cost_of_Living_Adjustment))*(End_Date&gt;=S$70)</f>
        <v>0</v>
      </c>
      <c r="T122" s="460">
        <f>(T$70=Hire_Date)*Monthly_Salary+(AND(T$68&lt;&gt;Hire_Month)*S122+AND(T$68=Hire_Month,S122&gt;0)*S122*(1+Annual_Cost_of_Living_Adjustment))*(End_Date&gt;=T$70)</f>
        <v>0</v>
      </c>
      <c r="U122" s="460">
        <f>(U$70=Hire_Date)*Monthly_Salary+(AND(U$68&lt;&gt;Hire_Month)*T122+AND(U$68=Hire_Month,T122&gt;0)*T122*(1+Annual_Cost_of_Living_Adjustment))*(End_Date&gt;=U$70)</f>
        <v>0</v>
      </c>
      <c r="V122" s="460">
        <f>(V$70=Hire_Date)*Monthly_Salary+(AND(V$68&lt;&gt;Hire_Month)*U122+AND(V$68=Hire_Month,U122&gt;0)*U122*(1+Annual_Cost_of_Living_Adjustment))*(End_Date&gt;=V$70)</f>
        <v>0</v>
      </c>
      <c r="W122" s="460">
        <f>(W$70=Hire_Date)*Monthly_Salary+(AND(W$68&lt;&gt;Hire_Month)*V122+AND(W$68=Hire_Month,V122&gt;0)*V122*(1+Annual_Cost_of_Living_Adjustment))*(End_Date&gt;=W$70)</f>
        <v>0</v>
      </c>
      <c r="X122" s="460">
        <f>(X$70=Hire_Date)*Monthly_Salary+(AND(X$68&lt;&gt;Hire_Month)*W122+AND(X$68=Hire_Month,W122&gt;0)*W122*(1+Annual_Cost_of_Living_Adjustment))*(End_Date&gt;=X$70)</f>
        <v>0</v>
      </c>
      <c r="Y122" s="460">
        <f>(Y$70=Hire_Date)*Monthly_Salary+(AND(Y$68&lt;&gt;Hire_Month)*X122+AND(Y$68=Hire_Month,X122&gt;0)*X122*(1+Annual_Cost_of_Living_Adjustment))*(End_Date&gt;=Y$70)</f>
        <v>0</v>
      </c>
      <c r="Z122" s="460">
        <f>(Z$70=Hire_Date)*Monthly_Salary+(AND(Z$68&lt;&gt;Hire_Month)*Y122+AND(Z$68=Hire_Month,Y122&gt;0)*Y122*(1+Annual_Cost_of_Living_Adjustment))*(End_Date&gt;=Z$70)</f>
        <v>0</v>
      </c>
      <c r="AA122" s="460">
        <f>(AA$70=Hire_Date)*Monthly_Salary+(AND(AA$68&lt;&gt;Hire_Month)*Z122+AND(AA$68=Hire_Month,Z122&gt;0)*Z122*(1+Annual_Cost_of_Living_Adjustment))*(End_Date&gt;=AA$70)</f>
        <v>0</v>
      </c>
      <c r="AB122" s="460">
        <f>(AB$70=Hire_Date)*Monthly_Salary+(AND(AB$68&lt;&gt;Hire_Month)*AA122+AND(AB$68=Hire_Month,AA122&gt;0)*AA122*(1+Annual_Cost_of_Living_Adjustment))*(End_Date&gt;=AB$70)</f>
        <v>0</v>
      </c>
      <c r="AC122" s="460">
        <f>(AC$70=Hire_Date)*Monthly_Salary+(AND(AC$68&lt;&gt;Hire_Month)*AB122+AND(AC$68=Hire_Month,AB122&gt;0)*AB122*(1+Annual_Cost_of_Living_Adjustment))*(End_Date&gt;=AC$70)</f>
        <v>0</v>
      </c>
      <c r="AD122" s="460">
        <f>(AD$70=Hire_Date)*Monthly_Salary+(AND(AD$68&lt;&gt;Hire_Month)*AC122+AND(AD$68=Hire_Month,AC122&gt;0)*AC122*(1+Annual_Cost_of_Living_Adjustment))*(End_Date&gt;=AD$70)</f>
        <v>0</v>
      </c>
      <c r="AE122" s="460">
        <f>(AE$70=Hire_Date)*Monthly_Salary+(AND(AE$68&lt;&gt;Hire_Month)*AD122+AND(AE$68=Hire_Month,AD122&gt;0)*AD122*(1+Annual_Cost_of_Living_Adjustment))*(End_Date&gt;=AE$70)</f>
        <v>0</v>
      </c>
      <c r="AF122" s="460">
        <f>(AF$70=Hire_Date)*Monthly_Salary+(AND(AF$68&lt;&gt;Hire_Month)*AE122+AND(AF$68=Hire_Month,AE122&gt;0)*AE122*(1+Annual_Cost_of_Living_Adjustment))*(End_Date&gt;=AF$70)</f>
        <v>0</v>
      </c>
      <c r="AG122" s="460">
        <f>(AG$70=Hire_Date)*Monthly_Salary+(AND(AG$68&lt;&gt;Hire_Month)*AF122+AND(AG$68=Hire_Month,AF122&gt;0)*AF122*(1+Annual_Cost_of_Living_Adjustment))*(End_Date&gt;=AG$70)</f>
        <v>0</v>
      </c>
      <c r="AH122" s="460">
        <f>(AH$70=Hire_Date)*Monthly_Salary+(AND(AH$68&lt;&gt;Hire_Month)*AG122+AND(AH$68=Hire_Month,AG122&gt;0)*AG122*(1+Annual_Cost_of_Living_Adjustment))*(End_Date&gt;=AH$70)</f>
        <v>0</v>
      </c>
      <c r="AI122" s="460">
        <f>(AI$70=Hire_Date)*Monthly_Salary+(AND(AI$68&lt;&gt;Hire_Month)*AH122+AND(AI$68=Hire_Month,AH122&gt;0)*AH122*(1+Annual_Cost_of_Living_Adjustment))*(End_Date&gt;=AI$70)</f>
        <v>0</v>
      </c>
      <c r="AJ122" s="460">
        <f>(AJ$70=Hire_Date)*Monthly_Salary+(AND(AJ$68&lt;&gt;Hire_Month)*AI122+AND(AJ$68=Hire_Month,AI122&gt;0)*AI122*(1+Annual_Cost_of_Living_Adjustment))*(End_Date&gt;=AJ$70)</f>
        <v>0</v>
      </c>
      <c r="AK122" s="460">
        <f>(AK$70=Hire_Date)*Monthly_Salary+(AND(AK$68&lt;&gt;Hire_Month)*AJ122+AND(AK$68=Hire_Month,AJ122&gt;0)*AJ122*(1+Annual_Cost_of_Living_Adjustment))*(End_Date&gt;=AK$70)</f>
        <v>0</v>
      </c>
      <c r="AL122" s="460">
        <f>(AL$70=Hire_Date)*Monthly_Salary+(AND(AL$68&lt;&gt;Hire_Month)*AK122+AND(AL$68=Hire_Month,AK122&gt;0)*AK122*(1+Annual_Cost_of_Living_Adjustment))*(End_Date&gt;=AL$70)</f>
        <v>0</v>
      </c>
      <c r="AM122" s="460">
        <f>(AM$70=Hire_Date)*Monthly_Salary+(AND(AM$68&lt;&gt;Hire_Month)*AL122+AND(AM$68=Hire_Month,AL122&gt;0)*AL122*(1+Annual_Cost_of_Living_Adjustment))*(End_Date&gt;=AM$70)</f>
        <v>0</v>
      </c>
      <c r="AN122" s="460">
        <f>(AN$70=Hire_Date)*Monthly_Salary+(AND(AN$68&lt;&gt;Hire_Month)*AM122+AND(AN$68=Hire_Month,AM122&gt;0)*AM122*(1+Annual_Cost_of_Living_Adjustment))*(End_Date&gt;=AN$70)</f>
        <v>0</v>
      </c>
      <c r="AO122" s="460">
        <f>(AO$70=Hire_Date)*Monthly_Salary+(AND(AO$68&lt;&gt;Hire_Month)*AN122+AND(AO$68=Hire_Month,AN122&gt;0)*AN122*(1+Annual_Cost_of_Living_Adjustment))*(End_Date&gt;=AO$70)</f>
        <v>0</v>
      </c>
      <c r="AP122" s="460">
        <f>(AP$70=Hire_Date)*Monthly_Salary+(AND(AP$68&lt;&gt;Hire_Month)*AO122+AND(AP$68=Hire_Month,AO122&gt;0)*AO122*(1+Annual_Cost_of_Living_Adjustment))*(End_Date&gt;=AP$70)</f>
        <v>0</v>
      </c>
      <c r="AQ122" s="460">
        <f>(AQ$70=Hire_Date)*Monthly_Salary+(AND(AQ$68&lt;&gt;Hire_Month)*AP122+AND(AQ$68=Hire_Month,AP122&gt;0)*AP122*(1+Annual_Cost_of_Living_Adjustment))*(End_Date&gt;=AQ$70)</f>
        <v>0</v>
      </c>
      <c r="AR122" s="460">
        <f>(AR$70=Hire_Date)*Monthly_Salary+(AND(AR$68&lt;&gt;Hire_Month)*AQ122+AND(AR$68=Hire_Month,AQ122&gt;0)*AQ122*(1+Annual_Cost_of_Living_Adjustment))*(End_Date&gt;=AR$70)</f>
        <v>0</v>
      </c>
      <c r="AS122" s="460">
        <f>(AS$70=Hire_Date)*Monthly_Salary+(AND(AS$68&lt;&gt;Hire_Month)*AR122+AND(AS$68=Hire_Month,AR122&gt;0)*AR122*(1+Annual_Cost_of_Living_Adjustment))*(End_Date&gt;=AS$70)</f>
        <v>0</v>
      </c>
      <c r="AT122" s="460">
        <f>(AT$70=Hire_Date)*Monthly_Salary+(AND(AT$68&lt;&gt;Hire_Month)*AS122+AND(AT$68=Hire_Month,AS122&gt;0)*AS122*(1+Annual_Cost_of_Living_Adjustment))*(End_Date&gt;=AT$70)</f>
        <v>0</v>
      </c>
      <c r="AU122" s="460">
        <f>(AU$70=Hire_Date)*Monthly_Salary+(AND(AU$68&lt;&gt;Hire_Month)*AT122+AND(AU$68=Hire_Month,AT122&gt;0)*AT122*(1+Annual_Cost_of_Living_Adjustment))*(End_Date&gt;=AU$70)</f>
        <v>0</v>
      </c>
      <c r="AV122" s="460">
        <f>(AV$70=Hire_Date)*Monthly_Salary+(AND(AV$68&lt;&gt;Hire_Month)*AU122+AND(AV$68=Hire_Month,AU122&gt;0)*AU122*(1+Annual_Cost_of_Living_Adjustment))*(End_Date&gt;=AV$70)</f>
        <v>0</v>
      </c>
      <c r="AW122" s="460">
        <f>(AW$70=Hire_Date)*Monthly_Salary+(AND(AW$68&lt;&gt;Hire_Month)*AV122+AND(AW$68=Hire_Month,AV122&gt;0)*AV122*(1+Annual_Cost_of_Living_Adjustment))*(End_Date&gt;=AW$70)</f>
        <v>0</v>
      </c>
      <c r="AX122" s="460">
        <f>(AX$70=Hire_Date)*Monthly_Salary+(AND(AX$68&lt;&gt;Hire_Month)*AW122+AND(AX$68=Hire_Month,AW122&gt;0)*AW122*(1+Annual_Cost_of_Living_Adjustment))*(End_Date&gt;=AX$70)</f>
        <v>0</v>
      </c>
      <c r="AY122" s="460">
        <f>(AY$70=Hire_Date)*Monthly_Salary+(AND(AY$68&lt;&gt;Hire_Month)*AX122+AND(AY$68=Hire_Month,AX122&gt;0)*AX122*(1+Annual_Cost_of_Living_Adjustment))*(End_Date&gt;=AY$70)</f>
        <v>0</v>
      </c>
      <c r="AZ122" s="460">
        <f>(AZ$70=Hire_Date)*Monthly_Salary+(AND(AZ$68&lt;&gt;Hire_Month)*AY122+AND(AZ$68=Hire_Month,AY122&gt;0)*AY122*(1+Annual_Cost_of_Living_Adjustment))*(End_Date&gt;=AZ$70)</f>
        <v>0</v>
      </c>
      <c r="BA122" s="460">
        <f>(BA$70=Hire_Date)*Monthly_Salary+(AND(BA$68&lt;&gt;Hire_Month)*AZ122+AND(BA$68=Hire_Month,AZ122&gt;0)*AZ122*(1+Annual_Cost_of_Living_Adjustment))*(End_Date&gt;=BA$70)</f>
        <v>0</v>
      </c>
      <c r="BB122" s="460">
        <f>(BB$70=Hire_Date)*Monthly_Salary+(AND(BB$68&lt;&gt;Hire_Month)*BA122+AND(BB$68=Hire_Month,BA122&gt;0)*BA122*(1+Annual_Cost_of_Living_Adjustment))*(End_Date&gt;=BB$70)</f>
        <v>0</v>
      </c>
      <c r="BC122" s="460">
        <f>(BC$70=Hire_Date)*Monthly_Salary+(AND(BC$68&lt;&gt;Hire_Month)*BB122+AND(BC$68=Hire_Month,BB122&gt;0)*BB122*(1+Annual_Cost_of_Living_Adjustment))*(End_Date&gt;=BC$70)</f>
        <v>0</v>
      </c>
      <c r="BD122" s="460">
        <f>(BD$70=Hire_Date)*Monthly_Salary+(AND(BD$68&lt;&gt;Hire_Month)*BC122+AND(BD$68=Hire_Month,BC122&gt;0)*BC122*(1+Annual_Cost_of_Living_Adjustment))*(End_Date&gt;=BD$70)</f>
        <v>0</v>
      </c>
      <c r="BE122" s="460">
        <f>(BE$70=Hire_Date)*Monthly_Salary+(AND(BE$68&lt;&gt;Hire_Month)*BD122+AND(BE$68=Hire_Month,BD122&gt;0)*BD122*(1+Annual_Cost_of_Living_Adjustment))*(End_Date&gt;=BE$70)</f>
        <v>0</v>
      </c>
      <c r="BF122" s="460">
        <f>(BF$70=Hire_Date)*Monthly_Salary+(AND(BF$68&lt;&gt;Hire_Month)*BE122+AND(BF$68=Hire_Month,BE122&gt;0)*BE122*(1+Annual_Cost_of_Living_Adjustment))*(End_Date&gt;=BF$70)</f>
        <v>0</v>
      </c>
      <c r="BG122" s="460">
        <f>(BG$70=Hire_Date)*Monthly_Salary+(AND(BG$68&lt;&gt;Hire_Month)*BF122+AND(BG$68=Hire_Month,BF122&gt;0)*BF122*(1+Annual_Cost_of_Living_Adjustment))*(End_Date&gt;=BG$70)</f>
        <v>0</v>
      </c>
      <c r="BH122" s="460">
        <f>(BH$70=Hire_Date)*Monthly_Salary+(AND(BH$68&lt;&gt;Hire_Month)*BG122+AND(BH$68=Hire_Month,BG122&gt;0)*BG122*(1+Annual_Cost_of_Living_Adjustment))*(End_Date&gt;=BH$70)</f>
        <v>0</v>
      </c>
      <c r="BI122" s="460">
        <f>(BI$70=Hire_Date)*Monthly_Salary+(AND(BI$68&lt;&gt;Hire_Month)*BH122+AND(BI$68=Hire_Month,BH122&gt;0)*BH122*(1+Annual_Cost_of_Living_Adjustment))*(End_Date&gt;=BI$70)</f>
        <v>0</v>
      </c>
      <c r="BJ122" s="460">
        <f>(BJ$70=Hire_Date)*Monthly_Salary+(AND(BJ$68&lt;&gt;Hire_Month)*BI122+AND(BJ$68=Hire_Month,BI122&gt;0)*BI122*(1+Annual_Cost_of_Living_Adjustment))*(End_Date&gt;=BJ$70)</f>
        <v>0</v>
      </c>
      <c r="BK122" s="460">
        <f>(BK$70=Hire_Date)*Monthly_Salary+(AND(BK$68&lt;&gt;Hire_Month)*BJ122+AND(BK$68=Hire_Month,BJ122&gt;0)*BJ122*(1+Annual_Cost_of_Living_Adjustment))*(End_Date&gt;=BK$70)</f>
        <v>0</v>
      </c>
      <c r="BL122" s="460">
        <f>(BL$70=Hire_Date)*Monthly_Salary+(AND(BL$68&lt;&gt;Hire_Month)*BK122+AND(BL$68=Hire_Month,BK122&gt;0)*BK122*(1+Annual_Cost_of_Living_Adjustment))*(End_Date&gt;=BL$70)</f>
        <v>0</v>
      </c>
      <c r="BM122" s="460">
        <f>(BM$70=Hire_Date)*Monthly_Salary+(AND(BM$68&lt;&gt;Hire_Month)*BL122+AND(BM$68=Hire_Month,BL122&gt;0)*BL122*(1+Annual_Cost_of_Living_Adjustment))*(End_Date&gt;=BM$70)</f>
        <v>0</v>
      </c>
      <c r="BN122" s="460">
        <f>(BN$70=Hire_Date)*Monthly_Salary+(AND(BN$68&lt;&gt;Hire_Month)*BM122+AND(BN$68=Hire_Month,BM122&gt;0)*BM122*(1+Annual_Cost_of_Living_Adjustment))*(End_Date&gt;=BN$70)</f>
        <v>0</v>
      </c>
      <c r="BO122" s="460">
        <f>(BO$70=Hire_Date)*Monthly_Salary+(AND(BO$68&lt;&gt;Hire_Month)*BN122+AND(BO$68=Hire_Month,BN122&gt;0)*BN122*(1+Annual_Cost_of_Living_Adjustment))*(End_Date&gt;=BO$70)</f>
        <v>0</v>
      </c>
      <c r="BP122" s="460">
        <f>(BP$70=Hire_Date)*Monthly_Salary+(AND(BP$68&lt;&gt;Hire_Month)*BO122+AND(BP$68=Hire_Month,BO122&gt;0)*BO122*(1+Annual_Cost_of_Living_Adjustment))*(End_Date&gt;=BP$70)</f>
        <v>0</v>
      </c>
      <c r="BQ122" s="460">
        <f>(BQ$70=Hire_Date)*Monthly_Salary+(AND(BQ$68&lt;&gt;Hire_Month)*BP122+AND(BQ$68=Hire_Month,BP122&gt;0)*BP122*(1+Annual_Cost_of_Living_Adjustment))*(End_Date&gt;=BQ$70)</f>
        <v>0</v>
      </c>
      <c r="BR122" s="460">
        <f>(BR$70=Hire_Date)*Monthly_Salary+(AND(BR$68&lt;&gt;Hire_Month)*BQ122+AND(BR$68=Hire_Month,BQ122&gt;0)*BQ122*(1+Annual_Cost_of_Living_Adjustment))*(End_Date&gt;=BR$70)</f>
        <v>0</v>
      </c>
      <c r="BS122" s="460">
        <f>(BS$70=Hire_Date)*Monthly_Salary+(AND(BS$68&lt;&gt;Hire_Month)*BR122+AND(BS$68=Hire_Month,BR122&gt;0)*BR122*(1+Annual_Cost_of_Living_Adjustment))*(End_Date&gt;=BS$70)</f>
        <v>0</v>
      </c>
      <c r="BT122" s="460">
        <f>(BT$70=Hire_Date)*Monthly_Salary+(AND(BT$68&lt;&gt;Hire_Month)*BS122+AND(BT$68=Hire_Month,BS122&gt;0)*BS122*(1+Annual_Cost_of_Living_Adjustment))*(End_Date&gt;=BT$70)</f>
        <v>0</v>
      </c>
      <c r="BU122" s="460">
        <f>(BU$70=Hire_Date)*Monthly_Salary+(AND(BU$68&lt;&gt;Hire_Month)*BT122+AND(BU$68=Hire_Month,BT122&gt;0)*BT122*(1+Annual_Cost_of_Living_Adjustment))*(End_Date&gt;=BU$70)</f>
        <v>0</v>
      </c>
      <c r="BV122" s="460">
        <f>(BV$70=Hire_Date)*Monthly_Salary+(AND(BV$68&lt;&gt;Hire_Month)*BU122+AND(BV$68=Hire_Month,BU122&gt;0)*BU122*(1+Annual_Cost_of_Living_Adjustment))*(End_Date&gt;=BV$70)</f>
        <v>0</v>
      </c>
      <c r="BW122" s="460">
        <f>(BW$70=Hire_Date)*Monthly_Salary+(AND(BW$68&lt;&gt;Hire_Month)*BV122+AND(BW$68=Hire_Month,BV122&gt;0)*BV122*(1+Annual_Cost_of_Living_Adjustment))*(End_Date&gt;=BW$70)</f>
        <v>0</v>
      </c>
      <c r="BX122" s="460">
        <f>(BX$70=Hire_Date)*Monthly_Salary+(AND(BX$68&lt;&gt;Hire_Month)*BW122+AND(BX$68=Hire_Month,BW122&gt;0)*BW122*(1+Annual_Cost_of_Living_Adjustment))*(End_Date&gt;=BX$70)</f>
        <v>0</v>
      </c>
      <c r="BY122" s="460">
        <f>(BY$70=Hire_Date)*Monthly_Salary+(AND(BY$68&lt;&gt;Hire_Month)*BX122+AND(BY$68=Hire_Month,BX122&gt;0)*BX122*(1+Annual_Cost_of_Living_Adjustment))*(End_Date&gt;=BY$70)</f>
        <v>0</v>
      </c>
      <c r="BZ122" s="460">
        <f>(BZ$70=Hire_Date)*Monthly_Salary+(AND(BZ$68&lt;&gt;Hire_Month)*BY122+AND(BZ$68=Hire_Month,BY122&gt;0)*BY122*(1+Annual_Cost_of_Living_Adjustment))*(End_Date&gt;=BZ$70)</f>
        <v>0</v>
      </c>
      <c r="CA122" s="460">
        <f>(CA$70=Hire_Date)*Monthly_Salary+(AND(CA$68&lt;&gt;Hire_Month)*BZ122+AND(CA$68=Hire_Month,BZ122&gt;0)*BZ122*(1+Annual_Cost_of_Living_Adjustment))*(End_Date&gt;=CA$70)</f>
        <v>0</v>
      </c>
      <c r="CB122" s="460">
        <f>(CB$70=Hire_Date)*Monthly_Salary+(AND(CB$68&lt;&gt;Hire_Month)*CA122+AND(CB$68=Hire_Month,CA122&gt;0)*CA122*(1+Annual_Cost_of_Living_Adjustment))*(End_Date&gt;=CB$70)</f>
        <v>0</v>
      </c>
      <c r="CC122" s="460">
        <f>(CC$70=Hire_Date)*Monthly_Salary+(AND(CC$68&lt;&gt;Hire_Month)*CB122+AND(CC$68=Hire_Month,CB122&gt;0)*CB122*(1+Annual_Cost_of_Living_Adjustment))*(End_Date&gt;=CC$70)</f>
        <v>0</v>
      </c>
      <c r="CD122" s="460">
        <f>(CD$70=Hire_Date)*Monthly_Salary+(AND(CD$68&lt;&gt;Hire_Month)*CC122+AND(CD$68=Hire_Month,CC122&gt;0)*CC122*(1+Annual_Cost_of_Living_Adjustment))*(End_Date&gt;=CD$70)</f>
        <v>0</v>
      </c>
      <c r="CE122" s="460">
        <f>(CE$70=Hire_Date)*Monthly_Salary+(AND(CE$68&lt;&gt;Hire_Month)*CD122+AND(CE$68=Hire_Month,CD122&gt;0)*CD122*(1+Annual_Cost_of_Living_Adjustment))*(End_Date&gt;=CE$70)</f>
        <v>0</v>
      </c>
      <c r="CF122" s="460">
        <f>(CF$70=Hire_Date)*Monthly_Salary+(AND(CF$68&lt;&gt;Hire_Month)*CE122+AND(CF$68=Hire_Month,CE122&gt;0)*CE122*(1+Annual_Cost_of_Living_Adjustment))*(End_Date&gt;=CF$70)</f>
        <v>0</v>
      </c>
      <c r="CG122" s="460">
        <f>(CG$70=Hire_Date)*Monthly_Salary+(AND(CG$68&lt;&gt;Hire_Month)*CF122+AND(CG$68=Hire_Month,CF122&gt;0)*CF122*(1+Annual_Cost_of_Living_Adjustment))*(End_Date&gt;=CG$70)</f>
        <v>0</v>
      </c>
      <c r="CH122" s="460">
        <f>(CH$70=Hire_Date)*Monthly_Salary+(AND(CH$68&lt;&gt;Hire_Month)*CG122+AND(CH$68=Hire_Month,CG122&gt;0)*CG122*(1+Annual_Cost_of_Living_Adjustment))*(End_Date&gt;=CH$70)</f>
        <v>0</v>
      </c>
      <c r="CI122" s="460">
        <f>(CI$70=Hire_Date)*Monthly_Salary+(AND(CI$68&lt;&gt;Hire_Month)*CH122+AND(CI$68=Hire_Month,CH122&gt;0)*CH122*(1+Annual_Cost_of_Living_Adjustment))*(End_Date&gt;=CI$70)</f>
        <v>0</v>
      </c>
      <c r="CJ122" s="460">
        <f>(CJ$70=Hire_Date)*Monthly_Salary+(AND(CJ$68&lt;&gt;Hire_Month)*CI122+AND(CJ$68=Hire_Month,CI122&gt;0)*CI122*(1+Annual_Cost_of_Living_Adjustment))*(End_Date&gt;=CJ$70)</f>
        <v>0</v>
      </c>
      <c r="CK122" s="460">
        <f>(CK$70=Hire_Date)*Monthly_Salary+(AND(CK$68&lt;&gt;Hire_Month)*CJ122+AND(CK$68=Hire_Month,CJ122&gt;0)*CJ122*(1+Annual_Cost_of_Living_Adjustment))*(End_Date&gt;=CK$70)</f>
        <v>0</v>
      </c>
      <c r="CL122" s="460">
        <f>(CL$70=Hire_Date)*Monthly_Salary+(AND(CL$68&lt;&gt;Hire_Month)*CK122+AND(CL$68=Hire_Month,CK122&gt;0)*CK122*(1+Annual_Cost_of_Living_Adjustment))*(End_Date&gt;=CL$70)</f>
        <v>0</v>
      </c>
      <c r="CM122" s="460">
        <f>(CM$70=Hire_Date)*Monthly_Salary+(AND(CM$68&lt;&gt;Hire_Month)*CL122+AND(CM$68=Hire_Month,CL122&gt;0)*CL122*(1+Annual_Cost_of_Living_Adjustment))*(End_Date&gt;=CM$70)</f>
        <v>0</v>
      </c>
      <c r="CN122" s="460">
        <f>(CN$70=Hire_Date)*Monthly_Salary+(AND(CN$68&lt;&gt;Hire_Month)*CM122+AND(CN$68=Hire_Month,CM122&gt;0)*CM122*(1+Annual_Cost_of_Living_Adjustment))*(End_Date&gt;=CN$70)</f>
        <v>0</v>
      </c>
      <c r="CO122" s="460">
        <f>(CO$70=Hire_Date)*Monthly_Salary+(AND(CO$68&lt;&gt;Hire_Month)*CN122+AND(CO$68=Hire_Month,CN122&gt;0)*CN122*(1+Annual_Cost_of_Living_Adjustment))*(End_Date&gt;=CO$70)</f>
        <v>0</v>
      </c>
      <c r="CP122" s="460">
        <f>(CP$70=Hire_Date)*Monthly_Salary+(AND(CP$68&lt;&gt;Hire_Month)*CO122+AND(CP$68=Hire_Month,CO122&gt;0)*CO122*(1+Annual_Cost_of_Living_Adjustment))*(End_Date&gt;=CP$70)</f>
        <v>0</v>
      </c>
      <c r="CQ122" s="460">
        <f>(CQ$70=Hire_Date)*Monthly_Salary+(AND(CQ$68&lt;&gt;Hire_Month)*CP122+AND(CQ$68=Hire_Month,CP122&gt;0)*CP122*(1+Annual_Cost_of_Living_Adjustment))*(End_Date&gt;=CQ$70)</f>
        <v>0</v>
      </c>
      <c r="CR122" s="460">
        <f>(CR$70=Hire_Date)*Monthly_Salary+(AND(CR$68&lt;&gt;Hire_Month)*CQ122+AND(CR$68=Hire_Month,CQ122&gt;0)*CQ122*(1+Annual_Cost_of_Living_Adjustment))*(End_Date&gt;=CR$70)</f>
        <v>0</v>
      </c>
      <c r="CS122" s="460">
        <f>(CS$70=Hire_Date)*Monthly_Salary+(AND(CS$68&lt;&gt;Hire_Month)*CR122+AND(CS$68=Hire_Month,CR122&gt;0)*CR122*(1+Annual_Cost_of_Living_Adjustment))*(End_Date&gt;=CS$70)</f>
        <v>0</v>
      </c>
      <c r="CT122" s="460">
        <f>(CT$70=Hire_Date)*Monthly_Salary+(AND(CT$68&lt;&gt;Hire_Month)*CS122+AND(CT$68=Hire_Month,CS122&gt;0)*CS122*(1+Annual_Cost_of_Living_Adjustment))*(End_Date&gt;=CT$70)</f>
        <v>0</v>
      </c>
      <c r="CU122" s="460">
        <f>(CU$70=Hire_Date)*Monthly_Salary+(AND(CU$68&lt;&gt;Hire_Month)*CT122+AND(CU$68=Hire_Month,CT122&gt;0)*CT122*(1+Annual_Cost_of_Living_Adjustment))*(End_Date&gt;=CU$70)</f>
        <v>0</v>
      </c>
      <c r="CV122" s="460">
        <f>(CV$70=Hire_Date)*Monthly_Salary+(AND(CV$68&lt;&gt;Hire_Month)*CU122+AND(CV$68=Hire_Month,CU122&gt;0)*CU122*(1+Annual_Cost_of_Living_Adjustment))*(End_Date&gt;=CV$70)</f>
        <v>0</v>
      </c>
      <c r="CW122" s="460">
        <f>(CW$70=Hire_Date)*Monthly_Salary+(AND(CW$68&lt;&gt;Hire_Month)*CV122+AND(CW$68=Hire_Month,CV122&gt;0)*CV122*(1+Annual_Cost_of_Living_Adjustment))*(End_Date&gt;=CW$70)</f>
        <v>0</v>
      </c>
      <c r="CX122" s="460">
        <f>(CX$70=Hire_Date)*Monthly_Salary+(AND(CX$68&lt;&gt;Hire_Month)*CW122+AND(CX$68=Hire_Month,CW122&gt;0)*CW122*(1+Annual_Cost_of_Living_Adjustment))*(End_Date&gt;=CX$70)</f>
        <v>0</v>
      </c>
      <c r="CY122" s="460">
        <f>(CY$70=Hire_Date)*Monthly_Salary+(AND(CY$68&lt;&gt;Hire_Month)*CX122+AND(CY$68=Hire_Month,CX122&gt;0)*CX122*(1+Annual_Cost_of_Living_Adjustment))*(End_Date&gt;=CY$70)</f>
        <v>0</v>
      </c>
      <c r="CZ122" s="460">
        <f>(CZ$70=Hire_Date)*Monthly_Salary+(AND(CZ$68&lt;&gt;Hire_Month)*CY122+AND(CZ$68=Hire_Month,CY122&gt;0)*CY122*(1+Annual_Cost_of_Living_Adjustment))*(End_Date&gt;=CZ$70)</f>
        <v>0</v>
      </c>
      <c r="DA122" s="460">
        <f>(DA$70=Hire_Date)*Monthly_Salary+(AND(DA$68&lt;&gt;Hire_Month)*CZ122+AND(DA$68=Hire_Month,CZ122&gt;0)*CZ122*(1+Annual_Cost_of_Living_Adjustment))*(End_Date&gt;=DA$70)</f>
        <v>0</v>
      </c>
      <c r="DB122" s="460">
        <f>(DB$70=Hire_Date)*Monthly_Salary+(AND(DB$68&lt;&gt;Hire_Month)*DA122+AND(DB$68=Hire_Month,DA122&gt;0)*DA122*(1+Annual_Cost_of_Living_Adjustment))*(End_Date&gt;=DB$70)</f>
        <v>0</v>
      </c>
      <c r="DC122" s="460">
        <f>(DC$70=Hire_Date)*Monthly_Salary+(AND(DC$68&lt;&gt;Hire_Month)*DB122+AND(DC$68=Hire_Month,DB122&gt;0)*DB122*(1+Annual_Cost_of_Living_Adjustment))*(End_Date&gt;=DC$70)</f>
        <v>0</v>
      </c>
      <c r="DD122" s="460">
        <f>(DD$70=Hire_Date)*Monthly_Salary+(AND(DD$68&lt;&gt;Hire_Month)*DC122+AND(DD$68=Hire_Month,DC122&gt;0)*DC122*(1+Annual_Cost_of_Living_Adjustment))*(End_Date&gt;=DD$70)</f>
        <v>0</v>
      </c>
      <c r="DE122" s="460">
        <f>(DE$70=Hire_Date)*Monthly_Salary+(AND(DE$68&lt;&gt;Hire_Month)*DD122+AND(DE$68=Hire_Month,DD122&gt;0)*DD122*(1+Annual_Cost_of_Living_Adjustment))*(End_Date&gt;=DE$70)</f>
        <v>0</v>
      </c>
      <c r="DF122" s="460">
        <f>(DF$70=Hire_Date)*Monthly_Salary+(AND(DF$68&lt;&gt;Hire_Month)*DE122+AND(DF$68=Hire_Month,DE122&gt;0)*DE122*(1+Annual_Cost_of_Living_Adjustment))*(End_Date&gt;=DF$70)</f>
        <v>0</v>
      </c>
      <c r="DG122" s="460">
        <f>(DG$70=Hire_Date)*Monthly_Salary+(AND(DG$68&lt;&gt;Hire_Month)*DF122+AND(DG$68=Hire_Month,DF122&gt;0)*DF122*(1+Annual_Cost_of_Living_Adjustment))*(End_Date&gt;=DG$70)</f>
        <v>0</v>
      </c>
      <c r="DH122" s="460">
        <f>(DH$70=Hire_Date)*Monthly_Salary+(AND(DH$68&lt;&gt;Hire_Month)*DG122+AND(DH$68=Hire_Month,DG122&gt;0)*DG122*(1+Annual_Cost_of_Living_Adjustment))*(End_Date&gt;=DH$70)</f>
        <v>0</v>
      </c>
      <c r="DI122" s="460">
        <f>(DI$70=Hire_Date)*Monthly_Salary+(AND(DI$68&lt;&gt;Hire_Month)*DH122+AND(DI$68=Hire_Month,DH122&gt;0)*DH122*(1+Annual_Cost_of_Living_Adjustment))*(End_Date&gt;=DI$70)</f>
        <v>0</v>
      </c>
      <c r="DJ122" s="460">
        <f>(DJ$70=Hire_Date)*Monthly_Salary+(AND(DJ$68&lt;&gt;Hire_Month)*DI122+AND(DJ$68=Hire_Month,DI122&gt;0)*DI122*(1+Annual_Cost_of_Living_Adjustment))*(End_Date&gt;=DJ$70)</f>
        <v>0</v>
      </c>
      <c r="DK122" s="460">
        <f>(DK$70=Hire_Date)*Monthly_Salary+(AND(DK$68&lt;&gt;Hire_Month)*DJ122+AND(DK$68=Hire_Month,DJ122&gt;0)*DJ122*(1+Annual_Cost_of_Living_Adjustment))*(End_Date&gt;=DK$70)</f>
        <v>0</v>
      </c>
      <c r="DL122" s="460">
        <f>(DL$70=Hire_Date)*Monthly_Salary+(AND(DL$68&lt;&gt;Hire_Month)*DK122+AND(DL$68=Hire_Month,DK122&gt;0)*DK122*(1+Annual_Cost_of_Living_Adjustment))*(End_Date&gt;=DL$70)</f>
        <v>0</v>
      </c>
      <c r="DM122" s="460">
        <f>(DM$70=Hire_Date)*Monthly_Salary+(AND(DM$68&lt;&gt;Hire_Month)*DL122+AND(DM$68=Hire_Month,DL122&gt;0)*DL122*(1+Annual_Cost_of_Living_Adjustment))*(End_Date&gt;=DM$70)</f>
        <v>0</v>
      </c>
      <c r="DN122" s="460">
        <f>(DN$70=Hire_Date)*Monthly_Salary+(AND(DN$68&lt;&gt;Hire_Month)*DM122+AND(DN$68=Hire_Month,DM122&gt;0)*DM122*(1+Annual_Cost_of_Living_Adjustment))*(End_Date&gt;=DN$70)</f>
        <v>0</v>
      </c>
      <c r="DO122" s="460">
        <f>(DO$70=Hire_Date)*Monthly_Salary+(AND(DO$68&lt;&gt;Hire_Month)*DN122+AND(DO$68=Hire_Month,DN122&gt;0)*DN122*(1+Annual_Cost_of_Living_Adjustment))*(End_Date&gt;=DO$70)</f>
        <v>0</v>
      </c>
      <c r="DP122" s="460">
        <f>(DP$70=Hire_Date)*Monthly_Salary+(AND(DP$68&lt;&gt;Hire_Month)*DO122+AND(DP$68=Hire_Month,DO122&gt;0)*DO122*(1+Annual_Cost_of_Living_Adjustment))*(End_Date&gt;=DP$70)</f>
        <v>0</v>
      </c>
      <c r="DQ122" s="460">
        <f>(DQ$70=Hire_Date)*Monthly_Salary+(AND(DQ$68&lt;&gt;Hire_Month)*DP122+AND(DQ$68=Hire_Month,DP122&gt;0)*DP122*(1+Annual_Cost_of_Living_Adjustment))*(End_Date&gt;=DQ$70)</f>
        <v>0</v>
      </c>
      <c r="DR122" s="460">
        <f>(DR$70=Hire_Date)*Monthly_Salary+(AND(DR$68&lt;&gt;Hire_Month)*DQ122+AND(DR$68=Hire_Month,DQ122&gt;0)*DQ122*(1+Annual_Cost_of_Living_Adjustment))*(End_Date&gt;=DR$70)</f>
        <v>0</v>
      </c>
      <c r="DS122" s="460">
        <f>(DS$70=Hire_Date)*Monthly_Salary+(AND(DS$68&lt;&gt;Hire_Month)*DR122+AND(DS$68=Hire_Month,DR122&gt;0)*DR122*(1+Annual_Cost_of_Living_Adjustment))*(End_Date&gt;=DS$70)</f>
        <v>0</v>
      </c>
      <c r="DT122" s="460">
        <f>(DT$70=Hire_Date)*Monthly_Salary+(AND(DT$68&lt;&gt;Hire_Month)*DS122+AND(DT$68=Hire_Month,DS122&gt;0)*DS122*(1+Annual_Cost_of_Living_Adjustment))*(End_Date&gt;=DT$70)</f>
        <v>0</v>
      </c>
      <c r="DU122" s="460">
        <f>(DU$70=Hire_Date)*Monthly_Salary+(AND(DU$68&lt;&gt;Hire_Month)*DT122+AND(DU$68=Hire_Month,DT122&gt;0)*DT122*(1+Annual_Cost_of_Living_Adjustment))*(End_Date&gt;=DU$70)</f>
        <v>0</v>
      </c>
      <c r="DV122" s="460">
        <f>(DV$70=Hire_Date)*Monthly_Salary+(AND(DV$68&lt;&gt;Hire_Month)*DU122+AND(DV$68=Hire_Month,DU122&gt;0)*DU122*(1+Annual_Cost_of_Living_Adjustment))*(End_Date&gt;=DV$70)</f>
        <v>0</v>
      </c>
      <c r="DW122" s="460">
        <f>(DW$70=Hire_Date)*Monthly_Salary+(AND(DW$68&lt;&gt;Hire_Month)*DV122+AND(DW$68=Hire_Month,DV122&gt;0)*DV122*(1+Annual_Cost_of_Living_Adjustment))*(End_Date&gt;=DW$70)</f>
        <v>0</v>
      </c>
      <c r="DX122" s="460">
        <f>(DX$70=Hire_Date)*Monthly_Salary+(AND(DX$68&lt;&gt;Hire_Month)*DW122+AND(DX$68=Hire_Month,DW122&gt;0)*DW122*(1+Annual_Cost_of_Living_Adjustment))*(End_Date&gt;=DX$70)</f>
        <v>0</v>
      </c>
      <c r="DY122" s="460">
        <f>(DY$70=Hire_Date)*Monthly_Salary+(AND(DY$68&lt;&gt;Hire_Month)*DX122+AND(DY$68=Hire_Month,DX122&gt;0)*DX122*(1+Annual_Cost_of_Living_Adjustment))*(End_Date&gt;=DY$70)</f>
        <v>0</v>
      </c>
      <c r="DZ122" s="460">
        <f>(DZ$70=Hire_Date)*Monthly_Salary+(AND(DZ$68&lt;&gt;Hire_Month)*DY122+AND(DZ$68=Hire_Month,DY122&gt;0)*DY122*(1+Annual_Cost_of_Living_Adjustment))*(End_Date&gt;=DZ$70)</f>
        <v>0</v>
      </c>
      <c r="EA122" s="460">
        <f>(EA$70=Hire_Date)*Monthly_Salary+(AND(EA$68&lt;&gt;Hire_Month)*DZ122+AND(EA$68=Hire_Month,DZ122&gt;0)*DZ122*(1+Annual_Cost_of_Living_Adjustment))*(End_Date&gt;=EA$70)</f>
        <v>0</v>
      </c>
      <c r="EB122" s="460">
        <f>(EB$70=Hire_Date)*Monthly_Salary+(AND(EB$68&lt;&gt;Hire_Month)*EA122+AND(EB$68=Hire_Month,EA122&gt;0)*EA122*(1+Annual_Cost_of_Living_Adjustment))*(End_Date&gt;=EB$70)</f>
        <v>0</v>
      </c>
      <c r="EC122" s="460">
        <f>(EC$70=Hire_Date)*Monthly_Salary+(AND(EC$68&lt;&gt;Hire_Month)*EB122+AND(EC$68=Hire_Month,EB122&gt;0)*EB122*(1+Annual_Cost_of_Living_Adjustment))*(End_Date&gt;=EC$70)</f>
        <v>0</v>
      </c>
      <c r="ED122" s="460">
        <f>(ED$70=Hire_Date)*Monthly_Salary+(AND(ED$68&lt;&gt;Hire_Month)*EC122+AND(ED$68=Hire_Month,EC122&gt;0)*EC122*(1+Annual_Cost_of_Living_Adjustment))*(End_Date&gt;=ED$70)</f>
        <v>0</v>
      </c>
      <c r="EE122" s="460">
        <f>(EE$70=Hire_Date)*Monthly_Salary+(AND(EE$68&lt;&gt;Hire_Month)*ED122+AND(EE$68=Hire_Month,ED122&gt;0)*ED122*(1+Annual_Cost_of_Living_Adjustment))*(End_Date&gt;=EE$70)</f>
        <v>0</v>
      </c>
      <c r="EF122" s="461">
        <f>(EF$70=Hire_Date)*Monthly_Salary+(AND(EF$68&lt;&gt;Hire_Month)*EE122+AND(EF$68=Hire_Month,EE122&gt;0)*EE122*(1+Annual_Cost_of_Living_Adjustment))*(End_Date&gt;=EF$70)</f>
        <v>0</v>
      </c>
      <c r="EG122" s="461">
        <f>(EG$70=Hire_Date)*Monthly_Salary+(AND(EG$68&lt;&gt;Hire_Month)*EF122+AND(EG$68=Hire_Month,EF122&gt;0)*EF122*(1+Annual_Cost_of_Living_Adjustment))*(End_Date&gt;=EG$70)</f>
        <v>0</v>
      </c>
      <c r="EH122" s="461">
        <f>(EH$70=Hire_Date)*Monthly_Salary+(AND(EH$68&lt;&gt;Hire_Month)*EG122+AND(EH$68=Hire_Month,EG122&gt;0)*EG122*(1+Annual_Cost_of_Living_Adjustment))*(End_Date&gt;=EH$70)</f>
        <v>0</v>
      </c>
      <c r="EI122" s="461">
        <f>(EI$70=Hire_Date)*Monthly_Salary+(AND(EI$68&lt;&gt;Hire_Month)*EH122+AND(EI$68=Hire_Month,EH122&gt;0)*EH122*(1+Annual_Cost_of_Living_Adjustment))*(End_Date&gt;=EI$70)</f>
        <v>0</v>
      </c>
      <c r="EJ122" s="461">
        <f>(EJ$70=Hire_Date)*Monthly_Salary+(AND(EJ$68&lt;&gt;Hire_Month)*EI122+AND(EJ$68=Hire_Month,EI122&gt;0)*EI122*(1+Annual_Cost_of_Living_Adjustment))*(End_Date&gt;=EJ$70)</f>
        <v>0</v>
      </c>
      <c r="EK122" s="461">
        <f>(EK$70=Hire_Date)*Monthly_Salary+(AND(EK$68&lt;&gt;Hire_Month)*EJ122+AND(EK$68=Hire_Month,EJ122&gt;0)*EJ122*(1+Annual_Cost_of_Living_Adjustment))*(End_Date&gt;=EK$70)</f>
        <v>0</v>
      </c>
      <c r="EL122" s="461">
        <f>(EL$70=Hire_Date)*Monthly_Salary+(AND(EL$68&lt;&gt;Hire_Month)*EK122+AND(EL$68=Hire_Month,EK122&gt;0)*EK122*(1+Annual_Cost_of_Living_Adjustment))*(End_Date&gt;=EL$70)</f>
        <v>0</v>
      </c>
      <c r="EM122" s="461">
        <f>(EM$70=Hire_Date)*Monthly_Salary+(AND(EM$68&lt;&gt;Hire_Month)*EL122+AND(EM$68=Hire_Month,EL122&gt;0)*EL122*(1+Annual_Cost_of_Living_Adjustment))*(End_Date&gt;=EM$70)</f>
        <v>0</v>
      </c>
      <c r="EN122" s="461">
        <f>(EN$70=Hire_Date)*Monthly_Salary+(AND(EN$68&lt;&gt;Hire_Month)*EM122+AND(EN$68=Hire_Month,EM122&gt;0)*EM122*(1+Annual_Cost_of_Living_Adjustment))*(End_Date&gt;=EN$70)</f>
        <v>0</v>
      </c>
      <c r="EO122" s="461">
        <f>(EO$70=Hire_Date)*Monthly_Salary+(AND(EO$68&lt;&gt;Hire_Month)*EN122+AND(EO$68=Hire_Month,EN122&gt;0)*EN122*(1+Annual_Cost_of_Living_Adjustment))*(End_Date&gt;=EO$70)</f>
        <v>0</v>
      </c>
      <c r="EP122" s="461">
        <f>(EP$70=Hire_Date)*Monthly_Salary+(AND(EP$68&lt;&gt;Hire_Month)*EO122+AND(EP$68=Hire_Month,EO122&gt;0)*EO122*(1+Annual_Cost_of_Living_Adjustment))*(End_Date&gt;=EP$70)</f>
        <v>0</v>
      </c>
      <c r="EQ122" s="461">
        <f>(EQ$70=Hire_Date)*Monthly_Salary+(AND(EQ$68&lt;&gt;Hire_Month)*EP122+AND(EQ$68=Hire_Month,EP122&gt;0)*EP122*(1+Annual_Cost_of_Living_Adjustment))*(End_Date&gt;=EQ$70)</f>
        <v>0</v>
      </c>
      <c r="ER122" s="461">
        <f>(ER$70=Hire_Date)*Monthly_Salary+(AND(ER$68&lt;&gt;Hire_Month)*EQ122+AND(ER$68=Hire_Month,EQ122&gt;0)*EQ122*(1+Annual_Cost_of_Living_Adjustment))*(End_Date&gt;=ER$70)</f>
        <v>0</v>
      </c>
      <c r="ES122" s="371"/>
      <c r="ET122" s="1"/>
      <c r="EU122" s="390"/>
      <c r="EV122" s="462" t="str">
        <f t="shared" si="100"/>
        <v/>
      </c>
      <c r="EW122" s="463">
        <f>($K122&lt;DATE(Starting_Year,1,1))*1</f>
        <v>0</v>
      </c>
      <c r="EX122" s="463">
        <f>+COUNTIF(Q122,"&gt;0")*FTE</f>
        <v>0</v>
      </c>
      <c r="EY122" s="463">
        <f>+COUNTIF(R122,"&gt;0")*FTE</f>
        <v>0</v>
      </c>
      <c r="EZ122" s="463">
        <f>+COUNTIF(S122,"&gt;0")*FTE</f>
        <v>0</v>
      </c>
      <c r="FA122" s="463">
        <f>+COUNTIF(T122,"&gt;0")*FTE</f>
        <v>0</v>
      </c>
      <c r="FB122" s="463">
        <f>+COUNTIF(U122,"&gt;0")*FTE</f>
        <v>0</v>
      </c>
      <c r="FC122" s="463">
        <f>+COUNTIF(V122,"&gt;0")*FTE</f>
        <v>0</v>
      </c>
      <c r="FD122" s="463">
        <f>+COUNTIF(W122,"&gt;0")*FTE</f>
        <v>0</v>
      </c>
      <c r="FE122" s="463">
        <f>+COUNTIF(X122,"&gt;0")*FTE</f>
        <v>0</v>
      </c>
      <c r="FF122" s="463">
        <f>+COUNTIF(Y122,"&gt;0")*FTE</f>
        <v>0</v>
      </c>
      <c r="FG122" s="463">
        <f>+COUNTIF(Z122,"&gt;0")*FTE</f>
        <v>0</v>
      </c>
      <c r="FH122" s="463">
        <f>+COUNTIF(AA122,"&gt;0")*FTE</f>
        <v>0</v>
      </c>
      <c r="FI122" s="463">
        <f>+COUNTIF(AB122,"&gt;0")*FTE</f>
        <v>0</v>
      </c>
      <c r="FJ122" s="463">
        <f>+COUNTIF(AC122,"&gt;0")*FTE</f>
        <v>0</v>
      </c>
      <c r="FK122" s="463">
        <f>+COUNTIF(AD122,"&gt;0")*FTE</f>
        <v>0</v>
      </c>
      <c r="FL122" s="463">
        <f>+COUNTIF(AE122,"&gt;0")*FTE</f>
        <v>0</v>
      </c>
      <c r="FM122" s="463">
        <f>+COUNTIF(AF122,"&gt;0")*FTE</f>
        <v>0</v>
      </c>
      <c r="FN122" s="463">
        <f>+COUNTIF(AG122,"&gt;0")*FTE</f>
        <v>0</v>
      </c>
      <c r="FO122" s="463">
        <f>+COUNTIF(AH122,"&gt;0")*FTE</f>
        <v>0</v>
      </c>
      <c r="FP122" s="463">
        <f>+COUNTIF(AI122,"&gt;0")*FTE</f>
        <v>0</v>
      </c>
      <c r="FQ122" s="463">
        <f>+COUNTIF(AJ122,"&gt;0")*FTE</f>
        <v>0</v>
      </c>
      <c r="FR122" s="463">
        <f>+COUNTIF(AK122,"&gt;0")*FTE</f>
        <v>0</v>
      </c>
      <c r="FS122" s="463">
        <f>+COUNTIF(AL122,"&gt;0")*FTE</f>
        <v>0</v>
      </c>
      <c r="FT122" s="463">
        <f>+COUNTIF(AM122,"&gt;0")*FTE</f>
        <v>0</v>
      </c>
      <c r="FU122" s="463">
        <f>+COUNTIF(AN122,"&gt;0")*FTE</f>
        <v>0</v>
      </c>
      <c r="FV122" s="463">
        <f>+COUNTIF(AO122,"&gt;0")*FTE</f>
        <v>0</v>
      </c>
      <c r="FW122" s="463">
        <f>+COUNTIF(AP122,"&gt;0")*FTE</f>
        <v>0</v>
      </c>
      <c r="FX122" s="463">
        <f>+COUNTIF(AQ122,"&gt;0")*FTE</f>
        <v>0</v>
      </c>
      <c r="FY122" s="463">
        <f>+COUNTIF(AR122,"&gt;0")*FTE</f>
        <v>0</v>
      </c>
      <c r="FZ122" s="463">
        <f>+COUNTIF(AS122,"&gt;0")*FTE</f>
        <v>0</v>
      </c>
      <c r="GA122" s="463">
        <f>+COUNTIF(AT122,"&gt;0")*FTE</f>
        <v>0</v>
      </c>
      <c r="GB122" s="463">
        <f>+COUNTIF(AU122,"&gt;0")*FTE</f>
        <v>0</v>
      </c>
      <c r="GC122" s="463">
        <f>+COUNTIF(AV122,"&gt;0")*FTE</f>
        <v>0</v>
      </c>
      <c r="GD122" s="463">
        <f>+COUNTIF(AW122,"&gt;0")*FTE</f>
        <v>0</v>
      </c>
      <c r="GE122" s="463">
        <f>+COUNTIF(AX122,"&gt;0")*FTE</f>
        <v>0</v>
      </c>
      <c r="GF122" s="463">
        <f>+COUNTIF(AY122,"&gt;0")*FTE</f>
        <v>0</v>
      </c>
      <c r="GG122" s="463">
        <f>+COUNTIF(AZ122,"&gt;0")*FTE</f>
        <v>0</v>
      </c>
      <c r="GH122" s="463">
        <f>+COUNTIF(BA122,"&gt;0")*FTE</f>
        <v>0</v>
      </c>
      <c r="GI122" s="463">
        <f>+COUNTIF(BB122,"&gt;0")*FTE</f>
        <v>0</v>
      </c>
      <c r="GJ122" s="463">
        <f>+COUNTIF(BC122,"&gt;0")*FTE</f>
        <v>0</v>
      </c>
      <c r="GK122" s="463">
        <f>+COUNTIF(BD122,"&gt;0")*FTE</f>
        <v>0</v>
      </c>
      <c r="GL122" s="463">
        <f>+COUNTIF(BE122,"&gt;0")*FTE</f>
        <v>0</v>
      </c>
      <c r="GM122" s="463">
        <f>+COUNTIF(BF122,"&gt;0")*FTE</f>
        <v>0</v>
      </c>
      <c r="GN122" s="463">
        <f>+COUNTIF(BG122,"&gt;0")*FTE</f>
        <v>0</v>
      </c>
      <c r="GO122" s="463">
        <f>+COUNTIF(BH122,"&gt;0")*FTE</f>
        <v>0</v>
      </c>
      <c r="GP122" s="463">
        <f>+COUNTIF(BI122,"&gt;0")*FTE</f>
        <v>0</v>
      </c>
      <c r="GQ122" s="463">
        <f>+COUNTIF(BJ122,"&gt;0")*FTE</f>
        <v>0</v>
      </c>
      <c r="GR122" s="463">
        <f>+COUNTIF(BK122,"&gt;0")*FTE</f>
        <v>0</v>
      </c>
      <c r="GS122" s="463">
        <f>+COUNTIF(BL122,"&gt;0")*FTE</f>
        <v>0</v>
      </c>
      <c r="GT122" s="463">
        <f>+COUNTIF(BM122,"&gt;0")*FTE</f>
        <v>0</v>
      </c>
      <c r="GU122" s="463">
        <f>+COUNTIF(BN122,"&gt;0")*FTE</f>
        <v>0</v>
      </c>
      <c r="GV122" s="463">
        <f>+COUNTIF(BO122,"&gt;0")*FTE</f>
        <v>0</v>
      </c>
      <c r="GW122" s="463">
        <f>+COUNTIF(BP122,"&gt;0")*FTE</f>
        <v>0</v>
      </c>
      <c r="GX122" s="463">
        <f>+COUNTIF(BQ122,"&gt;0")*FTE</f>
        <v>0</v>
      </c>
      <c r="GY122" s="463">
        <f>+COUNTIF(BR122,"&gt;0")*FTE</f>
        <v>0</v>
      </c>
      <c r="GZ122" s="463">
        <f>+COUNTIF(BS122,"&gt;0")*FTE</f>
        <v>0</v>
      </c>
      <c r="HA122" s="463">
        <f>+COUNTIF(BT122,"&gt;0")*FTE</f>
        <v>0</v>
      </c>
      <c r="HB122" s="463">
        <f>+COUNTIF(BU122,"&gt;0")*FTE</f>
        <v>0</v>
      </c>
      <c r="HC122" s="463">
        <f>+COUNTIF(BV122,"&gt;0")*FTE</f>
        <v>0</v>
      </c>
      <c r="HD122" s="463">
        <f>+COUNTIF(BW122,"&gt;0")*FTE</f>
        <v>0</v>
      </c>
      <c r="HE122" s="463">
        <f>+COUNTIF(BX122,"&gt;0")*FTE</f>
        <v>0</v>
      </c>
      <c r="HF122" s="463">
        <f>+COUNTIF(BY122,"&gt;0")*FTE</f>
        <v>0</v>
      </c>
      <c r="HG122" s="463">
        <f>+COUNTIF(BZ122,"&gt;0")*FTE</f>
        <v>0</v>
      </c>
      <c r="HH122" s="463">
        <f>+COUNTIF(CA122,"&gt;0")*FTE</f>
        <v>0</v>
      </c>
      <c r="HI122" s="463">
        <f>+COUNTIF(CB122,"&gt;0")*FTE</f>
        <v>0</v>
      </c>
      <c r="HJ122" s="463">
        <f>+COUNTIF(CC122,"&gt;0")*FTE</f>
        <v>0</v>
      </c>
      <c r="HK122" s="463">
        <f>+COUNTIF(CD122,"&gt;0")*FTE</f>
        <v>0</v>
      </c>
      <c r="HL122" s="463">
        <f>+COUNTIF(CE122,"&gt;0")*FTE</f>
        <v>0</v>
      </c>
      <c r="HM122" s="463">
        <f>+COUNTIF(CF122,"&gt;0")*FTE</f>
        <v>0</v>
      </c>
      <c r="HN122" s="463">
        <f>+COUNTIF(CG122,"&gt;0")*FTE</f>
        <v>0</v>
      </c>
      <c r="HO122" s="463">
        <f>+COUNTIF(CH122,"&gt;0")*FTE</f>
        <v>0</v>
      </c>
      <c r="HP122" s="463">
        <f>+COUNTIF(CI122,"&gt;0")*FTE</f>
        <v>0</v>
      </c>
      <c r="HQ122" s="463">
        <f>+COUNTIF(CJ122,"&gt;0")*FTE</f>
        <v>0</v>
      </c>
      <c r="HR122" s="463">
        <f>+COUNTIF(CK122,"&gt;0")*FTE</f>
        <v>0</v>
      </c>
      <c r="HS122" s="463">
        <f>+COUNTIF(CL122,"&gt;0")*FTE</f>
        <v>0</v>
      </c>
      <c r="HT122" s="463">
        <f>+COUNTIF(CM122,"&gt;0")*FTE</f>
        <v>0</v>
      </c>
      <c r="HU122" s="463">
        <f>+COUNTIF(CN122,"&gt;0")*FTE</f>
        <v>0</v>
      </c>
      <c r="HV122" s="463">
        <f>+COUNTIF(CO122,"&gt;0")*FTE</f>
        <v>0</v>
      </c>
      <c r="HW122" s="463">
        <f>+COUNTIF(CP122,"&gt;0")*FTE</f>
        <v>0</v>
      </c>
      <c r="HX122" s="463">
        <f>+COUNTIF(CQ122,"&gt;0")*FTE</f>
        <v>0</v>
      </c>
      <c r="HY122" s="463">
        <f>+COUNTIF(CR122,"&gt;0")*FTE</f>
        <v>0</v>
      </c>
      <c r="HZ122" s="463">
        <f>+COUNTIF(CS122,"&gt;0")*FTE</f>
        <v>0</v>
      </c>
      <c r="IA122" s="463">
        <f>+COUNTIF(CT122,"&gt;0")*FTE</f>
        <v>0</v>
      </c>
      <c r="IB122" s="463">
        <f>+COUNTIF(CU122,"&gt;0")*FTE</f>
        <v>0</v>
      </c>
      <c r="IC122" s="463">
        <f>+COUNTIF(CV122,"&gt;0")*FTE</f>
        <v>0</v>
      </c>
      <c r="ID122" s="463">
        <f>+COUNTIF(CW122,"&gt;0")*FTE</f>
        <v>0</v>
      </c>
      <c r="IE122" s="463">
        <f>+COUNTIF(CX122,"&gt;0")*FTE</f>
        <v>0</v>
      </c>
      <c r="IF122" s="463">
        <f>+COUNTIF(CY122,"&gt;0")*FTE</f>
        <v>0</v>
      </c>
      <c r="IG122" s="463">
        <f>+COUNTIF(CZ122,"&gt;0")*FTE</f>
        <v>0</v>
      </c>
      <c r="IH122" s="463">
        <f>+COUNTIF(DA122,"&gt;0")*FTE</f>
        <v>0</v>
      </c>
      <c r="II122" s="463">
        <f>+COUNTIF(DB122,"&gt;0")*FTE</f>
        <v>0</v>
      </c>
      <c r="IJ122" s="463">
        <f>+COUNTIF(DC122,"&gt;0")*FTE</f>
        <v>0</v>
      </c>
      <c r="IK122" s="463">
        <f>+COUNTIF(DD122,"&gt;0")*FTE</f>
        <v>0</v>
      </c>
      <c r="IL122" s="463">
        <f>+COUNTIF(DE122,"&gt;0")*FTE</f>
        <v>0</v>
      </c>
      <c r="IM122" s="463">
        <f>+COUNTIF(DF122,"&gt;0")*FTE</f>
        <v>0</v>
      </c>
      <c r="IN122" s="463">
        <f>+COUNTIF(DG122,"&gt;0")*FTE</f>
        <v>0</v>
      </c>
      <c r="IO122" s="463">
        <f>+COUNTIF(DH122,"&gt;0")*FTE</f>
        <v>0</v>
      </c>
      <c r="IP122" s="463">
        <f>+COUNTIF(DI122,"&gt;0")*FTE</f>
        <v>0</v>
      </c>
      <c r="IQ122" s="463">
        <f>+COUNTIF(DJ122,"&gt;0")*FTE</f>
        <v>0</v>
      </c>
      <c r="IR122" s="463">
        <f>+COUNTIF(DK122,"&gt;0")*FTE</f>
        <v>0</v>
      </c>
      <c r="IS122" s="463">
        <f>+COUNTIF(DL122,"&gt;0")*FTE</f>
        <v>0</v>
      </c>
      <c r="IT122" s="463">
        <f>+COUNTIF(DM122,"&gt;0")*FTE</f>
        <v>0</v>
      </c>
      <c r="IU122" s="463">
        <f>+COUNTIF(DN122,"&gt;0")*FTE</f>
        <v>0</v>
      </c>
      <c r="IV122" s="463">
        <f>+COUNTIF(DO122,"&gt;0")*FTE</f>
        <v>0</v>
      </c>
      <c r="IW122" s="463">
        <f>+COUNTIF(DP122,"&gt;0")*FTE</f>
        <v>0</v>
      </c>
      <c r="IX122" s="463">
        <f>+COUNTIF(DQ122,"&gt;0")*FTE</f>
        <v>0</v>
      </c>
      <c r="IY122" s="463">
        <f>+COUNTIF(DR122,"&gt;0")*FTE</f>
        <v>0</v>
      </c>
      <c r="IZ122" s="463">
        <f>+COUNTIF(DS122,"&gt;0")*FTE</f>
        <v>0</v>
      </c>
      <c r="JA122" s="463">
        <f>+COUNTIF(DT122,"&gt;0")*FTE</f>
        <v>0</v>
      </c>
      <c r="JB122" s="463">
        <f>+COUNTIF(DU122,"&gt;0")*FTE</f>
        <v>0</v>
      </c>
      <c r="JC122" s="463">
        <f>+COUNTIF(DV122,"&gt;0")*FTE</f>
        <v>0</v>
      </c>
      <c r="JD122" s="463">
        <f>+COUNTIF(DW122,"&gt;0")*FTE</f>
        <v>0</v>
      </c>
      <c r="JE122" s="463">
        <f>+COUNTIF(DX122,"&gt;0")*FTE</f>
        <v>0</v>
      </c>
      <c r="JF122" s="463">
        <f>+COUNTIF(DY122,"&gt;0")*FTE</f>
        <v>0</v>
      </c>
      <c r="JG122" s="463">
        <f>+COUNTIF(DZ122,"&gt;0")*FTE</f>
        <v>0</v>
      </c>
      <c r="JH122" s="463">
        <f>+COUNTIF(EA122,"&gt;0")*FTE</f>
        <v>0</v>
      </c>
      <c r="JI122" s="463">
        <f>+COUNTIF(EB122,"&gt;0")*FTE</f>
        <v>0</v>
      </c>
      <c r="JJ122" s="463">
        <f>+COUNTIF(EC122,"&gt;0")*FTE</f>
        <v>0</v>
      </c>
      <c r="JK122" s="463">
        <f>+COUNTIF(ED122,"&gt;0")*FTE</f>
        <v>0</v>
      </c>
      <c r="JL122" s="463">
        <f>+COUNTIF(EE122,"&gt;0")*FTE</f>
        <v>0</v>
      </c>
      <c r="JM122" s="463">
        <f>+COUNTIF(EF122,"&gt;0")*FTE</f>
        <v>0</v>
      </c>
      <c r="JN122" s="463">
        <f>+COUNTIF(EG122,"&gt;0")*FTE</f>
        <v>0</v>
      </c>
      <c r="JO122" s="463">
        <f>+COUNTIF(EH122,"&gt;0")*FTE</f>
        <v>0</v>
      </c>
      <c r="JP122" s="463">
        <f>+COUNTIF(EI122,"&gt;0")*FTE</f>
        <v>0</v>
      </c>
      <c r="JQ122" s="463">
        <f>+COUNTIF(EJ122,"&gt;0")*FTE</f>
        <v>0</v>
      </c>
      <c r="JR122" s="463">
        <f>+COUNTIF(EK122,"&gt;0")*FTE</f>
        <v>0</v>
      </c>
      <c r="JS122" s="463">
        <f>+COUNTIF(EL122,"&gt;0")*FTE</f>
        <v>0</v>
      </c>
      <c r="JT122" s="463">
        <f>+COUNTIF(EM122,"&gt;0")*FTE</f>
        <v>0</v>
      </c>
      <c r="JU122" s="463">
        <f>+COUNTIF(EN122,"&gt;0")*FTE</f>
        <v>0</v>
      </c>
      <c r="JV122" s="463">
        <f>+COUNTIF(EO122,"&gt;0")*FTE</f>
        <v>0</v>
      </c>
      <c r="JW122" s="463">
        <f>+COUNTIF(EP122,"&gt;0")*FTE</f>
        <v>0</v>
      </c>
      <c r="JX122" s="463">
        <f>+COUNTIF(EQ122,"&gt;0")*FTE</f>
        <v>0</v>
      </c>
      <c r="JY122" s="463">
        <f>+COUNTIF(ER122,"&gt;0")*FTE</f>
        <v>0</v>
      </c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</row>
    <row r="123" ht="12.75" customHeight="1">
      <c r="A123" s="467"/>
      <c r="B123" s="516"/>
      <c r="C123" s="517"/>
      <c r="D123" s="518"/>
      <c r="E123" s="519"/>
      <c r="F123" s="518"/>
      <c r="G123" s="518"/>
      <c r="H123" s="518"/>
      <c r="I123" s="518"/>
      <c r="J123" s="520"/>
      <c r="K123" s="465">
        <f>+DATE((Starting_Year+F123-1)*ISNUMBER(F123)+2099*ISBLANK(F123),G123*ISNUMBER(G123)+12*ISBLANK(G123),1)</f>
        <v>73020</v>
      </c>
      <c r="L123" s="466">
        <f>+DATE((Starting_Year+H123-1)*ISNUMBER(H123)+2099*ISBLANK(H123),I123*ISNUMBER(I123)+12*ISBLANK(I123),1)</f>
        <v>73020</v>
      </c>
      <c r="M123" s="171">
        <f t="shared" si="98"/>
        <v>0</v>
      </c>
      <c r="N123" s="458" t="str">
        <f t="shared" si="99"/>
        <v/>
      </c>
      <c r="O123" s="82"/>
      <c r="P123" s="459"/>
      <c r="Q123" s="460">
        <f>(Q$70&gt;=Hire_Date)*Monthly_Salary+(AND(Q$68&lt;&gt;Hire_Month)*P123+AND(Q$68=Hire_Month,P123&gt;0)*P123*(1+Annual_Cost_of_Living_Adjustment))*(End_Date&gt;=Q$70)</f>
        <v>0</v>
      </c>
      <c r="R123" s="460">
        <f>(R$70=Hire_Date)*Monthly_Salary+(AND(R$68&lt;&gt;Hire_Month)*Q123+AND(R$68=Hire_Month,Q123&gt;0)*Q123*(1+Annual_Cost_of_Living_Adjustment))*(End_Date&gt;=R$70)</f>
        <v>0</v>
      </c>
      <c r="S123" s="460">
        <f>(S$70=Hire_Date)*Monthly_Salary+(AND(S$68&lt;&gt;Hire_Month)*R123+AND(S$68=Hire_Month,R123&gt;0)*R123*(1+Annual_Cost_of_Living_Adjustment))*(End_Date&gt;=S$70)</f>
        <v>0</v>
      </c>
      <c r="T123" s="460">
        <f>(T$70=Hire_Date)*Monthly_Salary+(AND(T$68&lt;&gt;Hire_Month)*S123+AND(T$68=Hire_Month,S123&gt;0)*S123*(1+Annual_Cost_of_Living_Adjustment))*(End_Date&gt;=T$70)</f>
        <v>0</v>
      </c>
      <c r="U123" s="460">
        <f>(U$70=Hire_Date)*Monthly_Salary+(AND(U$68&lt;&gt;Hire_Month)*T123+AND(U$68=Hire_Month,T123&gt;0)*T123*(1+Annual_Cost_of_Living_Adjustment))*(End_Date&gt;=U$70)</f>
        <v>0</v>
      </c>
      <c r="V123" s="460">
        <f>(V$70=Hire_Date)*Monthly_Salary+(AND(V$68&lt;&gt;Hire_Month)*U123+AND(V$68=Hire_Month,U123&gt;0)*U123*(1+Annual_Cost_of_Living_Adjustment))*(End_Date&gt;=V$70)</f>
        <v>0</v>
      </c>
      <c r="W123" s="460">
        <f>(W$70=Hire_Date)*Monthly_Salary+(AND(W$68&lt;&gt;Hire_Month)*V123+AND(W$68=Hire_Month,V123&gt;0)*V123*(1+Annual_Cost_of_Living_Adjustment))*(End_Date&gt;=W$70)</f>
        <v>0</v>
      </c>
      <c r="X123" s="460">
        <f>(X$70=Hire_Date)*Monthly_Salary+(AND(X$68&lt;&gt;Hire_Month)*W123+AND(X$68=Hire_Month,W123&gt;0)*W123*(1+Annual_Cost_of_Living_Adjustment))*(End_Date&gt;=X$70)</f>
        <v>0</v>
      </c>
      <c r="Y123" s="460">
        <f>(Y$70=Hire_Date)*Monthly_Salary+(AND(Y$68&lt;&gt;Hire_Month)*X123+AND(Y$68=Hire_Month,X123&gt;0)*X123*(1+Annual_Cost_of_Living_Adjustment))*(End_Date&gt;=Y$70)</f>
        <v>0</v>
      </c>
      <c r="Z123" s="460">
        <f>(Z$70=Hire_Date)*Monthly_Salary+(AND(Z$68&lt;&gt;Hire_Month)*Y123+AND(Z$68=Hire_Month,Y123&gt;0)*Y123*(1+Annual_Cost_of_Living_Adjustment))*(End_Date&gt;=Z$70)</f>
        <v>0</v>
      </c>
      <c r="AA123" s="460">
        <f>(AA$70=Hire_Date)*Monthly_Salary+(AND(AA$68&lt;&gt;Hire_Month)*Z123+AND(AA$68=Hire_Month,Z123&gt;0)*Z123*(1+Annual_Cost_of_Living_Adjustment))*(End_Date&gt;=AA$70)</f>
        <v>0</v>
      </c>
      <c r="AB123" s="460">
        <f>(AB$70=Hire_Date)*Monthly_Salary+(AND(AB$68&lt;&gt;Hire_Month)*AA123+AND(AB$68=Hire_Month,AA123&gt;0)*AA123*(1+Annual_Cost_of_Living_Adjustment))*(End_Date&gt;=AB$70)</f>
        <v>0</v>
      </c>
      <c r="AC123" s="460">
        <f>(AC$70=Hire_Date)*Monthly_Salary+(AND(AC$68&lt;&gt;Hire_Month)*AB123+AND(AC$68=Hire_Month,AB123&gt;0)*AB123*(1+Annual_Cost_of_Living_Adjustment))*(End_Date&gt;=AC$70)</f>
        <v>0</v>
      </c>
      <c r="AD123" s="460">
        <f>(AD$70=Hire_Date)*Monthly_Salary+(AND(AD$68&lt;&gt;Hire_Month)*AC123+AND(AD$68=Hire_Month,AC123&gt;0)*AC123*(1+Annual_Cost_of_Living_Adjustment))*(End_Date&gt;=AD$70)</f>
        <v>0</v>
      </c>
      <c r="AE123" s="460">
        <f>(AE$70=Hire_Date)*Monthly_Salary+(AND(AE$68&lt;&gt;Hire_Month)*AD123+AND(AE$68=Hire_Month,AD123&gt;0)*AD123*(1+Annual_Cost_of_Living_Adjustment))*(End_Date&gt;=AE$70)</f>
        <v>0</v>
      </c>
      <c r="AF123" s="460">
        <f>(AF$70=Hire_Date)*Monthly_Salary+(AND(AF$68&lt;&gt;Hire_Month)*AE123+AND(AF$68=Hire_Month,AE123&gt;0)*AE123*(1+Annual_Cost_of_Living_Adjustment))*(End_Date&gt;=AF$70)</f>
        <v>0</v>
      </c>
      <c r="AG123" s="460">
        <f>(AG$70=Hire_Date)*Monthly_Salary+(AND(AG$68&lt;&gt;Hire_Month)*AF123+AND(AG$68=Hire_Month,AF123&gt;0)*AF123*(1+Annual_Cost_of_Living_Adjustment))*(End_Date&gt;=AG$70)</f>
        <v>0</v>
      </c>
      <c r="AH123" s="460">
        <f>(AH$70=Hire_Date)*Monthly_Salary+(AND(AH$68&lt;&gt;Hire_Month)*AG123+AND(AH$68=Hire_Month,AG123&gt;0)*AG123*(1+Annual_Cost_of_Living_Adjustment))*(End_Date&gt;=AH$70)</f>
        <v>0</v>
      </c>
      <c r="AI123" s="460">
        <f>(AI$70=Hire_Date)*Monthly_Salary+(AND(AI$68&lt;&gt;Hire_Month)*AH123+AND(AI$68=Hire_Month,AH123&gt;0)*AH123*(1+Annual_Cost_of_Living_Adjustment))*(End_Date&gt;=AI$70)</f>
        <v>0</v>
      </c>
      <c r="AJ123" s="460">
        <f>(AJ$70=Hire_Date)*Monthly_Salary+(AND(AJ$68&lt;&gt;Hire_Month)*AI123+AND(AJ$68=Hire_Month,AI123&gt;0)*AI123*(1+Annual_Cost_of_Living_Adjustment))*(End_Date&gt;=AJ$70)</f>
        <v>0</v>
      </c>
      <c r="AK123" s="460">
        <f>(AK$70=Hire_Date)*Monthly_Salary+(AND(AK$68&lt;&gt;Hire_Month)*AJ123+AND(AK$68=Hire_Month,AJ123&gt;0)*AJ123*(1+Annual_Cost_of_Living_Adjustment))*(End_Date&gt;=AK$70)</f>
        <v>0</v>
      </c>
      <c r="AL123" s="460">
        <f>(AL$70=Hire_Date)*Monthly_Salary+(AND(AL$68&lt;&gt;Hire_Month)*AK123+AND(AL$68=Hire_Month,AK123&gt;0)*AK123*(1+Annual_Cost_of_Living_Adjustment))*(End_Date&gt;=AL$70)</f>
        <v>0</v>
      </c>
      <c r="AM123" s="460">
        <f>(AM$70=Hire_Date)*Monthly_Salary+(AND(AM$68&lt;&gt;Hire_Month)*AL123+AND(AM$68=Hire_Month,AL123&gt;0)*AL123*(1+Annual_Cost_of_Living_Adjustment))*(End_Date&gt;=AM$70)</f>
        <v>0</v>
      </c>
      <c r="AN123" s="460">
        <f>(AN$70=Hire_Date)*Monthly_Salary+(AND(AN$68&lt;&gt;Hire_Month)*AM123+AND(AN$68=Hire_Month,AM123&gt;0)*AM123*(1+Annual_Cost_of_Living_Adjustment))*(End_Date&gt;=AN$70)</f>
        <v>0</v>
      </c>
      <c r="AO123" s="460">
        <f>(AO$70=Hire_Date)*Monthly_Salary+(AND(AO$68&lt;&gt;Hire_Month)*AN123+AND(AO$68=Hire_Month,AN123&gt;0)*AN123*(1+Annual_Cost_of_Living_Adjustment))*(End_Date&gt;=AO$70)</f>
        <v>0</v>
      </c>
      <c r="AP123" s="460">
        <f>(AP$70=Hire_Date)*Monthly_Salary+(AND(AP$68&lt;&gt;Hire_Month)*AO123+AND(AP$68=Hire_Month,AO123&gt;0)*AO123*(1+Annual_Cost_of_Living_Adjustment))*(End_Date&gt;=AP$70)</f>
        <v>0</v>
      </c>
      <c r="AQ123" s="460">
        <f>(AQ$70=Hire_Date)*Monthly_Salary+(AND(AQ$68&lt;&gt;Hire_Month)*AP123+AND(AQ$68=Hire_Month,AP123&gt;0)*AP123*(1+Annual_Cost_of_Living_Adjustment))*(End_Date&gt;=AQ$70)</f>
        <v>0</v>
      </c>
      <c r="AR123" s="460">
        <f>(AR$70=Hire_Date)*Monthly_Salary+(AND(AR$68&lt;&gt;Hire_Month)*AQ123+AND(AR$68=Hire_Month,AQ123&gt;0)*AQ123*(1+Annual_Cost_of_Living_Adjustment))*(End_Date&gt;=AR$70)</f>
        <v>0</v>
      </c>
      <c r="AS123" s="460">
        <f>(AS$70=Hire_Date)*Monthly_Salary+(AND(AS$68&lt;&gt;Hire_Month)*AR123+AND(AS$68=Hire_Month,AR123&gt;0)*AR123*(1+Annual_Cost_of_Living_Adjustment))*(End_Date&gt;=AS$70)</f>
        <v>0</v>
      </c>
      <c r="AT123" s="460">
        <f>(AT$70=Hire_Date)*Monthly_Salary+(AND(AT$68&lt;&gt;Hire_Month)*AS123+AND(AT$68=Hire_Month,AS123&gt;0)*AS123*(1+Annual_Cost_of_Living_Adjustment))*(End_Date&gt;=AT$70)</f>
        <v>0</v>
      </c>
      <c r="AU123" s="460">
        <f>(AU$70=Hire_Date)*Monthly_Salary+(AND(AU$68&lt;&gt;Hire_Month)*AT123+AND(AU$68=Hire_Month,AT123&gt;0)*AT123*(1+Annual_Cost_of_Living_Adjustment))*(End_Date&gt;=AU$70)</f>
        <v>0</v>
      </c>
      <c r="AV123" s="460">
        <f>(AV$70=Hire_Date)*Monthly_Salary+(AND(AV$68&lt;&gt;Hire_Month)*AU123+AND(AV$68=Hire_Month,AU123&gt;0)*AU123*(1+Annual_Cost_of_Living_Adjustment))*(End_Date&gt;=AV$70)</f>
        <v>0</v>
      </c>
      <c r="AW123" s="460">
        <f>(AW$70=Hire_Date)*Monthly_Salary+(AND(AW$68&lt;&gt;Hire_Month)*AV123+AND(AW$68=Hire_Month,AV123&gt;0)*AV123*(1+Annual_Cost_of_Living_Adjustment))*(End_Date&gt;=AW$70)</f>
        <v>0</v>
      </c>
      <c r="AX123" s="460">
        <f>(AX$70=Hire_Date)*Monthly_Salary+(AND(AX$68&lt;&gt;Hire_Month)*AW123+AND(AX$68=Hire_Month,AW123&gt;0)*AW123*(1+Annual_Cost_of_Living_Adjustment))*(End_Date&gt;=AX$70)</f>
        <v>0</v>
      </c>
      <c r="AY123" s="460">
        <f>(AY$70=Hire_Date)*Monthly_Salary+(AND(AY$68&lt;&gt;Hire_Month)*AX123+AND(AY$68=Hire_Month,AX123&gt;0)*AX123*(1+Annual_Cost_of_Living_Adjustment))*(End_Date&gt;=AY$70)</f>
        <v>0</v>
      </c>
      <c r="AZ123" s="460">
        <f>(AZ$70=Hire_Date)*Monthly_Salary+(AND(AZ$68&lt;&gt;Hire_Month)*AY123+AND(AZ$68=Hire_Month,AY123&gt;0)*AY123*(1+Annual_Cost_of_Living_Adjustment))*(End_Date&gt;=AZ$70)</f>
        <v>0</v>
      </c>
      <c r="BA123" s="460">
        <f>(BA$70=Hire_Date)*Monthly_Salary+(AND(BA$68&lt;&gt;Hire_Month)*AZ123+AND(BA$68=Hire_Month,AZ123&gt;0)*AZ123*(1+Annual_Cost_of_Living_Adjustment))*(End_Date&gt;=BA$70)</f>
        <v>0</v>
      </c>
      <c r="BB123" s="460">
        <f>(BB$70=Hire_Date)*Monthly_Salary+(AND(BB$68&lt;&gt;Hire_Month)*BA123+AND(BB$68=Hire_Month,BA123&gt;0)*BA123*(1+Annual_Cost_of_Living_Adjustment))*(End_Date&gt;=BB$70)</f>
        <v>0</v>
      </c>
      <c r="BC123" s="460">
        <f>(BC$70=Hire_Date)*Monthly_Salary+(AND(BC$68&lt;&gt;Hire_Month)*BB123+AND(BC$68=Hire_Month,BB123&gt;0)*BB123*(1+Annual_Cost_of_Living_Adjustment))*(End_Date&gt;=BC$70)</f>
        <v>0</v>
      </c>
      <c r="BD123" s="460">
        <f>(BD$70=Hire_Date)*Monthly_Salary+(AND(BD$68&lt;&gt;Hire_Month)*BC123+AND(BD$68=Hire_Month,BC123&gt;0)*BC123*(1+Annual_Cost_of_Living_Adjustment))*(End_Date&gt;=BD$70)</f>
        <v>0</v>
      </c>
      <c r="BE123" s="460">
        <f>(BE$70=Hire_Date)*Monthly_Salary+(AND(BE$68&lt;&gt;Hire_Month)*BD123+AND(BE$68=Hire_Month,BD123&gt;0)*BD123*(1+Annual_Cost_of_Living_Adjustment))*(End_Date&gt;=BE$70)</f>
        <v>0</v>
      </c>
      <c r="BF123" s="460">
        <f>(BF$70=Hire_Date)*Monthly_Salary+(AND(BF$68&lt;&gt;Hire_Month)*BE123+AND(BF$68=Hire_Month,BE123&gt;0)*BE123*(1+Annual_Cost_of_Living_Adjustment))*(End_Date&gt;=BF$70)</f>
        <v>0</v>
      </c>
      <c r="BG123" s="460">
        <f>(BG$70=Hire_Date)*Monthly_Salary+(AND(BG$68&lt;&gt;Hire_Month)*BF123+AND(BG$68=Hire_Month,BF123&gt;0)*BF123*(1+Annual_Cost_of_Living_Adjustment))*(End_Date&gt;=BG$70)</f>
        <v>0</v>
      </c>
      <c r="BH123" s="460">
        <f>(BH$70=Hire_Date)*Monthly_Salary+(AND(BH$68&lt;&gt;Hire_Month)*BG123+AND(BH$68=Hire_Month,BG123&gt;0)*BG123*(1+Annual_Cost_of_Living_Adjustment))*(End_Date&gt;=BH$70)</f>
        <v>0</v>
      </c>
      <c r="BI123" s="460">
        <f>(BI$70=Hire_Date)*Monthly_Salary+(AND(BI$68&lt;&gt;Hire_Month)*BH123+AND(BI$68=Hire_Month,BH123&gt;0)*BH123*(1+Annual_Cost_of_Living_Adjustment))*(End_Date&gt;=BI$70)</f>
        <v>0</v>
      </c>
      <c r="BJ123" s="460">
        <f>(BJ$70=Hire_Date)*Monthly_Salary+(AND(BJ$68&lt;&gt;Hire_Month)*BI123+AND(BJ$68=Hire_Month,BI123&gt;0)*BI123*(1+Annual_Cost_of_Living_Adjustment))*(End_Date&gt;=BJ$70)</f>
        <v>0</v>
      </c>
      <c r="BK123" s="460">
        <f>(BK$70=Hire_Date)*Monthly_Salary+(AND(BK$68&lt;&gt;Hire_Month)*BJ123+AND(BK$68=Hire_Month,BJ123&gt;0)*BJ123*(1+Annual_Cost_of_Living_Adjustment))*(End_Date&gt;=BK$70)</f>
        <v>0</v>
      </c>
      <c r="BL123" s="460">
        <f>(BL$70=Hire_Date)*Monthly_Salary+(AND(BL$68&lt;&gt;Hire_Month)*BK123+AND(BL$68=Hire_Month,BK123&gt;0)*BK123*(1+Annual_Cost_of_Living_Adjustment))*(End_Date&gt;=BL$70)</f>
        <v>0</v>
      </c>
      <c r="BM123" s="460">
        <f>(BM$70=Hire_Date)*Monthly_Salary+(AND(BM$68&lt;&gt;Hire_Month)*BL123+AND(BM$68=Hire_Month,BL123&gt;0)*BL123*(1+Annual_Cost_of_Living_Adjustment))*(End_Date&gt;=BM$70)</f>
        <v>0</v>
      </c>
      <c r="BN123" s="460">
        <f>(BN$70=Hire_Date)*Monthly_Salary+(AND(BN$68&lt;&gt;Hire_Month)*BM123+AND(BN$68=Hire_Month,BM123&gt;0)*BM123*(1+Annual_Cost_of_Living_Adjustment))*(End_Date&gt;=BN$70)</f>
        <v>0</v>
      </c>
      <c r="BO123" s="460">
        <f>(BO$70=Hire_Date)*Monthly_Salary+(AND(BO$68&lt;&gt;Hire_Month)*BN123+AND(BO$68=Hire_Month,BN123&gt;0)*BN123*(1+Annual_Cost_of_Living_Adjustment))*(End_Date&gt;=BO$70)</f>
        <v>0</v>
      </c>
      <c r="BP123" s="460">
        <f>(BP$70=Hire_Date)*Monthly_Salary+(AND(BP$68&lt;&gt;Hire_Month)*BO123+AND(BP$68=Hire_Month,BO123&gt;0)*BO123*(1+Annual_Cost_of_Living_Adjustment))*(End_Date&gt;=BP$70)</f>
        <v>0</v>
      </c>
      <c r="BQ123" s="460">
        <f>(BQ$70=Hire_Date)*Monthly_Salary+(AND(BQ$68&lt;&gt;Hire_Month)*BP123+AND(BQ$68=Hire_Month,BP123&gt;0)*BP123*(1+Annual_Cost_of_Living_Adjustment))*(End_Date&gt;=BQ$70)</f>
        <v>0</v>
      </c>
      <c r="BR123" s="460">
        <f>(BR$70=Hire_Date)*Monthly_Salary+(AND(BR$68&lt;&gt;Hire_Month)*BQ123+AND(BR$68=Hire_Month,BQ123&gt;0)*BQ123*(1+Annual_Cost_of_Living_Adjustment))*(End_Date&gt;=BR$70)</f>
        <v>0</v>
      </c>
      <c r="BS123" s="460">
        <f>(BS$70=Hire_Date)*Monthly_Salary+(AND(BS$68&lt;&gt;Hire_Month)*BR123+AND(BS$68=Hire_Month,BR123&gt;0)*BR123*(1+Annual_Cost_of_Living_Adjustment))*(End_Date&gt;=BS$70)</f>
        <v>0</v>
      </c>
      <c r="BT123" s="460">
        <f>(BT$70=Hire_Date)*Monthly_Salary+(AND(BT$68&lt;&gt;Hire_Month)*BS123+AND(BT$68=Hire_Month,BS123&gt;0)*BS123*(1+Annual_Cost_of_Living_Adjustment))*(End_Date&gt;=BT$70)</f>
        <v>0</v>
      </c>
      <c r="BU123" s="460">
        <f>(BU$70=Hire_Date)*Monthly_Salary+(AND(BU$68&lt;&gt;Hire_Month)*BT123+AND(BU$68=Hire_Month,BT123&gt;0)*BT123*(1+Annual_Cost_of_Living_Adjustment))*(End_Date&gt;=BU$70)</f>
        <v>0</v>
      </c>
      <c r="BV123" s="460">
        <f>(BV$70=Hire_Date)*Monthly_Salary+(AND(BV$68&lt;&gt;Hire_Month)*BU123+AND(BV$68=Hire_Month,BU123&gt;0)*BU123*(1+Annual_Cost_of_Living_Adjustment))*(End_Date&gt;=BV$70)</f>
        <v>0</v>
      </c>
      <c r="BW123" s="460">
        <f>(BW$70=Hire_Date)*Monthly_Salary+(AND(BW$68&lt;&gt;Hire_Month)*BV123+AND(BW$68=Hire_Month,BV123&gt;0)*BV123*(1+Annual_Cost_of_Living_Adjustment))*(End_Date&gt;=BW$70)</f>
        <v>0</v>
      </c>
      <c r="BX123" s="460">
        <f>(BX$70=Hire_Date)*Monthly_Salary+(AND(BX$68&lt;&gt;Hire_Month)*BW123+AND(BX$68=Hire_Month,BW123&gt;0)*BW123*(1+Annual_Cost_of_Living_Adjustment))*(End_Date&gt;=BX$70)</f>
        <v>0</v>
      </c>
      <c r="BY123" s="460">
        <f>(BY$70=Hire_Date)*Monthly_Salary+(AND(BY$68&lt;&gt;Hire_Month)*BX123+AND(BY$68=Hire_Month,BX123&gt;0)*BX123*(1+Annual_Cost_of_Living_Adjustment))*(End_Date&gt;=BY$70)</f>
        <v>0</v>
      </c>
      <c r="BZ123" s="460">
        <f>(BZ$70=Hire_Date)*Monthly_Salary+(AND(BZ$68&lt;&gt;Hire_Month)*BY123+AND(BZ$68=Hire_Month,BY123&gt;0)*BY123*(1+Annual_Cost_of_Living_Adjustment))*(End_Date&gt;=BZ$70)</f>
        <v>0</v>
      </c>
      <c r="CA123" s="460">
        <f>(CA$70=Hire_Date)*Monthly_Salary+(AND(CA$68&lt;&gt;Hire_Month)*BZ123+AND(CA$68=Hire_Month,BZ123&gt;0)*BZ123*(1+Annual_Cost_of_Living_Adjustment))*(End_Date&gt;=CA$70)</f>
        <v>0</v>
      </c>
      <c r="CB123" s="460">
        <f>(CB$70=Hire_Date)*Monthly_Salary+(AND(CB$68&lt;&gt;Hire_Month)*CA123+AND(CB$68=Hire_Month,CA123&gt;0)*CA123*(1+Annual_Cost_of_Living_Adjustment))*(End_Date&gt;=CB$70)</f>
        <v>0</v>
      </c>
      <c r="CC123" s="460">
        <f>(CC$70=Hire_Date)*Monthly_Salary+(AND(CC$68&lt;&gt;Hire_Month)*CB123+AND(CC$68=Hire_Month,CB123&gt;0)*CB123*(1+Annual_Cost_of_Living_Adjustment))*(End_Date&gt;=CC$70)</f>
        <v>0</v>
      </c>
      <c r="CD123" s="460">
        <f>(CD$70=Hire_Date)*Monthly_Salary+(AND(CD$68&lt;&gt;Hire_Month)*CC123+AND(CD$68=Hire_Month,CC123&gt;0)*CC123*(1+Annual_Cost_of_Living_Adjustment))*(End_Date&gt;=CD$70)</f>
        <v>0</v>
      </c>
      <c r="CE123" s="460">
        <f>(CE$70=Hire_Date)*Monthly_Salary+(AND(CE$68&lt;&gt;Hire_Month)*CD123+AND(CE$68=Hire_Month,CD123&gt;0)*CD123*(1+Annual_Cost_of_Living_Adjustment))*(End_Date&gt;=CE$70)</f>
        <v>0</v>
      </c>
      <c r="CF123" s="460">
        <f>(CF$70=Hire_Date)*Monthly_Salary+(AND(CF$68&lt;&gt;Hire_Month)*CE123+AND(CF$68=Hire_Month,CE123&gt;0)*CE123*(1+Annual_Cost_of_Living_Adjustment))*(End_Date&gt;=CF$70)</f>
        <v>0</v>
      </c>
      <c r="CG123" s="460">
        <f>(CG$70=Hire_Date)*Monthly_Salary+(AND(CG$68&lt;&gt;Hire_Month)*CF123+AND(CG$68=Hire_Month,CF123&gt;0)*CF123*(1+Annual_Cost_of_Living_Adjustment))*(End_Date&gt;=CG$70)</f>
        <v>0</v>
      </c>
      <c r="CH123" s="460">
        <f>(CH$70=Hire_Date)*Monthly_Salary+(AND(CH$68&lt;&gt;Hire_Month)*CG123+AND(CH$68=Hire_Month,CG123&gt;0)*CG123*(1+Annual_Cost_of_Living_Adjustment))*(End_Date&gt;=CH$70)</f>
        <v>0</v>
      </c>
      <c r="CI123" s="460">
        <f>(CI$70=Hire_Date)*Monthly_Salary+(AND(CI$68&lt;&gt;Hire_Month)*CH123+AND(CI$68=Hire_Month,CH123&gt;0)*CH123*(1+Annual_Cost_of_Living_Adjustment))*(End_Date&gt;=CI$70)</f>
        <v>0</v>
      </c>
      <c r="CJ123" s="460">
        <f>(CJ$70=Hire_Date)*Monthly_Salary+(AND(CJ$68&lt;&gt;Hire_Month)*CI123+AND(CJ$68=Hire_Month,CI123&gt;0)*CI123*(1+Annual_Cost_of_Living_Adjustment))*(End_Date&gt;=CJ$70)</f>
        <v>0</v>
      </c>
      <c r="CK123" s="460">
        <f>(CK$70=Hire_Date)*Monthly_Salary+(AND(CK$68&lt;&gt;Hire_Month)*CJ123+AND(CK$68=Hire_Month,CJ123&gt;0)*CJ123*(1+Annual_Cost_of_Living_Adjustment))*(End_Date&gt;=CK$70)</f>
        <v>0</v>
      </c>
      <c r="CL123" s="460">
        <f>(CL$70=Hire_Date)*Monthly_Salary+(AND(CL$68&lt;&gt;Hire_Month)*CK123+AND(CL$68=Hire_Month,CK123&gt;0)*CK123*(1+Annual_Cost_of_Living_Adjustment))*(End_Date&gt;=CL$70)</f>
        <v>0</v>
      </c>
      <c r="CM123" s="460">
        <f>(CM$70=Hire_Date)*Monthly_Salary+(AND(CM$68&lt;&gt;Hire_Month)*CL123+AND(CM$68=Hire_Month,CL123&gt;0)*CL123*(1+Annual_Cost_of_Living_Adjustment))*(End_Date&gt;=CM$70)</f>
        <v>0</v>
      </c>
      <c r="CN123" s="460">
        <f>(CN$70=Hire_Date)*Monthly_Salary+(AND(CN$68&lt;&gt;Hire_Month)*CM123+AND(CN$68=Hire_Month,CM123&gt;0)*CM123*(1+Annual_Cost_of_Living_Adjustment))*(End_Date&gt;=CN$70)</f>
        <v>0</v>
      </c>
      <c r="CO123" s="460">
        <f>(CO$70=Hire_Date)*Monthly_Salary+(AND(CO$68&lt;&gt;Hire_Month)*CN123+AND(CO$68=Hire_Month,CN123&gt;0)*CN123*(1+Annual_Cost_of_Living_Adjustment))*(End_Date&gt;=CO$70)</f>
        <v>0</v>
      </c>
      <c r="CP123" s="460">
        <f>(CP$70=Hire_Date)*Monthly_Salary+(AND(CP$68&lt;&gt;Hire_Month)*CO123+AND(CP$68=Hire_Month,CO123&gt;0)*CO123*(1+Annual_Cost_of_Living_Adjustment))*(End_Date&gt;=CP$70)</f>
        <v>0</v>
      </c>
      <c r="CQ123" s="460">
        <f>(CQ$70=Hire_Date)*Monthly_Salary+(AND(CQ$68&lt;&gt;Hire_Month)*CP123+AND(CQ$68=Hire_Month,CP123&gt;0)*CP123*(1+Annual_Cost_of_Living_Adjustment))*(End_Date&gt;=CQ$70)</f>
        <v>0</v>
      </c>
      <c r="CR123" s="460">
        <f>(CR$70=Hire_Date)*Monthly_Salary+(AND(CR$68&lt;&gt;Hire_Month)*CQ123+AND(CR$68=Hire_Month,CQ123&gt;0)*CQ123*(1+Annual_Cost_of_Living_Adjustment))*(End_Date&gt;=CR$70)</f>
        <v>0</v>
      </c>
      <c r="CS123" s="460">
        <f>(CS$70=Hire_Date)*Monthly_Salary+(AND(CS$68&lt;&gt;Hire_Month)*CR123+AND(CS$68=Hire_Month,CR123&gt;0)*CR123*(1+Annual_Cost_of_Living_Adjustment))*(End_Date&gt;=CS$70)</f>
        <v>0</v>
      </c>
      <c r="CT123" s="460">
        <f>(CT$70=Hire_Date)*Monthly_Salary+(AND(CT$68&lt;&gt;Hire_Month)*CS123+AND(CT$68=Hire_Month,CS123&gt;0)*CS123*(1+Annual_Cost_of_Living_Adjustment))*(End_Date&gt;=CT$70)</f>
        <v>0</v>
      </c>
      <c r="CU123" s="460">
        <f>(CU$70=Hire_Date)*Monthly_Salary+(AND(CU$68&lt;&gt;Hire_Month)*CT123+AND(CU$68=Hire_Month,CT123&gt;0)*CT123*(1+Annual_Cost_of_Living_Adjustment))*(End_Date&gt;=CU$70)</f>
        <v>0</v>
      </c>
      <c r="CV123" s="460">
        <f>(CV$70=Hire_Date)*Monthly_Salary+(AND(CV$68&lt;&gt;Hire_Month)*CU123+AND(CV$68=Hire_Month,CU123&gt;0)*CU123*(1+Annual_Cost_of_Living_Adjustment))*(End_Date&gt;=CV$70)</f>
        <v>0</v>
      </c>
      <c r="CW123" s="460">
        <f>(CW$70=Hire_Date)*Monthly_Salary+(AND(CW$68&lt;&gt;Hire_Month)*CV123+AND(CW$68=Hire_Month,CV123&gt;0)*CV123*(1+Annual_Cost_of_Living_Adjustment))*(End_Date&gt;=CW$70)</f>
        <v>0</v>
      </c>
      <c r="CX123" s="460">
        <f>(CX$70=Hire_Date)*Monthly_Salary+(AND(CX$68&lt;&gt;Hire_Month)*CW123+AND(CX$68=Hire_Month,CW123&gt;0)*CW123*(1+Annual_Cost_of_Living_Adjustment))*(End_Date&gt;=CX$70)</f>
        <v>0</v>
      </c>
      <c r="CY123" s="460">
        <f>(CY$70=Hire_Date)*Monthly_Salary+(AND(CY$68&lt;&gt;Hire_Month)*CX123+AND(CY$68=Hire_Month,CX123&gt;0)*CX123*(1+Annual_Cost_of_Living_Adjustment))*(End_Date&gt;=CY$70)</f>
        <v>0</v>
      </c>
      <c r="CZ123" s="460">
        <f>(CZ$70=Hire_Date)*Monthly_Salary+(AND(CZ$68&lt;&gt;Hire_Month)*CY123+AND(CZ$68=Hire_Month,CY123&gt;0)*CY123*(1+Annual_Cost_of_Living_Adjustment))*(End_Date&gt;=CZ$70)</f>
        <v>0</v>
      </c>
      <c r="DA123" s="460">
        <f>(DA$70=Hire_Date)*Monthly_Salary+(AND(DA$68&lt;&gt;Hire_Month)*CZ123+AND(DA$68=Hire_Month,CZ123&gt;0)*CZ123*(1+Annual_Cost_of_Living_Adjustment))*(End_Date&gt;=DA$70)</f>
        <v>0</v>
      </c>
      <c r="DB123" s="460">
        <f>(DB$70=Hire_Date)*Monthly_Salary+(AND(DB$68&lt;&gt;Hire_Month)*DA123+AND(DB$68=Hire_Month,DA123&gt;0)*DA123*(1+Annual_Cost_of_Living_Adjustment))*(End_Date&gt;=DB$70)</f>
        <v>0</v>
      </c>
      <c r="DC123" s="460">
        <f>(DC$70=Hire_Date)*Monthly_Salary+(AND(DC$68&lt;&gt;Hire_Month)*DB123+AND(DC$68=Hire_Month,DB123&gt;0)*DB123*(1+Annual_Cost_of_Living_Adjustment))*(End_Date&gt;=DC$70)</f>
        <v>0</v>
      </c>
      <c r="DD123" s="460">
        <f>(DD$70=Hire_Date)*Monthly_Salary+(AND(DD$68&lt;&gt;Hire_Month)*DC123+AND(DD$68=Hire_Month,DC123&gt;0)*DC123*(1+Annual_Cost_of_Living_Adjustment))*(End_Date&gt;=DD$70)</f>
        <v>0</v>
      </c>
      <c r="DE123" s="460">
        <f>(DE$70=Hire_Date)*Monthly_Salary+(AND(DE$68&lt;&gt;Hire_Month)*DD123+AND(DE$68=Hire_Month,DD123&gt;0)*DD123*(1+Annual_Cost_of_Living_Adjustment))*(End_Date&gt;=DE$70)</f>
        <v>0</v>
      </c>
      <c r="DF123" s="460">
        <f>(DF$70=Hire_Date)*Monthly_Salary+(AND(DF$68&lt;&gt;Hire_Month)*DE123+AND(DF$68=Hire_Month,DE123&gt;0)*DE123*(1+Annual_Cost_of_Living_Adjustment))*(End_Date&gt;=DF$70)</f>
        <v>0</v>
      </c>
      <c r="DG123" s="460">
        <f>(DG$70=Hire_Date)*Monthly_Salary+(AND(DG$68&lt;&gt;Hire_Month)*DF123+AND(DG$68=Hire_Month,DF123&gt;0)*DF123*(1+Annual_Cost_of_Living_Adjustment))*(End_Date&gt;=DG$70)</f>
        <v>0</v>
      </c>
      <c r="DH123" s="460">
        <f>(DH$70=Hire_Date)*Monthly_Salary+(AND(DH$68&lt;&gt;Hire_Month)*DG123+AND(DH$68=Hire_Month,DG123&gt;0)*DG123*(1+Annual_Cost_of_Living_Adjustment))*(End_Date&gt;=DH$70)</f>
        <v>0</v>
      </c>
      <c r="DI123" s="460">
        <f>(DI$70=Hire_Date)*Monthly_Salary+(AND(DI$68&lt;&gt;Hire_Month)*DH123+AND(DI$68=Hire_Month,DH123&gt;0)*DH123*(1+Annual_Cost_of_Living_Adjustment))*(End_Date&gt;=DI$70)</f>
        <v>0</v>
      </c>
      <c r="DJ123" s="460">
        <f>(DJ$70=Hire_Date)*Monthly_Salary+(AND(DJ$68&lt;&gt;Hire_Month)*DI123+AND(DJ$68=Hire_Month,DI123&gt;0)*DI123*(1+Annual_Cost_of_Living_Adjustment))*(End_Date&gt;=DJ$70)</f>
        <v>0</v>
      </c>
      <c r="DK123" s="460">
        <f>(DK$70=Hire_Date)*Monthly_Salary+(AND(DK$68&lt;&gt;Hire_Month)*DJ123+AND(DK$68=Hire_Month,DJ123&gt;0)*DJ123*(1+Annual_Cost_of_Living_Adjustment))*(End_Date&gt;=DK$70)</f>
        <v>0</v>
      </c>
      <c r="DL123" s="460">
        <f>(DL$70=Hire_Date)*Monthly_Salary+(AND(DL$68&lt;&gt;Hire_Month)*DK123+AND(DL$68=Hire_Month,DK123&gt;0)*DK123*(1+Annual_Cost_of_Living_Adjustment))*(End_Date&gt;=DL$70)</f>
        <v>0</v>
      </c>
      <c r="DM123" s="460">
        <f>(DM$70=Hire_Date)*Monthly_Salary+(AND(DM$68&lt;&gt;Hire_Month)*DL123+AND(DM$68=Hire_Month,DL123&gt;0)*DL123*(1+Annual_Cost_of_Living_Adjustment))*(End_Date&gt;=DM$70)</f>
        <v>0</v>
      </c>
      <c r="DN123" s="460">
        <f>(DN$70=Hire_Date)*Monthly_Salary+(AND(DN$68&lt;&gt;Hire_Month)*DM123+AND(DN$68=Hire_Month,DM123&gt;0)*DM123*(1+Annual_Cost_of_Living_Adjustment))*(End_Date&gt;=DN$70)</f>
        <v>0</v>
      </c>
      <c r="DO123" s="460">
        <f>(DO$70=Hire_Date)*Monthly_Salary+(AND(DO$68&lt;&gt;Hire_Month)*DN123+AND(DO$68=Hire_Month,DN123&gt;0)*DN123*(1+Annual_Cost_of_Living_Adjustment))*(End_Date&gt;=DO$70)</f>
        <v>0</v>
      </c>
      <c r="DP123" s="460">
        <f>(DP$70=Hire_Date)*Monthly_Salary+(AND(DP$68&lt;&gt;Hire_Month)*DO123+AND(DP$68=Hire_Month,DO123&gt;0)*DO123*(1+Annual_Cost_of_Living_Adjustment))*(End_Date&gt;=DP$70)</f>
        <v>0</v>
      </c>
      <c r="DQ123" s="460">
        <f>(DQ$70=Hire_Date)*Monthly_Salary+(AND(DQ$68&lt;&gt;Hire_Month)*DP123+AND(DQ$68=Hire_Month,DP123&gt;0)*DP123*(1+Annual_Cost_of_Living_Adjustment))*(End_Date&gt;=DQ$70)</f>
        <v>0</v>
      </c>
      <c r="DR123" s="460">
        <f>(DR$70=Hire_Date)*Monthly_Salary+(AND(DR$68&lt;&gt;Hire_Month)*DQ123+AND(DR$68=Hire_Month,DQ123&gt;0)*DQ123*(1+Annual_Cost_of_Living_Adjustment))*(End_Date&gt;=DR$70)</f>
        <v>0</v>
      </c>
      <c r="DS123" s="460">
        <f>(DS$70=Hire_Date)*Monthly_Salary+(AND(DS$68&lt;&gt;Hire_Month)*DR123+AND(DS$68=Hire_Month,DR123&gt;0)*DR123*(1+Annual_Cost_of_Living_Adjustment))*(End_Date&gt;=DS$70)</f>
        <v>0</v>
      </c>
      <c r="DT123" s="460">
        <f>(DT$70=Hire_Date)*Monthly_Salary+(AND(DT$68&lt;&gt;Hire_Month)*DS123+AND(DT$68=Hire_Month,DS123&gt;0)*DS123*(1+Annual_Cost_of_Living_Adjustment))*(End_Date&gt;=DT$70)</f>
        <v>0</v>
      </c>
      <c r="DU123" s="460">
        <f>(DU$70=Hire_Date)*Monthly_Salary+(AND(DU$68&lt;&gt;Hire_Month)*DT123+AND(DU$68=Hire_Month,DT123&gt;0)*DT123*(1+Annual_Cost_of_Living_Adjustment))*(End_Date&gt;=DU$70)</f>
        <v>0</v>
      </c>
      <c r="DV123" s="460">
        <f>(DV$70=Hire_Date)*Monthly_Salary+(AND(DV$68&lt;&gt;Hire_Month)*DU123+AND(DV$68=Hire_Month,DU123&gt;0)*DU123*(1+Annual_Cost_of_Living_Adjustment))*(End_Date&gt;=DV$70)</f>
        <v>0</v>
      </c>
      <c r="DW123" s="460">
        <f>(DW$70=Hire_Date)*Monthly_Salary+(AND(DW$68&lt;&gt;Hire_Month)*DV123+AND(DW$68=Hire_Month,DV123&gt;0)*DV123*(1+Annual_Cost_of_Living_Adjustment))*(End_Date&gt;=DW$70)</f>
        <v>0</v>
      </c>
      <c r="DX123" s="460">
        <f>(DX$70=Hire_Date)*Monthly_Salary+(AND(DX$68&lt;&gt;Hire_Month)*DW123+AND(DX$68=Hire_Month,DW123&gt;0)*DW123*(1+Annual_Cost_of_Living_Adjustment))*(End_Date&gt;=DX$70)</f>
        <v>0</v>
      </c>
      <c r="DY123" s="460">
        <f>(DY$70=Hire_Date)*Monthly_Salary+(AND(DY$68&lt;&gt;Hire_Month)*DX123+AND(DY$68=Hire_Month,DX123&gt;0)*DX123*(1+Annual_Cost_of_Living_Adjustment))*(End_Date&gt;=DY$70)</f>
        <v>0</v>
      </c>
      <c r="DZ123" s="460">
        <f>(DZ$70=Hire_Date)*Monthly_Salary+(AND(DZ$68&lt;&gt;Hire_Month)*DY123+AND(DZ$68=Hire_Month,DY123&gt;0)*DY123*(1+Annual_Cost_of_Living_Adjustment))*(End_Date&gt;=DZ$70)</f>
        <v>0</v>
      </c>
      <c r="EA123" s="460">
        <f>(EA$70=Hire_Date)*Monthly_Salary+(AND(EA$68&lt;&gt;Hire_Month)*DZ123+AND(EA$68=Hire_Month,DZ123&gt;0)*DZ123*(1+Annual_Cost_of_Living_Adjustment))*(End_Date&gt;=EA$70)</f>
        <v>0</v>
      </c>
      <c r="EB123" s="460">
        <f>(EB$70=Hire_Date)*Monthly_Salary+(AND(EB$68&lt;&gt;Hire_Month)*EA123+AND(EB$68=Hire_Month,EA123&gt;0)*EA123*(1+Annual_Cost_of_Living_Adjustment))*(End_Date&gt;=EB$70)</f>
        <v>0</v>
      </c>
      <c r="EC123" s="460">
        <f>(EC$70=Hire_Date)*Monthly_Salary+(AND(EC$68&lt;&gt;Hire_Month)*EB123+AND(EC$68=Hire_Month,EB123&gt;0)*EB123*(1+Annual_Cost_of_Living_Adjustment))*(End_Date&gt;=EC$70)</f>
        <v>0</v>
      </c>
      <c r="ED123" s="460">
        <f>(ED$70=Hire_Date)*Monthly_Salary+(AND(ED$68&lt;&gt;Hire_Month)*EC123+AND(ED$68=Hire_Month,EC123&gt;0)*EC123*(1+Annual_Cost_of_Living_Adjustment))*(End_Date&gt;=ED$70)</f>
        <v>0</v>
      </c>
      <c r="EE123" s="460">
        <f>(EE$70=Hire_Date)*Monthly_Salary+(AND(EE$68&lt;&gt;Hire_Month)*ED123+AND(EE$68=Hire_Month,ED123&gt;0)*ED123*(1+Annual_Cost_of_Living_Adjustment))*(End_Date&gt;=EE$70)</f>
        <v>0</v>
      </c>
      <c r="EF123" s="461">
        <f>(EF$70=Hire_Date)*Monthly_Salary+(AND(EF$68&lt;&gt;Hire_Month)*EE123+AND(EF$68=Hire_Month,EE123&gt;0)*EE123*(1+Annual_Cost_of_Living_Adjustment))*(End_Date&gt;=EF$70)</f>
        <v>0</v>
      </c>
      <c r="EG123" s="461">
        <f>(EG$70=Hire_Date)*Monthly_Salary+(AND(EG$68&lt;&gt;Hire_Month)*EF123+AND(EG$68=Hire_Month,EF123&gt;0)*EF123*(1+Annual_Cost_of_Living_Adjustment))*(End_Date&gt;=EG$70)</f>
        <v>0</v>
      </c>
      <c r="EH123" s="461">
        <f>(EH$70=Hire_Date)*Monthly_Salary+(AND(EH$68&lt;&gt;Hire_Month)*EG123+AND(EH$68=Hire_Month,EG123&gt;0)*EG123*(1+Annual_Cost_of_Living_Adjustment))*(End_Date&gt;=EH$70)</f>
        <v>0</v>
      </c>
      <c r="EI123" s="461">
        <f>(EI$70=Hire_Date)*Monthly_Salary+(AND(EI$68&lt;&gt;Hire_Month)*EH123+AND(EI$68=Hire_Month,EH123&gt;0)*EH123*(1+Annual_Cost_of_Living_Adjustment))*(End_Date&gt;=EI$70)</f>
        <v>0</v>
      </c>
      <c r="EJ123" s="461">
        <f>(EJ$70=Hire_Date)*Monthly_Salary+(AND(EJ$68&lt;&gt;Hire_Month)*EI123+AND(EJ$68=Hire_Month,EI123&gt;0)*EI123*(1+Annual_Cost_of_Living_Adjustment))*(End_Date&gt;=EJ$70)</f>
        <v>0</v>
      </c>
      <c r="EK123" s="461">
        <f>(EK$70=Hire_Date)*Monthly_Salary+(AND(EK$68&lt;&gt;Hire_Month)*EJ123+AND(EK$68=Hire_Month,EJ123&gt;0)*EJ123*(1+Annual_Cost_of_Living_Adjustment))*(End_Date&gt;=EK$70)</f>
        <v>0</v>
      </c>
      <c r="EL123" s="461">
        <f>(EL$70=Hire_Date)*Monthly_Salary+(AND(EL$68&lt;&gt;Hire_Month)*EK123+AND(EL$68=Hire_Month,EK123&gt;0)*EK123*(1+Annual_Cost_of_Living_Adjustment))*(End_Date&gt;=EL$70)</f>
        <v>0</v>
      </c>
      <c r="EM123" s="461">
        <f>(EM$70=Hire_Date)*Monthly_Salary+(AND(EM$68&lt;&gt;Hire_Month)*EL123+AND(EM$68=Hire_Month,EL123&gt;0)*EL123*(1+Annual_Cost_of_Living_Adjustment))*(End_Date&gt;=EM$70)</f>
        <v>0</v>
      </c>
      <c r="EN123" s="461">
        <f>(EN$70=Hire_Date)*Monthly_Salary+(AND(EN$68&lt;&gt;Hire_Month)*EM123+AND(EN$68=Hire_Month,EM123&gt;0)*EM123*(1+Annual_Cost_of_Living_Adjustment))*(End_Date&gt;=EN$70)</f>
        <v>0</v>
      </c>
      <c r="EO123" s="461">
        <f>(EO$70=Hire_Date)*Monthly_Salary+(AND(EO$68&lt;&gt;Hire_Month)*EN123+AND(EO$68=Hire_Month,EN123&gt;0)*EN123*(1+Annual_Cost_of_Living_Adjustment))*(End_Date&gt;=EO$70)</f>
        <v>0</v>
      </c>
      <c r="EP123" s="461">
        <f>(EP$70=Hire_Date)*Monthly_Salary+(AND(EP$68&lt;&gt;Hire_Month)*EO123+AND(EP$68=Hire_Month,EO123&gt;0)*EO123*(1+Annual_Cost_of_Living_Adjustment))*(End_Date&gt;=EP$70)</f>
        <v>0</v>
      </c>
      <c r="EQ123" s="461">
        <f>(EQ$70=Hire_Date)*Monthly_Salary+(AND(EQ$68&lt;&gt;Hire_Month)*EP123+AND(EQ$68=Hire_Month,EP123&gt;0)*EP123*(1+Annual_Cost_of_Living_Adjustment))*(End_Date&gt;=EQ$70)</f>
        <v>0</v>
      </c>
      <c r="ER123" s="461">
        <f>(ER$70=Hire_Date)*Monthly_Salary+(AND(ER$68&lt;&gt;Hire_Month)*EQ123+AND(ER$68=Hire_Month,EQ123&gt;0)*EQ123*(1+Annual_Cost_of_Living_Adjustment))*(End_Date&gt;=ER$70)</f>
        <v>0</v>
      </c>
      <c r="ES123" s="371"/>
      <c r="ET123" s="1"/>
      <c r="EU123" s="390"/>
      <c r="EV123" s="462" t="str">
        <f t="shared" si="100"/>
        <v/>
      </c>
      <c r="EW123" s="463">
        <f>($K123&lt;DATE(Starting_Year,1,1))*1</f>
        <v>0</v>
      </c>
      <c r="EX123" s="463">
        <f>+COUNTIF(Q123,"&gt;0")*FTE</f>
        <v>0</v>
      </c>
      <c r="EY123" s="463">
        <f>+COUNTIF(R123,"&gt;0")*FTE</f>
        <v>0</v>
      </c>
      <c r="EZ123" s="463">
        <f>+COUNTIF(S123,"&gt;0")*FTE</f>
        <v>0</v>
      </c>
      <c r="FA123" s="463">
        <f>+COUNTIF(T123,"&gt;0")*FTE</f>
        <v>0</v>
      </c>
      <c r="FB123" s="463">
        <f>+COUNTIF(U123,"&gt;0")*FTE</f>
        <v>0</v>
      </c>
      <c r="FC123" s="463">
        <f>+COUNTIF(V123,"&gt;0")*FTE</f>
        <v>0</v>
      </c>
      <c r="FD123" s="463">
        <f>+COUNTIF(W123,"&gt;0")*FTE</f>
        <v>0</v>
      </c>
      <c r="FE123" s="463">
        <f>+COUNTIF(X123,"&gt;0")*FTE</f>
        <v>0</v>
      </c>
      <c r="FF123" s="463">
        <f>+COUNTIF(Y123,"&gt;0")*FTE</f>
        <v>0</v>
      </c>
      <c r="FG123" s="463">
        <f>+COUNTIF(Z123,"&gt;0")*FTE</f>
        <v>0</v>
      </c>
      <c r="FH123" s="463">
        <f>+COUNTIF(AA123,"&gt;0")*FTE</f>
        <v>0</v>
      </c>
      <c r="FI123" s="463">
        <f>+COUNTIF(AB123,"&gt;0")*FTE</f>
        <v>0</v>
      </c>
      <c r="FJ123" s="463">
        <f>+COUNTIF(AC123,"&gt;0")*FTE</f>
        <v>0</v>
      </c>
      <c r="FK123" s="463">
        <f>+COUNTIF(AD123,"&gt;0")*FTE</f>
        <v>0</v>
      </c>
      <c r="FL123" s="463">
        <f>+COUNTIF(AE123,"&gt;0")*FTE</f>
        <v>0</v>
      </c>
      <c r="FM123" s="463">
        <f>+COUNTIF(AF123,"&gt;0")*FTE</f>
        <v>0</v>
      </c>
      <c r="FN123" s="463">
        <f>+COUNTIF(AG123,"&gt;0")*FTE</f>
        <v>0</v>
      </c>
      <c r="FO123" s="463">
        <f>+COUNTIF(AH123,"&gt;0")*FTE</f>
        <v>0</v>
      </c>
      <c r="FP123" s="463">
        <f>+COUNTIF(AI123,"&gt;0")*FTE</f>
        <v>0</v>
      </c>
      <c r="FQ123" s="463">
        <f>+COUNTIF(AJ123,"&gt;0")*FTE</f>
        <v>0</v>
      </c>
      <c r="FR123" s="463">
        <f>+COUNTIF(AK123,"&gt;0")*FTE</f>
        <v>0</v>
      </c>
      <c r="FS123" s="463">
        <f>+COUNTIF(AL123,"&gt;0")*FTE</f>
        <v>0</v>
      </c>
      <c r="FT123" s="463">
        <f>+COUNTIF(AM123,"&gt;0")*FTE</f>
        <v>0</v>
      </c>
      <c r="FU123" s="463">
        <f>+COUNTIF(AN123,"&gt;0")*FTE</f>
        <v>0</v>
      </c>
      <c r="FV123" s="463">
        <f>+COUNTIF(AO123,"&gt;0")*FTE</f>
        <v>0</v>
      </c>
      <c r="FW123" s="463">
        <f>+COUNTIF(AP123,"&gt;0")*FTE</f>
        <v>0</v>
      </c>
      <c r="FX123" s="463">
        <f>+COUNTIF(AQ123,"&gt;0")*FTE</f>
        <v>0</v>
      </c>
      <c r="FY123" s="463">
        <f>+COUNTIF(AR123,"&gt;0")*FTE</f>
        <v>0</v>
      </c>
      <c r="FZ123" s="463">
        <f>+COUNTIF(AS123,"&gt;0")*FTE</f>
        <v>0</v>
      </c>
      <c r="GA123" s="463">
        <f>+COUNTIF(AT123,"&gt;0")*FTE</f>
        <v>0</v>
      </c>
      <c r="GB123" s="463">
        <f>+COUNTIF(AU123,"&gt;0")*FTE</f>
        <v>0</v>
      </c>
      <c r="GC123" s="463">
        <f>+COUNTIF(AV123,"&gt;0")*FTE</f>
        <v>0</v>
      </c>
      <c r="GD123" s="463">
        <f>+COUNTIF(AW123,"&gt;0")*FTE</f>
        <v>0</v>
      </c>
      <c r="GE123" s="463">
        <f>+COUNTIF(AX123,"&gt;0")*FTE</f>
        <v>0</v>
      </c>
      <c r="GF123" s="463">
        <f>+COUNTIF(AY123,"&gt;0")*FTE</f>
        <v>0</v>
      </c>
      <c r="GG123" s="463">
        <f>+COUNTIF(AZ123,"&gt;0")*FTE</f>
        <v>0</v>
      </c>
      <c r="GH123" s="463">
        <f>+COUNTIF(BA123,"&gt;0")*FTE</f>
        <v>0</v>
      </c>
      <c r="GI123" s="463">
        <f>+COUNTIF(BB123,"&gt;0")*FTE</f>
        <v>0</v>
      </c>
      <c r="GJ123" s="463">
        <f>+COUNTIF(BC123,"&gt;0")*FTE</f>
        <v>0</v>
      </c>
      <c r="GK123" s="463">
        <f>+COUNTIF(BD123,"&gt;0")*FTE</f>
        <v>0</v>
      </c>
      <c r="GL123" s="463">
        <f>+COUNTIF(BE123,"&gt;0")*FTE</f>
        <v>0</v>
      </c>
      <c r="GM123" s="463">
        <f>+COUNTIF(BF123,"&gt;0")*FTE</f>
        <v>0</v>
      </c>
      <c r="GN123" s="463">
        <f>+COUNTIF(BG123,"&gt;0")*FTE</f>
        <v>0</v>
      </c>
      <c r="GO123" s="463">
        <f>+COUNTIF(BH123,"&gt;0")*FTE</f>
        <v>0</v>
      </c>
      <c r="GP123" s="463">
        <f>+COUNTIF(BI123,"&gt;0")*FTE</f>
        <v>0</v>
      </c>
      <c r="GQ123" s="463">
        <f>+COUNTIF(BJ123,"&gt;0")*FTE</f>
        <v>0</v>
      </c>
      <c r="GR123" s="463">
        <f>+COUNTIF(BK123,"&gt;0")*FTE</f>
        <v>0</v>
      </c>
      <c r="GS123" s="463">
        <f>+COUNTIF(BL123,"&gt;0")*FTE</f>
        <v>0</v>
      </c>
      <c r="GT123" s="463">
        <f>+COUNTIF(BM123,"&gt;0")*FTE</f>
        <v>0</v>
      </c>
      <c r="GU123" s="463">
        <f>+COUNTIF(BN123,"&gt;0")*FTE</f>
        <v>0</v>
      </c>
      <c r="GV123" s="463">
        <f>+COUNTIF(BO123,"&gt;0")*FTE</f>
        <v>0</v>
      </c>
      <c r="GW123" s="463">
        <f>+COUNTIF(BP123,"&gt;0")*FTE</f>
        <v>0</v>
      </c>
      <c r="GX123" s="463">
        <f>+COUNTIF(BQ123,"&gt;0")*FTE</f>
        <v>0</v>
      </c>
      <c r="GY123" s="463">
        <f>+COUNTIF(BR123,"&gt;0")*FTE</f>
        <v>0</v>
      </c>
      <c r="GZ123" s="463">
        <f>+COUNTIF(BS123,"&gt;0")*FTE</f>
        <v>0</v>
      </c>
      <c r="HA123" s="463">
        <f>+COUNTIF(BT123,"&gt;0")*FTE</f>
        <v>0</v>
      </c>
      <c r="HB123" s="463">
        <f>+COUNTIF(BU123,"&gt;0")*FTE</f>
        <v>0</v>
      </c>
      <c r="HC123" s="463">
        <f>+COUNTIF(BV123,"&gt;0")*FTE</f>
        <v>0</v>
      </c>
      <c r="HD123" s="463">
        <f>+COUNTIF(BW123,"&gt;0")*FTE</f>
        <v>0</v>
      </c>
      <c r="HE123" s="463">
        <f>+COUNTIF(BX123,"&gt;0")*FTE</f>
        <v>0</v>
      </c>
      <c r="HF123" s="463">
        <f>+COUNTIF(BY123,"&gt;0")*FTE</f>
        <v>0</v>
      </c>
      <c r="HG123" s="463">
        <f>+COUNTIF(BZ123,"&gt;0")*FTE</f>
        <v>0</v>
      </c>
      <c r="HH123" s="463">
        <f>+COUNTIF(CA123,"&gt;0")*FTE</f>
        <v>0</v>
      </c>
      <c r="HI123" s="463">
        <f>+COUNTIF(CB123,"&gt;0")*FTE</f>
        <v>0</v>
      </c>
      <c r="HJ123" s="463">
        <f>+COUNTIF(CC123,"&gt;0")*FTE</f>
        <v>0</v>
      </c>
      <c r="HK123" s="463">
        <f>+COUNTIF(CD123,"&gt;0")*FTE</f>
        <v>0</v>
      </c>
      <c r="HL123" s="463">
        <f>+COUNTIF(CE123,"&gt;0")*FTE</f>
        <v>0</v>
      </c>
      <c r="HM123" s="463">
        <f>+COUNTIF(CF123,"&gt;0")*FTE</f>
        <v>0</v>
      </c>
      <c r="HN123" s="463">
        <f>+COUNTIF(CG123,"&gt;0")*FTE</f>
        <v>0</v>
      </c>
      <c r="HO123" s="463">
        <f>+COUNTIF(CH123,"&gt;0")*FTE</f>
        <v>0</v>
      </c>
      <c r="HP123" s="463">
        <f>+COUNTIF(CI123,"&gt;0")*FTE</f>
        <v>0</v>
      </c>
      <c r="HQ123" s="463">
        <f>+COUNTIF(CJ123,"&gt;0")*FTE</f>
        <v>0</v>
      </c>
      <c r="HR123" s="463">
        <f>+COUNTIF(CK123,"&gt;0")*FTE</f>
        <v>0</v>
      </c>
      <c r="HS123" s="463">
        <f>+COUNTIF(CL123,"&gt;0")*FTE</f>
        <v>0</v>
      </c>
      <c r="HT123" s="463">
        <f>+COUNTIF(CM123,"&gt;0")*FTE</f>
        <v>0</v>
      </c>
      <c r="HU123" s="463">
        <f>+COUNTIF(CN123,"&gt;0")*FTE</f>
        <v>0</v>
      </c>
      <c r="HV123" s="463">
        <f>+COUNTIF(CO123,"&gt;0")*FTE</f>
        <v>0</v>
      </c>
      <c r="HW123" s="463">
        <f>+COUNTIF(CP123,"&gt;0")*FTE</f>
        <v>0</v>
      </c>
      <c r="HX123" s="463">
        <f>+COUNTIF(CQ123,"&gt;0")*FTE</f>
        <v>0</v>
      </c>
      <c r="HY123" s="463">
        <f>+COUNTIF(CR123,"&gt;0")*FTE</f>
        <v>0</v>
      </c>
      <c r="HZ123" s="463">
        <f>+COUNTIF(CS123,"&gt;0")*FTE</f>
        <v>0</v>
      </c>
      <c r="IA123" s="463">
        <f>+COUNTIF(CT123,"&gt;0")*FTE</f>
        <v>0</v>
      </c>
      <c r="IB123" s="463">
        <f>+COUNTIF(CU123,"&gt;0")*FTE</f>
        <v>0</v>
      </c>
      <c r="IC123" s="463">
        <f>+COUNTIF(CV123,"&gt;0")*FTE</f>
        <v>0</v>
      </c>
      <c r="ID123" s="463">
        <f>+COUNTIF(CW123,"&gt;0")*FTE</f>
        <v>0</v>
      </c>
      <c r="IE123" s="463">
        <f>+COUNTIF(CX123,"&gt;0")*FTE</f>
        <v>0</v>
      </c>
      <c r="IF123" s="463">
        <f>+COUNTIF(CY123,"&gt;0")*FTE</f>
        <v>0</v>
      </c>
      <c r="IG123" s="463">
        <f>+COUNTIF(CZ123,"&gt;0")*FTE</f>
        <v>0</v>
      </c>
      <c r="IH123" s="463">
        <f>+COUNTIF(DA123,"&gt;0")*FTE</f>
        <v>0</v>
      </c>
      <c r="II123" s="463">
        <f>+COUNTIF(DB123,"&gt;0")*FTE</f>
        <v>0</v>
      </c>
      <c r="IJ123" s="463">
        <f>+COUNTIF(DC123,"&gt;0")*FTE</f>
        <v>0</v>
      </c>
      <c r="IK123" s="463">
        <f>+COUNTIF(DD123,"&gt;0")*FTE</f>
        <v>0</v>
      </c>
      <c r="IL123" s="463">
        <f>+COUNTIF(DE123,"&gt;0")*FTE</f>
        <v>0</v>
      </c>
      <c r="IM123" s="463">
        <f>+COUNTIF(DF123,"&gt;0")*FTE</f>
        <v>0</v>
      </c>
      <c r="IN123" s="463">
        <f>+COUNTIF(DG123,"&gt;0")*FTE</f>
        <v>0</v>
      </c>
      <c r="IO123" s="463">
        <f>+COUNTIF(DH123,"&gt;0")*FTE</f>
        <v>0</v>
      </c>
      <c r="IP123" s="463">
        <f>+COUNTIF(DI123,"&gt;0")*FTE</f>
        <v>0</v>
      </c>
      <c r="IQ123" s="463">
        <f>+COUNTIF(DJ123,"&gt;0")*FTE</f>
        <v>0</v>
      </c>
      <c r="IR123" s="463">
        <f>+COUNTIF(DK123,"&gt;0")*FTE</f>
        <v>0</v>
      </c>
      <c r="IS123" s="463">
        <f>+COUNTIF(DL123,"&gt;0")*FTE</f>
        <v>0</v>
      </c>
      <c r="IT123" s="463">
        <f>+COUNTIF(DM123,"&gt;0")*FTE</f>
        <v>0</v>
      </c>
      <c r="IU123" s="463">
        <f>+COUNTIF(DN123,"&gt;0")*FTE</f>
        <v>0</v>
      </c>
      <c r="IV123" s="463">
        <f>+COUNTIF(DO123,"&gt;0")*FTE</f>
        <v>0</v>
      </c>
      <c r="IW123" s="463">
        <f>+COUNTIF(DP123,"&gt;0")*FTE</f>
        <v>0</v>
      </c>
      <c r="IX123" s="463">
        <f>+COUNTIF(DQ123,"&gt;0")*FTE</f>
        <v>0</v>
      </c>
      <c r="IY123" s="463">
        <f>+COUNTIF(DR123,"&gt;0")*FTE</f>
        <v>0</v>
      </c>
      <c r="IZ123" s="463">
        <f>+COUNTIF(DS123,"&gt;0")*FTE</f>
        <v>0</v>
      </c>
      <c r="JA123" s="463">
        <f>+COUNTIF(DT123,"&gt;0")*FTE</f>
        <v>0</v>
      </c>
      <c r="JB123" s="463">
        <f>+COUNTIF(DU123,"&gt;0")*FTE</f>
        <v>0</v>
      </c>
      <c r="JC123" s="463">
        <f>+COUNTIF(DV123,"&gt;0")*FTE</f>
        <v>0</v>
      </c>
      <c r="JD123" s="463">
        <f>+COUNTIF(DW123,"&gt;0")*FTE</f>
        <v>0</v>
      </c>
      <c r="JE123" s="463">
        <f>+COUNTIF(DX123,"&gt;0")*FTE</f>
        <v>0</v>
      </c>
      <c r="JF123" s="463">
        <f>+COUNTIF(DY123,"&gt;0")*FTE</f>
        <v>0</v>
      </c>
      <c r="JG123" s="463">
        <f>+COUNTIF(DZ123,"&gt;0")*FTE</f>
        <v>0</v>
      </c>
      <c r="JH123" s="463">
        <f>+COUNTIF(EA123,"&gt;0")*FTE</f>
        <v>0</v>
      </c>
      <c r="JI123" s="463">
        <f>+COUNTIF(EB123,"&gt;0")*FTE</f>
        <v>0</v>
      </c>
      <c r="JJ123" s="463">
        <f>+COUNTIF(EC123,"&gt;0")*FTE</f>
        <v>0</v>
      </c>
      <c r="JK123" s="463">
        <f>+COUNTIF(ED123,"&gt;0")*FTE</f>
        <v>0</v>
      </c>
      <c r="JL123" s="463">
        <f>+COUNTIF(EE123,"&gt;0")*FTE</f>
        <v>0</v>
      </c>
      <c r="JM123" s="463">
        <f>+COUNTIF(EF123,"&gt;0")*FTE</f>
        <v>0</v>
      </c>
      <c r="JN123" s="463">
        <f>+COUNTIF(EG123,"&gt;0")*FTE</f>
        <v>0</v>
      </c>
      <c r="JO123" s="463">
        <f>+COUNTIF(EH123,"&gt;0")*FTE</f>
        <v>0</v>
      </c>
      <c r="JP123" s="463">
        <f>+COUNTIF(EI123,"&gt;0")*FTE</f>
        <v>0</v>
      </c>
      <c r="JQ123" s="463">
        <f>+COUNTIF(EJ123,"&gt;0")*FTE</f>
        <v>0</v>
      </c>
      <c r="JR123" s="463">
        <f>+COUNTIF(EK123,"&gt;0")*FTE</f>
        <v>0</v>
      </c>
      <c r="JS123" s="463">
        <f>+COUNTIF(EL123,"&gt;0")*FTE</f>
        <v>0</v>
      </c>
      <c r="JT123" s="463">
        <f>+COUNTIF(EM123,"&gt;0")*FTE</f>
        <v>0</v>
      </c>
      <c r="JU123" s="463">
        <f>+COUNTIF(EN123,"&gt;0")*FTE</f>
        <v>0</v>
      </c>
      <c r="JV123" s="463">
        <f>+COUNTIF(EO123,"&gt;0")*FTE</f>
        <v>0</v>
      </c>
      <c r="JW123" s="463">
        <f>+COUNTIF(EP123,"&gt;0")*FTE</f>
        <v>0</v>
      </c>
      <c r="JX123" s="463">
        <f>+COUNTIF(EQ123,"&gt;0")*FTE</f>
        <v>0</v>
      </c>
      <c r="JY123" s="463">
        <f>+COUNTIF(ER123,"&gt;0")*FTE</f>
        <v>0</v>
      </c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</row>
    <row r="124" ht="12.75" customHeight="1">
      <c r="A124" s="467"/>
      <c r="B124" s="464"/>
      <c r="C124" s="452"/>
      <c r="D124" s="202"/>
      <c r="E124" s="453"/>
      <c r="F124" s="202"/>
      <c r="G124" s="202"/>
      <c r="H124" s="202"/>
      <c r="I124" s="202"/>
      <c r="J124" s="454"/>
      <c r="K124" s="465">
        <f>+DATE((Starting_Year+F124-1)*ISNUMBER(F124)+2099*ISBLANK(F124),G124*ISNUMBER(G124)+12*ISBLANK(G124),1)</f>
        <v>73020</v>
      </c>
      <c r="L124" s="466">
        <f>+DATE((Starting_Year+H124-1)*ISNUMBER(H124)+2099*ISBLANK(H124),I124*ISNUMBER(I124)+12*ISBLANK(I124),1)</f>
        <v>73020</v>
      </c>
      <c r="M124" s="171">
        <f t="shared" si="98"/>
        <v>0</v>
      </c>
      <c r="N124" s="458" t="str">
        <f t="shared" si="99"/>
        <v/>
      </c>
      <c r="O124" s="82"/>
      <c r="P124" s="459"/>
      <c r="Q124" s="460">
        <f>(Q$70&gt;=Hire_Date)*Monthly_Salary+(AND(Q$68&lt;&gt;Hire_Month)*P124+AND(Q$68=Hire_Month,P124&gt;0)*P124*(1+Annual_Cost_of_Living_Adjustment))*(End_Date&gt;=Q$70)</f>
        <v>0</v>
      </c>
      <c r="R124" s="460">
        <f>(R$70=Hire_Date)*Monthly_Salary+(AND(R$68&lt;&gt;Hire_Month)*Q124+AND(R$68=Hire_Month,Q124&gt;0)*Q124*(1+Annual_Cost_of_Living_Adjustment))*(End_Date&gt;=R$70)</f>
        <v>0</v>
      </c>
      <c r="S124" s="460">
        <f>(S$70=Hire_Date)*Monthly_Salary+(AND(S$68&lt;&gt;Hire_Month)*R124+AND(S$68=Hire_Month,R124&gt;0)*R124*(1+Annual_Cost_of_Living_Adjustment))*(End_Date&gt;=S$70)</f>
        <v>0</v>
      </c>
      <c r="T124" s="460">
        <f>(T$70=Hire_Date)*Monthly_Salary+(AND(T$68&lt;&gt;Hire_Month)*S124+AND(T$68=Hire_Month,S124&gt;0)*S124*(1+Annual_Cost_of_Living_Adjustment))*(End_Date&gt;=T$70)</f>
        <v>0</v>
      </c>
      <c r="U124" s="460">
        <f>(U$70=Hire_Date)*Monthly_Salary+(AND(U$68&lt;&gt;Hire_Month)*T124+AND(U$68=Hire_Month,T124&gt;0)*T124*(1+Annual_Cost_of_Living_Adjustment))*(End_Date&gt;=U$70)</f>
        <v>0</v>
      </c>
      <c r="V124" s="460">
        <f>(V$70=Hire_Date)*Monthly_Salary+(AND(V$68&lt;&gt;Hire_Month)*U124+AND(V$68=Hire_Month,U124&gt;0)*U124*(1+Annual_Cost_of_Living_Adjustment))*(End_Date&gt;=V$70)</f>
        <v>0</v>
      </c>
      <c r="W124" s="460">
        <f>(W$70=Hire_Date)*Monthly_Salary+(AND(W$68&lt;&gt;Hire_Month)*V124+AND(W$68=Hire_Month,V124&gt;0)*V124*(1+Annual_Cost_of_Living_Adjustment))*(End_Date&gt;=W$70)</f>
        <v>0</v>
      </c>
      <c r="X124" s="460">
        <f>(X$70=Hire_Date)*Monthly_Salary+(AND(X$68&lt;&gt;Hire_Month)*W124+AND(X$68=Hire_Month,W124&gt;0)*W124*(1+Annual_Cost_of_Living_Adjustment))*(End_Date&gt;=X$70)</f>
        <v>0</v>
      </c>
      <c r="Y124" s="460">
        <f>(Y$70=Hire_Date)*Monthly_Salary+(AND(Y$68&lt;&gt;Hire_Month)*X124+AND(Y$68=Hire_Month,X124&gt;0)*X124*(1+Annual_Cost_of_Living_Adjustment))*(End_Date&gt;=Y$70)</f>
        <v>0</v>
      </c>
      <c r="Z124" s="460">
        <f>(Z$70=Hire_Date)*Monthly_Salary+(AND(Z$68&lt;&gt;Hire_Month)*Y124+AND(Z$68=Hire_Month,Y124&gt;0)*Y124*(1+Annual_Cost_of_Living_Adjustment))*(End_Date&gt;=Z$70)</f>
        <v>0</v>
      </c>
      <c r="AA124" s="460">
        <f>(AA$70=Hire_Date)*Monthly_Salary+(AND(AA$68&lt;&gt;Hire_Month)*Z124+AND(AA$68=Hire_Month,Z124&gt;0)*Z124*(1+Annual_Cost_of_Living_Adjustment))*(End_Date&gt;=AA$70)</f>
        <v>0</v>
      </c>
      <c r="AB124" s="460">
        <f>(AB$70=Hire_Date)*Monthly_Salary+(AND(AB$68&lt;&gt;Hire_Month)*AA124+AND(AB$68=Hire_Month,AA124&gt;0)*AA124*(1+Annual_Cost_of_Living_Adjustment))*(End_Date&gt;=AB$70)</f>
        <v>0</v>
      </c>
      <c r="AC124" s="460">
        <f>(AC$70=Hire_Date)*Monthly_Salary+(AND(AC$68&lt;&gt;Hire_Month)*AB124+AND(AC$68=Hire_Month,AB124&gt;0)*AB124*(1+Annual_Cost_of_Living_Adjustment))*(End_Date&gt;=AC$70)</f>
        <v>0</v>
      </c>
      <c r="AD124" s="460">
        <f>(AD$70=Hire_Date)*Monthly_Salary+(AND(AD$68&lt;&gt;Hire_Month)*AC124+AND(AD$68=Hire_Month,AC124&gt;0)*AC124*(1+Annual_Cost_of_Living_Adjustment))*(End_Date&gt;=AD$70)</f>
        <v>0</v>
      </c>
      <c r="AE124" s="460">
        <f>(AE$70=Hire_Date)*Monthly_Salary+(AND(AE$68&lt;&gt;Hire_Month)*AD124+AND(AE$68=Hire_Month,AD124&gt;0)*AD124*(1+Annual_Cost_of_Living_Adjustment))*(End_Date&gt;=AE$70)</f>
        <v>0</v>
      </c>
      <c r="AF124" s="460">
        <f>(AF$70=Hire_Date)*Monthly_Salary+(AND(AF$68&lt;&gt;Hire_Month)*AE124+AND(AF$68=Hire_Month,AE124&gt;0)*AE124*(1+Annual_Cost_of_Living_Adjustment))*(End_Date&gt;=AF$70)</f>
        <v>0</v>
      </c>
      <c r="AG124" s="460">
        <f>(AG$70=Hire_Date)*Monthly_Salary+(AND(AG$68&lt;&gt;Hire_Month)*AF124+AND(AG$68=Hire_Month,AF124&gt;0)*AF124*(1+Annual_Cost_of_Living_Adjustment))*(End_Date&gt;=AG$70)</f>
        <v>0</v>
      </c>
      <c r="AH124" s="460">
        <f>(AH$70=Hire_Date)*Monthly_Salary+(AND(AH$68&lt;&gt;Hire_Month)*AG124+AND(AH$68=Hire_Month,AG124&gt;0)*AG124*(1+Annual_Cost_of_Living_Adjustment))*(End_Date&gt;=AH$70)</f>
        <v>0</v>
      </c>
      <c r="AI124" s="460">
        <f>(AI$70=Hire_Date)*Monthly_Salary+(AND(AI$68&lt;&gt;Hire_Month)*AH124+AND(AI$68=Hire_Month,AH124&gt;0)*AH124*(1+Annual_Cost_of_Living_Adjustment))*(End_Date&gt;=AI$70)</f>
        <v>0</v>
      </c>
      <c r="AJ124" s="460">
        <f>(AJ$70=Hire_Date)*Monthly_Salary+(AND(AJ$68&lt;&gt;Hire_Month)*AI124+AND(AJ$68=Hire_Month,AI124&gt;0)*AI124*(1+Annual_Cost_of_Living_Adjustment))*(End_Date&gt;=AJ$70)</f>
        <v>0</v>
      </c>
      <c r="AK124" s="460">
        <f>(AK$70=Hire_Date)*Monthly_Salary+(AND(AK$68&lt;&gt;Hire_Month)*AJ124+AND(AK$68=Hire_Month,AJ124&gt;0)*AJ124*(1+Annual_Cost_of_Living_Adjustment))*(End_Date&gt;=AK$70)</f>
        <v>0</v>
      </c>
      <c r="AL124" s="460">
        <f>(AL$70=Hire_Date)*Monthly_Salary+(AND(AL$68&lt;&gt;Hire_Month)*AK124+AND(AL$68=Hire_Month,AK124&gt;0)*AK124*(1+Annual_Cost_of_Living_Adjustment))*(End_Date&gt;=AL$70)</f>
        <v>0</v>
      </c>
      <c r="AM124" s="460">
        <f>(AM$70=Hire_Date)*Monthly_Salary+(AND(AM$68&lt;&gt;Hire_Month)*AL124+AND(AM$68=Hire_Month,AL124&gt;0)*AL124*(1+Annual_Cost_of_Living_Adjustment))*(End_Date&gt;=AM$70)</f>
        <v>0</v>
      </c>
      <c r="AN124" s="460">
        <f>(AN$70=Hire_Date)*Monthly_Salary+(AND(AN$68&lt;&gt;Hire_Month)*AM124+AND(AN$68=Hire_Month,AM124&gt;0)*AM124*(1+Annual_Cost_of_Living_Adjustment))*(End_Date&gt;=AN$70)</f>
        <v>0</v>
      </c>
      <c r="AO124" s="460">
        <f>(AO$70=Hire_Date)*Monthly_Salary+(AND(AO$68&lt;&gt;Hire_Month)*AN124+AND(AO$68=Hire_Month,AN124&gt;0)*AN124*(1+Annual_Cost_of_Living_Adjustment))*(End_Date&gt;=AO$70)</f>
        <v>0</v>
      </c>
      <c r="AP124" s="460">
        <f>(AP$70=Hire_Date)*Monthly_Salary+(AND(AP$68&lt;&gt;Hire_Month)*AO124+AND(AP$68=Hire_Month,AO124&gt;0)*AO124*(1+Annual_Cost_of_Living_Adjustment))*(End_Date&gt;=AP$70)</f>
        <v>0</v>
      </c>
      <c r="AQ124" s="460">
        <f>(AQ$70=Hire_Date)*Monthly_Salary+(AND(AQ$68&lt;&gt;Hire_Month)*AP124+AND(AQ$68=Hire_Month,AP124&gt;0)*AP124*(1+Annual_Cost_of_Living_Adjustment))*(End_Date&gt;=AQ$70)</f>
        <v>0</v>
      </c>
      <c r="AR124" s="460">
        <f>(AR$70=Hire_Date)*Monthly_Salary+(AND(AR$68&lt;&gt;Hire_Month)*AQ124+AND(AR$68=Hire_Month,AQ124&gt;0)*AQ124*(1+Annual_Cost_of_Living_Adjustment))*(End_Date&gt;=AR$70)</f>
        <v>0</v>
      </c>
      <c r="AS124" s="460">
        <f>(AS$70=Hire_Date)*Monthly_Salary+(AND(AS$68&lt;&gt;Hire_Month)*AR124+AND(AS$68=Hire_Month,AR124&gt;0)*AR124*(1+Annual_Cost_of_Living_Adjustment))*(End_Date&gt;=AS$70)</f>
        <v>0</v>
      </c>
      <c r="AT124" s="460">
        <f>(AT$70=Hire_Date)*Monthly_Salary+(AND(AT$68&lt;&gt;Hire_Month)*AS124+AND(AT$68=Hire_Month,AS124&gt;0)*AS124*(1+Annual_Cost_of_Living_Adjustment))*(End_Date&gt;=AT$70)</f>
        <v>0</v>
      </c>
      <c r="AU124" s="460">
        <f>(AU$70=Hire_Date)*Monthly_Salary+(AND(AU$68&lt;&gt;Hire_Month)*AT124+AND(AU$68=Hire_Month,AT124&gt;0)*AT124*(1+Annual_Cost_of_Living_Adjustment))*(End_Date&gt;=AU$70)</f>
        <v>0</v>
      </c>
      <c r="AV124" s="460">
        <f>(AV$70=Hire_Date)*Monthly_Salary+(AND(AV$68&lt;&gt;Hire_Month)*AU124+AND(AV$68=Hire_Month,AU124&gt;0)*AU124*(1+Annual_Cost_of_Living_Adjustment))*(End_Date&gt;=AV$70)</f>
        <v>0</v>
      </c>
      <c r="AW124" s="460">
        <f>(AW$70=Hire_Date)*Monthly_Salary+(AND(AW$68&lt;&gt;Hire_Month)*AV124+AND(AW$68=Hire_Month,AV124&gt;0)*AV124*(1+Annual_Cost_of_Living_Adjustment))*(End_Date&gt;=AW$70)</f>
        <v>0</v>
      </c>
      <c r="AX124" s="460">
        <f>(AX$70=Hire_Date)*Monthly_Salary+(AND(AX$68&lt;&gt;Hire_Month)*AW124+AND(AX$68=Hire_Month,AW124&gt;0)*AW124*(1+Annual_Cost_of_Living_Adjustment))*(End_Date&gt;=AX$70)</f>
        <v>0</v>
      </c>
      <c r="AY124" s="460">
        <f>(AY$70=Hire_Date)*Monthly_Salary+(AND(AY$68&lt;&gt;Hire_Month)*AX124+AND(AY$68=Hire_Month,AX124&gt;0)*AX124*(1+Annual_Cost_of_Living_Adjustment))*(End_Date&gt;=AY$70)</f>
        <v>0</v>
      </c>
      <c r="AZ124" s="460">
        <f>(AZ$70=Hire_Date)*Monthly_Salary+(AND(AZ$68&lt;&gt;Hire_Month)*AY124+AND(AZ$68=Hire_Month,AY124&gt;0)*AY124*(1+Annual_Cost_of_Living_Adjustment))*(End_Date&gt;=AZ$70)</f>
        <v>0</v>
      </c>
      <c r="BA124" s="460">
        <f>(BA$70=Hire_Date)*Monthly_Salary+(AND(BA$68&lt;&gt;Hire_Month)*AZ124+AND(BA$68=Hire_Month,AZ124&gt;0)*AZ124*(1+Annual_Cost_of_Living_Adjustment))*(End_Date&gt;=BA$70)</f>
        <v>0</v>
      </c>
      <c r="BB124" s="460">
        <f>(BB$70=Hire_Date)*Monthly_Salary+(AND(BB$68&lt;&gt;Hire_Month)*BA124+AND(BB$68=Hire_Month,BA124&gt;0)*BA124*(1+Annual_Cost_of_Living_Adjustment))*(End_Date&gt;=BB$70)</f>
        <v>0</v>
      </c>
      <c r="BC124" s="460">
        <f>(BC$70=Hire_Date)*Monthly_Salary+(AND(BC$68&lt;&gt;Hire_Month)*BB124+AND(BC$68=Hire_Month,BB124&gt;0)*BB124*(1+Annual_Cost_of_Living_Adjustment))*(End_Date&gt;=BC$70)</f>
        <v>0</v>
      </c>
      <c r="BD124" s="460">
        <f>(BD$70=Hire_Date)*Monthly_Salary+(AND(BD$68&lt;&gt;Hire_Month)*BC124+AND(BD$68=Hire_Month,BC124&gt;0)*BC124*(1+Annual_Cost_of_Living_Adjustment))*(End_Date&gt;=BD$70)</f>
        <v>0</v>
      </c>
      <c r="BE124" s="460">
        <f>(BE$70=Hire_Date)*Monthly_Salary+(AND(BE$68&lt;&gt;Hire_Month)*BD124+AND(BE$68=Hire_Month,BD124&gt;0)*BD124*(1+Annual_Cost_of_Living_Adjustment))*(End_Date&gt;=BE$70)</f>
        <v>0</v>
      </c>
      <c r="BF124" s="460">
        <f>(BF$70=Hire_Date)*Monthly_Salary+(AND(BF$68&lt;&gt;Hire_Month)*BE124+AND(BF$68=Hire_Month,BE124&gt;0)*BE124*(1+Annual_Cost_of_Living_Adjustment))*(End_Date&gt;=BF$70)</f>
        <v>0</v>
      </c>
      <c r="BG124" s="460">
        <f>(BG$70=Hire_Date)*Monthly_Salary+(AND(BG$68&lt;&gt;Hire_Month)*BF124+AND(BG$68=Hire_Month,BF124&gt;0)*BF124*(1+Annual_Cost_of_Living_Adjustment))*(End_Date&gt;=BG$70)</f>
        <v>0</v>
      </c>
      <c r="BH124" s="460">
        <f>(BH$70=Hire_Date)*Monthly_Salary+(AND(BH$68&lt;&gt;Hire_Month)*BG124+AND(BH$68=Hire_Month,BG124&gt;0)*BG124*(1+Annual_Cost_of_Living_Adjustment))*(End_Date&gt;=BH$70)</f>
        <v>0</v>
      </c>
      <c r="BI124" s="460">
        <f>(BI$70=Hire_Date)*Monthly_Salary+(AND(BI$68&lt;&gt;Hire_Month)*BH124+AND(BI$68=Hire_Month,BH124&gt;0)*BH124*(1+Annual_Cost_of_Living_Adjustment))*(End_Date&gt;=BI$70)</f>
        <v>0</v>
      </c>
      <c r="BJ124" s="460">
        <f>(BJ$70=Hire_Date)*Monthly_Salary+(AND(BJ$68&lt;&gt;Hire_Month)*BI124+AND(BJ$68=Hire_Month,BI124&gt;0)*BI124*(1+Annual_Cost_of_Living_Adjustment))*(End_Date&gt;=BJ$70)</f>
        <v>0</v>
      </c>
      <c r="BK124" s="460">
        <f>(BK$70=Hire_Date)*Monthly_Salary+(AND(BK$68&lt;&gt;Hire_Month)*BJ124+AND(BK$68=Hire_Month,BJ124&gt;0)*BJ124*(1+Annual_Cost_of_Living_Adjustment))*(End_Date&gt;=BK$70)</f>
        <v>0</v>
      </c>
      <c r="BL124" s="460">
        <f>(BL$70=Hire_Date)*Monthly_Salary+(AND(BL$68&lt;&gt;Hire_Month)*BK124+AND(BL$68=Hire_Month,BK124&gt;0)*BK124*(1+Annual_Cost_of_Living_Adjustment))*(End_Date&gt;=BL$70)</f>
        <v>0</v>
      </c>
      <c r="BM124" s="460">
        <f>(BM$70=Hire_Date)*Monthly_Salary+(AND(BM$68&lt;&gt;Hire_Month)*BL124+AND(BM$68=Hire_Month,BL124&gt;0)*BL124*(1+Annual_Cost_of_Living_Adjustment))*(End_Date&gt;=BM$70)</f>
        <v>0</v>
      </c>
      <c r="BN124" s="460">
        <f>(BN$70=Hire_Date)*Monthly_Salary+(AND(BN$68&lt;&gt;Hire_Month)*BM124+AND(BN$68=Hire_Month,BM124&gt;0)*BM124*(1+Annual_Cost_of_Living_Adjustment))*(End_Date&gt;=BN$70)</f>
        <v>0</v>
      </c>
      <c r="BO124" s="460">
        <f>(BO$70=Hire_Date)*Monthly_Salary+(AND(BO$68&lt;&gt;Hire_Month)*BN124+AND(BO$68=Hire_Month,BN124&gt;0)*BN124*(1+Annual_Cost_of_Living_Adjustment))*(End_Date&gt;=BO$70)</f>
        <v>0</v>
      </c>
      <c r="BP124" s="460">
        <f>(BP$70=Hire_Date)*Monthly_Salary+(AND(BP$68&lt;&gt;Hire_Month)*BO124+AND(BP$68=Hire_Month,BO124&gt;0)*BO124*(1+Annual_Cost_of_Living_Adjustment))*(End_Date&gt;=BP$70)</f>
        <v>0</v>
      </c>
      <c r="BQ124" s="460">
        <f>(BQ$70=Hire_Date)*Monthly_Salary+(AND(BQ$68&lt;&gt;Hire_Month)*BP124+AND(BQ$68=Hire_Month,BP124&gt;0)*BP124*(1+Annual_Cost_of_Living_Adjustment))*(End_Date&gt;=BQ$70)</f>
        <v>0</v>
      </c>
      <c r="BR124" s="460">
        <f>(BR$70=Hire_Date)*Monthly_Salary+(AND(BR$68&lt;&gt;Hire_Month)*BQ124+AND(BR$68=Hire_Month,BQ124&gt;0)*BQ124*(1+Annual_Cost_of_Living_Adjustment))*(End_Date&gt;=BR$70)</f>
        <v>0</v>
      </c>
      <c r="BS124" s="460">
        <f>(BS$70=Hire_Date)*Monthly_Salary+(AND(BS$68&lt;&gt;Hire_Month)*BR124+AND(BS$68=Hire_Month,BR124&gt;0)*BR124*(1+Annual_Cost_of_Living_Adjustment))*(End_Date&gt;=BS$70)</f>
        <v>0</v>
      </c>
      <c r="BT124" s="460">
        <f>(BT$70=Hire_Date)*Monthly_Salary+(AND(BT$68&lt;&gt;Hire_Month)*BS124+AND(BT$68=Hire_Month,BS124&gt;0)*BS124*(1+Annual_Cost_of_Living_Adjustment))*(End_Date&gt;=BT$70)</f>
        <v>0</v>
      </c>
      <c r="BU124" s="460">
        <f>(BU$70=Hire_Date)*Monthly_Salary+(AND(BU$68&lt;&gt;Hire_Month)*BT124+AND(BU$68=Hire_Month,BT124&gt;0)*BT124*(1+Annual_Cost_of_Living_Adjustment))*(End_Date&gt;=BU$70)</f>
        <v>0</v>
      </c>
      <c r="BV124" s="460">
        <f>(BV$70=Hire_Date)*Monthly_Salary+(AND(BV$68&lt;&gt;Hire_Month)*BU124+AND(BV$68=Hire_Month,BU124&gt;0)*BU124*(1+Annual_Cost_of_Living_Adjustment))*(End_Date&gt;=BV$70)</f>
        <v>0</v>
      </c>
      <c r="BW124" s="460">
        <f>(BW$70=Hire_Date)*Monthly_Salary+(AND(BW$68&lt;&gt;Hire_Month)*BV124+AND(BW$68=Hire_Month,BV124&gt;0)*BV124*(1+Annual_Cost_of_Living_Adjustment))*(End_Date&gt;=BW$70)</f>
        <v>0</v>
      </c>
      <c r="BX124" s="460">
        <f>(BX$70=Hire_Date)*Monthly_Salary+(AND(BX$68&lt;&gt;Hire_Month)*BW124+AND(BX$68=Hire_Month,BW124&gt;0)*BW124*(1+Annual_Cost_of_Living_Adjustment))*(End_Date&gt;=BX$70)</f>
        <v>0</v>
      </c>
      <c r="BY124" s="460">
        <f>(BY$70=Hire_Date)*Monthly_Salary+(AND(BY$68&lt;&gt;Hire_Month)*BX124+AND(BY$68=Hire_Month,BX124&gt;0)*BX124*(1+Annual_Cost_of_Living_Adjustment))*(End_Date&gt;=BY$70)</f>
        <v>0</v>
      </c>
      <c r="BZ124" s="460">
        <f>(BZ$70=Hire_Date)*Monthly_Salary+(AND(BZ$68&lt;&gt;Hire_Month)*BY124+AND(BZ$68=Hire_Month,BY124&gt;0)*BY124*(1+Annual_Cost_of_Living_Adjustment))*(End_Date&gt;=BZ$70)</f>
        <v>0</v>
      </c>
      <c r="CA124" s="460">
        <f>(CA$70=Hire_Date)*Monthly_Salary+(AND(CA$68&lt;&gt;Hire_Month)*BZ124+AND(CA$68=Hire_Month,BZ124&gt;0)*BZ124*(1+Annual_Cost_of_Living_Adjustment))*(End_Date&gt;=CA$70)</f>
        <v>0</v>
      </c>
      <c r="CB124" s="460">
        <f>(CB$70=Hire_Date)*Monthly_Salary+(AND(CB$68&lt;&gt;Hire_Month)*CA124+AND(CB$68=Hire_Month,CA124&gt;0)*CA124*(1+Annual_Cost_of_Living_Adjustment))*(End_Date&gt;=CB$70)</f>
        <v>0</v>
      </c>
      <c r="CC124" s="460">
        <f>(CC$70=Hire_Date)*Monthly_Salary+(AND(CC$68&lt;&gt;Hire_Month)*CB124+AND(CC$68=Hire_Month,CB124&gt;0)*CB124*(1+Annual_Cost_of_Living_Adjustment))*(End_Date&gt;=CC$70)</f>
        <v>0</v>
      </c>
      <c r="CD124" s="460">
        <f>(CD$70=Hire_Date)*Monthly_Salary+(AND(CD$68&lt;&gt;Hire_Month)*CC124+AND(CD$68=Hire_Month,CC124&gt;0)*CC124*(1+Annual_Cost_of_Living_Adjustment))*(End_Date&gt;=CD$70)</f>
        <v>0</v>
      </c>
      <c r="CE124" s="460">
        <f>(CE$70=Hire_Date)*Monthly_Salary+(AND(CE$68&lt;&gt;Hire_Month)*CD124+AND(CE$68=Hire_Month,CD124&gt;0)*CD124*(1+Annual_Cost_of_Living_Adjustment))*(End_Date&gt;=CE$70)</f>
        <v>0</v>
      </c>
      <c r="CF124" s="460">
        <f>(CF$70=Hire_Date)*Monthly_Salary+(AND(CF$68&lt;&gt;Hire_Month)*CE124+AND(CF$68=Hire_Month,CE124&gt;0)*CE124*(1+Annual_Cost_of_Living_Adjustment))*(End_Date&gt;=CF$70)</f>
        <v>0</v>
      </c>
      <c r="CG124" s="460">
        <f>(CG$70=Hire_Date)*Monthly_Salary+(AND(CG$68&lt;&gt;Hire_Month)*CF124+AND(CG$68=Hire_Month,CF124&gt;0)*CF124*(1+Annual_Cost_of_Living_Adjustment))*(End_Date&gt;=CG$70)</f>
        <v>0</v>
      </c>
      <c r="CH124" s="460">
        <f>(CH$70=Hire_Date)*Monthly_Salary+(AND(CH$68&lt;&gt;Hire_Month)*CG124+AND(CH$68=Hire_Month,CG124&gt;0)*CG124*(1+Annual_Cost_of_Living_Adjustment))*(End_Date&gt;=CH$70)</f>
        <v>0</v>
      </c>
      <c r="CI124" s="460">
        <f>(CI$70=Hire_Date)*Monthly_Salary+(AND(CI$68&lt;&gt;Hire_Month)*CH124+AND(CI$68=Hire_Month,CH124&gt;0)*CH124*(1+Annual_Cost_of_Living_Adjustment))*(End_Date&gt;=CI$70)</f>
        <v>0</v>
      </c>
      <c r="CJ124" s="460">
        <f>(CJ$70=Hire_Date)*Monthly_Salary+(AND(CJ$68&lt;&gt;Hire_Month)*CI124+AND(CJ$68=Hire_Month,CI124&gt;0)*CI124*(1+Annual_Cost_of_Living_Adjustment))*(End_Date&gt;=CJ$70)</f>
        <v>0</v>
      </c>
      <c r="CK124" s="460">
        <f>(CK$70=Hire_Date)*Monthly_Salary+(AND(CK$68&lt;&gt;Hire_Month)*CJ124+AND(CK$68=Hire_Month,CJ124&gt;0)*CJ124*(1+Annual_Cost_of_Living_Adjustment))*(End_Date&gt;=CK$70)</f>
        <v>0</v>
      </c>
      <c r="CL124" s="460">
        <f>(CL$70=Hire_Date)*Monthly_Salary+(AND(CL$68&lt;&gt;Hire_Month)*CK124+AND(CL$68=Hire_Month,CK124&gt;0)*CK124*(1+Annual_Cost_of_Living_Adjustment))*(End_Date&gt;=CL$70)</f>
        <v>0</v>
      </c>
      <c r="CM124" s="460">
        <f>(CM$70=Hire_Date)*Monthly_Salary+(AND(CM$68&lt;&gt;Hire_Month)*CL124+AND(CM$68=Hire_Month,CL124&gt;0)*CL124*(1+Annual_Cost_of_Living_Adjustment))*(End_Date&gt;=CM$70)</f>
        <v>0</v>
      </c>
      <c r="CN124" s="460">
        <f>(CN$70=Hire_Date)*Monthly_Salary+(AND(CN$68&lt;&gt;Hire_Month)*CM124+AND(CN$68=Hire_Month,CM124&gt;0)*CM124*(1+Annual_Cost_of_Living_Adjustment))*(End_Date&gt;=CN$70)</f>
        <v>0</v>
      </c>
      <c r="CO124" s="460">
        <f>(CO$70=Hire_Date)*Monthly_Salary+(AND(CO$68&lt;&gt;Hire_Month)*CN124+AND(CO$68=Hire_Month,CN124&gt;0)*CN124*(1+Annual_Cost_of_Living_Adjustment))*(End_Date&gt;=CO$70)</f>
        <v>0</v>
      </c>
      <c r="CP124" s="460">
        <f>(CP$70=Hire_Date)*Monthly_Salary+(AND(CP$68&lt;&gt;Hire_Month)*CO124+AND(CP$68=Hire_Month,CO124&gt;0)*CO124*(1+Annual_Cost_of_Living_Adjustment))*(End_Date&gt;=CP$70)</f>
        <v>0</v>
      </c>
      <c r="CQ124" s="460">
        <f>(CQ$70=Hire_Date)*Monthly_Salary+(AND(CQ$68&lt;&gt;Hire_Month)*CP124+AND(CQ$68=Hire_Month,CP124&gt;0)*CP124*(1+Annual_Cost_of_Living_Adjustment))*(End_Date&gt;=CQ$70)</f>
        <v>0</v>
      </c>
      <c r="CR124" s="460">
        <f>(CR$70=Hire_Date)*Monthly_Salary+(AND(CR$68&lt;&gt;Hire_Month)*CQ124+AND(CR$68=Hire_Month,CQ124&gt;0)*CQ124*(1+Annual_Cost_of_Living_Adjustment))*(End_Date&gt;=CR$70)</f>
        <v>0</v>
      </c>
      <c r="CS124" s="460">
        <f>(CS$70=Hire_Date)*Monthly_Salary+(AND(CS$68&lt;&gt;Hire_Month)*CR124+AND(CS$68=Hire_Month,CR124&gt;0)*CR124*(1+Annual_Cost_of_Living_Adjustment))*(End_Date&gt;=CS$70)</f>
        <v>0</v>
      </c>
      <c r="CT124" s="460">
        <f>(CT$70=Hire_Date)*Monthly_Salary+(AND(CT$68&lt;&gt;Hire_Month)*CS124+AND(CT$68=Hire_Month,CS124&gt;0)*CS124*(1+Annual_Cost_of_Living_Adjustment))*(End_Date&gt;=CT$70)</f>
        <v>0</v>
      </c>
      <c r="CU124" s="460">
        <f>(CU$70=Hire_Date)*Monthly_Salary+(AND(CU$68&lt;&gt;Hire_Month)*CT124+AND(CU$68=Hire_Month,CT124&gt;0)*CT124*(1+Annual_Cost_of_Living_Adjustment))*(End_Date&gt;=CU$70)</f>
        <v>0</v>
      </c>
      <c r="CV124" s="460">
        <f>(CV$70=Hire_Date)*Monthly_Salary+(AND(CV$68&lt;&gt;Hire_Month)*CU124+AND(CV$68=Hire_Month,CU124&gt;0)*CU124*(1+Annual_Cost_of_Living_Adjustment))*(End_Date&gt;=CV$70)</f>
        <v>0</v>
      </c>
      <c r="CW124" s="460">
        <f>(CW$70=Hire_Date)*Monthly_Salary+(AND(CW$68&lt;&gt;Hire_Month)*CV124+AND(CW$68=Hire_Month,CV124&gt;0)*CV124*(1+Annual_Cost_of_Living_Adjustment))*(End_Date&gt;=CW$70)</f>
        <v>0</v>
      </c>
      <c r="CX124" s="460">
        <f>(CX$70=Hire_Date)*Monthly_Salary+(AND(CX$68&lt;&gt;Hire_Month)*CW124+AND(CX$68=Hire_Month,CW124&gt;0)*CW124*(1+Annual_Cost_of_Living_Adjustment))*(End_Date&gt;=CX$70)</f>
        <v>0</v>
      </c>
      <c r="CY124" s="460">
        <f>(CY$70=Hire_Date)*Monthly_Salary+(AND(CY$68&lt;&gt;Hire_Month)*CX124+AND(CY$68=Hire_Month,CX124&gt;0)*CX124*(1+Annual_Cost_of_Living_Adjustment))*(End_Date&gt;=CY$70)</f>
        <v>0</v>
      </c>
      <c r="CZ124" s="460">
        <f>(CZ$70=Hire_Date)*Monthly_Salary+(AND(CZ$68&lt;&gt;Hire_Month)*CY124+AND(CZ$68=Hire_Month,CY124&gt;0)*CY124*(1+Annual_Cost_of_Living_Adjustment))*(End_Date&gt;=CZ$70)</f>
        <v>0</v>
      </c>
      <c r="DA124" s="460">
        <f>(DA$70=Hire_Date)*Monthly_Salary+(AND(DA$68&lt;&gt;Hire_Month)*CZ124+AND(DA$68=Hire_Month,CZ124&gt;0)*CZ124*(1+Annual_Cost_of_Living_Adjustment))*(End_Date&gt;=DA$70)</f>
        <v>0</v>
      </c>
      <c r="DB124" s="460">
        <f>(DB$70=Hire_Date)*Monthly_Salary+(AND(DB$68&lt;&gt;Hire_Month)*DA124+AND(DB$68=Hire_Month,DA124&gt;0)*DA124*(1+Annual_Cost_of_Living_Adjustment))*(End_Date&gt;=DB$70)</f>
        <v>0</v>
      </c>
      <c r="DC124" s="460">
        <f>(DC$70=Hire_Date)*Monthly_Salary+(AND(DC$68&lt;&gt;Hire_Month)*DB124+AND(DC$68=Hire_Month,DB124&gt;0)*DB124*(1+Annual_Cost_of_Living_Adjustment))*(End_Date&gt;=DC$70)</f>
        <v>0</v>
      </c>
      <c r="DD124" s="460">
        <f>(DD$70=Hire_Date)*Monthly_Salary+(AND(DD$68&lt;&gt;Hire_Month)*DC124+AND(DD$68=Hire_Month,DC124&gt;0)*DC124*(1+Annual_Cost_of_Living_Adjustment))*(End_Date&gt;=DD$70)</f>
        <v>0</v>
      </c>
      <c r="DE124" s="460">
        <f>(DE$70=Hire_Date)*Monthly_Salary+(AND(DE$68&lt;&gt;Hire_Month)*DD124+AND(DE$68=Hire_Month,DD124&gt;0)*DD124*(1+Annual_Cost_of_Living_Adjustment))*(End_Date&gt;=DE$70)</f>
        <v>0</v>
      </c>
      <c r="DF124" s="460">
        <f>(DF$70=Hire_Date)*Monthly_Salary+(AND(DF$68&lt;&gt;Hire_Month)*DE124+AND(DF$68=Hire_Month,DE124&gt;0)*DE124*(1+Annual_Cost_of_Living_Adjustment))*(End_Date&gt;=DF$70)</f>
        <v>0</v>
      </c>
      <c r="DG124" s="460">
        <f>(DG$70=Hire_Date)*Monthly_Salary+(AND(DG$68&lt;&gt;Hire_Month)*DF124+AND(DG$68=Hire_Month,DF124&gt;0)*DF124*(1+Annual_Cost_of_Living_Adjustment))*(End_Date&gt;=DG$70)</f>
        <v>0</v>
      </c>
      <c r="DH124" s="460">
        <f>(DH$70=Hire_Date)*Monthly_Salary+(AND(DH$68&lt;&gt;Hire_Month)*DG124+AND(DH$68=Hire_Month,DG124&gt;0)*DG124*(1+Annual_Cost_of_Living_Adjustment))*(End_Date&gt;=DH$70)</f>
        <v>0</v>
      </c>
      <c r="DI124" s="460">
        <f>(DI$70=Hire_Date)*Monthly_Salary+(AND(DI$68&lt;&gt;Hire_Month)*DH124+AND(DI$68=Hire_Month,DH124&gt;0)*DH124*(1+Annual_Cost_of_Living_Adjustment))*(End_Date&gt;=DI$70)</f>
        <v>0</v>
      </c>
      <c r="DJ124" s="460">
        <f>(DJ$70=Hire_Date)*Monthly_Salary+(AND(DJ$68&lt;&gt;Hire_Month)*DI124+AND(DJ$68=Hire_Month,DI124&gt;0)*DI124*(1+Annual_Cost_of_Living_Adjustment))*(End_Date&gt;=DJ$70)</f>
        <v>0</v>
      </c>
      <c r="DK124" s="460">
        <f>(DK$70=Hire_Date)*Monthly_Salary+(AND(DK$68&lt;&gt;Hire_Month)*DJ124+AND(DK$68=Hire_Month,DJ124&gt;0)*DJ124*(1+Annual_Cost_of_Living_Adjustment))*(End_Date&gt;=DK$70)</f>
        <v>0</v>
      </c>
      <c r="DL124" s="460">
        <f>(DL$70=Hire_Date)*Monthly_Salary+(AND(DL$68&lt;&gt;Hire_Month)*DK124+AND(DL$68=Hire_Month,DK124&gt;0)*DK124*(1+Annual_Cost_of_Living_Adjustment))*(End_Date&gt;=DL$70)</f>
        <v>0</v>
      </c>
      <c r="DM124" s="460">
        <f>(DM$70=Hire_Date)*Monthly_Salary+(AND(DM$68&lt;&gt;Hire_Month)*DL124+AND(DM$68=Hire_Month,DL124&gt;0)*DL124*(1+Annual_Cost_of_Living_Adjustment))*(End_Date&gt;=DM$70)</f>
        <v>0</v>
      </c>
      <c r="DN124" s="460">
        <f>(DN$70=Hire_Date)*Monthly_Salary+(AND(DN$68&lt;&gt;Hire_Month)*DM124+AND(DN$68=Hire_Month,DM124&gt;0)*DM124*(1+Annual_Cost_of_Living_Adjustment))*(End_Date&gt;=DN$70)</f>
        <v>0</v>
      </c>
      <c r="DO124" s="460">
        <f>(DO$70=Hire_Date)*Monthly_Salary+(AND(DO$68&lt;&gt;Hire_Month)*DN124+AND(DO$68=Hire_Month,DN124&gt;0)*DN124*(1+Annual_Cost_of_Living_Adjustment))*(End_Date&gt;=DO$70)</f>
        <v>0</v>
      </c>
      <c r="DP124" s="460">
        <f>(DP$70=Hire_Date)*Monthly_Salary+(AND(DP$68&lt;&gt;Hire_Month)*DO124+AND(DP$68=Hire_Month,DO124&gt;0)*DO124*(1+Annual_Cost_of_Living_Adjustment))*(End_Date&gt;=DP$70)</f>
        <v>0</v>
      </c>
      <c r="DQ124" s="460">
        <f>(DQ$70=Hire_Date)*Monthly_Salary+(AND(DQ$68&lt;&gt;Hire_Month)*DP124+AND(DQ$68=Hire_Month,DP124&gt;0)*DP124*(1+Annual_Cost_of_Living_Adjustment))*(End_Date&gt;=DQ$70)</f>
        <v>0</v>
      </c>
      <c r="DR124" s="460">
        <f>(DR$70=Hire_Date)*Monthly_Salary+(AND(DR$68&lt;&gt;Hire_Month)*DQ124+AND(DR$68=Hire_Month,DQ124&gt;0)*DQ124*(1+Annual_Cost_of_Living_Adjustment))*(End_Date&gt;=DR$70)</f>
        <v>0</v>
      </c>
      <c r="DS124" s="460">
        <f>(DS$70=Hire_Date)*Monthly_Salary+(AND(DS$68&lt;&gt;Hire_Month)*DR124+AND(DS$68=Hire_Month,DR124&gt;0)*DR124*(1+Annual_Cost_of_Living_Adjustment))*(End_Date&gt;=DS$70)</f>
        <v>0</v>
      </c>
      <c r="DT124" s="460">
        <f>(DT$70=Hire_Date)*Monthly_Salary+(AND(DT$68&lt;&gt;Hire_Month)*DS124+AND(DT$68=Hire_Month,DS124&gt;0)*DS124*(1+Annual_Cost_of_Living_Adjustment))*(End_Date&gt;=DT$70)</f>
        <v>0</v>
      </c>
      <c r="DU124" s="460">
        <f>(DU$70=Hire_Date)*Monthly_Salary+(AND(DU$68&lt;&gt;Hire_Month)*DT124+AND(DU$68=Hire_Month,DT124&gt;0)*DT124*(1+Annual_Cost_of_Living_Adjustment))*(End_Date&gt;=DU$70)</f>
        <v>0</v>
      </c>
      <c r="DV124" s="460">
        <f>(DV$70=Hire_Date)*Monthly_Salary+(AND(DV$68&lt;&gt;Hire_Month)*DU124+AND(DV$68=Hire_Month,DU124&gt;0)*DU124*(1+Annual_Cost_of_Living_Adjustment))*(End_Date&gt;=DV$70)</f>
        <v>0</v>
      </c>
      <c r="DW124" s="460">
        <f>(DW$70=Hire_Date)*Monthly_Salary+(AND(DW$68&lt;&gt;Hire_Month)*DV124+AND(DW$68=Hire_Month,DV124&gt;0)*DV124*(1+Annual_Cost_of_Living_Adjustment))*(End_Date&gt;=DW$70)</f>
        <v>0</v>
      </c>
      <c r="DX124" s="460">
        <f>(DX$70=Hire_Date)*Monthly_Salary+(AND(DX$68&lt;&gt;Hire_Month)*DW124+AND(DX$68=Hire_Month,DW124&gt;0)*DW124*(1+Annual_Cost_of_Living_Adjustment))*(End_Date&gt;=DX$70)</f>
        <v>0</v>
      </c>
      <c r="DY124" s="460">
        <f>(DY$70=Hire_Date)*Monthly_Salary+(AND(DY$68&lt;&gt;Hire_Month)*DX124+AND(DY$68=Hire_Month,DX124&gt;0)*DX124*(1+Annual_Cost_of_Living_Adjustment))*(End_Date&gt;=DY$70)</f>
        <v>0</v>
      </c>
      <c r="DZ124" s="460">
        <f>(DZ$70=Hire_Date)*Monthly_Salary+(AND(DZ$68&lt;&gt;Hire_Month)*DY124+AND(DZ$68=Hire_Month,DY124&gt;0)*DY124*(1+Annual_Cost_of_Living_Adjustment))*(End_Date&gt;=DZ$70)</f>
        <v>0</v>
      </c>
      <c r="EA124" s="460">
        <f>(EA$70=Hire_Date)*Monthly_Salary+(AND(EA$68&lt;&gt;Hire_Month)*DZ124+AND(EA$68=Hire_Month,DZ124&gt;0)*DZ124*(1+Annual_Cost_of_Living_Adjustment))*(End_Date&gt;=EA$70)</f>
        <v>0</v>
      </c>
      <c r="EB124" s="460">
        <f>(EB$70=Hire_Date)*Monthly_Salary+(AND(EB$68&lt;&gt;Hire_Month)*EA124+AND(EB$68=Hire_Month,EA124&gt;0)*EA124*(1+Annual_Cost_of_Living_Adjustment))*(End_Date&gt;=EB$70)</f>
        <v>0</v>
      </c>
      <c r="EC124" s="460">
        <f>(EC$70=Hire_Date)*Monthly_Salary+(AND(EC$68&lt;&gt;Hire_Month)*EB124+AND(EC$68=Hire_Month,EB124&gt;0)*EB124*(1+Annual_Cost_of_Living_Adjustment))*(End_Date&gt;=EC$70)</f>
        <v>0</v>
      </c>
      <c r="ED124" s="460">
        <f>(ED$70=Hire_Date)*Monthly_Salary+(AND(ED$68&lt;&gt;Hire_Month)*EC124+AND(ED$68=Hire_Month,EC124&gt;0)*EC124*(1+Annual_Cost_of_Living_Adjustment))*(End_Date&gt;=ED$70)</f>
        <v>0</v>
      </c>
      <c r="EE124" s="460">
        <f>(EE$70=Hire_Date)*Monthly_Salary+(AND(EE$68&lt;&gt;Hire_Month)*ED124+AND(EE$68=Hire_Month,ED124&gt;0)*ED124*(1+Annual_Cost_of_Living_Adjustment))*(End_Date&gt;=EE$70)</f>
        <v>0</v>
      </c>
      <c r="EF124" s="461">
        <f>(EF$70=Hire_Date)*Monthly_Salary+(AND(EF$68&lt;&gt;Hire_Month)*EE124+AND(EF$68=Hire_Month,EE124&gt;0)*EE124*(1+Annual_Cost_of_Living_Adjustment))*(End_Date&gt;=EF$70)</f>
        <v>0</v>
      </c>
      <c r="EG124" s="461">
        <f>(EG$70=Hire_Date)*Monthly_Salary+(AND(EG$68&lt;&gt;Hire_Month)*EF124+AND(EG$68=Hire_Month,EF124&gt;0)*EF124*(1+Annual_Cost_of_Living_Adjustment))*(End_Date&gt;=EG$70)</f>
        <v>0</v>
      </c>
      <c r="EH124" s="461">
        <f>(EH$70=Hire_Date)*Monthly_Salary+(AND(EH$68&lt;&gt;Hire_Month)*EG124+AND(EH$68=Hire_Month,EG124&gt;0)*EG124*(1+Annual_Cost_of_Living_Adjustment))*(End_Date&gt;=EH$70)</f>
        <v>0</v>
      </c>
      <c r="EI124" s="461">
        <f>(EI$70=Hire_Date)*Monthly_Salary+(AND(EI$68&lt;&gt;Hire_Month)*EH124+AND(EI$68=Hire_Month,EH124&gt;0)*EH124*(1+Annual_Cost_of_Living_Adjustment))*(End_Date&gt;=EI$70)</f>
        <v>0</v>
      </c>
      <c r="EJ124" s="461">
        <f>(EJ$70=Hire_Date)*Monthly_Salary+(AND(EJ$68&lt;&gt;Hire_Month)*EI124+AND(EJ$68=Hire_Month,EI124&gt;0)*EI124*(1+Annual_Cost_of_Living_Adjustment))*(End_Date&gt;=EJ$70)</f>
        <v>0</v>
      </c>
      <c r="EK124" s="461">
        <f>(EK$70=Hire_Date)*Monthly_Salary+(AND(EK$68&lt;&gt;Hire_Month)*EJ124+AND(EK$68=Hire_Month,EJ124&gt;0)*EJ124*(1+Annual_Cost_of_Living_Adjustment))*(End_Date&gt;=EK$70)</f>
        <v>0</v>
      </c>
      <c r="EL124" s="461">
        <f>(EL$70=Hire_Date)*Monthly_Salary+(AND(EL$68&lt;&gt;Hire_Month)*EK124+AND(EL$68=Hire_Month,EK124&gt;0)*EK124*(1+Annual_Cost_of_Living_Adjustment))*(End_Date&gt;=EL$70)</f>
        <v>0</v>
      </c>
      <c r="EM124" s="461">
        <f>(EM$70=Hire_Date)*Monthly_Salary+(AND(EM$68&lt;&gt;Hire_Month)*EL124+AND(EM$68=Hire_Month,EL124&gt;0)*EL124*(1+Annual_Cost_of_Living_Adjustment))*(End_Date&gt;=EM$70)</f>
        <v>0</v>
      </c>
      <c r="EN124" s="461">
        <f>(EN$70=Hire_Date)*Monthly_Salary+(AND(EN$68&lt;&gt;Hire_Month)*EM124+AND(EN$68=Hire_Month,EM124&gt;0)*EM124*(1+Annual_Cost_of_Living_Adjustment))*(End_Date&gt;=EN$70)</f>
        <v>0</v>
      </c>
      <c r="EO124" s="461">
        <f>(EO$70=Hire_Date)*Monthly_Salary+(AND(EO$68&lt;&gt;Hire_Month)*EN124+AND(EO$68=Hire_Month,EN124&gt;0)*EN124*(1+Annual_Cost_of_Living_Adjustment))*(End_Date&gt;=EO$70)</f>
        <v>0</v>
      </c>
      <c r="EP124" s="461">
        <f>(EP$70=Hire_Date)*Monthly_Salary+(AND(EP$68&lt;&gt;Hire_Month)*EO124+AND(EP$68=Hire_Month,EO124&gt;0)*EO124*(1+Annual_Cost_of_Living_Adjustment))*(End_Date&gt;=EP$70)</f>
        <v>0</v>
      </c>
      <c r="EQ124" s="461">
        <f>(EQ$70=Hire_Date)*Monthly_Salary+(AND(EQ$68&lt;&gt;Hire_Month)*EP124+AND(EQ$68=Hire_Month,EP124&gt;0)*EP124*(1+Annual_Cost_of_Living_Adjustment))*(End_Date&gt;=EQ$70)</f>
        <v>0</v>
      </c>
      <c r="ER124" s="461">
        <f>(ER$70=Hire_Date)*Monthly_Salary+(AND(ER$68&lt;&gt;Hire_Month)*EQ124+AND(ER$68=Hire_Month,EQ124&gt;0)*EQ124*(1+Annual_Cost_of_Living_Adjustment))*(End_Date&gt;=ER$70)</f>
        <v>0</v>
      </c>
      <c r="ES124" s="371"/>
      <c r="ET124" s="1"/>
      <c r="EU124" s="390"/>
      <c r="EV124" s="462" t="str">
        <f t="shared" si="100"/>
        <v/>
      </c>
      <c r="EW124" s="463">
        <f>($K124&lt;DATE(Starting_Year,1,1))*1</f>
        <v>0</v>
      </c>
      <c r="EX124" s="463">
        <f>+COUNTIF(Q124,"&gt;0")*FTE</f>
        <v>0</v>
      </c>
      <c r="EY124" s="463">
        <f>+COUNTIF(R124,"&gt;0")*FTE</f>
        <v>0</v>
      </c>
      <c r="EZ124" s="463">
        <f>+COUNTIF(S124,"&gt;0")*FTE</f>
        <v>0</v>
      </c>
      <c r="FA124" s="463">
        <f>+COUNTIF(T124,"&gt;0")*FTE</f>
        <v>0</v>
      </c>
      <c r="FB124" s="463">
        <f>+COUNTIF(U124,"&gt;0")*FTE</f>
        <v>0</v>
      </c>
      <c r="FC124" s="463">
        <f>+COUNTIF(V124,"&gt;0")*FTE</f>
        <v>0</v>
      </c>
      <c r="FD124" s="463">
        <f>+COUNTIF(W124,"&gt;0")*FTE</f>
        <v>0</v>
      </c>
      <c r="FE124" s="463">
        <f>+COUNTIF(X124,"&gt;0")*FTE</f>
        <v>0</v>
      </c>
      <c r="FF124" s="463">
        <f>+COUNTIF(Y124,"&gt;0")*FTE</f>
        <v>0</v>
      </c>
      <c r="FG124" s="463">
        <f>+COUNTIF(Z124,"&gt;0")*FTE</f>
        <v>0</v>
      </c>
      <c r="FH124" s="463">
        <f>+COUNTIF(AA124,"&gt;0")*FTE</f>
        <v>0</v>
      </c>
      <c r="FI124" s="463">
        <f>+COUNTIF(AB124,"&gt;0")*FTE</f>
        <v>0</v>
      </c>
      <c r="FJ124" s="463">
        <f>+COUNTIF(AC124,"&gt;0")*FTE</f>
        <v>0</v>
      </c>
      <c r="FK124" s="463">
        <f>+COUNTIF(AD124,"&gt;0")*FTE</f>
        <v>0</v>
      </c>
      <c r="FL124" s="463">
        <f>+COUNTIF(AE124,"&gt;0")*FTE</f>
        <v>0</v>
      </c>
      <c r="FM124" s="463">
        <f>+COUNTIF(AF124,"&gt;0")*FTE</f>
        <v>0</v>
      </c>
      <c r="FN124" s="463">
        <f>+COUNTIF(AG124,"&gt;0")*FTE</f>
        <v>0</v>
      </c>
      <c r="FO124" s="463">
        <f>+COUNTIF(AH124,"&gt;0")*FTE</f>
        <v>0</v>
      </c>
      <c r="FP124" s="463">
        <f>+COUNTIF(AI124,"&gt;0")*FTE</f>
        <v>0</v>
      </c>
      <c r="FQ124" s="463">
        <f>+COUNTIF(AJ124,"&gt;0")*FTE</f>
        <v>0</v>
      </c>
      <c r="FR124" s="463">
        <f>+COUNTIF(AK124,"&gt;0")*FTE</f>
        <v>0</v>
      </c>
      <c r="FS124" s="463">
        <f>+COUNTIF(AL124,"&gt;0")*FTE</f>
        <v>0</v>
      </c>
      <c r="FT124" s="463">
        <f>+COUNTIF(AM124,"&gt;0")*FTE</f>
        <v>0</v>
      </c>
      <c r="FU124" s="463">
        <f>+COUNTIF(AN124,"&gt;0")*FTE</f>
        <v>0</v>
      </c>
      <c r="FV124" s="463">
        <f>+COUNTIF(AO124,"&gt;0")*FTE</f>
        <v>0</v>
      </c>
      <c r="FW124" s="463">
        <f>+COUNTIF(AP124,"&gt;0")*FTE</f>
        <v>0</v>
      </c>
      <c r="FX124" s="463">
        <f>+COUNTIF(AQ124,"&gt;0")*FTE</f>
        <v>0</v>
      </c>
      <c r="FY124" s="463">
        <f>+COUNTIF(AR124,"&gt;0")*FTE</f>
        <v>0</v>
      </c>
      <c r="FZ124" s="463">
        <f>+COUNTIF(AS124,"&gt;0")*FTE</f>
        <v>0</v>
      </c>
      <c r="GA124" s="463">
        <f>+COUNTIF(AT124,"&gt;0")*FTE</f>
        <v>0</v>
      </c>
      <c r="GB124" s="463">
        <f>+COUNTIF(AU124,"&gt;0")*FTE</f>
        <v>0</v>
      </c>
      <c r="GC124" s="463">
        <f>+COUNTIF(AV124,"&gt;0")*FTE</f>
        <v>0</v>
      </c>
      <c r="GD124" s="463">
        <f>+COUNTIF(AW124,"&gt;0")*FTE</f>
        <v>0</v>
      </c>
      <c r="GE124" s="463">
        <f>+COUNTIF(AX124,"&gt;0")*FTE</f>
        <v>0</v>
      </c>
      <c r="GF124" s="463">
        <f>+COUNTIF(AY124,"&gt;0")*FTE</f>
        <v>0</v>
      </c>
      <c r="GG124" s="463">
        <f>+COUNTIF(AZ124,"&gt;0")*FTE</f>
        <v>0</v>
      </c>
      <c r="GH124" s="463">
        <f>+COUNTIF(BA124,"&gt;0")*FTE</f>
        <v>0</v>
      </c>
      <c r="GI124" s="463">
        <f>+COUNTIF(BB124,"&gt;0")*FTE</f>
        <v>0</v>
      </c>
      <c r="GJ124" s="463">
        <f>+COUNTIF(BC124,"&gt;0")*FTE</f>
        <v>0</v>
      </c>
      <c r="GK124" s="463">
        <f>+COUNTIF(BD124,"&gt;0")*FTE</f>
        <v>0</v>
      </c>
      <c r="GL124" s="463">
        <f>+COUNTIF(BE124,"&gt;0")*FTE</f>
        <v>0</v>
      </c>
      <c r="GM124" s="463">
        <f>+COUNTIF(BF124,"&gt;0")*FTE</f>
        <v>0</v>
      </c>
      <c r="GN124" s="463">
        <f>+COUNTIF(BG124,"&gt;0")*FTE</f>
        <v>0</v>
      </c>
      <c r="GO124" s="463">
        <f>+COUNTIF(BH124,"&gt;0")*FTE</f>
        <v>0</v>
      </c>
      <c r="GP124" s="463">
        <f>+COUNTIF(BI124,"&gt;0")*FTE</f>
        <v>0</v>
      </c>
      <c r="GQ124" s="463">
        <f>+COUNTIF(BJ124,"&gt;0")*FTE</f>
        <v>0</v>
      </c>
      <c r="GR124" s="463">
        <f>+COUNTIF(BK124,"&gt;0")*FTE</f>
        <v>0</v>
      </c>
      <c r="GS124" s="463">
        <f>+COUNTIF(BL124,"&gt;0")*FTE</f>
        <v>0</v>
      </c>
      <c r="GT124" s="463">
        <f>+COUNTIF(BM124,"&gt;0")*FTE</f>
        <v>0</v>
      </c>
      <c r="GU124" s="463">
        <f>+COUNTIF(BN124,"&gt;0")*FTE</f>
        <v>0</v>
      </c>
      <c r="GV124" s="463">
        <f>+COUNTIF(BO124,"&gt;0")*FTE</f>
        <v>0</v>
      </c>
      <c r="GW124" s="463">
        <f>+COUNTIF(BP124,"&gt;0")*FTE</f>
        <v>0</v>
      </c>
      <c r="GX124" s="463">
        <f>+COUNTIF(BQ124,"&gt;0")*FTE</f>
        <v>0</v>
      </c>
      <c r="GY124" s="463">
        <f>+COUNTIF(BR124,"&gt;0")*FTE</f>
        <v>0</v>
      </c>
      <c r="GZ124" s="463">
        <f>+COUNTIF(BS124,"&gt;0")*FTE</f>
        <v>0</v>
      </c>
      <c r="HA124" s="463">
        <f>+COUNTIF(BT124,"&gt;0")*FTE</f>
        <v>0</v>
      </c>
      <c r="HB124" s="463">
        <f>+COUNTIF(BU124,"&gt;0")*FTE</f>
        <v>0</v>
      </c>
      <c r="HC124" s="463">
        <f>+COUNTIF(BV124,"&gt;0")*FTE</f>
        <v>0</v>
      </c>
      <c r="HD124" s="463">
        <f>+COUNTIF(BW124,"&gt;0")*FTE</f>
        <v>0</v>
      </c>
      <c r="HE124" s="463">
        <f>+COUNTIF(BX124,"&gt;0")*FTE</f>
        <v>0</v>
      </c>
      <c r="HF124" s="463">
        <f>+COUNTIF(BY124,"&gt;0")*FTE</f>
        <v>0</v>
      </c>
      <c r="HG124" s="463">
        <f>+COUNTIF(BZ124,"&gt;0")*FTE</f>
        <v>0</v>
      </c>
      <c r="HH124" s="463">
        <f>+COUNTIF(CA124,"&gt;0")*FTE</f>
        <v>0</v>
      </c>
      <c r="HI124" s="463">
        <f>+COUNTIF(CB124,"&gt;0")*FTE</f>
        <v>0</v>
      </c>
      <c r="HJ124" s="463">
        <f>+COUNTIF(CC124,"&gt;0")*FTE</f>
        <v>0</v>
      </c>
      <c r="HK124" s="463">
        <f>+COUNTIF(CD124,"&gt;0")*FTE</f>
        <v>0</v>
      </c>
      <c r="HL124" s="463">
        <f>+COUNTIF(CE124,"&gt;0")*FTE</f>
        <v>0</v>
      </c>
      <c r="HM124" s="463">
        <f>+COUNTIF(CF124,"&gt;0")*FTE</f>
        <v>0</v>
      </c>
      <c r="HN124" s="463">
        <f>+COUNTIF(CG124,"&gt;0")*FTE</f>
        <v>0</v>
      </c>
      <c r="HO124" s="463">
        <f>+COUNTIF(CH124,"&gt;0")*FTE</f>
        <v>0</v>
      </c>
      <c r="HP124" s="463">
        <f>+COUNTIF(CI124,"&gt;0")*FTE</f>
        <v>0</v>
      </c>
      <c r="HQ124" s="463">
        <f>+COUNTIF(CJ124,"&gt;0")*FTE</f>
        <v>0</v>
      </c>
      <c r="HR124" s="463">
        <f>+COUNTIF(CK124,"&gt;0")*FTE</f>
        <v>0</v>
      </c>
      <c r="HS124" s="463">
        <f>+COUNTIF(CL124,"&gt;0")*FTE</f>
        <v>0</v>
      </c>
      <c r="HT124" s="463">
        <f>+COUNTIF(CM124,"&gt;0")*FTE</f>
        <v>0</v>
      </c>
      <c r="HU124" s="463">
        <f>+COUNTIF(CN124,"&gt;0")*FTE</f>
        <v>0</v>
      </c>
      <c r="HV124" s="463">
        <f>+COUNTIF(CO124,"&gt;0")*FTE</f>
        <v>0</v>
      </c>
      <c r="HW124" s="463">
        <f>+COUNTIF(CP124,"&gt;0")*FTE</f>
        <v>0</v>
      </c>
      <c r="HX124" s="463">
        <f>+COUNTIF(CQ124,"&gt;0")*FTE</f>
        <v>0</v>
      </c>
      <c r="HY124" s="463">
        <f>+COUNTIF(CR124,"&gt;0")*FTE</f>
        <v>0</v>
      </c>
      <c r="HZ124" s="463">
        <f>+COUNTIF(CS124,"&gt;0")*FTE</f>
        <v>0</v>
      </c>
      <c r="IA124" s="463">
        <f>+COUNTIF(CT124,"&gt;0")*FTE</f>
        <v>0</v>
      </c>
      <c r="IB124" s="463">
        <f>+COUNTIF(CU124,"&gt;0")*FTE</f>
        <v>0</v>
      </c>
      <c r="IC124" s="463">
        <f>+COUNTIF(CV124,"&gt;0")*FTE</f>
        <v>0</v>
      </c>
      <c r="ID124" s="463">
        <f>+COUNTIF(CW124,"&gt;0")*FTE</f>
        <v>0</v>
      </c>
      <c r="IE124" s="463">
        <f>+COUNTIF(CX124,"&gt;0")*FTE</f>
        <v>0</v>
      </c>
      <c r="IF124" s="463">
        <f>+COUNTIF(CY124,"&gt;0")*FTE</f>
        <v>0</v>
      </c>
      <c r="IG124" s="463">
        <f>+COUNTIF(CZ124,"&gt;0")*FTE</f>
        <v>0</v>
      </c>
      <c r="IH124" s="463">
        <f>+COUNTIF(DA124,"&gt;0")*FTE</f>
        <v>0</v>
      </c>
      <c r="II124" s="463">
        <f>+COUNTIF(DB124,"&gt;0")*FTE</f>
        <v>0</v>
      </c>
      <c r="IJ124" s="463">
        <f>+COUNTIF(DC124,"&gt;0")*FTE</f>
        <v>0</v>
      </c>
      <c r="IK124" s="463">
        <f>+COUNTIF(DD124,"&gt;0")*FTE</f>
        <v>0</v>
      </c>
      <c r="IL124" s="463">
        <f>+COUNTIF(DE124,"&gt;0")*FTE</f>
        <v>0</v>
      </c>
      <c r="IM124" s="463">
        <f>+COUNTIF(DF124,"&gt;0")*FTE</f>
        <v>0</v>
      </c>
      <c r="IN124" s="463">
        <f>+COUNTIF(DG124,"&gt;0")*FTE</f>
        <v>0</v>
      </c>
      <c r="IO124" s="463">
        <f>+COUNTIF(DH124,"&gt;0")*FTE</f>
        <v>0</v>
      </c>
      <c r="IP124" s="463">
        <f>+COUNTIF(DI124,"&gt;0")*FTE</f>
        <v>0</v>
      </c>
      <c r="IQ124" s="463">
        <f>+COUNTIF(DJ124,"&gt;0")*FTE</f>
        <v>0</v>
      </c>
      <c r="IR124" s="463">
        <f>+COUNTIF(DK124,"&gt;0")*FTE</f>
        <v>0</v>
      </c>
      <c r="IS124" s="463">
        <f>+COUNTIF(DL124,"&gt;0")*FTE</f>
        <v>0</v>
      </c>
      <c r="IT124" s="463">
        <f>+COUNTIF(DM124,"&gt;0")*FTE</f>
        <v>0</v>
      </c>
      <c r="IU124" s="463">
        <f>+COUNTIF(DN124,"&gt;0")*FTE</f>
        <v>0</v>
      </c>
      <c r="IV124" s="463">
        <f>+COUNTIF(DO124,"&gt;0")*FTE</f>
        <v>0</v>
      </c>
      <c r="IW124" s="463">
        <f>+COUNTIF(DP124,"&gt;0")*FTE</f>
        <v>0</v>
      </c>
      <c r="IX124" s="463">
        <f>+COUNTIF(DQ124,"&gt;0")*FTE</f>
        <v>0</v>
      </c>
      <c r="IY124" s="463">
        <f>+COUNTIF(DR124,"&gt;0")*FTE</f>
        <v>0</v>
      </c>
      <c r="IZ124" s="463">
        <f>+COUNTIF(DS124,"&gt;0")*FTE</f>
        <v>0</v>
      </c>
      <c r="JA124" s="463">
        <f>+COUNTIF(DT124,"&gt;0")*FTE</f>
        <v>0</v>
      </c>
      <c r="JB124" s="463">
        <f>+COUNTIF(DU124,"&gt;0")*FTE</f>
        <v>0</v>
      </c>
      <c r="JC124" s="463">
        <f>+COUNTIF(DV124,"&gt;0")*FTE</f>
        <v>0</v>
      </c>
      <c r="JD124" s="463">
        <f>+COUNTIF(DW124,"&gt;0")*FTE</f>
        <v>0</v>
      </c>
      <c r="JE124" s="463">
        <f>+COUNTIF(DX124,"&gt;0")*FTE</f>
        <v>0</v>
      </c>
      <c r="JF124" s="463">
        <f>+COUNTIF(DY124,"&gt;0")*FTE</f>
        <v>0</v>
      </c>
      <c r="JG124" s="463">
        <f>+COUNTIF(DZ124,"&gt;0")*FTE</f>
        <v>0</v>
      </c>
      <c r="JH124" s="463">
        <f>+COUNTIF(EA124,"&gt;0")*FTE</f>
        <v>0</v>
      </c>
      <c r="JI124" s="463">
        <f>+COUNTIF(EB124,"&gt;0")*FTE</f>
        <v>0</v>
      </c>
      <c r="JJ124" s="463">
        <f>+COUNTIF(EC124,"&gt;0")*FTE</f>
        <v>0</v>
      </c>
      <c r="JK124" s="463">
        <f>+COUNTIF(ED124,"&gt;0")*FTE</f>
        <v>0</v>
      </c>
      <c r="JL124" s="463">
        <f>+COUNTIF(EE124,"&gt;0")*FTE</f>
        <v>0</v>
      </c>
      <c r="JM124" s="463">
        <f>+COUNTIF(EF124,"&gt;0")*FTE</f>
        <v>0</v>
      </c>
      <c r="JN124" s="463">
        <f>+COUNTIF(EG124,"&gt;0")*FTE</f>
        <v>0</v>
      </c>
      <c r="JO124" s="463">
        <f>+COUNTIF(EH124,"&gt;0")*FTE</f>
        <v>0</v>
      </c>
      <c r="JP124" s="463">
        <f>+COUNTIF(EI124,"&gt;0")*FTE</f>
        <v>0</v>
      </c>
      <c r="JQ124" s="463">
        <f>+COUNTIF(EJ124,"&gt;0")*FTE</f>
        <v>0</v>
      </c>
      <c r="JR124" s="463">
        <f>+COUNTIF(EK124,"&gt;0")*FTE</f>
        <v>0</v>
      </c>
      <c r="JS124" s="463">
        <f>+COUNTIF(EL124,"&gt;0")*FTE</f>
        <v>0</v>
      </c>
      <c r="JT124" s="463">
        <f>+COUNTIF(EM124,"&gt;0")*FTE</f>
        <v>0</v>
      </c>
      <c r="JU124" s="463">
        <f>+COUNTIF(EN124,"&gt;0")*FTE</f>
        <v>0</v>
      </c>
      <c r="JV124" s="463">
        <f>+COUNTIF(EO124,"&gt;0")*FTE</f>
        <v>0</v>
      </c>
      <c r="JW124" s="463">
        <f>+COUNTIF(EP124,"&gt;0")*FTE</f>
        <v>0</v>
      </c>
      <c r="JX124" s="463">
        <f>+COUNTIF(EQ124,"&gt;0")*FTE</f>
        <v>0</v>
      </c>
      <c r="JY124" s="463">
        <f>+COUNTIF(ER124,"&gt;0")*FTE</f>
        <v>0</v>
      </c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</row>
    <row r="125" ht="12.75" customHeight="1">
      <c r="A125" s="467"/>
      <c r="B125" s="464"/>
      <c r="C125" s="452"/>
      <c r="D125" s="202"/>
      <c r="E125" s="453"/>
      <c r="F125" s="202"/>
      <c r="G125" s="202"/>
      <c r="H125" s="202"/>
      <c r="I125" s="202"/>
      <c r="J125" s="454"/>
      <c r="K125" s="465">
        <f>+DATE((Starting_Year+F125-1)*ISNUMBER(F125)+2099*ISBLANK(F125),G125*ISNUMBER(G125)+12*ISBLANK(G125),1)</f>
        <v>73020</v>
      </c>
      <c r="L125" s="466">
        <f>+DATE((Starting_Year+H125-1)*ISNUMBER(H125)+2099*ISBLANK(H125),I125*ISNUMBER(I125)+12*ISBLANK(I125),1)</f>
        <v>73020</v>
      </c>
      <c r="M125" s="171">
        <f t="shared" si="98"/>
        <v>0</v>
      </c>
      <c r="N125" s="458" t="str">
        <f t="shared" si="99"/>
        <v/>
      </c>
      <c r="O125" s="82"/>
      <c r="P125" s="459"/>
      <c r="Q125" s="460">
        <f>(Q$70&gt;=Hire_Date)*Monthly_Salary+(AND(Q$68&lt;&gt;Hire_Month)*P125+AND(Q$68=Hire_Month,P125&gt;0)*P125*(1+Annual_Cost_of_Living_Adjustment))*(End_Date&gt;=Q$70)</f>
        <v>0</v>
      </c>
      <c r="R125" s="460">
        <f>(R$70=Hire_Date)*Monthly_Salary+(AND(R$68&lt;&gt;Hire_Month)*Q125+AND(R$68=Hire_Month,Q125&gt;0)*Q125*(1+Annual_Cost_of_Living_Adjustment))*(End_Date&gt;=R$70)</f>
        <v>0</v>
      </c>
      <c r="S125" s="460">
        <f>(S$70=Hire_Date)*Monthly_Salary+(AND(S$68&lt;&gt;Hire_Month)*R125+AND(S$68=Hire_Month,R125&gt;0)*R125*(1+Annual_Cost_of_Living_Adjustment))*(End_Date&gt;=S$70)</f>
        <v>0</v>
      </c>
      <c r="T125" s="460">
        <f>(T$70=Hire_Date)*Monthly_Salary+(AND(T$68&lt;&gt;Hire_Month)*S125+AND(T$68=Hire_Month,S125&gt;0)*S125*(1+Annual_Cost_of_Living_Adjustment))*(End_Date&gt;=T$70)</f>
        <v>0</v>
      </c>
      <c r="U125" s="460">
        <f>(U$70=Hire_Date)*Monthly_Salary+(AND(U$68&lt;&gt;Hire_Month)*T125+AND(U$68=Hire_Month,T125&gt;0)*T125*(1+Annual_Cost_of_Living_Adjustment))*(End_Date&gt;=U$70)</f>
        <v>0</v>
      </c>
      <c r="V125" s="460">
        <f>(V$70=Hire_Date)*Monthly_Salary+(AND(V$68&lt;&gt;Hire_Month)*U125+AND(V$68=Hire_Month,U125&gt;0)*U125*(1+Annual_Cost_of_Living_Adjustment))*(End_Date&gt;=V$70)</f>
        <v>0</v>
      </c>
      <c r="W125" s="460">
        <f>(W$70=Hire_Date)*Monthly_Salary+(AND(W$68&lt;&gt;Hire_Month)*V125+AND(W$68=Hire_Month,V125&gt;0)*V125*(1+Annual_Cost_of_Living_Adjustment))*(End_Date&gt;=W$70)</f>
        <v>0</v>
      </c>
      <c r="X125" s="460">
        <f>(X$70=Hire_Date)*Monthly_Salary+(AND(X$68&lt;&gt;Hire_Month)*W125+AND(X$68=Hire_Month,W125&gt;0)*W125*(1+Annual_Cost_of_Living_Adjustment))*(End_Date&gt;=X$70)</f>
        <v>0</v>
      </c>
      <c r="Y125" s="460">
        <f>(Y$70=Hire_Date)*Monthly_Salary+(AND(Y$68&lt;&gt;Hire_Month)*X125+AND(Y$68=Hire_Month,X125&gt;0)*X125*(1+Annual_Cost_of_Living_Adjustment))*(End_Date&gt;=Y$70)</f>
        <v>0</v>
      </c>
      <c r="Z125" s="460">
        <f>(Z$70=Hire_Date)*Monthly_Salary+(AND(Z$68&lt;&gt;Hire_Month)*Y125+AND(Z$68=Hire_Month,Y125&gt;0)*Y125*(1+Annual_Cost_of_Living_Adjustment))*(End_Date&gt;=Z$70)</f>
        <v>0</v>
      </c>
      <c r="AA125" s="460">
        <f>(AA$70=Hire_Date)*Monthly_Salary+(AND(AA$68&lt;&gt;Hire_Month)*Z125+AND(AA$68=Hire_Month,Z125&gt;0)*Z125*(1+Annual_Cost_of_Living_Adjustment))*(End_Date&gt;=AA$70)</f>
        <v>0</v>
      </c>
      <c r="AB125" s="460">
        <f>(AB$70=Hire_Date)*Monthly_Salary+(AND(AB$68&lt;&gt;Hire_Month)*AA125+AND(AB$68=Hire_Month,AA125&gt;0)*AA125*(1+Annual_Cost_of_Living_Adjustment))*(End_Date&gt;=AB$70)</f>
        <v>0</v>
      </c>
      <c r="AC125" s="460">
        <f>(AC$70=Hire_Date)*Monthly_Salary+(AND(AC$68&lt;&gt;Hire_Month)*AB125+AND(AC$68=Hire_Month,AB125&gt;0)*AB125*(1+Annual_Cost_of_Living_Adjustment))*(End_Date&gt;=AC$70)</f>
        <v>0</v>
      </c>
      <c r="AD125" s="460">
        <f>(AD$70=Hire_Date)*Monthly_Salary+(AND(AD$68&lt;&gt;Hire_Month)*AC125+AND(AD$68=Hire_Month,AC125&gt;0)*AC125*(1+Annual_Cost_of_Living_Adjustment))*(End_Date&gt;=AD$70)</f>
        <v>0</v>
      </c>
      <c r="AE125" s="460">
        <f>(AE$70=Hire_Date)*Monthly_Salary+(AND(AE$68&lt;&gt;Hire_Month)*AD125+AND(AE$68=Hire_Month,AD125&gt;0)*AD125*(1+Annual_Cost_of_Living_Adjustment))*(End_Date&gt;=AE$70)</f>
        <v>0</v>
      </c>
      <c r="AF125" s="460">
        <f>(AF$70=Hire_Date)*Monthly_Salary+(AND(AF$68&lt;&gt;Hire_Month)*AE125+AND(AF$68=Hire_Month,AE125&gt;0)*AE125*(1+Annual_Cost_of_Living_Adjustment))*(End_Date&gt;=AF$70)</f>
        <v>0</v>
      </c>
      <c r="AG125" s="460">
        <f>(AG$70=Hire_Date)*Monthly_Salary+(AND(AG$68&lt;&gt;Hire_Month)*AF125+AND(AG$68=Hire_Month,AF125&gt;0)*AF125*(1+Annual_Cost_of_Living_Adjustment))*(End_Date&gt;=AG$70)</f>
        <v>0</v>
      </c>
      <c r="AH125" s="460">
        <f>(AH$70=Hire_Date)*Monthly_Salary+(AND(AH$68&lt;&gt;Hire_Month)*AG125+AND(AH$68=Hire_Month,AG125&gt;0)*AG125*(1+Annual_Cost_of_Living_Adjustment))*(End_Date&gt;=AH$70)</f>
        <v>0</v>
      </c>
      <c r="AI125" s="460">
        <f>(AI$70=Hire_Date)*Monthly_Salary+(AND(AI$68&lt;&gt;Hire_Month)*AH125+AND(AI$68=Hire_Month,AH125&gt;0)*AH125*(1+Annual_Cost_of_Living_Adjustment))*(End_Date&gt;=AI$70)</f>
        <v>0</v>
      </c>
      <c r="AJ125" s="460">
        <f>(AJ$70=Hire_Date)*Monthly_Salary+(AND(AJ$68&lt;&gt;Hire_Month)*AI125+AND(AJ$68=Hire_Month,AI125&gt;0)*AI125*(1+Annual_Cost_of_Living_Adjustment))*(End_Date&gt;=AJ$70)</f>
        <v>0</v>
      </c>
      <c r="AK125" s="460">
        <f>(AK$70=Hire_Date)*Monthly_Salary+(AND(AK$68&lt;&gt;Hire_Month)*AJ125+AND(AK$68=Hire_Month,AJ125&gt;0)*AJ125*(1+Annual_Cost_of_Living_Adjustment))*(End_Date&gt;=AK$70)</f>
        <v>0</v>
      </c>
      <c r="AL125" s="460">
        <f>(AL$70=Hire_Date)*Monthly_Salary+(AND(AL$68&lt;&gt;Hire_Month)*AK125+AND(AL$68=Hire_Month,AK125&gt;0)*AK125*(1+Annual_Cost_of_Living_Adjustment))*(End_Date&gt;=AL$70)</f>
        <v>0</v>
      </c>
      <c r="AM125" s="460">
        <f>(AM$70=Hire_Date)*Monthly_Salary+(AND(AM$68&lt;&gt;Hire_Month)*AL125+AND(AM$68=Hire_Month,AL125&gt;0)*AL125*(1+Annual_Cost_of_Living_Adjustment))*(End_Date&gt;=AM$70)</f>
        <v>0</v>
      </c>
      <c r="AN125" s="460">
        <f>(AN$70=Hire_Date)*Monthly_Salary+(AND(AN$68&lt;&gt;Hire_Month)*AM125+AND(AN$68=Hire_Month,AM125&gt;0)*AM125*(1+Annual_Cost_of_Living_Adjustment))*(End_Date&gt;=AN$70)</f>
        <v>0</v>
      </c>
      <c r="AO125" s="460">
        <f>(AO$70=Hire_Date)*Monthly_Salary+(AND(AO$68&lt;&gt;Hire_Month)*AN125+AND(AO$68=Hire_Month,AN125&gt;0)*AN125*(1+Annual_Cost_of_Living_Adjustment))*(End_Date&gt;=AO$70)</f>
        <v>0</v>
      </c>
      <c r="AP125" s="460">
        <f>(AP$70=Hire_Date)*Monthly_Salary+(AND(AP$68&lt;&gt;Hire_Month)*AO125+AND(AP$68=Hire_Month,AO125&gt;0)*AO125*(1+Annual_Cost_of_Living_Adjustment))*(End_Date&gt;=AP$70)</f>
        <v>0</v>
      </c>
      <c r="AQ125" s="460">
        <f>(AQ$70=Hire_Date)*Monthly_Salary+(AND(AQ$68&lt;&gt;Hire_Month)*AP125+AND(AQ$68=Hire_Month,AP125&gt;0)*AP125*(1+Annual_Cost_of_Living_Adjustment))*(End_Date&gt;=AQ$70)</f>
        <v>0</v>
      </c>
      <c r="AR125" s="460">
        <f>(AR$70=Hire_Date)*Monthly_Salary+(AND(AR$68&lt;&gt;Hire_Month)*AQ125+AND(AR$68=Hire_Month,AQ125&gt;0)*AQ125*(1+Annual_Cost_of_Living_Adjustment))*(End_Date&gt;=AR$70)</f>
        <v>0</v>
      </c>
      <c r="AS125" s="460">
        <f>(AS$70=Hire_Date)*Monthly_Salary+(AND(AS$68&lt;&gt;Hire_Month)*AR125+AND(AS$68=Hire_Month,AR125&gt;0)*AR125*(1+Annual_Cost_of_Living_Adjustment))*(End_Date&gt;=AS$70)</f>
        <v>0</v>
      </c>
      <c r="AT125" s="460">
        <f>(AT$70=Hire_Date)*Monthly_Salary+(AND(AT$68&lt;&gt;Hire_Month)*AS125+AND(AT$68=Hire_Month,AS125&gt;0)*AS125*(1+Annual_Cost_of_Living_Adjustment))*(End_Date&gt;=AT$70)</f>
        <v>0</v>
      </c>
      <c r="AU125" s="460">
        <f>(AU$70=Hire_Date)*Monthly_Salary+(AND(AU$68&lt;&gt;Hire_Month)*AT125+AND(AU$68=Hire_Month,AT125&gt;0)*AT125*(1+Annual_Cost_of_Living_Adjustment))*(End_Date&gt;=AU$70)</f>
        <v>0</v>
      </c>
      <c r="AV125" s="460">
        <f>(AV$70=Hire_Date)*Monthly_Salary+(AND(AV$68&lt;&gt;Hire_Month)*AU125+AND(AV$68=Hire_Month,AU125&gt;0)*AU125*(1+Annual_Cost_of_Living_Adjustment))*(End_Date&gt;=AV$70)</f>
        <v>0</v>
      </c>
      <c r="AW125" s="460">
        <f>(AW$70=Hire_Date)*Monthly_Salary+(AND(AW$68&lt;&gt;Hire_Month)*AV125+AND(AW$68=Hire_Month,AV125&gt;0)*AV125*(1+Annual_Cost_of_Living_Adjustment))*(End_Date&gt;=AW$70)</f>
        <v>0</v>
      </c>
      <c r="AX125" s="460">
        <f>(AX$70=Hire_Date)*Monthly_Salary+(AND(AX$68&lt;&gt;Hire_Month)*AW125+AND(AX$68=Hire_Month,AW125&gt;0)*AW125*(1+Annual_Cost_of_Living_Adjustment))*(End_Date&gt;=AX$70)</f>
        <v>0</v>
      </c>
      <c r="AY125" s="460">
        <f>(AY$70=Hire_Date)*Monthly_Salary+(AND(AY$68&lt;&gt;Hire_Month)*AX125+AND(AY$68=Hire_Month,AX125&gt;0)*AX125*(1+Annual_Cost_of_Living_Adjustment))*(End_Date&gt;=AY$70)</f>
        <v>0</v>
      </c>
      <c r="AZ125" s="460">
        <f>(AZ$70=Hire_Date)*Monthly_Salary+(AND(AZ$68&lt;&gt;Hire_Month)*AY125+AND(AZ$68=Hire_Month,AY125&gt;0)*AY125*(1+Annual_Cost_of_Living_Adjustment))*(End_Date&gt;=AZ$70)</f>
        <v>0</v>
      </c>
      <c r="BA125" s="460">
        <f>(BA$70=Hire_Date)*Monthly_Salary+(AND(BA$68&lt;&gt;Hire_Month)*AZ125+AND(BA$68=Hire_Month,AZ125&gt;0)*AZ125*(1+Annual_Cost_of_Living_Adjustment))*(End_Date&gt;=BA$70)</f>
        <v>0</v>
      </c>
      <c r="BB125" s="460">
        <f>(BB$70=Hire_Date)*Monthly_Salary+(AND(BB$68&lt;&gt;Hire_Month)*BA125+AND(BB$68=Hire_Month,BA125&gt;0)*BA125*(1+Annual_Cost_of_Living_Adjustment))*(End_Date&gt;=BB$70)</f>
        <v>0</v>
      </c>
      <c r="BC125" s="460">
        <f>(BC$70=Hire_Date)*Monthly_Salary+(AND(BC$68&lt;&gt;Hire_Month)*BB125+AND(BC$68=Hire_Month,BB125&gt;0)*BB125*(1+Annual_Cost_of_Living_Adjustment))*(End_Date&gt;=BC$70)</f>
        <v>0</v>
      </c>
      <c r="BD125" s="460">
        <f>(BD$70=Hire_Date)*Monthly_Salary+(AND(BD$68&lt;&gt;Hire_Month)*BC125+AND(BD$68=Hire_Month,BC125&gt;0)*BC125*(1+Annual_Cost_of_Living_Adjustment))*(End_Date&gt;=BD$70)</f>
        <v>0</v>
      </c>
      <c r="BE125" s="460">
        <f>(BE$70=Hire_Date)*Monthly_Salary+(AND(BE$68&lt;&gt;Hire_Month)*BD125+AND(BE$68=Hire_Month,BD125&gt;0)*BD125*(1+Annual_Cost_of_Living_Adjustment))*(End_Date&gt;=BE$70)</f>
        <v>0</v>
      </c>
      <c r="BF125" s="460">
        <f>(BF$70=Hire_Date)*Monthly_Salary+(AND(BF$68&lt;&gt;Hire_Month)*BE125+AND(BF$68=Hire_Month,BE125&gt;0)*BE125*(1+Annual_Cost_of_Living_Adjustment))*(End_Date&gt;=BF$70)</f>
        <v>0</v>
      </c>
      <c r="BG125" s="460">
        <f>(BG$70=Hire_Date)*Monthly_Salary+(AND(BG$68&lt;&gt;Hire_Month)*BF125+AND(BG$68=Hire_Month,BF125&gt;0)*BF125*(1+Annual_Cost_of_Living_Adjustment))*(End_Date&gt;=BG$70)</f>
        <v>0</v>
      </c>
      <c r="BH125" s="460">
        <f>(BH$70=Hire_Date)*Monthly_Salary+(AND(BH$68&lt;&gt;Hire_Month)*BG125+AND(BH$68=Hire_Month,BG125&gt;0)*BG125*(1+Annual_Cost_of_Living_Adjustment))*(End_Date&gt;=BH$70)</f>
        <v>0</v>
      </c>
      <c r="BI125" s="460">
        <f>(BI$70=Hire_Date)*Monthly_Salary+(AND(BI$68&lt;&gt;Hire_Month)*BH125+AND(BI$68=Hire_Month,BH125&gt;0)*BH125*(1+Annual_Cost_of_Living_Adjustment))*(End_Date&gt;=BI$70)</f>
        <v>0</v>
      </c>
      <c r="BJ125" s="460">
        <f>(BJ$70=Hire_Date)*Monthly_Salary+(AND(BJ$68&lt;&gt;Hire_Month)*BI125+AND(BJ$68=Hire_Month,BI125&gt;0)*BI125*(1+Annual_Cost_of_Living_Adjustment))*(End_Date&gt;=BJ$70)</f>
        <v>0</v>
      </c>
      <c r="BK125" s="460">
        <f>(BK$70=Hire_Date)*Monthly_Salary+(AND(BK$68&lt;&gt;Hire_Month)*BJ125+AND(BK$68=Hire_Month,BJ125&gt;0)*BJ125*(1+Annual_Cost_of_Living_Adjustment))*(End_Date&gt;=BK$70)</f>
        <v>0</v>
      </c>
      <c r="BL125" s="460">
        <f>(BL$70=Hire_Date)*Monthly_Salary+(AND(BL$68&lt;&gt;Hire_Month)*BK125+AND(BL$68=Hire_Month,BK125&gt;0)*BK125*(1+Annual_Cost_of_Living_Adjustment))*(End_Date&gt;=BL$70)</f>
        <v>0</v>
      </c>
      <c r="BM125" s="460">
        <f>(BM$70=Hire_Date)*Monthly_Salary+(AND(BM$68&lt;&gt;Hire_Month)*BL125+AND(BM$68=Hire_Month,BL125&gt;0)*BL125*(1+Annual_Cost_of_Living_Adjustment))*(End_Date&gt;=BM$70)</f>
        <v>0</v>
      </c>
      <c r="BN125" s="460">
        <f>(BN$70=Hire_Date)*Monthly_Salary+(AND(BN$68&lt;&gt;Hire_Month)*BM125+AND(BN$68=Hire_Month,BM125&gt;0)*BM125*(1+Annual_Cost_of_Living_Adjustment))*(End_Date&gt;=BN$70)</f>
        <v>0</v>
      </c>
      <c r="BO125" s="460">
        <f>(BO$70=Hire_Date)*Monthly_Salary+(AND(BO$68&lt;&gt;Hire_Month)*BN125+AND(BO$68=Hire_Month,BN125&gt;0)*BN125*(1+Annual_Cost_of_Living_Adjustment))*(End_Date&gt;=BO$70)</f>
        <v>0</v>
      </c>
      <c r="BP125" s="460">
        <f>(BP$70=Hire_Date)*Monthly_Salary+(AND(BP$68&lt;&gt;Hire_Month)*BO125+AND(BP$68=Hire_Month,BO125&gt;0)*BO125*(1+Annual_Cost_of_Living_Adjustment))*(End_Date&gt;=BP$70)</f>
        <v>0</v>
      </c>
      <c r="BQ125" s="460">
        <f>(BQ$70=Hire_Date)*Monthly_Salary+(AND(BQ$68&lt;&gt;Hire_Month)*BP125+AND(BQ$68=Hire_Month,BP125&gt;0)*BP125*(1+Annual_Cost_of_Living_Adjustment))*(End_Date&gt;=BQ$70)</f>
        <v>0</v>
      </c>
      <c r="BR125" s="460">
        <f>(BR$70=Hire_Date)*Monthly_Salary+(AND(BR$68&lt;&gt;Hire_Month)*BQ125+AND(BR$68=Hire_Month,BQ125&gt;0)*BQ125*(1+Annual_Cost_of_Living_Adjustment))*(End_Date&gt;=BR$70)</f>
        <v>0</v>
      </c>
      <c r="BS125" s="460">
        <f>(BS$70=Hire_Date)*Monthly_Salary+(AND(BS$68&lt;&gt;Hire_Month)*BR125+AND(BS$68=Hire_Month,BR125&gt;0)*BR125*(1+Annual_Cost_of_Living_Adjustment))*(End_Date&gt;=BS$70)</f>
        <v>0</v>
      </c>
      <c r="BT125" s="460">
        <f>(BT$70=Hire_Date)*Monthly_Salary+(AND(BT$68&lt;&gt;Hire_Month)*BS125+AND(BT$68=Hire_Month,BS125&gt;0)*BS125*(1+Annual_Cost_of_Living_Adjustment))*(End_Date&gt;=BT$70)</f>
        <v>0</v>
      </c>
      <c r="BU125" s="460">
        <f>(BU$70=Hire_Date)*Monthly_Salary+(AND(BU$68&lt;&gt;Hire_Month)*BT125+AND(BU$68=Hire_Month,BT125&gt;0)*BT125*(1+Annual_Cost_of_Living_Adjustment))*(End_Date&gt;=BU$70)</f>
        <v>0</v>
      </c>
      <c r="BV125" s="460">
        <f>(BV$70=Hire_Date)*Monthly_Salary+(AND(BV$68&lt;&gt;Hire_Month)*BU125+AND(BV$68=Hire_Month,BU125&gt;0)*BU125*(1+Annual_Cost_of_Living_Adjustment))*(End_Date&gt;=BV$70)</f>
        <v>0</v>
      </c>
      <c r="BW125" s="460">
        <f>(BW$70=Hire_Date)*Monthly_Salary+(AND(BW$68&lt;&gt;Hire_Month)*BV125+AND(BW$68=Hire_Month,BV125&gt;0)*BV125*(1+Annual_Cost_of_Living_Adjustment))*(End_Date&gt;=BW$70)</f>
        <v>0</v>
      </c>
      <c r="BX125" s="460">
        <f>(BX$70=Hire_Date)*Monthly_Salary+(AND(BX$68&lt;&gt;Hire_Month)*BW125+AND(BX$68=Hire_Month,BW125&gt;0)*BW125*(1+Annual_Cost_of_Living_Adjustment))*(End_Date&gt;=BX$70)</f>
        <v>0</v>
      </c>
      <c r="BY125" s="460">
        <f>(BY$70=Hire_Date)*Monthly_Salary+(AND(BY$68&lt;&gt;Hire_Month)*BX125+AND(BY$68=Hire_Month,BX125&gt;0)*BX125*(1+Annual_Cost_of_Living_Adjustment))*(End_Date&gt;=BY$70)</f>
        <v>0</v>
      </c>
      <c r="BZ125" s="460">
        <f>(BZ$70=Hire_Date)*Monthly_Salary+(AND(BZ$68&lt;&gt;Hire_Month)*BY125+AND(BZ$68=Hire_Month,BY125&gt;0)*BY125*(1+Annual_Cost_of_Living_Adjustment))*(End_Date&gt;=BZ$70)</f>
        <v>0</v>
      </c>
      <c r="CA125" s="460">
        <f>(CA$70=Hire_Date)*Monthly_Salary+(AND(CA$68&lt;&gt;Hire_Month)*BZ125+AND(CA$68=Hire_Month,BZ125&gt;0)*BZ125*(1+Annual_Cost_of_Living_Adjustment))*(End_Date&gt;=CA$70)</f>
        <v>0</v>
      </c>
      <c r="CB125" s="460">
        <f>(CB$70=Hire_Date)*Monthly_Salary+(AND(CB$68&lt;&gt;Hire_Month)*CA125+AND(CB$68=Hire_Month,CA125&gt;0)*CA125*(1+Annual_Cost_of_Living_Adjustment))*(End_Date&gt;=CB$70)</f>
        <v>0</v>
      </c>
      <c r="CC125" s="460">
        <f>(CC$70=Hire_Date)*Monthly_Salary+(AND(CC$68&lt;&gt;Hire_Month)*CB125+AND(CC$68=Hire_Month,CB125&gt;0)*CB125*(1+Annual_Cost_of_Living_Adjustment))*(End_Date&gt;=CC$70)</f>
        <v>0</v>
      </c>
      <c r="CD125" s="460">
        <f>(CD$70=Hire_Date)*Monthly_Salary+(AND(CD$68&lt;&gt;Hire_Month)*CC125+AND(CD$68=Hire_Month,CC125&gt;0)*CC125*(1+Annual_Cost_of_Living_Adjustment))*(End_Date&gt;=CD$70)</f>
        <v>0</v>
      </c>
      <c r="CE125" s="460">
        <f>(CE$70=Hire_Date)*Monthly_Salary+(AND(CE$68&lt;&gt;Hire_Month)*CD125+AND(CE$68=Hire_Month,CD125&gt;0)*CD125*(1+Annual_Cost_of_Living_Adjustment))*(End_Date&gt;=CE$70)</f>
        <v>0</v>
      </c>
      <c r="CF125" s="460">
        <f>(CF$70=Hire_Date)*Monthly_Salary+(AND(CF$68&lt;&gt;Hire_Month)*CE125+AND(CF$68=Hire_Month,CE125&gt;0)*CE125*(1+Annual_Cost_of_Living_Adjustment))*(End_Date&gt;=CF$70)</f>
        <v>0</v>
      </c>
      <c r="CG125" s="460">
        <f>(CG$70=Hire_Date)*Monthly_Salary+(AND(CG$68&lt;&gt;Hire_Month)*CF125+AND(CG$68=Hire_Month,CF125&gt;0)*CF125*(1+Annual_Cost_of_Living_Adjustment))*(End_Date&gt;=CG$70)</f>
        <v>0</v>
      </c>
      <c r="CH125" s="460">
        <f>(CH$70=Hire_Date)*Monthly_Salary+(AND(CH$68&lt;&gt;Hire_Month)*CG125+AND(CH$68=Hire_Month,CG125&gt;0)*CG125*(1+Annual_Cost_of_Living_Adjustment))*(End_Date&gt;=CH$70)</f>
        <v>0</v>
      </c>
      <c r="CI125" s="460">
        <f>(CI$70=Hire_Date)*Monthly_Salary+(AND(CI$68&lt;&gt;Hire_Month)*CH125+AND(CI$68=Hire_Month,CH125&gt;0)*CH125*(1+Annual_Cost_of_Living_Adjustment))*(End_Date&gt;=CI$70)</f>
        <v>0</v>
      </c>
      <c r="CJ125" s="460">
        <f>(CJ$70=Hire_Date)*Monthly_Salary+(AND(CJ$68&lt;&gt;Hire_Month)*CI125+AND(CJ$68=Hire_Month,CI125&gt;0)*CI125*(1+Annual_Cost_of_Living_Adjustment))*(End_Date&gt;=CJ$70)</f>
        <v>0</v>
      </c>
      <c r="CK125" s="460">
        <f>(CK$70=Hire_Date)*Monthly_Salary+(AND(CK$68&lt;&gt;Hire_Month)*CJ125+AND(CK$68=Hire_Month,CJ125&gt;0)*CJ125*(1+Annual_Cost_of_Living_Adjustment))*(End_Date&gt;=CK$70)</f>
        <v>0</v>
      </c>
      <c r="CL125" s="460">
        <f>(CL$70=Hire_Date)*Monthly_Salary+(AND(CL$68&lt;&gt;Hire_Month)*CK125+AND(CL$68=Hire_Month,CK125&gt;0)*CK125*(1+Annual_Cost_of_Living_Adjustment))*(End_Date&gt;=CL$70)</f>
        <v>0</v>
      </c>
      <c r="CM125" s="460">
        <f>(CM$70=Hire_Date)*Monthly_Salary+(AND(CM$68&lt;&gt;Hire_Month)*CL125+AND(CM$68=Hire_Month,CL125&gt;0)*CL125*(1+Annual_Cost_of_Living_Adjustment))*(End_Date&gt;=CM$70)</f>
        <v>0</v>
      </c>
      <c r="CN125" s="460">
        <f>(CN$70=Hire_Date)*Monthly_Salary+(AND(CN$68&lt;&gt;Hire_Month)*CM125+AND(CN$68=Hire_Month,CM125&gt;0)*CM125*(1+Annual_Cost_of_Living_Adjustment))*(End_Date&gt;=CN$70)</f>
        <v>0</v>
      </c>
      <c r="CO125" s="460">
        <f>(CO$70=Hire_Date)*Monthly_Salary+(AND(CO$68&lt;&gt;Hire_Month)*CN125+AND(CO$68=Hire_Month,CN125&gt;0)*CN125*(1+Annual_Cost_of_Living_Adjustment))*(End_Date&gt;=CO$70)</f>
        <v>0</v>
      </c>
      <c r="CP125" s="460">
        <f>(CP$70=Hire_Date)*Monthly_Salary+(AND(CP$68&lt;&gt;Hire_Month)*CO125+AND(CP$68=Hire_Month,CO125&gt;0)*CO125*(1+Annual_Cost_of_Living_Adjustment))*(End_Date&gt;=CP$70)</f>
        <v>0</v>
      </c>
      <c r="CQ125" s="460">
        <f>(CQ$70=Hire_Date)*Monthly_Salary+(AND(CQ$68&lt;&gt;Hire_Month)*CP125+AND(CQ$68=Hire_Month,CP125&gt;0)*CP125*(1+Annual_Cost_of_Living_Adjustment))*(End_Date&gt;=CQ$70)</f>
        <v>0</v>
      </c>
      <c r="CR125" s="460">
        <f>(CR$70=Hire_Date)*Monthly_Salary+(AND(CR$68&lt;&gt;Hire_Month)*CQ125+AND(CR$68=Hire_Month,CQ125&gt;0)*CQ125*(1+Annual_Cost_of_Living_Adjustment))*(End_Date&gt;=CR$70)</f>
        <v>0</v>
      </c>
      <c r="CS125" s="460">
        <f>(CS$70=Hire_Date)*Monthly_Salary+(AND(CS$68&lt;&gt;Hire_Month)*CR125+AND(CS$68=Hire_Month,CR125&gt;0)*CR125*(1+Annual_Cost_of_Living_Adjustment))*(End_Date&gt;=CS$70)</f>
        <v>0</v>
      </c>
      <c r="CT125" s="460">
        <f>(CT$70=Hire_Date)*Monthly_Salary+(AND(CT$68&lt;&gt;Hire_Month)*CS125+AND(CT$68=Hire_Month,CS125&gt;0)*CS125*(1+Annual_Cost_of_Living_Adjustment))*(End_Date&gt;=CT$70)</f>
        <v>0</v>
      </c>
      <c r="CU125" s="460">
        <f>(CU$70=Hire_Date)*Monthly_Salary+(AND(CU$68&lt;&gt;Hire_Month)*CT125+AND(CU$68=Hire_Month,CT125&gt;0)*CT125*(1+Annual_Cost_of_Living_Adjustment))*(End_Date&gt;=CU$70)</f>
        <v>0</v>
      </c>
      <c r="CV125" s="460">
        <f>(CV$70=Hire_Date)*Monthly_Salary+(AND(CV$68&lt;&gt;Hire_Month)*CU125+AND(CV$68=Hire_Month,CU125&gt;0)*CU125*(1+Annual_Cost_of_Living_Adjustment))*(End_Date&gt;=CV$70)</f>
        <v>0</v>
      </c>
      <c r="CW125" s="460">
        <f>(CW$70=Hire_Date)*Monthly_Salary+(AND(CW$68&lt;&gt;Hire_Month)*CV125+AND(CW$68=Hire_Month,CV125&gt;0)*CV125*(1+Annual_Cost_of_Living_Adjustment))*(End_Date&gt;=CW$70)</f>
        <v>0</v>
      </c>
      <c r="CX125" s="460">
        <f>(CX$70=Hire_Date)*Monthly_Salary+(AND(CX$68&lt;&gt;Hire_Month)*CW125+AND(CX$68=Hire_Month,CW125&gt;0)*CW125*(1+Annual_Cost_of_Living_Adjustment))*(End_Date&gt;=CX$70)</f>
        <v>0</v>
      </c>
      <c r="CY125" s="460">
        <f>(CY$70=Hire_Date)*Monthly_Salary+(AND(CY$68&lt;&gt;Hire_Month)*CX125+AND(CY$68=Hire_Month,CX125&gt;0)*CX125*(1+Annual_Cost_of_Living_Adjustment))*(End_Date&gt;=CY$70)</f>
        <v>0</v>
      </c>
      <c r="CZ125" s="460">
        <f>(CZ$70=Hire_Date)*Monthly_Salary+(AND(CZ$68&lt;&gt;Hire_Month)*CY125+AND(CZ$68=Hire_Month,CY125&gt;0)*CY125*(1+Annual_Cost_of_Living_Adjustment))*(End_Date&gt;=CZ$70)</f>
        <v>0</v>
      </c>
      <c r="DA125" s="460">
        <f>(DA$70=Hire_Date)*Monthly_Salary+(AND(DA$68&lt;&gt;Hire_Month)*CZ125+AND(DA$68=Hire_Month,CZ125&gt;0)*CZ125*(1+Annual_Cost_of_Living_Adjustment))*(End_Date&gt;=DA$70)</f>
        <v>0</v>
      </c>
      <c r="DB125" s="460">
        <f>(DB$70=Hire_Date)*Monthly_Salary+(AND(DB$68&lt;&gt;Hire_Month)*DA125+AND(DB$68=Hire_Month,DA125&gt;0)*DA125*(1+Annual_Cost_of_Living_Adjustment))*(End_Date&gt;=DB$70)</f>
        <v>0</v>
      </c>
      <c r="DC125" s="460">
        <f>(DC$70=Hire_Date)*Monthly_Salary+(AND(DC$68&lt;&gt;Hire_Month)*DB125+AND(DC$68=Hire_Month,DB125&gt;0)*DB125*(1+Annual_Cost_of_Living_Adjustment))*(End_Date&gt;=DC$70)</f>
        <v>0</v>
      </c>
      <c r="DD125" s="460">
        <f>(DD$70=Hire_Date)*Monthly_Salary+(AND(DD$68&lt;&gt;Hire_Month)*DC125+AND(DD$68=Hire_Month,DC125&gt;0)*DC125*(1+Annual_Cost_of_Living_Adjustment))*(End_Date&gt;=DD$70)</f>
        <v>0</v>
      </c>
      <c r="DE125" s="460">
        <f>(DE$70=Hire_Date)*Monthly_Salary+(AND(DE$68&lt;&gt;Hire_Month)*DD125+AND(DE$68=Hire_Month,DD125&gt;0)*DD125*(1+Annual_Cost_of_Living_Adjustment))*(End_Date&gt;=DE$70)</f>
        <v>0</v>
      </c>
      <c r="DF125" s="460">
        <f>(DF$70=Hire_Date)*Monthly_Salary+(AND(DF$68&lt;&gt;Hire_Month)*DE125+AND(DF$68=Hire_Month,DE125&gt;0)*DE125*(1+Annual_Cost_of_Living_Adjustment))*(End_Date&gt;=DF$70)</f>
        <v>0</v>
      </c>
      <c r="DG125" s="460">
        <f>(DG$70=Hire_Date)*Monthly_Salary+(AND(DG$68&lt;&gt;Hire_Month)*DF125+AND(DG$68=Hire_Month,DF125&gt;0)*DF125*(1+Annual_Cost_of_Living_Adjustment))*(End_Date&gt;=DG$70)</f>
        <v>0</v>
      </c>
      <c r="DH125" s="460">
        <f>(DH$70=Hire_Date)*Monthly_Salary+(AND(DH$68&lt;&gt;Hire_Month)*DG125+AND(DH$68=Hire_Month,DG125&gt;0)*DG125*(1+Annual_Cost_of_Living_Adjustment))*(End_Date&gt;=DH$70)</f>
        <v>0</v>
      </c>
      <c r="DI125" s="460">
        <f>(DI$70=Hire_Date)*Monthly_Salary+(AND(DI$68&lt;&gt;Hire_Month)*DH125+AND(DI$68=Hire_Month,DH125&gt;0)*DH125*(1+Annual_Cost_of_Living_Adjustment))*(End_Date&gt;=DI$70)</f>
        <v>0</v>
      </c>
      <c r="DJ125" s="460">
        <f>(DJ$70=Hire_Date)*Monthly_Salary+(AND(DJ$68&lt;&gt;Hire_Month)*DI125+AND(DJ$68=Hire_Month,DI125&gt;0)*DI125*(1+Annual_Cost_of_Living_Adjustment))*(End_Date&gt;=DJ$70)</f>
        <v>0</v>
      </c>
      <c r="DK125" s="460">
        <f>(DK$70=Hire_Date)*Monthly_Salary+(AND(DK$68&lt;&gt;Hire_Month)*DJ125+AND(DK$68=Hire_Month,DJ125&gt;0)*DJ125*(1+Annual_Cost_of_Living_Adjustment))*(End_Date&gt;=DK$70)</f>
        <v>0</v>
      </c>
      <c r="DL125" s="460">
        <f>(DL$70=Hire_Date)*Monthly_Salary+(AND(DL$68&lt;&gt;Hire_Month)*DK125+AND(DL$68=Hire_Month,DK125&gt;0)*DK125*(1+Annual_Cost_of_Living_Adjustment))*(End_Date&gt;=DL$70)</f>
        <v>0</v>
      </c>
      <c r="DM125" s="460">
        <f>(DM$70=Hire_Date)*Monthly_Salary+(AND(DM$68&lt;&gt;Hire_Month)*DL125+AND(DM$68=Hire_Month,DL125&gt;0)*DL125*(1+Annual_Cost_of_Living_Adjustment))*(End_Date&gt;=DM$70)</f>
        <v>0</v>
      </c>
      <c r="DN125" s="460">
        <f>(DN$70=Hire_Date)*Monthly_Salary+(AND(DN$68&lt;&gt;Hire_Month)*DM125+AND(DN$68=Hire_Month,DM125&gt;0)*DM125*(1+Annual_Cost_of_Living_Adjustment))*(End_Date&gt;=DN$70)</f>
        <v>0</v>
      </c>
      <c r="DO125" s="460">
        <f>(DO$70=Hire_Date)*Monthly_Salary+(AND(DO$68&lt;&gt;Hire_Month)*DN125+AND(DO$68=Hire_Month,DN125&gt;0)*DN125*(1+Annual_Cost_of_Living_Adjustment))*(End_Date&gt;=DO$70)</f>
        <v>0</v>
      </c>
      <c r="DP125" s="460">
        <f>(DP$70=Hire_Date)*Monthly_Salary+(AND(DP$68&lt;&gt;Hire_Month)*DO125+AND(DP$68=Hire_Month,DO125&gt;0)*DO125*(1+Annual_Cost_of_Living_Adjustment))*(End_Date&gt;=DP$70)</f>
        <v>0</v>
      </c>
      <c r="DQ125" s="460">
        <f>(DQ$70=Hire_Date)*Monthly_Salary+(AND(DQ$68&lt;&gt;Hire_Month)*DP125+AND(DQ$68=Hire_Month,DP125&gt;0)*DP125*(1+Annual_Cost_of_Living_Adjustment))*(End_Date&gt;=DQ$70)</f>
        <v>0</v>
      </c>
      <c r="DR125" s="460">
        <f>(DR$70=Hire_Date)*Monthly_Salary+(AND(DR$68&lt;&gt;Hire_Month)*DQ125+AND(DR$68=Hire_Month,DQ125&gt;0)*DQ125*(1+Annual_Cost_of_Living_Adjustment))*(End_Date&gt;=DR$70)</f>
        <v>0</v>
      </c>
      <c r="DS125" s="460">
        <f>(DS$70=Hire_Date)*Monthly_Salary+(AND(DS$68&lt;&gt;Hire_Month)*DR125+AND(DS$68=Hire_Month,DR125&gt;0)*DR125*(1+Annual_Cost_of_Living_Adjustment))*(End_Date&gt;=DS$70)</f>
        <v>0</v>
      </c>
      <c r="DT125" s="460">
        <f>(DT$70=Hire_Date)*Monthly_Salary+(AND(DT$68&lt;&gt;Hire_Month)*DS125+AND(DT$68=Hire_Month,DS125&gt;0)*DS125*(1+Annual_Cost_of_Living_Adjustment))*(End_Date&gt;=DT$70)</f>
        <v>0</v>
      </c>
      <c r="DU125" s="460">
        <f>(DU$70=Hire_Date)*Monthly_Salary+(AND(DU$68&lt;&gt;Hire_Month)*DT125+AND(DU$68=Hire_Month,DT125&gt;0)*DT125*(1+Annual_Cost_of_Living_Adjustment))*(End_Date&gt;=DU$70)</f>
        <v>0</v>
      </c>
      <c r="DV125" s="460">
        <f>(DV$70=Hire_Date)*Monthly_Salary+(AND(DV$68&lt;&gt;Hire_Month)*DU125+AND(DV$68=Hire_Month,DU125&gt;0)*DU125*(1+Annual_Cost_of_Living_Adjustment))*(End_Date&gt;=DV$70)</f>
        <v>0</v>
      </c>
      <c r="DW125" s="460">
        <f>(DW$70=Hire_Date)*Monthly_Salary+(AND(DW$68&lt;&gt;Hire_Month)*DV125+AND(DW$68=Hire_Month,DV125&gt;0)*DV125*(1+Annual_Cost_of_Living_Adjustment))*(End_Date&gt;=DW$70)</f>
        <v>0</v>
      </c>
      <c r="DX125" s="460">
        <f>(DX$70=Hire_Date)*Monthly_Salary+(AND(DX$68&lt;&gt;Hire_Month)*DW125+AND(DX$68=Hire_Month,DW125&gt;0)*DW125*(1+Annual_Cost_of_Living_Adjustment))*(End_Date&gt;=DX$70)</f>
        <v>0</v>
      </c>
      <c r="DY125" s="460">
        <f>(DY$70=Hire_Date)*Monthly_Salary+(AND(DY$68&lt;&gt;Hire_Month)*DX125+AND(DY$68=Hire_Month,DX125&gt;0)*DX125*(1+Annual_Cost_of_Living_Adjustment))*(End_Date&gt;=DY$70)</f>
        <v>0</v>
      </c>
      <c r="DZ125" s="460">
        <f>(DZ$70=Hire_Date)*Monthly_Salary+(AND(DZ$68&lt;&gt;Hire_Month)*DY125+AND(DZ$68=Hire_Month,DY125&gt;0)*DY125*(1+Annual_Cost_of_Living_Adjustment))*(End_Date&gt;=DZ$70)</f>
        <v>0</v>
      </c>
      <c r="EA125" s="460">
        <f>(EA$70=Hire_Date)*Monthly_Salary+(AND(EA$68&lt;&gt;Hire_Month)*DZ125+AND(EA$68=Hire_Month,DZ125&gt;0)*DZ125*(1+Annual_Cost_of_Living_Adjustment))*(End_Date&gt;=EA$70)</f>
        <v>0</v>
      </c>
      <c r="EB125" s="460">
        <f>(EB$70=Hire_Date)*Monthly_Salary+(AND(EB$68&lt;&gt;Hire_Month)*EA125+AND(EB$68=Hire_Month,EA125&gt;0)*EA125*(1+Annual_Cost_of_Living_Adjustment))*(End_Date&gt;=EB$70)</f>
        <v>0</v>
      </c>
      <c r="EC125" s="460">
        <f>(EC$70=Hire_Date)*Monthly_Salary+(AND(EC$68&lt;&gt;Hire_Month)*EB125+AND(EC$68=Hire_Month,EB125&gt;0)*EB125*(1+Annual_Cost_of_Living_Adjustment))*(End_Date&gt;=EC$70)</f>
        <v>0</v>
      </c>
      <c r="ED125" s="460">
        <f>(ED$70=Hire_Date)*Monthly_Salary+(AND(ED$68&lt;&gt;Hire_Month)*EC125+AND(ED$68=Hire_Month,EC125&gt;0)*EC125*(1+Annual_Cost_of_Living_Adjustment))*(End_Date&gt;=ED$70)</f>
        <v>0</v>
      </c>
      <c r="EE125" s="460">
        <f>(EE$70=Hire_Date)*Monthly_Salary+(AND(EE$68&lt;&gt;Hire_Month)*ED125+AND(EE$68=Hire_Month,ED125&gt;0)*ED125*(1+Annual_Cost_of_Living_Adjustment))*(End_Date&gt;=EE$70)</f>
        <v>0</v>
      </c>
      <c r="EF125" s="461">
        <f>(EF$70=Hire_Date)*Monthly_Salary+(AND(EF$68&lt;&gt;Hire_Month)*EE125+AND(EF$68=Hire_Month,EE125&gt;0)*EE125*(1+Annual_Cost_of_Living_Adjustment))*(End_Date&gt;=EF$70)</f>
        <v>0</v>
      </c>
      <c r="EG125" s="461">
        <f>(EG$70=Hire_Date)*Monthly_Salary+(AND(EG$68&lt;&gt;Hire_Month)*EF125+AND(EG$68=Hire_Month,EF125&gt;0)*EF125*(1+Annual_Cost_of_Living_Adjustment))*(End_Date&gt;=EG$70)</f>
        <v>0</v>
      </c>
      <c r="EH125" s="461">
        <f>(EH$70=Hire_Date)*Monthly_Salary+(AND(EH$68&lt;&gt;Hire_Month)*EG125+AND(EH$68=Hire_Month,EG125&gt;0)*EG125*(1+Annual_Cost_of_Living_Adjustment))*(End_Date&gt;=EH$70)</f>
        <v>0</v>
      </c>
      <c r="EI125" s="461">
        <f>(EI$70=Hire_Date)*Monthly_Salary+(AND(EI$68&lt;&gt;Hire_Month)*EH125+AND(EI$68=Hire_Month,EH125&gt;0)*EH125*(1+Annual_Cost_of_Living_Adjustment))*(End_Date&gt;=EI$70)</f>
        <v>0</v>
      </c>
      <c r="EJ125" s="461">
        <f>(EJ$70=Hire_Date)*Monthly_Salary+(AND(EJ$68&lt;&gt;Hire_Month)*EI125+AND(EJ$68=Hire_Month,EI125&gt;0)*EI125*(1+Annual_Cost_of_Living_Adjustment))*(End_Date&gt;=EJ$70)</f>
        <v>0</v>
      </c>
      <c r="EK125" s="461">
        <f>(EK$70=Hire_Date)*Monthly_Salary+(AND(EK$68&lt;&gt;Hire_Month)*EJ125+AND(EK$68=Hire_Month,EJ125&gt;0)*EJ125*(1+Annual_Cost_of_Living_Adjustment))*(End_Date&gt;=EK$70)</f>
        <v>0</v>
      </c>
      <c r="EL125" s="461">
        <f>(EL$70=Hire_Date)*Monthly_Salary+(AND(EL$68&lt;&gt;Hire_Month)*EK125+AND(EL$68=Hire_Month,EK125&gt;0)*EK125*(1+Annual_Cost_of_Living_Adjustment))*(End_Date&gt;=EL$70)</f>
        <v>0</v>
      </c>
      <c r="EM125" s="461">
        <f>(EM$70=Hire_Date)*Monthly_Salary+(AND(EM$68&lt;&gt;Hire_Month)*EL125+AND(EM$68=Hire_Month,EL125&gt;0)*EL125*(1+Annual_Cost_of_Living_Adjustment))*(End_Date&gt;=EM$70)</f>
        <v>0</v>
      </c>
      <c r="EN125" s="461">
        <f>(EN$70=Hire_Date)*Monthly_Salary+(AND(EN$68&lt;&gt;Hire_Month)*EM125+AND(EN$68=Hire_Month,EM125&gt;0)*EM125*(1+Annual_Cost_of_Living_Adjustment))*(End_Date&gt;=EN$70)</f>
        <v>0</v>
      </c>
      <c r="EO125" s="461">
        <f>(EO$70=Hire_Date)*Monthly_Salary+(AND(EO$68&lt;&gt;Hire_Month)*EN125+AND(EO$68=Hire_Month,EN125&gt;0)*EN125*(1+Annual_Cost_of_Living_Adjustment))*(End_Date&gt;=EO$70)</f>
        <v>0</v>
      </c>
      <c r="EP125" s="461">
        <f>(EP$70=Hire_Date)*Monthly_Salary+(AND(EP$68&lt;&gt;Hire_Month)*EO125+AND(EP$68=Hire_Month,EO125&gt;0)*EO125*(1+Annual_Cost_of_Living_Adjustment))*(End_Date&gt;=EP$70)</f>
        <v>0</v>
      </c>
      <c r="EQ125" s="461">
        <f>(EQ$70=Hire_Date)*Monthly_Salary+(AND(EQ$68&lt;&gt;Hire_Month)*EP125+AND(EQ$68=Hire_Month,EP125&gt;0)*EP125*(1+Annual_Cost_of_Living_Adjustment))*(End_Date&gt;=EQ$70)</f>
        <v>0</v>
      </c>
      <c r="ER125" s="461">
        <f>(ER$70=Hire_Date)*Monthly_Salary+(AND(ER$68&lt;&gt;Hire_Month)*EQ125+AND(ER$68=Hire_Month,EQ125&gt;0)*EQ125*(1+Annual_Cost_of_Living_Adjustment))*(End_Date&gt;=ER$70)</f>
        <v>0</v>
      </c>
      <c r="ES125" s="371"/>
      <c r="ET125" s="1"/>
      <c r="EU125" s="390"/>
      <c r="EV125" s="462" t="str">
        <f t="shared" si="100"/>
        <v/>
      </c>
      <c r="EW125" s="463">
        <f>($K125&lt;DATE(Starting_Year,1,1))*1</f>
        <v>0</v>
      </c>
      <c r="EX125" s="463">
        <f>+COUNTIF(Q125,"&gt;0")*FTE</f>
        <v>0</v>
      </c>
      <c r="EY125" s="463">
        <f>+COUNTIF(R125,"&gt;0")*FTE</f>
        <v>0</v>
      </c>
      <c r="EZ125" s="463">
        <f>+COUNTIF(S125,"&gt;0")*FTE</f>
        <v>0</v>
      </c>
      <c r="FA125" s="463">
        <f>+COUNTIF(T125,"&gt;0")*FTE</f>
        <v>0</v>
      </c>
      <c r="FB125" s="463">
        <f>+COUNTIF(U125,"&gt;0")*FTE</f>
        <v>0</v>
      </c>
      <c r="FC125" s="463">
        <f>+COUNTIF(V125,"&gt;0")*FTE</f>
        <v>0</v>
      </c>
      <c r="FD125" s="463">
        <f>+COUNTIF(W125,"&gt;0")*FTE</f>
        <v>0</v>
      </c>
      <c r="FE125" s="463">
        <f>+COUNTIF(X125,"&gt;0")*FTE</f>
        <v>0</v>
      </c>
      <c r="FF125" s="463">
        <f>+COUNTIF(Y125,"&gt;0")*FTE</f>
        <v>0</v>
      </c>
      <c r="FG125" s="463">
        <f>+COUNTIF(Z125,"&gt;0")*FTE</f>
        <v>0</v>
      </c>
      <c r="FH125" s="463">
        <f>+COUNTIF(AA125,"&gt;0")*FTE</f>
        <v>0</v>
      </c>
      <c r="FI125" s="463">
        <f>+COUNTIF(AB125,"&gt;0")*FTE</f>
        <v>0</v>
      </c>
      <c r="FJ125" s="463">
        <f>+COUNTIF(AC125,"&gt;0")*FTE</f>
        <v>0</v>
      </c>
      <c r="FK125" s="463">
        <f>+COUNTIF(AD125,"&gt;0")*FTE</f>
        <v>0</v>
      </c>
      <c r="FL125" s="463">
        <f>+COUNTIF(AE125,"&gt;0")*FTE</f>
        <v>0</v>
      </c>
      <c r="FM125" s="463">
        <f>+COUNTIF(AF125,"&gt;0")*FTE</f>
        <v>0</v>
      </c>
      <c r="FN125" s="463">
        <f>+COUNTIF(AG125,"&gt;0")*FTE</f>
        <v>0</v>
      </c>
      <c r="FO125" s="463">
        <f>+COUNTIF(AH125,"&gt;0")*FTE</f>
        <v>0</v>
      </c>
      <c r="FP125" s="463">
        <f>+COUNTIF(AI125,"&gt;0")*FTE</f>
        <v>0</v>
      </c>
      <c r="FQ125" s="463">
        <f>+COUNTIF(AJ125,"&gt;0")*FTE</f>
        <v>0</v>
      </c>
      <c r="FR125" s="463">
        <f>+COUNTIF(AK125,"&gt;0")*FTE</f>
        <v>0</v>
      </c>
      <c r="FS125" s="463">
        <f>+COUNTIF(AL125,"&gt;0")*FTE</f>
        <v>0</v>
      </c>
      <c r="FT125" s="463">
        <f>+COUNTIF(AM125,"&gt;0")*FTE</f>
        <v>0</v>
      </c>
      <c r="FU125" s="463">
        <f>+COUNTIF(AN125,"&gt;0")*FTE</f>
        <v>0</v>
      </c>
      <c r="FV125" s="463">
        <f>+COUNTIF(AO125,"&gt;0")*FTE</f>
        <v>0</v>
      </c>
      <c r="FW125" s="463">
        <f>+COUNTIF(AP125,"&gt;0")*FTE</f>
        <v>0</v>
      </c>
      <c r="FX125" s="463">
        <f>+COUNTIF(AQ125,"&gt;0")*FTE</f>
        <v>0</v>
      </c>
      <c r="FY125" s="463">
        <f>+COUNTIF(AR125,"&gt;0")*FTE</f>
        <v>0</v>
      </c>
      <c r="FZ125" s="463">
        <f>+COUNTIF(AS125,"&gt;0")*FTE</f>
        <v>0</v>
      </c>
      <c r="GA125" s="463">
        <f>+COUNTIF(AT125,"&gt;0")*FTE</f>
        <v>0</v>
      </c>
      <c r="GB125" s="463">
        <f>+COUNTIF(AU125,"&gt;0")*FTE</f>
        <v>0</v>
      </c>
      <c r="GC125" s="463">
        <f>+COUNTIF(AV125,"&gt;0")*FTE</f>
        <v>0</v>
      </c>
      <c r="GD125" s="463">
        <f>+COUNTIF(AW125,"&gt;0")*FTE</f>
        <v>0</v>
      </c>
      <c r="GE125" s="463">
        <f>+COUNTIF(AX125,"&gt;0")*FTE</f>
        <v>0</v>
      </c>
      <c r="GF125" s="463">
        <f>+COUNTIF(AY125,"&gt;0")*FTE</f>
        <v>0</v>
      </c>
      <c r="GG125" s="463">
        <f>+COUNTIF(AZ125,"&gt;0")*FTE</f>
        <v>0</v>
      </c>
      <c r="GH125" s="463">
        <f>+COUNTIF(BA125,"&gt;0")*FTE</f>
        <v>0</v>
      </c>
      <c r="GI125" s="463">
        <f>+COUNTIF(BB125,"&gt;0")*FTE</f>
        <v>0</v>
      </c>
      <c r="GJ125" s="463">
        <f>+COUNTIF(BC125,"&gt;0")*FTE</f>
        <v>0</v>
      </c>
      <c r="GK125" s="463">
        <f>+COUNTIF(BD125,"&gt;0")*FTE</f>
        <v>0</v>
      </c>
      <c r="GL125" s="463">
        <f>+COUNTIF(BE125,"&gt;0")*FTE</f>
        <v>0</v>
      </c>
      <c r="GM125" s="463">
        <f>+COUNTIF(BF125,"&gt;0")*FTE</f>
        <v>0</v>
      </c>
      <c r="GN125" s="463">
        <f>+COUNTIF(BG125,"&gt;0")*FTE</f>
        <v>0</v>
      </c>
      <c r="GO125" s="463">
        <f>+COUNTIF(BH125,"&gt;0")*FTE</f>
        <v>0</v>
      </c>
      <c r="GP125" s="463">
        <f>+COUNTIF(BI125,"&gt;0")*FTE</f>
        <v>0</v>
      </c>
      <c r="GQ125" s="463">
        <f>+COUNTIF(BJ125,"&gt;0")*FTE</f>
        <v>0</v>
      </c>
      <c r="GR125" s="463">
        <f>+COUNTIF(BK125,"&gt;0")*FTE</f>
        <v>0</v>
      </c>
      <c r="GS125" s="463">
        <f>+COUNTIF(BL125,"&gt;0")*FTE</f>
        <v>0</v>
      </c>
      <c r="GT125" s="463">
        <f>+COUNTIF(BM125,"&gt;0")*FTE</f>
        <v>0</v>
      </c>
      <c r="GU125" s="463">
        <f>+COUNTIF(BN125,"&gt;0")*FTE</f>
        <v>0</v>
      </c>
      <c r="GV125" s="463">
        <f>+COUNTIF(BO125,"&gt;0")*FTE</f>
        <v>0</v>
      </c>
      <c r="GW125" s="463">
        <f>+COUNTIF(BP125,"&gt;0")*FTE</f>
        <v>0</v>
      </c>
      <c r="GX125" s="463">
        <f>+COUNTIF(BQ125,"&gt;0")*FTE</f>
        <v>0</v>
      </c>
      <c r="GY125" s="463">
        <f>+COUNTIF(BR125,"&gt;0")*FTE</f>
        <v>0</v>
      </c>
      <c r="GZ125" s="463">
        <f>+COUNTIF(BS125,"&gt;0")*FTE</f>
        <v>0</v>
      </c>
      <c r="HA125" s="463">
        <f>+COUNTIF(BT125,"&gt;0")*FTE</f>
        <v>0</v>
      </c>
      <c r="HB125" s="463">
        <f>+COUNTIF(BU125,"&gt;0")*FTE</f>
        <v>0</v>
      </c>
      <c r="HC125" s="463">
        <f>+COUNTIF(BV125,"&gt;0")*FTE</f>
        <v>0</v>
      </c>
      <c r="HD125" s="463">
        <f>+COUNTIF(BW125,"&gt;0")*FTE</f>
        <v>0</v>
      </c>
      <c r="HE125" s="463">
        <f>+COUNTIF(BX125,"&gt;0")*FTE</f>
        <v>0</v>
      </c>
      <c r="HF125" s="463">
        <f>+COUNTIF(BY125,"&gt;0")*FTE</f>
        <v>0</v>
      </c>
      <c r="HG125" s="463">
        <f>+COUNTIF(BZ125,"&gt;0")*FTE</f>
        <v>0</v>
      </c>
      <c r="HH125" s="463">
        <f>+COUNTIF(CA125,"&gt;0")*FTE</f>
        <v>0</v>
      </c>
      <c r="HI125" s="463">
        <f>+COUNTIF(CB125,"&gt;0")*FTE</f>
        <v>0</v>
      </c>
      <c r="HJ125" s="463">
        <f>+COUNTIF(CC125,"&gt;0")*FTE</f>
        <v>0</v>
      </c>
      <c r="HK125" s="463">
        <f>+COUNTIF(CD125,"&gt;0")*FTE</f>
        <v>0</v>
      </c>
      <c r="HL125" s="463">
        <f>+COUNTIF(CE125,"&gt;0")*FTE</f>
        <v>0</v>
      </c>
      <c r="HM125" s="463">
        <f>+COUNTIF(CF125,"&gt;0")*FTE</f>
        <v>0</v>
      </c>
      <c r="HN125" s="463">
        <f>+COUNTIF(CG125,"&gt;0")*FTE</f>
        <v>0</v>
      </c>
      <c r="HO125" s="463">
        <f>+COUNTIF(CH125,"&gt;0")*FTE</f>
        <v>0</v>
      </c>
      <c r="HP125" s="463">
        <f>+COUNTIF(CI125,"&gt;0")*FTE</f>
        <v>0</v>
      </c>
      <c r="HQ125" s="463">
        <f>+COUNTIF(CJ125,"&gt;0")*FTE</f>
        <v>0</v>
      </c>
      <c r="HR125" s="463">
        <f>+COUNTIF(CK125,"&gt;0")*FTE</f>
        <v>0</v>
      </c>
      <c r="HS125" s="463">
        <f>+COUNTIF(CL125,"&gt;0")*FTE</f>
        <v>0</v>
      </c>
      <c r="HT125" s="463">
        <f>+COUNTIF(CM125,"&gt;0")*FTE</f>
        <v>0</v>
      </c>
      <c r="HU125" s="463">
        <f>+COUNTIF(CN125,"&gt;0")*FTE</f>
        <v>0</v>
      </c>
      <c r="HV125" s="463">
        <f>+COUNTIF(CO125,"&gt;0")*FTE</f>
        <v>0</v>
      </c>
      <c r="HW125" s="463">
        <f>+COUNTIF(CP125,"&gt;0")*FTE</f>
        <v>0</v>
      </c>
      <c r="HX125" s="463">
        <f>+COUNTIF(CQ125,"&gt;0")*FTE</f>
        <v>0</v>
      </c>
      <c r="HY125" s="463">
        <f>+COUNTIF(CR125,"&gt;0")*FTE</f>
        <v>0</v>
      </c>
      <c r="HZ125" s="463">
        <f>+COUNTIF(CS125,"&gt;0")*FTE</f>
        <v>0</v>
      </c>
      <c r="IA125" s="463">
        <f>+COUNTIF(CT125,"&gt;0")*FTE</f>
        <v>0</v>
      </c>
      <c r="IB125" s="463">
        <f>+COUNTIF(CU125,"&gt;0")*FTE</f>
        <v>0</v>
      </c>
      <c r="IC125" s="463">
        <f>+COUNTIF(CV125,"&gt;0")*FTE</f>
        <v>0</v>
      </c>
      <c r="ID125" s="463">
        <f>+COUNTIF(CW125,"&gt;0")*FTE</f>
        <v>0</v>
      </c>
      <c r="IE125" s="463">
        <f>+COUNTIF(CX125,"&gt;0")*FTE</f>
        <v>0</v>
      </c>
      <c r="IF125" s="463">
        <f>+COUNTIF(CY125,"&gt;0")*FTE</f>
        <v>0</v>
      </c>
      <c r="IG125" s="463">
        <f>+COUNTIF(CZ125,"&gt;0")*FTE</f>
        <v>0</v>
      </c>
      <c r="IH125" s="463">
        <f>+COUNTIF(DA125,"&gt;0")*FTE</f>
        <v>0</v>
      </c>
      <c r="II125" s="463">
        <f>+COUNTIF(DB125,"&gt;0")*FTE</f>
        <v>0</v>
      </c>
      <c r="IJ125" s="463">
        <f>+COUNTIF(DC125,"&gt;0")*FTE</f>
        <v>0</v>
      </c>
      <c r="IK125" s="463">
        <f>+COUNTIF(DD125,"&gt;0")*FTE</f>
        <v>0</v>
      </c>
      <c r="IL125" s="463">
        <f>+COUNTIF(DE125,"&gt;0")*FTE</f>
        <v>0</v>
      </c>
      <c r="IM125" s="463">
        <f>+COUNTIF(DF125,"&gt;0")*FTE</f>
        <v>0</v>
      </c>
      <c r="IN125" s="463">
        <f>+COUNTIF(DG125,"&gt;0")*FTE</f>
        <v>0</v>
      </c>
      <c r="IO125" s="463">
        <f>+COUNTIF(DH125,"&gt;0")*FTE</f>
        <v>0</v>
      </c>
      <c r="IP125" s="463">
        <f>+COUNTIF(DI125,"&gt;0")*FTE</f>
        <v>0</v>
      </c>
      <c r="IQ125" s="463">
        <f>+COUNTIF(DJ125,"&gt;0")*FTE</f>
        <v>0</v>
      </c>
      <c r="IR125" s="463">
        <f>+COUNTIF(DK125,"&gt;0")*FTE</f>
        <v>0</v>
      </c>
      <c r="IS125" s="463">
        <f>+COUNTIF(DL125,"&gt;0")*FTE</f>
        <v>0</v>
      </c>
      <c r="IT125" s="463">
        <f>+COUNTIF(DM125,"&gt;0")*FTE</f>
        <v>0</v>
      </c>
      <c r="IU125" s="463">
        <f>+COUNTIF(DN125,"&gt;0")*FTE</f>
        <v>0</v>
      </c>
      <c r="IV125" s="463">
        <f>+COUNTIF(DO125,"&gt;0")*FTE</f>
        <v>0</v>
      </c>
      <c r="IW125" s="463">
        <f>+COUNTIF(DP125,"&gt;0")*FTE</f>
        <v>0</v>
      </c>
      <c r="IX125" s="463">
        <f>+COUNTIF(DQ125,"&gt;0")*FTE</f>
        <v>0</v>
      </c>
      <c r="IY125" s="463">
        <f>+COUNTIF(DR125,"&gt;0")*FTE</f>
        <v>0</v>
      </c>
      <c r="IZ125" s="463">
        <f>+COUNTIF(DS125,"&gt;0")*FTE</f>
        <v>0</v>
      </c>
      <c r="JA125" s="463">
        <f>+COUNTIF(DT125,"&gt;0")*FTE</f>
        <v>0</v>
      </c>
      <c r="JB125" s="463">
        <f>+COUNTIF(DU125,"&gt;0")*FTE</f>
        <v>0</v>
      </c>
      <c r="JC125" s="463">
        <f>+COUNTIF(DV125,"&gt;0")*FTE</f>
        <v>0</v>
      </c>
      <c r="JD125" s="463">
        <f>+COUNTIF(DW125,"&gt;0")*FTE</f>
        <v>0</v>
      </c>
      <c r="JE125" s="463">
        <f>+COUNTIF(DX125,"&gt;0")*FTE</f>
        <v>0</v>
      </c>
      <c r="JF125" s="463">
        <f>+COUNTIF(DY125,"&gt;0")*FTE</f>
        <v>0</v>
      </c>
      <c r="JG125" s="463">
        <f>+COUNTIF(DZ125,"&gt;0")*FTE</f>
        <v>0</v>
      </c>
      <c r="JH125" s="463">
        <f>+COUNTIF(EA125,"&gt;0")*FTE</f>
        <v>0</v>
      </c>
      <c r="JI125" s="463">
        <f>+COUNTIF(EB125,"&gt;0")*FTE</f>
        <v>0</v>
      </c>
      <c r="JJ125" s="463">
        <f>+COUNTIF(EC125,"&gt;0")*FTE</f>
        <v>0</v>
      </c>
      <c r="JK125" s="463">
        <f>+COUNTIF(ED125,"&gt;0")*FTE</f>
        <v>0</v>
      </c>
      <c r="JL125" s="463">
        <f>+COUNTIF(EE125,"&gt;0")*FTE</f>
        <v>0</v>
      </c>
      <c r="JM125" s="463">
        <f>+COUNTIF(EF125,"&gt;0")*FTE</f>
        <v>0</v>
      </c>
      <c r="JN125" s="463">
        <f>+COUNTIF(EG125,"&gt;0")*FTE</f>
        <v>0</v>
      </c>
      <c r="JO125" s="463">
        <f>+COUNTIF(EH125,"&gt;0")*FTE</f>
        <v>0</v>
      </c>
      <c r="JP125" s="463">
        <f>+COUNTIF(EI125,"&gt;0")*FTE</f>
        <v>0</v>
      </c>
      <c r="JQ125" s="463">
        <f>+COUNTIF(EJ125,"&gt;0")*FTE</f>
        <v>0</v>
      </c>
      <c r="JR125" s="463">
        <f>+COUNTIF(EK125,"&gt;0")*FTE</f>
        <v>0</v>
      </c>
      <c r="JS125" s="463">
        <f>+COUNTIF(EL125,"&gt;0")*FTE</f>
        <v>0</v>
      </c>
      <c r="JT125" s="463">
        <f>+COUNTIF(EM125,"&gt;0")*FTE</f>
        <v>0</v>
      </c>
      <c r="JU125" s="463">
        <f>+COUNTIF(EN125,"&gt;0")*FTE</f>
        <v>0</v>
      </c>
      <c r="JV125" s="463">
        <f>+COUNTIF(EO125,"&gt;0")*FTE</f>
        <v>0</v>
      </c>
      <c r="JW125" s="463">
        <f>+COUNTIF(EP125,"&gt;0")*FTE</f>
        <v>0</v>
      </c>
      <c r="JX125" s="463">
        <f>+COUNTIF(EQ125,"&gt;0")*FTE</f>
        <v>0</v>
      </c>
      <c r="JY125" s="463">
        <f>+COUNTIF(ER125,"&gt;0")*FTE</f>
        <v>0</v>
      </c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</row>
    <row r="126" ht="12.75" customHeight="1">
      <c r="A126" s="467"/>
      <c r="B126" s="464"/>
      <c r="C126" s="452"/>
      <c r="D126" s="202"/>
      <c r="E126" s="453"/>
      <c r="F126" s="202"/>
      <c r="G126" s="202"/>
      <c r="H126" s="202"/>
      <c r="I126" s="202"/>
      <c r="J126" s="454"/>
      <c r="K126" s="465">
        <f>+DATE((Starting_Year+F126-1)*ISNUMBER(F126)+2099*ISBLANK(F126),G126*ISNUMBER(G126)+12*ISBLANK(G126),1)</f>
        <v>73020</v>
      </c>
      <c r="L126" s="466">
        <f>+DATE((Starting_Year+H126-1)*ISNUMBER(H126)+2099*ISBLANK(H126),I126*ISNUMBER(I126)+12*ISBLANK(I126),1)</f>
        <v>73020</v>
      </c>
      <c r="M126" s="171">
        <f t="shared" si="98"/>
        <v>0</v>
      </c>
      <c r="N126" s="458" t="str">
        <f t="shared" si="99"/>
        <v/>
      </c>
      <c r="O126" s="82"/>
      <c r="P126" s="459"/>
      <c r="Q126" s="460">
        <f>(Q$70&gt;=Hire_Date)*Monthly_Salary+(AND(Q$68&lt;&gt;Hire_Month)*P126+AND(Q$68=Hire_Month,P126&gt;0)*P126*(1+Annual_Cost_of_Living_Adjustment))*(End_Date&gt;=Q$70)</f>
        <v>0</v>
      </c>
      <c r="R126" s="460">
        <f>(R$70=Hire_Date)*Monthly_Salary+(AND(R$68&lt;&gt;Hire_Month)*Q126+AND(R$68=Hire_Month,Q126&gt;0)*Q126*(1+Annual_Cost_of_Living_Adjustment))*(End_Date&gt;=R$70)</f>
        <v>0</v>
      </c>
      <c r="S126" s="460">
        <f>(S$70=Hire_Date)*Monthly_Salary+(AND(S$68&lt;&gt;Hire_Month)*R126+AND(S$68=Hire_Month,R126&gt;0)*R126*(1+Annual_Cost_of_Living_Adjustment))*(End_Date&gt;=S$70)</f>
        <v>0</v>
      </c>
      <c r="T126" s="460">
        <f>(T$70=Hire_Date)*Monthly_Salary+(AND(T$68&lt;&gt;Hire_Month)*S126+AND(T$68=Hire_Month,S126&gt;0)*S126*(1+Annual_Cost_of_Living_Adjustment))*(End_Date&gt;=T$70)</f>
        <v>0</v>
      </c>
      <c r="U126" s="460">
        <f>(U$70=Hire_Date)*Monthly_Salary+(AND(U$68&lt;&gt;Hire_Month)*T126+AND(U$68=Hire_Month,T126&gt;0)*T126*(1+Annual_Cost_of_Living_Adjustment))*(End_Date&gt;=U$70)</f>
        <v>0</v>
      </c>
      <c r="V126" s="460">
        <f>(V$70=Hire_Date)*Monthly_Salary+(AND(V$68&lt;&gt;Hire_Month)*U126+AND(V$68=Hire_Month,U126&gt;0)*U126*(1+Annual_Cost_of_Living_Adjustment))*(End_Date&gt;=V$70)</f>
        <v>0</v>
      </c>
      <c r="W126" s="460">
        <f>(W$70=Hire_Date)*Monthly_Salary+(AND(W$68&lt;&gt;Hire_Month)*V126+AND(W$68=Hire_Month,V126&gt;0)*V126*(1+Annual_Cost_of_Living_Adjustment))*(End_Date&gt;=W$70)</f>
        <v>0</v>
      </c>
      <c r="X126" s="460">
        <f>(X$70=Hire_Date)*Monthly_Salary+(AND(X$68&lt;&gt;Hire_Month)*W126+AND(X$68=Hire_Month,W126&gt;0)*W126*(1+Annual_Cost_of_Living_Adjustment))*(End_Date&gt;=X$70)</f>
        <v>0</v>
      </c>
      <c r="Y126" s="460">
        <f>(Y$70=Hire_Date)*Monthly_Salary+(AND(Y$68&lt;&gt;Hire_Month)*X126+AND(Y$68=Hire_Month,X126&gt;0)*X126*(1+Annual_Cost_of_Living_Adjustment))*(End_Date&gt;=Y$70)</f>
        <v>0</v>
      </c>
      <c r="Z126" s="460">
        <f>(Z$70=Hire_Date)*Monthly_Salary+(AND(Z$68&lt;&gt;Hire_Month)*Y126+AND(Z$68=Hire_Month,Y126&gt;0)*Y126*(1+Annual_Cost_of_Living_Adjustment))*(End_Date&gt;=Z$70)</f>
        <v>0</v>
      </c>
      <c r="AA126" s="460">
        <f>(AA$70=Hire_Date)*Monthly_Salary+(AND(AA$68&lt;&gt;Hire_Month)*Z126+AND(AA$68=Hire_Month,Z126&gt;0)*Z126*(1+Annual_Cost_of_Living_Adjustment))*(End_Date&gt;=AA$70)</f>
        <v>0</v>
      </c>
      <c r="AB126" s="460">
        <f>(AB$70=Hire_Date)*Monthly_Salary+(AND(AB$68&lt;&gt;Hire_Month)*AA126+AND(AB$68=Hire_Month,AA126&gt;0)*AA126*(1+Annual_Cost_of_Living_Adjustment))*(End_Date&gt;=AB$70)</f>
        <v>0</v>
      </c>
      <c r="AC126" s="460">
        <f>(AC$70=Hire_Date)*Monthly_Salary+(AND(AC$68&lt;&gt;Hire_Month)*AB126+AND(AC$68=Hire_Month,AB126&gt;0)*AB126*(1+Annual_Cost_of_Living_Adjustment))*(End_Date&gt;=AC$70)</f>
        <v>0</v>
      </c>
      <c r="AD126" s="460">
        <f>(AD$70=Hire_Date)*Monthly_Salary+(AND(AD$68&lt;&gt;Hire_Month)*AC126+AND(AD$68=Hire_Month,AC126&gt;0)*AC126*(1+Annual_Cost_of_Living_Adjustment))*(End_Date&gt;=AD$70)</f>
        <v>0</v>
      </c>
      <c r="AE126" s="460">
        <f>(AE$70=Hire_Date)*Monthly_Salary+(AND(AE$68&lt;&gt;Hire_Month)*AD126+AND(AE$68=Hire_Month,AD126&gt;0)*AD126*(1+Annual_Cost_of_Living_Adjustment))*(End_Date&gt;=AE$70)</f>
        <v>0</v>
      </c>
      <c r="AF126" s="460">
        <f>(AF$70=Hire_Date)*Monthly_Salary+(AND(AF$68&lt;&gt;Hire_Month)*AE126+AND(AF$68=Hire_Month,AE126&gt;0)*AE126*(1+Annual_Cost_of_Living_Adjustment))*(End_Date&gt;=AF$70)</f>
        <v>0</v>
      </c>
      <c r="AG126" s="460">
        <f>(AG$70=Hire_Date)*Monthly_Salary+(AND(AG$68&lt;&gt;Hire_Month)*AF126+AND(AG$68=Hire_Month,AF126&gt;0)*AF126*(1+Annual_Cost_of_Living_Adjustment))*(End_Date&gt;=AG$70)</f>
        <v>0</v>
      </c>
      <c r="AH126" s="460">
        <f>(AH$70=Hire_Date)*Monthly_Salary+(AND(AH$68&lt;&gt;Hire_Month)*AG126+AND(AH$68=Hire_Month,AG126&gt;0)*AG126*(1+Annual_Cost_of_Living_Adjustment))*(End_Date&gt;=AH$70)</f>
        <v>0</v>
      </c>
      <c r="AI126" s="460">
        <f>(AI$70=Hire_Date)*Monthly_Salary+(AND(AI$68&lt;&gt;Hire_Month)*AH126+AND(AI$68=Hire_Month,AH126&gt;0)*AH126*(1+Annual_Cost_of_Living_Adjustment))*(End_Date&gt;=AI$70)</f>
        <v>0</v>
      </c>
      <c r="AJ126" s="460">
        <f>(AJ$70=Hire_Date)*Monthly_Salary+(AND(AJ$68&lt;&gt;Hire_Month)*AI126+AND(AJ$68=Hire_Month,AI126&gt;0)*AI126*(1+Annual_Cost_of_Living_Adjustment))*(End_Date&gt;=AJ$70)</f>
        <v>0</v>
      </c>
      <c r="AK126" s="460">
        <f>(AK$70=Hire_Date)*Monthly_Salary+(AND(AK$68&lt;&gt;Hire_Month)*AJ126+AND(AK$68=Hire_Month,AJ126&gt;0)*AJ126*(1+Annual_Cost_of_Living_Adjustment))*(End_Date&gt;=AK$70)</f>
        <v>0</v>
      </c>
      <c r="AL126" s="460">
        <f>(AL$70=Hire_Date)*Monthly_Salary+(AND(AL$68&lt;&gt;Hire_Month)*AK126+AND(AL$68=Hire_Month,AK126&gt;0)*AK126*(1+Annual_Cost_of_Living_Adjustment))*(End_Date&gt;=AL$70)</f>
        <v>0</v>
      </c>
      <c r="AM126" s="460">
        <f>(AM$70=Hire_Date)*Monthly_Salary+(AND(AM$68&lt;&gt;Hire_Month)*AL126+AND(AM$68=Hire_Month,AL126&gt;0)*AL126*(1+Annual_Cost_of_Living_Adjustment))*(End_Date&gt;=AM$70)</f>
        <v>0</v>
      </c>
      <c r="AN126" s="460">
        <f>(AN$70=Hire_Date)*Monthly_Salary+(AND(AN$68&lt;&gt;Hire_Month)*AM126+AND(AN$68=Hire_Month,AM126&gt;0)*AM126*(1+Annual_Cost_of_Living_Adjustment))*(End_Date&gt;=AN$70)</f>
        <v>0</v>
      </c>
      <c r="AO126" s="460">
        <f>(AO$70=Hire_Date)*Monthly_Salary+(AND(AO$68&lt;&gt;Hire_Month)*AN126+AND(AO$68=Hire_Month,AN126&gt;0)*AN126*(1+Annual_Cost_of_Living_Adjustment))*(End_Date&gt;=AO$70)</f>
        <v>0</v>
      </c>
      <c r="AP126" s="460">
        <f>(AP$70=Hire_Date)*Monthly_Salary+(AND(AP$68&lt;&gt;Hire_Month)*AO126+AND(AP$68=Hire_Month,AO126&gt;0)*AO126*(1+Annual_Cost_of_Living_Adjustment))*(End_Date&gt;=AP$70)</f>
        <v>0</v>
      </c>
      <c r="AQ126" s="460">
        <f>(AQ$70=Hire_Date)*Monthly_Salary+(AND(AQ$68&lt;&gt;Hire_Month)*AP126+AND(AQ$68=Hire_Month,AP126&gt;0)*AP126*(1+Annual_Cost_of_Living_Adjustment))*(End_Date&gt;=AQ$70)</f>
        <v>0</v>
      </c>
      <c r="AR126" s="460">
        <f>(AR$70=Hire_Date)*Monthly_Salary+(AND(AR$68&lt;&gt;Hire_Month)*AQ126+AND(AR$68=Hire_Month,AQ126&gt;0)*AQ126*(1+Annual_Cost_of_Living_Adjustment))*(End_Date&gt;=AR$70)</f>
        <v>0</v>
      </c>
      <c r="AS126" s="460">
        <f>(AS$70=Hire_Date)*Monthly_Salary+(AND(AS$68&lt;&gt;Hire_Month)*AR126+AND(AS$68=Hire_Month,AR126&gt;0)*AR126*(1+Annual_Cost_of_Living_Adjustment))*(End_Date&gt;=AS$70)</f>
        <v>0</v>
      </c>
      <c r="AT126" s="460">
        <f>(AT$70=Hire_Date)*Monthly_Salary+(AND(AT$68&lt;&gt;Hire_Month)*AS126+AND(AT$68=Hire_Month,AS126&gt;0)*AS126*(1+Annual_Cost_of_Living_Adjustment))*(End_Date&gt;=AT$70)</f>
        <v>0</v>
      </c>
      <c r="AU126" s="460">
        <f>(AU$70=Hire_Date)*Monthly_Salary+(AND(AU$68&lt;&gt;Hire_Month)*AT126+AND(AU$68=Hire_Month,AT126&gt;0)*AT126*(1+Annual_Cost_of_Living_Adjustment))*(End_Date&gt;=AU$70)</f>
        <v>0</v>
      </c>
      <c r="AV126" s="460">
        <f>(AV$70=Hire_Date)*Monthly_Salary+(AND(AV$68&lt;&gt;Hire_Month)*AU126+AND(AV$68=Hire_Month,AU126&gt;0)*AU126*(1+Annual_Cost_of_Living_Adjustment))*(End_Date&gt;=AV$70)</f>
        <v>0</v>
      </c>
      <c r="AW126" s="460">
        <f>(AW$70=Hire_Date)*Monthly_Salary+(AND(AW$68&lt;&gt;Hire_Month)*AV126+AND(AW$68=Hire_Month,AV126&gt;0)*AV126*(1+Annual_Cost_of_Living_Adjustment))*(End_Date&gt;=AW$70)</f>
        <v>0</v>
      </c>
      <c r="AX126" s="460">
        <f>(AX$70=Hire_Date)*Monthly_Salary+(AND(AX$68&lt;&gt;Hire_Month)*AW126+AND(AX$68=Hire_Month,AW126&gt;0)*AW126*(1+Annual_Cost_of_Living_Adjustment))*(End_Date&gt;=AX$70)</f>
        <v>0</v>
      </c>
      <c r="AY126" s="460">
        <f>(AY$70=Hire_Date)*Monthly_Salary+(AND(AY$68&lt;&gt;Hire_Month)*AX126+AND(AY$68=Hire_Month,AX126&gt;0)*AX126*(1+Annual_Cost_of_Living_Adjustment))*(End_Date&gt;=AY$70)</f>
        <v>0</v>
      </c>
      <c r="AZ126" s="460">
        <f>(AZ$70=Hire_Date)*Monthly_Salary+(AND(AZ$68&lt;&gt;Hire_Month)*AY126+AND(AZ$68=Hire_Month,AY126&gt;0)*AY126*(1+Annual_Cost_of_Living_Adjustment))*(End_Date&gt;=AZ$70)</f>
        <v>0</v>
      </c>
      <c r="BA126" s="460">
        <f>(BA$70=Hire_Date)*Monthly_Salary+(AND(BA$68&lt;&gt;Hire_Month)*AZ126+AND(BA$68=Hire_Month,AZ126&gt;0)*AZ126*(1+Annual_Cost_of_Living_Adjustment))*(End_Date&gt;=BA$70)</f>
        <v>0</v>
      </c>
      <c r="BB126" s="460">
        <f>(BB$70=Hire_Date)*Monthly_Salary+(AND(BB$68&lt;&gt;Hire_Month)*BA126+AND(BB$68=Hire_Month,BA126&gt;0)*BA126*(1+Annual_Cost_of_Living_Adjustment))*(End_Date&gt;=BB$70)</f>
        <v>0</v>
      </c>
      <c r="BC126" s="460">
        <f>(BC$70=Hire_Date)*Monthly_Salary+(AND(BC$68&lt;&gt;Hire_Month)*BB126+AND(BC$68=Hire_Month,BB126&gt;0)*BB126*(1+Annual_Cost_of_Living_Adjustment))*(End_Date&gt;=BC$70)</f>
        <v>0</v>
      </c>
      <c r="BD126" s="460">
        <f>(BD$70=Hire_Date)*Monthly_Salary+(AND(BD$68&lt;&gt;Hire_Month)*BC126+AND(BD$68=Hire_Month,BC126&gt;0)*BC126*(1+Annual_Cost_of_Living_Adjustment))*(End_Date&gt;=BD$70)</f>
        <v>0</v>
      </c>
      <c r="BE126" s="460">
        <f>(BE$70=Hire_Date)*Monthly_Salary+(AND(BE$68&lt;&gt;Hire_Month)*BD126+AND(BE$68=Hire_Month,BD126&gt;0)*BD126*(1+Annual_Cost_of_Living_Adjustment))*(End_Date&gt;=BE$70)</f>
        <v>0</v>
      </c>
      <c r="BF126" s="460">
        <f>(BF$70=Hire_Date)*Monthly_Salary+(AND(BF$68&lt;&gt;Hire_Month)*BE126+AND(BF$68=Hire_Month,BE126&gt;0)*BE126*(1+Annual_Cost_of_Living_Adjustment))*(End_Date&gt;=BF$70)</f>
        <v>0</v>
      </c>
      <c r="BG126" s="460">
        <f>(BG$70=Hire_Date)*Monthly_Salary+(AND(BG$68&lt;&gt;Hire_Month)*BF126+AND(BG$68=Hire_Month,BF126&gt;0)*BF126*(1+Annual_Cost_of_Living_Adjustment))*(End_Date&gt;=BG$70)</f>
        <v>0</v>
      </c>
      <c r="BH126" s="460">
        <f>(BH$70=Hire_Date)*Monthly_Salary+(AND(BH$68&lt;&gt;Hire_Month)*BG126+AND(BH$68=Hire_Month,BG126&gt;0)*BG126*(1+Annual_Cost_of_Living_Adjustment))*(End_Date&gt;=BH$70)</f>
        <v>0</v>
      </c>
      <c r="BI126" s="460">
        <f>(BI$70=Hire_Date)*Monthly_Salary+(AND(BI$68&lt;&gt;Hire_Month)*BH126+AND(BI$68=Hire_Month,BH126&gt;0)*BH126*(1+Annual_Cost_of_Living_Adjustment))*(End_Date&gt;=BI$70)</f>
        <v>0</v>
      </c>
      <c r="BJ126" s="460">
        <f>(BJ$70=Hire_Date)*Monthly_Salary+(AND(BJ$68&lt;&gt;Hire_Month)*BI126+AND(BJ$68=Hire_Month,BI126&gt;0)*BI126*(1+Annual_Cost_of_Living_Adjustment))*(End_Date&gt;=BJ$70)</f>
        <v>0</v>
      </c>
      <c r="BK126" s="460">
        <f>(BK$70=Hire_Date)*Monthly_Salary+(AND(BK$68&lt;&gt;Hire_Month)*BJ126+AND(BK$68=Hire_Month,BJ126&gt;0)*BJ126*(1+Annual_Cost_of_Living_Adjustment))*(End_Date&gt;=BK$70)</f>
        <v>0</v>
      </c>
      <c r="BL126" s="460">
        <f>(BL$70=Hire_Date)*Monthly_Salary+(AND(BL$68&lt;&gt;Hire_Month)*BK126+AND(BL$68=Hire_Month,BK126&gt;0)*BK126*(1+Annual_Cost_of_Living_Adjustment))*(End_Date&gt;=BL$70)</f>
        <v>0</v>
      </c>
      <c r="BM126" s="460">
        <f>(BM$70=Hire_Date)*Monthly_Salary+(AND(BM$68&lt;&gt;Hire_Month)*BL126+AND(BM$68=Hire_Month,BL126&gt;0)*BL126*(1+Annual_Cost_of_Living_Adjustment))*(End_Date&gt;=BM$70)</f>
        <v>0</v>
      </c>
      <c r="BN126" s="460">
        <f>(BN$70=Hire_Date)*Monthly_Salary+(AND(BN$68&lt;&gt;Hire_Month)*BM126+AND(BN$68=Hire_Month,BM126&gt;0)*BM126*(1+Annual_Cost_of_Living_Adjustment))*(End_Date&gt;=BN$70)</f>
        <v>0</v>
      </c>
      <c r="BO126" s="460">
        <f>(BO$70=Hire_Date)*Monthly_Salary+(AND(BO$68&lt;&gt;Hire_Month)*BN126+AND(BO$68=Hire_Month,BN126&gt;0)*BN126*(1+Annual_Cost_of_Living_Adjustment))*(End_Date&gt;=BO$70)</f>
        <v>0</v>
      </c>
      <c r="BP126" s="460">
        <f>(BP$70=Hire_Date)*Monthly_Salary+(AND(BP$68&lt;&gt;Hire_Month)*BO126+AND(BP$68=Hire_Month,BO126&gt;0)*BO126*(1+Annual_Cost_of_Living_Adjustment))*(End_Date&gt;=BP$70)</f>
        <v>0</v>
      </c>
      <c r="BQ126" s="460">
        <f>(BQ$70=Hire_Date)*Monthly_Salary+(AND(BQ$68&lt;&gt;Hire_Month)*BP126+AND(BQ$68=Hire_Month,BP126&gt;0)*BP126*(1+Annual_Cost_of_Living_Adjustment))*(End_Date&gt;=BQ$70)</f>
        <v>0</v>
      </c>
      <c r="BR126" s="460">
        <f>(BR$70=Hire_Date)*Monthly_Salary+(AND(BR$68&lt;&gt;Hire_Month)*BQ126+AND(BR$68=Hire_Month,BQ126&gt;0)*BQ126*(1+Annual_Cost_of_Living_Adjustment))*(End_Date&gt;=BR$70)</f>
        <v>0</v>
      </c>
      <c r="BS126" s="460">
        <f>(BS$70=Hire_Date)*Monthly_Salary+(AND(BS$68&lt;&gt;Hire_Month)*BR126+AND(BS$68=Hire_Month,BR126&gt;0)*BR126*(1+Annual_Cost_of_Living_Adjustment))*(End_Date&gt;=BS$70)</f>
        <v>0</v>
      </c>
      <c r="BT126" s="460">
        <f>(BT$70=Hire_Date)*Monthly_Salary+(AND(BT$68&lt;&gt;Hire_Month)*BS126+AND(BT$68=Hire_Month,BS126&gt;0)*BS126*(1+Annual_Cost_of_Living_Adjustment))*(End_Date&gt;=BT$70)</f>
        <v>0</v>
      </c>
      <c r="BU126" s="460">
        <f>(BU$70=Hire_Date)*Monthly_Salary+(AND(BU$68&lt;&gt;Hire_Month)*BT126+AND(BU$68=Hire_Month,BT126&gt;0)*BT126*(1+Annual_Cost_of_Living_Adjustment))*(End_Date&gt;=BU$70)</f>
        <v>0</v>
      </c>
      <c r="BV126" s="460">
        <f>(BV$70=Hire_Date)*Monthly_Salary+(AND(BV$68&lt;&gt;Hire_Month)*BU126+AND(BV$68=Hire_Month,BU126&gt;0)*BU126*(1+Annual_Cost_of_Living_Adjustment))*(End_Date&gt;=BV$70)</f>
        <v>0</v>
      </c>
      <c r="BW126" s="460">
        <f>(BW$70=Hire_Date)*Monthly_Salary+(AND(BW$68&lt;&gt;Hire_Month)*BV126+AND(BW$68=Hire_Month,BV126&gt;0)*BV126*(1+Annual_Cost_of_Living_Adjustment))*(End_Date&gt;=BW$70)</f>
        <v>0</v>
      </c>
      <c r="BX126" s="460">
        <f>(BX$70=Hire_Date)*Monthly_Salary+(AND(BX$68&lt;&gt;Hire_Month)*BW126+AND(BX$68=Hire_Month,BW126&gt;0)*BW126*(1+Annual_Cost_of_Living_Adjustment))*(End_Date&gt;=BX$70)</f>
        <v>0</v>
      </c>
      <c r="BY126" s="460">
        <f>(BY$70=Hire_Date)*Monthly_Salary+(AND(BY$68&lt;&gt;Hire_Month)*BX126+AND(BY$68=Hire_Month,BX126&gt;0)*BX126*(1+Annual_Cost_of_Living_Adjustment))*(End_Date&gt;=BY$70)</f>
        <v>0</v>
      </c>
      <c r="BZ126" s="460">
        <f>(BZ$70=Hire_Date)*Monthly_Salary+(AND(BZ$68&lt;&gt;Hire_Month)*BY126+AND(BZ$68=Hire_Month,BY126&gt;0)*BY126*(1+Annual_Cost_of_Living_Adjustment))*(End_Date&gt;=BZ$70)</f>
        <v>0</v>
      </c>
      <c r="CA126" s="460">
        <f>(CA$70=Hire_Date)*Monthly_Salary+(AND(CA$68&lt;&gt;Hire_Month)*BZ126+AND(CA$68=Hire_Month,BZ126&gt;0)*BZ126*(1+Annual_Cost_of_Living_Adjustment))*(End_Date&gt;=CA$70)</f>
        <v>0</v>
      </c>
      <c r="CB126" s="460">
        <f>(CB$70=Hire_Date)*Monthly_Salary+(AND(CB$68&lt;&gt;Hire_Month)*CA126+AND(CB$68=Hire_Month,CA126&gt;0)*CA126*(1+Annual_Cost_of_Living_Adjustment))*(End_Date&gt;=CB$70)</f>
        <v>0</v>
      </c>
      <c r="CC126" s="460">
        <f>(CC$70=Hire_Date)*Monthly_Salary+(AND(CC$68&lt;&gt;Hire_Month)*CB126+AND(CC$68=Hire_Month,CB126&gt;0)*CB126*(1+Annual_Cost_of_Living_Adjustment))*(End_Date&gt;=CC$70)</f>
        <v>0</v>
      </c>
      <c r="CD126" s="460">
        <f>(CD$70=Hire_Date)*Monthly_Salary+(AND(CD$68&lt;&gt;Hire_Month)*CC126+AND(CD$68=Hire_Month,CC126&gt;0)*CC126*(1+Annual_Cost_of_Living_Adjustment))*(End_Date&gt;=CD$70)</f>
        <v>0</v>
      </c>
      <c r="CE126" s="460">
        <f>(CE$70=Hire_Date)*Monthly_Salary+(AND(CE$68&lt;&gt;Hire_Month)*CD126+AND(CE$68=Hire_Month,CD126&gt;0)*CD126*(1+Annual_Cost_of_Living_Adjustment))*(End_Date&gt;=CE$70)</f>
        <v>0</v>
      </c>
      <c r="CF126" s="460">
        <f>(CF$70=Hire_Date)*Monthly_Salary+(AND(CF$68&lt;&gt;Hire_Month)*CE126+AND(CF$68=Hire_Month,CE126&gt;0)*CE126*(1+Annual_Cost_of_Living_Adjustment))*(End_Date&gt;=CF$70)</f>
        <v>0</v>
      </c>
      <c r="CG126" s="460">
        <f>(CG$70=Hire_Date)*Monthly_Salary+(AND(CG$68&lt;&gt;Hire_Month)*CF126+AND(CG$68=Hire_Month,CF126&gt;0)*CF126*(1+Annual_Cost_of_Living_Adjustment))*(End_Date&gt;=CG$70)</f>
        <v>0</v>
      </c>
      <c r="CH126" s="460">
        <f>(CH$70=Hire_Date)*Monthly_Salary+(AND(CH$68&lt;&gt;Hire_Month)*CG126+AND(CH$68=Hire_Month,CG126&gt;0)*CG126*(1+Annual_Cost_of_Living_Adjustment))*(End_Date&gt;=CH$70)</f>
        <v>0</v>
      </c>
      <c r="CI126" s="460">
        <f>(CI$70=Hire_Date)*Monthly_Salary+(AND(CI$68&lt;&gt;Hire_Month)*CH126+AND(CI$68=Hire_Month,CH126&gt;0)*CH126*(1+Annual_Cost_of_Living_Adjustment))*(End_Date&gt;=CI$70)</f>
        <v>0</v>
      </c>
      <c r="CJ126" s="460">
        <f>(CJ$70=Hire_Date)*Monthly_Salary+(AND(CJ$68&lt;&gt;Hire_Month)*CI126+AND(CJ$68=Hire_Month,CI126&gt;0)*CI126*(1+Annual_Cost_of_Living_Adjustment))*(End_Date&gt;=CJ$70)</f>
        <v>0</v>
      </c>
      <c r="CK126" s="460">
        <f>(CK$70=Hire_Date)*Monthly_Salary+(AND(CK$68&lt;&gt;Hire_Month)*CJ126+AND(CK$68=Hire_Month,CJ126&gt;0)*CJ126*(1+Annual_Cost_of_Living_Adjustment))*(End_Date&gt;=CK$70)</f>
        <v>0</v>
      </c>
      <c r="CL126" s="460">
        <f>(CL$70=Hire_Date)*Monthly_Salary+(AND(CL$68&lt;&gt;Hire_Month)*CK126+AND(CL$68=Hire_Month,CK126&gt;0)*CK126*(1+Annual_Cost_of_Living_Adjustment))*(End_Date&gt;=CL$70)</f>
        <v>0</v>
      </c>
      <c r="CM126" s="460">
        <f>(CM$70=Hire_Date)*Monthly_Salary+(AND(CM$68&lt;&gt;Hire_Month)*CL126+AND(CM$68=Hire_Month,CL126&gt;0)*CL126*(1+Annual_Cost_of_Living_Adjustment))*(End_Date&gt;=CM$70)</f>
        <v>0</v>
      </c>
      <c r="CN126" s="460">
        <f>(CN$70=Hire_Date)*Monthly_Salary+(AND(CN$68&lt;&gt;Hire_Month)*CM126+AND(CN$68=Hire_Month,CM126&gt;0)*CM126*(1+Annual_Cost_of_Living_Adjustment))*(End_Date&gt;=CN$70)</f>
        <v>0</v>
      </c>
      <c r="CO126" s="460">
        <f>(CO$70=Hire_Date)*Monthly_Salary+(AND(CO$68&lt;&gt;Hire_Month)*CN126+AND(CO$68=Hire_Month,CN126&gt;0)*CN126*(1+Annual_Cost_of_Living_Adjustment))*(End_Date&gt;=CO$70)</f>
        <v>0</v>
      </c>
      <c r="CP126" s="460">
        <f>(CP$70=Hire_Date)*Monthly_Salary+(AND(CP$68&lt;&gt;Hire_Month)*CO126+AND(CP$68=Hire_Month,CO126&gt;0)*CO126*(1+Annual_Cost_of_Living_Adjustment))*(End_Date&gt;=CP$70)</f>
        <v>0</v>
      </c>
      <c r="CQ126" s="460">
        <f>(CQ$70=Hire_Date)*Monthly_Salary+(AND(CQ$68&lt;&gt;Hire_Month)*CP126+AND(CQ$68=Hire_Month,CP126&gt;0)*CP126*(1+Annual_Cost_of_Living_Adjustment))*(End_Date&gt;=CQ$70)</f>
        <v>0</v>
      </c>
      <c r="CR126" s="460">
        <f>(CR$70=Hire_Date)*Monthly_Salary+(AND(CR$68&lt;&gt;Hire_Month)*CQ126+AND(CR$68=Hire_Month,CQ126&gt;0)*CQ126*(1+Annual_Cost_of_Living_Adjustment))*(End_Date&gt;=CR$70)</f>
        <v>0</v>
      </c>
      <c r="CS126" s="460">
        <f>(CS$70=Hire_Date)*Monthly_Salary+(AND(CS$68&lt;&gt;Hire_Month)*CR126+AND(CS$68=Hire_Month,CR126&gt;0)*CR126*(1+Annual_Cost_of_Living_Adjustment))*(End_Date&gt;=CS$70)</f>
        <v>0</v>
      </c>
      <c r="CT126" s="460">
        <f>(CT$70=Hire_Date)*Monthly_Salary+(AND(CT$68&lt;&gt;Hire_Month)*CS126+AND(CT$68=Hire_Month,CS126&gt;0)*CS126*(1+Annual_Cost_of_Living_Adjustment))*(End_Date&gt;=CT$70)</f>
        <v>0</v>
      </c>
      <c r="CU126" s="460">
        <f>(CU$70=Hire_Date)*Monthly_Salary+(AND(CU$68&lt;&gt;Hire_Month)*CT126+AND(CU$68=Hire_Month,CT126&gt;0)*CT126*(1+Annual_Cost_of_Living_Adjustment))*(End_Date&gt;=CU$70)</f>
        <v>0</v>
      </c>
      <c r="CV126" s="460">
        <f>(CV$70=Hire_Date)*Monthly_Salary+(AND(CV$68&lt;&gt;Hire_Month)*CU126+AND(CV$68=Hire_Month,CU126&gt;0)*CU126*(1+Annual_Cost_of_Living_Adjustment))*(End_Date&gt;=CV$70)</f>
        <v>0</v>
      </c>
      <c r="CW126" s="460">
        <f>(CW$70=Hire_Date)*Monthly_Salary+(AND(CW$68&lt;&gt;Hire_Month)*CV126+AND(CW$68=Hire_Month,CV126&gt;0)*CV126*(1+Annual_Cost_of_Living_Adjustment))*(End_Date&gt;=CW$70)</f>
        <v>0</v>
      </c>
      <c r="CX126" s="460">
        <f>(CX$70=Hire_Date)*Monthly_Salary+(AND(CX$68&lt;&gt;Hire_Month)*CW126+AND(CX$68=Hire_Month,CW126&gt;0)*CW126*(1+Annual_Cost_of_Living_Adjustment))*(End_Date&gt;=CX$70)</f>
        <v>0</v>
      </c>
      <c r="CY126" s="460">
        <f>(CY$70=Hire_Date)*Monthly_Salary+(AND(CY$68&lt;&gt;Hire_Month)*CX126+AND(CY$68=Hire_Month,CX126&gt;0)*CX126*(1+Annual_Cost_of_Living_Adjustment))*(End_Date&gt;=CY$70)</f>
        <v>0</v>
      </c>
      <c r="CZ126" s="460">
        <f>(CZ$70=Hire_Date)*Monthly_Salary+(AND(CZ$68&lt;&gt;Hire_Month)*CY126+AND(CZ$68=Hire_Month,CY126&gt;0)*CY126*(1+Annual_Cost_of_Living_Adjustment))*(End_Date&gt;=CZ$70)</f>
        <v>0</v>
      </c>
      <c r="DA126" s="460">
        <f>(DA$70=Hire_Date)*Monthly_Salary+(AND(DA$68&lt;&gt;Hire_Month)*CZ126+AND(DA$68=Hire_Month,CZ126&gt;0)*CZ126*(1+Annual_Cost_of_Living_Adjustment))*(End_Date&gt;=DA$70)</f>
        <v>0</v>
      </c>
      <c r="DB126" s="460">
        <f>(DB$70=Hire_Date)*Monthly_Salary+(AND(DB$68&lt;&gt;Hire_Month)*DA126+AND(DB$68=Hire_Month,DA126&gt;0)*DA126*(1+Annual_Cost_of_Living_Adjustment))*(End_Date&gt;=DB$70)</f>
        <v>0</v>
      </c>
      <c r="DC126" s="460">
        <f>(DC$70=Hire_Date)*Monthly_Salary+(AND(DC$68&lt;&gt;Hire_Month)*DB126+AND(DC$68=Hire_Month,DB126&gt;0)*DB126*(1+Annual_Cost_of_Living_Adjustment))*(End_Date&gt;=DC$70)</f>
        <v>0</v>
      </c>
      <c r="DD126" s="460">
        <f>(DD$70=Hire_Date)*Monthly_Salary+(AND(DD$68&lt;&gt;Hire_Month)*DC126+AND(DD$68=Hire_Month,DC126&gt;0)*DC126*(1+Annual_Cost_of_Living_Adjustment))*(End_Date&gt;=DD$70)</f>
        <v>0</v>
      </c>
      <c r="DE126" s="460">
        <f>(DE$70=Hire_Date)*Monthly_Salary+(AND(DE$68&lt;&gt;Hire_Month)*DD126+AND(DE$68=Hire_Month,DD126&gt;0)*DD126*(1+Annual_Cost_of_Living_Adjustment))*(End_Date&gt;=DE$70)</f>
        <v>0</v>
      </c>
      <c r="DF126" s="460">
        <f>(DF$70=Hire_Date)*Monthly_Salary+(AND(DF$68&lt;&gt;Hire_Month)*DE126+AND(DF$68=Hire_Month,DE126&gt;0)*DE126*(1+Annual_Cost_of_Living_Adjustment))*(End_Date&gt;=DF$70)</f>
        <v>0</v>
      </c>
      <c r="DG126" s="460">
        <f>(DG$70=Hire_Date)*Monthly_Salary+(AND(DG$68&lt;&gt;Hire_Month)*DF126+AND(DG$68=Hire_Month,DF126&gt;0)*DF126*(1+Annual_Cost_of_Living_Adjustment))*(End_Date&gt;=DG$70)</f>
        <v>0</v>
      </c>
      <c r="DH126" s="460">
        <f>(DH$70=Hire_Date)*Monthly_Salary+(AND(DH$68&lt;&gt;Hire_Month)*DG126+AND(DH$68=Hire_Month,DG126&gt;0)*DG126*(1+Annual_Cost_of_Living_Adjustment))*(End_Date&gt;=DH$70)</f>
        <v>0</v>
      </c>
      <c r="DI126" s="460">
        <f>(DI$70=Hire_Date)*Monthly_Salary+(AND(DI$68&lt;&gt;Hire_Month)*DH126+AND(DI$68=Hire_Month,DH126&gt;0)*DH126*(1+Annual_Cost_of_Living_Adjustment))*(End_Date&gt;=DI$70)</f>
        <v>0</v>
      </c>
      <c r="DJ126" s="460">
        <f>(DJ$70=Hire_Date)*Monthly_Salary+(AND(DJ$68&lt;&gt;Hire_Month)*DI126+AND(DJ$68=Hire_Month,DI126&gt;0)*DI126*(1+Annual_Cost_of_Living_Adjustment))*(End_Date&gt;=DJ$70)</f>
        <v>0</v>
      </c>
      <c r="DK126" s="460">
        <f>(DK$70=Hire_Date)*Monthly_Salary+(AND(DK$68&lt;&gt;Hire_Month)*DJ126+AND(DK$68=Hire_Month,DJ126&gt;0)*DJ126*(1+Annual_Cost_of_Living_Adjustment))*(End_Date&gt;=DK$70)</f>
        <v>0</v>
      </c>
      <c r="DL126" s="460">
        <f>(DL$70=Hire_Date)*Monthly_Salary+(AND(DL$68&lt;&gt;Hire_Month)*DK126+AND(DL$68=Hire_Month,DK126&gt;0)*DK126*(1+Annual_Cost_of_Living_Adjustment))*(End_Date&gt;=DL$70)</f>
        <v>0</v>
      </c>
      <c r="DM126" s="460">
        <f>(DM$70=Hire_Date)*Monthly_Salary+(AND(DM$68&lt;&gt;Hire_Month)*DL126+AND(DM$68=Hire_Month,DL126&gt;0)*DL126*(1+Annual_Cost_of_Living_Adjustment))*(End_Date&gt;=DM$70)</f>
        <v>0</v>
      </c>
      <c r="DN126" s="460">
        <f>(DN$70=Hire_Date)*Monthly_Salary+(AND(DN$68&lt;&gt;Hire_Month)*DM126+AND(DN$68=Hire_Month,DM126&gt;0)*DM126*(1+Annual_Cost_of_Living_Adjustment))*(End_Date&gt;=DN$70)</f>
        <v>0</v>
      </c>
      <c r="DO126" s="460">
        <f>(DO$70=Hire_Date)*Monthly_Salary+(AND(DO$68&lt;&gt;Hire_Month)*DN126+AND(DO$68=Hire_Month,DN126&gt;0)*DN126*(1+Annual_Cost_of_Living_Adjustment))*(End_Date&gt;=DO$70)</f>
        <v>0</v>
      </c>
      <c r="DP126" s="460">
        <f>(DP$70=Hire_Date)*Monthly_Salary+(AND(DP$68&lt;&gt;Hire_Month)*DO126+AND(DP$68=Hire_Month,DO126&gt;0)*DO126*(1+Annual_Cost_of_Living_Adjustment))*(End_Date&gt;=DP$70)</f>
        <v>0</v>
      </c>
      <c r="DQ126" s="460">
        <f>(DQ$70=Hire_Date)*Monthly_Salary+(AND(DQ$68&lt;&gt;Hire_Month)*DP126+AND(DQ$68=Hire_Month,DP126&gt;0)*DP126*(1+Annual_Cost_of_Living_Adjustment))*(End_Date&gt;=DQ$70)</f>
        <v>0</v>
      </c>
      <c r="DR126" s="460">
        <f>(DR$70=Hire_Date)*Monthly_Salary+(AND(DR$68&lt;&gt;Hire_Month)*DQ126+AND(DR$68=Hire_Month,DQ126&gt;0)*DQ126*(1+Annual_Cost_of_Living_Adjustment))*(End_Date&gt;=DR$70)</f>
        <v>0</v>
      </c>
      <c r="DS126" s="460">
        <f>(DS$70=Hire_Date)*Monthly_Salary+(AND(DS$68&lt;&gt;Hire_Month)*DR126+AND(DS$68=Hire_Month,DR126&gt;0)*DR126*(1+Annual_Cost_of_Living_Adjustment))*(End_Date&gt;=DS$70)</f>
        <v>0</v>
      </c>
      <c r="DT126" s="460">
        <f>(DT$70=Hire_Date)*Monthly_Salary+(AND(DT$68&lt;&gt;Hire_Month)*DS126+AND(DT$68=Hire_Month,DS126&gt;0)*DS126*(1+Annual_Cost_of_Living_Adjustment))*(End_Date&gt;=DT$70)</f>
        <v>0</v>
      </c>
      <c r="DU126" s="460">
        <f>(DU$70=Hire_Date)*Monthly_Salary+(AND(DU$68&lt;&gt;Hire_Month)*DT126+AND(DU$68=Hire_Month,DT126&gt;0)*DT126*(1+Annual_Cost_of_Living_Adjustment))*(End_Date&gt;=DU$70)</f>
        <v>0</v>
      </c>
      <c r="DV126" s="460">
        <f>(DV$70=Hire_Date)*Monthly_Salary+(AND(DV$68&lt;&gt;Hire_Month)*DU126+AND(DV$68=Hire_Month,DU126&gt;0)*DU126*(1+Annual_Cost_of_Living_Adjustment))*(End_Date&gt;=DV$70)</f>
        <v>0</v>
      </c>
      <c r="DW126" s="460">
        <f>(DW$70=Hire_Date)*Monthly_Salary+(AND(DW$68&lt;&gt;Hire_Month)*DV126+AND(DW$68=Hire_Month,DV126&gt;0)*DV126*(1+Annual_Cost_of_Living_Adjustment))*(End_Date&gt;=DW$70)</f>
        <v>0</v>
      </c>
      <c r="DX126" s="460">
        <f>(DX$70=Hire_Date)*Monthly_Salary+(AND(DX$68&lt;&gt;Hire_Month)*DW126+AND(DX$68=Hire_Month,DW126&gt;0)*DW126*(1+Annual_Cost_of_Living_Adjustment))*(End_Date&gt;=DX$70)</f>
        <v>0</v>
      </c>
      <c r="DY126" s="460">
        <f>(DY$70=Hire_Date)*Monthly_Salary+(AND(DY$68&lt;&gt;Hire_Month)*DX126+AND(DY$68=Hire_Month,DX126&gt;0)*DX126*(1+Annual_Cost_of_Living_Adjustment))*(End_Date&gt;=DY$70)</f>
        <v>0</v>
      </c>
      <c r="DZ126" s="460">
        <f>(DZ$70=Hire_Date)*Monthly_Salary+(AND(DZ$68&lt;&gt;Hire_Month)*DY126+AND(DZ$68=Hire_Month,DY126&gt;0)*DY126*(1+Annual_Cost_of_Living_Adjustment))*(End_Date&gt;=DZ$70)</f>
        <v>0</v>
      </c>
      <c r="EA126" s="460">
        <f>(EA$70=Hire_Date)*Monthly_Salary+(AND(EA$68&lt;&gt;Hire_Month)*DZ126+AND(EA$68=Hire_Month,DZ126&gt;0)*DZ126*(1+Annual_Cost_of_Living_Adjustment))*(End_Date&gt;=EA$70)</f>
        <v>0</v>
      </c>
      <c r="EB126" s="460">
        <f>(EB$70=Hire_Date)*Monthly_Salary+(AND(EB$68&lt;&gt;Hire_Month)*EA126+AND(EB$68=Hire_Month,EA126&gt;0)*EA126*(1+Annual_Cost_of_Living_Adjustment))*(End_Date&gt;=EB$70)</f>
        <v>0</v>
      </c>
      <c r="EC126" s="460">
        <f>(EC$70=Hire_Date)*Monthly_Salary+(AND(EC$68&lt;&gt;Hire_Month)*EB126+AND(EC$68=Hire_Month,EB126&gt;0)*EB126*(1+Annual_Cost_of_Living_Adjustment))*(End_Date&gt;=EC$70)</f>
        <v>0</v>
      </c>
      <c r="ED126" s="460">
        <f>(ED$70=Hire_Date)*Monthly_Salary+(AND(ED$68&lt;&gt;Hire_Month)*EC126+AND(ED$68=Hire_Month,EC126&gt;0)*EC126*(1+Annual_Cost_of_Living_Adjustment))*(End_Date&gt;=ED$70)</f>
        <v>0</v>
      </c>
      <c r="EE126" s="460">
        <f>(EE$70=Hire_Date)*Monthly_Salary+(AND(EE$68&lt;&gt;Hire_Month)*ED126+AND(EE$68=Hire_Month,ED126&gt;0)*ED126*(1+Annual_Cost_of_Living_Adjustment))*(End_Date&gt;=EE$70)</f>
        <v>0</v>
      </c>
      <c r="EF126" s="461">
        <f>(EF$70=Hire_Date)*Monthly_Salary+(AND(EF$68&lt;&gt;Hire_Month)*EE126+AND(EF$68=Hire_Month,EE126&gt;0)*EE126*(1+Annual_Cost_of_Living_Adjustment))*(End_Date&gt;=EF$70)</f>
        <v>0</v>
      </c>
      <c r="EG126" s="461">
        <f>(EG$70=Hire_Date)*Monthly_Salary+(AND(EG$68&lt;&gt;Hire_Month)*EF126+AND(EG$68=Hire_Month,EF126&gt;0)*EF126*(1+Annual_Cost_of_Living_Adjustment))*(End_Date&gt;=EG$70)</f>
        <v>0</v>
      </c>
      <c r="EH126" s="461">
        <f>(EH$70=Hire_Date)*Monthly_Salary+(AND(EH$68&lt;&gt;Hire_Month)*EG126+AND(EH$68=Hire_Month,EG126&gt;0)*EG126*(1+Annual_Cost_of_Living_Adjustment))*(End_Date&gt;=EH$70)</f>
        <v>0</v>
      </c>
      <c r="EI126" s="461">
        <f>(EI$70=Hire_Date)*Monthly_Salary+(AND(EI$68&lt;&gt;Hire_Month)*EH126+AND(EI$68=Hire_Month,EH126&gt;0)*EH126*(1+Annual_Cost_of_Living_Adjustment))*(End_Date&gt;=EI$70)</f>
        <v>0</v>
      </c>
      <c r="EJ126" s="461">
        <f>(EJ$70=Hire_Date)*Monthly_Salary+(AND(EJ$68&lt;&gt;Hire_Month)*EI126+AND(EJ$68=Hire_Month,EI126&gt;0)*EI126*(1+Annual_Cost_of_Living_Adjustment))*(End_Date&gt;=EJ$70)</f>
        <v>0</v>
      </c>
      <c r="EK126" s="461">
        <f>(EK$70=Hire_Date)*Monthly_Salary+(AND(EK$68&lt;&gt;Hire_Month)*EJ126+AND(EK$68=Hire_Month,EJ126&gt;0)*EJ126*(1+Annual_Cost_of_Living_Adjustment))*(End_Date&gt;=EK$70)</f>
        <v>0</v>
      </c>
      <c r="EL126" s="461">
        <f>(EL$70=Hire_Date)*Monthly_Salary+(AND(EL$68&lt;&gt;Hire_Month)*EK126+AND(EL$68=Hire_Month,EK126&gt;0)*EK126*(1+Annual_Cost_of_Living_Adjustment))*(End_Date&gt;=EL$70)</f>
        <v>0</v>
      </c>
      <c r="EM126" s="461">
        <f>(EM$70=Hire_Date)*Monthly_Salary+(AND(EM$68&lt;&gt;Hire_Month)*EL126+AND(EM$68=Hire_Month,EL126&gt;0)*EL126*(1+Annual_Cost_of_Living_Adjustment))*(End_Date&gt;=EM$70)</f>
        <v>0</v>
      </c>
      <c r="EN126" s="461">
        <f>(EN$70=Hire_Date)*Monthly_Salary+(AND(EN$68&lt;&gt;Hire_Month)*EM126+AND(EN$68=Hire_Month,EM126&gt;0)*EM126*(1+Annual_Cost_of_Living_Adjustment))*(End_Date&gt;=EN$70)</f>
        <v>0</v>
      </c>
      <c r="EO126" s="461">
        <f>(EO$70=Hire_Date)*Monthly_Salary+(AND(EO$68&lt;&gt;Hire_Month)*EN126+AND(EO$68=Hire_Month,EN126&gt;0)*EN126*(1+Annual_Cost_of_Living_Adjustment))*(End_Date&gt;=EO$70)</f>
        <v>0</v>
      </c>
      <c r="EP126" s="461">
        <f>(EP$70=Hire_Date)*Monthly_Salary+(AND(EP$68&lt;&gt;Hire_Month)*EO126+AND(EP$68=Hire_Month,EO126&gt;0)*EO126*(1+Annual_Cost_of_Living_Adjustment))*(End_Date&gt;=EP$70)</f>
        <v>0</v>
      </c>
      <c r="EQ126" s="461">
        <f>(EQ$70=Hire_Date)*Monthly_Salary+(AND(EQ$68&lt;&gt;Hire_Month)*EP126+AND(EQ$68=Hire_Month,EP126&gt;0)*EP126*(1+Annual_Cost_of_Living_Adjustment))*(End_Date&gt;=EQ$70)</f>
        <v>0</v>
      </c>
      <c r="ER126" s="461">
        <f>(ER$70=Hire_Date)*Monthly_Salary+(AND(ER$68&lt;&gt;Hire_Month)*EQ126+AND(ER$68=Hire_Month,EQ126&gt;0)*EQ126*(1+Annual_Cost_of_Living_Adjustment))*(End_Date&gt;=ER$70)</f>
        <v>0</v>
      </c>
      <c r="ES126" s="371"/>
      <c r="ET126" s="1"/>
      <c r="EU126" s="390"/>
      <c r="EV126" s="462" t="str">
        <f t="shared" si="100"/>
        <v/>
      </c>
      <c r="EW126" s="463">
        <f>($K126&lt;DATE(Starting_Year,1,1))*1</f>
        <v>0</v>
      </c>
      <c r="EX126" s="463">
        <f>+COUNTIF(Q126,"&gt;0")*FTE</f>
        <v>0</v>
      </c>
      <c r="EY126" s="463">
        <f>+COUNTIF(R126,"&gt;0")*FTE</f>
        <v>0</v>
      </c>
      <c r="EZ126" s="463">
        <f>+COUNTIF(S126,"&gt;0")*FTE</f>
        <v>0</v>
      </c>
      <c r="FA126" s="463">
        <f>+COUNTIF(T126,"&gt;0")*FTE</f>
        <v>0</v>
      </c>
      <c r="FB126" s="463">
        <f>+COUNTIF(U126,"&gt;0")*FTE</f>
        <v>0</v>
      </c>
      <c r="FC126" s="463">
        <f>+COUNTIF(V126,"&gt;0")*FTE</f>
        <v>0</v>
      </c>
      <c r="FD126" s="463">
        <f>+COUNTIF(W126,"&gt;0")*FTE</f>
        <v>0</v>
      </c>
      <c r="FE126" s="463">
        <f>+COUNTIF(X126,"&gt;0")*FTE</f>
        <v>0</v>
      </c>
      <c r="FF126" s="463">
        <f>+COUNTIF(Y126,"&gt;0")*FTE</f>
        <v>0</v>
      </c>
      <c r="FG126" s="463">
        <f>+COUNTIF(Z126,"&gt;0")*FTE</f>
        <v>0</v>
      </c>
      <c r="FH126" s="463">
        <f>+COUNTIF(AA126,"&gt;0")*FTE</f>
        <v>0</v>
      </c>
      <c r="FI126" s="463">
        <f>+COUNTIF(AB126,"&gt;0")*FTE</f>
        <v>0</v>
      </c>
      <c r="FJ126" s="463">
        <f>+COUNTIF(AC126,"&gt;0")*FTE</f>
        <v>0</v>
      </c>
      <c r="FK126" s="463">
        <f>+COUNTIF(AD126,"&gt;0")*FTE</f>
        <v>0</v>
      </c>
      <c r="FL126" s="463">
        <f>+COUNTIF(AE126,"&gt;0")*FTE</f>
        <v>0</v>
      </c>
      <c r="FM126" s="463">
        <f>+COUNTIF(AF126,"&gt;0")*FTE</f>
        <v>0</v>
      </c>
      <c r="FN126" s="463">
        <f>+COUNTIF(AG126,"&gt;0")*FTE</f>
        <v>0</v>
      </c>
      <c r="FO126" s="463">
        <f>+COUNTIF(AH126,"&gt;0")*FTE</f>
        <v>0</v>
      </c>
      <c r="FP126" s="463">
        <f>+COUNTIF(AI126,"&gt;0")*FTE</f>
        <v>0</v>
      </c>
      <c r="FQ126" s="463">
        <f>+COUNTIF(AJ126,"&gt;0")*FTE</f>
        <v>0</v>
      </c>
      <c r="FR126" s="463">
        <f>+COUNTIF(AK126,"&gt;0")*FTE</f>
        <v>0</v>
      </c>
      <c r="FS126" s="463">
        <f>+COUNTIF(AL126,"&gt;0")*FTE</f>
        <v>0</v>
      </c>
      <c r="FT126" s="463">
        <f>+COUNTIF(AM126,"&gt;0")*FTE</f>
        <v>0</v>
      </c>
      <c r="FU126" s="463">
        <f>+COUNTIF(AN126,"&gt;0")*FTE</f>
        <v>0</v>
      </c>
      <c r="FV126" s="463">
        <f>+COUNTIF(AO126,"&gt;0")*FTE</f>
        <v>0</v>
      </c>
      <c r="FW126" s="463">
        <f>+COUNTIF(AP126,"&gt;0")*FTE</f>
        <v>0</v>
      </c>
      <c r="FX126" s="463">
        <f>+COUNTIF(AQ126,"&gt;0")*FTE</f>
        <v>0</v>
      </c>
      <c r="FY126" s="463">
        <f>+COUNTIF(AR126,"&gt;0")*FTE</f>
        <v>0</v>
      </c>
      <c r="FZ126" s="463">
        <f>+COUNTIF(AS126,"&gt;0")*FTE</f>
        <v>0</v>
      </c>
      <c r="GA126" s="463">
        <f>+COUNTIF(AT126,"&gt;0")*FTE</f>
        <v>0</v>
      </c>
      <c r="GB126" s="463">
        <f>+COUNTIF(AU126,"&gt;0")*FTE</f>
        <v>0</v>
      </c>
      <c r="GC126" s="463">
        <f>+COUNTIF(AV126,"&gt;0")*FTE</f>
        <v>0</v>
      </c>
      <c r="GD126" s="463">
        <f>+COUNTIF(AW126,"&gt;0")*FTE</f>
        <v>0</v>
      </c>
      <c r="GE126" s="463">
        <f>+COUNTIF(AX126,"&gt;0")*FTE</f>
        <v>0</v>
      </c>
      <c r="GF126" s="463">
        <f>+COUNTIF(AY126,"&gt;0")*FTE</f>
        <v>0</v>
      </c>
      <c r="GG126" s="463">
        <f>+COUNTIF(AZ126,"&gt;0")*FTE</f>
        <v>0</v>
      </c>
      <c r="GH126" s="463">
        <f>+COUNTIF(BA126,"&gt;0")*FTE</f>
        <v>0</v>
      </c>
      <c r="GI126" s="463">
        <f>+COUNTIF(BB126,"&gt;0")*FTE</f>
        <v>0</v>
      </c>
      <c r="GJ126" s="463">
        <f>+COUNTIF(BC126,"&gt;0")*FTE</f>
        <v>0</v>
      </c>
      <c r="GK126" s="463">
        <f>+COUNTIF(BD126,"&gt;0")*FTE</f>
        <v>0</v>
      </c>
      <c r="GL126" s="463">
        <f>+COUNTIF(BE126,"&gt;0")*FTE</f>
        <v>0</v>
      </c>
      <c r="GM126" s="463">
        <f>+COUNTIF(BF126,"&gt;0")*FTE</f>
        <v>0</v>
      </c>
      <c r="GN126" s="463">
        <f>+COUNTIF(BG126,"&gt;0")*FTE</f>
        <v>0</v>
      </c>
      <c r="GO126" s="463">
        <f>+COUNTIF(BH126,"&gt;0")*FTE</f>
        <v>0</v>
      </c>
      <c r="GP126" s="463">
        <f>+COUNTIF(BI126,"&gt;0")*FTE</f>
        <v>0</v>
      </c>
      <c r="GQ126" s="463">
        <f>+COUNTIF(BJ126,"&gt;0")*FTE</f>
        <v>0</v>
      </c>
      <c r="GR126" s="463">
        <f>+COUNTIF(BK126,"&gt;0")*FTE</f>
        <v>0</v>
      </c>
      <c r="GS126" s="463">
        <f>+COUNTIF(BL126,"&gt;0")*FTE</f>
        <v>0</v>
      </c>
      <c r="GT126" s="463">
        <f>+COUNTIF(BM126,"&gt;0")*FTE</f>
        <v>0</v>
      </c>
      <c r="GU126" s="463">
        <f>+COUNTIF(BN126,"&gt;0")*FTE</f>
        <v>0</v>
      </c>
      <c r="GV126" s="463">
        <f>+COUNTIF(BO126,"&gt;0")*FTE</f>
        <v>0</v>
      </c>
      <c r="GW126" s="463">
        <f>+COUNTIF(BP126,"&gt;0")*FTE</f>
        <v>0</v>
      </c>
      <c r="GX126" s="463">
        <f>+COUNTIF(BQ126,"&gt;0")*FTE</f>
        <v>0</v>
      </c>
      <c r="GY126" s="463">
        <f>+COUNTIF(BR126,"&gt;0")*FTE</f>
        <v>0</v>
      </c>
      <c r="GZ126" s="463">
        <f>+COUNTIF(BS126,"&gt;0")*FTE</f>
        <v>0</v>
      </c>
      <c r="HA126" s="463">
        <f>+COUNTIF(BT126,"&gt;0")*FTE</f>
        <v>0</v>
      </c>
      <c r="HB126" s="463">
        <f>+COUNTIF(BU126,"&gt;0")*FTE</f>
        <v>0</v>
      </c>
      <c r="HC126" s="463">
        <f>+COUNTIF(BV126,"&gt;0")*FTE</f>
        <v>0</v>
      </c>
      <c r="HD126" s="463">
        <f>+COUNTIF(BW126,"&gt;0")*FTE</f>
        <v>0</v>
      </c>
      <c r="HE126" s="463">
        <f>+COUNTIF(BX126,"&gt;0")*FTE</f>
        <v>0</v>
      </c>
      <c r="HF126" s="463">
        <f>+COUNTIF(BY126,"&gt;0")*FTE</f>
        <v>0</v>
      </c>
      <c r="HG126" s="463">
        <f>+COUNTIF(BZ126,"&gt;0")*FTE</f>
        <v>0</v>
      </c>
      <c r="HH126" s="463">
        <f>+COUNTIF(CA126,"&gt;0")*FTE</f>
        <v>0</v>
      </c>
      <c r="HI126" s="463">
        <f>+COUNTIF(CB126,"&gt;0")*FTE</f>
        <v>0</v>
      </c>
      <c r="HJ126" s="463">
        <f>+COUNTIF(CC126,"&gt;0")*FTE</f>
        <v>0</v>
      </c>
      <c r="HK126" s="463">
        <f>+COUNTIF(CD126,"&gt;0")*FTE</f>
        <v>0</v>
      </c>
      <c r="HL126" s="463">
        <f>+COUNTIF(CE126,"&gt;0")*FTE</f>
        <v>0</v>
      </c>
      <c r="HM126" s="463">
        <f>+COUNTIF(CF126,"&gt;0")*FTE</f>
        <v>0</v>
      </c>
      <c r="HN126" s="463">
        <f>+COUNTIF(CG126,"&gt;0")*FTE</f>
        <v>0</v>
      </c>
      <c r="HO126" s="463">
        <f>+COUNTIF(CH126,"&gt;0")*FTE</f>
        <v>0</v>
      </c>
      <c r="HP126" s="463">
        <f>+COUNTIF(CI126,"&gt;0")*FTE</f>
        <v>0</v>
      </c>
      <c r="HQ126" s="463">
        <f>+COUNTIF(CJ126,"&gt;0")*FTE</f>
        <v>0</v>
      </c>
      <c r="HR126" s="463">
        <f>+COUNTIF(CK126,"&gt;0")*FTE</f>
        <v>0</v>
      </c>
      <c r="HS126" s="463">
        <f>+COUNTIF(CL126,"&gt;0")*FTE</f>
        <v>0</v>
      </c>
      <c r="HT126" s="463">
        <f>+COUNTIF(CM126,"&gt;0")*FTE</f>
        <v>0</v>
      </c>
      <c r="HU126" s="463">
        <f>+COUNTIF(CN126,"&gt;0")*FTE</f>
        <v>0</v>
      </c>
      <c r="HV126" s="463">
        <f>+COUNTIF(CO126,"&gt;0")*FTE</f>
        <v>0</v>
      </c>
      <c r="HW126" s="463">
        <f>+COUNTIF(CP126,"&gt;0")*FTE</f>
        <v>0</v>
      </c>
      <c r="HX126" s="463">
        <f>+COUNTIF(CQ126,"&gt;0")*FTE</f>
        <v>0</v>
      </c>
      <c r="HY126" s="463">
        <f>+COUNTIF(CR126,"&gt;0")*FTE</f>
        <v>0</v>
      </c>
      <c r="HZ126" s="463">
        <f>+COUNTIF(CS126,"&gt;0")*FTE</f>
        <v>0</v>
      </c>
      <c r="IA126" s="463">
        <f>+COUNTIF(CT126,"&gt;0")*FTE</f>
        <v>0</v>
      </c>
      <c r="IB126" s="463">
        <f>+COUNTIF(CU126,"&gt;0")*FTE</f>
        <v>0</v>
      </c>
      <c r="IC126" s="463">
        <f>+COUNTIF(CV126,"&gt;0")*FTE</f>
        <v>0</v>
      </c>
      <c r="ID126" s="463">
        <f>+COUNTIF(CW126,"&gt;0")*FTE</f>
        <v>0</v>
      </c>
      <c r="IE126" s="463">
        <f>+COUNTIF(CX126,"&gt;0")*FTE</f>
        <v>0</v>
      </c>
      <c r="IF126" s="463">
        <f>+COUNTIF(CY126,"&gt;0")*FTE</f>
        <v>0</v>
      </c>
      <c r="IG126" s="463">
        <f>+COUNTIF(CZ126,"&gt;0")*FTE</f>
        <v>0</v>
      </c>
      <c r="IH126" s="463">
        <f>+COUNTIF(DA126,"&gt;0")*FTE</f>
        <v>0</v>
      </c>
      <c r="II126" s="463">
        <f>+COUNTIF(DB126,"&gt;0")*FTE</f>
        <v>0</v>
      </c>
      <c r="IJ126" s="463">
        <f>+COUNTIF(DC126,"&gt;0")*FTE</f>
        <v>0</v>
      </c>
      <c r="IK126" s="463">
        <f>+COUNTIF(DD126,"&gt;0")*FTE</f>
        <v>0</v>
      </c>
      <c r="IL126" s="463">
        <f>+COUNTIF(DE126,"&gt;0")*FTE</f>
        <v>0</v>
      </c>
      <c r="IM126" s="463">
        <f>+COUNTIF(DF126,"&gt;0")*FTE</f>
        <v>0</v>
      </c>
      <c r="IN126" s="463">
        <f>+COUNTIF(DG126,"&gt;0")*FTE</f>
        <v>0</v>
      </c>
      <c r="IO126" s="463">
        <f>+COUNTIF(DH126,"&gt;0")*FTE</f>
        <v>0</v>
      </c>
      <c r="IP126" s="463">
        <f>+COUNTIF(DI126,"&gt;0")*FTE</f>
        <v>0</v>
      </c>
      <c r="IQ126" s="463">
        <f>+COUNTIF(DJ126,"&gt;0")*FTE</f>
        <v>0</v>
      </c>
      <c r="IR126" s="463">
        <f>+COUNTIF(DK126,"&gt;0")*FTE</f>
        <v>0</v>
      </c>
      <c r="IS126" s="463">
        <f>+COUNTIF(DL126,"&gt;0")*FTE</f>
        <v>0</v>
      </c>
      <c r="IT126" s="463">
        <f>+COUNTIF(DM126,"&gt;0")*FTE</f>
        <v>0</v>
      </c>
      <c r="IU126" s="463">
        <f>+COUNTIF(DN126,"&gt;0")*FTE</f>
        <v>0</v>
      </c>
      <c r="IV126" s="463">
        <f>+COUNTIF(DO126,"&gt;0")*FTE</f>
        <v>0</v>
      </c>
      <c r="IW126" s="463">
        <f>+COUNTIF(DP126,"&gt;0")*FTE</f>
        <v>0</v>
      </c>
      <c r="IX126" s="463">
        <f>+COUNTIF(DQ126,"&gt;0")*FTE</f>
        <v>0</v>
      </c>
      <c r="IY126" s="463">
        <f>+COUNTIF(DR126,"&gt;0")*FTE</f>
        <v>0</v>
      </c>
      <c r="IZ126" s="463">
        <f>+COUNTIF(DS126,"&gt;0")*FTE</f>
        <v>0</v>
      </c>
      <c r="JA126" s="463">
        <f>+COUNTIF(DT126,"&gt;0")*FTE</f>
        <v>0</v>
      </c>
      <c r="JB126" s="463">
        <f>+COUNTIF(DU126,"&gt;0")*FTE</f>
        <v>0</v>
      </c>
      <c r="JC126" s="463">
        <f>+COUNTIF(DV126,"&gt;0")*FTE</f>
        <v>0</v>
      </c>
      <c r="JD126" s="463">
        <f>+COUNTIF(DW126,"&gt;0")*FTE</f>
        <v>0</v>
      </c>
      <c r="JE126" s="463">
        <f>+COUNTIF(DX126,"&gt;0")*FTE</f>
        <v>0</v>
      </c>
      <c r="JF126" s="463">
        <f>+COUNTIF(DY126,"&gt;0")*FTE</f>
        <v>0</v>
      </c>
      <c r="JG126" s="463">
        <f>+COUNTIF(DZ126,"&gt;0")*FTE</f>
        <v>0</v>
      </c>
      <c r="JH126" s="463">
        <f>+COUNTIF(EA126,"&gt;0")*FTE</f>
        <v>0</v>
      </c>
      <c r="JI126" s="463">
        <f>+COUNTIF(EB126,"&gt;0")*FTE</f>
        <v>0</v>
      </c>
      <c r="JJ126" s="463">
        <f>+COUNTIF(EC126,"&gt;0")*FTE</f>
        <v>0</v>
      </c>
      <c r="JK126" s="463">
        <f>+COUNTIF(ED126,"&gt;0")*FTE</f>
        <v>0</v>
      </c>
      <c r="JL126" s="463">
        <f>+COUNTIF(EE126,"&gt;0")*FTE</f>
        <v>0</v>
      </c>
      <c r="JM126" s="463">
        <f>+COUNTIF(EF126,"&gt;0")*FTE</f>
        <v>0</v>
      </c>
      <c r="JN126" s="463">
        <f>+COUNTIF(EG126,"&gt;0")*FTE</f>
        <v>0</v>
      </c>
      <c r="JO126" s="463">
        <f>+COUNTIF(EH126,"&gt;0")*FTE</f>
        <v>0</v>
      </c>
      <c r="JP126" s="463">
        <f>+COUNTIF(EI126,"&gt;0")*FTE</f>
        <v>0</v>
      </c>
      <c r="JQ126" s="463">
        <f>+COUNTIF(EJ126,"&gt;0")*FTE</f>
        <v>0</v>
      </c>
      <c r="JR126" s="463">
        <f>+COUNTIF(EK126,"&gt;0")*FTE</f>
        <v>0</v>
      </c>
      <c r="JS126" s="463">
        <f>+COUNTIF(EL126,"&gt;0")*FTE</f>
        <v>0</v>
      </c>
      <c r="JT126" s="463">
        <f>+COUNTIF(EM126,"&gt;0")*FTE</f>
        <v>0</v>
      </c>
      <c r="JU126" s="463">
        <f>+COUNTIF(EN126,"&gt;0")*FTE</f>
        <v>0</v>
      </c>
      <c r="JV126" s="463">
        <f>+COUNTIF(EO126,"&gt;0")*FTE</f>
        <v>0</v>
      </c>
      <c r="JW126" s="463">
        <f>+COUNTIF(EP126,"&gt;0")*FTE</f>
        <v>0</v>
      </c>
      <c r="JX126" s="463">
        <f>+COUNTIF(EQ126,"&gt;0")*FTE</f>
        <v>0</v>
      </c>
      <c r="JY126" s="463">
        <f>+COUNTIF(ER126,"&gt;0")*FTE</f>
        <v>0</v>
      </c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</row>
    <row r="127" ht="12.75" customHeight="1">
      <c r="A127" s="467"/>
      <c r="B127" s="464"/>
      <c r="C127" s="452"/>
      <c r="D127" s="202"/>
      <c r="E127" s="453"/>
      <c r="F127" s="202"/>
      <c r="G127" s="202"/>
      <c r="H127" s="202"/>
      <c r="I127" s="202"/>
      <c r="J127" s="454"/>
      <c r="K127" s="465">
        <f>+DATE((Starting_Year+F127-1)*ISNUMBER(F127)+2099*ISBLANK(F127),G127*ISNUMBER(G127)+12*ISBLANK(G127),1)</f>
        <v>73020</v>
      </c>
      <c r="L127" s="466">
        <f>+DATE((Starting_Year+H127-1)*ISNUMBER(H127)+2099*ISBLANK(H127),I127*ISNUMBER(I127)+12*ISBLANK(I127),1)</f>
        <v>73020</v>
      </c>
      <c r="M127" s="171">
        <f t="shared" si="98"/>
        <v>0</v>
      </c>
      <c r="N127" s="458" t="str">
        <f t="shared" si="99"/>
        <v/>
      </c>
      <c r="O127" s="82"/>
      <c r="P127" s="459"/>
      <c r="Q127" s="460">
        <f>(Q$70&gt;=Hire_Date)*Monthly_Salary+(AND(Q$68&lt;&gt;Hire_Month)*P127+AND(Q$68=Hire_Month,P127&gt;0)*P127*(1+Annual_Cost_of_Living_Adjustment))*(End_Date&gt;=Q$70)</f>
        <v>0</v>
      </c>
      <c r="R127" s="460">
        <f>(R$70=Hire_Date)*Monthly_Salary+(AND(R$68&lt;&gt;Hire_Month)*Q127+AND(R$68=Hire_Month,Q127&gt;0)*Q127*(1+Annual_Cost_of_Living_Adjustment))*(End_Date&gt;=R$70)</f>
        <v>0</v>
      </c>
      <c r="S127" s="460">
        <f>(S$70=Hire_Date)*Monthly_Salary+(AND(S$68&lt;&gt;Hire_Month)*R127+AND(S$68=Hire_Month,R127&gt;0)*R127*(1+Annual_Cost_of_Living_Adjustment))*(End_Date&gt;=S$70)</f>
        <v>0</v>
      </c>
      <c r="T127" s="460">
        <f>(T$70=Hire_Date)*Monthly_Salary+(AND(T$68&lt;&gt;Hire_Month)*S127+AND(T$68=Hire_Month,S127&gt;0)*S127*(1+Annual_Cost_of_Living_Adjustment))*(End_Date&gt;=T$70)</f>
        <v>0</v>
      </c>
      <c r="U127" s="460">
        <f>(U$70=Hire_Date)*Monthly_Salary+(AND(U$68&lt;&gt;Hire_Month)*T127+AND(U$68=Hire_Month,T127&gt;0)*T127*(1+Annual_Cost_of_Living_Adjustment))*(End_Date&gt;=U$70)</f>
        <v>0</v>
      </c>
      <c r="V127" s="460">
        <f>(V$70=Hire_Date)*Monthly_Salary+(AND(V$68&lt;&gt;Hire_Month)*U127+AND(V$68=Hire_Month,U127&gt;0)*U127*(1+Annual_Cost_of_Living_Adjustment))*(End_Date&gt;=V$70)</f>
        <v>0</v>
      </c>
      <c r="W127" s="460">
        <f>(W$70=Hire_Date)*Monthly_Salary+(AND(W$68&lt;&gt;Hire_Month)*V127+AND(W$68=Hire_Month,V127&gt;0)*V127*(1+Annual_Cost_of_Living_Adjustment))*(End_Date&gt;=W$70)</f>
        <v>0</v>
      </c>
      <c r="X127" s="460">
        <f>(X$70=Hire_Date)*Monthly_Salary+(AND(X$68&lt;&gt;Hire_Month)*W127+AND(X$68=Hire_Month,W127&gt;0)*W127*(1+Annual_Cost_of_Living_Adjustment))*(End_Date&gt;=X$70)</f>
        <v>0</v>
      </c>
      <c r="Y127" s="460">
        <f>(Y$70=Hire_Date)*Monthly_Salary+(AND(Y$68&lt;&gt;Hire_Month)*X127+AND(Y$68=Hire_Month,X127&gt;0)*X127*(1+Annual_Cost_of_Living_Adjustment))*(End_Date&gt;=Y$70)</f>
        <v>0</v>
      </c>
      <c r="Z127" s="460">
        <f>(Z$70=Hire_Date)*Monthly_Salary+(AND(Z$68&lt;&gt;Hire_Month)*Y127+AND(Z$68=Hire_Month,Y127&gt;0)*Y127*(1+Annual_Cost_of_Living_Adjustment))*(End_Date&gt;=Z$70)</f>
        <v>0</v>
      </c>
      <c r="AA127" s="460">
        <f>(AA$70=Hire_Date)*Monthly_Salary+(AND(AA$68&lt;&gt;Hire_Month)*Z127+AND(AA$68=Hire_Month,Z127&gt;0)*Z127*(1+Annual_Cost_of_Living_Adjustment))*(End_Date&gt;=AA$70)</f>
        <v>0</v>
      </c>
      <c r="AB127" s="460">
        <f>(AB$70=Hire_Date)*Monthly_Salary+(AND(AB$68&lt;&gt;Hire_Month)*AA127+AND(AB$68=Hire_Month,AA127&gt;0)*AA127*(1+Annual_Cost_of_Living_Adjustment))*(End_Date&gt;=AB$70)</f>
        <v>0</v>
      </c>
      <c r="AC127" s="460">
        <f>(AC$70=Hire_Date)*Monthly_Salary+(AND(AC$68&lt;&gt;Hire_Month)*AB127+AND(AC$68=Hire_Month,AB127&gt;0)*AB127*(1+Annual_Cost_of_Living_Adjustment))*(End_Date&gt;=AC$70)</f>
        <v>0</v>
      </c>
      <c r="AD127" s="460">
        <f>(AD$70=Hire_Date)*Monthly_Salary+(AND(AD$68&lt;&gt;Hire_Month)*AC127+AND(AD$68=Hire_Month,AC127&gt;0)*AC127*(1+Annual_Cost_of_Living_Adjustment))*(End_Date&gt;=AD$70)</f>
        <v>0</v>
      </c>
      <c r="AE127" s="460">
        <f>(AE$70=Hire_Date)*Monthly_Salary+(AND(AE$68&lt;&gt;Hire_Month)*AD127+AND(AE$68=Hire_Month,AD127&gt;0)*AD127*(1+Annual_Cost_of_Living_Adjustment))*(End_Date&gt;=AE$70)</f>
        <v>0</v>
      </c>
      <c r="AF127" s="460">
        <f>(AF$70=Hire_Date)*Monthly_Salary+(AND(AF$68&lt;&gt;Hire_Month)*AE127+AND(AF$68=Hire_Month,AE127&gt;0)*AE127*(1+Annual_Cost_of_Living_Adjustment))*(End_Date&gt;=AF$70)</f>
        <v>0</v>
      </c>
      <c r="AG127" s="460">
        <f>(AG$70=Hire_Date)*Monthly_Salary+(AND(AG$68&lt;&gt;Hire_Month)*AF127+AND(AG$68=Hire_Month,AF127&gt;0)*AF127*(1+Annual_Cost_of_Living_Adjustment))*(End_Date&gt;=AG$70)</f>
        <v>0</v>
      </c>
      <c r="AH127" s="460">
        <f>(AH$70=Hire_Date)*Monthly_Salary+(AND(AH$68&lt;&gt;Hire_Month)*AG127+AND(AH$68=Hire_Month,AG127&gt;0)*AG127*(1+Annual_Cost_of_Living_Adjustment))*(End_Date&gt;=AH$70)</f>
        <v>0</v>
      </c>
      <c r="AI127" s="460">
        <f>(AI$70=Hire_Date)*Monthly_Salary+(AND(AI$68&lt;&gt;Hire_Month)*AH127+AND(AI$68=Hire_Month,AH127&gt;0)*AH127*(1+Annual_Cost_of_Living_Adjustment))*(End_Date&gt;=AI$70)</f>
        <v>0</v>
      </c>
      <c r="AJ127" s="460">
        <f>(AJ$70=Hire_Date)*Monthly_Salary+(AND(AJ$68&lt;&gt;Hire_Month)*AI127+AND(AJ$68=Hire_Month,AI127&gt;0)*AI127*(1+Annual_Cost_of_Living_Adjustment))*(End_Date&gt;=AJ$70)</f>
        <v>0</v>
      </c>
      <c r="AK127" s="460">
        <f>(AK$70=Hire_Date)*Monthly_Salary+(AND(AK$68&lt;&gt;Hire_Month)*AJ127+AND(AK$68=Hire_Month,AJ127&gt;0)*AJ127*(1+Annual_Cost_of_Living_Adjustment))*(End_Date&gt;=AK$70)</f>
        <v>0</v>
      </c>
      <c r="AL127" s="460">
        <f>(AL$70=Hire_Date)*Monthly_Salary+(AND(AL$68&lt;&gt;Hire_Month)*AK127+AND(AL$68=Hire_Month,AK127&gt;0)*AK127*(1+Annual_Cost_of_Living_Adjustment))*(End_Date&gt;=AL$70)</f>
        <v>0</v>
      </c>
      <c r="AM127" s="460">
        <f>(AM$70=Hire_Date)*Monthly_Salary+(AND(AM$68&lt;&gt;Hire_Month)*AL127+AND(AM$68=Hire_Month,AL127&gt;0)*AL127*(1+Annual_Cost_of_Living_Adjustment))*(End_Date&gt;=AM$70)</f>
        <v>0</v>
      </c>
      <c r="AN127" s="460">
        <f>(AN$70=Hire_Date)*Monthly_Salary+(AND(AN$68&lt;&gt;Hire_Month)*AM127+AND(AN$68=Hire_Month,AM127&gt;0)*AM127*(1+Annual_Cost_of_Living_Adjustment))*(End_Date&gt;=AN$70)</f>
        <v>0</v>
      </c>
      <c r="AO127" s="460">
        <f>(AO$70=Hire_Date)*Monthly_Salary+(AND(AO$68&lt;&gt;Hire_Month)*AN127+AND(AO$68=Hire_Month,AN127&gt;0)*AN127*(1+Annual_Cost_of_Living_Adjustment))*(End_Date&gt;=AO$70)</f>
        <v>0</v>
      </c>
      <c r="AP127" s="460">
        <f>(AP$70=Hire_Date)*Monthly_Salary+(AND(AP$68&lt;&gt;Hire_Month)*AO127+AND(AP$68=Hire_Month,AO127&gt;0)*AO127*(1+Annual_Cost_of_Living_Adjustment))*(End_Date&gt;=AP$70)</f>
        <v>0</v>
      </c>
      <c r="AQ127" s="460">
        <f>(AQ$70=Hire_Date)*Monthly_Salary+(AND(AQ$68&lt;&gt;Hire_Month)*AP127+AND(AQ$68=Hire_Month,AP127&gt;0)*AP127*(1+Annual_Cost_of_Living_Adjustment))*(End_Date&gt;=AQ$70)</f>
        <v>0</v>
      </c>
      <c r="AR127" s="460">
        <f>(AR$70=Hire_Date)*Monthly_Salary+(AND(AR$68&lt;&gt;Hire_Month)*AQ127+AND(AR$68=Hire_Month,AQ127&gt;0)*AQ127*(1+Annual_Cost_of_Living_Adjustment))*(End_Date&gt;=AR$70)</f>
        <v>0</v>
      </c>
      <c r="AS127" s="460">
        <f>(AS$70=Hire_Date)*Monthly_Salary+(AND(AS$68&lt;&gt;Hire_Month)*AR127+AND(AS$68=Hire_Month,AR127&gt;0)*AR127*(1+Annual_Cost_of_Living_Adjustment))*(End_Date&gt;=AS$70)</f>
        <v>0</v>
      </c>
      <c r="AT127" s="460">
        <f>(AT$70=Hire_Date)*Monthly_Salary+(AND(AT$68&lt;&gt;Hire_Month)*AS127+AND(AT$68=Hire_Month,AS127&gt;0)*AS127*(1+Annual_Cost_of_Living_Adjustment))*(End_Date&gt;=AT$70)</f>
        <v>0</v>
      </c>
      <c r="AU127" s="460">
        <f>(AU$70=Hire_Date)*Monthly_Salary+(AND(AU$68&lt;&gt;Hire_Month)*AT127+AND(AU$68=Hire_Month,AT127&gt;0)*AT127*(1+Annual_Cost_of_Living_Adjustment))*(End_Date&gt;=AU$70)</f>
        <v>0</v>
      </c>
      <c r="AV127" s="460">
        <f>(AV$70=Hire_Date)*Monthly_Salary+(AND(AV$68&lt;&gt;Hire_Month)*AU127+AND(AV$68=Hire_Month,AU127&gt;0)*AU127*(1+Annual_Cost_of_Living_Adjustment))*(End_Date&gt;=AV$70)</f>
        <v>0</v>
      </c>
      <c r="AW127" s="460">
        <f>(AW$70=Hire_Date)*Monthly_Salary+(AND(AW$68&lt;&gt;Hire_Month)*AV127+AND(AW$68=Hire_Month,AV127&gt;0)*AV127*(1+Annual_Cost_of_Living_Adjustment))*(End_Date&gt;=AW$70)</f>
        <v>0</v>
      </c>
      <c r="AX127" s="460">
        <f>(AX$70=Hire_Date)*Monthly_Salary+(AND(AX$68&lt;&gt;Hire_Month)*AW127+AND(AX$68=Hire_Month,AW127&gt;0)*AW127*(1+Annual_Cost_of_Living_Adjustment))*(End_Date&gt;=AX$70)</f>
        <v>0</v>
      </c>
      <c r="AY127" s="460">
        <f>(AY$70=Hire_Date)*Monthly_Salary+(AND(AY$68&lt;&gt;Hire_Month)*AX127+AND(AY$68=Hire_Month,AX127&gt;0)*AX127*(1+Annual_Cost_of_Living_Adjustment))*(End_Date&gt;=AY$70)</f>
        <v>0</v>
      </c>
      <c r="AZ127" s="460">
        <f>(AZ$70=Hire_Date)*Monthly_Salary+(AND(AZ$68&lt;&gt;Hire_Month)*AY127+AND(AZ$68=Hire_Month,AY127&gt;0)*AY127*(1+Annual_Cost_of_Living_Adjustment))*(End_Date&gt;=AZ$70)</f>
        <v>0</v>
      </c>
      <c r="BA127" s="460">
        <f>(BA$70=Hire_Date)*Monthly_Salary+(AND(BA$68&lt;&gt;Hire_Month)*AZ127+AND(BA$68=Hire_Month,AZ127&gt;0)*AZ127*(1+Annual_Cost_of_Living_Adjustment))*(End_Date&gt;=BA$70)</f>
        <v>0</v>
      </c>
      <c r="BB127" s="460">
        <f>(BB$70=Hire_Date)*Monthly_Salary+(AND(BB$68&lt;&gt;Hire_Month)*BA127+AND(BB$68=Hire_Month,BA127&gt;0)*BA127*(1+Annual_Cost_of_Living_Adjustment))*(End_Date&gt;=BB$70)</f>
        <v>0</v>
      </c>
      <c r="BC127" s="460">
        <f>(BC$70=Hire_Date)*Monthly_Salary+(AND(BC$68&lt;&gt;Hire_Month)*BB127+AND(BC$68=Hire_Month,BB127&gt;0)*BB127*(1+Annual_Cost_of_Living_Adjustment))*(End_Date&gt;=BC$70)</f>
        <v>0</v>
      </c>
      <c r="BD127" s="460">
        <f>(BD$70=Hire_Date)*Monthly_Salary+(AND(BD$68&lt;&gt;Hire_Month)*BC127+AND(BD$68=Hire_Month,BC127&gt;0)*BC127*(1+Annual_Cost_of_Living_Adjustment))*(End_Date&gt;=BD$70)</f>
        <v>0</v>
      </c>
      <c r="BE127" s="460">
        <f>(BE$70=Hire_Date)*Monthly_Salary+(AND(BE$68&lt;&gt;Hire_Month)*BD127+AND(BE$68=Hire_Month,BD127&gt;0)*BD127*(1+Annual_Cost_of_Living_Adjustment))*(End_Date&gt;=BE$70)</f>
        <v>0</v>
      </c>
      <c r="BF127" s="460">
        <f>(BF$70=Hire_Date)*Monthly_Salary+(AND(BF$68&lt;&gt;Hire_Month)*BE127+AND(BF$68=Hire_Month,BE127&gt;0)*BE127*(1+Annual_Cost_of_Living_Adjustment))*(End_Date&gt;=BF$70)</f>
        <v>0</v>
      </c>
      <c r="BG127" s="460">
        <f>(BG$70=Hire_Date)*Monthly_Salary+(AND(BG$68&lt;&gt;Hire_Month)*BF127+AND(BG$68=Hire_Month,BF127&gt;0)*BF127*(1+Annual_Cost_of_Living_Adjustment))*(End_Date&gt;=BG$70)</f>
        <v>0</v>
      </c>
      <c r="BH127" s="460">
        <f>(BH$70=Hire_Date)*Monthly_Salary+(AND(BH$68&lt;&gt;Hire_Month)*BG127+AND(BH$68=Hire_Month,BG127&gt;0)*BG127*(1+Annual_Cost_of_Living_Adjustment))*(End_Date&gt;=BH$70)</f>
        <v>0</v>
      </c>
      <c r="BI127" s="460">
        <f>(BI$70=Hire_Date)*Monthly_Salary+(AND(BI$68&lt;&gt;Hire_Month)*BH127+AND(BI$68=Hire_Month,BH127&gt;0)*BH127*(1+Annual_Cost_of_Living_Adjustment))*(End_Date&gt;=BI$70)</f>
        <v>0</v>
      </c>
      <c r="BJ127" s="460">
        <f>(BJ$70=Hire_Date)*Monthly_Salary+(AND(BJ$68&lt;&gt;Hire_Month)*BI127+AND(BJ$68=Hire_Month,BI127&gt;0)*BI127*(1+Annual_Cost_of_Living_Adjustment))*(End_Date&gt;=BJ$70)</f>
        <v>0</v>
      </c>
      <c r="BK127" s="460">
        <f>(BK$70=Hire_Date)*Monthly_Salary+(AND(BK$68&lt;&gt;Hire_Month)*BJ127+AND(BK$68=Hire_Month,BJ127&gt;0)*BJ127*(1+Annual_Cost_of_Living_Adjustment))*(End_Date&gt;=BK$70)</f>
        <v>0</v>
      </c>
      <c r="BL127" s="460">
        <f>(BL$70=Hire_Date)*Monthly_Salary+(AND(BL$68&lt;&gt;Hire_Month)*BK127+AND(BL$68=Hire_Month,BK127&gt;0)*BK127*(1+Annual_Cost_of_Living_Adjustment))*(End_Date&gt;=BL$70)</f>
        <v>0</v>
      </c>
      <c r="BM127" s="460">
        <f>(BM$70=Hire_Date)*Monthly_Salary+(AND(BM$68&lt;&gt;Hire_Month)*BL127+AND(BM$68=Hire_Month,BL127&gt;0)*BL127*(1+Annual_Cost_of_Living_Adjustment))*(End_Date&gt;=BM$70)</f>
        <v>0</v>
      </c>
      <c r="BN127" s="460">
        <f>(BN$70=Hire_Date)*Monthly_Salary+(AND(BN$68&lt;&gt;Hire_Month)*BM127+AND(BN$68=Hire_Month,BM127&gt;0)*BM127*(1+Annual_Cost_of_Living_Adjustment))*(End_Date&gt;=BN$70)</f>
        <v>0</v>
      </c>
      <c r="BO127" s="460">
        <f>(BO$70=Hire_Date)*Monthly_Salary+(AND(BO$68&lt;&gt;Hire_Month)*BN127+AND(BO$68=Hire_Month,BN127&gt;0)*BN127*(1+Annual_Cost_of_Living_Adjustment))*(End_Date&gt;=BO$70)</f>
        <v>0</v>
      </c>
      <c r="BP127" s="460">
        <f>(BP$70=Hire_Date)*Monthly_Salary+(AND(BP$68&lt;&gt;Hire_Month)*BO127+AND(BP$68=Hire_Month,BO127&gt;0)*BO127*(1+Annual_Cost_of_Living_Adjustment))*(End_Date&gt;=BP$70)</f>
        <v>0</v>
      </c>
      <c r="BQ127" s="460">
        <f>(BQ$70=Hire_Date)*Monthly_Salary+(AND(BQ$68&lt;&gt;Hire_Month)*BP127+AND(BQ$68=Hire_Month,BP127&gt;0)*BP127*(1+Annual_Cost_of_Living_Adjustment))*(End_Date&gt;=BQ$70)</f>
        <v>0</v>
      </c>
      <c r="BR127" s="460">
        <f>(BR$70=Hire_Date)*Monthly_Salary+(AND(BR$68&lt;&gt;Hire_Month)*BQ127+AND(BR$68=Hire_Month,BQ127&gt;0)*BQ127*(1+Annual_Cost_of_Living_Adjustment))*(End_Date&gt;=BR$70)</f>
        <v>0</v>
      </c>
      <c r="BS127" s="460">
        <f>(BS$70=Hire_Date)*Monthly_Salary+(AND(BS$68&lt;&gt;Hire_Month)*BR127+AND(BS$68=Hire_Month,BR127&gt;0)*BR127*(1+Annual_Cost_of_Living_Adjustment))*(End_Date&gt;=BS$70)</f>
        <v>0</v>
      </c>
      <c r="BT127" s="460">
        <f>(BT$70=Hire_Date)*Monthly_Salary+(AND(BT$68&lt;&gt;Hire_Month)*BS127+AND(BT$68=Hire_Month,BS127&gt;0)*BS127*(1+Annual_Cost_of_Living_Adjustment))*(End_Date&gt;=BT$70)</f>
        <v>0</v>
      </c>
      <c r="BU127" s="460">
        <f>(BU$70=Hire_Date)*Monthly_Salary+(AND(BU$68&lt;&gt;Hire_Month)*BT127+AND(BU$68=Hire_Month,BT127&gt;0)*BT127*(1+Annual_Cost_of_Living_Adjustment))*(End_Date&gt;=BU$70)</f>
        <v>0</v>
      </c>
      <c r="BV127" s="460">
        <f>(BV$70=Hire_Date)*Monthly_Salary+(AND(BV$68&lt;&gt;Hire_Month)*BU127+AND(BV$68=Hire_Month,BU127&gt;0)*BU127*(1+Annual_Cost_of_Living_Adjustment))*(End_Date&gt;=BV$70)</f>
        <v>0</v>
      </c>
      <c r="BW127" s="460">
        <f>(BW$70=Hire_Date)*Monthly_Salary+(AND(BW$68&lt;&gt;Hire_Month)*BV127+AND(BW$68=Hire_Month,BV127&gt;0)*BV127*(1+Annual_Cost_of_Living_Adjustment))*(End_Date&gt;=BW$70)</f>
        <v>0</v>
      </c>
      <c r="BX127" s="460">
        <f>(BX$70=Hire_Date)*Monthly_Salary+(AND(BX$68&lt;&gt;Hire_Month)*BW127+AND(BX$68=Hire_Month,BW127&gt;0)*BW127*(1+Annual_Cost_of_Living_Adjustment))*(End_Date&gt;=BX$70)</f>
        <v>0</v>
      </c>
      <c r="BY127" s="460">
        <f>(BY$70=Hire_Date)*Monthly_Salary+(AND(BY$68&lt;&gt;Hire_Month)*BX127+AND(BY$68=Hire_Month,BX127&gt;0)*BX127*(1+Annual_Cost_of_Living_Adjustment))*(End_Date&gt;=BY$70)</f>
        <v>0</v>
      </c>
      <c r="BZ127" s="460">
        <f>(BZ$70=Hire_Date)*Monthly_Salary+(AND(BZ$68&lt;&gt;Hire_Month)*BY127+AND(BZ$68=Hire_Month,BY127&gt;0)*BY127*(1+Annual_Cost_of_Living_Adjustment))*(End_Date&gt;=BZ$70)</f>
        <v>0</v>
      </c>
      <c r="CA127" s="460">
        <f>(CA$70=Hire_Date)*Monthly_Salary+(AND(CA$68&lt;&gt;Hire_Month)*BZ127+AND(CA$68=Hire_Month,BZ127&gt;0)*BZ127*(1+Annual_Cost_of_Living_Adjustment))*(End_Date&gt;=CA$70)</f>
        <v>0</v>
      </c>
      <c r="CB127" s="460">
        <f>(CB$70=Hire_Date)*Monthly_Salary+(AND(CB$68&lt;&gt;Hire_Month)*CA127+AND(CB$68=Hire_Month,CA127&gt;0)*CA127*(1+Annual_Cost_of_Living_Adjustment))*(End_Date&gt;=CB$70)</f>
        <v>0</v>
      </c>
      <c r="CC127" s="460">
        <f>(CC$70=Hire_Date)*Monthly_Salary+(AND(CC$68&lt;&gt;Hire_Month)*CB127+AND(CC$68=Hire_Month,CB127&gt;0)*CB127*(1+Annual_Cost_of_Living_Adjustment))*(End_Date&gt;=CC$70)</f>
        <v>0</v>
      </c>
      <c r="CD127" s="460">
        <f>(CD$70=Hire_Date)*Monthly_Salary+(AND(CD$68&lt;&gt;Hire_Month)*CC127+AND(CD$68=Hire_Month,CC127&gt;0)*CC127*(1+Annual_Cost_of_Living_Adjustment))*(End_Date&gt;=CD$70)</f>
        <v>0</v>
      </c>
      <c r="CE127" s="460">
        <f>(CE$70=Hire_Date)*Monthly_Salary+(AND(CE$68&lt;&gt;Hire_Month)*CD127+AND(CE$68=Hire_Month,CD127&gt;0)*CD127*(1+Annual_Cost_of_Living_Adjustment))*(End_Date&gt;=CE$70)</f>
        <v>0</v>
      </c>
      <c r="CF127" s="460">
        <f>(CF$70=Hire_Date)*Monthly_Salary+(AND(CF$68&lt;&gt;Hire_Month)*CE127+AND(CF$68=Hire_Month,CE127&gt;0)*CE127*(1+Annual_Cost_of_Living_Adjustment))*(End_Date&gt;=CF$70)</f>
        <v>0</v>
      </c>
      <c r="CG127" s="460">
        <f>(CG$70=Hire_Date)*Monthly_Salary+(AND(CG$68&lt;&gt;Hire_Month)*CF127+AND(CG$68=Hire_Month,CF127&gt;0)*CF127*(1+Annual_Cost_of_Living_Adjustment))*(End_Date&gt;=CG$70)</f>
        <v>0</v>
      </c>
      <c r="CH127" s="460">
        <f>(CH$70=Hire_Date)*Monthly_Salary+(AND(CH$68&lt;&gt;Hire_Month)*CG127+AND(CH$68=Hire_Month,CG127&gt;0)*CG127*(1+Annual_Cost_of_Living_Adjustment))*(End_Date&gt;=CH$70)</f>
        <v>0</v>
      </c>
      <c r="CI127" s="460">
        <f>(CI$70=Hire_Date)*Monthly_Salary+(AND(CI$68&lt;&gt;Hire_Month)*CH127+AND(CI$68=Hire_Month,CH127&gt;0)*CH127*(1+Annual_Cost_of_Living_Adjustment))*(End_Date&gt;=CI$70)</f>
        <v>0</v>
      </c>
      <c r="CJ127" s="460">
        <f>(CJ$70=Hire_Date)*Monthly_Salary+(AND(CJ$68&lt;&gt;Hire_Month)*CI127+AND(CJ$68=Hire_Month,CI127&gt;0)*CI127*(1+Annual_Cost_of_Living_Adjustment))*(End_Date&gt;=CJ$70)</f>
        <v>0</v>
      </c>
      <c r="CK127" s="460">
        <f>(CK$70=Hire_Date)*Monthly_Salary+(AND(CK$68&lt;&gt;Hire_Month)*CJ127+AND(CK$68=Hire_Month,CJ127&gt;0)*CJ127*(1+Annual_Cost_of_Living_Adjustment))*(End_Date&gt;=CK$70)</f>
        <v>0</v>
      </c>
      <c r="CL127" s="460">
        <f>(CL$70=Hire_Date)*Monthly_Salary+(AND(CL$68&lt;&gt;Hire_Month)*CK127+AND(CL$68=Hire_Month,CK127&gt;0)*CK127*(1+Annual_Cost_of_Living_Adjustment))*(End_Date&gt;=CL$70)</f>
        <v>0</v>
      </c>
      <c r="CM127" s="460">
        <f>(CM$70=Hire_Date)*Monthly_Salary+(AND(CM$68&lt;&gt;Hire_Month)*CL127+AND(CM$68=Hire_Month,CL127&gt;0)*CL127*(1+Annual_Cost_of_Living_Adjustment))*(End_Date&gt;=CM$70)</f>
        <v>0</v>
      </c>
      <c r="CN127" s="460">
        <f>(CN$70=Hire_Date)*Monthly_Salary+(AND(CN$68&lt;&gt;Hire_Month)*CM127+AND(CN$68=Hire_Month,CM127&gt;0)*CM127*(1+Annual_Cost_of_Living_Adjustment))*(End_Date&gt;=CN$70)</f>
        <v>0</v>
      </c>
      <c r="CO127" s="460">
        <f>(CO$70=Hire_Date)*Monthly_Salary+(AND(CO$68&lt;&gt;Hire_Month)*CN127+AND(CO$68=Hire_Month,CN127&gt;0)*CN127*(1+Annual_Cost_of_Living_Adjustment))*(End_Date&gt;=CO$70)</f>
        <v>0</v>
      </c>
      <c r="CP127" s="460">
        <f>(CP$70=Hire_Date)*Monthly_Salary+(AND(CP$68&lt;&gt;Hire_Month)*CO127+AND(CP$68=Hire_Month,CO127&gt;0)*CO127*(1+Annual_Cost_of_Living_Adjustment))*(End_Date&gt;=CP$70)</f>
        <v>0</v>
      </c>
      <c r="CQ127" s="460">
        <f>(CQ$70=Hire_Date)*Monthly_Salary+(AND(CQ$68&lt;&gt;Hire_Month)*CP127+AND(CQ$68=Hire_Month,CP127&gt;0)*CP127*(1+Annual_Cost_of_Living_Adjustment))*(End_Date&gt;=CQ$70)</f>
        <v>0</v>
      </c>
      <c r="CR127" s="460">
        <f>(CR$70=Hire_Date)*Monthly_Salary+(AND(CR$68&lt;&gt;Hire_Month)*CQ127+AND(CR$68=Hire_Month,CQ127&gt;0)*CQ127*(1+Annual_Cost_of_Living_Adjustment))*(End_Date&gt;=CR$70)</f>
        <v>0</v>
      </c>
      <c r="CS127" s="460">
        <f>(CS$70=Hire_Date)*Monthly_Salary+(AND(CS$68&lt;&gt;Hire_Month)*CR127+AND(CS$68=Hire_Month,CR127&gt;0)*CR127*(1+Annual_Cost_of_Living_Adjustment))*(End_Date&gt;=CS$70)</f>
        <v>0</v>
      </c>
      <c r="CT127" s="460">
        <f>(CT$70=Hire_Date)*Monthly_Salary+(AND(CT$68&lt;&gt;Hire_Month)*CS127+AND(CT$68=Hire_Month,CS127&gt;0)*CS127*(1+Annual_Cost_of_Living_Adjustment))*(End_Date&gt;=CT$70)</f>
        <v>0</v>
      </c>
      <c r="CU127" s="460">
        <f>(CU$70=Hire_Date)*Monthly_Salary+(AND(CU$68&lt;&gt;Hire_Month)*CT127+AND(CU$68=Hire_Month,CT127&gt;0)*CT127*(1+Annual_Cost_of_Living_Adjustment))*(End_Date&gt;=CU$70)</f>
        <v>0</v>
      </c>
      <c r="CV127" s="460">
        <f>(CV$70=Hire_Date)*Monthly_Salary+(AND(CV$68&lt;&gt;Hire_Month)*CU127+AND(CV$68=Hire_Month,CU127&gt;0)*CU127*(1+Annual_Cost_of_Living_Adjustment))*(End_Date&gt;=CV$70)</f>
        <v>0</v>
      </c>
      <c r="CW127" s="460">
        <f>(CW$70=Hire_Date)*Monthly_Salary+(AND(CW$68&lt;&gt;Hire_Month)*CV127+AND(CW$68=Hire_Month,CV127&gt;0)*CV127*(1+Annual_Cost_of_Living_Adjustment))*(End_Date&gt;=CW$70)</f>
        <v>0</v>
      </c>
      <c r="CX127" s="460">
        <f>(CX$70=Hire_Date)*Monthly_Salary+(AND(CX$68&lt;&gt;Hire_Month)*CW127+AND(CX$68=Hire_Month,CW127&gt;0)*CW127*(1+Annual_Cost_of_Living_Adjustment))*(End_Date&gt;=CX$70)</f>
        <v>0</v>
      </c>
      <c r="CY127" s="460">
        <f>(CY$70=Hire_Date)*Monthly_Salary+(AND(CY$68&lt;&gt;Hire_Month)*CX127+AND(CY$68=Hire_Month,CX127&gt;0)*CX127*(1+Annual_Cost_of_Living_Adjustment))*(End_Date&gt;=CY$70)</f>
        <v>0</v>
      </c>
      <c r="CZ127" s="460">
        <f>(CZ$70=Hire_Date)*Monthly_Salary+(AND(CZ$68&lt;&gt;Hire_Month)*CY127+AND(CZ$68=Hire_Month,CY127&gt;0)*CY127*(1+Annual_Cost_of_Living_Adjustment))*(End_Date&gt;=CZ$70)</f>
        <v>0</v>
      </c>
      <c r="DA127" s="460">
        <f>(DA$70=Hire_Date)*Monthly_Salary+(AND(DA$68&lt;&gt;Hire_Month)*CZ127+AND(DA$68=Hire_Month,CZ127&gt;0)*CZ127*(1+Annual_Cost_of_Living_Adjustment))*(End_Date&gt;=DA$70)</f>
        <v>0</v>
      </c>
      <c r="DB127" s="460">
        <f>(DB$70=Hire_Date)*Monthly_Salary+(AND(DB$68&lt;&gt;Hire_Month)*DA127+AND(DB$68=Hire_Month,DA127&gt;0)*DA127*(1+Annual_Cost_of_Living_Adjustment))*(End_Date&gt;=DB$70)</f>
        <v>0</v>
      </c>
      <c r="DC127" s="460">
        <f>(DC$70=Hire_Date)*Monthly_Salary+(AND(DC$68&lt;&gt;Hire_Month)*DB127+AND(DC$68=Hire_Month,DB127&gt;0)*DB127*(1+Annual_Cost_of_Living_Adjustment))*(End_Date&gt;=DC$70)</f>
        <v>0</v>
      </c>
      <c r="DD127" s="460">
        <f>(DD$70=Hire_Date)*Monthly_Salary+(AND(DD$68&lt;&gt;Hire_Month)*DC127+AND(DD$68=Hire_Month,DC127&gt;0)*DC127*(1+Annual_Cost_of_Living_Adjustment))*(End_Date&gt;=DD$70)</f>
        <v>0</v>
      </c>
      <c r="DE127" s="460">
        <f>(DE$70=Hire_Date)*Monthly_Salary+(AND(DE$68&lt;&gt;Hire_Month)*DD127+AND(DE$68=Hire_Month,DD127&gt;0)*DD127*(1+Annual_Cost_of_Living_Adjustment))*(End_Date&gt;=DE$70)</f>
        <v>0</v>
      </c>
      <c r="DF127" s="460">
        <f>(DF$70=Hire_Date)*Monthly_Salary+(AND(DF$68&lt;&gt;Hire_Month)*DE127+AND(DF$68=Hire_Month,DE127&gt;0)*DE127*(1+Annual_Cost_of_Living_Adjustment))*(End_Date&gt;=DF$70)</f>
        <v>0</v>
      </c>
      <c r="DG127" s="460">
        <f>(DG$70=Hire_Date)*Monthly_Salary+(AND(DG$68&lt;&gt;Hire_Month)*DF127+AND(DG$68=Hire_Month,DF127&gt;0)*DF127*(1+Annual_Cost_of_Living_Adjustment))*(End_Date&gt;=DG$70)</f>
        <v>0</v>
      </c>
      <c r="DH127" s="460">
        <f>(DH$70=Hire_Date)*Monthly_Salary+(AND(DH$68&lt;&gt;Hire_Month)*DG127+AND(DH$68=Hire_Month,DG127&gt;0)*DG127*(1+Annual_Cost_of_Living_Adjustment))*(End_Date&gt;=DH$70)</f>
        <v>0</v>
      </c>
      <c r="DI127" s="460">
        <f>(DI$70=Hire_Date)*Monthly_Salary+(AND(DI$68&lt;&gt;Hire_Month)*DH127+AND(DI$68=Hire_Month,DH127&gt;0)*DH127*(1+Annual_Cost_of_Living_Adjustment))*(End_Date&gt;=DI$70)</f>
        <v>0</v>
      </c>
      <c r="DJ127" s="460">
        <f>(DJ$70=Hire_Date)*Monthly_Salary+(AND(DJ$68&lt;&gt;Hire_Month)*DI127+AND(DJ$68=Hire_Month,DI127&gt;0)*DI127*(1+Annual_Cost_of_Living_Adjustment))*(End_Date&gt;=DJ$70)</f>
        <v>0</v>
      </c>
      <c r="DK127" s="460">
        <f>(DK$70=Hire_Date)*Monthly_Salary+(AND(DK$68&lt;&gt;Hire_Month)*DJ127+AND(DK$68=Hire_Month,DJ127&gt;0)*DJ127*(1+Annual_Cost_of_Living_Adjustment))*(End_Date&gt;=DK$70)</f>
        <v>0</v>
      </c>
      <c r="DL127" s="460">
        <f>(DL$70=Hire_Date)*Monthly_Salary+(AND(DL$68&lt;&gt;Hire_Month)*DK127+AND(DL$68=Hire_Month,DK127&gt;0)*DK127*(1+Annual_Cost_of_Living_Adjustment))*(End_Date&gt;=DL$70)</f>
        <v>0</v>
      </c>
      <c r="DM127" s="460">
        <f>(DM$70=Hire_Date)*Monthly_Salary+(AND(DM$68&lt;&gt;Hire_Month)*DL127+AND(DM$68=Hire_Month,DL127&gt;0)*DL127*(1+Annual_Cost_of_Living_Adjustment))*(End_Date&gt;=DM$70)</f>
        <v>0</v>
      </c>
      <c r="DN127" s="460">
        <f>(DN$70=Hire_Date)*Monthly_Salary+(AND(DN$68&lt;&gt;Hire_Month)*DM127+AND(DN$68=Hire_Month,DM127&gt;0)*DM127*(1+Annual_Cost_of_Living_Adjustment))*(End_Date&gt;=DN$70)</f>
        <v>0</v>
      </c>
      <c r="DO127" s="460">
        <f>(DO$70=Hire_Date)*Monthly_Salary+(AND(DO$68&lt;&gt;Hire_Month)*DN127+AND(DO$68=Hire_Month,DN127&gt;0)*DN127*(1+Annual_Cost_of_Living_Adjustment))*(End_Date&gt;=DO$70)</f>
        <v>0</v>
      </c>
      <c r="DP127" s="460">
        <f>(DP$70=Hire_Date)*Monthly_Salary+(AND(DP$68&lt;&gt;Hire_Month)*DO127+AND(DP$68=Hire_Month,DO127&gt;0)*DO127*(1+Annual_Cost_of_Living_Adjustment))*(End_Date&gt;=DP$70)</f>
        <v>0</v>
      </c>
      <c r="DQ127" s="460">
        <f>(DQ$70=Hire_Date)*Monthly_Salary+(AND(DQ$68&lt;&gt;Hire_Month)*DP127+AND(DQ$68=Hire_Month,DP127&gt;0)*DP127*(1+Annual_Cost_of_Living_Adjustment))*(End_Date&gt;=DQ$70)</f>
        <v>0</v>
      </c>
      <c r="DR127" s="460">
        <f>(DR$70=Hire_Date)*Monthly_Salary+(AND(DR$68&lt;&gt;Hire_Month)*DQ127+AND(DR$68=Hire_Month,DQ127&gt;0)*DQ127*(1+Annual_Cost_of_Living_Adjustment))*(End_Date&gt;=DR$70)</f>
        <v>0</v>
      </c>
      <c r="DS127" s="460">
        <f>(DS$70=Hire_Date)*Monthly_Salary+(AND(DS$68&lt;&gt;Hire_Month)*DR127+AND(DS$68=Hire_Month,DR127&gt;0)*DR127*(1+Annual_Cost_of_Living_Adjustment))*(End_Date&gt;=DS$70)</f>
        <v>0</v>
      </c>
      <c r="DT127" s="460">
        <f>(DT$70=Hire_Date)*Monthly_Salary+(AND(DT$68&lt;&gt;Hire_Month)*DS127+AND(DT$68=Hire_Month,DS127&gt;0)*DS127*(1+Annual_Cost_of_Living_Adjustment))*(End_Date&gt;=DT$70)</f>
        <v>0</v>
      </c>
      <c r="DU127" s="460">
        <f>(DU$70=Hire_Date)*Monthly_Salary+(AND(DU$68&lt;&gt;Hire_Month)*DT127+AND(DU$68=Hire_Month,DT127&gt;0)*DT127*(1+Annual_Cost_of_Living_Adjustment))*(End_Date&gt;=DU$70)</f>
        <v>0</v>
      </c>
      <c r="DV127" s="460">
        <f>(DV$70=Hire_Date)*Monthly_Salary+(AND(DV$68&lt;&gt;Hire_Month)*DU127+AND(DV$68=Hire_Month,DU127&gt;0)*DU127*(1+Annual_Cost_of_Living_Adjustment))*(End_Date&gt;=DV$70)</f>
        <v>0</v>
      </c>
      <c r="DW127" s="460">
        <f>(DW$70=Hire_Date)*Monthly_Salary+(AND(DW$68&lt;&gt;Hire_Month)*DV127+AND(DW$68=Hire_Month,DV127&gt;0)*DV127*(1+Annual_Cost_of_Living_Adjustment))*(End_Date&gt;=DW$70)</f>
        <v>0</v>
      </c>
      <c r="DX127" s="460">
        <f>(DX$70=Hire_Date)*Monthly_Salary+(AND(DX$68&lt;&gt;Hire_Month)*DW127+AND(DX$68=Hire_Month,DW127&gt;0)*DW127*(1+Annual_Cost_of_Living_Adjustment))*(End_Date&gt;=DX$70)</f>
        <v>0</v>
      </c>
      <c r="DY127" s="460">
        <f>(DY$70=Hire_Date)*Monthly_Salary+(AND(DY$68&lt;&gt;Hire_Month)*DX127+AND(DY$68=Hire_Month,DX127&gt;0)*DX127*(1+Annual_Cost_of_Living_Adjustment))*(End_Date&gt;=DY$70)</f>
        <v>0</v>
      </c>
      <c r="DZ127" s="460">
        <f>(DZ$70=Hire_Date)*Monthly_Salary+(AND(DZ$68&lt;&gt;Hire_Month)*DY127+AND(DZ$68=Hire_Month,DY127&gt;0)*DY127*(1+Annual_Cost_of_Living_Adjustment))*(End_Date&gt;=DZ$70)</f>
        <v>0</v>
      </c>
      <c r="EA127" s="460">
        <f>(EA$70=Hire_Date)*Monthly_Salary+(AND(EA$68&lt;&gt;Hire_Month)*DZ127+AND(EA$68=Hire_Month,DZ127&gt;0)*DZ127*(1+Annual_Cost_of_Living_Adjustment))*(End_Date&gt;=EA$70)</f>
        <v>0</v>
      </c>
      <c r="EB127" s="460">
        <f>(EB$70=Hire_Date)*Monthly_Salary+(AND(EB$68&lt;&gt;Hire_Month)*EA127+AND(EB$68=Hire_Month,EA127&gt;0)*EA127*(1+Annual_Cost_of_Living_Adjustment))*(End_Date&gt;=EB$70)</f>
        <v>0</v>
      </c>
      <c r="EC127" s="460">
        <f>(EC$70=Hire_Date)*Monthly_Salary+(AND(EC$68&lt;&gt;Hire_Month)*EB127+AND(EC$68=Hire_Month,EB127&gt;0)*EB127*(1+Annual_Cost_of_Living_Adjustment))*(End_Date&gt;=EC$70)</f>
        <v>0</v>
      </c>
      <c r="ED127" s="460">
        <f>(ED$70=Hire_Date)*Monthly_Salary+(AND(ED$68&lt;&gt;Hire_Month)*EC127+AND(ED$68=Hire_Month,EC127&gt;0)*EC127*(1+Annual_Cost_of_Living_Adjustment))*(End_Date&gt;=ED$70)</f>
        <v>0</v>
      </c>
      <c r="EE127" s="460">
        <f>(EE$70=Hire_Date)*Monthly_Salary+(AND(EE$68&lt;&gt;Hire_Month)*ED127+AND(EE$68=Hire_Month,ED127&gt;0)*ED127*(1+Annual_Cost_of_Living_Adjustment))*(End_Date&gt;=EE$70)</f>
        <v>0</v>
      </c>
      <c r="EF127" s="461">
        <f>(EF$70=Hire_Date)*Monthly_Salary+(AND(EF$68&lt;&gt;Hire_Month)*EE127+AND(EF$68=Hire_Month,EE127&gt;0)*EE127*(1+Annual_Cost_of_Living_Adjustment))*(End_Date&gt;=EF$70)</f>
        <v>0</v>
      </c>
      <c r="EG127" s="461">
        <f>(EG$70=Hire_Date)*Monthly_Salary+(AND(EG$68&lt;&gt;Hire_Month)*EF127+AND(EG$68=Hire_Month,EF127&gt;0)*EF127*(1+Annual_Cost_of_Living_Adjustment))*(End_Date&gt;=EG$70)</f>
        <v>0</v>
      </c>
      <c r="EH127" s="461">
        <f>(EH$70=Hire_Date)*Monthly_Salary+(AND(EH$68&lt;&gt;Hire_Month)*EG127+AND(EH$68=Hire_Month,EG127&gt;0)*EG127*(1+Annual_Cost_of_Living_Adjustment))*(End_Date&gt;=EH$70)</f>
        <v>0</v>
      </c>
      <c r="EI127" s="461">
        <f>(EI$70=Hire_Date)*Monthly_Salary+(AND(EI$68&lt;&gt;Hire_Month)*EH127+AND(EI$68=Hire_Month,EH127&gt;0)*EH127*(1+Annual_Cost_of_Living_Adjustment))*(End_Date&gt;=EI$70)</f>
        <v>0</v>
      </c>
      <c r="EJ127" s="461">
        <f>(EJ$70=Hire_Date)*Monthly_Salary+(AND(EJ$68&lt;&gt;Hire_Month)*EI127+AND(EJ$68=Hire_Month,EI127&gt;0)*EI127*(1+Annual_Cost_of_Living_Adjustment))*(End_Date&gt;=EJ$70)</f>
        <v>0</v>
      </c>
      <c r="EK127" s="461">
        <f>(EK$70=Hire_Date)*Monthly_Salary+(AND(EK$68&lt;&gt;Hire_Month)*EJ127+AND(EK$68=Hire_Month,EJ127&gt;0)*EJ127*(1+Annual_Cost_of_Living_Adjustment))*(End_Date&gt;=EK$70)</f>
        <v>0</v>
      </c>
      <c r="EL127" s="461">
        <f>(EL$70=Hire_Date)*Monthly_Salary+(AND(EL$68&lt;&gt;Hire_Month)*EK127+AND(EL$68=Hire_Month,EK127&gt;0)*EK127*(1+Annual_Cost_of_Living_Adjustment))*(End_Date&gt;=EL$70)</f>
        <v>0</v>
      </c>
      <c r="EM127" s="461">
        <f>(EM$70=Hire_Date)*Monthly_Salary+(AND(EM$68&lt;&gt;Hire_Month)*EL127+AND(EM$68=Hire_Month,EL127&gt;0)*EL127*(1+Annual_Cost_of_Living_Adjustment))*(End_Date&gt;=EM$70)</f>
        <v>0</v>
      </c>
      <c r="EN127" s="461">
        <f>(EN$70=Hire_Date)*Monthly_Salary+(AND(EN$68&lt;&gt;Hire_Month)*EM127+AND(EN$68=Hire_Month,EM127&gt;0)*EM127*(1+Annual_Cost_of_Living_Adjustment))*(End_Date&gt;=EN$70)</f>
        <v>0</v>
      </c>
      <c r="EO127" s="461">
        <f>(EO$70=Hire_Date)*Monthly_Salary+(AND(EO$68&lt;&gt;Hire_Month)*EN127+AND(EO$68=Hire_Month,EN127&gt;0)*EN127*(1+Annual_Cost_of_Living_Adjustment))*(End_Date&gt;=EO$70)</f>
        <v>0</v>
      </c>
      <c r="EP127" s="461">
        <f>(EP$70=Hire_Date)*Monthly_Salary+(AND(EP$68&lt;&gt;Hire_Month)*EO127+AND(EP$68=Hire_Month,EO127&gt;0)*EO127*(1+Annual_Cost_of_Living_Adjustment))*(End_Date&gt;=EP$70)</f>
        <v>0</v>
      </c>
      <c r="EQ127" s="461">
        <f>(EQ$70=Hire_Date)*Monthly_Salary+(AND(EQ$68&lt;&gt;Hire_Month)*EP127+AND(EQ$68=Hire_Month,EP127&gt;0)*EP127*(1+Annual_Cost_of_Living_Adjustment))*(End_Date&gt;=EQ$70)</f>
        <v>0</v>
      </c>
      <c r="ER127" s="461">
        <f>(ER$70=Hire_Date)*Monthly_Salary+(AND(ER$68&lt;&gt;Hire_Month)*EQ127+AND(ER$68=Hire_Month,EQ127&gt;0)*EQ127*(1+Annual_Cost_of_Living_Adjustment))*(End_Date&gt;=ER$70)</f>
        <v>0</v>
      </c>
      <c r="ES127" s="371"/>
      <c r="ET127" s="1"/>
      <c r="EU127" s="390"/>
      <c r="EV127" s="462" t="str">
        <f t="shared" si="100"/>
        <v/>
      </c>
      <c r="EW127" s="463">
        <f>($K127&lt;DATE(Starting_Year,1,1))*1</f>
        <v>0</v>
      </c>
      <c r="EX127" s="463">
        <f>+COUNTIF(Q127,"&gt;0")*FTE</f>
        <v>0</v>
      </c>
      <c r="EY127" s="463">
        <f>+COUNTIF(R127,"&gt;0")*FTE</f>
        <v>0</v>
      </c>
      <c r="EZ127" s="463">
        <f>+COUNTIF(S127,"&gt;0")*FTE</f>
        <v>0</v>
      </c>
      <c r="FA127" s="463">
        <f>+COUNTIF(T127,"&gt;0")*FTE</f>
        <v>0</v>
      </c>
      <c r="FB127" s="463">
        <f>+COUNTIF(U127,"&gt;0")*FTE</f>
        <v>0</v>
      </c>
      <c r="FC127" s="463">
        <f>+COUNTIF(V127,"&gt;0")*FTE</f>
        <v>0</v>
      </c>
      <c r="FD127" s="463">
        <f>+COUNTIF(W127,"&gt;0")*FTE</f>
        <v>0</v>
      </c>
      <c r="FE127" s="463">
        <f>+COUNTIF(X127,"&gt;0")*FTE</f>
        <v>0</v>
      </c>
      <c r="FF127" s="463">
        <f>+COUNTIF(Y127,"&gt;0")*FTE</f>
        <v>0</v>
      </c>
      <c r="FG127" s="463">
        <f>+COUNTIF(Z127,"&gt;0")*FTE</f>
        <v>0</v>
      </c>
      <c r="FH127" s="463">
        <f>+COUNTIF(AA127,"&gt;0")*FTE</f>
        <v>0</v>
      </c>
      <c r="FI127" s="463">
        <f>+COUNTIF(AB127,"&gt;0")*FTE</f>
        <v>0</v>
      </c>
      <c r="FJ127" s="463">
        <f>+COUNTIF(AC127,"&gt;0")*FTE</f>
        <v>0</v>
      </c>
      <c r="FK127" s="463">
        <f>+COUNTIF(AD127,"&gt;0")*FTE</f>
        <v>0</v>
      </c>
      <c r="FL127" s="463">
        <f>+COUNTIF(AE127,"&gt;0")*FTE</f>
        <v>0</v>
      </c>
      <c r="FM127" s="463">
        <f>+COUNTIF(AF127,"&gt;0")*FTE</f>
        <v>0</v>
      </c>
      <c r="FN127" s="463">
        <f>+COUNTIF(AG127,"&gt;0")*FTE</f>
        <v>0</v>
      </c>
      <c r="FO127" s="463">
        <f>+COUNTIF(AH127,"&gt;0")*FTE</f>
        <v>0</v>
      </c>
      <c r="FP127" s="463">
        <f>+COUNTIF(AI127,"&gt;0")*FTE</f>
        <v>0</v>
      </c>
      <c r="FQ127" s="463">
        <f>+COUNTIF(AJ127,"&gt;0")*FTE</f>
        <v>0</v>
      </c>
      <c r="FR127" s="463">
        <f>+COUNTIF(AK127,"&gt;0")*FTE</f>
        <v>0</v>
      </c>
      <c r="FS127" s="463">
        <f>+COUNTIF(AL127,"&gt;0")*FTE</f>
        <v>0</v>
      </c>
      <c r="FT127" s="463">
        <f>+COUNTIF(AM127,"&gt;0")*FTE</f>
        <v>0</v>
      </c>
      <c r="FU127" s="463">
        <f>+COUNTIF(AN127,"&gt;0")*FTE</f>
        <v>0</v>
      </c>
      <c r="FV127" s="463">
        <f>+COUNTIF(AO127,"&gt;0")*FTE</f>
        <v>0</v>
      </c>
      <c r="FW127" s="463">
        <f>+COUNTIF(AP127,"&gt;0")*FTE</f>
        <v>0</v>
      </c>
      <c r="FX127" s="463">
        <f>+COUNTIF(AQ127,"&gt;0")*FTE</f>
        <v>0</v>
      </c>
      <c r="FY127" s="463">
        <f>+COUNTIF(AR127,"&gt;0")*FTE</f>
        <v>0</v>
      </c>
      <c r="FZ127" s="463">
        <f>+COUNTIF(AS127,"&gt;0")*FTE</f>
        <v>0</v>
      </c>
      <c r="GA127" s="463">
        <f>+COUNTIF(AT127,"&gt;0")*FTE</f>
        <v>0</v>
      </c>
      <c r="GB127" s="463">
        <f>+COUNTIF(AU127,"&gt;0")*FTE</f>
        <v>0</v>
      </c>
      <c r="GC127" s="463">
        <f>+COUNTIF(AV127,"&gt;0")*FTE</f>
        <v>0</v>
      </c>
      <c r="GD127" s="463">
        <f>+COUNTIF(AW127,"&gt;0")*FTE</f>
        <v>0</v>
      </c>
      <c r="GE127" s="463">
        <f>+COUNTIF(AX127,"&gt;0")*FTE</f>
        <v>0</v>
      </c>
      <c r="GF127" s="463">
        <f>+COUNTIF(AY127,"&gt;0")*FTE</f>
        <v>0</v>
      </c>
      <c r="GG127" s="463">
        <f>+COUNTIF(AZ127,"&gt;0")*FTE</f>
        <v>0</v>
      </c>
      <c r="GH127" s="463">
        <f>+COUNTIF(BA127,"&gt;0")*FTE</f>
        <v>0</v>
      </c>
      <c r="GI127" s="463">
        <f>+COUNTIF(BB127,"&gt;0")*FTE</f>
        <v>0</v>
      </c>
      <c r="GJ127" s="463">
        <f>+COUNTIF(BC127,"&gt;0")*FTE</f>
        <v>0</v>
      </c>
      <c r="GK127" s="463">
        <f>+COUNTIF(BD127,"&gt;0")*FTE</f>
        <v>0</v>
      </c>
      <c r="GL127" s="463">
        <f>+COUNTIF(BE127,"&gt;0")*FTE</f>
        <v>0</v>
      </c>
      <c r="GM127" s="463">
        <f>+COUNTIF(BF127,"&gt;0")*FTE</f>
        <v>0</v>
      </c>
      <c r="GN127" s="463">
        <f>+COUNTIF(BG127,"&gt;0")*FTE</f>
        <v>0</v>
      </c>
      <c r="GO127" s="463">
        <f>+COUNTIF(BH127,"&gt;0")*FTE</f>
        <v>0</v>
      </c>
      <c r="GP127" s="463">
        <f>+COUNTIF(BI127,"&gt;0")*FTE</f>
        <v>0</v>
      </c>
      <c r="GQ127" s="463">
        <f>+COUNTIF(BJ127,"&gt;0")*FTE</f>
        <v>0</v>
      </c>
      <c r="GR127" s="463">
        <f>+COUNTIF(BK127,"&gt;0")*FTE</f>
        <v>0</v>
      </c>
      <c r="GS127" s="463">
        <f>+COUNTIF(BL127,"&gt;0")*FTE</f>
        <v>0</v>
      </c>
      <c r="GT127" s="463">
        <f>+COUNTIF(BM127,"&gt;0")*FTE</f>
        <v>0</v>
      </c>
      <c r="GU127" s="463">
        <f>+COUNTIF(BN127,"&gt;0")*FTE</f>
        <v>0</v>
      </c>
      <c r="GV127" s="463">
        <f>+COUNTIF(BO127,"&gt;0")*FTE</f>
        <v>0</v>
      </c>
      <c r="GW127" s="463">
        <f>+COUNTIF(BP127,"&gt;0")*FTE</f>
        <v>0</v>
      </c>
      <c r="GX127" s="463">
        <f>+COUNTIF(BQ127,"&gt;0")*FTE</f>
        <v>0</v>
      </c>
      <c r="GY127" s="463">
        <f>+COUNTIF(BR127,"&gt;0")*FTE</f>
        <v>0</v>
      </c>
      <c r="GZ127" s="463">
        <f>+COUNTIF(BS127,"&gt;0")*FTE</f>
        <v>0</v>
      </c>
      <c r="HA127" s="463">
        <f>+COUNTIF(BT127,"&gt;0")*FTE</f>
        <v>0</v>
      </c>
      <c r="HB127" s="463">
        <f>+COUNTIF(BU127,"&gt;0")*FTE</f>
        <v>0</v>
      </c>
      <c r="HC127" s="463">
        <f>+COUNTIF(BV127,"&gt;0")*FTE</f>
        <v>0</v>
      </c>
      <c r="HD127" s="463">
        <f>+COUNTIF(BW127,"&gt;0")*FTE</f>
        <v>0</v>
      </c>
      <c r="HE127" s="463">
        <f>+COUNTIF(BX127,"&gt;0")*FTE</f>
        <v>0</v>
      </c>
      <c r="HF127" s="463">
        <f>+COUNTIF(BY127,"&gt;0")*FTE</f>
        <v>0</v>
      </c>
      <c r="HG127" s="463">
        <f>+COUNTIF(BZ127,"&gt;0")*FTE</f>
        <v>0</v>
      </c>
      <c r="HH127" s="463">
        <f>+COUNTIF(CA127,"&gt;0")*FTE</f>
        <v>0</v>
      </c>
      <c r="HI127" s="463">
        <f>+COUNTIF(CB127,"&gt;0")*FTE</f>
        <v>0</v>
      </c>
      <c r="HJ127" s="463">
        <f>+COUNTIF(CC127,"&gt;0")*FTE</f>
        <v>0</v>
      </c>
      <c r="HK127" s="463">
        <f>+COUNTIF(CD127,"&gt;0")*FTE</f>
        <v>0</v>
      </c>
      <c r="HL127" s="463">
        <f>+COUNTIF(CE127,"&gt;0")*FTE</f>
        <v>0</v>
      </c>
      <c r="HM127" s="463">
        <f>+COUNTIF(CF127,"&gt;0")*FTE</f>
        <v>0</v>
      </c>
      <c r="HN127" s="463">
        <f>+COUNTIF(CG127,"&gt;0")*FTE</f>
        <v>0</v>
      </c>
      <c r="HO127" s="463">
        <f>+COUNTIF(CH127,"&gt;0")*FTE</f>
        <v>0</v>
      </c>
      <c r="HP127" s="463">
        <f>+COUNTIF(CI127,"&gt;0")*FTE</f>
        <v>0</v>
      </c>
      <c r="HQ127" s="463">
        <f>+COUNTIF(CJ127,"&gt;0")*FTE</f>
        <v>0</v>
      </c>
      <c r="HR127" s="463">
        <f>+COUNTIF(CK127,"&gt;0")*FTE</f>
        <v>0</v>
      </c>
      <c r="HS127" s="463">
        <f>+COUNTIF(CL127,"&gt;0")*FTE</f>
        <v>0</v>
      </c>
      <c r="HT127" s="463">
        <f>+COUNTIF(CM127,"&gt;0")*FTE</f>
        <v>0</v>
      </c>
      <c r="HU127" s="463">
        <f>+COUNTIF(CN127,"&gt;0")*FTE</f>
        <v>0</v>
      </c>
      <c r="HV127" s="463">
        <f>+COUNTIF(CO127,"&gt;0")*FTE</f>
        <v>0</v>
      </c>
      <c r="HW127" s="463">
        <f>+COUNTIF(CP127,"&gt;0")*FTE</f>
        <v>0</v>
      </c>
      <c r="HX127" s="463">
        <f>+COUNTIF(CQ127,"&gt;0")*FTE</f>
        <v>0</v>
      </c>
      <c r="HY127" s="463">
        <f>+COUNTIF(CR127,"&gt;0")*FTE</f>
        <v>0</v>
      </c>
      <c r="HZ127" s="463">
        <f>+COUNTIF(CS127,"&gt;0")*FTE</f>
        <v>0</v>
      </c>
      <c r="IA127" s="463">
        <f>+COUNTIF(CT127,"&gt;0")*FTE</f>
        <v>0</v>
      </c>
      <c r="IB127" s="463">
        <f>+COUNTIF(CU127,"&gt;0")*FTE</f>
        <v>0</v>
      </c>
      <c r="IC127" s="463">
        <f>+COUNTIF(CV127,"&gt;0")*FTE</f>
        <v>0</v>
      </c>
      <c r="ID127" s="463">
        <f>+COUNTIF(CW127,"&gt;0")*FTE</f>
        <v>0</v>
      </c>
      <c r="IE127" s="463">
        <f>+COUNTIF(CX127,"&gt;0")*FTE</f>
        <v>0</v>
      </c>
      <c r="IF127" s="463">
        <f>+COUNTIF(CY127,"&gt;0")*FTE</f>
        <v>0</v>
      </c>
      <c r="IG127" s="463">
        <f>+COUNTIF(CZ127,"&gt;0")*FTE</f>
        <v>0</v>
      </c>
      <c r="IH127" s="463">
        <f>+COUNTIF(DA127,"&gt;0")*FTE</f>
        <v>0</v>
      </c>
      <c r="II127" s="463">
        <f>+COUNTIF(DB127,"&gt;0")*FTE</f>
        <v>0</v>
      </c>
      <c r="IJ127" s="463">
        <f>+COUNTIF(DC127,"&gt;0")*FTE</f>
        <v>0</v>
      </c>
      <c r="IK127" s="463">
        <f>+COUNTIF(DD127,"&gt;0")*FTE</f>
        <v>0</v>
      </c>
      <c r="IL127" s="463">
        <f>+COUNTIF(DE127,"&gt;0")*FTE</f>
        <v>0</v>
      </c>
      <c r="IM127" s="463">
        <f>+COUNTIF(DF127,"&gt;0")*FTE</f>
        <v>0</v>
      </c>
      <c r="IN127" s="463">
        <f>+COUNTIF(DG127,"&gt;0")*FTE</f>
        <v>0</v>
      </c>
      <c r="IO127" s="463">
        <f>+COUNTIF(DH127,"&gt;0")*FTE</f>
        <v>0</v>
      </c>
      <c r="IP127" s="463">
        <f>+COUNTIF(DI127,"&gt;0")*FTE</f>
        <v>0</v>
      </c>
      <c r="IQ127" s="463">
        <f>+COUNTIF(DJ127,"&gt;0")*FTE</f>
        <v>0</v>
      </c>
      <c r="IR127" s="463">
        <f>+COUNTIF(DK127,"&gt;0")*FTE</f>
        <v>0</v>
      </c>
      <c r="IS127" s="463">
        <f>+COUNTIF(DL127,"&gt;0")*FTE</f>
        <v>0</v>
      </c>
      <c r="IT127" s="463">
        <f>+COUNTIF(DM127,"&gt;0")*FTE</f>
        <v>0</v>
      </c>
      <c r="IU127" s="463">
        <f>+COUNTIF(DN127,"&gt;0")*FTE</f>
        <v>0</v>
      </c>
      <c r="IV127" s="463">
        <f>+COUNTIF(DO127,"&gt;0")*FTE</f>
        <v>0</v>
      </c>
      <c r="IW127" s="463">
        <f>+COUNTIF(DP127,"&gt;0")*FTE</f>
        <v>0</v>
      </c>
      <c r="IX127" s="463">
        <f>+COUNTIF(DQ127,"&gt;0")*FTE</f>
        <v>0</v>
      </c>
      <c r="IY127" s="463">
        <f>+COUNTIF(DR127,"&gt;0")*FTE</f>
        <v>0</v>
      </c>
      <c r="IZ127" s="463">
        <f>+COUNTIF(DS127,"&gt;0")*FTE</f>
        <v>0</v>
      </c>
      <c r="JA127" s="463">
        <f>+COUNTIF(DT127,"&gt;0")*FTE</f>
        <v>0</v>
      </c>
      <c r="JB127" s="463">
        <f>+COUNTIF(DU127,"&gt;0")*FTE</f>
        <v>0</v>
      </c>
      <c r="JC127" s="463">
        <f>+COUNTIF(DV127,"&gt;0")*FTE</f>
        <v>0</v>
      </c>
      <c r="JD127" s="463">
        <f>+COUNTIF(DW127,"&gt;0")*FTE</f>
        <v>0</v>
      </c>
      <c r="JE127" s="463">
        <f>+COUNTIF(DX127,"&gt;0")*FTE</f>
        <v>0</v>
      </c>
      <c r="JF127" s="463">
        <f>+COUNTIF(DY127,"&gt;0")*FTE</f>
        <v>0</v>
      </c>
      <c r="JG127" s="463">
        <f>+COUNTIF(DZ127,"&gt;0")*FTE</f>
        <v>0</v>
      </c>
      <c r="JH127" s="463">
        <f>+COUNTIF(EA127,"&gt;0")*FTE</f>
        <v>0</v>
      </c>
      <c r="JI127" s="463">
        <f>+COUNTIF(EB127,"&gt;0")*FTE</f>
        <v>0</v>
      </c>
      <c r="JJ127" s="463">
        <f>+COUNTIF(EC127,"&gt;0")*FTE</f>
        <v>0</v>
      </c>
      <c r="JK127" s="463">
        <f>+COUNTIF(ED127,"&gt;0")*FTE</f>
        <v>0</v>
      </c>
      <c r="JL127" s="463">
        <f>+COUNTIF(EE127,"&gt;0")*FTE</f>
        <v>0</v>
      </c>
      <c r="JM127" s="463">
        <f>+COUNTIF(EF127,"&gt;0")*FTE</f>
        <v>0</v>
      </c>
      <c r="JN127" s="463">
        <f>+COUNTIF(EG127,"&gt;0")*FTE</f>
        <v>0</v>
      </c>
      <c r="JO127" s="463">
        <f>+COUNTIF(EH127,"&gt;0")*FTE</f>
        <v>0</v>
      </c>
      <c r="JP127" s="463">
        <f>+COUNTIF(EI127,"&gt;0")*FTE</f>
        <v>0</v>
      </c>
      <c r="JQ127" s="463">
        <f>+COUNTIF(EJ127,"&gt;0")*FTE</f>
        <v>0</v>
      </c>
      <c r="JR127" s="463">
        <f>+COUNTIF(EK127,"&gt;0")*FTE</f>
        <v>0</v>
      </c>
      <c r="JS127" s="463">
        <f>+COUNTIF(EL127,"&gt;0")*FTE</f>
        <v>0</v>
      </c>
      <c r="JT127" s="463">
        <f>+COUNTIF(EM127,"&gt;0")*FTE</f>
        <v>0</v>
      </c>
      <c r="JU127" s="463">
        <f>+COUNTIF(EN127,"&gt;0")*FTE</f>
        <v>0</v>
      </c>
      <c r="JV127" s="463">
        <f>+COUNTIF(EO127,"&gt;0")*FTE</f>
        <v>0</v>
      </c>
      <c r="JW127" s="463">
        <f>+COUNTIF(EP127,"&gt;0")*FTE</f>
        <v>0</v>
      </c>
      <c r="JX127" s="463">
        <f>+COUNTIF(EQ127,"&gt;0")*FTE</f>
        <v>0</v>
      </c>
      <c r="JY127" s="463">
        <f>+COUNTIF(ER127,"&gt;0")*FTE</f>
        <v>0</v>
      </c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</row>
    <row r="128" ht="12.75" customHeight="1">
      <c r="A128" s="467"/>
      <c r="B128" s="464"/>
      <c r="C128" s="452"/>
      <c r="D128" s="202"/>
      <c r="E128" s="453"/>
      <c r="F128" s="202"/>
      <c r="G128" s="202"/>
      <c r="H128" s="202"/>
      <c r="I128" s="202"/>
      <c r="J128" s="454"/>
      <c r="K128" s="465">
        <f>+DATE((Starting_Year+F128-1)*ISNUMBER(F128)+2099*ISBLANK(F128),G128*ISNUMBER(G128)+12*ISBLANK(G128),1)</f>
        <v>73020</v>
      </c>
      <c r="L128" s="466">
        <f>+DATE((Starting_Year+H128-1)*ISNUMBER(H128)+2099*ISBLANK(H128),I128*ISNUMBER(I128)+12*ISBLANK(I128),1)</f>
        <v>73020</v>
      </c>
      <c r="M128" s="171">
        <f t="shared" si="98"/>
        <v>0</v>
      </c>
      <c r="N128" s="458" t="str">
        <f t="shared" si="99"/>
        <v/>
      </c>
      <c r="O128" s="82"/>
      <c r="P128" s="459"/>
      <c r="Q128" s="460">
        <f>(Q$70&gt;=Hire_Date)*Monthly_Salary+(AND(Q$68&lt;&gt;Hire_Month)*P128+AND(Q$68=Hire_Month,P128&gt;0)*P128*(1+Annual_Cost_of_Living_Adjustment))*(End_Date&gt;=Q$70)</f>
        <v>0</v>
      </c>
      <c r="R128" s="460">
        <f>(R$70=Hire_Date)*Monthly_Salary+(AND(R$68&lt;&gt;Hire_Month)*Q128+AND(R$68=Hire_Month,Q128&gt;0)*Q128*(1+Annual_Cost_of_Living_Adjustment))*(End_Date&gt;=R$70)</f>
        <v>0</v>
      </c>
      <c r="S128" s="460">
        <f>(S$70=Hire_Date)*Monthly_Salary+(AND(S$68&lt;&gt;Hire_Month)*R128+AND(S$68=Hire_Month,R128&gt;0)*R128*(1+Annual_Cost_of_Living_Adjustment))*(End_Date&gt;=S$70)</f>
        <v>0</v>
      </c>
      <c r="T128" s="460">
        <f>(T$70=Hire_Date)*Monthly_Salary+(AND(T$68&lt;&gt;Hire_Month)*S128+AND(T$68=Hire_Month,S128&gt;0)*S128*(1+Annual_Cost_of_Living_Adjustment))*(End_Date&gt;=T$70)</f>
        <v>0</v>
      </c>
      <c r="U128" s="460">
        <f>(U$70=Hire_Date)*Monthly_Salary+(AND(U$68&lt;&gt;Hire_Month)*T128+AND(U$68=Hire_Month,T128&gt;0)*T128*(1+Annual_Cost_of_Living_Adjustment))*(End_Date&gt;=U$70)</f>
        <v>0</v>
      </c>
      <c r="V128" s="460">
        <f>(V$70=Hire_Date)*Monthly_Salary+(AND(V$68&lt;&gt;Hire_Month)*U128+AND(V$68=Hire_Month,U128&gt;0)*U128*(1+Annual_Cost_of_Living_Adjustment))*(End_Date&gt;=V$70)</f>
        <v>0</v>
      </c>
      <c r="W128" s="460">
        <f>(W$70=Hire_Date)*Monthly_Salary+(AND(W$68&lt;&gt;Hire_Month)*V128+AND(W$68=Hire_Month,V128&gt;0)*V128*(1+Annual_Cost_of_Living_Adjustment))*(End_Date&gt;=W$70)</f>
        <v>0</v>
      </c>
      <c r="X128" s="460">
        <f>(X$70=Hire_Date)*Monthly_Salary+(AND(X$68&lt;&gt;Hire_Month)*W128+AND(X$68=Hire_Month,W128&gt;0)*W128*(1+Annual_Cost_of_Living_Adjustment))*(End_Date&gt;=X$70)</f>
        <v>0</v>
      </c>
      <c r="Y128" s="460">
        <f>(Y$70=Hire_Date)*Monthly_Salary+(AND(Y$68&lt;&gt;Hire_Month)*X128+AND(Y$68=Hire_Month,X128&gt;0)*X128*(1+Annual_Cost_of_Living_Adjustment))*(End_Date&gt;=Y$70)</f>
        <v>0</v>
      </c>
      <c r="Z128" s="460">
        <f>(Z$70=Hire_Date)*Monthly_Salary+(AND(Z$68&lt;&gt;Hire_Month)*Y128+AND(Z$68=Hire_Month,Y128&gt;0)*Y128*(1+Annual_Cost_of_Living_Adjustment))*(End_Date&gt;=Z$70)</f>
        <v>0</v>
      </c>
      <c r="AA128" s="460">
        <f>(AA$70=Hire_Date)*Monthly_Salary+(AND(AA$68&lt;&gt;Hire_Month)*Z128+AND(AA$68=Hire_Month,Z128&gt;0)*Z128*(1+Annual_Cost_of_Living_Adjustment))*(End_Date&gt;=AA$70)</f>
        <v>0</v>
      </c>
      <c r="AB128" s="460">
        <f>(AB$70=Hire_Date)*Monthly_Salary+(AND(AB$68&lt;&gt;Hire_Month)*AA128+AND(AB$68=Hire_Month,AA128&gt;0)*AA128*(1+Annual_Cost_of_Living_Adjustment))*(End_Date&gt;=AB$70)</f>
        <v>0</v>
      </c>
      <c r="AC128" s="460">
        <f>(AC$70=Hire_Date)*Monthly_Salary+(AND(AC$68&lt;&gt;Hire_Month)*AB128+AND(AC$68=Hire_Month,AB128&gt;0)*AB128*(1+Annual_Cost_of_Living_Adjustment))*(End_Date&gt;=AC$70)</f>
        <v>0</v>
      </c>
      <c r="AD128" s="460">
        <f>(AD$70=Hire_Date)*Monthly_Salary+(AND(AD$68&lt;&gt;Hire_Month)*AC128+AND(AD$68=Hire_Month,AC128&gt;0)*AC128*(1+Annual_Cost_of_Living_Adjustment))*(End_Date&gt;=AD$70)</f>
        <v>0</v>
      </c>
      <c r="AE128" s="460">
        <f>(AE$70=Hire_Date)*Monthly_Salary+(AND(AE$68&lt;&gt;Hire_Month)*AD128+AND(AE$68=Hire_Month,AD128&gt;0)*AD128*(1+Annual_Cost_of_Living_Adjustment))*(End_Date&gt;=AE$70)</f>
        <v>0</v>
      </c>
      <c r="AF128" s="460">
        <f>(AF$70=Hire_Date)*Monthly_Salary+(AND(AF$68&lt;&gt;Hire_Month)*AE128+AND(AF$68=Hire_Month,AE128&gt;0)*AE128*(1+Annual_Cost_of_Living_Adjustment))*(End_Date&gt;=AF$70)</f>
        <v>0</v>
      </c>
      <c r="AG128" s="460">
        <f>(AG$70=Hire_Date)*Monthly_Salary+(AND(AG$68&lt;&gt;Hire_Month)*AF128+AND(AG$68=Hire_Month,AF128&gt;0)*AF128*(1+Annual_Cost_of_Living_Adjustment))*(End_Date&gt;=AG$70)</f>
        <v>0</v>
      </c>
      <c r="AH128" s="460">
        <f>(AH$70=Hire_Date)*Monthly_Salary+(AND(AH$68&lt;&gt;Hire_Month)*AG128+AND(AH$68=Hire_Month,AG128&gt;0)*AG128*(1+Annual_Cost_of_Living_Adjustment))*(End_Date&gt;=AH$70)</f>
        <v>0</v>
      </c>
      <c r="AI128" s="460">
        <f>(AI$70=Hire_Date)*Monthly_Salary+(AND(AI$68&lt;&gt;Hire_Month)*AH128+AND(AI$68=Hire_Month,AH128&gt;0)*AH128*(1+Annual_Cost_of_Living_Adjustment))*(End_Date&gt;=AI$70)</f>
        <v>0</v>
      </c>
      <c r="AJ128" s="460">
        <f>(AJ$70=Hire_Date)*Monthly_Salary+(AND(AJ$68&lt;&gt;Hire_Month)*AI128+AND(AJ$68=Hire_Month,AI128&gt;0)*AI128*(1+Annual_Cost_of_Living_Adjustment))*(End_Date&gt;=AJ$70)</f>
        <v>0</v>
      </c>
      <c r="AK128" s="460">
        <f>(AK$70=Hire_Date)*Monthly_Salary+(AND(AK$68&lt;&gt;Hire_Month)*AJ128+AND(AK$68=Hire_Month,AJ128&gt;0)*AJ128*(1+Annual_Cost_of_Living_Adjustment))*(End_Date&gt;=AK$70)</f>
        <v>0</v>
      </c>
      <c r="AL128" s="460">
        <f>(AL$70=Hire_Date)*Monthly_Salary+(AND(AL$68&lt;&gt;Hire_Month)*AK128+AND(AL$68=Hire_Month,AK128&gt;0)*AK128*(1+Annual_Cost_of_Living_Adjustment))*(End_Date&gt;=AL$70)</f>
        <v>0</v>
      </c>
      <c r="AM128" s="460">
        <f>(AM$70=Hire_Date)*Monthly_Salary+(AND(AM$68&lt;&gt;Hire_Month)*AL128+AND(AM$68=Hire_Month,AL128&gt;0)*AL128*(1+Annual_Cost_of_Living_Adjustment))*(End_Date&gt;=AM$70)</f>
        <v>0</v>
      </c>
      <c r="AN128" s="460">
        <f>(AN$70=Hire_Date)*Monthly_Salary+(AND(AN$68&lt;&gt;Hire_Month)*AM128+AND(AN$68=Hire_Month,AM128&gt;0)*AM128*(1+Annual_Cost_of_Living_Adjustment))*(End_Date&gt;=AN$70)</f>
        <v>0</v>
      </c>
      <c r="AO128" s="460">
        <f>(AO$70=Hire_Date)*Monthly_Salary+(AND(AO$68&lt;&gt;Hire_Month)*AN128+AND(AO$68=Hire_Month,AN128&gt;0)*AN128*(1+Annual_Cost_of_Living_Adjustment))*(End_Date&gt;=AO$70)</f>
        <v>0</v>
      </c>
      <c r="AP128" s="460">
        <f>(AP$70=Hire_Date)*Monthly_Salary+(AND(AP$68&lt;&gt;Hire_Month)*AO128+AND(AP$68=Hire_Month,AO128&gt;0)*AO128*(1+Annual_Cost_of_Living_Adjustment))*(End_Date&gt;=AP$70)</f>
        <v>0</v>
      </c>
      <c r="AQ128" s="460">
        <f>(AQ$70=Hire_Date)*Monthly_Salary+(AND(AQ$68&lt;&gt;Hire_Month)*AP128+AND(AQ$68=Hire_Month,AP128&gt;0)*AP128*(1+Annual_Cost_of_Living_Adjustment))*(End_Date&gt;=AQ$70)</f>
        <v>0</v>
      </c>
      <c r="AR128" s="460">
        <f>(AR$70=Hire_Date)*Monthly_Salary+(AND(AR$68&lt;&gt;Hire_Month)*AQ128+AND(AR$68=Hire_Month,AQ128&gt;0)*AQ128*(1+Annual_Cost_of_Living_Adjustment))*(End_Date&gt;=AR$70)</f>
        <v>0</v>
      </c>
      <c r="AS128" s="460">
        <f>(AS$70=Hire_Date)*Monthly_Salary+(AND(AS$68&lt;&gt;Hire_Month)*AR128+AND(AS$68=Hire_Month,AR128&gt;0)*AR128*(1+Annual_Cost_of_Living_Adjustment))*(End_Date&gt;=AS$70)</f>
        <v>0</v>
      </c>
      <c r="AT128" s="460">
        <f>(AT$70=Hire_Date)*Monthly_Salary+(AND(AT$68&lt;&gt;Hire_Month)*AS128+AND(AT$68=Hire_Month,AS128&gt;0)*AS128*(1+Annual_Cost_of_Living_Adjustment))*(End_Date&gt;=AT$70)</f>
        <v>0</v>
      </c>
      <c r="AU128" s="460">
        <f>(AU$70=Hire_Date)*Monthly_Salary+(AND(AU$68&lt;&gt;Hire_Month)*AT128+AND(AU$68=Hire_Month,AT128&gt;0)*AT128*(1+Annual_Cost_of_Living_Adjustment))*(End_Date&gt;=AU$70)</f>
        <v>0</v>
      </c>
      <c r="AV128" s="460">
        <f>(AV$70=Hire_Date)*Monthly_Salary+(AND(AV$68&lt;&gt;Hire_Month)*AU128+AND(AV$68=Hire_Month,AU128&gt;0)*AU128*(1+Annual_Cost_of_Living_Adjustment))*(End_Date&gt;=AV$70)</f>
        <v>0</v>
      </c>
      <c r="AW128" s="460">
        <f>(AW$70=Hire_Date)*Monthly_Salary+(AND(AW$68&lt;&gt;Hire_Month)*AV128+AND(AW$68=Hire_Month,AV128&gt;0)*AV128*(1+Annual_Cost_of_Living_Adjustment))*(End_Date&gt;=AW$70)</f>
        <v>0</v>
      </c>
      <c r="AX128" s="460">
        <f>(AX$70=Hire_Date)*Monthly_Salary+(AND(AX$68&lt;&gt;Hire_Month)*AW128+AND(AX$68=Hire_Month,AW128&gt;0)*AW128*(1+Annual_Cost_of_Living_Adjustment))*(End_Date&gt;=AX$70)</f>
        <v>0</v>
      </c>
      <c r="AY128" s="460">
        <f>(AY$70=Hire_Date)*Monthly_Salary+(AND(AY$68&lt;&gt;Hire_Month)*AX128+AND(AY$68=Hire_Month,AX128&gt;0)*AX128*(1+Annual_Cost_of_Living_Adjustment))*(End_Date&gt;=AY$70)</f>
        <v>0</v>
      </c>
      <c r="AZ128" s="460">
        <f>(AZ$70=Hire_Date)*Monthly_Salary+(AND(AZ$68&lt;&gt;Hire_Month)*AY128+AND(AZ$68=Hire_Month,AY128&gt;0)*AY128*(1+Annual_Cost_of_Living_Adjustment))*(End_Date&gt;=AZ$70)</f>
        <v>0</v>
      </c>
      <c r="BA128" s="460">
        <f>(BA$70=Hire_Date)*Monthly_Salary+(AND(BA$68&lt;&gt;Hire_Month)*AZ128+AND(BA$68=Hire_Month,AZ128&gt;0)*AZ128*(1+Annual_Cost_of_Living_Adjustment))*(End_Date&gt;=BA$70)</f>
        <v>0</v>
      </c>
      <c r="BB128" s="460">
        <f>(BB$70=Hire_Date)*Monthly_Salary+(AND(BB$68&lt;&gt;Hire_Month)*BA128+AND(BB$68=Hire_Month,BA128&gt;0)*BA128*(1+Annual_Cost_of_Living_Adjustment))*(End_Date&gt;=BB$70)</f>
        <v>0</v>
      </c>
      <c r="BC128" s="460">
        <f>(BC$70=Hire_Date)*Monthly_Salary+(AND(BC$68&lt;&gt;Hire_Month)*BB128+AND(BC$68=Hire_Month,BB128&gt;0)*BB128*(1+Annual_Cost_of_Living_Adjustment))*(End_Date&gt;=BC$70)</f>
        <v>0</v>
      </c>
      <c r="BD128" s="460">
        <f>(BD$70=Hire_Date)*Monthly_Salary+(AND(BD$68&lt;&gt;Hire_Month)*BC128+AND(BD$68=Hire_Month,BC128&gt;0)*BC128*(1+Annual_Cost_of_Living_Adjustment))*(End_Date&gt;=BD$70)</f>
        <v>0</v>
      </c>
      <c r="BE128" s="460">
        <f>(BE$70=Hire_Date)*Monthly_Salary+(AND(BE$68&lt;&gt;Hire_Month)*BD128+AND(BE$68=Hire_Month,BD128&gt;0)*BD128*(1+Annual_Cost_of_Living_Adjustment))*(End_Date&gt;=BE$70)</f>
        <v>0</v>
      </c>
      <c r="BF128" s="460">
        <f>(BF$70=Hire_Date)*Monthly_Salary+(AND(BF$68&lt;&gt;Hire_Month)*BE128+AND(BF$68=Hire_Month,BE128&gt;0)*BE128*(1+Annual_Cost_of_Living_Adjustment))*(End_Date&gt;=BF$70)</f>
        <v>0</v>
      </c>
      <c r="BG128" s="460">
        <f>(BG$70=Hire_Date)*Monthly_Salary+(AND(BG$68&lt;&gt;Hire_Month)*BF128+AND(BG$68=Hire_Month,BF128&gt;0)*BF128*(1+Annual_Cost_of_Living_Adjustment))*(End_Date&gt;=BG$70)</f>
        <v>0</v>
      </c>
      <c r="BH128" s="460">
        <f>(BH$70=Hire_Date)*Monthly_Salary+(AND(BH$68&lt;&gt;Hire_Month)*BG128+AND(BH$68=Hire_Month,BG128&gt;0)*BG128*(1+Annual_Cost_of_Living_Adjustment))*(End_Date&gt;=BH$70)</f>
        <v>0</v>
      </c>
      <c r="BI128" s="460">
        <f>(BI$70=Hire_Date)*Monthly_Salary+(AND(BI$68&lt;&gt;Hire_Month)*BH128+AND(BI$68=Hire_Month,BH128&gt;0)*BH128*(1+Annual_Cost_of_Living_Adjustment))*(End_Date&gt;=BI$70)</f>
        <v>0</v>
      </c>
      <c r="BJ128" s="460">
        <f>(BJ$70=Hire_Date)*Monthly_Salary+(AND(BJ$68&lt;&gt;Hire_Month)*BI128+AND(BJ$68=Hire_Month,BI128&gt;0)*BI128*(1+Annual_Cost_of_Living_Adjustment))*(End_Date&gt;=BJ$70)</f>
        <v>0</v>
      </c>
      <c r="BK128" s="460">
        <f>(BK$70=Hire_Date)*Monthly_Salary+(AND(BK$68&lt;&gt;Hire_Month)*BJ128+AND(BK$68=Hire_Month,BJ128&gt;0)*BJ128*(1+Annual_Cost_of_Living_Adjustment))*(End_Date&gt;=BK$70)</f>
        <v>0</v>
      </c>
      <c r="BL128" s="460">
        <f>(BL$70=Hire_Date)*Monthly_Salary+(AND(BL$68&lt;&gt;Hire_Month)*BK128+AND(BL$68=Hire_Month,BK128&gt;0)*BK128*(1+Annual_Cost_of_Living_Adjustment))*(End_Date&gt;=BL$70)</f>
        <v>0</v>
      </c>
      <c r="BM128" s="460">
        <f>(BM$70=Hire_Date)*Monthly_Salary+(AND(BM$68&lt;&gt;Hire_Month)*BL128+AND(BM$68=Hire_Month,BL128&gt;0)*BL128*(1+Annual_Cost_of_Living_Adjustment))*(End_Date&gt;=BM$70)</f>
        <v>0</v>
      </c>
      <c r="BN128" s="460">
        <f>(BN$70=Hire_Date)*Monthly_Salary+(AND(BN$68&lt;&gt;Hire_Month)*BM128+AND(BN$68=Hire_Month,BM128&gt;0)*BM128*(1+Annual_Cost_of_Living_Adjustment))*(End_Date&gt;=BN$70)</f>
        <v>0</v>
      </c>
      <c r="BO128" s="460">
        <f>(BO$70=Hire_Date)*Monthly_Salary+(AND(BO$68&lt;&gt;Hire_Month)*BN128+AND(BO$68=Hire_Month,BN128&gt;0)*BN128*(1+Annual_Cost_of_Living_Adjustment))*(End_Date&gt;=BO$70)</f>
        <v>0</v>
      </c>
      <c r="BP128" s="460">
        <f>(BP$70=Hire_Date)*Monthly_Salary+(AND(BP$68&lt;&gt;Hire_Month)*BO128+AND(BP$68=Hire_Month,BO128&gt;0)*BO128*(1+Annual_Cost_of_Living_Adjustment))*(End_Date&gt;=BP$70)</f>
        <v>0</v>
      </c>
      <c r="BQ128" s="460">
        <f>(BQ$70=Hire_Date)*Monthly_Salary+(AND(BQ$68&lt;&gt;Hire_Month)*BP128+AND(BQ$68=Hire_Month,BP128&gt;0)*BP128*(1+Annual_Cost_of_Living_Adjustment))*(End_Date&gt;=BQ$70)</f>
        <v>0</v>
      </c>
      <c r="BR128" s="460">
        <f>(BR$70=Hire_Date)*Monthly_Salary+(AND(BR$68&lt;&gt;Hire_Month)*BQ128+AND(BR$68=Hire_Month,BQ128&gt;0)*BQ128*(1+Annual_Cost_of_Living_Adjustment))*(End_Date&gt;=BR$70)</f>
        <v>0</v>
      </c>
      <c r="BS128" s="460">
        <f>(BS$70=Hire_Date)*Monthly_Salary+(AND(BS$68&lt;&gt;Hire_Month)*BR128+AND(BS$68=Hire_Month,BR128&gt;0)*BR128*(1+Annual_Cost_of_Living_Adjustment))*(End_Date&gt;=BS$70)</f>
        <v>0</v>
      </c>
      <c r="BT128" s="460">
        <f>(BT$70=Hire_Date)*Monthly_Salary+(AND(BT$68&lt;&gt;Hire_Month)*BS128+AND(BT$68=Hire_Month,BS128&gt;0)*BS128*(1+Annual_Cost_of_Living_Adjustment))*(End_Date&gt;=BT$70)</f>
        <v>0</v>
      </c>
      <c r="BU128" s="460">
        <f>(BU$70=Hire_Date)*Monthly_Salary+(AND(BU$68&lt;&gt;Hire_Month)*BT128+AND(BU$68=Hire_Month,BT128&gt;0)*BT128*(1+Annual_Cost_of_Living_Adjustment))*(End_Date&gt;=BU$70)</f>
        <v>0</v>
      </c>
      <c r="BV128" s="460">
        <f>(BV$70=Hire_Date)*Monthly_Salary+(AND(BV$68&lt;&gt;Hire_Month)*BU128+AND(BV$68=Hire_Month,BU128&gt;0)*BU128*(1+Annual_Cost_of_Living_Adjustment))*(End_Date&gt;=BV$70)</f>
        <v>0</v>
      </c>
      <c r="BW128" s="460">
        <f>(BW$70=Hire_Date)*Monthly_Salary+(AND(BW$68&lt;&gt;Hire_Month)*BV128+AND(BW$68=Hire_Month,BV128&gt;0)*BV128*(1+Annual_Cost_of_Living_Adjustment))*(End_Date&gt;=BW$70)</f>
        <v>0</v>
      </c>
      <c r="BX128" s="460">
        <f>(BX$70=Hire_Date)*Monthly_Salary+(AND(BX$68&lt;&gt;Hire_Month)*BW128+AND(BX$68=Hire_Month,BW128&gt;0)*BW128*(1+Annual_Cost_of_Living_Adjustment))*(End_Date&gt;=BX$70)</f>
        <v>0</v>
      </c>
      <c r="BY128" s="460">
        <f>(BY$70=Hire_Date)*Monthly_Salary+(AND(BY$68&lt;&gt;Hire_Month)*BX128+AND(BY$68=Hire_Month,BX128&gt;0)*BX128*(1+Annual_Cost_of_Living_Adjustment))*(End_Date&gt;=BY$70)</f>
        <v>0</v>
      </c>
      <c r="BZ128" s="460">
        <f>(BZ$70=Hire_Date)*Monthly_Salary+(AND(BZ$68&lt;&gt;Hire_Month)*BY128+AND(BZ$68=Hire_Month,BY128&gt;0)*BY128*(1+Annual_Cost_of_Living_Adjustment))*(End_Date&gt;=BZ$70)</f>
        <v>0</v>
      </c>
      <c r="CA128" s="460">
        <f>(CA$70=Hire_Date)*Monthly_Salary+(AND(CA$68&lt;&gt;Hire_Month)*BZ128+AND(CA$68=Hire_Month,BZ128&gt;0)*BZ128*(1+Annual_Cost_of_Living_Adjustment))*(End_Date&gt;=CA$70)</f>
        <v>0</v>
      </c>
      <c r="CB128" s="460">
        <f>(CB$70=Hire_Date)*Monthly_Salary+(AND(CB$68&lt;&gt;Hire_Month)*CA128+AND(CB$68=Hire_Month,CA128&gt;0)*CA128*(1+Annual_Cost_of_Living_Adjustment))*(End_Date&gt;=CB$70)</f>
        <v>0</v>
      </c>
      <c r="CC128" s="460">
        <f>(CC$70=Hire_Date)*Monthly_Salary+(AND(CC$68&lt;&gt;Hire_Month)*CB128+AND(CC$68=Hire_Month,CB128&gt;0)*CB128*(1+Annual_Cost_of_Living_Adjustment))*(End_Date&gt;=CC$70)</f>
        <v>0</v>
      </c>
      <c r="CD128" s="460">
        <f>(CD$70=Hire_Date)*Monthly_Salary+(AND(CD$68&lt;&gt;Hire_Month)*CC128+AND(CD$68=Hire_Month,CC128&gt;0)*CC128*(1+Annual_Cost_of_Living_Adjustment))*(End_Date&gt;=CD$70)</f>
        <v>0</v>
      </c>
      <c r="CE128" s="460">
        <f>(CE$70=Hire_Date)*Monthly_Salary+(AND(CE$68&lt;&gt;Hire_Month)*CD128+AND(CE$68=Hire_Month,CD128&gt;0)*CD128*(1+Annual_Cost_of_Living_Adjustment))*(End_Date&gt;=CE$70)</f>
        <v>0</v>
      </c>
      <c r="CF128" s="460">
        <f>(CF$70=Hire_Date)*Monthly_Salary+(AND(CF$68&lt;&gt;Hire_Month)*CE128+AND(CF$68=Hire_Month,CE128&gt;0)*CE128*(1+Annual_Cost_of_Living_Adjustment))*(End_Date&gt;=CF$70)</f>
        <v>0</v>
      </c>
      <c r="CG128" s="460">
        <f>(CG$70=Hire_Date)*Monthly_Salary+(AND(CG$68&lt;&gt;Hire_Month)*CF128+AND(CG$68=Hire_Month,CF128&gt;0)*CF128*(1+Annual_Cost_of_Living_Adjustment))*(End_Date&gt;=CG$70)</f>
        <v>0</v>
      </c>
      <c r="CH128" s="460">
        <f>(CH$70=Hire_Date)*Monthly_Salary+(AND(CH$68&lt;&gt;Hire_Month)*CG128+AND(CH$68=Hire_Month,CG128&gt;0)*CG128*(1+Annual_Cost_of_Living_Adjustment))*(End_Date&gt;=CH$70)</f>
        <v>0</v>
      </c>
      <c r="CI128" s="460">
        <f>(CI$70=Hire_Date)*Monthly_Salary+(AND(CI$68&lt;&gt;Hire_Month)*CH128+AND(CI$68=Hire_Month,CH128&gt;0)*CH128*(1+Annual_Cost_of_Living_Adjustment))*(End_Date&gt;=CI$70)</f>
        <v>0</v>
      </c>
      <c r="CJ128" s="460">
        <f>(CJ$70=Hire_Date)*Monthly_Salary+(AND(CJ$68&lt;&gt;Hire_Month)*CI128+AND(CJ$68=Hire_Month,CI128&gt;0)*CI128*(1+Annual_Cost_of_Living_Adjustment))*(End_Date&gt;=CJ$70)</f>
        <v>0</v>
      </c>
      <c r="CK128" s="460">
        <f>(CK$70=Hire_Date)*Monthly_Salary+(AND(CK$68&lt;&gt;Hire_Month)*CJ128+AND(CK$68=Hire_Month,CJ128&gt;0)*CJ128*(1+Annual_Cost_of_Living_Adjustment))*(End_Date&gt;=CK$70)</f>
        <v>0</v>
      </c>
      <c r="CL128" s="460">
        <f>(CL$70=Hire_Date)*Monthly_Salary+(AND(CL$68&lt;&gt;Hire_Month)*CK128+AND(CL$68=Hire_Month,CK128&gt;0)*CK128*(1+Annual_Cost_of_Living_Adjustment))*(End_Date&gt;=CL$70)</f>
        <v>0</v>
      </c>
      <c r="CM128" s="460">
        <f>(CM$70=Hire_Date)*Monthly_Salary+(AND(CM$68&lt;&gt;Hire_Month)*CL128+AND(CM$68=Hire_Month,CL128&gt;0)*CL128*(1+Annual_Cost_of_Living_Adjustment))*(End_Date&gt;=CM$70)</f>
        <v>0</v>
      </c>
      <c r="CN128" s="460">
        <f>(CN$70=Hire_Date)*Monthly_Salary+(AND(CN$68&lt;&gt;Hire_Month)*CM128+AND(CN$68=Hire_Month,CM128&gt;0)*CM128*(1+Annual_Cost_of_Living_Adjustment))*(End_Date&gt;=CN$70)</f>
        <v>0</v>
      </c>
      <c r="CO128" s="460">
        <f>(CO$70=Hire_Date)*Monthly_Salary+(AND(CO$68&lt;&gt;Hire_Month)*CN128+AND(CO$68=Hire_Month,CN128&gt;0)*CN128*(1+Annual_Cost_of_Living_Adjustment))*(End_Date&gt;=CO$70)</f>
        <v>0</v>
      </c>
      <c r="CP128" s="460">
        <f>(CP$70=Hire_Date)*Monthly_Salary+(AND(CP$68&lt;&gt;Hire_Month)*CO128+AND(CP$68=Hire_Month,CO128&gt;0)*CO128*(1+Annual_Cost_of_Living_Adjustment))*(End_Date&gt;=CP$70)</f>
        <v>0</v>
      </c>
      <c r="CQ128" s="460">
        <f>(CQ$70=Hire_Date)*Monthly_Salary+(AND(CQ$68&lt;&gt;Hire_Month)*CP128+AND(CQ$68=Hire_Month,CP128&gt;0)*CP128*(1+Annual_Cost_of_Living_Adjustment))*(End_Date&gt;=CQ$70)</f>
        <v>0</v>
      </c>
      <c r="CR128" s="460">
        <f>(CR$70=Hire_Date)*Monthly_Salary+(AND(CR$68&lt;&gt;Hire_Month)*CQ128+AND(CR$68=Hire_Month,CQ128&gt;0)*CQ128*(1+Annual_Cost_of_Living_Adjustment))*(End_Date&gt;=CR$70)</f>
        <v>0</v>
      </c>
      <c r="CS128" s="460">
        <f>(CS$70=Hire_Date)*Monthly_Salary+(AND(CS$68&lt;&gt;Hire_Month)*CR128+AND(CS$68=Hire_Month,CR128&gt;0)*CR128*(1+Annual_Cost_of_Living_Adjustment))*(End_Date&gt;=CS$70)</f>
        <v>0</v>
      </c>
      <c r="CT128" s="460">
        <f>(CT$70=Hire_Date)*Monthly_Salary+(AND(CT$68&lt;&gt;Hire_Month)*CS128+AND(CT$68=Hire_Month,CS128&gt;0)*CS128*(1+Annual_Cost_of_Living_Adjustment))*(End_Date&gt;=CT$70)</f>
        <v>0</v>
      </c>
      <c r="CU128" s="460">
        <f>(CU$70=Hire_Date)*Monthly_Salary+(AND(CU$68&lt;&gt;Hire_Month)*CT128+AND(CU$68=Hire_Month,CT128&gt;0)*CT128*(1+Annual_Cost_of_Living_Adjustment))*(End_Date&gt;=CU$70)</f>
        <v>0</v>
      </c>
      <c r="CV128" s="460">
        <f>(CV$70=Hire_Date)*Monthly_Salary+(AND(CV$68&lt;&gt;Hire_Month)*CU128+AND(CV$68=Hire_Month,CU128&gt;0)*CU128*(1+Annual_Cost_of_Living_Adjustment))*(End_Date&gt;=CV$70)</f>
        <v>0</v>
      </c>
      <c r="CW128" s="460">
        <f>(CW$70=Hire_Date)*Monthly_Salary+(AND(CW$68&lt;&gt;Hire_Month)*CV128+AND(CW$68=Hire_Month,CV128&gt;0)*CV128*(1+Annual_Cost_of_Living_Adjustment))*(End_Date&gt;=CW$70)</f>
        <v>0</v>
      </c>
      <c r="CX128" s="460">
        <f>(CX$70=Hire_Date)*Monthly_Salary+(AND(CX$68&lt;&gt;Hire_Month)*CW128+AND(CX$68=Hire_Month,CW128&gt;0)*CW128*(1+Annual_Cost_of_Living_Adjustment))*(End_Date&gt;=CX$70)</f>
        <v>0</v>
      </c>
      <c r="CY128" s="460">
        <f>(CY$70=Hire_Date)*Monthly_Salary+(AND(CY$68&lt;&gt;Hire_Month)*CX128+AND(CY$68=Hire_Month,CX128&gt;0)*CX128*(1+Annual_Cost_of_Living_Adjustment))*(End_Date&gt;=CY$70)</f>
        <v>0</v>
      </c>
      <c r="CZ128" s="460">
        <f>(CZ$70=Hire_Date)*Monthly_Salary+(AND(CZ$68&lt;&gt;Hire_Month)*CY128+AND(CZ$68=Hire_Month,CY128&gt;0)*CY128*(1+Annual_Cost_of_Living_Adjustment))*(End_Date&gt;=CZ$70)</f>
        <v>0</v>
      </c>
      <c r="DA128" s="460">
        <f>(DA$70=Hire_Date)*Monthly_Salary+(AND(DA$68&lt;&gt;Hire_Month)*CZ128+AND(DA$68=Hire_Month,CZ128&gt;0)*CZ128*(1+Annual_Cost_of_Living_Adjustment))*(End_Date&gt;=DA$70)</f>
        <v>0</v>
      </c>
      <c r="DB128" s="460">
        <f>(DB$70=Hire_Date)*Monthly_Salary+(AND(DB$68&lt;&gt;Hire_Month)*DA128+AND(DB$68=Hire_Month,DA128&gt;0)*DA128*(1+Annual_Cost_of_Living_Adjustment))*(End_Date&gt;=DB$70)</f>
        <v>0</v>
      </c>
      <c r="DC128" s="460">
        <f>(DC$70=Hire_Date)*Monthly_Salary+(AND(DC$68&lt;&gt;Hire_Month)*DB128+AND(DC$68=Hire_Month,DB128&gt;0)*DB128*(1+Annual_Cost_of_Living_Adjustment))*(End_Date&gt;=DC$70)</f>
        <v>0</v>
      </c>
      <c r="DD128" s="460">
        <f>(DD$70=Hire_Date)*Monthly_Salary+(AND(DD$68&lt;&gt;Hire_Month)*DC128+AND(DD$68=Hire_Month,DC128&gt;0)*DC128*(1+Annual_Cost_of_Living_Adjustment))*(End_Date&gt;=DD$70)</f>
        <v>0</v>
      </c>
      <c r="DE128" s="460">
        <f>(DE$70=Hire_Date)*Monthly_Salary+(AND(DE$68&lt;&gt;Hire_Month)*DD128+AND(DE$68=Hire_Month,DD128&gt;0)*DD128*(1+Annual_Cost_of_Living_Adjustment))*(End_Date&gt;=DE$70)</f>
        <v>0</v>
      </c>
      <c r="DF128" s="460">
        <f>(DF$70=Hire_Date)*Monthly_Salary+(AND(DF$68&lt;&gt;Hire_Month)*DE128+AND(DF$68=Hire_Month,DE128&gt;0)*DE128*(1+Annual_Cost_of_Living_Adjustment))*(End_Date&gt;=DF$70)</f>
        <v>0</v>
      </c>
      <c r="DG128" s="460">
        <f>(DG$70=Hire_Date)*Monthly_Salary+(AND(DG$68&lt;&gt;Hire_Month)*DF128+AND(DG$68=Hire_Month,DF128&gt;0)*DF128*(1+Annual_Cost_of_Living_Adjustment))*(End_Date&gt;=DG$70)</f>
        <v>0</v>
      </c>
      <c r="DH128" s="460">
        <f>(DH$70=Hire_Date)*Monthly_Salary+(AND(DH$68&lt;&gt;Hire_Month)*DG128+AND(DH$68=Hire_Month,DG128&gt;0)*DG128*(1+Annual_Cost_of_Living_Adjustment))*(End_Date&gt;=DH$70)</f>
        <v>0</v>
      </c>
      <c r="DI128" s="460">
        <f>(DI$70=Hire_Date)*Monthly_Salary+(AND(DI$68&lt;&gt;Hire_Month)*DH128+AND(DI$68=Hire_Month,DH128&gt;0)*DH128*(1+Annual_Cost_of_Living_Adjustment))*(End_Date&gt;=DI$70)</f>
        <v>0</v>
      </c>
      <c r="DJ128" s="460">
        <f>(DJ$70=Hire_Date)*Monthly_Salary+(AND(DJ$68&lt;&gt;Hire_Month)*DI128+AND(DJ$68=Hire_Month,DI128&gt;0)*DI128*(1+Annual_Cost_of_Living_Adjustment))*(End_Date&gt;=DJ$70)</f>
        <v>0</v>
      </c>
      <c r="DK128" s="460">
        <f>(DK$70=Hire_Date)*Monthly_Salary+(AND(DK$68&lt;&gt;Hire_Month)*DJ128+AND(DK$68=Hire_Month,DJ128&gt;0)*DJ128*(1+Annual_Cost_of_Living_Adjustment))*(End_Date&gt;=DK$70)</f>
        <v>0</v>
      </c>
      <c r="DL128" s="460">
        <f>(DL$70=Hire_Date)*Monthly_Salary+(AND(DL$68&lt;&gt;Hire_Month)*DK128+AND(DL$68=Hire_Month,DK128&gt;0)*DK128*(1+Annual_Cost_of_Living_Adjustment))*(End_Date&gt;=DL$70)</f>
        <v>0</v>
      </c>
      <c r="DM128" s="460">
        <f>(DM$70=Hire_Date)*Monthly_Salary+(AND(DM$68&lt;&gt;Hire_Month)*DL128+AND(DM$68=Hire_Month,DL128&gt;0)*DL128*(1+Annual_Cost_of_Living_Adjustment))*(End_Date&gt;=DM$70)</f>
        <v>0</v>
      </c>
      <c r="DN128" s="460">
        <f>(DN$70=Hire_Date)*Monthly_Salary+(AND(DN$68&lt;&gt;Hire_Month)*DM128+AND(DN$68=Hire_Month,DM128&gt;0)*DM128*(1+Annual_Cost_of_Living_Adjustment))*(End_Date&gt;=DN$70)</f>
        <v>0</v>
      </c>
      <c r="DO128" s="460">
        <f>(DO$70=Hire_Date)*Monthly_Salary+(AND(DO$68&lt;&gt;Hire_Month)*DN128+AND(DO$68=Hire_Month,DN128&gt;0)*DN128*(1+Annual_Cost_of_Living_Adjustment))*(End_Date&gt;=DO$70)</f>
        <v>0</v>
      </c>
      <c r="DP128" s="460">
        <f>(DP$70=Hire_Date)*Monthly_Salary+(AND(DP$68&lt;&gt;Hire_Month)*DO128+AND(DP$68=Hire_Month,DO128&gt;0)*DO128*(1+Annual_Cost_of_Living_Adjustment))*(End_Date&gt;=DP$70)</f>
        <v>0</v>
      </c>
      <c r="DQ128" s="460">
        <f>(DQ$70=Hire_Date)*Monthly_Salary+(AND(DQ$68&lt;&gt;Hire_Month)*DP128+AND(DQ$68=Hire_Month,DP128&gt;0)*DP128*(1+Annual_Cost_of_Living_Adjustment))*(End_Date&gt;=DQ$70)</f>
        <v>0</v>
      </c>
      <c r="DR128" s="460">
        <f>(DR$70=Hire_Date)*Monthly_Salary+(AND(DR$68&lt;&gt;Hire_Month)*DQ128+AND(DR$68=Hire_Month,DQ128&gt;0)*DQ128*(1+Annual_Cost_of_Living_Adjustment))*(End_Date&gt;=DR$70)</f>
        <v>0</v>
      </c>
      <c r="DS128" s="460">
        <f>(DS$70=Hire_Date)*Monthly_Salary+(AND(DS$68&lt;&gt;Hire_Month)*DR128+AND(DS$68=Hire_Month,DR128&gt;0)*DR128*(1+Annual_Cost_of_Living_Adjustment))*(End_Date&gt;=DS$70)</f>
        <v>0</v>
      </c>
      <c r="DT128" s="460">
        <f>(DT$70=Hire_Date)*Monthly_Salary+(AND(DT$68&lt;&gt;Hire_Month)*DS128+AND(DT$68=Hire_Month,DS128&gt;0)*DS128*(1+Annual_Cost_of_Living_Adjustment))*(End_Date&gt;=DT$70)</f>
        <v>0</v>
      </c>
      <c r="DU128" s="460">
        <f>(DU$70=Hire_Date)*Monthly_Salary+(AND(DU$68&lt;&gt;Hire_Month)*DT128+AND(DU$68=Hire_Month,DT128&gt;0)*DT128*(1+Annual_Cost_of_Living_Adjustment))*(End_Date&gt;=DU$70)</f>
        <v>0</v>
      </c>
      <c r="DV128" s="460">
        <f>(DV$70=Hire_Date)*Monthly_Salary+(AND(DV$68&lt;&gt;Hire_Month)*DU128+AND(DV$68=Hire_Month,DU128&gt;0)*DU128*(1+Annual_Cost_of_Living_Adjustment))*(End_Date&gt;=DV$70)</f>
        <v>0</v>
      </c>
      <c r="DW128" s="460">
        <f>(DW$70=Hire_Date)*Monthly_Salary+(AND(DW$68&lt;&gt;Hire_Month)*DV128+AND(DW$68=Hire_Month,DV128&gt;0)*DV128*(1+Annual_Cost_of_Living_Adjustment))*(End_Date&gt;=DW$70)</f>
        <v>0</v>
      </c>
      <c r="DX128" s="460">
        <f>(DX$70=Hire_Date)*Monthly_Salary+(AND(DX$68&lt;&gt;Hire_Month)*DW128+AND(DX$68=Hire_Month,DW128&gt;0)*DW128*(1+Annual_Cost_of_Living_Adjustment))*(End_Date&gt;=DX$70)</f>
        <v>0</v>
      </c>
      <c r="DY128" s="460">
        <f>(DY$70=Hire_Date)*Monthly_Salary+(AND(DY$68&lt;&gt;Hire_Month)*DX128+AND(DY$68=Hire_Month,DX128&gt;0)*DX128*(1+Annual_Cost_of_Living_Adjustment))*(End_Date&gt;=DY$70)</f>
        <v>0</v>
      </c>
      <c r="DZ128" s="460">
        <f>(DZ$70=Hire_Date)*Monthly_Salary+(AND(DZ$68&lt;&gt;Hire_Month)*DY128+AND(DZ$68=Hire_Month,DY128&gt;0)*DY128*(1+Annual_Cost_of_Living_Adjustment))*(End_Date&gt;=DZ$70)</f>
        <v>0</v>
      </c>
      <c r="EA128" s="460">
        <f>(EA$70=Hire_Date)*Monthly_Salary+(AND(EA$68&lt;&gt;Hire_Month)*DZ128+AND(EA$68=Hire_Month,DZ128&gt;0)*DZ128*(1+Annual_Cost_of_Living_Adjustment))*(End_Date&gt;=EA$70)</f>
        <v>0</v>
      </c>
      <c r="EB128" s="460">
        <f>(EB$70=Hire_Date)*Monthly_Salary+(AND(EB$68&lt;&gt;Hire_Month)*EA128+AND(EB$68=Hire_Month,EA128&gt;0)*EA128*(1+Annual_Cost_of_Living_Adjustment))*(End_Date&gt;=EB$70)</f>
        <v>0</v>
      </c>
      <c r="EC128" s="460">
        <f>(EC$70=Hire_Date)*Monthly_Salary+(AND(EC$68&lt;&gt;Hire_Month)*EB128+AND(EC$68=Hire_Month,EB128&gt;0)*EB128*(1+Annual_Cost_of_Living_Adjustment))*(End_Date&gt;=EC$70)</f>
        <v>0</v>
      </c>
      <c r="ED128" s="460">
        <f>(ED$70=Hire_Date)*Monthly_Salary+(AND(ED$68&lt;&gt;Hire_Month)*EC128+AND(ED$68=Hire_Month,EC128&gt;0)*EC128*(1+Annual_Cost_of_Living_Adjustment))*(End_Date&gt;=ED$70)</f>
        <v>0</v>
      </c>
      <c r="EE128" s="460">
        <f>(EE$70=Hire_Date)*Monthly_Salary+(AND(EE$68&lt;&gt;Hire_Month)*ED128+AND(EE$68=Hire_Month,ED128&gt;0)*ED128*(1+Annual_Cost_of_Living_Adjustment))*(End_Date&gt;=EE$70)</f>
        <v>0</v>
      </c>
      <c r="EF128" s="461">
        <f>(EF$70=Hire_Date)*Monthly_Salary+(AND(EF$68&lt;&gt;Hire_Month)*EE128+AND(EF$68=Hire_Month,EE128&gt;0)*EE128*(1+Annual_Cost_of_Living_Adjustment))*(End_Date&gt;=EF$70)</f>
        <v>0</v>
      </c>
      <c r="EG128" s="461">
        <f>(EG$70=Hire_Date)*Monthly_Salary+(AND(EG$68&lt;&gt;Hire_Month)*EF128+AND(EG$68=Hire_Month,EF128&gt;0)*EF128*(1+Annual_Cost_of_Living_Adjustment))*(End_Date&gt;=EG$70)</f>
        <v>0</v>
      </c>
      <c r="EH128" s="461">
        <f>(EH$70=Hire_Date)*Monthly_Salary+(AND(EH$68&lt;&gt;Hire_Month)*EG128+AND(EH$68=Hire_Month,EG128&gt;0)*EG128*(1+Annual_Cost_of_Living_Adjustment))*(End_Date&gt;=EH$70)</f>
        <v>0</v>
      </c>
      <c r="EI128" s="461">
        <f>(EI$70=Hire_Date)*Monthly_Salary+(AND(EI$68&lt;&gt;Hire_Month)*EH128+AND(EI$68=Hire_Month,EH128&gt;0)*EH128*(1+Annual_Cost_of_Living_Adjustment))*(End_Date&gt;=EI$70)</f>
        <v>0</v>
      </c>
      <c r="EJ128" s="461">
        <f>(EJ$70=Hire_Date)*Monthly_Salary+(AND(EJ$68&lt;&gt;Hire_Month)*EI128+AND(EJ$68=Hire_Month,EI128&gt;0)*EI128*(1+Annual_Cost_of_Living_Adjustment))*(End_Date&gt;=EJ$70)</f>
        <v>0</v>
      </c>
      <c r="EK128" s="461">
        <f>(EK$70=Hire_Date)*Monthly_Salary+(AND(EK$68&lt;&gt;Hire_Month)*EJ128+AND(EK$68=Hire_Month,EJ128&gt;0)*EJ128*(1+Annual_Cost_of_Living_Adjustment))*(End_Date&gt;=EK$70)</f>
        <v>0</v>
      </c>
      <c r="EL128" s="461">
        <f>(EL$70=Hire_Date)*Monthly_Salary+(AND(EL$68&lt;&gt;Hire_Month)*EK128+AND(EL$68=Hire_Month,EK128&gt;0)*EK128*(1+Annual_Cost_of_Living_Adjustment))*(End_Date&gt;=EL$70)</f>
        <v>0</v>
      </c>
      <c r="EM128" s="461">
        <f>(EM$70=Hire_Date)*Monthly_Salary+(AND(EM$68&lt;&gt;Hire_Month)*EL128+AND(EM$68=Hire_Month,EL128&gt;0)*EL128*(1+Annual_Cost_of_Living_Adjustment))*(End_Date&gt;=EM$70)</f>
        <v>0</v>
      </c>
      <c r="EN128" s="461">
        <f>(EN$70=Hire_Date)*Monthly_Salary+(AND(EN$68&lt;&gt;Hire_Month)*EM128+AND(EN$68=Hire_Month,EM128&gt;0)*EM128*(1+Annual_Cost_of_Living_Adjustment))*(End_Date&gt;=EN$70)</f>
        <v>0</v>
      </c>
      <c r="EO128" s="461">
        <f>(EO$70=Hire_Date)*Monthly_Salary+(AND(EO$68&lt;&gt;Hire_Month)*EN128+AND(EO$68=Hire_Month,EN128&gt;0)*EN128*(1+Annual_Cost_of_Living_Adjustment))*(End_Date&gt;=EO$70)</f>
        <v>0</v>
      </c>
      <c r="EP128" s="461">
        <f>(EP$70=Hire_Date)*Monthly_Salary+(AND(EP$68&lt;&gt;Hire_Month)*EO128+AND(EP$68=Hire_Month,EO128&gt;0)*EO128*(1+Annual_Cost_of_Living_Adjustment))*(End_Date&gt;=EP$70)</f>
        <v>0</v>
      </c>
      <c r="EQ128" s="461">
        <f>(EQ$70=Hire_Date)*Monthly_Salary+(AND(EQ$68&lt;&gt;Hire_Month)*EP128+AND(EQ$68=Hire_Month,EP128&gt;0)*EP128*(1+Annual_Cost_of_Living_Adjustment))*(End_Date&gt;=EQ$70)</f>
        <v>0</v>
      </c>
      <c r="ER128" s="461">
        <f>(ER$70=Hire_Date)*Monthly_Salary+(AND(ER$68&lt;&gt;Hire_Month)*EQ128+AND(ER$68=Hire_Month,EQ128&gt;0)*EQ128*(1+Annual_Cost_of_Living_Adjustment))*(End_Date&gt;=ER$70)</f>
        <v>0</v>
      </c>
      <c r="ES128" s="371"/>
      <c r="ET128" s="1"/>
      <c r="EU128" s="390"/>
      <c r="EV128" s="462" t="str">
        <f t="shared" si="100"/>
        <v/>
      </c>
      <c r="EW128" s="463">
        <f>($K128&lt;DATE(Starting_Year,1,1))*1</f>
        <v>0</v>
      </c>
      <c r="EX128" s="463">
        <f>+COUNTIF(Q128,"&gt;0")*FTE</f>
        <v>0</v>
      </c>
      <c r="EY128" s="463">
        <f>+COUNTIF(R128,"&gt;0")*FTE</f>
        <v>0</v>
      </c>
      <c r="EZ128" s="463">
        <f>+COUNTIF(S128,"&gt;0")*FTE</f>
        <v>0</v>
      </c>
      <c r="FA128" s="463">
        <f>+COUNTIF(T128,"&gt;0")*FTE</f>
        <v>0</v>
      </c>
      <c r="FB128" s="463">
        <f>+COUNTIF(U128,"&gt;0")*FTE</f>
        <v>0</v>
      </c>
      <c r="FC128" s="463">
        <f>+COUNTIF(V128,"&gt;0")*FTE</f>
        <v>0</v>
      </c>
      <c r="FD128" s="463">
        <f>+COUNTIF(W128,"&gt;0")*FTE</f>
        <v>0</v>
      </c>
      <c r="FE128" s="463">
        <f>+COUNTIF(X128,"&gt;0")*FTE</f>
        <v>0</v>
      </c>
      <c r="FF128" s="463">
        <f>+COUNTIF(Y128,"&gt;0")*FTE</f>
        <v>0</v>
      </c>
      <c r="FG128" s="463">
        <f>+COUNTIF(Z128,"&gt;0")*FTE</f>
        <v>0</v>
      </c>
      <c r="FH128" s="463">
        <f>+COUNTIF(AA128,"&gt;0")*FTE</f>
        <v>0</v>
      </c>
      <c r="FI128" s="463">
        <f>+COUNTIF(AB128,"&gt;0")*FTE</f>
        <v>0</v>
      </c>
      <c r="FJ128" s="463">
        <f>+COUNTIF(AC128,"&gt;0")*FTE</f>
        <v>0</v>
      </c>
      <c r="FK128" s="463">
        <f>+COUNTIF(AD128,"&gt;0")*FTE</f>
        <v>0</v>
      </c>
      <c r="FL128" s="463">
        <f>+COUNTIF(AE128,"&gt;0")*FTE</f>
        <v>0</v>
      </c>
      <c r="FM128" s="463">
        <f>+COUNTIF(AF128,"&gt;0")*FTE</f>
        <v>0</v>
      </c>
      <c r="FN128" s="463">
        <f>+COUNTIF(AG128,"&gt;0")*FTE</f>
        <v>0</v>
      </c>
      <c r="FO128" s="463">
        <f>+COUNTIF(AH128,"&gt;0")*FTE</f>
        <v>0</v>
      </c>
      <c r="FP128" s="463">
        <f>+COUNTIF(AI128,"&gt;0")*FTE</f>
        <v>0</v>
      </c>
      <c r="FQ128" s="463">
        <f>+COUNTIF(AJ128,"&gt;0")*FTE</f>
        <v>0</v>
      </c>
      <c r="FR128" s="463">
        <f>+COUNTIF(AK128,"&gt;0")*FTE</f>
        <v>0</v>
      </c>
      <c r="FS128" s="463">
        <f>+COUNTIF(AL128,"&gt;0")*FTE</f>
        <v>0</v>
      </c>
      <c r="FT128" s="463">
        <f>+COUNTIF(AM128,"&gt;0")*FTE</f>
        <v>0</v>
      </c>
      <c r="FU128" s="463">
        <f>+COUNTIF(AN128,"&gt;0")*FTE</f>
        <v>0</v>
      </c>
      <c r="FV128" s="463">
        <f>+COUNTIF(AO128,"&gt;0")*FTE</f>
        <v>0</v>
      </c>
      <c r="FW128" s="463">
        <f>+COUNTIF(AP128,"&gt;0")*FTE</f>
        <v>0</v>
      </c>
      <c r="FX128" s="463">
        <f>+COUNTIF(AQ128,"&gt;0")*FTE</f>
        <v>0</v>
      </c>
      <c r="FY128" s="463">
        <f>+COUNTIF(AR128,"&gt;0")*FTE</f>
        <v>0</v>
      </c>
      <c r="FZ128" s="463">
        <f>+COUNTIF(AS128,"&gt;0")*FTE</f>
        <v>0</v>
      </c>
      <c r="GA128" s="463">
        <f>+COUNTIF(AT128,"&gt;0")*FTE</f>
        <v>0</v>
      </c>
      <c r="GB128" s="463">
        <f>+COUNTIF(AU128,"&gt;0")*FTE</f>
        <v>0</v>
      </c>
      <c r="GC128" s="463">
        <f>+COUNTIF(AV128,"&gt;0")*FTE</f>
        <v>0</v>
      </c>
      <c r="GD128" s="463">
        <f>+COUNTIF(AW128,"&gt;0")*FTE</f>
        <v>0</v>
      </c>
      <c r="GE128" s="463">
        <f>+COUNTIF(AX128,"&gt;0")*FTE</f>
        <v>0</v>
      </c>
      <c r="GF128" s="463">
        <f>+COUNTIF(AY128,"&gt;0")*FTE</f>
        <v>0</v>
      </c>
      <c r="GG128" s="463">
        <f>+COUNTIF(AZ128,"&gt;0")*FTE</f>
        <v>0</v>
      </c>
      <c r="GH128" s="463">
        <f>+COUNTIF(BA128,"&gt;0")*FTE</f>
        <v>0</v>
      </c>
      <c r="GI128" s="463">
        <f>+COUNTIF(BB128,"&gt;0")*FTE</f>
        <v>0</v>
      </c>
      <c r="GJ128" s="463">
        <f>+COUNTIF(BC128,"&gt;0")*FTE</f>
        <v>0</v>
      </c>
      <c r="GK128" s="463">
        <f>+COUNTIF(BD128,"&gt;0")*FTE</f>
        <v>0</v>
      </c>
      <c r="GL128" s="463">
        <f>+COUNTIF(BE128,"&gt;0")*FTE</f>
        <v>0</v>
      </c>
      <c r="GM128" s="463">
        <f>+COUNTIF(BF128,"&gt;0")*FTE</f>
        <v>0</v>
      </c>
      <c r="GN128" s="463">
        <f>+COUNTIF(BG128,"&gt;0")*FTE</f>
        <v>0</v>
      </c>
      <c r="GO128" s="463">
        <f>+COUNTIF(BH128,"&gt;0")*FTE</f>
        <v>0</v>
      </c>
      <c r="GP128" s="463">
        <f>+COUNTIF(BI128,"&gt;0")*FTE</f>
        <v>0</v>
      </c>
      <c r="GQ128" s="463">
        <f>+COUNTIF(BJ128,"&gt;0")*FTE</f>
        <v>0</v>
      </c>
      <c r="GR128" s="463">
        <f>+COUNTIF(BK128,"&gt;0")*FTE</f>
        <v>0</v>
      </c>
      <c r="GS128" s="463">
        <f>+COUNTIF(BL128,"&gt;0")*FTE</f>
        <v>0</v>
      </c>
      <c r="GT128" s="463">
        <f>+COUNTIF(BM128,"&gt;0")*FTE</f>
        <v>0</v>
      </c>
      <c r="GU128" s="463">
        <f>+COUNTIF(BN128,"&gt;0")*FTE</f>
        <v>0</v>
      </c>
      <c r="GV128" s="463">
        <f>+COUNTIF(BO128,"&gt;0")*FTE</f>
        <v>0</v>
      </c>
      <c r="GW128" s="463">
        <f>+COUNTIF(BP128,"&gt;0")*FTE</f>
        <v>0</v>
      </c>
      <c r="GX128" s="463">
        <f>+COUNTIF(BQ128,"&gt;0")*FTE</f>
        <v>0</v>
      </c>
      <c r="GY128" s="463">
        <f>+COUNTIF(BR128,"&gt;0")*FTE</f>
        <v>0</v>
      </c>
      <c r="GZ128" s="463">
        <f>+COUNTIF(BS128,"&gt;0")*FTE</f>
        <v>0</v>
      </c>
      <c r="HA128" s="463">
        <f>+COUNTIF(BT128,"&gt;0")*FTE</f>
        <v>0</v>
      </c>
      <c r="HB128" s="463">
        <f>+COUNTIF(BU128,"&gt;0")*FTE</f>
        <v>0</v>
      </c>
      <c r="HC128" s="463">
        <f>+COUNTIF(BV128,"&gt;0")*FTE</f>
        <v>0</v>
      </c>
      <c r="HD128" s="463">
        <f>+COUNTIF(BW128,"&gt;0")*FTE</f>
        <v>0</v>
      </c>
      <c r="HE128" s="463">
        <f>+COUNTIF(BX128,"&gt;0")*FTE</f>
        <v>0</v>
      </c>
      <c r="HF128" s="463">
        <f>+COUNTIF(BY128,"&gt;0")*FTE</f>
        <v>0</v>
      </c>
      <c r="HG128" s="463">
        <f>+COUNTIF(BZ128,"&gt;0")*FTE</f>
        <v>0</v>
      </c>
      <c r="HH128" s="463">
        <f>+COUNTIF(CA128,"&gt;0")*FTE</f>
        <v>0</v>
      </c>
      <c r="HI128" s="463">
        <f>+COUNTIF(CB128,"&gt;0")*FTE</f>
        <v>0</v>
      </c>
      <c r="HJ128" s="463">
        <f>+COUNTIF(CC128,"&gt;0")*FTE</f>
        <v>0</v>
      </c>
      <c r="HK128" s="463">
        <f>+COUNTIF(CD128,"&gt;0")*FTE</f>
        <v>0</v>
      </c>
      <c r="HL128" s="463">
        <f>+COUNTIF(CE128,"&gt;0")*FTE</f>
        <v>0</v>
      </c>
      <c r="HM128" s="463">
        <f>+COUNTIF(CF128,"&gt;0")*FTE</f>
        <v>0</v>
      </c>
      <c r="HN128" s="463">
        <f>+COUNTIF(CG128,"&gt;0")*FTE</f>
        <v>0</v>
      </c>
      <c r="HO128" s="463">
        <f>+COUNTIF(CH128,"&gt;0")*FTE</f>
        <v>0</v>
      </c>
      <c r="HP128" s="463">
        <f>+COUNTIF(CI128,"&gt;0")*FTE</f>
        <v>0</v>
      </c>
      <c r="HQ128" s="463">
        <f>+COUNTIF(CJ128,"&gt;0")*FTE</f>
        <v>0</v>
      </c>
      <c r="HR128" s="463">
        <f>+COUNTIF(CK128,"&gt;0")*FTE</f>
        <v>0</v>
      </c>
      <c r="HS128" s="463">
        <f>+COUNTIF(CL128,"&gt;0")*FTE</f>
        <v>0</v>
      </c>
      <c r="HT128" s="463">
        <f>+COUNTIF(CM128,"&gt;0")*FTE</f>
        <v>0</v>
      </c>
      <c r="HU128" s="463">
        <f>+COUNTIF(CN128,"&gt;0")*FTE</f>
        <v>0</v>
      </c>
      <c r="HV128" s="463">
        <f>+COUNTIF(CO128,"&gt;0")*FTE</f>
        <v>0</v>
      </c>
      <c r="HW128" s="463">
        <f>+COUNTIF(CP128,"&gt;0")*FTE</f>
        <v>0</v>
      </c>
      <c r="HX128" s="463">
        <f>+COUNTIF(CQ128,"&gt;0")*FTE</f>
        <v>0</v>
      </c>
      <c r="HY128" s="463">
        <f>+COUNTIF(CR128,"&gt;0")*FTE</f>
        <v>0</v>
      </c>
      <c r="HZ128" s="463">
        <f>+COUNTIF(CS128,"&gt;0")*FTE</f>
        <v>0</v>
      </c>
      <c r="IA128" s="463">
        <f>+COUNTIF(CT128,"&gt;0")*FTE</f>
        <v>0</v>
      </c>
      <c r="IB128" s="463">
        <f>+COUNTIF(CU128,"&gt;0")*FTE</f>
        <v>0</v>
      </c>
      <c r="IC128" s="463">
        <f>+COUNTIF(CV128,"&gt;0")*FTE</f>
        <v>0</v>
      </c>
      <c r="ID128" s="463">
        <f>+COUNTIF(CW128,"&gt;0")*FTE</f>
        <v>0</v>
      </c>
      <c r="IE128" s="463">
        <f>+COUNTIF(CX128,"&gt;0")*FTE</f>
        <v>0</v>
      </c>
      <c r="IF128" s="463">
        <f>+COUNTIF(CY128,"&gt;0")*FTE</f>
        <v>0</v>
      </c>
      <c r="IG128" s="463">
        <f>+COUNTIF(CZ128,"&gt;0")*FTE</f>
        <v>0</v>
      </c>
      <c r="IH128" s="463">
        <f>+COUNTIF(DA128,"&gt;0")*FTE</f>
        <v>0</v>
      </c>
      <c r="II128" s="463">
        <f>+COUNTIF(DB128,"&gt;0")*FTE</f>
        <v>0</v>
      </c>
      <c r="IJ128" s="463">
        <f>+COUNTIF(DC128,"&gt;0")*FTE</f>
        <v>0</v>
      </c>
      <c r="IK128" s="463">
        <f>+COUNTIF(DD128,"&gt;0")*FTE</f>
        <v>0</v>
      </c>
      <c r="IL128" s="463">
        <f>+COUNTIF(DE128,"&gt;0")*FTE</f>
        <v>0</v>
      </c>
      <c r="IM128" s="463">
        <f>+COUNTIF(DF128,"&gt;0")*FTE</f>
        <v>0</v>
      </c>
      <c r="IN128" s="463">
        <f>+COUNTIF(DG128,"&gt;0")*FTE</f>
        <v>0</v>
      </c>
      <c r="IO128" s="463">
        <f>+COUNTIF(DH128,"&gt;0")*FTE</f>
        <v>0</v>
      </c>
      <c r="IP128" s="463">
        <f>+COUNTIF(DI128,"&gt;0")*FTE</f>
        <v>0</v>
      </c>
      <c r="IQ128" s="463">
        <f>+COUNTIF(DJ128,"&gt;0")*FTE</f>
        <v>0</v>
      </c>
      <c r="IR128" s="463">
        <f>+COUNTIF(DK128,"&gt;0")*FTE</f>
        <v>0</v>
      </c>
      <c r="IS128" s="463">
        <f>+COUNTIF(DL128,"&gt;0")*FTE</f>
        <v>0</v>
      </c>
      <c r="IT128" s="463">
        <f>+COUNTIF(DM128,"&gt;0")*FTE</f>
        <v>0</v>
      </c>
      <c r="IU128" s="463">
        <f>+COUNTIF(DN128,"&gt;0")*FTE</f>
        <v>0</v>
      </c>
      <c r="IV128" s="463">
        <f>+COUNTIF(DO128,"&gt;0")*FTE</f>
        <v>0</v>
      </c>
      <c r="IW128" s="463">
        <f>+COUNTIF(DP128,"&gt;0")*FTE</f>
        <v>0</v>
      </c>
      <c r="IX128" s="463">
        <f>+COUNTIF(DQ128,"&gt;0")*FTE</f>
        <v>0</v>
      </c>
      <c r="IY128" s="463">
        <f>+COUNTIF(DR128,"&gt;0")*FTE</f>
        <v>0</v>
      </c>
      <c r="IZ128" s="463">
        <f>+COUNTIF(DS128,"&gt;0")*FTE</f>
        <v>0</v>
      </c>
      <c r="JA128" s="463">
        <f>+COUNTIF(DT128,"&gt;0")*FTE</f>
        <v>0</v>
      </c>
      <c r="JB128" s="463">
        <f>+COUNTIF(DU128,"&gt;0")*FTE</f>
        <v>0</v>
      </c>
      <c r="JC128" s="463">
        <f>+COUNTIF(DV128,"&gt;0")*FTE</f>
        <v>0</v>
      </c>
      <c r="JD128" s="463">
        <f>+COUNTIF(DW128,"&gt;0")*FTE</f>
        <v>0</v>
      </c>
      <c r="JE128" s="463">
        <f>+COUNTIF(DX128,"&gt;0")*FTE</f>
        <v>0</v>
      </c>
      <c r="JF128" s="463">
        <f>+COUNTIF(DY128,"&gt;0")*FTE</f>
        <v>0</v>
      </c>
      <c r="JG128" s="463">
        <f>+COUNTIF(DZ128,"&gt;0")*FTE</f>
        <v>0</v>
      </c>
      <c r="JH128" s="463">
        <f>+COUNTIF(EA128,"&gt;0")*FTE</f>
        <v>0</v>
      </c>
      <c r="JI128" s="463">
        <f>+COUNTIF(EB128,"&gt;0")*FTE</f>
        <v>0</v>
      </c>
      <c r="JJ128" s="463">
        <f>+COUNTIF(EC128,"&gt;0")*FTE</f>
        <v>0</v>
      </c>
      <c r="JK128" s="463">
        <f>+COUNTIF(ED128,"&gt;0")*FTE</f>
        <v>0</v>
      </c>
      <c r="JL128" s="463">
        <f>+COUNTIF(EE128,"&gt;0")*FTE</f>
        <v>0</v>
      </c>
      <c r="JM128" s="463">
        <f>+COUNTIF(EF128,"&gt;0")*FTE</f>
        <v>0</v>
      </c>
      <c r="JN128" s="463">
        <f>+COUNTIF(EG128,"&gt;0")*FTE</f>
        <v>0</v>
      </c>
      <c r="JO128" s="463">
        <f>+COUNTIF(EH128,"&gt;0")*FTE</f>
        <v>0</v>
      </c>
      <c r="JP128" s="463">
        <f>+COUNTIF(EI128,"&gt;0")*FTE</f>
        <v>0</v>
      </c>
      <c r="JQ128" s="463">
        <f>+COUNTIF(EJ128,"&gt;0")*FTE</f>
        <v>0</v>
      </c>
      <c r="JR128" s="463">
        <f>+COUNTIF(EK128,"&gt;0")*FTE</f>
        <v>0</v>
      </c>
      <c r="JS128" s="463">
        <f>+COUNTIF(EL128,"&gt;0")*FTE</f>
        <v>0</v>
      </c>
      <c r="JT128" s="463">
        <f>+COUNTIF(EM128,"&gt;0")*FTE</f>
        <v>0</v>
      </c>
      <c r="JU128" s="463">
        <f>+COUNTIF(EN128,"&gt;0")*FTE</f>
        <v>0</v>
      </c>
      <c r="JV128" s="463">
        <f>+COUNTIF(EO128,"&gt;0")*FTE</f>
        <v>0</v>
      </c>
      <c r="JW128" s="463">
        <f>+COUNTIF(EP128,"&gt;0")*FTE</f>
        <v>0</v>
      </c>
      <c r="JX128" s="463">
        <f>+COUNTIF(EQ128,"&gt;0")*FTE</f>
        <v>0</v>
      </c>
      <c r="JY128" s="463">
        <f>+COUNTIF(ER128,"&gt;0")*FTE</f>
        <v>0</v>
      </c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</row>
    <row r="129" ht="12.75" customHeight="1">
      <c r="A129" s="467"/>
      <c r="B129" s="464"/>
      <c r="C129" s="452"/>
      <c r="D129" s="202"/>
      <c r="E129" s="453"/>
      <c r="F129" s="202"/>
      <c r="G129" s="202"/>
      <c r="H129" s="202"/>
      <c r="I129" s="202"/>
      <c r="J129" s="454"/>
      <c r="K129" s="465">
        <f>+DATE((Starting_Year+F129-1)*ISNUMBER(F129)+2099*ISBLANK(F129),G129*ISNUMBER(G129)+12*ISBLANK(G129),1)</f>
        <v>73020</v>
      </c>
      <c r="L129" s="466">
        <f>+DATE((Starting_Year+H129-1)*ISNUMBER(H129)+2099*ISBLANK(H129),I129*ISNUMBER(I129)+12*ISBLANK(I129),1)</f>
        <v>73020</v>
      </c>
      <c r="M129" s="171">
        <f t="shared" si="98"/>
        <v>0</v>
      </c>
      <c r="N129" s="458" t="str">
        <f t="shared" si="99"/>
        <v/>
      </c>
      <c r="O129" s="82"/>
      <c r="P129" s="459"/>
      <c r="Q129" s="460">
        <f>(Q$70&gt;=Hire_Date)*Monthly_Salary+(AND(Q$68&lt;&gt;Hire_Month)*P129+AND(Q$68=Hire_Month,P129&gt;0)*P129*(1+Annual_Cost_of_Living_Adjustment))*(End_Date&gt;=Q$70)</f>
        <v>0</v>
      </c>
      <c r="R129" s="460">
        <f>(R$70=Hire_Date)*Monthly_Salary+(AND(R$68&lt;&gt;Hire_Month)*Q129+AND(R$68=Hire_Month,Q129&gt;0)*Q129*(1+Annual_Cost_of_Living_Adjustment))*(End_Date&gt;=R$70)</f>
        <v>0</v>
      </c>
      <c r="S129" s="460">
        <f>(S$70=Hire_Date)*Monthly_Salary+(AND(S$68&lt;&gt;Hire_Month)*R129+AND(S$68=Hire_Month,R129&gt;0)*R129*(1+Annual_Cost_of_Living_Adjustment))*(End_Date&gt;=S$70)</f>
        <v>0</v>
      </c>
      <c r="T129" s="460">
        <f>(T$70=Hire_Date)*Monthly_Salary+(AND(T$68&lt;&gt;Hire_Month)*S129+AND(T$68=Hire_Month,S129&gt;0)*S129*(1+Annual_Cost_of_Living_Adjustment))*(End_Date&gt;=T$70)</f>
        <v>0</v>
      </c>
      <c r="U129" s="460">
        <f>(U$70=Hire_Date)*Monthly_Salary+(AND(U$68&lt;&gt;Hire_Month)*T129+AND(U$68=Hire_Month,T129&gt;0)*T129*(1+Annual_Cost_of_Living_Adjustment))*(End_Date&gt;=U$70)</f>
        <v>0</v>
      </c>
      <c r="V129" s="460">
        <f>(V$70=Hire_Date)*Monthly_Salary+(AND(V$68&lt;&gt;Hire_Month)*U129+AND(V$68=Hire_Month,U129&gt;0)*U129*(1+Annual_Cost_of_Living_Adjustment))*(End_Date&gt;=V$70)</f>
        <v>0</v>
      </c>
      <c r="W129" s="460">
        <f>(W$70=Hire_Date)*Monthly_Salary+(AND(W$68&lt;&gt;Hire_Month)*V129+AND(W$68=Hire_Month,V129&gt;0)*V129*(1+Annual_Cost_of_Living_Adjustment))*(End_Date&gt;=W$70)</f>
        <v>0</v>
      </c>
      <c r="X129" s="460">
        <f>(X$70=Hire_Date)*Monthly_Salary+(AND(X$68&lt;&gt;Hire_Month)*W129+AND(X$68=Hire_Month,W129&gt;0)*W129*(1+Annual_Cost_of_Living_Adjustment))*(End_Date&gt;=X$70)</f>
        <v>0</v>
      </c>
      <c r="Y129" s="460">
        <f>(Y$70=Hire_Date)*Monthly_Salary+(AND(Y$68&lt;&gt;Hire_Month)*X129+AND(Y$68=Hire_Month,X129&gt;0)*X129*(1+Annual_Cost_of_Living_Adjustment))*(End_Date&gt;=Y$70)</f>
        <v>0</v>
      </c>
      <c r="Z129" s="460">
        <f>(Z$70=Hire_Date)*Monthly_Salary+(AND(Z$68&lt;&gt;Hire_Month)*Y129+AND(Z$68=Hire_Month,Y129&gt;0)*Y129*(1+Annual_Cost_of_Living_Adjustment))*(End_Date&gt;=Z$70)</f>
        <v>0</v>
      </c>
      <c r="AA129" s="460">
        <f>(AA$70=Hire_Date)*Monthly_Salary+(AND(AA$68&lt;&gt;Hire_Month)*Z129+AND(AA$68=Hire_Month,Z129&gt;0)*Z129*(1+Annual_Cost_of_Living_Adjustment))*(End_Date&gt;=AA$70)</f>
        <v>0</v>
      </c>
      <c r="AB129" s="460">
        <f>(AB$70=Hire_Date)*Monthly_Salary+(AND(AB$68&lt;&gt;Hire_Month)*AA129+AND(AB$68=Hire_Month,AA129&gt;0)*AA129*(1+Annual_Cost_of_Living_Adjustment))*(End_Date&gt;=AB$70)</f>
        <v>0</v>
      </c>
      <c r="AC129" s="460">
        <f>(AC$70=Hire_Date)*Monthly_Salary+(AND(AC$68&lt;&gt;Hire_Month)*AB129+AND(AC$68=Hire_Month,AB129&gt;0)*AB129*(1+Annual_Cost_of_Living_Adjustment))*(End_Date&gt;=AC$70)</f>
        <v>0</v>
      </c>
      <c r="AD129" s="460">
        <f>(AD$70=Hire_Date)*Monthly_Salary+(AND(AD$68&lt;&gt;Hire_Month)*AC129+AND(AD$68=Hire_Month,AC129&gt;0)*AC129*(1+Annual_Cost_of_Living_Adjustment))*(End_Date&gt;=AD$70)</f>
        <v>0</v>
      </c>
      <c r="AE129" s="460">
        <f>(AE$70=Hire_Date)*Monthly_Salary+(AND(AE$68&lt;&gt;Hire_Month)*AD129+AND(AE$68=Hire_Month,AD129&gt;0)*AD129*(1+Annual_Cost_of_Living_Adjustment))*(End_Date&gt;=AE$70)</f>
        <v>0</v>
      </c>
      <c r="AF129" s="460">
        <f>(AF$70=Hire_Date)*Monthly_Salary+(AND(AF$68&lt;&gt;Hire_Month)*AE129+AND(AF$68=Hire_Month,AE129&gt;0)*AE129*(1+Annual_Cost_of_Living_Adjustment))*(End_Date&gt;=AF$70)</f>
        <v>0</v>
      </c>
      <c r="AG129" s="460">
        <f>(AG$70=Hire_Date)*Monthly_Salary+(AND(AG$68&lt;&gt;Hire_Month)*AF129+AND(AG$68=Hire_Month,AF129&gt;0)*AF129*(1+Annual_Cost_of_Living_Adjustment))*(End_Date&gt;=AG$70)</f>
        <v>0</v>
      </c>
      <c r="AH129" s="460">
        <f>(AH$70=Hire_Date)*Monthly_Salary+(AND(AH$68&lt;&gt;Hire_Month)*AG129+AND(AH$68=Hire_Month,AG129&gt;0)*AG129*(1+Annual_Cost_of_Living_Adjustment))*(End_Date&gt;=AH$70)</f>
        <v>0</v>
      </c>
      <c r="AI129" s="460">
        <f>(AI$70=Hire_Date)*Monthly_Salary+(AND(AI$68&lt;&gt;Hire_Month)*AH129+AND(AI$68=Hire_Month,AH129&gt;0)*AH129*(1+Annual_Cost_of_Living_Adjustment))*(End_Date&gt;=AI$70)</f>
        <v>0</v>
      </c>
      <c r="AJ129" s="460">
        <f>(AJ$70=Hire_Date)*Monthly_Salary+(AND(AJ$68&lt;&gt;Hire_Month)*AI129+AND(AJ$68=Hire_Month,AI129&gt;0)*AI129*(1+Annual_Cost_of_Living_Adjustment))*(End_Date&gt;=AJ$70)</f>
        <v>0</v>
      </c>
      <c r="AK129" s="460">
        <f>(AK$70=Hire_Date)*Monthly_Salary+(AND(AK$68&lt;&gt;Hire_Month)*AJ129+AND(AK$68=Hire_Month,AJ129&gt;0)*AJ129*(1+Annual_Cost_of_Living_Adjustment))*(End_Date&gt;=AK$70)</f>
        <v>0</v>
      </c>
      <c r="AL129" s="460">
        <f>(AL$70=Hire_Date)*Monthly_Salary+(AND(AL$68&lt;&gt;Hire_Month)*AK129+AND(AL$68=Hire_Month,AK129&gt;0)*AK129*(1+Annual_Cost_of_Living_Adjustment))*(End_Date&gt;=AL$70)</f>
        <v>0</v>
      </c>
      <c r="AM129" s="460">
        <f>(AM$70=Hire_Date)*Monthly_Salary+(AND(AM$68&lt;&gt;Hire_Month)*AL129+AND(AM$68=Hire_Month,AL129&gt;0)*AL129*(1+Annual_Cost_of_Living_Adjustment))*(End_Date&gt;=AM$70)</f>
        <v>0</v>
      </c>
      <c r="AN129" s="460">
        <f>(AN$70=Hire_Date)*Monthly_Salary+(AND(AN$68&lt;&gt;Hire_Month)*AM129+AND(AN$68=Hire_Month,AM129&gt;0)*AM129*(1+Annual_Cost_of_Living_Adjustment))*(End_Date&gt;=AN$70)</f>
        <v>0</v>
      </c>
      <c r="AO129" s="460">
        <f>(AO$70=Hire_Date)*Monthly_Salary+(AND(AO$68&lt;&gt;Hire_Month)*AN129+AND(AO$68=Hire_Month,AN129&gt;0)*AN129*(1+Annual_Cost_of_Living_Adjustment))*(End_Date&gt;=AO$70)</f>
        <v>0</v>
      </c>
      <c r="AP129" s="460">
        <f>(AP$70=Hire_Date)*Monthly_Salary+(AND(AP$68&lt;&gt;Hire_Month)*AO129+AND(AP$68=Hire_Month,AO129&gt;0)*AO129*(1+Annual_Cost_of_Living_Adjustment))*(End_Date&gt;=AP$70)</f>
        <v>0</v>
      </c>
      <c r="AQ129" s="460">
        <f>(AQ$70=Hire_Date)*Monthly_Salary+(AND(AQ$68&lt;&gt;Hire_Month)*AP129+AND(AQ$68=Hire_Month,AP129&gt;0)*AP129*(1+Annual_Cost_of_Living_Adjustment))*(End_Date&gt;=AQ$70)</f>
        <v>0</v>
      </c>
      <c r="AR129" s="460">
        <f>(AR$70=Hire_Date)*Monthly_Salary+(AND(AR$68&lt;&gt;Hire_Month)*AQ129+AND(AR$68=Hire_Month,AQ129&gt;0)*AQ129*(1+Annual_Cost_of_Living_Adjustment))*(End_Date&gt;=AR$70)</f>
        <v>0</v>
      </c>
      <c r="AS129" s="460">
        <f>(AS$70=Hire_Date)*Monthly_Salary+(AND(AS$68&lt;&gt;Hire_Month)*AR129+AND(AS$68=Hire_Month,AR129&gt;0)*AR129*(1+Annual_Cost_of_Living_Adjustment))*(End_Date&gt;=AS$70)</f>
        <v>0</v>
      </c>
      <c r="AT129" s="460">
        <f>(AT$70=Hire_Date)*Monthly_Salary+(AND(AT$68&lt;&gt;Hire_Month)*AS129+AND(AT$68=Hire_Month,AS129&gt;0)*AS129*(1+Annual_Cost_of_Living_Adjustment))*(End_Date&gt;=AT$70)</f>
        <v>0</v>
      </c>
      <c r="AU129" s="460">
        <f>(AU$70=Hire_Date)*Monthly_Salary+(AND(AU$68&lt;&gt;Hire_Month)*AT129+AND(AU$68=Hire_Month,AT129&gt;0)*AT129*(1+Annual_Cost_of_Living_Adjustment))*(End_Date&gt;=AU$70)</f>
        <v>0</v>
      </c>
      <c r="AV129" s="460">
        <f>(AV$70=Hire_Date)*Monthly_Salary+(AND(AV$68&lt;&gt;Hire_Month)*AU129+AND(AV$68=Hire_Month,AU129&gt;0)*AU129*(1+Annual_Cost_of_Living_Adjustment))*(End_Date&gt;=AV$70)</f>
        <v>0</v>
      </c>
      <c r="AW129" s="460">
        <f>(AW$70=Hire_Date)*Monthly_Salary+(AND(AW$68&lt;&gt;Hire_Month)*AV129+AND(AW$68=Hire_Month,AV129&gt;0)*AV129*(1+Annual_Cost_of_Living_Adjustment))*(End_Date&gt;=AW$70)</f>
        <v>0</v>
      </c>
      <c r="AX129" s="460">
        <f>(AX$70=Hire_Date)*Monthly_Salary+(AND(AX$68&lt;&gt;Hire_Month)*AW129+AND(AX$68=Hire_Month,AW129&gt;0)*AW129*(1+Annual_Cost_of_Living_Adjustment))*(End_Date&gt;=AX$70)</f>
        <v>0</v>
      </c>
      <c r="AY129" s="460">
        <f>(AY$70=Hire_Date)*Monthly_Salary+(AND(AY$68&lt;&gt;Hire_Month)*AX129+AND(AY$68=Hire_Month,AX129&gt;0)*AX129*(1+Annual_Cost_of_Living_Adjustment))*(End_Date&gt;=AY$70)</f>
        <v>0</v>
      </c>
      <c r="AZ129" s="460">
        <f>(AZ$70=Hire_Date)*Monthly_Salary+(AND(AZ$68&lt;&gt;Hire_Month)*AY129+AND(AZ$68=Hire_Month,AY129&gt;0)*AY129*(1+Annual_Cost_of_Living_Adjustment))*(End_Date&gt;=AZ$70)</f>
        <v>0</v>
      </c>
      <c r="BA129" s="460">
        <f>(BA$70=Hire_Date)*Monthly_Salary+(AND(BA$68&lt;&gt;Hire_Month)*AZ129+AND(BA$68=Hire_Month,AZ129&gt;0)*AZ129*(1+Annual_Cost_of_Living_Adjustment))*(End_Date&gt;=BA$70)</f>
        <v>0</v>
      </c>
      <c r="BB129" s="460">
        <f>(BB$70=Hire_Date)*Monthly_Salary+(AND(BB$68&lt;&gt;Hire_Month)*BA129+AND(BB$68=Hire_Month,BA129&gt;0)*BA129*(1+Annual_Cost_of_Living_Adjustment))*(End_Date&gt;=BB$70)</f>
        <v>0</v>
      </c>
      <c r="BC129" s="460">
        <f>(BC$70=Hire_Date)*Monthly_Salary+(AND(BC$68&lt;&gt;Hire_Month)*BB129+AND(BC$68=Hire_Month,BB129&gt;0)*BB129*(1+Annual_Cost_of_Living_Adjustment))*(End_Date&gt;=BC$70)</f>
        <v>0</v>
      </c>
      <c r="BD129" s="460">
        <f>(BD$70=Hire_Date)*Monthly_Salary+(AND(BD$68&lt;&gt;Hire_Month)*BC129+AND(BD$68=Hire_Month,BC129&gt;0)*BC129*(1+Annual_Cost_of_Living_Adjustment))*(End_Date&gt;=BD$70)</f>
        <v>0</v>
      </c>
      <c r="BE129" s="460">
        <f>(BE$70=Hire_Date)*Monthly_Salary+(AND(BE$68&lt;&gt;Hire_Month)*BD129+AND(BE$68=Hire_Month,BD129&gt;0)*BD129*(1+Annual_Cost_of_Living_Adjustment))*(End_Date&gt;=BE$70)</f>
        <v>0</v>
      </c>
      <c r="BF129" s="460">
        <f>(BF$70=Hire_Date)*Monthly_Salary+(AND(BF$68&lt;&gt;Hire_Month)*BE129+AND(BF$68=Hire_Month,BE129&gt;0)*BE129*(1+Annual_Cost_of_Living_Adjustment))*(End_Date&gt;=BF$70)</f>
        <v>0</v>
      </c>
      <c r="BG129" s="460">
        <f>(BG$70=Hire_Date)*Monthly_Salary+(AND(BG$68&lt;&gt;Hire_Month)*BF129+AND(BG$68=Hire_Month,BF129&gt;0)*BF129*(1+Annual_Cost_of_Living_Adjustment))*(End_Date&gt;=BG$70)</f>
        <v>0</v>
      </c>
      <c r="BH129" s="460">
        <f>(BH$70=Hire_Date)*Monthly_Salary+(AND(BH$68&lt;&gt;Hire_Month)*BG129+AND(BH$68=Hire_Month,BG129&gt;0)*BG129*(1+Annual_Cost_of_Living_Adjustment))*(End_Date&gt;=BH$70)</f>
        <v>0</v>
      </c>
      <c r="BI129" s="460">
        <f>(BI$70=Hire_Date)*Monthly_Salary+(AND(BI$68&lt;&gt;Hire_Month)*BH129+AND(BI$68=Hire_Month,BH129&gt;0)*BH129*(1+Annual_Cost_of_Living_Adjustment))*(End_Date&gt;=BI$70)</f>
        <v>0</v>
      </c>
      <c r="BJ129" s="460">
        <f>(BJ$70=Hire_Date)*Monthly_Salary+(AND(BJ$68&lt;&gt;Hire_Month)*BI129+AND(BJ$68=Hire_Month,BI129&gt;0)*BI129*(1+Annual_Cost_of_Living_Adjustment))*(End_Date&gt;=BJ$70)</f>
        <v>0</v>
      </c>
      <c r="BK129" s="460">
        <f>(BK$70=Hire_Date)*Monthly_Salary+(AND(BK$68&lt;&gt;Hire_Month)*BJ129+AND(BK$68=Hire_Month,BJ129&gt;0)*BJ129*(1+Annual_Cost_of_Living_Adjustment))*(End_Date&gt;=BK$70)</f>
        <v>0</v>
      </c>
      <c r="BL129" s="460">
        <f>(BL$70=Hire_Date)*Monthly_Salary+(AND(BL$68&lt;&gt;Hire_Month)*BK129+AND(BL$68=Hire_Month,BK129&gt;0)*BK129*(1+Annual_Cost_of_Living_Adjustment))*(End_Date&gt;=BL$70)</f>
        <v>0</v>
      </c>
      <c r="BM129" s="460">
        <f>(BM$70=Hire_Date)*Monthly_Salary+(AND(BM$68&lt;&gt;Hire_Month)*BL129+AND(BM$68=Hire_Month,BL129&gt;0)*BL129*(1+Annual_Cost_of_Living_Adjustment))*(End_Date&gt;=BM$70)</f>
        <v>0</v>
      </c>
      <c r="BN129" s="460">
        <f>(BN$70=Hire_Date)*Monthly_Salary+(AND(BN$68&lt;&gt;Hire_Month)*BM129+AND(BN$68=Hire_Month,BM129&gt;0)*BM129*(1+Annual_Cost_of_Living_Adjustment))*(End_Date&gt;=BN$70)</f>
        <v>0</v>
      </c>
      <c r="BO129" s="460">
        <f>(BO$70=Hire_Date)*Monthly_Salary+(AND(BO$68&lt;&gt;Hire_Month)*BN129+AND(BO$68=Hire_Month,BN129&gt;0)*BN129*(1+Annual_Cost_of_Living_Adjustment))*(End_Date&gt;=BO$70)</f>
        <v>0</v>
      </c>
      <c r="BP129" s="460">
        <f>(BP$70=Hire_Date)*Monthly_Salary+(AND(BP$68&lt;&gt;Hire_Month)*BO129+AND(BP$68=Hire_Month,BO129&gt;0)*BO129*(1+Annual_Cost_of_Living_Adjustment))*(End_Date&gt;=BP$70)</f>
        <v>0</v>
      </c>
      <c r="BQ129" s="460">
        <f>(BQ$70=Hire_Date)*Monthly_Salary+(AND(BQ$68&lt;&gt;Hire_Month)*BP129+AND(BQ$68=Hire_Month,BP129&gt;0)*BP129*(1+Annual_Cost_of_Living_Adjustment))*(End_Date&gt;=BQ$70)</f>
        <v>0</v>
      </c>
      <c r="BR129" s="460">
        <f>(BR$70=Hire_Date)*Monthly_Salary+(AND(BR$68&lt;&gt;Hire_Month)*BQ129+AND(BR$68=Hire_Month,BQ129&gt;0)*BQ129*(1+Annual_Cost_of_Living_Adjustment))*(End_Date&gt;=BR$70)</f>
        <v>0</v>
      </c>
      <c r="BS129" s="460">
        <f>(BS$70=Hire_Date)*Monthly_Salary+(AND(BS$68&lt;&gt;Hire_Month)*BR129+AND(BS$68=Hire_Month,BR129&gt;0)*BR129*(1+Annual_Cost_of_Living_Adjustment))*(End_Date&gt;=BS$70)</f>
        <v>0</v>
      </c>
      <c r="BT129" s="460">
        <f>(BT$70=Hire_Date)*Monthly_Salary+(AND(BT$68&lt;&gt;Hire_Month)*BS129+AND(BT$68=Hire_Month,BS129&gt;0)*BS129*(1+Annual_Cost_of_Living_Adjustment))*(End_Date&gt;=BT$70)</f>
        <v>0</v>
      </c>
      <c r="BU129" s="460">
        <f>(BU$70=Hire_Date)*Monthly_Salary+(AND(BU$68&lt;&gt;Hire_Month)*BT129+AND(BU$68=Hire_Month,BT129&gt;0)*BT129*(1+Annual_Cost_of_Living_Adjustment))*(End_Date&gt;=BU$70)</f>
        <v>0</v>
      </c>
      <c r="BV129" s="460">
        <f>(BV$70=Hire_Date)*Monthly_Salary+(AND(BV$68&lt;&gt;Hire_Month)*BU129+AND(BV$68=Hire_Month,BU129&gt;0)*BU129*(1+Annual_Cost_of_Living_Adjustment))*(End_Date&gt;=BV$70)</f>
        <v>0</v>
      </c>
      <c r="BW129" s="460">
        <f>(BW$70=Hire_Date)*Monthly_Salary+(AND(BW$68&lt;&gt;Hire_Month)*BV129+AND(BW$68=Hire_Month,BV129&gt;0)*BV129*(1+Annual_Cost_of_Living_Adjustment))*(End_Date&gt;=BW$70)</f>
        <v>0</v>
      </c>
      <c r="BX129" s="460">
        <f>(BX$70=Hire_Date)*Monthly_Salary+(AND(BX$68&lt;&gt;Hire_Month)*BW129+AND(BX$68=Hire_Month,BW129&gt;0)*BW129*(1+Annual_Cost_of_Living_Adjustment))*(End_Date&gt;=BX$70)</f>
        <v>0</v>
      </c>
      <c r="BY129" s="460">
        <f>(BY$70=Hire_Date)*Monthly_Salary+(AND(BY$68&lt;&gt;Hire_Month)*BX129+AND(BY$68=Hire_Month,BX129&gt;0)*BX129*(1+Annual_Cost_of_Living_Adjustment))*(End_Date&gt;=BY$70)</f>
        <v>0</v>
      </c>
      <c r="BZ129" s="460">
        <f>(BZ$70=Hire_Date)*Monthly_Salary+(AND(BZ$68&lt;&gt;Hire_Month)*BY129+AND(BZ$68=Hire_Month,BY129&gt;0)*BY129*(1+Annual_Cost_of_Living_Adjustment))*(End_Date&gt;=BZ$70)</f>
        <v>0</v>
      </c>
      <c r="CA129" s="460">
        <f>(CA$70=Hire_Date)*Monthly_Salary+(AND(CA$68&lt;&gt;Hire_Month)*BZ129+AND(CA$68=Hire_Month,BZ129&gt;0)*BZ129*(1+Annual_Cost_of_Living_Adjustment))*(End_Date&gt;=CA$70)</f>
        <v>0</v>
      </c>
      <c r="CB129" s="460">
        <f>(CB$70=Hire_Date)*Monthly_Salary+(AND(CB$68&lt;&gt;Hire_Month)*CA129+AND(CB$68=Hire_Month,CA129&gt;0)*CA129*(1+Annual_Cost_of_Living_Adjustment))*(End_Date&gt;=CB$70)</f>
        <v>0</v>
      </c>
      <c r="CC129" s="460">
        <f>(CC$70=Hire_Date)*Monthly_Salary+(AND(CC$68&lt;&gt;Hire_Month)*CB129+AND(CC$68=Hire_Month,CB129&gt;0)*CB129*(1+Annual_Cost_of_Living_Adjustment))*(End_Date&gt;=CC$70)</f>
        <v>0</v>
      </c>
      <c r="CD129" s="460">
        <f>(CD$70=Hire_Date)*Monthly_Salary+(AND(CD$68&lt;&gt;Hire_Month)*CC129+AND(CD$68=Hire_Month,CC129&gt;0)*CC129*(1+Annual_Cost_of_Living_Adjustment))*(End_Date&gt;=CD$70)</f>
        <v>0</v>
      </c>
      <c r="CE129" s="460">
        <f>(CE$70=Hire_Date)*Monthly_Salary+(AND(CE$68&lt;&gt;Hire_Month)*CD129+AND(CE$68=Hire_Month,CD129&gt;0)*CD129*(1+Annual_Cost_of_Living_Adjustment))*(End_Date&gt;=CE$70)</f>
        <v>0</v>
      </c>
      <c r="CF129" s="460">
        <f>(CF$70=Hire_Date)*Monthly_Salary+(AND(CF$68&lt;&gt;Hire_Month)*CE129+AND(CF$68=Hire_Month,CE129&gt;0)*CE129*(1+Annual_Cost_of_Living_Adjustment))*(End_Date&gt;=CF$70)</f>
        <v>0</v>
      </c>
      <c r="CG129" s="460">
        <f>(CG$70=Hire_Date)*Monthly_Salary+(AND(CG$68&lt;&gt;Hire_Month)*CF129+AND(CG$68=Hire_Month,CF129&gt;0)*CF129*(1+Annual_Cost_of_Living_Adjustment))*(End_Date&gt;=CG$70)</f>
        <v>0</v>
      </c>
      <c r="CH129" s="460">
        <f>(CH$70=Hire_Date)*Monthly_Salary+(AND(CH$68&lt;&gt;Hire_Month)*CG129+AND(CH$68=Hire_Month,CG129&gt;0)*CG129*(1+Annual_Cost_of_Living_Adjustment))*(End_Date&gt;=CH$70)</f>
        <v>0</v>
      </c>
      <c r="CI129" s="460">
        <f>(CI$70=Hire_Date)*Monthly_Salary+(AND(CI$68&lt;&gt;Hire_Month)*CH129+AND(CI$68=Hire_Month,CH129&gt;0)*CH129*(1+Annual_Cost_of_Living_Adjustment))*(End_Date&gt;=CI$70)</f>
        <v>0</v>
      </c>
      <c r="CJ129" s="460">
        <f>(CJ$70=Hire_Date)*Monthly_Salary+(AND(CJ$68&lt;&gt;Hire_Month)*CI129+AND(CJ$68=Hire_Month,CI129&gt;0)*CI129*(1+Annual_Cost_of_Living_Adjustment))*(End_Date&gt;=CJ$70)</f>
        <v>0</v>
      </c>
      <c r="CK129" s="460">
        <f>(CK$70=Hire_Date)*Monthly_Salary+(AND(CK$68&lt;&gt;Hire_Month)*CJ129+AND(CK$68=Hire_Month,CJ129&gt;0)*CJ129*(1+Annual_Cost_of_Living_Adjustment))*(End_Date&gt;=CK$70)</f>
        <v>0</v>
      </c>
      <c r="CL129" s="460">
        <f>(CL$70=Hire_Date)*Monthly_Salary+(AND(CL$68&lt;&gt;Hire_Month)*CK129+AND(CL$68=Hire_Month,CK129&gt;0)*CK129*(1+Annual_Cost_of_Living_Adjustment))*(End_Date&gt;=CL$70)</f>
        <v>0</v>
      </c>
      <c r="CM129" s="460">
        <f>(CM$70=Hire_Date)*Monthly_Salary+(AND(CM$68&lt;&gt;Hire_Month)*CL129+AND(CM$68=Hire_Month,CL129&gt;0)*CL129*(1+Annual_Cost_of_Living_Adjustment))*(End_Date&gt;=CM$70)</f>
        <v>0</v>
      </c>
      <c r="CN129" s="460">
        <f>(CN$70=Hire_Date)*Monthly_Salary+(AND(CN$68&lt;&gt;Hire_Month)*CM129+AND(CN$68=Hire_Month,CM129&gt;0)*CM129*(1+Annual_Cost_of_Living_Adjustment))*(End_Date&gt;=CN$70)</f>
        <v>0</v>
      </c>
      <c r="CO129" s="460">
        <f>(CO$70=Hire_Date)*Monthly_Salary+(AND(CO$68&lt;&gt;Hire_Month)*CN129+AND(CO$68=Hire_Month,CN129&gt;0)*CN129*(1+Annual_Cost_of_Living_Adjustment))*(End_Date&gt;=CO$70)</f>
        <v>0</v>
      </c>
      <c r="CP129" s="460">
        <f>(CP$70=Hire_Date)*Monthly_Salary+(AND(CP$68&lt;&gt;Hire_Month)*CO129+AND(CP$68=Hire_Month,CO129&gt;0)*CO129*(1+Annual_Cost_of_Living_Adjustment))*(End_Date&gt;=CP$70)</f>
        <v>0</v>
      </c>
      <c r="CQ129" s="460">
        <f>(CQ$70=Hire_Date)*Monthly_Salary+(AND(CQ$68&lt;&gt;Hire_Month)*CP129+AND(CQ$68=Hire_Month,CP129&gt;0)*CP129*(1+Annual_Cost_of_Living_Adjustment))*(End_Date&gt;=CQ$70)</f>
        <v>0</v>
      </c>
      <c r="CR129" s="460">
        <f>(CR$70=Hire_Date)*Monthly_Salary+(AND(CR$68&lt;&gt;Hire_Month)*CQ129+AND(CR$68=Hire_Month,CQ129&gt;0)*CQ129*(1+Annual_Cost_of_Living_Adjustment))*(End_Date&gt;=CR$70)</f>
        <v>0</v>
      </c>
      <c r="CS129" s="460">
        <f>(CS$70=Hire_Date)*Monthly_Salary+(AND(CS$68&lt;&gt;Hire_Month)*CR129+AND(CS$68=Hire_Month,CR129&gt;0)*CR129*(1+Annual_Cost_of_Living_Adjustment))*(End_Date&gt;=CS$70)</f>
        <v>0</v>
      </c>
      <c r="CT129" s="460">
        <f>(CT$70=Hire_Date)*Monthly_Salary+(AND(CT$68&lt;&gt;Hire_Month)*CS129+AND(CT$68=Hire_Month,CS129&gt;0)*CS129*(1+Annual_Cost_of_Living_Adjustment))*(End_Date&gt;=CT$70)</f>
        <v>0</v>
      </c>
      <c r="CU129" s="460">
        <f>(CU$70=Hire_Date)*Monthly_Salary+(AND(CU$68&lt;&gt;Hire_Month)*CT129+AND(CU$68=Hire_Month,CT129&gt;0)*CT129*(1+Annual_Cost_of_Living_Adjustment))*(End_Date&gt;=CU$70)</f>
        <v>0</v>
      </c>
      <c r="CV129" s="460">
        <f>(CV$70=Hire_Date)*Monthly_Salary+(AND(CV$68&lt;&gt;Hire_Month)*CU129+AND(CV$68=Hire_Month,CU129&gt;0)*CU129*(1+Annual_Cost_of_Living_Adjustment))*(End_Date&gt;=CV$70)</f>
        <v>0</v>
      </c>
      <c r="CW129" s="460">
        <f>(CW$70=Hire_Date)*Monthly_Salary+(AND(CW$68&lt;&gt;Hire_Month)*CV129+AND(CW$68=Hire_Month,CV129&gt;0)*CV129*(1+Annual_Cost_of_Living_Adjustment))*(End_Date&gt;=CW$70)</f>
        <v>0</v>
      </c>
      <c r="CX129" s="460">
        <f>(CX$70=Hire_Date)*Monthly_Salary+(AND(CX$68&lt;&gt;Hire_Month)*CW129+AND(CX$68=Hire_Month,CW129&gt;0)*CW129*(1+Annual_Cost_of_Living_Adjustment))*(End_Date&gt;=CX$70)</f>
        <v>0</v>
      </c>
      <c r="CY129" s="460">
        <f>(CY$70=Hire_Date)*Monthly_Salary+(AND(CY$68&lt;&gt;Hire_Month)*CX129+AND(CY$68=Hire_Month,CX129&gt;0)*CX129*(1+Annual_Cost_of_Living_Adjustment))*(End_Date&gt;=CY$70)</f>
        <v>0</v>
      </c>
      <c r="CZ129" s="460">
        <f>(CZ$70=Hire_Date)*Monthly_Salary+(AND(CZ$68&lt;&gt;Hire_Month)*CY129+AND(CZ$68=Hire_Month,CY129&gt;0)*CY129*(1+Annual_Cost_of_Living_Adjustment))*(End_Date&gt;=CZ$70)</f>
        <v>0</v>
      </c>
      <c r="DA129" s="460">
        <f>(DA$70=Hire_Date)*Monthly_Salary+(AND(DA$68&lt;&gt;Hire_Month)*CZ129+AND(DA$68=Hire_Month,CZ129&gt;0)*CZ129*(1+Annual_Cost_of_Living_Adjustment))*(End_Date&gt;=DA$70)</f>
        <v>0</v>
      </c>
      <c r="DB129" s="460">
        <f>(DB$70=Hire_Date)*Monthly_Salary+(AND(DB$68&lt;&gt;Hire_Month)*DA129+AND(DB$68=Hire_Month,DA129&gt;0)*DA129*(1+Annual_Cost_of_Living_Adjustment))*(End_Date&gt;=DB$70)</f>
        <v>0</v>
      </c>
      <c r="DC129" s="460">
        <f>(DC$70=Hire_Date)*Monthly_Salary+(AND(DC$68&lt;&gt;Hire_Month)*DB129+AND(DC$68=Hire_Month,DB129&gt;0)*DB129*(1+Annual_Cost_of_Living_Adjustment))*(End_Date&gt;=DC$70)</f>
        <v>0</v>
      </c>
      <c r="DD129" s="460">
        <f>(DD$70=Hire_Date)*Monthly_Salary+(AND(DD$68&lt;&gt;Hire_Month)*DC129+AND(DD$68=Hire_Month,DC129&gt;0)*DC129*(1+Annual_Cost_of_Living_Adjustment))*(End_Date&gt;=DD$70)</f>
        <v>0</v>
      </c>
      <c r="DE129" s="460">
        <f>(DE$70=Hire_Date)*Monthly_Salary+(AND(DE$68&lt;&gt;Hire_Month)*DD129+AND(DE$68=Hire_Month,DD129&gt;0)*DD129*(1+Annual_Cost_of_Living_Adjustment))*(End_Date&gt;=DE$70)</f>
        <v>0</v>
      </c>
      <c r="DF129" s="460">
        <f>(DF$70=Hire_Date)*Monthly_Salary+(AND(DF$68&lt;&gt;Hire_Month)*DE129+AND(DF$68=Hire_Month,DE129&gt;0)*DE129*(1+Annual_Cost_of_Living_Adjustment))*(End_Date&gt;=DF$70)</f>
        <v>0</v>
      </c>
      <c r="DG129" s="460">
        <f>(DG$70=Hire_Date)*Monthly_Salary+(AND(DG$68&lt;&gt;Hire_Month)*DF129+AND(DG$68=Hire_Month,DF129&gt;0)*DF129*(1+Annual_Cost_of_Living_Adjustment))*(End_Date&gt;=DG$70)</f>
        <v>0</v>
      </c>
      <c r="DH129" s="460">
        <f>(DH$70=Hire_Date)*Monthly_Salary+(AND(DH$68&lt;&gt;Hire_Month)*DG129+AND(DH$68=Hire_Month,DG129&gt;0)*DG129*(1+Annual_Cost_of_Living_Adjustment))*(End_Date&gt;=DH$70)</f>
        <v>0</v>
      </c>
      <c r="DI129" s="460">
        <f>(DI$70=Hire_Date)*Monthly_Salary+(AND(DI$68&lt;&gt;Hire_Month)*DH129+AND(DI$68=Hire_Month,DH129&gt;0)*DH129*(1+Annual_Cost_of_Living_Adjustment))*(End_Date&gt;=DI$70)</f>
        <v>0</v>
      </c>
      <c r="DJ129" s="460">
        <f>(DJ$70=Hire_Date)*Monthly_Salary+(AND(DJ$68&lt;&gt;Hire_Month)*DI129+AND(DJ$68=Hire_Month,DI129&gt;0)*DI129*(1+Annual_Cost_of_Living_Adjustment))*(End_Date&gt;=DJ$70)</f>
        <v>0</v>
      </c>
      <c r="DK129" s="460">
        <f>(DK$70=Hire_Date)*Monthly_Salary+(AND(DK$68&lt;&gt;Hire_Month)*DJ129+AND(DK$68=Hire_Month,DJ129&gt;0)*DJ129*(1+Annual_Cost_of_Living_Adjustment))*(End_Date&gt;=DK$70)</f>
        <v>0</v>
      </c>
      <c r="DL129" s="460">
        <f>(DL$70=Hire_Date)*Monthly_Salary+(AND(DL$68&lt;&gt;Hire_Month)*DK129+AND(DL$68=Hire_Month,DK129&gt;0)*DK129*(1+Annual_Cost_of_Living_Adjustment))*(End_Date&gt;=DL$70)</f>
        <v>0</v>
      </c>
      <c r="DM129" s="460">
        <f>(DM$70=Hire_Date)*Monthly_Salary+(AND(DM$68&lt;&gt;Hire_Month)*DL129+AND(DM$68=Hire_Month,DL129&gt;0)*DL129*(1+Annual_Cost_of_Living_Adjustment))*(End_Date&gt;=DM$70)</f>
        <v>0</v>
      </c>
      <c r="DN129" s="460">
        <f>(DN$70=Hire_Date)*Monthly_Salary+(AND(DN$68&lt;&gt;Hire_Month)*DM129+AND(DN$68=Hire_Month,DM129&gt;0)*DM129*(1+Annual_Cost_of_Living_Adjustment))*(End_Date&gt;=DN$70)</f>
        <v>0</v>
      </c>
      <c r="DO129" s="460">
        <f>(DO$70=Hire_Date)*Monthly_Salary+(AND(DO$68&lt;&gt;Hire_Month)*DN129+AND(DO$68=Hire_Month,DN129&gt;0)*DN129*(1+Annual_Cost_of_Living_Adjustment))*(End_Date&gt;=DO$70)</f>
        <v>0</v>
      </c>
      <c r="DP129" s="460">
        <f>(DP$70=Hire_Date)*Monthly_Salary+(AND(DP$68&lt;&gt;Hire_Month)*DO129+AND(DP$68=Hire_Month,DO129&gt;0)*DO129*(1+Annual_Cost_of_Living_Adjustment))*(End_Date&gt;=DP$70)</f>
        <v>0</v>
      </c>
      <c r="DQ129" s="460">
        <f>(DQ$70=Hire_Date)*Monthly_Salary+(AND(DQ$68&lt;&gt;Hire_Month)*DP129+AND(DQ$68=Hire_Month,DP129&gt;0)*DP129*(1+Annual_Cost_of_Living_Adjustment))*(End_Date&gt;=DQ$70)</f>
        <v>0</v>
      </c>
      <c r="DR129" s="460">
        <f>(DR$70=Hire_Date)*Monthly_Salary+(AND(DR$68&lt;&gt;Hire_Month)*DQ129+AND(DR$68=Hire_Month,DQ129&gt;0)*DQ129*(1+Annual_Cost_of_Living_Adjustment))*(End_Date&gt;=DR$70)</f>
        <v>0</v>
      </c>
      <c r="DS129" s="460">
        <f>(DS$70=Hire_Date)*Monthly_Salary+(AND(DS$68&lt;&gt;Hire_Month)*DR129+AND(DS$68=Hire_Month,DR129&gt;0)*DR129*(1+Annual_Cost_of_Living_Adjustment))*(End_Date&gt;=DS$70)</f>
        <v>0</v>
      </c>
      <c r="DT129" s="460">
        <f>(DT$70=Hire_Date)*Monthly_Salary+(AND(DT$68&lt;&gt;Hire_Month)*DS129+AND(DT$68=Hire_Month,DS129&gt;0)*DS129*(1+Annual_Cost_of_Living_Adjustment))*(End_Date&gt;=DT$70)</f>
        <v>0</v>
      </c>
      <c r="DU129" s="460">
        <f>(DU$70=Hire_Date)*Monthly_Salary+(AND(DU$68&lt;&gt;Hire_Month)*DT129+AND(DU$68=Hire_Month,DT129&gt;0)*DT129*(1+Annual_Cost_of_Living_Adjustment))*(End_Date&gt;=DU$70)</f>
        <v>0</v>
      </c>
      <c r="DV129" s="460">
        <f>(DV$70=Hire_Date)*Monthly_Salary+(AND(DV$68&lt;&gt;Hire_Month)*DU129+AND(DV$68=Hire_Month,DU129&gt;0)*DU129*(1+Annual_Cost_of_Living_Adjustment))*(End_Date&gt;=DV$70)</f>
        <v>0</v>
      </c>
      <c r="DW129" s="460">
        <f>(DW$70=Hire_Date)*Monthly_Salary+(AND(DW$68&lt;&gt;Hire_Month)*DV129+AND(DW$68=Hire_Month,DV129&gt;0)*DV129*(1+Annual_Cost_of_Living_Adjustment))*(End_Date&gt;=DW$70)</f>
        <v>0</v>
      </c>
      <c r="DX129" s="460">
        <f>(DX$70=Hire_Date)*Monthly_Salary+(AND(DX$68&lt;&gt;Hire_Month)*DW129+AND(DX$68=Hire_Month,DW129&gt;0)*DW129*(1+Annual_Cost_of_Living_Adjustment))*(End_Date&gt;=DX$70)</f>
        <v>0</v>
      </c>
      <c r="DY129" s="460">
        <f>(DY$70=Hire_Date)*Monthly_Salary+(AND(DY$68&lt;&gt;Hire_Month)*DX129+AND(DY$68=Hire_Month,DX129&gt;0)*DX129*(1+Annual_Cost_of_Living_Adjustment))*(End_Date&gt;=DY$70)</f>
        <v>0</v>
      </c>
      <c r="DZ129" s="460">
        <f>(DZ$70=Hire_Date)*Monthly_Salary+(AND(DZ$68&lt;&gt;Hire_Month)*DY129+AND(DZ$68=Hire_Month,DY129&gt;0)*DY129*(1+Annual_Cost_of_Living_Adjustment))*(End_Date&gt;=DZ$70)</f>
        <v>0</v>
      </c>
      <c r="EA129" s="460">
        <f>(EA$70=Hire_Date)*Monthly_Salary+(AND(EA$68&lt;&gt;Hire_Month)*DZ129+AND(EA$68=Hire_Month,DZ129&gt;0)*DZ129*(1+Annual_Cost_of_Living_Adjustment))*(End_Date&gt;=EA$70)</f>
        <v>0</v>
      </c>
      <c r="EB129" s="460">
        <f>(EB$70=Hire_Date)*Monthly_Salary+(AND(EB$68&lt;&gt;Hire_Month)*EA129+AND(EB$68=Hire_Month,EA129&gt;0)*EA129*(1+Annual_Cost_of_Living_Adjustment))*(End_Date&gt;=EB$70)</f>
        <v>0</v>
      </c>
      <c r="EC129" s="460">
        <f>(EC$70=Hire_Date)*Monthly_Salary+(AND(EC$68&lt;&gt;Hire_Month)*EB129+AND(EC$68=Hire_Month,EB129&gt;0)*EB129*(1+Annual_Cost_of_Living_Adjustment))*(End_Date&gt;=EC$70)</f>
        <v>0</v>
      </c>
      <c r="ED129" s="460">
        <f>(ED$70=Hire_Date)*Monthly_Salary+(AND(ED$68&lt;&gt;Hire_Month)*EC129+AND(ED$68=Hire_Month,EC129&gt;0)*EC129*(1+Annual_Cost_of_Living_Adjustment))*(End_Date&gt;=ED$70)</f>
        <v>0</v>
      </c>
      <c r="EE129" s="460">
        <f>(EE$70=Hire_Date)*Monthly_Salary+(AND(EE$68&lt;&gt;Hire_Month)*ED129+AND(EE$68=Hire_Month,ED129&gt;0)*ED129*(1+Annual_Cost_of_Living_Adjustment))*(End_Date&gt;=EE$70)</f>
        <v>0</v>
      </c>
      <c r="EF129" s="461">
        <f>(EF$70=Hire_Date)*Monthly_Salary+(AND(EF$68&lt;&gt;Hire_Month)*EE129+AND(EF$68=Hire_Month,EE129&gt;0)*EE129*(1+Annual_Cost_of_Living_Adjustment))*(End_Date&gt;=EF$70)</f>
        <v>0</v>
      </c>
      <c r="EG129" s="461">
        <f>(EG$70=Hire_Date)*Monthly_Salary+(AND(EG$68&lt;&gt;Hire_Month)*EF129+AND(EG$68=Hire_Month,EF129&gt;0)*EF129*(1+Annual_Cost_of_Living_Adjustment))*(End_Date&gt;=EG$70)</f>
        <v>0</v>
      </c>
      <c r="EH129" s="461">
        <f>(EH$70=Hire_Date)*Monthly_Salary+(AND(EH$68&lt;&gt;Hire_Month)*EG129+AND(EH$68=Hire_Month,EG129&gt;0)*EG129*(1+Annual_Cost_of_Living_Adjustment))*(End_Date&gt;=EH$70)</f>
        <v>0</v>
      </c>
      <c r="EI129" s="461">
        <f>(EI$70=Hire_Date)*Monthly_Salary+(AND(EI$68&lt;&gt;Hire_Month)*EH129+AND(EI$68=Hire_Month,EH129&gt;0)*EH129*(1+Annual_Cost_of_Living_Adjustment))*(End_Date&gt;=EI$70)</f>
        <v>0</v>
      </c>
      <c r="EJ129" s="461">
        <f>(EJ$70=Hire_Date)*Monthly_Salary+(AND(EJ$68&lt;&gt;Hire_Month)*EI129+AND(EJ$68=Hire_Month,EI129&gt;0)*EI129*(1+Annual_Cost_of_Living_Adjustment))*(End_Date&gt;=EJ$70)</f>
        <v>0</v>
      </c>
      <c r="EK129" s="461">
        <f>(EK$70=Hire_Date)*Monthly_Salary+(AND(EK$68&lt;&gt;Hire_Month)*EJ129+AND(EK$68=Hire_Month,EJ129&gt;0)*EJ129*(1+Annual_Cost_of_Living_Adjustment))*(End_Date&gt;=EK$70)</f>
        <v>0</v>
      </c>
      <c r="EL129" s="461">
        <f>(EL$70=Hire_Date)*Monthly_Salary+(AND(EL$68&lt;&gt;Hire_Month)*EK129+AND(EL$68=Hire_Month,EK129&gt;0)*EK129*(1+Annual_Cost_of_Living_Adjustment))*(End_Date&gt;=EL$70)</f>
        <v>0</v>
      </c>
      <c r="EM129" s="461">
        <f>(EM$70=Hire_Date)*Monthly_Salary+(AND(EM$68&lt;&gt;Hire_Month)*EL129+AND(EM$68=Hire_Month,EL129&gt;0)*EL129*(1+Annual_Cost_of_Living_Adjustment))*(End_Date&gt;=EM$70)</f>
        <v>0</v>
      </c>
      <c r="EN129" s="461">
        <f>(EN$70=Hire_Date)*Monthly_Salary+(AND(EN$68&lt;&gt;Hire_Month)*EM129+AND(EN$68=Hire_Month,EM129&gt;0)*EM129*(1+Annual_Cost_of_Living_Adjustment))*(End_Date&gt;=EN$70)</f>
        <v>0</v>
      </c>
      <c r="EO129" s="461">
        <f>(EO$70=Hire_Date)*Monthly_Salary+(AND(EO$68&lt;&gt;Hire_Month)*EN129+AND(EO$68=Hire_Month,EN129&gt;0)*EN129*(1+Annual_Cost_of_Living_Adjustment))*(End_Date&gt;=EO$70)</f>
        <v>0</v>
      </c>
      <c r="EP129" s="461">
        <f>(EP$70=Hire_Date)*Monthly_Salary+(AND(EP$68&lt;&gt;Hire_Month)*EO129+AND(EP$68=Hire_Month,EO129&gt;0)*EO129*(1+Annual_Cost_of_Living_Adjustment))*(End_Date&gt;=EP$70)</f>
        <v>0</v>
      </c>
      <c r="EQ129" s="461">
        <f>(EQ$70=Hire_Date)*Monthly_Salary+(AND(EQ$68&lt;&gt;Hire_Month)*EP129+AND(EQ$68=Hire_Month,EP129&gt;0)*EP129*(1+Annual_Cost_of_Living_Adjustment))*(End_Date&gt;=EQ$70)</f>
        <v>0</v>
      </c>
      <c r="ER129" s="461">
        <f>(ER$70=Hire_Date)*Monthly_Salary+(AND(ER$68&lt;&gt;Hire_Month)*EQ129+AND(ER$68=Hire_Month,EQ129&gt;0)*EQ129*(1+Annual_Cost_of_Living_Adjustment))*(End_Date&gt;=ER$70)</f>
        <v>0</v>
      </c>
      <c r="ES129" s="371"/>
      <c r="ET129" s="1"/>
      <c r="EU129" s="390"/>
      <c r="EV129" s="462" t="str">
        <f t="shared" si="100"/>
        <v/>
      </c>
      <c r="EW129" s="463">
        <f>($K129&lt;DATE(Starting_Year,1,1))*1</f>
        <v>0</v>
      </c>
      <c r="EX129" s="463">
        <f>+COUNTIF(Q129,"&gt;0")*FTE</f>
        <v>0</v>
      </c>
      <c r="EY129" s="463">
        <f>+COUNTIF(R129,"&gt;0")*FTE</f>
        <v>0</v>
      </c>
      <c r="EZ129" s="463">
        <f>+COUNTIF(S129,"&gt;0")*FTE</f>
        <v>0</v>
      </c>
      <c r="FA129" s="463">
        <f>+COUNTIF(T129,"&gt;0")*FTE</f>
        <v>0</v>
      </c>
      <c r="FB129" s="463">
        <f>+COUNTIF(U129,"&gt;0")*FTE</f>
        <v>0</v>
      </c>
      <c r="FC129" s="463">
        <f>+COUNTIF(V129,"&gt;0")*FTE</f>
        <v>0</v>
      </c>
      <c r="FD129" s="463">
        <f>+COUNTIF(W129,"&gt;0")*FTE</f>
        <v>0</v>
      </c>
      <c r="FE129" s="463">
        <f>+COUNTIF(X129,"&gt;0")*FTE</f>
        <v>0</v>
      </c>
      <c r="FF129" s="463">
        <f>+COUNTIF(Y129,"&gt;0")*FTE</f>
        <v>0</v>
      </c>
      <c r="FG129" s="463">
        <f>+COUNTIF(Z129,"&gt;0")*FTE</f>
        <v>0</v>
      </c>
      <c r="FH129" s="463">
        <f>+COUNTIF(AA129,"&gt;0")*FTE</f>
        <v>0</v>
      </c>
      <c r="FI129" s="463">
        <f>+COUNTIF(AB129,"&gt;0")*FTE</f>
        <v>0</v>
      </c>
      <c r="FJ129" s="463">
        <f>+COUNTIF(AC129,"&gt;0")*FTE</f>
        <v>0</v>
      </c>
      <c r="FK129" s="463">
        <f>+COUNTIF(AD129,"&gt;0")*FTE</f>
        <v>0</v>
      </c>
      <c r="FL129" s="463">
        <f>+COUNTIF(AE129,"&gt;0")*FTE</f>
        <v>0</v>
      </c>
      <c r="FM129" s="463">
        <f>+COUNTIF(AF129,"&gt;0")*FTE</f>
        <v>0</v>
      </c>
      <c r="FN129" s="463">
        <f>+COUNTIF(AG129,"&gt;0")*FTE</f>
        <v>0</v>
      </c>
      <c r="FO129" s="463">
        <f>+COUNTIF(AH129,"&gt;0")*FTE</f>
        <v>0</v>
      </c>
      <c r="FP129" s="463">
        <f>+COUNTIF(AI129,"&gt;0")*FTE</f>
        <v>0</v>
      </c>
      <c r="FQ129" s="463">
        <f>+COUNTIF(AJ129,"&gt;0")*FTE</f>
        <v>0</v>
      </c>
      <c r="FR129" s="463">
        <f>+COUNTIF(AK129,"&gt;0")*FTE</f>
        <v>0</v>
      </c>
      <c r="FS129" s="463">
        <f>+COUNTIF(AL129,"&gt;0")*FTE</f>
        <v>0</v>
      </c>
      <c r="FT129" s="463">
        <f>+COUNTIF(AM129,"&gt;0")*FTE</f>
        <v>0</v>
      </c>
      <c r="FU129" s="463">
        <f>+COUNTIF(AN129,"&gt;0")*FTE</f>
        <v>0</v>
      </c>
      <c r="FV129" s="463">
        <f>+COUNTIF(AO129,"&gt;0")*FTE</f>
        <v>0</v>
      </c>
      <c r="FW129" s="463">
        <f>+COUNTIF(AP129,"&gt;0")*FTE</f>
        <v>0</v>
      </c>
      <c r="FX129" s="463">
        <f>+COUNTIF(AQ129,"&gt;0")*FTE</f>
        <v>0</v>
      </c>
      <c r="FY129" s="463">
        <f>+COUNTIF(AR129,"&gt;0")*FTE</f>
        <v>0</v>
      </c>
      <c r="FZ129" s="463">
        <f>+COUNTIF(AS129,"&gt;0")*FTE</f>
        <v>0</v>
      </c>
      <c r="GA129" s="463">
        <f>+COUNTIF(AT129,"&gt;0")*FTE</f>
        <v>0</v>
      </c>
      <c r="GB129" s="463">
        <f>+COUNTIF(AU129,"&gt;0")*FTE</f>
        <v>0</v>
      </c>
      <c r="GC129" s="463">
        <f>+COUNTIF(AV129,"&gt;0")*FTE</f>
        <v>0</v>
      </c>
      <c r="GD129" s="463">
        <f>+COUNTIF(AW129,"&gt;0")*FTE</f>
        <v>0</v>
      </c>
      <c r="GE129" s="463">
        <f>+COUNTIF(AX129,"&gt;0")*FTE</f>
        <v>0</v>
      </c>
      <c r="GF129" s="463">
        <f>+COUNTIF(AY129,"&gt;0")*FTE</f>
        <v>0</v>
      </c>
      <c r="GG129" s="463">
        <f>+COUNTIF(AZ129,"&gt;0")*FTE</f>
        <v>0</v>
      </c>
      <c r="GH129" s="463">
        <f>+COUNTIF(BA129,"&gt;0")*FTE</f>
        <v>0</v>
      </c>
      <c r="GI129" s="463">
        <f>+COUNTIF(BB129,"&gt;0")*FTE</f>
        <v>0</v>
      </c>
      <c r="GJ129" s="463">
        <f>+COUNTIF(BC129,"&gt;0")*FTE</f>
        <v>0</v>
      </c>
      <c r="GK129" s="463">
        <f>+COUNTIF(BD129,"&gt;0")*FTE</f>
        <v>0</v>
      </c>
      <c r="GL129" s="463">
        <f>+COUNTIF(BE129,"&gt;0")*FTE</f>
        <v>0</v>
      </c>
      <c r="GM129" s="463">
        <f>+COUNTIF(BF129,"&gt;0")*FTE</f>
        <v>0</v>
      </c>
      <c r="GN129" s="463">
        <f>+COUNTIF(BG129,"&gt;0")*FTE</f>
        <v>0</v>
      </c>
      <c r="GO129" s="463">
        <f>+COUNTIF(BH129,"&gt;0")*FTE</f>
        <v>0</v>
      </c>
      <c r="GP129" s="463">
        <f>+COUNTIF(BI129,"&gt;0")*FTE</f>
        <v>0</v>
      </c>
      <c r="GQ129" s="463">
        <f>+COUNTIF(BJ129,"&gt;0")*FTE</f>
        <v>0</v>
      </c>
      <c r="GR129" s="463">
        <f>+COUNTIF(BK129,"&gt;0")*FTE</f>
        <v>0</v>
      </c>
      <c r="GS129" s="463">
        <f>+COUNTIF(BL129,"&gt;0")*FTE</f>
        <v>0</v>
      </c>
      <c r="GT129" s="463">
        <f>+COUNTIF(BM129,"&gt;0")*FTE</f>
        <v>0</v>
      </c>
      <c r="GU129" s="463">
        <f>+COUNTIF(BN129,"&gt;0")*FTE</f>
        <v>0</v>
      </c>
      <c r="GV129" s="463">
        <f>+COUNTIF(BO129,"&gt;0")*FTE</f>
        <v>0</v>
      </c>
      <c r="GW129" s="463">
        <f>+COUNTIF(BP129,"&gt;0")*FTE</f>
        <v>0</v>
      </c>
      <c r="GX129" s="463">
        <f>+COUNTIF(BQ129,"&gt;0")*FTE</f>
        <v>0</v>
      </c>
      <c r="GY129" s="463">
        <f>+COUNTIF(BR129,"&gt;0")*FTE</f>
        <v>0</v>
      </c>
      <c r="GZ129" s="463">
        <f>+COUNTIF(BS129,"&gt;0")*FTE</f>
        <v>0</v>
      </c>
      <c r="HA129" s="463">
        <f>+COUNTIF(BT129,"&gt;0")*FTE</f>
        <v>0</v>
      </c>
      <c r="HB129" s="463">
        <f>+COUNTIF(BU129,"&gt;0")*FTE</f>
        <v>0</v>
      </c>
      <c r="HC129" s="463">
        <f>+COUNTIF(BV129,"&gt;0")*FTE</f>
        <v>0</v>
      </c>
      <c r="HD129" s="463">
        <f>+COUNTIF(BW129,"&gt;0")*FTE</f>
        <v>0</v>
      </c>
      <c r="HE129" s="463">
        <f>+COUNTIF(BX129,"&gt;0")*FTE</f>
        <v>0</v>
      </c>
      <c r="HF129" s="463">
        <f>+COUNTIF(BY129,"&gt;0")*FTE</f>
        <v>0</v>
      </c>
      <c r="HG129" s="463">
        <f>+COUNTIF(BZ129,"&gt;0")*FTE</f>
        <v>0</v>
      </c>
      <c r="HH129" s="463">
        <f>+COUNTIF(CA129,"&gt;0")*FTE</f>
        <v>0</v>
      </c>
      <c r="HI129" s="463">
        <f>+COUNTIF(CB129,"&gt;0")*FTE</f>
        <v>0</v>
      </c>
      <c r="HJ129" s="463">
        <f>+COUNTIF(CC129,"&gt;0")*FTE</f>
        <v>0</v>
      </c>
      <c r="HK129" s="463">
        <f>+COUNTIF(CD129,"&gt;0")*FTE</f>
        <v>0</v>
      </c>
      <c r="HL129" s="463">
        <f>+COUNTIF(CE129,"&gt;0")*FTE</f>
        <v>0</v>
      </c>
      <c r="HM129" s="463">
        <f>+COUNTIF(CF129,"&gt;0")*FTE</f>
        <v>0</v>
      </c>
      <c r="HN129" s="463">
        <f>+COUNTIF(CG129,"&gt;0")*FTE</f>
        <v>0</v>
      </c>
      <c r="HO129" s="463">
        <f>+COUNTIF(CH129,"&gt;0")*FTE</f>
        <v>0</v>
      </c>
      <c r="HP129" s="463">
        <f>+COUNTIF(CI129,"&gt;0")*FTE</f>
        <v>0</v>
      </c>
      <c r="HQ129" s="463">
        <f>+COUNTIF(CJ129,"&gt;0")*FTE</f>
        <v>0</v>
      </c>
      <c r="HR129" s="463">
        <f>+COUNTIF(CK129,"&gt;0")*FTE</f>
        <v>0</v>
      </c>
      <c r="HS129" s="463">
        <f>+COUNTIF(CL129,"&gt;0")*FTE</f>
        <v>0</v>
      </c>
      <c r="HT129" s="463">
        <f>+COUNTIF(CM129,"&gt;0")*FTE</f>
        <v>0</v>
      </c>
      <c r="HU129" s="463">
        <f>+COUNTIF(CN129,"&gt;0")*FTE</f>
        <v>0</v>
      </c>
      <c r="HV129" s="463">
        <f>+COUNTIF(CO129,"&gt;0")*FTE</f>
        <v>0</v>
      </c>
      <c r="HW129" s="463">
        <f>+COUNTIF(CP129,"&gt;0")*FTE</f>
        <v>0</v>
      </c>
      <c r="HX129" s="463">
        <f>+COUNTIF(CQ129,"&gt;0")*FTE</f>
        <v>0</v>
      </c>
      <c r="HY129" s="463">
        <f>+COUNTIF(CR129,"&gt;0")*FTE</f>
        <v>0</v>
      </c>
      <c r="HZ129" s="463">
        <f>+COUNTIF(CS129,"&gt;0")*FTE</f>
        <v>0</v>
      </c>
      <c r="IA129" s="463">
        <f>+COUNTIF(CT129,"&gt;0")*FTE</f>
        <v>0</v>
      </c>
      <c r="IB129" s="463">
        <f>+COUNTIF(CU129,"&gt;0")*FTE</f>
        <v>0</v>
      </c>
      <c r="IC129" s="463">
        <f>+COUNTIF(CV129,"&gt;0")*FTE</f>
        <v>0</v>
      </c>
      <c r="ID129" s="463">
        <f>+COUNTIF(CW129,"&gt;0")*FTE</f>
        <v>0</v>
      </c>
      <c r="IE129" s="463">
        <f>+COUNTIF(CX129,"&gt;0")*FTE</f>
        <v>0</v>
      </c>
      <c r="IF129" s="463">
        <f>+COUNTIF(CY129,"&gt;0")*FTE</f>
        <v>0</v>
      </c>
      <c r="IG129" s="463">
        <f>+COUNTIF(CZ129,"&gt;0")*FTE</f>
        <v>0</v>
      </c>
      <c r="IH129" s="463">
        <f>+COUNTIF(DA129,"&gt;0")*FTE</f>
        <v>0</v>
      </c>
      <c r="II129" s="463">
        <f>+COUNTIF(DB129,"&gt;0")*FTE</f>
        <v>0</v>
      </c>
      <c r="IJ129" s="463">
        <f>+COUNTIF(DC129,"&gt;0")*FTE</f>
        <v>0</v>
      </c>
      <c r="IK129" s="463">
        <f>+COUNTIF(DD129,"&gt;0")*FTE</f>
        <v>0</v>
      </c>
      <c r="IL129" s="463">
        <f>+COUNTIF(DE129,"&gt;0")*FTE</f>
        <v>0</v>
      </c>
      <c r="IM129" s="463">
        <f>+COUNTIF(DF129,"&gt;0")*FTE</f>
        <v>0</v>
      </c>
      <c r="IN129" s="463">
        <f>+COUNTIF(DG129,"&gt;0")*FTE</f>
        <v>0</v>
      </c>
      <c r="IO129" s="463">
        <f>+COUNTIF(DH129,"&gt;0")*FTE</f>
        <v>0</v>
      </c>
      <c r="IP129" s="463">
        <f>+COUNTIF(DI129,"&gt;0")*FTE</f>
        <v>0</v>
      </c>
      <c r="IQ129" s="463">
        <f>+COUNTIF(DJ129,"&gt;0")*FTE</f>
        <v>0</v>
      </c>
      <c r="IR129" s="463">
        <f>+COUNTIF(DK129,"&gt;0")*FTE</f>
        <v>0</v>
      </c>
      <c r="IS129" s="463">
        <f>+COUNTIF(DL129,"&gt;0")*FTE</f>
        <v>0</v>
      </c>
      <c r="IT129" s="463">
        <f>+COUNTIF(DM129,"&gt;0")*FTE</f>
        <v>0</v>
      </c>
      <c r="IU129" s="463">
        <f>+COUNTIF(DN129,"&gt;0")*FTE</f>
        <v>0</v>
      </c>
      <c r="IV129" s="463">
        <f>+COUNTIF(DO129,"&gt;0")*FTE</f>
        <v>0</v>
      </c>
      <c r="IW129" s="463">
        <f>+COUNTIF(DP129,"&gt;0")*FTE</f>
        <v>0</v>
      </c>
      <c r="IX129" s="463">
        <f>+COUNTIF(DQ129,"&gt;0")*FTE</f>
        <v>0</v>
      </c>
      <c r="IY129" s="463">
        <f>+COUNTIF(DR129,"&gt;0")*FTE</f>
        <v>0</v>
      </c>
      <c r="IZ129" s="463">
        <f>+COUNTIF(DS129,"&gt;0")*FTE</f>
        <v>0</v>
      </c>
      <c r="JA129" s="463">
        <f>+COUNTIF(DT129,"&gt;0")*FTE</f>
        <v>0</v>
      </c>
      <c r="JB129" s="463">
        <f>+COUNTIF(DU129,"&gt;0")*FTE</f>
        <v>0</v>
      </c>
      <c r="JC129" s="463">
        <f>+COUNTIF(DV129,"&gt;0")*FTE</f>
        <v>0</v>
      </c>
      <c r="JD129" s="463">
        <f>+COUNTIF(DW129,"&gt;0")*FTE</f>
        <v>0</v>
      </c>
      <c r="JE129" s="463">
        <f>+COUNTIF(DX129,"&gt;0")*FTE</f>
        <v>0</v>
      </c>
      <c r="JF129" s="463">
        <f>+COUNTIF(DY129,"&gt;0")*FTE</f>
        <v>0</v>
      </c>
      <c r="JG129" s="463">
        <f>+COUNTIF(DZ129,"&gt;0")*FTE</f>
        <v>0</v>
      </c>
      <c r="JH129" s="463">
        <f>+COUNTIF(EA129,"&gt;0")*FTE</f>
        <v>0</v>
      </c>
      <c r="JI129" s="463">
        <f>+COUNTIF(EB129,"&gt;0")*FTE</f>
        <v>0</v>
      </c>
      <c r="JJ129" s="463">
        <f>+COUNTIF(EC129,"&gt;0")*FTE</f>
        <v>0</v>
      </c>
      <c r="JK129" s="463">
        <f>+COUNTIF(ED129,"&gt;0")*FTE</f>
        <v>0</v>
      </c>
      <c r="JL129" s="463">
        <f>+COUNTIF(EE129,"&gt;0")*FTE</f>
        <v>0</v>
      </c>
      <c r="JM129" s="463">
        <f>+COUNTIF(EF129,"&gt;0")*FTE</f>
        <v>0</v>
      </c>
      <c r="JN129" s="463">
        <f>+COUNTIF(EG129,"&gt;0")*FTE</f>
        <v>0</v>
      </c>
      <c r="JO129" s="463">
        <f>+COUNTIF(EH129,"&gt;0")*FTE</f>
        <v>0</v>
      </c>
      <c r="JP129" s="463">
        <f>+COUNTIF(EI129,"&gt;0")*FTE</f>
        <v>0</v>
      </c>
      <c r="JQ129" s="463">
        <f>+COUNTIF(EJ129,"&gt;0")*FTE</f>
        <v>0</v>
      </c>
      <c r="JR129" s="463">
        <f>+COUNTIF(EK129,"&gt;0")*FTE</f>
        <v>0</v>
      </c>
      <c r="JS129" s="463">
        <f>+COUNTIF(EL129,"&gt;0")*FTE</f>
        <v>0</v>
      </c>
      <c r="JT129" s="463">
        <f>+COUNTIF(EM129,"&gt;0")*FTE</f>
        <v>0</v>
      </c>
      <c r="JU129" s="463">
        <f>+COUNTIF(EN129,"&gt;0")*FTE</f>
        <v>0</v>
      </c>
      <c r="JV129" s="463">
        <f>+COUNTIF(EO129,"&gt;0")*FTE</f>
        <v>0</v>
      </c>
      <c r="JW129" s="463">
        <f>+COUNTIF(EP129,"&gt;0")*FTE</f>
        <v>0</v>
      </c>
      <c r="JX129" s="463">
        <f>+COUNTIF(EQ129,"&gt;0")*FTE</f>
        <v>0</v>
      </c>
      <c r="JY129" s="463">
        <f>+COUNTIF(ER129,"&gt;0")*FTE</f>
        <v>0</v>
      </c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</row>
    <row r="130" ht="12.75" customHeight="1">
      <c r="A130" s="467"/>
      <c r="B130" s="464"/>
      <c r="C130" s="452"/>
      <c r="D130" s="202"/>
      <c r="E130" s="453"/>
      <c r="F130" s="202"/>
      <c r="G130" s="202"/>
      <c r="H130" s="202"/>
      <c r="I130" s="202"/>
      <c r="J130" s="454"/>
      <c r="K130" s="465">
        <f>+DATE((Starting_Year+F130-1)*ISNUMBER(F130)+2099*ISBLANK(F130),G130*ISNUMBER(G130)+12*ISBLANK(G130),1)</f>
        <v>73020</v>
      </c>
      <c r="L130" s="466">
        <f>+DATE((Starting_Year+H130-1)*ISNUMBER(H130)+2099*ISBLANK(H130),I130*ISNUMBER(I130)+12*ISBLANK(I130),1)</f>
        <v>73020</v>
      </c>
      <c r="M130" s="171">
        <f t="shared" si="98"/>
        <v>0</v>
      </c>
      <c r="N130" s="458" t="str">
        <f t="shared" si="99"/>
        <v/>
      </c>
      <c r="O130" s="82"/>
      <c r="P130" s="459"/>
      <c r="Q130" s="460">
        <f>(Q$70&gt;=Hire_Date)*Monthly_Salary+(AND(Q$68&lt;&gt;Hire_Month)*P130+AND(Q$68=Hire_Month,P130&gt;0)*P130*(1+Annual_Cost_of_Living_Adjustment))*(End_Date&gt;=Q$70)</f>
        <v>0</v>
      </c>
      <c r="R130" s="460">
        <f>(R$70=Hire_Date)*Monthly_Salary+(AND(R$68&lt;&gt;Hire_Month)*Q130+AND(R$68=Hire_Month,Q130&gt;0)*Q130*(1+Annual_Cost_of_Living_Adjustment))*(End_Date&gt;=R$70)</f>
        <v>0</v>
      </c>
      <c r="S130" s="460">
        <f>(S$70=Hire_Date)*Monthly_Salary+(AND(S$68&lt;&gt;Hire_Month)*R130+AND(S$68=Hire_Month,R130&gt;0)*R130*(1+Annual_Cost_of_Living_Adjustment))*(End_Date&gt;=S$70)</f>
        <v>0</v>
      </c>
      <c r="T130" s="460">
        <f>(T$70=Hire_Date)*Monthly_Salary+(AND(T$68&lt;&gt;Hire_Month)*S130+AND(T$68=Hire_Month,S130&gt;0)*S130*(1+Annual_Cost_of_Living_Adjustment))*(End_Date&gt;=T$70)</f>
        <v>0</v>
      </c>
      <c r="U130" s="460">
        <f>(U$70=Hire_Date)*Monthly_Salary+(AND(U$68&lt;&gt;Hire_Month)*T130+AND(U$68=Hire_Month,T130&gt;0)*T130*(1+Annual_Cost_of_Living_Adjustment))*(End_Date&gt;=U$70)</f>
        <v>0</v>
      </c>
      <c r="V130" s="460">
        <f>(V$70=Hire_Date)*Monthly_Salary+(AND(V$68&lt;&gt;Hire_Month)*U130+AND(V$68=Hire_Month,U130&gt;0)*U130*(1+Annual_Cost_of_Living_Adjustment))*(End_Date&gt;=V$70)</f>
        <v>0</v>
      </c>
      <c r="W130" s="460">
        <f>(W$70=Hire_Date)*Monthly_Salary+(AND(W$68&lt;&gt;Hire_Month)*V130+AND(W$68=Hire_Month,V130&gt;0)*V130*(1+Annual_Cost_of_Living_Adjustment))*(End_Date&gt;=W$70)</f>
        <v>0</v>
      </c>
      <c r="X130" s="460">
        <f>(X$70=Hire_Date)*Monthly_Salary+(AND(X$68&lt;&gt;Hire_Month)*W130+AND(X$68=Hire_Month,W130&gt;0)*W130*(1+Annual_Cost_of_Living_Adjustment))*(End_Date&gt;=X$70)</f>
        <v>0</v>
      </c>
      <c r="Y130" s="460">
        <f>(Y$70=Hire_Date)*Monthly_Salary+(AND(Y$68&lt;&gt;Hire_Month)*X130+AND(Y$68=Hire_Month,X130&gt;0)*X130*(1+Annual_Cost_of_Living_Adjustment))*(End_Date&gt;=Y$70)</f>
        <v>0</v>
      </c>
      <c r="Z130" s="460">
        <f>(Z$70=Hire_Date)*Monthly_Salary+(AND(Z$68&lt;&gt;Hire_Month)*Y130+AND(Z$68=Hire_Month,Y130&gt;0)*Y130*(1+Annual_Cost_of_Living_Adjustment))*(End_Date&gt;=Z$70)</f>
        <v>0</v>
      </c>
      <c r="AA130" s="460">
        <f>(AA$70=Hire_Date)*Monthly_Salary+(AND(AA$68&lt;&gt;Hire_Month)*Z130+AND(AA$68=Hire_Month,Z130&gt;0)*Z130*(1+Annual_Cost_of_Living_Adjustment))*(End_Date&gt;=AA$70)</f>
        <v>0</v>
      </c>
      <c r="AB130" s="460">
        <f>(AB$70=Hire_Date)*Monthly_Salary+(AND(AB$68&lt;&gt;Hire_Month)*AA130+AND(AB$68=Hire_Month,AA130&gt;0)*AA130*(1+Annual_Cost_of_Living_Adjustment))*(End_Date&gt;=AB$70)</f>
        <v>0</v>
      </c>
      <c r="AC130" s="460">
        <f>(AC$70=Hire_Date)*Monthly_Salary+(AND(AC$68&lt;&gt;Hire_Month)*AB130+AND(AC$68=Hire_Month,AB130&gt;0)*AB130*(1+Annual_Cost_of_Living_Adjustment))*(End_Date&gt;=AC$70)</f>
        <v>0</v>
      </c>
      <c r="AD130" s="460">
        <f>(AD$70=Hire_Date)*Monthly_Salary+(AND(AD$68&lt;&gt;Hire_Month)*AC130+AND(AD$68=Hire_Month,AC130&gt;0)*AC130*(1+Annual_Cost_of_Living_Adjustment))*(End_Date&gt;=AD$70)</f>
        <v>0</v>
      </c>
      <c r="AE130" s="460">
        <f>(AE$70=Hire_Date)*Monthly_Salary+(AND(AE$68&lt;&gt;Hire_Month)*AD130+AND(AE$68=Hire_Month,AD130&gt;0)*AD130*(1+Annual_Cost_of_Living_Adjustment))*(End_Date&gt;=AE$70)</f>
        <v>0</v>
      </c>
      <c r="AF130" s="460">
        <f>(AF$70=Hire_Date)*Monthly_Salary+(AND(AF$68&lt;&gt;Hire_Month)*AE130+AND(AF$68=Hire_Month,AE130&gt;0)*AE130*(1+Annual_Cost_of_Living_Adjustment))*(End_Date&gt;=AF$70)</f>
        <v>0</v>
      </c>
      <c r="AG130" s="460">
        <f>(AG$70=Hire_Date)*Monthly_Salary+(AND(AG$68&lt;&gt;Hire_Month)*AF130+AND(AG$68=Hire_Month,AF130&gt;0)*AF130*(1+Annual_Cost_of_Living_Adjustment))*(End_Date&gt;=AG$70)</f>
        <v>0</v>
      </c>
      <c r="AH130" s="460">
        <f>(AH$70=Hire_Date)*Monthly_Salary+(AND(AH$68&lt;&gt;Hire_Month)*AG130+AND(AH$68=Hire_Month,AG130&gt;0)*AG130*(1+Annual_Cost_of_Living_Adjustment))*(End_Date&gt;=AH$70)</f>
        <v>0</v>
      </c>
      <c r="AI130" s="460">
        <f>(AI$70=Hire_Date)*Monthly_Salary+(AND(AI$68&lt;&gt;Hire_Month)*AH130+AND(AI$68=Hire_Month,AH130&gt;0)*AH130*(1+Annual_Cost_of_Living_Adjustment))*(End_Date&gt;=AI$70)</f>
        <v>0</v>
      </c>
      <c r="AJ130" s="460">
        <f>(AJ$70=Hire_Date)*Monthly_Salary+(AND(AJ$68&lt;&gt;Hire_Month)*AI130+AND(AJ$68=Hire_Month,AI130&gt;0)*AI130*(1+Annual_Cost_of_Living_Adjustment))*(End_Date&gt;=AJ$70)</f>
        <v>0</v>
      </c>
      <c r="AK130" s="460">
        <f>(AK$70=Hire_Date)*Monthly_Salary+(AND(AK$68&lt;&gt;Hire_Month)*AJ130+AND(AK$68=Hire_Month,AJ130&gt;0)*AJ130*(1+Annual_Cost_of_Living_Adjustment))*(End_Date&gt;=AK$70)</f>
        <v>0</v>
      </c>
      <c r="AL130" s="460">
        <f>(AL$70=Hire_Date)*Monthly_Salary+(AND(AL$68&lt;&gt;Hire_Month)*AK130+AND(AL$68=Hire_Month,AK130&gt;0)*AK130*(1+Annual_Cost_of_Living_Adjustment))*(End_Date&gt;=AL$70)</f>
        <v>0</v>
      </c>
      <c r="AM130" s="460">
        <f>(AM$70=Hire_Date)*Monthly_Salary+(AND(AM$68&lt;&gt;Hire_Month)*AL130+AND(AM$68=Hire_Month,AL130&gt;0)*AL130*(1+Annual_Cost_of_Living_Adjustment))*(End_Date&gt;=AM$70)</f>
        <v>0</v>
      </c>
      <c r="AN130" s="460">
        <f>(AN$70=Hire_Date)*Monthly_Salary+(AND(AN$68&lt;&gt;Hire_Month)*AM130+AND(AN$68=Hire_Month,AM130&gt;0)*AM130*(1+Annual_Cost_of_Living_Adjustment))*(End_Date&gt;=AN$70)</f>
        <v>0</v>
      </c>
      <c r="AO130" s="460">
        <f>(AO$70=Hire_Date)*Monthly_Salary+(AND(AO$68&lt;&gt;Hire_Month)*AN130+AND(AO$68=Hire_Month,AN130&gt;0)*AN130*(1+Annual_Cost_of_Living_Adjustment))*(End_Date&gt;=AO$70)</f>
        <v>0</v>
      </c>
      <c r="AP130" s="460">
        <f>(AP$70=Hire_Date)*Monthly_Salary+(AND(AP$68&lt;&gt;Hire_Month)*AO130+AND(AP$68=Hire_Month,AO130&gt;0)*AO130*(1+Annual_Cost_of_Living_Adjustment))*(End_Date&gt;=AP$70)</f>
        <v>0</v>
      </c>
      <c r="AQ130" s="460">
        <f>(AQ$70=Hire_Date)*Monthly_Salary+(AND(AQ$68&lt;&gt;Hire_Month)*AP130+AND(AQ$68=Hire_Month,AP130&gt;0)*AP130*(1+Annual_Cost_of_Living_Adjustment))*(End_Date&gt;=AQ$70)</f>
        <v>0</v>
      </c>
      <c r="AR130" s="460">
        <f>(AR$70=Hire_Date)*Monthly_Salary+(AND(AR$68&lt;&gt;Hire_Month)*AQ130+AND(AR$68=Hire_Month,AQ130&gt;0)*AQ130*(1+Annual_Cost_of_Living_Adjustment))*(End_Date&gt;=AR$70)</f>
        <v>0</v>
      </c>
      <c r="AS130" s="460">
        <f>(AS$70=Hire_Date)*Monthly_Salary+(AND(AS$68&lt;&gt;Hire_Month)*AR130+AND(AS$68=Hire_Month,AR130&gt;0)*AR130*(1+Annual_Cost_of_Living_Adjustment))*(End_Date&gt;=AS$70)</f>
        <v>0</v>
      </c>
      <c r="AT130" s="460">
        <f>(AT$70=Hire_Date)*Monthly_Salary+(AND(AT$68&lt;&gt;Hire_Month)*AS130+AND(AT$68=Hire_Month,AS130&gt;0)*AS130*(1+Annual_Cost_of_Living_Adjustment))*(End_Date&gt;=AT$70)</f>
        <v>0</v>
      </c>
      <c r="AU130" s="460">
        <f>(AU$70=Hire_Date)*Monthly_Salary+(AND(AU$68&lt;&gt;Hire_Month)*AT130+AND(AU$68=Hire_Month,AT130&gt;0)*AT130*(1+Annual_Cost_of_Living_Adjustment))*(End_Date&gt;=AU$70)</f>
        <v>0</v>
      </c>
      <c r="AV130" s="460">
        <f>(AV$70=Hire_Date)*Monthly_Salary+(AND(AV$68&lt;&gt;Hire_Month)*AU130+AND(AV$68=Hire_Month,AU130&gt;0)*AU130*(1+Annual_Cost_of_Living_Adjustment))*(End_Date&gt;=AV$70)</f>
        <v>0</v>
      </c>
      <c r="AW130" s="460">
        <f>(AW$70=Hire_Date)*Monthly_Salary+(AND(AW$68&lt;&gt;Hire_Month)*AV130+AND(AW$68=Hire_Month,AV130&gt;0)*AV130*(1+Annual_Cost_of_Living_Adjustment))*(End_Date&gt;=AW$70)</f>
        <v>0</v>
      </c>
      <c r="AX130" s="460">
        <f>(AX$70=Hire_Date)*Monthly_Salary+(AND(AX$68&lt;&gt;Hire_Month)*AW130+AND(AX$68=Hire_Month,AW130&gt;0)*AW130*(1+Annual_Cost_of_Living_Adjustment))*(End_Date&gt;=AX$70)</f>
        <v>0</v>
      </c>
      <c r="AY130" s="460">
        <f>(AY$70=Hire_Date)*Monthly_Salary+(AND(AY$68&lt;&gt;Hire_Month)*AX130+AND(AY$68=Hire_Month,AX130&gt;0)*AX130*(1+Annual_Cost_of_Living_Adjustment))*(End_Date&gt;=AY$70)</f>
        <v>0</v>
      </c>
      <c r="AZ130" s="460">
        <f>(AZ$70=Hire_Date)*Monthly_Salary+(AND(AZ$68&lt;&gt;Hire_Month)*AY130+AND(AZ$68=Hire_Month,AY130&gt;0)*AY130*(1+Annual_Cost_of_Living_Adjustment))*(End_Date&gt;=AZ$70)</f>
        <v>0</v>
      </c>
      <c r="BA130" s="460">
        <f>(BA$70=Hire_Date)*Monthly_Salary+(AND(BA$68&lt;&gt;Hire_Month)*AZ130+AND(BA$68=Hire_Month,AZ130&gt;0)*AZ130*(1+Annual_Cost_of_Living_Adjustment))*(End_Date&gt;=BA$70)</f>
        <v>0</v>
      </c>
      <c r="BB130" s="460">
        <f>(BB$70=Hire_Date)*Monthly_Salary+(AND(BB$68&lt;&gt;Hire_Month)*BA130+AND(BB$68=Hire_Month,BA130&gt;0)*BA130*(1+Annual_Cost_of_Living_Adjustment))*(End_Date&gt;=BB$70)</f>
        <v>0</v>
      </c>
      <c r="BC130" s="460">
        <f>(BC$70=Hire_Date)*Monthly_Salary+(AND(BC$68&lt;&gt;Hire_Month)*BB130+AND(BC$68=Hire_Month,BB130&gt;0)*BB130*(1+Annual_Cost_of_Living_Adjustment))*(End_Date&gt;=BC$70)</f>
        <v>0</v>
      </c>
      <c r="BD130" s="460">
        <f>(BD$70=Hire_Date)*Monthly_Salary+(AND(BD$68&lt;&gt;Hire_Month)*BC130+AND(BD$68=Hire_Month,BC130&gt;0)*BC130*(1+Annual_Cost_of_Living_Adjustment))*(End_Date&gt;=BD$70)</f>
        <v>0</v>
      </c>
      <c r="BE130" s="460">
        <f>(BE$70=Hire_Date)*Monthly_Salary+(AND(BE$68&lt;&gt;Hire_Month)*BD130+AND(BE$68=Hire_Month,BD130&gt;0)*BD130*(1+Annual_Cost_of_Living_Adjustment))*(End_Date&gt;=BE$70)</f>
        <v>0</v>
      </c>
      <c r="BF130" s="460">
        <f>(BF$70=Hire_Date)*Monthly_Salary+(AND(BF$68&lt;&gt;Hire_Month)*BE130+AND(BF$68=Hire_Month,BE130&gt;0)*BE130*(1+Annual_Cost_of_Living_Adjustment))*(End_Date&gt;=BF$70)</f>
        <v>0</v>
      </c>
      <c r="BG130" s="460">
        <f>(BG$70=Hire_Date)*Monthly_Salary+(AND(BG$68&lt;&gt;Hire_Month)*BF130+AND(BG$68=Hire_Month,BF130&gt;0)*BF130*(1+Annual_Cost_of_Living_Adjustment))*(End_Date&gt;=BG$70)</f>
        <v>0</v>
      </c>
      <c r="BH130" s="460">
        <f>(BH$70=Hire_Date)*Monthly_Salary+(AND(BH$68&lt;&gt;Hire_Month)*BG130+AND(BH$68=Hire_Month,BG130&gt;0)*BG130*(1+Annual_Cost_of_Living_Adjustment))*(End_Date&gt;=BH$70)</f>
        <v>0</v>
      </c>
      <c r="BI130" s="460">
        <f>(BI$70=Hire_Date)*Monthly_Salary+(AND(BI$68&lt;&gt;Hire_Month)*BH130+AND(BI$68=Hire_Month,BH130&gt;0)*BH130*(1+Annual_Cost_of_Living_Adjustment))*(End_Date&gt;=BI$70)</f>
        <v>0</v>
      </c>
      <c r="BJ130" s="460">
        <f>(BJ$70=Hire_Date)*Monthly_Salary+(AND(BJ$68&lt;&gt;Hire_Month)*BI130+AND(BJ$68=Hire_Month,BI130&gt;0)*BI130*(1+Annual_Cost_of_Living_Adjustment))*(End_Date&gt;=BJ$70)</f>
        <v>0</v>
      </c>
      <c r="BK130" s="460">
        <f>(BK$70=Hire_Date)*Monthly_Salary+(AND(BK$68&lt;&gt;Hire_Month)*BJ130+AND(BK$68=Hire_Month,BJ130&gt;0)*BJ130*(1+Annual_Cost_of_Living_Adjustment))*(End_Date&gt;=BK$70)</f>
        <v>0</v>
      </c>
      <c r="BL130" s="460">
        <f>(BL$70=Hire_Date)*Monthly_Salary+(AND(BL$68&lt;&gt;Hire_Month)*BK130+AND(BL$68=Hire_Month,BK130&gt;0)*BK130*(1+Annual_Cost_of_Living_Adjustment))*(End_Date&gt;=BL$70)</f>
        <v>0</v>
      </c>
      <c r="BM130" s="460">
        <f>(BM$70=Hire_Date)*Monthly_Salary+(AND(BM$68&lt;&gt;Hire_Month)*BL130+AND(BM$68=Hire_Month,BL130&gt;0)*BL130*(1+Annual_Cost_of_Living_Adjustment))*(End_Date&gt;=BM$70)</f>
        <v>0</v>
      </c>
      <c r="BN130" s="460">
        <f>(BN$70=Hire_Date)*Monthly_Salary+(AND(BN$68&lt;&gt;Hire_Month)*BM130+AND(BN$68=Hire_Month,BM130&gt;0)*BM130*(1+Annual_Cost_of_Living_Adjustment))*(End_Date&gt;=BN$70)</f>
        <v>0</v>
      </c>
      <c r="BO130" s="460">
        <f>(BO$70=Hire_Date)*Monthly_Salary+(AND(BO$68&lt;&gt;Hire_Month)*BN130+AND(BO$68=Hire_Month,BN130&gt;0)*BN130*(1+Annual_Cost_of_Living_Adjustment))*(End_Date&gt;=BO$70)</f>
        <v>0</v>
      </c>
      <c r="BP130" s="460">
        <f>(BP$70=Hire_Date)*Monthly_Salary+(AND(BP$68&lt;&gt;Hire_Month)*BO130+AND(BP$68=Hire_Month,BO130&gt;0)*BO130*(1+Annual_Cost_of_Living_Adjustment))*(End_Date&gt;=BP$70)</f>
        <v>0</v>
      </c>
      <c r="BQ130" s="460">
        <f>(BQ$70=Hire_Date)*Monthly_Salary+(AND(BQ$68&lt;&gt;Hire_Month)*BP130+AND(BQ$68=Hire_Month,BP130&gt;0)*BP130*(1+Annual_Cost_of_Living_Adjustment))*(End_Date&gt;=BQ$70)</f>
        <v>0</v>
      </c>
      <c r="BR130" s="460">
        <f>(BR$70=Hire_Date)*Monthly_Salary+(AND(BR$68&lt;&gt;Hire_Month)*BQ130+AND(BR$68=Hire_Month,BQ130&gt;0)*BQ130*(1+Annual_Cost_of_Living_Adjustment))*(End_Date&gt;=BR$70)</f>
        <v>0</v>
      </c>
      <c r="BS130" s="460">
        <f>(BS$70=Hire_Date)*Monthly_Salary+(AND(BS$68&lt;&gt;Hire_Month)*BR130+AND(BS$68=Hire_Month,BR130&gt;0)*BR130*(1+Annual_Cost_of_Living_Adjustment))*(End_Date&gt;=BS$70)</f>
        <v>0</v>
      </c>
      <c r="BT130" s="460">
        <f>(BT$70=Hire_Date)*Monthly_Salary+(AND(BT$68&lt;&gt;Hire_Month)*BS130+AND(BT$68=Hire_Month,BS130&gt;0)*BS130*(1+Annual_Cost_of_Living_Adjustment))*(End_Date&gt;=BT$70)</f>
        <v>0</v>
      </c>
      <c r="BU130" s="460">
        <f>(BU$70=Hire_Date)*Monthly_Salary+(AND(BU$68&lt;&gt;Hire_Month)*BT130+AND(BU$68=Hire_Month,BT130&gt;0)*BT130*(1+Annual_Cost_of_Living_Adjustment))*(End_Date&gt;=BU$70)</f>
        <v>0</v>
      </c>
      <c r="BV130" s="460">
        <f>(BV$70=Hire_Date)*Monthly_Salary+(AND(BV$68&lt;&gt;Hire_Month)*BU130+AND(BV$68=Hire_Month,BU130&gt;0)*BU130*(1+Annual_Cost_of_Living_Adjustment))*(End_Date&gt;=BV$70)</f>
        <v>0</v>
      </c>
      <c r="BW130" s="460">
        <f>(BW$70=Hire_Date)*Monthly_Salary+(AND(BW$68&lt;&gt;Hire_Month)*BV130+AND(BW$68=Hire_Month,BV130&gt;0)*BV130*(1+Annual_Cost_of_Living_Adjustment))*(End_Date&gt;=BW$70)</f>
        <v>0</v>
      </c>
      <c r="BX130" s="460">
        <f>(BX$70=Hire_Date)*Monthly_Salary+(AND(BX$68&lt;&gt;Hire_Month)*BW130+AND(BX$68=Hire_Month,BW130&gt;0)*BW130*(1+Annual_Cost_of_Living_Adjustment))*(End_Date&gt;=BX$70)</f>
        <v>0</v>
      </c>
      <c r="BY130" s="460">
        <f>(BY$70=Hire_Date)*Monthly_Salary+(AND(BY$68&lt;&gt;Hire_Month)*BX130+AND(BY$68=Hire_Month,BX130&gt;0)*BX130*(1+Annual_Cost_of_Living_Adjustment))*(End_Date&gt;=BY$70)</f>
        <v>0</v>
      </c>
      <c r="BZ130" s="460">
        <f>(BZ$70=Hire_Date)*Monthly_Salary+(AND(BZ$68&lt;&gt;Hire_Month)*BY130+AND(BZ$68=Hire_Month,BY130&gt;0)*BY130*(1+Annual_Cost_of_Living_Adjustment))*(End_Date&gt;=BZ$70)</f>
        <v>0</v>
      </c>
      <c r="CA130" s="460">
        <f>(CA$70=Hire_Date)*Monthly_Salary+(AND(CA$68&lt;&gt;Hire_Month)*BZ130+AND(CA$68=Hire_Month,BZ130&gt;0)*BZ130*(1+Annual_Cost_of_Living_Adjustment))*(End_Date&gt;=CA$70)</f>
        <v>0</v>
      </c>
      <c r="CB130" s="460">
        <f>(CB$70=Hire_Date)*Monthly_Salary+(AND(CB$68&lt;&gt;Hire_Month)*CA130+AND(CB$68=Hire_Month,CA130&gt;0)*CA130*(1+Annual_Cost_of_Living_Adjustment))*(End_Date&gt;=CB$70)</f>
        <v>0</v>
      </c>
      <c r="CC130" s="460">
        <f>(CC$70=Hire_Date)*Monthly_Salary+(AND(CC$68&lt;&gt;Hire_Month)*CB130+AND(CC$68=Hire_Month,CB130&gt;0)*CB130*(1+Annual_Cost_of_Living_Adjustment))*(End_Date&gt;=CC$70)</f>
        <v>0</v>
      </c>
      <c r="CD130" s="460">
        <f>(CD$70=Hire_Date)*Monthly_Salary+(AND(CD$68&lt;&gt;Hire_Month)*CC130+AND(CD$68=Hire_Month,CC130&gt;0)*CC130*(1+Annual_Cost_of_Living_Adjustment))*(End_Date&gt;=CD$70)</f>
        <v>0</v>
      </c>
      <c r="CE130" s="460">
        <f>(CE$70=Hire_Date)*Monthly_Salary+(AND(CE$68&lt;&gt;Hire_Month)*CD130+AND(CE$68=Hire_Month,CD130&gt;0)*CD130*(1+Annual_Cost_of_Living_Adjustment))*(End_Date&gt;=CE$70)</f>
        <v>0</v>
      </c>
      <c r="CF130" s="460">
        <f>(CF$70=Hire_Date)*Monthly_Salary+(AND(CF$68&lt;&gt;Hire_Month)*CE130+AND(CF$68=Hire_Month,CE130&gt;0)*CE130*(1+Annual_Cost_of_Living_Adjustment))*(End_Date&gt;=CF$70)</f>
        <v>0</v>
      </c>
      <c r="CG130" s="460">
        <f>(CG$70=Hire_Date)*Monthly_Salary+(AND(CG$68&lt;&gt;Hire_Month)*CF130+AND(CG$68=Hire_Month,CF130&gt;0)*CF130*(1+Annual_Cost_of_Living_Adjustment))*(End_Date&gt;=CG$70)</f>
        <v>0</v>
      </c>
      <c r="CH130" s="460">
        <f>(CH$70=Hire_Date)*Monthly_Salary+(AND(CH$68&lt;&gt;Hire_Month)*CG130+AND(CH$68=Hire_Month,CG130&gt;0)*CG130*(1+Annual_Cost_of_Living_Adjustment))*(End_Date&gt;=CH$70)</f>
        <v>0</v>
      </c>
      <c r="CI130" s="460">
        <f>(CI$70=Hire_Date)*Monthly_Salary+(AND(CI$68&lt;&gt;Hire_Month)*CH130+AND(CI$68=Hire_Month,CH130&gt;0)*CH130*(1+Annual_Cost_of_Living_Adjustment))*(End_Date&gt;=CI$70)</f>
        <v>0</v>
      </c>
      <c r="CJ130" s="460">
        <f>(CJ$70=Hire_Date)*Monthly_Salary+(AND(CJ$68&lt;&gt;Hire_Month)*CI130+AND(CJ$68=Hire_Month,CI130&gt;0)*CI130*(1+Annual_Cost_of_Living_Adjustment))*(End_Date&gt;=CJ$70)</f>
        <v>0</v>
      </c>
      <c r="CK130" s="460">
        <f>(CK$70=Hire_Date)*Monthly_Salary+(AND(CK$68&lt;&gt;Hire_Month)*CJ130+AND(CK$68=Hire_Month,CJ130&gt;0)*CJ130*(1+Annual_Cost_of_Living_Adjustment))*(End_Date&gt;=CK$70)</f>
        <v>0</v>
      </c>
      <c r="CL130" s="460">
        <f>(CL$70=Hire_Date)*Monthly_Salary+(AND(CL$68&lt;&gt;Hire_Month)*CK130+AND(CL$68=Hire_Month,CK130&gt;0)*CK130*(1+Annual_Cost_of_Living_Adjustment))*(End_Date&gt;=CL$70)</f>
        <v>0</v>
      </c>
      <c r="CM130" s="460">
        <f>(CM$70=Hire_Date)*Monthly_Salary+(AND(CM$68&lt;&gt;Hire_Month)*CL130+AND(CM$68=Hire_Month,CL130&gt;0)*CL130*(1+Annual_Cost_of_Living_Adjustment))*(End_Date&gt;=CM$70)</f>
        <v>0</v>
      </c>
      <c r="CN130" s="460">
        <f>(CN$70=Hire_Date)*Monthly_Salary+(AND(CN$68&lt;&gt;Hire_Month)*CM130+AND(CN$68=Hire_Month,CM130&gt;0)*CM130*(1+Annual_Cost_of_Living_Adjustment))*(End_Date&gt;=CN$70)</f>
        <v>0</v>
      </c>
      <c r="CO130" s="460">
        <f>(CO$70=Hire_Date)*Monthly_Salary+(AND(CO$68&lt;&gt;Hire_Month)*CN130+AND(CO$68=Hire_Month,CN130&gt;0)*CN130*(1+Annual_Cost_of_Living_Adjustment))*(End_Date&gt;=CO$70)</f>
        <v>0</v>
      </c>
      <c r="CP130" s="460">
        <f>(CP$70=Hire_Date)*Monthly_Salary+(AND(CP$68&lt;&gt;Hire_Month)*CO130+AND(CP$68=Hire_Month,CO130&gt;0)*CO130*(1+Annual_Cost_of_Living_Adjustment))*(End_Date&gt;=CP$70)</f>
        <v>0</v>
      </c>
      <c r="CQ130" s="460">
        <f>(CQ$70=Hire_Date)*Monthly_Salary+(AND(CQ$68&lt;&gt;Hire_Month)*CP130+AND(CQ$68=Hire_Month,CP130&gt;0)*CP130*(1+Annual_Cost_of_Living_Adjustment))*(End_Date&gt;=CQ$70)</f>
        <v>0</v>
      </c>
      <c r="CR130" s="460">
        <f>(CR$70=Hire_Date)*Monthly_Salary+(AND(CR$68&lt;&gt;Hire_Month)*CQ130+AND(CR$68=Hire_Month,CQ130&gt;0)*CQ130*(1+Annual_Cost_of_Living_Adjustment))*(End_Date&gt;=CR$70)</f>
        <v>0</v>
      </c>
      <c r="CS130" s="460">
        <f>(CS$70=Hire_Date)*Monthly_Salary+(AND(CS$68&lt;&gt;Hire_Month)*CR130+AND(CS$68=Hire_Month,CR130&gt;0)*CR130*(1+Annual_Cost_of_Living_Adjustment))*(End_Date&gt;=CS$70)</f>
        <v>0</v>
      </c>
      <c r="CT130" s="460">
        <f>(CT$70=Hire_Date)*Monthly_Salary+(AND(CT$68&lt;&gt;Hire_Month)*CS130+AND(CT$68=Hire_Month,CS130&gt;0)*CS130*(1+Annual_Cost_of_Living_Adjustment))*(End_Date&gt;=CT$70)</f>
        <v>0</v>
      </c>
      <c r="CU130" s="460">
        <f>(CU$70=Hire_Date)*Monthly_Salary+(AND(CU$68&lt;&gt;Hire_Month)*CT130+AND(CU$68=Hire_Month,CT130&gt;0)*CT130*(1+Annual_Cost_of_Living_Adjustment))*(End_Date&gt;=CU$70)</f>
        <v>0</v>
      </c>
      <c r="CV130" s="460">
        <f>(CV$70=Hire_Date)*Monthly_Salary+(AND(CV$68&lt;&gt;Hire_Month)*CU130+AND(CV$68=Hire_Month,CU130&gt;0)*CU130*(1+Annual_Cost_of_Living_Adjustment))*(End_Date&gt;=CV$70)</f>
        <v>0</v>
      </c>
      <c r="CW130" s="460">
        <f>(CW$70=Hire_Date)*Monthly_Salary+(AND(CW$68&lt;&gt;Hire_Month)*CV130+AND(CW$68=Hire_Month,CV130&gt;0)*CV130*(1+Annual_Cost_of_Living_Adjustment))*(End_Date&gt;=CW$70)</f>
        <v>0</v>
      </c>
      <c r="CX130" s="460">
        <f>(CX$70=Hire_Date)*Monthly_Salary+(AND(CX$68&lt;&gt;Hire_Month)*CW130+AND(CX$68=Hire_Month,CW130&gt;0)*CW130*(1+Annual_Cost_of_Living_Adjustment))*(End_Date&gt;=CX$70)</f>
        <v>0</v>
      </c>
      <c r="CY130" s="460">
        <f>(CY$70=Hire_Date)*Monthly_Salary+(AND(CY$68&lt;&gt;Hire_Month)*CX130+AND(CY$68=Hire_Month,CX130&gt;0)*CX130*(1+Annual_Cost_of_Living_Adjustment))*(End_Date&gt;=CY$70)</f>
        <v>0</v>
      </c>
      <c r="CZ130" s="460">
        <f>(CZ$70=Hire_Date)*Monthly_Salary+(AND(CZ$68&lt;&gt;Hire_Month)*CY130+AND(CZ$68=Hire_Month,CY130&gt;0)*CY130*(1+Annual_Cost_of_Living_Adjustment))*(End_Date&gt;=CZ$70)</f>
        <v>0</v>
      </c>
      <c r="DA130" s="460">
        <f>(DA$70=Hire_Date)*Monthly_Salary+(AND(DA$68&lt;&gt;Hire_Month)*CZ130+AND(DA$68=Hire_Month,CZ130&gt;0)*CZ130*(1+Annual_Cost_of_Living_Adjustment))*(End_Date&gt;=DA$70)</f>
        <v>0</v>
      </c>
      <c r="DB130" s="460">
        <f>(DB$70=Hire_Date)*Monthly_Salary+(AND(DB$68&lt;&gt;Hire_Month)*DA130+AND(DB$68=Hire_Month,DA130&gt;0)*DA130*(1+Annual_Cost_of_Living_Adjustment))*(End_Date&gt;=DB$70)</f>
        <v>0</v>
      </c>
      <c r="DC130" s="460">
        <f>(DC$70=Hire_Date)*Monthly_Salary+(AND(DC$68&lt;&gt;Hire_Month)*DB130+AND(DC$68=Hire_Month,DB130&gt;0)*DB130*(1+Annual_Cost_of_Living_Adjustment))*(End_Date&gt;=DC$70)</f>
        <v>0</v>
      </c>
      <c r="DD130" s="460">
        <f>(DD$70=Hire_Date)*Monthly_Salary+(AND(DD$68&lt;&gt;Hire_Month)*DC130+AND(DD$68=Hire_Month,DC130&gt;0)*DC130*(1+Annual_Cost_of_Living_Adjustment))*(End_Date&gt;=DD$70)</f>
        <v>0</v>
      </c>
      <c r="DE130" s="460">
        <f>(DE$70=Hire_Date)*Monthly_Salary+(AND(DE$68&lt;&gt;Hire_Month)*DD130+AND(DE$68=Hire_Month,DD130&gt;0)*DD130*(1+Annual_Cost_of_Living_Adjustment))*(End_Date&gt;=DE$70)</f>
        <v>0</v>
      </c>
      <c r="DF130" s="460">
        <f>(DF$70=Hire_Date)*Monthly_Salary+(AND(DF$68&lt;&gt;Hire_Month)*DE130+AND(DF$68=Hire_Month,DE130&gt;0)*DE130*(1+Annual_Cost_of_Living_Adjustment))*(End_Date&gt;=DF$70)</f>
        <v>0</v>
      </c>
      <c r="DG130" s="460">
        <f>(DG$70=Hire_Date)*Monthly_Salary+(AND(DG$68&lt;&gt;Hire_Month)*DF130+AND(DG$68=Hire_Month,DF130&gt;0)*DF130*(1+Annual_Cost_of_Living_Adjustment))*(End_Date&gt;=DG$70)</f>
        <v>0</v>
      </c>
      <c r="DH130" s="460">
        <f>(DH$70=Hire_Date)*Monthly_Salary+(AND(DH$68&lt;&gt;Hire_Month)*DG130+AND(DH$68=Hire_Month,DG130&gt;0)*DG130*(1+Annual_Cost_of_Living_Adjustment))*(End_Date&gt;=DH$70)</f>
        <v>0</v>
      </c>
      <c r="DI130" s="460">
        <f>(DI$70=Hire_Date)*Monthly_Salary+(AND(DI$68&lt;&gt;Hire_Month)*DH130+AND(DI$68=Hire_Month,DH130&gt;0)*DH130*(1+Annual_Cost_of_Living_Adjustment))*(End_Date&gt;=DI$70)</f>
        <v>0</v>
      </c>
      <c r="DJ130" s="460">
        <f>(DJ$70=Hire_Date)*Monthly_Salary+(AND(DJ$68&lt;&gt;Hire_Month)*DI130+AND(DJ$68=Hire_Month,DI130&gt;0)*DI130*(1+Annual_Cost_of_Living_Adjustment))*(End_Date&gt;=DJ$70)</f>
        <v>0</v>
      </c>
      <c r="DK130" s="460">
        <f>(DK$70=Hire_Date)*Monthly_Salary+(AND(DK$68&lt;&gt;Hire_Month)*DJ130+AND(DK$68=Hire_Month,DJ130&gt;0)*DJ130*(1+Annual_Cost_of_Living_Adjustment))*(End_Date&gt;=DK$70)</f>
        <v>0</v>
      </c>
      <c r="DL130" s="460">
        <f>(DL$70=Hire_Date)*Monthly_Salary+(AND(DL$68&lt;&gt;Hire_Month)*DK130+AND(DL$68=Hire_Month,DK130&gt;0)*DK130*(1+Annual_Cost_of_Living_Adjustment))*(End_Date&gt;=DL$70)</f>
        <v>0</v>
      </c>
      <c r="DM130" s="460">
        <f>(DM$70=Hire_Date)*Monthly_Salary+(AND(DM$68&lt;&gt;Hire_Month)*DL130+AND(DM$68=Hire_Month,DL130&gt;0)*DL130*(1+Annual_Cost_of_Living_Adjustment))*(End_Date&gt;=DM$70)</f>
        <v>0</v>
      </c>
      <c r="DN130" s="460">
        <f>(DN$70=Hire_Date)*Monthly_Salary+(AND(DN$68&lt;&gt;Hire_Month)*DM130+AND(DN$68=Hire_Month,DM130&gt;0)*DM130*(1+Annual_Cost_of_Living_Adjustment))*(End_Date&gt;=DN$70)</f>
        <v>0</v>
      </c>
      <c r="DO130" s="460">
        <f>(DO$70=Hire_Date)*Monthly_Salary+(AND(DO$68&lt;&gt;Hire_Month)*DN130+AND(DO$68=Hire_Month,DN130&gt;0)*DN130*(1+Annual_Cost_of_Living_Adjustment))*(End_Date&gt;=DO$70)</f>
        <v>0</v>
      </c>
      <c r="DP130" s="460">
        <f>(DP$70=Hire_Date)*Monthly_Salary+(AND(DP$68&lt;&gt;Hire_Month)*DO130+AND(DP$68=Hire_Month,DO130&gt;0)*DO130*(1+Annual_Cost_of_Living_Adjustment))*(End_Date&gt;=DP$70)</f>
        <v>0</v>
      </c>
      <c r="DQ130" s="460">
        <f>(DQ$70=Hire_Date)*Monthly_Salary+(AND(DQ$68&lt;&gt;Hire_Month)*DP130+AND(DQ$68=Hire_Month,DP130&gt;0)*DP130*(1+Annual_Cost_of_Living_Adjustment))*(End_Date&gt;=DQ$70)</f>
        <v>0</v>
      </c>
      <c r="DR130" s="460">
        <f>(DR$70=Hire_Date)*Monthly_Salary+(AND(DR$68&lt;&gt;Hire_Month)*DQ130+AND(DR$68=Hire_Month,DQ130&gt;0)*DQ130*(1+Annual_Cost_of_Living_Adjustment))*(End_Date&gt;=DR$70)</f>
        <v>0</v>
      </c>
      <c r="DS130" s="460">
        <f>(DS$70=Hire_Date)*Monthly_Salary+(AND(DS$68&lt;&gt;Hire_Month)*DR130+AND(DS$68=Hire_Month,DR130&gt;0)*DR130*(1+Annual_Cost_of_Living_Adjustment))*(End_Date&gt;=DS$70)</f>
        <v>0</v>
      </c>
      <c r="DT130" s="460">
        <f>(DT$70=Hire_Date)*Monthly_Salary+(AND(DT$68&lt;&gt;Hire_Month)*DS130+AND(DT$68=Hire_Month,DS130&gt;0)*DS130*(1+Annual_Cost_of_Living_Adjustment))*(End_Date&gt;=DT$70)</f>
        <v>0</v>
      </c>
      <c r="DU130" s="460">
        <f>(DU$70=Hire_Date)*Monthly_Salary+(AND(DU$68&lt;&gt;Hire_Month)*DT130+AND(DU$68=Hire_Month,DT130&gt;0)*DT130*(1+Annual_Cost_of_Living_Adjustment))*(End_Date&gt;=DU$70)</f>
        <v>0</v>
      </c>
      <c r="DV130" s="460">
        <f>(DV$70=Hire_Date)*Monthly_Salary+(AND(DV$68&lt;&gt;Hire_Month)*DU130+AND(DV$68=Hire_Month,DU130&gt;0)*DU130*(1+Annual_Cost_of_Living_Adjustment))*(End_Date&gt;=DV$70)</f>
        <v>0</v>
      </c>
      <c r="DW130" s="460">
        <f>(DW$70=Hire_Date)*Monthly_Salary+(AND(DW$68&lt;&gt;Hire_Month)*DV130+AND(DW$68=Hire_Month,DV130&gt;0)*DV130*(1+Annual_Cost_of_Living_Adjustment))*(End_Date&gt;=DW$70)</f>
        <v>0</v>
      </c>
      <c r="DX130" s="460">
        <f>(DX$70=Hire_Date)*Monthly_Salary+(AND(DX$68&lt;&gt;Hire_Month)*DW130+AND(DX$68=Hire_Month,DW130&gt;0)*DW130*(1+Annual_Cost_of_Living_Adjustment))*(End_Date&gt;=DX$70)</f>
        <v>0</v>
      </c>
      <c r="DY130" s="460">
        <f>(DY$70=Hire_Date)*Monthly_Salary+(AND(DY$68&lt;&gt;Hire_Month)*DX130+AND(DY$68=Hire_Month,DX130&gt;0)*DX130*(1+Annual_Cost_of_Living_Adjustment))*(End_Date&gt;=DY$70)</f>
        <v>0</v>
      </c>
      <c r="DZ130" s="460">
        <f>(DZ$70=Hire_Date)*Monthly_Salary+(AND(DZ$68&lt;&gt;Hire_Month)*DY130+AND(DZ$68=Hire_Month,DY130&gt;0)*DY130*(1+Annual_Cost_of_Living_Adjustment))*(End_Date&gt;=DZ$70)</f>
        <v>0</v>
      </c>
      <c r="EA130" s="460">
        <f>(EA$70=Hire_Date)*Monthly_Salary+(AND(EA$68&lt;&gt;Hire_Month)*DZ130+AND(EA$68=Hire_Month,DZ130&gt;0)*DZ130*(1+Annual_Cost_of_Living_Adjustment))*(End_Date&gt;=EA$70)</f>
        <v>0</v>
      </c>
      <c r="EB130" s="460">
        <f>(EB$70=Hire_Date)*Monthly_Salary+(AND(EB$68&lt;&gt;Hire_Month)*EA130+AND(EB$68=Hire_Month,EA130&gt;0)*EA130*(1+Annual_Cost_of_Living_Adjustment))*(End_Date&gt;=EB$70)</f>
        <v>0</v>
      </c>
      <c r="EC130" s="460">
        <f>(EC$70=Hire_Date)*Monthly_Salary+(AND(EC$68&lt;&gt;Hire_Month)*EB130+AND(EC$68=Hire_Month,EB130&gt;0)*EB130*(1+Annual_Cost_of_Living_Adjustment))*(End_Date&gt;=EC$70)</f>
        <v>0</v>
      </c>
      <c r="ED130" s="460">
        <f>(ED$70=Hire_Date)*Monthly_Salary+(AND(ED$68&lt;&gt;Hire_Month)*EC130+AND(ED$68=Hire_Month,EC130&gt;0)*EC130*(1+Annual_Cost_of_Living_Adjustment))*(End_Date&gt;=ED$70)</f>
        <v>0</v>
      </c>
      <c r="EE130" s="460">
        <f>(EE$70=Hire_Date)*Monthly_Salary+(AND(EE$68&lt;&gt;Hire_Month)*ED130+AND(EE$68=Hire_Month,ED130&gt;0)*ED130*(1+Annual_Cost_of_Living_Adjustment))*(End_Date&gt;=EE$70)</f>
        <v>0</v>
      </c>
      <c r="EF130" s="461">
        <f>(EF$70=Hire_Date)*Monthly_Salary+(AND(EF$68&lt;&gt;Hire_Month)*EE130+AND(EF$68=Hire_Month,EE130&gt;0)*EE130*(1+Annual_Cost_of_Living_Adjustment))*(End_Date&gt;=EF$70)</f>
        <v>0</v>
      </c>
      <c r="EG130" s="461">
        <f>(EG$70=Hire_Date)*Monthly_Salary+(AND(EG$68&lt;&gt;Hire_Month)*EF130+AND(EG$68=Hire_Month,EF130&gt;0)*EF130*(1+Annual_Cost_of_Living_Adjustment))*(End_Date&gt;=EG$70)</f>
        <v>0</v>
      </c>
      <c r="EH130" s="461">
        <f>(EH$70=Hire_Date)*Monthly_Salary+(AND(EH$68&lt;&gt;Hire_Month)*EG130+AND(EH$68=Hire_Month,EG130&gt;0)*EG130*(1+Annual_Cost_of_Living_Adjustment))*(End_Date&gt;=EH$70)</f>
        <v>0</v>
      </c>
      <c r="EI130" s="461">
        <f>(EI$70=Hire_Date)*Monthly_Salary+(AND(EI$68&lt;&gt;Hire_Month)*EH130+AND(EI$68=Hire_Month,EH130&gt;0)*EH130*(1+Annual_Cost_of_Living_Adjustment))*(End_Date&gt;=EI$70)</f>
        <v>0</v>
      </c>
      <c r="EJ130" s="461">
        <f>(EJ$70=Hire_Date)*Monthly_Salary+(AND(EJ$68&lt;&gt;Hire_Month)*EI130+AND(EJ$68=Hire_Month,EI130&gt;0)*EI130*(1+Annual_Cost_of_Living_Adjustment))*(End_Date&gt;=EJ$70)</f>
        <v>0</v>
      </c>
      <c r="EK130" s="461">
        <f>(EK$70=Hire_Date)*Monthly_Salary+(AND(EK$68&lt;&gt;Hire_Month)*EJ130+AND(EK$68=Hire_Month,EJ130&gt;0)*EJ130*(1+Annual_Cost_of_Living_Adjustment))*(End_Date&gt;=EK$70)</f>
        <v>0</v>
      </c>
      <c r="EL130" s="461">
        <f>(EL$70=Hire_Date)*Monthly_Salary+(AND(EL$68&lt;&gt;Hire_Month)*EK130+AND(EL$68=Hire_Month,EK130&gt;0)*EK130*(1+Annual_Cost_of_Living_Adjustment))*(End_Date&gt;=EL$70)</f>
        <v>0</v>
      </c>
      <c r="EM130" s="461">
        <f>(EM$70=Hire_Date)*Monthly_Salary+(AND(EM$68&lt;&gt;Hire_Month)*EL130+AND(EM$68=Hire_Month,EL130&gt;0)*EL130*(1+Annual_Cost_of_Living_Adjustment))*(End_Date&gt;=EM$70)</f>
        <v>0</v>
      </c>
      <c r="EN130" s="461">
        <f>(EN$70=Hire_Date)*Monthly_Salary+(AND(EN$68&lt;&gt;Hire_Month)*EM130+AND(EN$68=Hire_Month,EM130&gt;0)*EM130*(1+Annual_Cost_of_Living_Adjustment))*(End_Date&gt;=EN$70)</f>
        <v>0</v>
      </c>
      <c r="EO130" s="461">
        <f>(EO$70=Hire_Date)*Monthly_Salary+(AND(EO$68&lt;&gt;Hire_Month)*EN130+AND(EO$68=Hire_Month,EN130&gt;0)*EN130*(1+Annual_Cost_of_Living_Adjustment))*(End_Date&gt;=EO$70)</f>
        <v>0</v>
      </c>
      <c r="EP130" s="461">
        <f>(EP$70=Hire_Date)*Monthly_Salary+(AND(EP$68&lt;&gt;Hire_Month)*EO130+AND(EP$68=Hire_Month,EO130&gt;0)*EO130*(1+Annual_Cost_of_Living_Adjustment))*(End_Date&gt;=EP$70)</f>
        <v>0</v>
      </c>
      <c r="EQ130" s="461">
        <f>(EQ$70=Hire_Date)*Monthly_Salary+(AND(EQ$68&lt;&gt;Hire_Month)*EP130+AND(EQ$68=Hire_Month,EP130&gt;0)*EP130*(1+Annual_Cost_of_Living_Adjustment))*(End_Date&gt;=EQ$70)</f>
        <v>0</v>
      </c>
      <c r="ER130" s="461">
        <f>(ER$70=Hire_Date)*Monthly_Salary+(AND(ER$68&lt;&gt;Hire_Month)*EQ130+AND(ER$68=Hire_Month,EQ130&gt;0)*EQ130*(1+Annual_Cost_of_Living_Adjustment))*(End_Date&gt;=ER$70)</f>
        <v>0</v>
      </c>
      <c r="ES130" s="371"/>
      <c r="ET130" s="1"/>
      <c r="EU130" s="390"/>
      <c r="EV130" s="462" t="str">
        <f t="shared" si="100"/>
        <v/>
      </c>
      <c r="EW130" s="463">
        <f>($K130&lt;DATE(Starting_Year,1,1))*1</f>
        <v>0</v>
      </c>
      <c r="EX130" s="463">
        <f>+COUNTIF(Q130,"&gt;0")*FTE</f>
        <v>0</v>
      </c>
      <c r="EY130" s="463">
        <f>+COUNTIF(R130,"&gt;0")*FTE</f>
        <v>0</v>
      </c>
      <c r="EZ130" s="463">
        <f>+COUNTIF(S130,"&gt;0")*FTE</f>
        <v>0</v>
      </c>
      <c r="FA130" s="463">
        <f>+COUNTIF(T130,"&gt;0")*FTE</f>
        <v>0</v>
      </c>
      <c r="FB130" s="463">
        <f>+COUNTIF(U130,"&gt;0")*FTE</f>
        <v>0</v>
      </c>
      <c r="FC130" s="463">
        <f>+COUNTIF(V130,"&gt;0")*FTE</f>
        <v>0</v>
      </c>
      <c r="FD130" s="463">
        <f>+COUNTIF(W130,"&gt;0")*FTE</f>
        <v>0</v>
      </c>
      <c r="FE130" s="463">
        <f>+COUNTIF(X130,"&gt;0")*FTE</f>
        <v>0</v>
      </c>
      <c r="FF130" s="463">
        <f>+COUNTIF(Y130,"&gt;0")*FTE</f>
        <v>0</v>
      </c>
      <c r="FG130" s="463">
        <f>+COUNTIF(Z130,"&gt;0")*FTE</f>
        <v>0</v>
      </c>
      <c r="FH130" s="463">
        <f>+COUNTIF(AA130,"&gt;0")*FTE</f>
        <v>0</v>
      </c>
      <c r="FI130" s="463">
        <f>+COUNTIF(AB130,"&gt;0")*FTE</f>
        <v>0</v>
      </c>
      <c r="FJ130" s="463">
        <f>+COUNTIF(AC130,"&gt;0")*FTE</f>
        <v>0</v>
      </c>
      <c r="FK130" s="463">
        <f>+COUNTIF(AD130,"&gt;0")*FTE</f>
        <v>0</v>
      </c>
      <c r="FL130" s="463">
        <f>+COUNTIF(AE130,"&gt;0")*FTE</f>
        <v>0</v>
      </c>
      <c r="FM130" s="463">
        <f>+COUNTIF(AF130,"&gt;0")*FTE</f>
        <v>0</v>
      </c>
      <c r="FN130" s="463">
        <f>+COUNTIF(AG130,"&gt;0")*FTE</f>
        <v>0</v>
      </c>
      <c r="FO130" s="463">
        <f>+COUNTIF(AH130,"&gt;0")*FTE</f>
        <v>0</v>
      </c>
      <c r="FP130" s="463">
        <f>+COUNTIF(AI130,"&gt;0")*FTE</f>
        <v>0</v>
      </c>
      <c r="FQ130" s="463">
        <f>+COUNTIF(AJ130,"&gt;0")*FTE</f>
        <v>0</v>
      </c>
      <c r="FR130" s="463">
        <f>+COUNTIF(AK130,"&gt;0")*FTE</f>
        <v>0</v>
      </c>
      <c r="FS130" s="463">
        <f>+COUNTIF(AL130,"&gt;0")*FTE</f>
        <v>0</v>
      </c>
      <c r="FT130" s="463">
        <f>+COUNTIF(AM130,"&gt;0")*FTE</f>
        <v>0</v>
      </c>
      <c r="FU130" s="463">
        <f>+COUNTIF(AN130,"&gt;0")*FTE</f>
        <v>0</v>
      </c>
      <c r="FV130" s="463">
        <f>+COUNTIF(AO130,"&gt;0")*FTE</f>
        <v>0</v>
      </c>
      <c r="FW130" s="463">
        <f>+COUNTIF(AP130,"&gt;0")*FTE</f>
        <v>0</v>
      </c>
      <c r="FX130" s="463">
        <f>+COUNTIF(AQ130,"&gt;0")*FTE</f>
        <v>0</v>
      </c>
      <c r="FY130" s="463">
        <f>+COUNTIF(AR130,"&gt;0")*FTE</f>
        <v>0</v>
      </c>
      <c r="FZ130" s="463">
        <f>+COUNTIF(AS130,"&gt;0")*FTE</f>
        <v>0</v>
      </c>
      <c r="GA130" s="463">
        <f>+COUNTIF(AT130,"&gt;0")*FTE</f>
        <v>0</v>
      </c>
      <c r="GB130" s="463">
        <f>+COUNTIF(AU130,"&gt;0")*FTE</f>
        <v>0</v>
      </c>
      <c r="GC130" s="463">
        <f>+COUNTIF(AV130,"&gt;0")*FTE</f>
        <v>0</v>
      </c>
      <c r="GD130" s="463">
        <f>+COUNTIF(AW130,"&gt;0")*FTE</f>
        <v>0</v>
      </c>
      <c r="GE130" s="463">
        <f>+COUNTIF(AX130,"&gt;0")*FTE</f>
        <v>0</v>
      </c>
      <c r="GF130" s="463">
        <f>+COUNTIF(AY130,"&gt;0")*FTE</f>
        <v>0</v>
      </c>
      <c r="GG130" s="463">
        <f>+COUNTIF(AZ130,"&gt;0")*FTE</f>
        <v>0</v>
      </c>
      <c r="GH130" s="463">
        <f>+COUNTIF(BA130,"&gt;0")*FTE</f>
        <v>0</v>
      </c>
      <c r="GI130" s="463">
        <f>+COUNTIF(BB130,"&gt;0")*FTE</f>
        <v>0</v>
      </c>
      <c r="GJ130" s="463">
        <f>+COUNTIF(BC130,"&gt;0")*FTE</f>
        <v>0</v>
      </c>
      <c r="GK130" s="463">
        <f>+COUNTIF(BD130,"&gt;0")*FTE</f>
        <v>0</v>
      </c>
      <c r="GL130" s="463">
        <f>+COUNTIF(BE130,"&gt;0")*FTE</f>
        <v>0</v>
      </c>
      <c r="GM130" s="463">
        <f>+COUNTIF(BF130,"&gt;0")*FTE</f>
        <v>0</v>
      </c>
      <c r="GN130" s="463">
        <f>+COUNTIF(BG130,"&gt;0")*FTE</f>
        <v>0</v>
      </c>
      <c r="GO130" s="463">
        <f>+COUNTIF(BH130,"&gt;0")*FTE</f>
        <v>0</v>
      </c>
      <c r="GP130" s="463">
        <f>+COUNTIF(BI130,"&gt;0")*FTE</f>
        <v>0</v>
      </c>
      <c r="GQ130" s="463">
        <f>+COUNTIF(BJ130,"&gt;0")*FTE</f>
        <v>0</v>
      </c>
      <c r="GR130" s="463">
        <f>+COUNTIF(BK130,"&gt;0")*FTE</f>
        <v>0</v>
      </c>
      <c r="GS130" s="463">
        <f>+COUNTIF(BL130,"&gt;0")*FTE</f>
        <v>0</v>
      </c>
      <c r="GT130" s="463">
        <f>+COUNTIF(BM130,"&gt;0")*FTE</f>
        <v>0</v>
      </c>
      <c r="GU130" s="463">
        <f>+COUNTIF(BN130,"&gt;0")*FTE</f>
        <v>0</v>
      </c>
      <c r="GV130" s="463">
        <f>+COUNTIF(BO130,"&gt;0")*FTE</f>
        <v>0</v>
      </c>
      <c r="GW130" s="463">
        <f>+COUNTIF(BP130,"&gt;0")*FTE</f>
        <v>0</v>
      </c>
      <c r="GX130" s="463">
        <f>+COUNTIF(BQ130,"&gt;0")*FTE</f>
        <v>0</v>
      </c>
      <c r="GY130" s="463">
        <f>+COUNTIF(BR130,"&gt;0")*FTE</f>
        <v>0</v>
      </c>
      <c r="GZ130" s="463">
        <f>+COUNTIF(BS130,"&gt;0")*FTE</f>
        <v>0</v>
      </c>
      <c r="HA130" s="463">
        <f>+COUNTIF(BT130,"&gt;0")*FTE</f>
        <v>0</v>
      </c>
      <c r="HB130" s="463">
        <f>+COUNTIF(BU130,"&gt;0")*FTE</f>
        <v>0</v>
      </c>
      <c r="HC130" s="463">
        <f>+COUNTIF(BV130,"&gt;0")*FTE</f>
        <v>0</v>
      </c>
      <c r="HD130" s="463">
        <f>+COUNTIF(BW130,"&gt;0")*FTE</f>
        <v>0</v>
      </c>
      <c r="HE130" s="463">
        <f>+COUNTIF(BX130,"&gt;0")*FTE</f>
        <v>0</v>
      </c>
      <c r="HF130" s="463">
        <f>+COUNTIF(BY130,"&gt;0")*FTE</f>
        <v>0</v>
      </c>
      <c r="HG130" s="463">
        <f>+COUNTIF(BZ130,"&gt;0")*FTE</f>
        <v>0</v>
      </c>
      <c r="HH130" s="463">
        <f>+COUNTIF(CA130,"&gt;0")*FTE</f>
        <v>0</v>
      </c>
      <c r="HI130" s="463">
        <f>+COUNTIF(CB130,"&gt;0")*FTE</f>
        <v>0</v>
      </c>
      <c r="HJ130" s="463">
        <f>+COUNTIF(CC130,"&gt;0")*FTE</f>
        <v>0</v>
      </c>
      <c r="HK130" s="463">
        <f>+COUNTIF(CD130,"&gt;0")*FTE</f>
        <v>0</v>
      </c>
      <c r="HL130" s="463">
        <f>+COUNTIF(CE130,"&gt;0")*FTE</f>
        <v>0</v>
      </c>
      <c r="HM130" s="463">
        <f>+COUNTIF(CF130,"&gt;0")*FTE</f>
        <v>0</v>
      </c>
      <c r="HN130" s="463">
        <f>+COUNTIF(CG130,"&gt;0")*FTE</f>
        <v>0</v>
      </c>
      <c r="HO130" s="463">
        <f>+COUNTIF(CH130,"&gt;0")*FTE</f>
        <v>0</v>
      </c>
      <c r="HP130" s="463">
        <f>+COUNTIF(CI130,"&gt;0")*FTE</f>
        <v>0</v>
      </c>
      <c r="HQ130" s="463">
        <f>+COUNTIF(CJ130,"&gt;0")*FTE</f>
        <v>0</v>
      </c>
      <c r="HR130" s="463">
        <f>+COUNTIF(CK130,"&gt;0")*FTE</f>
        <v>0</v>
      </c>
      <c r="HS130" s="463">
        <f>+COUNTIF(CL130,"&gt;0")*FTE</f>
        <v>0</v>
      </c>
      <c r="HT130" s="463">
        <f>+COUNTIF(CM130,"&gt;0")*FTE</f>
        <v>0</v>
      </c>
      <c r="HU130" s="463">
        <f>+COUNTIF(CN130,"&gt;0")*FTE</f>
        <v>0</v>
      </c>
      <c r="HV130" s="463">
        <f>+COUNTIF(CO130,"&gt;0")*FTE</f>
        <v>0</v>
      </c>
      <c r="HW130" s="463">
        <f>+COUNTIF(CP130,"&gt;0")*FTE</f>
        <v>0</v>
      </c>
      <c r="HX130" s="463">
        <f>+COUNTIF(CQ130,"&gt;0")*FTE</f>
        <v>0</v>
      </c>
      <c r="HY130" s="463">
        <f>+COUNTIF(CR130,"&gt;0")*FTE</f>
        <v>0</v>
      </c>
      <c r="HZ130" s="463">
        <f>+COUNTIF(CS130,"&gt;0")*FTE</f>
        <v>0</v>
      </c>
      <c r="IA130" s="463">
        <f>+COUNTIF(CT130,"&gt;0")*FTE</f>
        <v>0</v>
      </c>
      <c r="IB130" s="463">
        <f>+COUNTIF(CU130,"&gt;0")*FTE</f>
        <v>0</v>
      </c>
      <c r="IC130" s="463">
        <f>+COUNTIF(CV130,"&gt;0")*FTE</f>
        <v>0</v>
      </c>
      <c r="ID130" s="463">
        <f>+COUNTIF(CW130,"&gt;0")*FTE</f>
        <v>0</v>
      </c>
      <c r="IE130" s="463">
        <f>+COUNTIF(CX130,"&gt;0")*FTE</f>
        <v>0</v>
      </c>
      <c r="IF130" s="463">
        <f>+COUNTIF(CY130,"&gt;0")*FTE</f>
        <v>0</v>
      </c>
      <c r="IG130" s="463">
        <f>+COUNTIF(CZ130,"&gt;0")*FTE</f>
        <v>0</v>
      </c>
      <c r="IH130" s="463">
        <f>+COUNTIF(DA130,"&gt;0")*FTE</f>
        <v>0</v>
      </c>
      <c r="II130" s="463">
        <f>+COUNTIF(DB130,"&gt;0")*FTE</f>
        <v>0</v>
      </c>
      <c r="IJ130" s="463">
        <f>+COUNTIF(DC130,"&gt;0")*FTE</f>
        <v>0</v>
      </c>
      <c r="IK130" s="463">
        <f>+COUNTIF(DD130,"&gt;0")*FTE</f>
        <v>0</v>
      </c>
      <c r="IL130" s="463">
        <f>+COUNTIF(DE130,"&gt;0")*FTE</f>
        <v>0</v>
      </c>
      <c r="IM130" s="463">
        <f>+COUNTIF(DF130,"&gt;0")*FTE</f>
        <v>0</v>
      </c>
      <c r="IN130" s="463">
        <f>+COUNTIF(DG130,"&gt;0")*FTE</f>
        <v>0</v>
      </c>
      <c r="IO130" s="463">
        <f>+COUNTIF(DH130,"&gt;0")*FTE</f>
        <v>0</v>
      </c>
      <c r="IP130" s="463">
        <f>+COUNTIF(DI130,"&gt;0")*FTE</f>
        <v>0</v>
      </c>
      <c r="IQ130" s="463">
        <f>+COUNTIF(DJ130,"&gt;0")*FTE</f>
        <v>0</v>
      </c>
      <c r="IR130" s="463">
        <f>+COUNTIF(DK130,"&gt;0")*FTE</f>
        <v>0</v>
      </c>
      <c r="IS130" s="463">
        <f>+COUNTIF(DL130,"&gt;0")*FTE</f>
        <v>0</v>
      </c>
      <c r="IT130" s="463">
        <f>+COUNTIF(DM130,"&gt;0")*FTE</f>
        <v>0</v>
      </c>
      <c r="IU130" s="463">
        <f>+COUNTIF(DN130,"&gt;0")*FTE</f>
        <v>0</v>
      </c>
      <c r="IV130" s="463">
        <f>+COUNTIF(DO130,"&gt;0")*FTE</f>
        <v>0</v>
      </c>
      <c r="IW130" s="463">
        <f>+COUNTIF(DP130,"&gt;0")*FTE</f>
        <v>0</v>
      </c>
      <c r="IX130" s="463">
        <f>+COUNTIF(DQ130,"&gt;0")*FTE</f>
        <v>0</v>
      </c>
      <c r="IY130" s="463">
        <f>+COUNTIF(DR130,"&gt;0")*FTE</f>
        <v>0</v>
      </c>
      <c r="IZ130" s="463">
        <f>+COUNTIF(DS130,"&gt;0")*FTE</f>
        <v>0</v>
      </c>
      <c r="JA130" s="463">
        <f>+COUNTIF(DT130,"&gt;0")*FTE</f>
        <v>0</v>
      </c>
      <c r="JB130" s="463">
        <f>+COUNTIF(DU130,"&gt;0")*FTE</f>
        <v>0</v>
      </c>
      <c r="JC130" s="463">
        <f>+COUNTIF(DV130,"&gt;0")*FTE</f>
        <v>0</v>
      </c>
      <c r="JD130" s="463">
        <f>+COUNTIF(DW130,"&gt;0")*FTE</f>
        <v>0</v>
      </c>
      <c r="JE130" s="463">
        <f>+COUNTIF(DX130,"&gt;0")*FTE</f>
        <v>0</v>
      </c>
      <c r="JF130" s="463">
        <f>+COUNTIF(DY130,"&gt;0")*FTE</f>
        <v>0</v>
      </c>
      <c r="JG130" s="463">
        <f>+COUNTIF(DZ130,"&gt;0")*FTE</f>
        <v>0</v>
      </c>
      <c r="JH130" s="463">
        <f>+COUNTIF(EA130,"&gt;0")*FTE</f>
        <v>0</v>
      </c>
      <c r="JI130" s="463">
        <f>+COUNTIF(EB130,"&gt;0")*FTE</f>
        <v>0</v>
      </c>
      <c r="JJ130" s="463">
        <f>+COUNTIF(EC130,"&gt;0")*FTE</f>
        <v>0</v>
      </c>
      <c r="JK130" s="463">
        <f>+COUNTIF(ED130,"&gt;0")*FTE</f>
        <v>0</v>
      </c>
      <c r="JL130" s="463">
        <f>+COUNTIF(EE130,"&gt;0")*FTE</f>
        <v>0</v>
      </c>
      <c r="JM130" s="463">
        <f>+COUNTIF(EF130,"&gt;0")*FTE</f>
        <v>0</v>
      </c>
      <c r="JN130" s="463">
        <f>+COUNTIF(EG130,"&gt;0")*FTE</f>
        <v>0</v>
      </c>
      <c r="JO130" s="463">
        <f>+COUNTIF(EH130,"&gt;0")*FTE</f>
        <v>0</v>
      </c>
      <c r="JP130" s="463">
        <f>+COUNTIF(EI130,"&gt;0")*FTE</f>
        <v>0</v>
      </c>
      <c r="JQ130" s="463">
        <f>+COUNTIF(EJ130,"&gt;0")*FTE</f>
        <v>0</v>
      </c>
      <c r="JR130" s="463">
        <f>+COUNTIF(EK130,"&gt;0")*FTE</f>
        <v>0</v>
      </c>
      <c r="JS130" s="463">
        <f>+COUNTIF(EL130,"&gt;0")*FTE</f>
        <v>0</v>
      </c>
      <c r="JT130" s="463">
        <f>+COUNTIF(EM130,"&gt;0")*FTE</f>
        <v>0</v>
      </c>
      <c r="JU130" s="463">
        <f>+COUNTIF(EN130,"&gt;0")*FTE</f>
        <v>0</v>
      </c>
      <c r="JV130" s="463">
        <f>+COUNTIF(EO130,"&gt;0")*FTE</f>
        <v>0</v>
      </c>
      <c r="JW130" s="463">
        <f>+COUNTIF(EP130,"&gt;0")*FTE</f>
        <v>0</v>
      </c>
      <c r="JX130" s="463">
        <f>+COUNTIF(EQ130,"&gt;0")*FTE</f>
        <v>0</v>
      </c>
      <c r="JY130" s="463">
        <f>+COUNTIF(ER130,"&gt;0")*FTE</f>
        <v>0</v>
      </c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</row>
    <row r="131" ht="12.75" customHeight="1">
      <c r="A131" s="467"/>
      <c r="B131" s="464"/>
      <c r="C131" s="452"/>
      <c r="D131" s="202"/>
      <c r="E131" s="453"/>
      <c r="F131" s="202"/>
      <c r="G131" s="202"/>
      <c r="H131" s="202"/>
      <c r="I131" s="202"/>
      <c r="J131" s="454"/>
      <c r="K131" s="465">
        <f>+DATE((Starting_Year+F131-1)*ISNUMBER(F131)+2099*ISBLANK(F131),G131*ISNUMBER(G131)+12*ISBLANK(G131),1)</f>
        <v>73020</v>
      </c>
      <c r="L131" s="466">
        <f>+DATE((Starting_Year+H131-1)*ISNUMBER(H131)+2099*ISBLANK(H131),I131*ISNUMBER(I131)+12*ISBLANK(I131),1)</f>
        <v>73020</v>
      </c>
      <c r="M131" s="171">
        <f t="shared" si="98"/>
        <v>0</v>
      </c>
      <c r="N131" s="458" t="str">
        <f t="shared" si="99"/>
        <v/>
      </c>
      <c r="O131" s="82"/>
      <c r="P131" s="459"/>
      <c r="Q131" s="460">
        <f>(Q$70&gt;=Hire_Date)*Monthly_Salary+(AND(Q$68&lt;&gt;Hire_Month)*P131+AND(Q$68=Hire_Month,P131&gt;0)*P131*(1+Annual_Cost_of_Living_Adjustment))*(End_Date&gt;=Q$70)</f>
        <v>0</v>
      </c>
      <c r="R131" s="460">
        <f>(R$70=Hire_Date)*Monthly_Salary+(AND(R$68&lt;&gt;Hire_Month)*Q131+AND(R$68=Hire_Month,Q131&gt;0)*Q131*(1+Annual_Cost_of_Living_Adjustment))*(End_Date&gt;=R$70)</f>
        <v>0</v>
      </c>
      <c r="S131" s="460">
        <f>(S$70=Hire_Date)*Monthly_Salary+(AND(S$68&lt;&gt;Hire_Month)*R131+AND(S$68=Hire_Month,R131&gt;0)*R131*(1+Annual_Cost_of_Living_Adjustment))*(End_Date&gt;=S$70)</f>
        <v>0</v>
      </c>
      <c r="T131" s="460">
        <f>(T$70=Hire_Date)*Monthly_Salary+(AND(T$68&lt;&gt;Hire_Month)*S131+AND(T$68=Hire_Month,S131&gt;0)*S131*(1+Annual_Cost_of_Living_Adjustment))*(End_Date&gt;=T$70)</f>
        <v>0</v>
      </c>
      <c r="U131" s="460">
        <f>(U$70=Hire_Date)*Monthly_Salary+(AND(U$68&lt;&gt;Hire_Month)*T131+AND(U$68=Hire_Month,T131&gt;0)*T131*(1+Annual_Cost_of_Living_Adjustment))*(End_Date&gt;=U$70)</f>
        <v>0</v>
      </c>
      <c r="V131" s="460">
        <f>(V$70=Hire_Date)*Monthly_Salary+(AND(V$68&lt;&gt;Hire_Month)*U131+AND(V$68=Hire_Month,U131&gt;0)*U131*(1+Annual_Cost_of_Living_Adjustment))*(End_Date&gt;=V$70)</f>
        <v>0</v>
      </c>
      <c r="W131" s="460">
        <f>(W$70=Hire_Date)*Monthly_Salary+(AND(W$68&lt;&gt;Hire_Month)*V131+AND(W$68=Hire_Month,V131&gt;0)*V131*(1+Annual_Cost_of_Living_Adjustment))*(End_Date&gt;=W$70)</f>
        <v>0</v>
      </c>
      <c r="X131" s="460">
        <f>(X$70=Hire_Date)*Monthly_Salary+(AND(X$68&lt;&gt;Hire_Month)*W131+AND(X$68=Hire_Month,W131&gt;0)*W131*(1+Annual_Cost_of_Living_Adjustment))*(End_Date&gt;=X$70)</f>
        <v>0</v>
      </c>
      <c r="Y131" s="460">
        <f>(Y$70=Hire_Date)*Monthly_Salary+(AND(Y$68&lt;&gt;Hire_Month)*X131+AND(Y$68=Hire_Month,X131&gt;0)*X131*(1+Annual_Cost_of_Living_Adjustment))*(End_Date&gt;=Y$70)</f>
        <v>0</v>
      </c>
      <c r="Z131" s="460">
        <f>(Z$70=Hire_Date)*Monthly_Salary+(AND(Z$68&lt;&gt;Hire_Month)*Y131+AND(Z$68=Hire_Month,Y131&gt;0)*Y131*(1+Annual_Cost_of_Living_Adjustment))*(End_Date&gt;=Z$70)</f>
        <v>0</v>
      </c>
      <c r="AA131" s="460">
        <f>(AA$70=Hire_Date)*Monthly_Salary+(AND(AA$68&lt;&gt;Hire_Month)*Z131+AND(AA$68=Hire_Month,Z131&gt;0)*Z131*(1+Annual_Cost_of_Living_Adjustment))*(End_Date&gt;=AA$70)</f>
        <v>0</v>
      </c>
      <c r="AB131" s="460">
        <f>(AB$70=Hire_Date)*Monthly_Salary+(AND(AB$68&lt;&gt;Hire_Month)*AA131+AND(AB$68=Hire_Month,AA131&gt;0)*AA131*(1+Annual_Cost_of_Living_Adjustment))*(End_Date&gt;=AB$70)</f>
        <v>0</v>
      </c>
      <c r="AC131" s="460">
        <f>(AC$70=Hire_Date)*Monthly_Salary+(AND(AC$68&lt;&gt;Hire_Month)*AB131+AND(AC$68=Hire_Month,AB131&gt;0)*AB131*(1+Annual_Cost_of_Living_Adjustment))*(End_Date&gt;=AC$70)</f>
        <v>0</v>
      </c>
      <c r="AD131" s="460">
        <f>(AD$70=Hire_Date)*Monthly_Salary+(AND(AD$68&lt;&gt;Hire_Month)*AC131+AND(AD$68=Hire_Month,AC131&gt;0)*AC131*(1+Annual_Cost_of_Living_Adjustment))*(End_Date&gt;=AD$70)</f>
        <v>0</v>
      </c>
      <c r="AE131" s="460">
        <f>(AE$70=Hire_Date)*Monthly_Salary+(AND(AE$68&lt;&gt;Hire_Month)*AD131+AND(AE$68=Hire_Month,AD131&gt;0)*AD131*(1+Annual_Cost_of_Living_Adjustment))*(End_Date&gt;=AE$70)</f>
        <v>0</v>
      </c>
      <c r="AF131" s="460">
        <f>(AF$70=Hire_Date)*Monthly_Salary+(AND(AF$68&lt;&gt;Hire_Month)*AE131+AND(AF$68=Hire_Month,AE131&gt;0)*AE131*(1+Annual_Cost_of_Living_Adjustment))*(End_Date&gt;=AF$70)</f>
        <v>0</v>
      </c>
      <c r="AG131" s="460">
        <f>(AG$70=Hire_Date)*Monthly_Salary+(AND(AG$68&lt;&gt;Hire_Month)*AF131+AND(AG$68=Hire_Month,AF131&gt;0)*AF131*(1+Annual_Cost_of_Living_Adjustment))*(End_Date&gt;=AG$70)</f>
        <v>0</v>
      </c>
      <c r="AH131" s="460">
        <f>(AH$70=Hire_Date)*Monthly_Salary+(AND(AH$68&lt;&gt;Hire_Month)*AG131+AND(AH$68=Hire_Month,AG131&gt;0)*AG131*(1+Annual_Cost_of_Living_Adjustment))*(End_Date&gt;=AH$70)</f>
        <v>0</v>
      </c>
      <c r="AI131" s="460">
        <f>(AI$70=Hire_Date)*Monthly_Salary+(AND(AI$68&lt;&gt;Hire_Month)*AH131+AND(AI$68=Hire_Month,AH131&gt;0)*AH131*(1+Annual_Cost_of_Living_Adjustment))*(End_Date&gt;=AI$70)</f>
        <v>0</v>
      </c>
      <c r="AJ131" s="460">
        <f>(AJ$70=Hire_Date)*Monthly_Salary+(AND(AJ$68&lt;&gt;Hire_Month)*AI131+AND(AJ$68=Hire_Month,AI131&gt;0)*AI131*(1+Annual_Cost_of_Living_Adjustment))*(End_Date&gt;=AJ$70)</f>
        <v>0</v>
      </c>
      <c r="AK131" s="460">
        <f>(AK$70=Hire_Date)*Monthly_Salary+(AND(AK$68&lt;&gt;Hire_Month)*AJ131+AND(AK$68=Hire_Month,AJ131&gt;0)*AJ131*(1+Annual_Cost_of_Living_Adjustment))*(End_Date&gt;=AK$70)</f>
        <v>0</v>
      </c>
      <c r="AL131" s="460">
        <f>(AL$70=Hire_Date)*Monthly_Salary+(AND(AL$68&lt;&gt;Hire_Month)*AK131+AND(AL$68=Hire_Month,AK131&gt;0)*AK131*(1+Annual_Cost_of_Living_Adjustment))*(End_Date&gt;=AL$70)</f>
        <v>0</v>
      </c>
      <c r="AM131" s="460">
        <f>(AM$70=Hire_Date)*Monthly_Salary+(AND(AM$68&lt;&gt;Hire_Month)*AL131+AND(AM$68=Hire_Month,AL131&gt;0)*AL131*(1+Annual_Cost_of_Living_Adjustment))*(End_Date&gt;=AM$70)</f>
        <v>0</v>
      </c>
      <c r="AN131" s="460">
        <f>(AN$70=Hire_Date)*Monthly_Salary+(AND(AN$68&lt;&gt;Hire_Month)*AM131+AND(AN$68=Hire_Month,AM131&gt;0)*AM131*(1+Annual_Cost_of_Living_Adjustment))*(End_Date&gt;=AN$70)</f>
        <v>0</v>
      </c>
      <c r="AO131" s="460">
        <f>(AO$70=Hire_Date)*Monthly_Salary+(AND(AO$68&lt;&gt;Hire_Month)*AN131+AND(AO$68=Hire_Month,AN131&gt;0)*AN131*(1+Annual_Cost_of_Living_Adjustment))*(End_Date&gt;=AO$70)</f>
        <v>0</v>
      </c>
      <c r="AP131" s="460">
        <f>(AP$70=Hire_Date)*Monthly_Salary+(AND(AP$68&lt;&gt;Hire_Month)*AO131+AND(AP$68=Hire_Month,AO131&gt;0)*AO131*(1+Annual_Cost_of_Living_Adjustment))*(End_Date&gt;=AP$70)</f>
        <v>0</v>
      </c>
      <c r="AQ131" s="460">
        <f>(AQ$70=Hire_Date)*Monthly_Salary+(AND(AQ$68&lt;&gt;Hire_Month)*AP131+AND(AQ$68=Hire_Month,AP131&gt;0)*AP131*(1+Annual_Cost_of_Living_Adjustment))*(End_Date&gt;=AQ$70)</f>
        <v>0</v>
      </c>
      <c r="AR131" s="460">
        <f>(AR$70=Hire_Date)*Monthly_Salary+(AND(AR$68&lt;&gt;Hire_Month)*AQ131+AND(AR$68=Hire_Month,AQ131&gt;0)*AQ131*(1+Annual_Cost_of_Living_Adjustment))*(End_Date&gt;=AR$70)</f>
        <v>0</v>
      </c>
      <c r="AS131" s="460">
        <f>(AS$70=Hire_Date)*Monthly_Salary+(AND(AS$68&lt;&gt;Hire_Month)*AR131+AND(AS$68=Hire_Month,AR131&gt;0)*AR131*(1+Annual_Cost_of_Living_Adjustment))*(End_Date&gt;=AS$70)</f>
        <v>0</v>
      </c>
      <c r="AT131" s="460">
        <f>(AT$70=Hire_Date)*Monthly_Salary+(AND(AT$68&lt;&gt;Hire_Month)*AS131+AND(AT$68=Hire_Month,AS131&gt;0)*AS131*(1+Annual_Cost_of_Living_Adjustment))*(End_Date&gt;=AT$70)</f>
        <v>0</v>
      </c>
      <c r="AU131" s="460">
        <f>(AU$70=Hire_Date)*Monthly_Salary+(AND(AU$68&lt;&gt;Hire_Month)*AT131+AND(AU$68=Hire_Month,AT131&gt;0)*AT131*(1+Annual_Cost_of_Living_Adjustment))*(End_Date&gt;=AU$70)</f>
        <v>0</v>
      </c>
      <c r="AV131" s="460">
        <f>(AV$70=Hire_Date)*Monthly_Salary+(AND(AV$68&lt;&gt;Hire_Month)*AU131+AND(AV$68=Hire_Month,AU131&gt;0)*AU131*(1+Annual_Cost_of_Living_Adjustment))*(End_Date&gt;=AV$70)</f>
        <v>0</v>
      </c>
      <c r="AW131" s="460">
        <f>(AW$70=Hire_Date)*Monthly_Salary+(AND(AW$68&lt;&gt;Hire_Month)*AV131+AND(AW$68=Hire_Month,AV131&gt;0)*AV131*(1+Annual_Cost_of_Living_Adjustment))*(End_Date&gt;=AW$70)</f>
        <v>0</v>
      </c>
      <c r="AX131" s="460">
        <f>(AX$70=Hire_Date)*Monthly_Salary+(AND(AX$68&lt;&gt;Hire_Month)*AW131+AND(AX$68=Hire_Month,AW131&gt;0)*AW131*(1+Annual_Cost_of_Living_Adjustment))*(End_Date&gt;=AX$70)</f>
        <v>0</v>
      </c>
      <c r="AY131" s="460">
        <f>(AY$70=Hire_Date)*Monthly_Salary+(AND(AY$68&lt;&gt;Hire_Month)*AX131+AND(AY$68=Hire_Month,AX131&gt;0)*AX131*(1+Annual_Cost_of_Living_Adjustment))*(End_Date&gt;=AY$70)</f>
        <v>0</v>
      </c>
      <c r="AZ131" s="460">
        <f>(AZ$70=Hire_Date)*Monthly_Salary+(AND(AZ$68&lt;&gt;Hire_Month)*AY131+AND(AZ$68=Hire_Month,AY131&gt;0)*AY131*(1+Annual_Cost_of_Living_Adjustment))*(End_Date&gt;=AZ$70)</f>
        <v>0</v>
      </c>
      <c r="BA131" s="460">
        <f>(BA$70=Hire_Date)*Monthly_Salary+(AND(BA$68&lt;&gt;Hire_Month)*AZ131+AND(BA$68=Hire_Month,AZ131&gt;0)*AZ131*(1+Annual_Cost_of_Living_Adjustment))*(End_Date&gt;=BA$70)</f>
        <v>0</v>
      </c>
      <c r="BB131" s="460">
        <f>(BB$70=Hire_Date)*Monthly_Salary+(AND(BB$68&lt;&gt;Hire_Month)*BA131+AND(BB$68=Hire_Month,BA131&gt;0)*BA131*(1+Annual_Cost_of_Living_Adjustment))*(End_Date&gt;=BB$70)</f>
        <v>0</v>
      </c>
      <c r="BC131" s="460">
        <f>(BC$70=Hire_Date)*Monthly_Salary+(AND(BC$68&lt;&gt;Hire_Month)*BB131+AND(BC$68=Hire_Month,BB131&gt;0)*BB131*(1+Annual_Cost_of_Living_Adjustment))*(End_Date&gt;=BC$70)</f>
        <v>0</v>
      </c>
      <c r="BD131" s="460">
        <f>(BD$70=Hire_Date)*Monthly_Salary+(AND(BD$68&lt;&gt;Hire_Month)*BC131+AND(BD$68=Hire_Month,BC131&gt;0)*BC131*(1+Annual_Cost_of_Living_Adjustment))*(End_Date&gt;=BD$70)</f>
        <v>0</v>
      </c>
      <c r="BE131" s="460">
        <f>(BE$70=Hire_Date)*Monthly_Salary+(AND(BE$68&lt;&gt;Hire_Month)*BD131+AND(BE$68=Hire_Month,BD131&gt;0)*BD131*(1+Annual_Cost_of_Living_Adjustment))*(End_Date&gt;=BE$70)</f>
        <v>0</v>
      </c>
      <c r="BF131" s="460">
        <f>(BF$70=Hire_Date)*Monthly_Salary+(AND(BF$68&lt;&gt;Hire_Month)*BE131+AND(BF$68=Hire_Month,BE131&gt;0)*BE131*(1+Annual_Cost_of_Living_Adjustment))*(End_Date&gt;=BF$70)</f>
        <v>0</v>
      </c>
      <c r="BG131" s="460">
        <f>(BG$70=Hire_Date)*Monthly_Salary+(AND(BG$68&lt;&gt;Hire_Month)*BF131+AND(BG$68=Hire_Month,BF131&gt;0)*BF131*(1+Annual_Cost_of_Living_Adjustment))*(End_Date&gt;=BG$70)</f>
        <v>0</v>
      </c>
      <c r="BH131" s="460">
        <f>(BH$70=Hire_Date)*Monthly_Salary+(AND(BH$68&lt;&gt;Hire_Month)*BG131+AND(BH$68=Hire_Month,BG131&gt;0)*BG131*(1+Annual_Cost_of_Living_Adjustment))*(End_Date&gt;=BH$70)</f>
        <v>0</v>
      </c>
      <c r="BI131" s="460">
        <f>(BI$70=Hire_Date)*Monthly_Salary+(AND(BI$68&lt;&gt;Hire_Month)*BH131+AND(BI$68=Hire_Month,BH131&gt;0)*BH131*(1+Annual_Cost_of_Living_Adjustment))*(End_Date&gt;=BI$70)</f>
        <v>0</v>
      </c>
      <c r="BJ131" s="460">
        <f>(BJ$70=Hire_Date)*Monthly_Salary+(AND(BJ$68&lt;&gt;Hire_Month)*BI131+AND(BJ$68=Hire_Month,BI131&gt;0)*BI131*(1+Annual_Cost_of_Living_Adjustment))*(End_Date&gt;=BJ$70)</f>
        <v>0</v>
      </c>
      <c r="BK131" s="460">
        <f>(BK$70=Hire_Date)*Monthly_Salary+(AND(BK$68&lt;&gt;Hire_Month)*BJ131+AND(BK$68=Hire_Month,BJ131&gt;0)*BJ131*(1+Annual_Cost_of_Living_Adjustment))*(End_Date&gt;=BK$70)</f>
        <v>0</v>
      </c>
      <c r="BL131" s="460">
        <f>(BL$70=Hire_Date)*Monthly_Salary+(AND(BL$68&lt;&gt;Hire_Month)*BK131+AND(BL$68=Hire_Month,BK131&gt;0)*BK131*(1+Annual_Cost_of_Living_Adjustment))*(End_Date&gt;=BL$70)</f>
        <v>0</v>
      </c>
      <c r="BM131" s="460">
        <f>(BM$70=Hire_Date)*Monthly_Salary+(AND(BM$68&lt;&gt;Hire_Month)*BL131+AND(BM$68=Hire_Month,BL131&gt;0)*BL131*(1+Annual_Cost_of_Living_Adjustment))*(End_Date&gt;=BM$70)</f>
        <v>0</v>
      </c>
      <c r="BN131" s="460">
        <f>(BN$70=Hire_Date)*Monthly_Salary+(AND(BN$68&lt;&gt;Hire_Month)*BM131+AND(BN$68=Hire_Month,BM131&gt;0)*BM131*(1+Annual_Cost_of_Living_Adjustment))*(End_Date&gt;=BN$70)</f>
        <v>0</v>
      </c>
      <c r="BO131" s="460">
        <f>(BO$70=Hire_Date)*Monthly_Salary+(AND(BO$68&lt;&gt;Hire_Month)*BN131+AND(BO$68=Hire_Month,BN131&gt;0)*BN131*(1+Annual_Cost_of_Living_Adjustment))*(End_Date&gt;=BO$70)</f>
        <v>0</v>
      </c>
      <c r="BP131" s="460">
        <f>(BP$70=Hire_Date)*Monthly_Salary+(AND(BP$68&lt;&gt;Hire_Month)*BO131+AND(BP$68=Hire_Month,BO131&gt;0)*BO131*(1+Annual_Cost_of_Living_Adjustment))*(End_Date&gt;=BP$70)</f>
        <v>0</v>
      </c>
      <c r="BQ131" s="460">
        <f>(BQ$70=Hire_Date)*Monthly_Salary+(AND(BQ$68&lt;&gt;Hire_Month)*BP131+AND(BQ$68=Hire_Month,BP131&gt;0)*BP131*(1+Annual_Cost_of_Living_Adjustment))*(End_Date&gt;=BQ$70)</f>
        <v>0</v>
      </c>
      <c r="BR131" s="460">
        <f>(BR$70=Hire_Date)*Monthly_Salary+(AND(BR$68&lt;&gt;Hire_Month)*BQ131+AND(BR$68=Hire_Month,BQ131&gt;0)*BQ131*(1+Annual_Cost_of_Living_Adjustment))*(End_Date&gt;=BR$70)</f>
        <v>0</v>
      </c>
      <c r="BS131" s="460">
        <f>(BS$70=Hire_Date)*Monthly_Salary+(AND(BS$68&lt;&gt;Hire_Month)*BR131+AND(BS$68=Hire_Month,BR131&gt;0)*BR131*(1+Annual_Cost_of_Living_Adjustment))*(End_Date&gt;=BS$70)</f>
        <v>0</v>
      </c>
      <c r="BT131" s="460">
        <f>(BT$70=Hire_Date)*Monthly_Salary+(AND(BT$68&lt;&gt;Hire_Month)*BS131+AND(BT$68=Hire_Month,BS131&gt;0)*BS131*(1+Annual_Cost_of_Living_Adjustment))*(End_Date&gt;=BT$70)</f>
        <v>0</v>
      </c>
      <c r="BU131" s="460">
        <f>(BU$70=Hire_Date)*Monthly_Salary+(AND(BU$68&lt;&gt;Hire_Month)*BT131+AND(BU$68=Hire_Month,BT131&gt;0)*BT131*(1+Annual_Cost_of_Living_Adjustment))*(End_Date&gt;=BU$70)</f>
        <v>0</v>
      </c>
      <c r="BV131" s="460">
        <f>(BV$70=Hire_Date)*Monthly_Salary+(AND(BV$68&lt;&gt;Hire_Month)*BU131+AND(BV$68=Hire_Month,BU131&gt;0)*BU131*(1+Annual_Cost_of_Living_Adjustment))*(End_Date&gt;=BV$70)</f>
        <v>0</v>
      </c>
      <c r="BW131" s="460">
        <f>(BW$70=Hire_Date)*Monthly_Salary+(AND(BW$68&lt;&gt;Hire_Month)*BV131+AND(BW$68=Hire_Month,BV131&gt;0)*BV131*(1+Annual_Cost_of_Living_Adjustment))*(End_Date&gt;=BW$70)</f>
        <v>0</v>
      </c>
      <c r="BX131" s="460">
        <f>(BX$70=Hire_Date)*Monthly_Salary+(AND(BX$68&lt;&gt;Hire_Month)*BW131+AND(BX$68=Hire_Month,BW131&gt;0)*BW131*(1+Annual_Cost_of_Living_Adjustment))*(End_Date&gt;=BX$70)</f>
        <v>0</v>
      </c>
      <c r="BY131" s="460">
        <f>(BY$70=Hire_Date)*Monthly_Salary+(AND(BY$68&lt;&gt;Hire_Month)*BX131+AND(BY$68=Hire_Month,BX131&gt;0)*BX131*(1+Annual_Cost_of_Living_Adjustment))*(End_Date&gt;=BY$70)</f>
        <v>0</v>
      </c>
      <c r="BZ131" s="460">
        <f>(BZ$70=Hire_Date)*Monthly_Salary+(AND(BZ$68&lt;&gt;Hire_Month)*BY131+AND(BZ$68=Hire_Month,BY131&gt;0)*BY131*(1+Annual_Cost_of_Living_Adjustment))*(End_Date&gt;=BZ$70)</f>
        <v>0</v>
      </c>
      <c r="CA131" s="460">
        <f>(CA$70=Hire_Date)*Monthly_Salary+(AND(CA$68&lt;&gt;Hire_Month)*BZ131+AND(CA$68=Hire_Month,BZ131&gt;0)*BZ131*(1+Annual_Cost_of_Living_Adjustment))*(End_Date&gt;=CA$70)</f>
        <v>0</v>
      </c>
      <c r="CB131" s="460">
        <f>(CB$70=Hire_Date)*Monthly_Salary+(AND(CB$68&lt;&gt;Hire_Month)*CA131+AND(CB$68=Hire_Month,CA131&gt;0)*CA131*(1+Annual_Cost_of_Living_Adjustment))*(End_Date&gt;=CB$70)</f>
        <v>0</v>
      </c>
      <c r="CC131" s="460">
        <f>(CC$70=Hire_Date)*Monthly_Salary+(AND(CC$68&lt;&gt;Hire_Month)*CB131+AND(CC$68=Hire_Month,CB131&gt;0)*CB131*(1+Annual_Cost_of_Living_Adjustment))*(End_Date&gt;=CC$70)</f>
        <v>0</v>
      </c>
      <c r="CD131" s="460">
        <f>(CD$70=Hire_Date)*Monthly_Salary+(AND(CD$68&lt;&gt;Hire_Month)*CC131+AND(CD$68=Hire_Month,CC131&gt;0)*CC131*(1+Annual_Cost_of_Living_Adjustment))*(End_Date&gt;=CD$70)</f>
        <v>0</v>
      </c>
      <c r="CE131" s="460">
        <f>(CE$70=Hire_Date)*Monthly_Salary+(AND(CE$68&lt;&gt;Hire_Month)*CD131+AND(CE$68=Hire_Month,CD131&gt;0)*CD131*(1+Annual_Cost_of_Living_Adjustment))*(End_Date&gt;=CE$70)</f>
        <v>0</v>
      </c>
      <c r="CF131" s="460">
        <f>(CF$70=Hire_Date)*Monthly_Salary+(AND(CF$68&lt;&gt;Hire_Month)*CE131+AND(CF$68=Hire_Month,CE131&gt;0)*CE131*(1+Annual_Cost_of_Living_Adjustment))*(End_Date&gt;=CF$70)</f>
        <v>0</v>
      </c>
      <c r="CG131" s="460">
        <f>(CG$70=Hire_Date)*Monthly_Salary+(AND(CG$68&lt;&gt;Hire_Month)*CF131+AND(CG$68=Hire_Month,CF131&gt;0)*CF131*(1+Annual_Cost_of_Living_Adjustment))*(End_Date&gt;=CG$70)</f>
        <v>0</v>
      </c>
      <c r="CH131" s="460">
        <f>(CH$70=Hire_Date)*Monthly_Salary+(AND(CH$68&lt;&gt;Hire_Month)*CG131+AND(CH$68=Hire_Month,CG131&gt;0)*CG131*(1+Annual_Cost_of_Living_Adjustment))*(End_Date&gt;=CH$70)</f>
        <v>0</v>
      </c>
      <c r="CI131" s="460">
        <f>(CI$70=Hire_Date)*Monthly_Salary+(AND(CI$68&lt;&gt;Hire_Month)*CH131+AND(CI$68=Hire_Month,CH131&gt;0)*CH131*(1+Annual_Cost_of_Living_Adjustment))*(End_Date&gt;=CI$70)</f>
        <v>0</v>
      </c>
      <c r="CJ131" s="460">
        <f>(CJ$70=Hire_Date)*Monthly_Salary+(AND(CJ$68&lt;&gt;Hire_Month)*CI131+AND(CJ$68=Hire_Month,CI131&gt;0)*CI131*(1+Annual_Cost_of_Living_Adjustment))*(End_Date&gt;=CJ$70)</f>
        <v>0</v>
      </c>
      <c r="CK131" s="460">
        <f>(CK$70=Hire_Date)*Monthly_Salary+(AND(CK$68&lt;&gt;Hire_Month)*CJ131+AND(CK$68=Hire_Month,CJ131&gt;0)*CJ131*(1+Annual_Cost_of_Living_Adjustment))*(End_Date&gt;=CK$70)</f>
        <v>0</v>
      </c>
      <c r="CL131" s="460">
        <f>(CL$70=Hire_Date)*Monthly_Salary+(AND(CL$68&lt;&gt;Hire_Month)*CK131+AND(CL$68=Hire_Month,CK131&gt;0)*CK131*(1+Annual_Cost_of_Living_Adjustment))*(End_Date&gt;=CL$70)</f>
        <v>0</v>
      </c>
      <c r="CM131" s="460">
        <f>(CM$70=Hire_Date)*Monthly_Salary+(AND(CM$68&lt;&gt;Hire_Month)*CL131+AND(CM$68=Hire_Month,CL131&gt;0)*CL131*(1+Annual_Cost_of_Living_Adjustment))*(End_Date&gt;=CM$70)</f>
        <v>0</v>
      </c>
      <c r="CN131" s="460">
        <f>(CN$70=Hire_Date)*Monthly_Salary+(AND(CN$68&lt;&gt;Hire_Month)*CM131+AND(CN$68=Hire_Month,CM131&gt;0)*CM131*(1+Annual_Cost_of_Living_Adjustment))*(End_Date&gt;=CN$70)</f>
        <v>0</v>
      </c>
      <c r="CO131" s="460">
        <f>(CO$70=Hire_Date)*Monthly_Salary+(AND(CO$68&lt;&gt;Hire_Month)*CN131+AND(CO$68=Hire_Month,CN131&gt;0)*CN131*(1+Annual_Cost_of_Living_Adjustment))*(End_Date&gt;=CO$70)</f>
        <v>0</v>
      </c>
      <c r="CP131" s="460">
        <f>(CP$70=Hire_Date)*Monthly_Salary+(AND(CP$68&lt;&gt;Hire_Month)*CO131+AND(CP$68=Hire_Month,CO131&gt;0)*CO131*(1+Annual_Cost_of_Living_Adjustment))*(End_Date&gt;=CP$70)</f>
        <v>0</v>
      </c>
      <c r="CQ131" s="460">
        <f>(CQ$70=Hire_Date)*Monthly_Salary+(AND(CQ$68&lt;&gt;Hire_Month)*CP131+AND(CQ$68=Hire_Month,CP131&gt;0)*CP131*(1+Annual_Cost_of_Living_Adjustment))*(End_Date&gt;=CQ$70)</f>
        <v>0</v>
      </c>
      <c r="CR131" s="460">
        <f>(CR$70=Hire_Date)*Monthly_Salary+(AND(CR$68&lt;&gt;Hire_Month)*CQ131+AND(CR$68=Hire_Month,CQ131&gt;0)*CQ131*(1+Annual_Cost_of_Living_Adjustment))*(End_Date&gt;=CR$70)</f>
        <v>0</v>
      </c>
      <c r="CS131" s="460">
        <f>(CS$70=Hire_Date)*Monthly_Salary+(AND(CS$68&lt;&gt;Hire_Month)*CR131+AND(CS$68=Hire_Month,CR131&gt;0)*CR131*(1+Annual_Cost_of_Living_Adjustment))*(End_Date&gt;=CS$70)</f>
        <v>0</v>
      </c>
      <c r="CT131" s="460">
        <f>(CT$70=Hire_Date)*Monthly_Salary+(AND(CT$68&lt;&gt;Hire_Month)*CS131+AND(CT$68=Hire_Month,CS131&gt;0)*CS131*(1+Annual_Cost_of_Living_Adjustment))*(End_Date&gt;=CT$70)</f>
        <v>0</v>
      </c>
      <c r="CU131" s="460">
        <f>(CU$70=Hire_Date)*Monthly_Salary+(AND(CU$68&lt;&gt;Hire_Month)*CT131+AND(CU$68=Hire_Month,CT131&gt;0)*CT131*(1+Annual_Cost_of_Living_Adjustment))*(End_Date&gt;=CU$70)</f>
        <v>0</v>
      </c>
      <c r="CV131" s="460">
        <f>(CV$70=Hire_Date)*Monthly_Salary+(AND(CV$68&lt;&gt;Hire_Month)*CU131+AND(CV$68=Hire_Month,CU131&gt;0)*CU131*(1+Annual_Cost_of_Living_Adjustment))*(End_Date&gt;=CV$70)</f>
        <v>0</v>
      </c>
      <c r="CW131" s="460">
        <f>(CW$70=Hire_Date)*Monthly_Salary+(AND(CW$68&lt;&gt;Hire_Month)*CV131+AND(CW$68=Hire_Month,CV131&gt;0)*CV131*(1+Annual_Cost_of_Living_Adjustment))*(End_Date&gt;=CW$70)</f>
        <v>0</v>
      </c>
      <c r="CX131" s="460">
        <f>(CX$70=Hire_Date)*Monthly_Salary+(AND(CX$68&lt;&gt;Hire_Month)*CW131+AND(CX$68=Hire_Month,CW131&gt;0)*CW131*(1+Annual_Cost_of_Living_Adjustment))*(End_Date&gt;=CX$70)</f>
        <v>0</v>
      </c>
      <c r="CY131" s="460">
        <f>(CY$70=Hire_Date)*Monthly_Salary+(AND(CY$68&lt;&gt;Hire_Month)*CX131+AND(CY$68=Hire_Month,CX131&gt;0)*CX131*(1+Annual_Cost_of_Living_Adjustment))*(End_Date&gt;=CY$70)</f>
        <v>0</v>
      </c>
      <c r="CZ131" s="460">
        <f>(CZ$70=Hire_Date)*Monthly_Salary+(AND(CZ$68&lt;&gt;Hire_Month)*CY131+AND(CZ$68=Hire_Month,CY131&gt;0)*CY131*(1+Annual_Cost_of_Living_Adjustment))*(End_Date&gt;=CZ$70)</f>
        <v>0</v>
      </c>
      <c r="DA131" s="460">
        <f>(DA$70=Hire_Date)*Monthly_Salary+(AND(DA$68&lt;&gt;Hire_Month)*CZ131+AND(DA$68=Hire_Month,CZ131&gt;0)*CZ131*(1+Annual_Cost_of_Living_Adjustment))*(End_Date&gt;=DA$70)</f>
        <v>0</v>
      </c>
      <c r="DB131" s="460">
        <f>(DB$70=Hire_Date)*Monthly_Salary+(AND(DB$68&lt;&gt;Hire_Month)*DA131+AND(DB$68=Hire_Month,DA131&gt;0)*DA131*(1+Annual_Cost_of_Living_Adjustment))*(End_Date&gt;=DB$70)</f>
        <v>0</v>
      </c>
      <c r="DC131" s="460">
        <f>(DC$70=Hire_Date)*Monthly_Salary+(AND(DC$68&lt;&gt;Hire_Month)*DB131+AND(DC$68=Hire_Month,DB131&gt;0)*DB131*(1+Annual_Cost_of_Living_Adjustment))*(End_Date&gt;=DC$70)</f>
        <v>0</v>
      </c>
      <c r="DD131" s="460">
        <f>(DD$70=Hire_Date)*Monthly_Salary+(AND(DD$68&lt;&gt;Hire_Month)*DC131+AND(DD$68=Hire_Month,DC131&gt;0)*DC131*(1+Annual_Cost_of_Living_Adjustment))*(End_Date&gt;=DD$70)</f>
        <v>0</v>
      </c>
      <c r="DE131" s="460">
        <f>(DE$70=Hire_Date)*Monthly_Salary+(AND(DE$68&lt;&gt;Hire_Month)*DD131+AND(DE$68=Hire_Month,DD131&gt;0)*DD131*(1+Annual_Cost_of_Living_Adjustment))*(End_Date&gt;=DE$70)</f>
        <v>0</v>
      </c>
      <c r="DF131" s="460">
        <f>(DF$70=Hire_Date)*Monthly_Salary+(AND(DF$68&lt;&gt;Hire_Month)*DE131+AND(DF$68=Hire_Month,DE131&gt;0)*DE131*(1+Annual_Cost_of_Living_Adjustment))*(End_Date&gt;=DF$70)</f>
        <v>0</v>
      </c>
      <c r="DG131" s="460">
        <f>(DG$70=Hire_Date)*Monthly_Salary+(AND(DG$68&lt;&gt;Hire_Month)*DF131+AND(DG$68=Hire_Month,DF131&gt;0)*DF131*(1+Annual_Cost_of_Living_Adjustment))*(End_Date&gt;=DG$70)</f>
        <v>0</v>
      </c>
      <c r="DH131" s="460">
        <f>(DH$70=Hire_Date)*Monthly_Salary+(AND(DH$68&lt;&gt;Hire_Month)*DG131+AND(DH$68=Hire_Month,DG131&gt;0)*DG131*(1+Annual_Cost_of_Living_Adjustment))*(End_Date&gt;=DH$70)</f>
        <v>0</v>
      </c>
      <c r="DI131" s="460">
        <f>(DI$70=Hire_Date)*Monthly_Salary+(AND(DI$68&lt;&gt;Hire_Month)*DH131+AND(DI$68=Hire_Month,DH131&gt;0)*DH131*(1+Annual_Cost_of_Living_Adjustment))*(End_Date&gt;=DI$70)</f>
        <v>0</v>
      </c>
      <c r="DJ131" s="460">
        <f>(DJ$70=Hire_Date)*Monthly_Salary+(AND(DJ$68&lt;&gt;Hire_Month)*DI131+AND(DJ$68=Hire_Month,DI131&gt;0)*DI131*(1+Annual_Cost_of_Living_Adjustment))*(End_Date&gt;=DJ$70)</f>
        <v>0</v>
      </c>
      <c r="DK131" s="460">
        <f>(DK$70=Hire_Date)*Monthly_Salary+(AND(DK$68&lt;&gt;Hire_Month)*DJ131+AND(DK$68=Hire_Month,DJ131&gt;0)*DJ131*(1+Annual_Cost_of_Living_Adjustment))*(End_Date&gt;=DK$70)</f>
        <v>0</v>
      </c>
      <c r="DL131" s="460">
        <f>(DL$70=Hire_Date)*Monthly_Salary+(AND(DL$68&lt;&gt;Hire_Month)*DK131+AND(DL$68=Hire_Month,DK131&gt;0)*DK131*(1+Annual_Cost_of_Living_Adjustment))*(End_Date&gt;=DL$70)</f>
        <v>0</v>
      </c>
      <c r="DM131" s="460">
        <f>(DM$70=Hire_Date)*Monthly_Salary+(AND(DM$68&lt;&gt;Hire_Month)*DL131+AND(DM$68=Hire_Month,DL131&gt;0)*DL131*(1+Annual_Cost_of_Living_Adjustment))*(End_Date&gt;=DM$70)</f>
        <v>0</v>
      </c>
      <c r="DN131" s="460">
        <f>(DN$70=Hire_Date)*Monthly_Salary+(AND(DN$68&lt;&gt;Hire_Month)*DM131+AND(DN$68=Hire_Month,DM131&gt;0)*DM131*(1+Annual_Cost_of_Living_Adjustment))*(End_Date&gt;=DN$70)</f>
        <v>0</v>
      </c>
      <c r="DO131" s="460">
        <f>(DO$70=Hire_Date)*Monthly_Salary+(AND(DO$68&lt;&gt;Hire_Month)*DN131+AND(DO$68=Hire_Month,DN131&gt;0)*DN131*(1+Annual_Cost_of_Living_Adjustment))*(End_Date&gt;=DO$70)</f>
        <v>0</v>
      </c>
      <c r="DP131" s="460">
        <f>(DP$70=Hire_Date)*Monthly_Salary+(AND(DP$68&lt;&gt;Hire_Month)*DO131+AND(DP$68=Hire_Month,DO131&gt;0)*DO131*(1+Annual_Cost_of_Living_Adjustment))*(End_Date&gt;=DP$70)</f>
        <v>0</v>
      </c>
      <c r="DQ131" s="460">
        <f>(DQ$70=Hire_Date)*Monthly_Salary+(AND(DQ$68&lt;&gt;Hire_Month)*DP131+AND(DQ$68=Hire_Month,DP131&gt;0)*DP131*(1+Annual_Cost_of_Living_Adjustment))*(End_Date&gt;=DQ$70)</f>
        <v>0</v>
      </c>
      <c r="DR131" s="460">
        <f>(DR$70=Hire_Date)*Monthly_Salary+(AND(DR$68&lt;&gt;Hire_Month)*DQ131+AND(DR$68=Hire_Month,DQ131&gt;0)*DQ131*(1+Annual_Cost_of_Living_Adjustment))*(End_Date&gt;=DR$70)</f>
        <v>0</v>
      </c>
      <c r="DS131" s="460">
        <f>(DS$70=Hire_Date)*Monthly_Salary+(AND(DS$68&lt;&gt;Hire_Month)*DR131+AND(DS$68=Hire_Month,DR131&gt;0)*DR131*(1+Annual_Cost_of_Living_Adjustment))*(End_Date&gt;=DS$70)</f>
        <v>0</v>
      </c>
      <c r="DT131" s="460">
        <f>(DT$70=Hire_Date)*Monthly_Salary+(AND(DT$68&lt;&gt;Hire_Month)*DS131+AND(DT$68=Hire_Month,DS131&gt;0)*DS131*(1+Annual_Cost_of_Living_Adjustment))*(End_Date&gt;=DT$70)</f>
        <v>0</v>
      </c>
      <c r="DU131" s="460">
        <f>(DU$70=Hire_Date)*Monthly_Salary+(AND(DU$68&lt;&gt;Hire_Month)*DT131+AND(DU$68=Hire_Month,DT131&gt;0)*DT131*(1+Annual_Cost_of_Living_Adjustment))*(End_Date&gt;=DU$70)</f>
        <v>0</v>
      </c>
      <c r="DV131" s="460">
        <f>(DV$70=Hire_Date)*Monthly_Salary+(AND(DV$68&lt;&gt;Hire_Month)*DU131+AND(DV$68=Hire_Month,DU131&gt;0)*DU131*(1+Annual_Cost_of_Living_Adjustment))*(End_Date&gt;=DV$70)</f>
        <v>0</v>
      </c>
      <c r="DW131" s="460">
        <f>(DW$70=Hire_Date)*Monthly_Salary+(AND(DW$68&lt;&gt;Hire_Month)*DV131+AND(DW$68=Hire_Month,DV131&gt;0)*DV131*(1+Annual_Cost_of_Living_Adjustment))*(End_Date&gt;=DW$70)</f>
        <v>0</v>
      </c>
      <c r="DX131" s="460">
        <f>(DX$70=Hire_Date)*Monthly_Salary+(AND(DX$68&lt;&gt;Hire_Month)*DW131+AND(DX$68=Hire_Month,DW131&gt;0)*DW131*(1+Annual_Cost_of_Living_Adjustment))*(End_Date&gt;=DX$70)</f>
        <v>0</v>
      </c>
      <c r="DY131" s="460">
        <f>(DY$70=Hire_Date)*Monthly_Salary+(AND(DY$68&lt;&gt;Hire_Month)*DX131+AND(DY$68=Hire_Month,DX131&gt;0)*DX131*(1+Annual_Cost_of_Living_Adjustment))*(End_Date&gt;=DY$70)</f>
        <v>0</v>
      </c>
      <c r="DZ131" s="460">
        <f>(DZ$70=Hire_Date)*Monthly_Salary+(AND(DZ$68&lt;&gt;Hire_Month)*DY131+AND(DZ$68=Hire_Month,DY131&gt;0)*DY131*(1+Annual_Cost_of_Living_Adjustment))*(End_Date&gt;=DZ$70)</f>
        <v>0</v>
      </c>
      <c r="EA131" s="460">
        <f>(EA$70=Hire_Date)*Monthly_Salary+(AND(EA$68&lt;&gt;Hire_Month)*DZ131+AND(EA$68=Hire_Month,DZ131&gt;0)*DZ131*(1+Annual_Cost_of_Living_Adjustment))*(End_Date&gt;=EA$70)</f>
        <v>0</v>
      </c>
      <c r="EB131" s="460">
        <f>(EB$70=Hire_Date)*Monthly_Salary+(AND(EB$68&lt;&gt;Hire_Month)*EA131+AND(EB$68=Hire_Month,EA131&gt;0)*EA131*(1+Annual_Cost_of_Living_Adjustment))*(End_Date&gt;=EB$70)</f>
        <v>0</v>
      </c>
      <c r="EC131" s="460">
        <f>(EC$70=Hire_Date)*Monthly_Salary+(AND(EC$68&lt;&gt;Hire_Month)*EB131+AND(EC$68=Hire_Month,EB131&gt;0)*EB131*(1+Annual_Cost_of_Living_Adjustment))*(End_Date&gt;=EC$70)</f>
        <v>0</v>
      </c>
      <c r="ED131" s="460">
        <f>(ED$70=Hire_Date)*Monthly_Salary+(AND(ED$68&lt;&gt;Hire_Month)*EC131+AND(ED$68=Hire_Month,EC131&gt;0)*EC131*(1+Annual_Cost_of_Living_Adjustment))*(End_Date&gt;=ED$70)</f>
        <v>0</v>
      </c>
      <c r="EE131" s="460">
        <f>(EE$70=Hire_Date)*Monthly_Salary+(AND(EE$68&lt;&gt;Hire_Month)*ED131+AND(EE$68=Hire_Month,ED131&gt;0)*ED131*(1+Annual_Cost_of_Living_Adjustment))*(End_Date&gt;=EE$70)</f>
        <v>0</v>
      </c>
      <c r="EF131" s="461">
        <f>(EF$70=Hire_Date)*Monthly_Salary+(AND(EF$68&lt;&gt;Hire_Month)*EE131+AND(EF$68=Hire_Month,EE131&gt;0)*EE131*(1+Annual_Cost_of_Living_Adjustment))*(End_Date&gt;=EF$70)</f>
        <v>0</v>
      </c>
      <c r="EG131" s="461">
        <f>(EG$70=Hire_Date)*Monthly_Salary+(AND(EG$68&lt;&gt;Hire_Month)*EF131+AND(EG$68=Hire_Month,EF131&gt;0)*EF131*(1+Annual_Cost_of_Living_Adjustment))*(End_Date&gt;=EG$70)</f>
        <v>0</v>
      </c>
      <c r="EH131" s="461">
        <f>(EH$70=Hire_Date)*Monthly_Salary+(AND(EH$68&lt;&gt;Hire_Month)*EG131+AND(EH$68=Hire_Month,EG131&gt;0)*EG131*(1+Annual_Cost_of_Living_Adjustment))*(End_Date&gt;=EH$70)</f>
        <v>0</v>
      </c>
      <c r="EI131" s="461">
        <f>(EI$70=Hire_Date)*Monthly_Salary+(AND(EI$68&lt;&gt;Hire_Month)*EH131+AND(EI$68=Hire_Month,EH131&gt;0)*EH131*(1+Annual_Cost_of_Living_Adjustment))*(End_Date&gt;=EI$70)</f>
        <v>0</v>
      </c>
      <c r="EJ131" s="461">
        <f>(EJ$70=Hire_Date)*Monthly_Salary+(AND(EJ$68&lt;&gt;Hire_Month)*EI131+AND(EJ$68=Hire_Month,EI131&gt;0)*EI131*(1+Annual_Cost_of_Living_Adjustment))*(End_Date&gt;=EJ$70)</f>
        <v>0</v>
      </c>
      <c r="EK131" s="461">
        <f>(EK$70=Hire_Date)*Monthly_Salary+(AND(EK$68&lt;&gt;Hire_Month)*EJ131+AND(EK$68=Hire_Month,EJ131&gt;0)*EJ131*(1+Annual_Cost_of_Living_Adjustment))*(End_Date&gt;=EK$70)</f>
        <v>0</v>
      </c>
      <c r="EL131" s="461">
        <f>(EL$70=Hire_Date)*Monthly_Salary+(AND(EL$68&lt;&gt;Hire_Month)*EK131+AND(EL$68=Hire_Month,EK131&gt;0)*EK131*(1+Annual_Cost_of_Living_Adjustment))*(End_Date&gt;=EL$70)</f>
        <v>0</v>
      </c>
      <c r="EM131" s="461">
        <f>(EM$70=Hire_Date)*Monthly_Salary+(AND(EM$68&lt;&gt;Hire_Month)*EL131+AND(EM$68=Hire_Month,EL131&gt;0)*EL131*(1+Annual_Cost_of_Living_Adjustment))*(End_Date&gt;=EM$70)</f>
        <v>0</v>
      </c>
      <c r="EN131" s="461">
        <f>(EN$70=Hire_Date)*Monthly_Salary+(AND(EN$68&lt;&gt;Hire_Month)*EM131+AND(EN$68=Hire_Month,EM131&gt;0)*EM131*(1+Annual_Cost_of_Living_Adjustment))*(End_Date&gt;=EN$70)</f>
        <v>0</v>
      </c>
      <c r="EO131" s="461">
        <f>(EO$70=Hire_Date)*Monthly_Salary+(AND(EO$68&lt;&gt;Hire_Month)*EN131+AND(EO$68=Hire_Month,EN131&gt;0)*EN131*(1+Annual_Cost_of_Living_Adjustment))*(End_Date&gt;=EO$70)</f>
        <v>0</v>
      </c>
      <c r="EP131" s="461">
        <f>(EP$70=Hire_Date)*Monthly_Salary+(AND(EP$68&lt;&gt;Hire_Month)*EO131+AND(EP$68=Hire_Month,EO131&gt;0)*EO131*(1+Annual_Cost_of_Living_Adjustment))*(End_Date&gt;=EP$70)</f>
        <v>0</v>
      </c>
      <c r="EQ131" s="461">
        <f>(EQ$70=Hire_Date)*Monthly_Salary+(AND(EQ$68&lt;&gt;Hire_Month)*EP131+AND(EQ$68=Hire_Month,EP131&gt;0)*EP131*(1+Annual_Cost_of_Living_Adjustment))*(End_Date&gt;=EQ$70)</f>
        <v>0</v>
      </c>
      <c r="ER131" s="461">
        <f>(ER$70=Hire_Date)*Monthly_Salary+(AND(ER$68&lt;&gt;Hire_Month)*EQ131+AND(ER$68=Hire_Month,EQ131&gt;0)*EQ131*(1+Annual_Cost_of_Living_Adjustment))*(End_Date&gt;=ER$70)</f>
        <v>0</v>
      </c>
      <c r="ES131" s="371"/>
      <c r="ET131" s="1"/>
      <c r="EU131" s="390"/>
      <c r="EV131" s="462" t="str">
        <f t="shared" si="100"/>
        <v/>
      </c>
      <c r="EW131" s="463">
        <f>($K131&lt;DATE(Starting_Year,1,1))*1</f>
        <v>0</v>
      </c>
      <c r="EX131" s="463">
        <f>+COUNTIF(Q131,"&gt;0")*FTE</f>
        <v>0</v>
      </c>
      <c r="EY131" s="463">
        <f>+COUNTIF(R131,"&gt;0")*FTE</f>
        <v>0</v>
      </c>
      <c r="EZ131" s="463">
        <f>+COUNTIF(S131,"&gt;0")*FTE</f>
        <v>0</v>
      </c>
      <c r="FA131" s="463">
        <f>+COUNTIF(T131,"&gt;0")*FTE</f>
        <v>0</v>
      </c>
      <c r="FB131" s="463">
        <f>+COUNTIF(U131,"&gt;0")*FTE</f>
        <v>0</v>
      </c>
      <c r="FC131" s="463">
        <f>+COUNTIF(V131,"&gt;0")*FTE</f>
        <v>0</v>
      </c>
      <c r="FD131" s="463">
        <f>+COUNTIF(W131,"&gt;0")*FTE</f>
        <v>0</v>
      </c>
      <c r="FE131" s="463">
        <f>+COUNTIF(X131,"&gt;0")*FTE</f>
        <v>0</v>
      </c>
      <c r="FF131" s="463">
        <f>+COUNTIF(Y131,"&gt;0")*FTE</f>
        <v>0</v>
      </c>
      <c r="FG131" s="463">
        <f>+COUNTIF(Z131,"&gt;0")*FTE</f>
        <v>0</v>
      </c>
      <c r="FH131" s="463">
        <f>+COUNTIF(AA131,"&gt;0")*FTE</f>
        <v>0</v>
      </c>
      <c r="FI131" s="463">
        <f>+COUNTIF(AB131,"&gt;0")*FTE</f>
        <v>0</v>
      </c>
      <c r="FJ131" s="463">
        <f>+COUNTIF(AC131,"&gt;0")*FTE</f>
        <v>0</v>
      </c>
      <c r="FK131" s="463">
        <f>+COUNTIF(AD131,"&gt;0")*FTE</f>
        <v>0</v>
      </c>
      <c r="FL131" s="463">
        <f>+COUNTIF(AE131,"&gt;0")*FTE</f>
        <v>0</v>
      </c>
      <c r="FM131" s="463">
        <f>+COUNTIF(AF131,"&gt;0")*FTE</f>
        <v>0</v>
      </c>
      <c r="FN131" s="463">
        <f>+COUNTIF(AG131,"&gt;0")*FTE</f>
        <v>0</v>
      </c>
      <c r="FO131" s="463">
        <f>+COUNTIF(AH131,"&gt;0")*FTE</f>
        <v>0</v>
      </c>
      <c r="FP131" s="463">
        <f>+COUNTIF(AI131,"&gt;0")*FTE</f>
        <v>0</v>
      </c>
      <c r="FQ131" s="463">
        <f>+COUNTIF(AJ131,"&gt;0")*FTE</f>
        <v>0</v>
      </c>
      <c r="FR131" s="463">
        <f>+COUNTIF(AK131,"&gt;0")*FTE</f>
        <v>0</v>
      </c>
      <c r="FS131" s="463">
        <f>+COUNTIF(AL131,"&gt;0")*FTE</f>
        <v>0</v>
      </c>
      <c r="FT131" s="463">
        <f>+COUNTIF(AM131,"&gt;0")*FTE</f>
        <v>0</v>
      </c>
      <c r="FU131" s="463">
        <f>+COUNTIF(AN131,"&gt;0")*FTE</f>
        <v>0</v>
      </c>
      <c r="FV131" s="463">
        <f>+COUNTIF(AO131,"&gt;0")*FTE</f>
        <v>0</v>
      </c>
      <c r="FW131" s="463">
        <f>+COUNTIF(AP131,"&gt;0")*FTE</f>
        <v>0</v>
      </c>
      <c r="FX131" s="463">
        <f>+COUNTIF(AQ131,"&gt;0")*FTE</f>
        <v>0</v>
      </c>
      <c r="FY131" s="463">
        <f>+COUNTIF(AR131,"&gt;0")*FTE</f>
        <v>0</v>
      </c>
      <c r="FZ131" s="463">
        <f>+COUNTIF(AS131,"&gt;0")*FTE</f>
        <v>0</v>
      </c>
      <c r="GA131" s="463">
        <f>+COUNTIF(AT131,"&gt;0")*FTE</f>
        <v>0</v>
      </c>
      <c r="GB131" s="463">
        <f>+COUNTIF(AU131,"&gt;0")*FTE</f>
        <v>0</v>
      </c>
      <c r="GC131" s="463">
        <f>+COUNTIF(AV131,"&gt;0")*FTE</f>
        <v>0</v>
      </c>
      <c r="GD131" s="463">
        <f>+COUNTIF(AW131,"&gt;0")*FTE</f>
        <v>0</v>
      </c>
      <c r="GE131" s="463">
        <f>+COUNTIF(AX131,"&gt;0")*FTE</f>
        <v>0</v>
      </c>
      <c r="GF131" s="463">
        <f>+COUNTIF(AY131,"&gt;0")*FTE</f>
        <v>0</v>
      </c>
      <c r="GG131" s="463">
        <f>+COUNTIF(AZ131,"&gt;0")*FTE</f>
        <v>0</v>
      </c>
      <c r="GH131" s="463">
        <f>+COUNTIF(BA131,"&gt;0")*FTE</f>
        <v>0</v>
      </c>
      <c r="GI131" s="463">
        <f>+COUNTIF(BB131,"&gt;0")*FTE</f>
        <v>0</v>
      </c>
      <c r="GJ131" s="463">
        <f>+COUNTIF(BC131,"&gt;0")*FTE</f>
        <v>0</v>
      </c>
      <c r="GK131" s="463">
        <f>+COUNTIF(BD131,"&gt;0")*FTE</f>
        <v>0</v>
      </c>
      <c r="GL131" s="463">
        <f>+COUNTIF(BE131,"&gt;0")*FTE</f>
        <v>0</v>
      </c>
      <c r="GM131" s="463">
        <f>+COUNTIF(BF131,"&gt;0")*FTE</f>
        <v>0</v>
      </c>
      <c r="GN131" s="463">
        <f>+COUNTIF(BG131,"&gt;0")*FTE</f>
        <v>0</v>
      </c>
      <c r="GO131" s="463">
        <f>+COUNTIF(BH131,"&gt;0")*FTE</f>
        <v>0</v>
      </c>
      <c r="GP131" s="463">
        <f>+COUNTIF(BI131,"&gt;0")*FTE</f>
        <v>0</v>
      </c>
      <c r="GQ131" s="463">
        <f>+COUNTIF(BJ131,"&gt;0")*FTE</f>
        <v>0</v>
      </c>
      <c r="GR131" s="463">
        <f>+COUNTIF(BK131,"&gt;0")*FTE</f>
        <v>0</v>
      </c>
      <c r="GS131" s="463">
        <f>+COUNTIF(BL131,"&gt;0")*FTE</f>
        <v>0</v>
      </c>
      <c r="GT131" s="463">
        <f>+COUNTIF(BM131,"&gt;0")*FTE</f>
        <v>0</v>
      </c>
      <c r="GU131" s="463">
        <f>+COUNTIF(BN131,"&gt;0")*FTE</f>
        <v>0</v>
      </c>
      <c r="GV131" s="463">
        <f>+COUNTIF(BO131,"&gt;0")*FTE</f>
        <v>0</v>
      </c>
      <c r="GW131" s="463">
        <f>+COUNTIF(BP131,"&gt;0")*FTE</f>
        <v>0</v>
      </c>
      <c r="GX131" s="463">
        <f>+COUNTIF(BQ131,"&gt;0")*FTE</f>
        <v>0</v>
      </c>
      <c r="GY131" s="463">
        <f>+COUNTIF(BR131,"&gt;0")*FTE</f>
        <v>0</v>
      </c>
      <c r="GZ131" s="463">
        <f>+COUNTIF(BS131,"&gt;0")*FTE</f>
        <v>0</v>
      </c>
      <c r="HA131" s="463">
        <f>+COUNTIF(BT131,"&gt;0")*FTE</f>
        <v>0</v>
      </c>
      <c r="HB131" s="463">
        <f>+COUNTIF(BU131,"&gt;0")*FTE</f>
        <v>0</v>
      </c>
      <c r="HC131" s="463">
        <f>+COUNTIF(BV131,"&gt;0")*FTE</f>
        <v>0</v>
      </c>
      <c r="HD131" s="463">
        <f>+COUNTIF(BW131,"&gt;0")*FTE</f>
        <v>0</v>
      </c>
      <c r="HE131" s="463">
        <f>+COUNTIF(BX131,"&gt;0")*FTE</f>
        <v>0</v>
      </c>
      <c r="HF131" s="463">
        <f>+COUNTIF(BY131,"&gt;0")*FTE</f>
        <v>0</v>
      </c>
      <c r="HG131" s="463">
        <f>+COUNTIF(BZ131,"&gt;0")*FTE</f>
        <v>0</v>
      </c>
      <c r="HH131" s="463">
        <f>+COUNTIF(CA131,"&gt;0")*FTE</f>
        <v>0</v>
      </c>
      <c r="HI131" s="463">
        <f>+COUNTIF(CB131,"&gt;0")*FTE</f>
        <v>0</v>
      </c>
      <c r="HJ131" s="463">
        <f>+COUNTIF(CC131,"&gt;0")*FTE</f>
        <v>0</v>
      </c>
      <c r="HK131" s="463">
        <f>+COUNTIF(CD131,"&gt;0")*FTE</f>
        <v>0</v>
      </c>
      <c r="HL131" s="463">
        <f>+COUNTIF(CE131,"&gt;0")*FTE</f>
        <v>0</v>
      </c>
      <c r="HM131" s="463">
        <f>+COUNTIF(CF131,"&gt;0")*FTE</f>
        <v>0</v>
      </c>
      <c r="HN131" s="463">
        <f>+COUNTIF(CG131,"&gt;0")*FTE</f>
        <v>0</v>
      </c>
      <c r="HO131" s="463">
        <f>+COUNTIF(CH131,"&gt;0")*FTE</f>
        <v>0</v>
      </c>
      <c r="HP131" s="463">
        <f>+COUNTIF(CI131,"&gt;0")*FTE</f>
        <v>0</v>
      </c>
      <c r="HQ131" s="463">
        <f>+COUNTIF(CJ131,"&gt;0")*FTE</f>
        <v>0</v>
      </c>
      <c r="HR131" s="463">
        <f>+COUNTIF(CK131,"&gt;0")*FTE</f>
        <v>0</v>
      </c>
      <c r="HS131" s="463">
        <f>+COUNTIF(CL131,"&gt;0")*FTE</f>
        <v>0</v>
      </c>
      <c r="HT131" s="463">
        <f>+COUNTIF(CM131,"&gt;0")*FTE</f>
        <v>0</v>
      </c>
      <c r="HU131" s="463">
        <f>+COUNTIF(CN131,"&gt;0")*FTE</f>
        <v>0</v>
      </c>
      <c r="HV131" s="463">
        <f>+COUNTIF(CO131,"&gt;0")*FTE</f>
        <v>0</v>
      </c>
      <c r="HW131" s="463">
        <f>+COUNTIF(CP131,"&gt;0")*FTE</f>
        <v>0</v>
      </c>
      <c r="HX131" s="463">
        <f>+COUNTIF(CQ131,"&gt;0")*FTE</f>
        <v>0</v>
      </c>
      <c r="HY131" s="463">
        <f>+COUNTIF(CR131,"&gt;0")*FTE</f>
        <v>0</v>
      </c>
      <c r="HZ131" s="463">
        <f>+COUNTIF(CS131,"&gt;0")*FTE</f>
        <v>0</v>
      </c>
      <c r="IA131" s="463">
        <f>+COUNTIF(CT131,"&gt;0")*FTE</f>
        <v>0</v>
      </c>
      <c r="IB131" s="463">
        <f>+COUNTIF(CU131,"&gt;0")*FTE</f>
        <v>0</v>
      </c>
      <c r="IC131" s="463">
        <f>+COUNTIF(CV131,"&gt;0")*FTE</f>
        <v>0</v>
      </c>
      <c r="ID131" s="463">
        <f>+COUNTIF(CW131,"&gt;0")*FTE</f>
        <v>0</v>
      </c>
      <c r="IE131" s="463">
        <f>+COUNTIF(CX131,"&gt;0")*FTE</f>
        <v>0</v>
      </c>
      <c r="IF131" s="463">
        <f>+COUNTIF(CY131,"&gt;0")*FTE</f>
        <v>0</v>
      </c>
      <c r="IG131" s="463">
        <f>+COUNTIF(CZ131,"&gt;0")*FTE</f>
        <v>0</v>
      </c>
      <c r="IH131" s="463">
        <f>+COUNTIF(DA131,"&gt;0")*FTE</f>
        <v>0</v>
      </c>
      <c r="II131" s="463">
        <f>+COUNTIF(DB131,"&gt;0")*FTE</f>
        <v>0</v>
      </c>
      <c r="IJ131" s="463">
        <f>+COUNTIF(DC131,"&gt;0")*FTE</f>
        <v>0</v>
      </c>
      <c r="IK131" s="463">
        <f>+COUNTIF(DD131,"&gt;0")*FTE</f>
        <v>0</v>
      </c>
      <c r="IL131" s="463">
        <f>+COUNTIF(DE131,"&gt;0")*FTE</f>
        <v>0</v>
      </c>
      <c r="IM131" s="463">
        <f>+COUNTIF(DF131,"&gt;0")*FTE</f>
        <v>0</v>
      </c>
      <c r="IN131" s="463">
        <f>+COUNTIF(DG131,"&gt;0")*FTE</f>
        <v>0</v>
      </c>
      <c r="IO131" s="463">
        <f>+COUNTIF(DH131,"&gt;0")*FTE</f>
        <v>0</v>
      </c>
      <c r="IP131" s="463">
        <f>+COUNTIF(DI131,"&gt;0")*FTE</f>
        <v>0</v>
      </c>
      <c r="IQ131" s="463">
        <f>+COUNTIF(DJ131,"&gt;0")*FTE</f>
        <v>0</v>
      </c>
      <c r="IR131" s="463">
        <f>+COUNTIF(DK131,"&gt;0")*FTE</f>
        <v>0</v>
      </c>
      <c r="IS131" s="463">
        <f>+COUNTIF(DL131,"&gt;0")*FTE</f>
        <v>0</v>
      </c>
      <c r="IT131" s="463">
        <f>+COUNTIF(DM131,"&gt;0")*FTE</f>
        <v>0</v>
      </c>
      <c r="IU131" s="463">
        <f>+COUNTIF(DN131,"&gt;0")*FTE</f>
        <v>0</v>
      </c>
      <c r="IV131" s="463">
        <f>+COUNTIF(DO131,"&gt;0")*FTE</f>
        <v>0</v>
      </c>
      <c r="IW131" s="463">
        <f>+COUNTIF(DP131,"&gt;0")*FTE</f>
        <v>0</v>
      </c>
      <c r="IX131" s="463">
        <f>+COUNTIF(DQ131,"&gt;0")*FTE</f>
        <v>0</v>
      </c>
      <c r="IY131" s="463">
        <f>+COUNTIF(DR131,"&gt;0")*FTE</f>
        <v>0</v>
      </c>
      <c r="IZ131" s="463">
        <f>+COUNTIF(DS131,"&gt;0")*FTE</f>
        <v>0</v>
      </c>
      <c r="JA131" s="463">
        <f>+COUNTIF(DT131,"&gt;0")*FTE</f>
        <v>0</v>
      </c>
      <c r="JB131" s="463">
        <f>+COUNTIF(DU131,"&gt;0")*FTE</f>
        <v>0</v>
      </c>
      <c r="JC131" s="463">
        <f>+COUNTIF(DV131,"&gt;0")*FTE</f>
        <v>0</v>
      </c>
      <c r="JD131" s="463">
        <f>+COUNTIF(DW131,"&gt;0")*FTE</f>
        <v>0</v>
      </c>
      <c r="JE131" s="463">
        <f>+COUNTIF(DX131,"&gt;0")*FTE</f>
        <v>0</v>
      </c>
      <c r="JF131" s="463">
        <f>+COUNTIF(DY131,"&gt;0")*FTE</f>
        <v>0</v>
      </c>
      <c r="JG131" s="463">
        <f>+COUNTIF(DZ131,"&gt;0")*FTE</f>
        <v>0</v>
      </c>
      <c r="JH131" s="463">
        <f>+COUNTIF(EA131,"&gt;0")*FTE</f>
        <v>0</v>
      </c>
      <c r="JI131" s="463">
        <f>+COUNTIF(EB131,"&gt;0")*FTE</f>
        <v>0</v>
      </c>
      <c r="JJ131" s="463">
        <f>+COUNTIF(EC131,"&gt;0")*FTE</f>
        <v>0</v>
      </c>
      <c r="JK131" s="463">
        <f>+COUNTIF(ED131,"&gt;0")*FTE</f>
        <v>0</v>
      </c>
      <c r="JL131" s="463">
        <f>+COUNTIF(EE131,"&gt;0")*FTE</f>
        <v>0</v>
      </c>
      <c r="JM131" s="463">
        <f>+COUNTIF(EF131,"&gt;0")*FTE</f>
        <v>0</v>
      </c>
      <c r="JN131" s="463">
        <f>+COUNTIF(EG131,"&gt;0")*FTE</f>
        <v>0</v>
      </c>
      <c r="JO131" s="463">
        <f>+COUNTIF(EH131,"&gt;0")*FTE</f>
        <v>0</v>
      </c>
      <c r="JP131" s="463">
        <f>+COUNTIF(EI131,"&gt;0")*FTE</f>
        <v>0</v>
      </c>
      <c r="JQ131" s="463">
        <f>+COUNTIF(EJ131,"&gt;0")*FTE</f>
        <v>0</v>
      </c>
      <c r="JR131" s="463">
        <f>+COUNTIF(EK131,"&gt;0")*FTE</f>
        <v>0</v>
      </c>
      <c r="JS131" s="463">
        <f>+COUNTIF(EL131,"&gt;0")*FTE</f>
        <v>0</v>
      </c>
      <c r="JT131" s="463">
        <f>+COUNTIF(EM131,"&gt;0")*FTE</f>
        <v>0</v>
      </c>
      <c r="JU131" s="463">
        <f>+COUNTIF(EN131,"&gt;0")*FTE</f>
        <v>0</v>
      </c>
      <c r="JV131" s="463">
        <f>+COUNTIF(EO131,"&gt;0")*FTE</f>
        <v>0</v>
      </c>
      <c r="JW131" s="463">
        <f>+COUNTIF(EP131,"&gt;0")*FTE</f>
        <v>0</v>
      </c>
      <c r="JX131" s="463">
        <f>+COUNTIF(EQ131,"&gt;0")*FTE</f>
        <v>0</v>
      </c>
      <c r="JY131" s="463">
        <f>+COUNTIF(ER131,"&gt;0")*FTE</f>
        <v>0</v>
      </c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</row>
    <row r="132" ht="12.75" customHeight="1">
      <c r="A132" s="467"/>
      <c r="B132" s="464"/>
      <c r="C132" s="452"/>
      <c r="D132" s="202"/>
      <c r="E132" s="453"/>
      <c r="F132" s="202"/>
      <c r="G132" s="202"/>
      <c r="H132" s="202"/>
      <c r="I132" s="202"/>
      <c r="J132" s="454"/>
      <c r="K132" s="465">
        <f>+DATE((Starting_Year+F132-1)*ISNUMBER(F132)+2099*ISBLANK(F132),G132*ISNUMBER(G132)+12*ISBLANK(G132),1)</f>
        <v>73020</v>
      </c>
      <c r="L132" s="466">
        <f>+DATE((Starting_Year+H132-1)*ISNUMBER(H132)+2099*ISBLANK(H132),I132*ISNUMBER(I132)+12*ISBLANK(I132),1)</f>
        <v>73020</v>
      </c>
      <c r="M132" s="171">
        <f t="shared" si="98"/>
        <v>0</v>
      </c>
      <c r="N132" s="458" t="str">
        <f t="shared" si="99"/>
        <v/>
      </c>
      <c r="O132" s="82"/>
      <c r="P132" s="459"/>
      <c r="Q132" s="460">
        <f>(Q$70&gt;=Hire_Date)*Monthly_Salary+(AND(Q$68&lt;&gt;Hire_Month)*P132+AND(Q$68=Hire_Month,P132&gt;0)*P132*(1+Annual_Cost_of_Living_Adjustment))*(End_Date&gt;=Q$70)</f>
        <v>0</v>
      </c>
      <c r="R132" s="460">
        <f>(R$70=Hire_Date)*Monthly_Salary+(AND(R$68&lt;&gt;Hire_Month)*Q132+AND(R$68=Hire_Month,Q132&gt;0)*Q132*(1+Annual_Cost_of_Living_Adjustment))*(End_Date&gt;=R$70)</f>
        <v>0</v>
      </c>
      <c r="S132" s="460">
        <f>(S$70=Hire_Date)*Monthly_Salary+(AND(S$68&lt;&gt;Hire_Month)*R132+AND(S$68=Hire_Month,R132&gt;0)*R132*(1+Annual_Cost_of_Living_Adjustment))*(End_Date&gt;=S$70)</f>
        <v>0</v>
      </c>
      <c r="T132" s="460">
        <f>(T$70=Hire_Date)*Monthly_Salary+(AND(T$68&lt;&gt;Hire_Month)*S132+AND(T$68=Hire_Month,S132&gt;0)*S132*(1+Annual_Cost_of_Living_Adjustment))*(End_Date&gt;=T$70)</f>
        <v>0</v>
      </c>
      <c r="U132" s="460">
        <f>(U$70=Hire_Date)*Monthly_Salary+(AND(U$68&lt;&gt;Hire_Month)*T132+AND(U$68=Hire_Month,T132&gt;0)*T132*(1+Annual_Cost_of_Living_Adjustment))*(End_Date&gt;=U$70)</f>
        <v>0</v>
      </c>
      <c r="V132" s="460">
        <f>(V$70=Hire_Date)*Monthly_Salary+(AND(V$68&lt;&gt;Hire_Month)*U132+AND(V$68=Hire_Month,U132&gt;0)*U132*(1+Annual_Cost_of_Living_Adjustment))*(End_Date&gt;=V$70)</f>
        <v>0</v>
      </c>
      <c r="W132" s="460">
        <f>(W$70=Hire_Date)*Monthly_Salary+(AND(W$68&lt;&gt;Hire_Month)*V132+AND(W$68=Hire_Month,V132&gt;0)*V132*(1+Annual_Cost_of_Living_Adjustment))*(End_Date&gt;=W$70)</f>
        <v>0</v>
      </c>
      <c r="X132" s="460">
        <f>(X$70=Hire_Date)*Monthly_Salary+(AND(X$68&lt;&gt;Hire_Month)*W132+AND(X$68=Hire_Month,W132&gt;0)*W132*(1+Annual_Cost_of_Living_Adjustment))*(End_Date&gt;=X$70)</f>
        <v>0</v>
      </c>
      <c r="Y132" s="460">
        <f>(Y$70=Hire_Date)*Monthly_Salary+(AND(Y$68&lt;&gt;Hire_Month)*X132+AND(Y$68=Hire_Month,X132&gt;0)*X132*(1+Annual_Cost_of_Living_Adjustment))*(End_Date&gt;=Y$70)</f>
        <v>0</v>
      </c>
      <c r="Z132" s="460">
        <f>(Z$70=Hire_Date)*Monthly_Salary+(AND(Z$68&lt;&gt;Hire_Month)*Y132+AND(Z$68=Hire_Month,Y132&gt;0)*Y132*(1+Annual_Cost_of_Living_Adjustment))*(End_Date&gt;=Z$70)</f>
        <v>0</v>
      </c>
      <c r="AA132" s="460">
        <f>(AA$70=Hire_Date)*Monthly_Salary+(AND(AA$68&lt;&gt;Hire_Month)*Z132+AND(AA$68=Hire_Month,Z132&gt;0)*Z132*(1+Annual_Cost_of_Living_Adjustment))*(End_Date&gt;=AA$70)</f>
        <v>0</v>
      </c>
      <c r="AB132" s="460">
        <f>(AB$70=Hire_Date)*Monthly_Salary+(AND(AB$68&lt;&gt;Hire_Month)*AA132+AND(AB$68=Hire_Month,AA132&gt;0)*AA132*(1+Annual_Cost_of_Living_Adjustment))*(End_Date&gt;=AB$70)</f>
        <v>0</v>
      </c>
      <c r="AC132" s="460">
        <f>(AC$70=Hire_Date)*Monthly_Salary+(AND(AC$68&lt;&gt;Hire_Month)*AB132+AND(AC$68=Hire_Month,AB132&gt;0)*AB132*(1+Annual_Cost_of_Living_Adjustment))*(End_Date&gt;=AC$70)</f>
        <v>0</v>
      </c>
      <c r="AD132" s="460">
        <f>(AD$70=Hire_Date)*Monthly_Salary+(AND(AD$68&lt;&gt;Hire_Month)*AC132+AND(AD$68=Hire_Month,AC132&gt;0)*AC132*(1+Annual_Cost_of_Living_Adjustment))*(End_Date&gt;=AD$70)</f>
        <v>0</v>
      </c>
      <c r="AE132" s="460">
        <f>(AE$70=Hire_Date)*Monthly_Salary+(AND(AE$68&lt;&gt;Hire_Month)*AD132+AND(AE$68=Hire_Month,AD132&gt;0)*AD132*(1+Annual_Cost_of_Living_Adjustment))*(End_Date&gt;=AE$70)</f>
        <v>0</v>
      </c>
      <c r="AF132" s="460">
        <f>(AF$70=Hire_Date)*Monthly_Salary+(AND(AF$68&lt;&gt;Hire_Month)*AE132+AND(AF$68=Hire_Month,AE132&gt;0)*AE132*(1+Annual_Cost_of_Living_Adjustment))*(End_Date&gt;=AF$70)</f>
        <v>0</v>
      </c>
      <c r="AG132" s="460">
        <f>(AG$70=Hire_Date)*Monthly_Salary+(AND(AG$68&lt;&gt;Hire_Month)*AF132+AND(AG$68=Hire_Month,AF132&gt;0)*AF132*(1+Annual_Cost_of_Living_Adjustment))*(End_Date&gt;=AG$70)</f>
        <v>0</v>
      </c>
      <c r="AH132" s="460">
        <f>(AH$70=Hire_Date)*Monthly_Salary+(AND(AH$68&lt;&gt;Hire_Month)*AG132+AND(AH$68=Hire_Month,AG132&gt;0)*AG132*(1+Annual_Cost_of_Living_Adjustment))*(End_Date&gt;=AH$70)</f>
        <v>0</v>
      </c>
      <c r="AI132" s="460">
        <f>(AI$70=Hire_Date)*Monthly_Salary+(AND(AI$68&lt;&gt;Hire_Month)*AH132+AND(AI$68=Hire_Month,AH132&gt;0)*AH132*(1+Annual_Cost_of_Living_Adjustment))*(End_Date&gt;=AI$70)</f>
        <v>0</v>
      </c>
      <c r="AJ132" s="460">
        <f>(AJ$70=Hire_Date)*Monthly_Salary+(AND(AJ$68&lt;&gt;Hire_Month)*AI132+AND(AJ$68=Hire_Month,AI132&gt;0)*AI132*(1+Annual_Cost_of_Living_Adjustment))*(End_Date&gt;=AJ$70)</f>
        <v>0</v>
      </c>
      <c r="AK132" s="460">
        <f>(AK$70=Hire_Date)*Monthly_Salary+(AND(AK$68&lt;&gt;Hire_Month)*AJ132+AND(AK$68=Hire_Month,AJ132&gt;0)*AJ132*(1+Annual_Cost_of_Living_Adjustment))*(End_Date&gt;=AK$70)</f>
        <v>0</v>
      </c>
      <c r="AL132" s="460">
        <f>(AL$70=Hire_Date)*Monthly_Salary+(AND(AL$68&lt;&gt;Hire_Month)*AK132+AND(AL$68=Hire_Month,AK132&gt;0)*AK132*(1+Annual_Cost_of_Living_Adjustment))*(End_Date&gt;=AL$70)</f>
        <v>0</v>
      </c>
      <c r="AM132" s="460">
        <f>(AM$70=Hire_Date)*Monthly_Salary+(AND(AM$68&lt;&gt;Hire_Month)*AL132+AND(AM$68=Hire_Month,AL132&gt;0)*AL132*(1+Annual_Cost_of_Living_Adjustment))*(End_Date&gt;=AM$70)</f>
        <v>0</v>
      </c>
      <c r="AN132" s="460">
        <f>(AN$70=Hire_Date)*Monthly_Salary+(AND(AN$68&lt;&gt;Hire_Month)*AM132+AND(AN$68=Hire_Month,AM132&gt;0)*AM132*(1+Annual_Cost_of_Living_Adjustment))*(End_Date&gt;=AN$70)</f>
        <v>0</v>
      </c>
      <c r="AO132" s="460">
        <f>(AO$70=Hire_Date)*Monthly_Salary+(AND(AO$68&lt;&gt;Hire_Month)*AN132+AND(AO$68=Hire_Month,AN132&gt;0)*AN132*(1+Annual_Cost_of_Living_Adjustment))*(End_Date&gt;=AO$70)</f>
        <v>0</v>
      </c>
      <c r="AP132" s="460">
        <f>(AP$70=Hire_Date)*Monthly_Salary+(AND(AP$68&lt;&gt;Hire_Month)*AO132+AND(AP$68=Hire_Month,AO132&gt;0)*AO132*(1+Annual_Cost_of_Living_Adjustment))*(End_Date&gt;=AP$70)</f>
        <v>0</v>
      </c>
      <c r="AQ132" s="460">
        <f>(AQ$70=Hire_Date)*Monthly_Salary+(AND(AQ$68&lt;&gt;Hire_Month)*AP132+AND(AQ$68=Hire_Month,AP132&gt;0)*AP132*(1+Annual_Cost_of_Living_Adjustment))*(End_Date&gt;=AQ$70)</f>
        <v>0</v>
      </c>
      <c r="AR132" s="460">
        <f>(AR$70=Hire_Date)*Monthly_Salary+(AND(AR$68&lt;&gt;Hire_Month)*AQ132+AND(AR$68=Hire_Month,AQ132&gt;0)*AQ132*(1+Annual_Cost_of_Living_Adjustment))*(End_Date&gt;=AR$70)</f>
        <v>0</v>
      </c>
      <c r="AS132" s="460">
        <f>(AS$70=Hire_Date)*Monthly_Salary+(AND(AS$68&lt;&gt;Hire_Month)*AR132+AND(AS$68=Hire_Month,AR132&gt;0)*AR132*(1+Annual_Cost_of_Living_Adjustment))*(End_Date&gt;=AS$70)</f>
        <v>0</v>
      </c>
      <c r="AT132" s="460">
        <f>(AT$70=Hire_Date)*Monthly_Salary+(AND(AT$68&lt;&gt;Hire_Month)*AS132+AND(AT$68=Hire_Month,AS132&gt;0)*AS132*(1+Annual_Cost_of_Living_Adjustment))*(End_Date&gt;=AT$70)</f>
        <v>0</v>
      </c>
      <c r="AU132" s="460">
        <f>(AU$70=Hire_Date)*Monthly_Salary+(AND(AU$68&lt;&gt;Hire_Month)*AT132+AND(AU$68=Hire_Month,AT132&gt;0)*AT132*(1+Annual_Cost_of_Living_Adjustment))*(End_Date&gt;=AU$70)</f>
        <v>0</v>
      </c>
      <c r="AV132" s="460">
        <f>(AV$70=Hire_Date)*Monthly_Salary+(AND(AV$68&lt;&gt;Hire_Month)*AU132+AND(AV$68=Hire_Month,AU132&gt;0)*AU132*(1+Annual_Cost_of_Living_Adjustment))*(End_Date&gt;=AV$70)</f>
        <v>0</v>
      </c>
      <c r="AW132" s="460">
        <f>(AW$70=Hire_Date)*Monthly_Salary+(AND(AW$68&lt;&gt;Hire_Month)*AV132+AND(AW$68=Hire_Month,AV132&gt;0)*AV132*(1+Annual_Cost_of_Living_Adjustment))*(End_Date&gt;=AW$70)</f>
        <v>0</v>
      </c>
      <c r="AX132" s="460">
        <f>(AX$70=Hire_Date)*Monthly_Salary+(AND(AX$68&lt;&gt;Hire_Month)*AW132+AND(AX$68=Hire_Month,AW132&gt;0)*AW132*(1+Annual_Cost_of_Living_Adjustment))*(End_Date&gt;=AX$70)</f>
        <v>0</v>
      </c>
      <c r="AY132" s="460">
        <f>(AY$70=Hire_Date)*Monthly_Salary+(AND(AY$68&lt;&gt;Hire_Month)*AX132+AND(AY$68=Hire_Month,AX132&gt;0)*AX132*(1+Annual_Cost_of_Living_Adjustment))*(End_Date&gt;=AY$70)</f>
        <v>0</v>
      </c>
      <c r="AZ132" s="460">
        <f>(AZ$70=Hire_Date)*Monthly_Salary+(AND(AZ$68&lt;&gt;Hire_Month)*AY132+AND(AZ$68=Hire_Month,AY132&gt;0)*AY132*(1+Annual_Cost_of_Living_Adjustment))*(End_Date&gt;=AZ$70)</f>
        <v>0</v>
      </c>
      <c r="BA132" s="460">
        <f>(BA$70=Hire_Date)*Monthly_Salary+(AND(BA$68&lt;&gt;Hire_Month)*AZ132+AND(BA$68=Hire_Month,AZ132&gt;0)*AZ132*(1+Annual_Cost_of_Living_Adjustment))*(End_Date&gt;=BA$70)</f>
        <v>0</v>
      </c>
      <c r="BB132" s="460">
        <f>(BB$70=Hire_Date)*Monthly_Salary+(AND(BB$68&lt;&gt;Hire_Month)*BA132+AND(BB$68=Hire_Month,BA132&gt;0)*BA132*(1+Annual_Cost_of_Living_Adjustment))*(End_Date&gt;=BB$70)</f>
        <v>0</v>
      </c>
      <c r="BC132" s="460">
        <f>(BC$70=Hire_Date)*Monthly_Salary+(AND(BC$68&lt;&gt;Hire_Month)*BB132+AND(BC$68=Hire_Month,BB132&gt;0)*BB132*(1+Annual_Cost_of_Living_Adjustment))*(End_Date&gt;=BC$70)</f>
        <v>0</v>
      </c>
      <c r="BD132" s="460">
        <f>(BD$70=Hire_Date)*Monthly_Salary+(AND(BD$68&lt;&gt;Hire_Month)*BC132+AND(BD$68=Hire_Month,BC132&gt;0)*BC132*(1+Annual_Cost_of_Living_Adjustment))*(End_Date&gt;=BD$70)</f>
        <v>0</v>
      </c>
      <c r="BE132" s="460">
        <f>(BE$70=Hire_Date)*Monthly_Salary+(AND(BE$68&lt;&gt;Hire_Month)*BD132+AND(BE$68=Hire_Month,BD132&gt;0)*BD132*(1+Annual_Cost_of_Living_Adjustment))*(End_Date&gt;=BE$70)</f>
        <v>0</v>
      </c>
      <c r="BF132" s="460">
        <f>(BF$70=Hire_Date)*Monthly_Salary+(AND(BF$68&lt;&gt;Hire_Month)*BE132+AND(BF$68=Hire_Month,BE132&gt;0)*BE132*(1+Annual_Cost_of_Living_Adjustment))*(End_Date&gt;=BF$70)</f>
        <v>0</v>
      </c>
      <c r="BG132" s="460">
        <f>(BG$70=Hire_Date)*Monthly_Salary+(AND(BG$68&lt;&gt;Hire_Month)*BF132+AND(BG$68=Hire_Month,BF132&gt;0)*BF132*(1+Annual_Cost_of_Living_Adjustment))*(End_Date&gt;=BG$70)</f>
        <v>0</v>
      </c>
      <c r="BH132" s="460">
        <f>(BH$70=Hire_Date)*Monthly_Salary+(AND(BH$68&lt;&gt;Hire_Month)*BG132+AND(BH$68=Hire_Month,BG132&gt;0)*BG132*(1+Annual_Cost_of_Living_Adjustment))*(End_Date&gt;=BH$70)</f>
        <v>0</v>
      </c>
      <c r="BI132" s="460">
        <f>(BI$70=Hire_Date)*Monthly_Salary+(AND(BI$68&lt;&gt;Hire_Month)*BH132+AND(BI$68=Hire_Month,BH132&gt;0)*BH132*(1+Annual_Cost_of_Living_Adjustment))*(End_Date&gt;=BI$70)</f>
        <v>0</v>
      </c>
      <c r="BJ132" s="460">
        <f>(BJ$70=Hire_Date)*Monthly_Salary+(AND(BJ$68&lt;&gt;Hire_Month)*BI132+AND(BJ$68=Hire_Month,BI132&gt;0)*BI132*(1+Annual_Cost_of_Living_Adjustment))*(End_Date&gt;=BJ$70)</f>
        <v>0</v>
      </c>
      <c r="BK132" s="460">
        <f>(BK$70=Hire_Date)*Monthly_Salary+(AND(BK$68&lt;&gt;Hire_Month)*BJ132+AND(BK$68=Hire_Month,BJ132&gt;0)*BJ132*(1+Annual_Cost_of_Living_Adjustment))*(End_Date&gt;=BK$70)</f>
        <v>0</v>
      </c>
      <c r="BL132" s="460">
        <f>(BL$70=Hire_Date)*Monthly_Salary+(AND(BL$68&lt;&gt;Hire_Month)*BK132+AND(BL$68=Hire_Month,BK132&gt;0)*BK132*(1+Annual_Cost_of_Living_Adjustment))*(End_Date&gt;=BL$70)</f>
        <v>0</v>
      </c>
      <c r="BM132" s="460">
        <f>(BM$70=Hire_Date)*Monthly_Salary+(AND(BM$68&lt;&gt;Hire_Month)*BL132+AND(BM$68=Hire_Month,BL132&gt;0)*BL132*(1+Annual_Cost_of_Living_Adjustment))*(End_Date&gt;=BM$70)</f>
        <v>0</v>
      </c>
      <c r="BN132" s="460">
        <f>(BN$70=Hire_Date)*Monthly_Salary+(AND(BN$68&lt;&gt;Hire_Month)*BM132+AND(BN$68=Hire_Month,BM132&gt;0)*BM132*(1+Annual_Cost_of_Living_Adjustment))*(End_Date&gt;=BN$70)</f>
        <v>0</v>
      </c>
      <c r="BO132" s="460">
        <f>(BO$70=Hire_Date)*Monthly_Salary+(AND(BO$68&lt;&gt;Hire_Month)*BN132+AND(BO$68=Hire_Month,BN132&gt;0)*BN132*(1+Annual_Cost_of_Living_Adjustment))*(End_Date&gt;=BO$70)</f>
        <v>0</v>
      </c>
      <c r="BP132" s="460">
        <f>(BP$70=Hire_Date)*Monthly_Salary+(AND(BP$68&lt;&gt;Hire_Month)*BO132+AND(BP$68=Hire_Month,BO132&gt;0)*BO132*(1+Annual_Cost_of_Living_Adjustment))*(End_Date&gt;=BP$70)</f>
        <v>0</v>
      </c>
      <c r="BQ132" s="460">
        <f>(BQ$70=Hire_Date)*Monthly_Salary+(AND(BQ$68&lt;&gt;Hire_Month)*BP132+AND(BQ$68=Hire_Month,BP132&gt;0)*BP132*(1+Annual_Cost_of_Living_Adjustment))*(End_Date&gt;=BQ$70)</f>
        <v>0</v>
      </c>
      <c r="BR132" s="460">
        <f>(BR$70=Hire_Date)*Monthly_Salary+(AND(BR$68&lt;&gt;Hire_Month)*BQ132+AND(BR$68=Hire_Month,BQ132&gt;0)*BQ132*(1+Annual_Cost_of_Living_Adjustment))*(End_Date&gt;=BR$70)</f>
        <v>0</v>
      </c>
      <c r="BS132" s="460">
        <f>(BS$70=Hire_Date)*Monthly_Salary+(AND(BS$68&lt;&gt;Hire_Month)*BR132+AND(BS$68=Hire_Month,BR132&gt;0)*BR132*(1+Annual_Cost_of_Living_Adjustment))*(End_Date&gt;=BS$70)</f>
        <v>0</v>
      </c>
      <c r="BT132" s="460">
        <f>(BT$70=Hire_Date)*Monthly_Salary+(AND(BT$68&lt;&gt;Hire_Month)*BS132+AND(BT$68=Hire_Month,BS132&gt;0)*BS132*(1+Annual_Cost_of_Living_Adjustment))*(End_Date&gt;=BT$70)</f>
        <v>0</v>
      </c>
      <c r="BU132" s="460">
        <f>(BU$70=Hire_Date)*Monthly_Salary+(AND(BU$68&lt;&gt;Hire_Month)*BT132+AND(BU$68=Hire_Month,BT132&gt;0)*BT132*(1+Annual_Cost_of_Living_Adjustment))*(End_Date&gt;=BU$70)</f>
        <v>0</v>
      </c>
      <c r="BV132" s="460">
        <f>(BV$70=Hire_Date)*Monthly_Salary+(AND(BV$68&lt;&gt;Hire_Month)*BU132+AND(BV$68=Hire_Month,BU132&gt;0)*BU132*(1+Annual_Cost_of_Living_Adjustment))*(End_Date&gt;=BV$70)</f>
        <v>0</v>
      </c>
      <c r="BW132" s="460">
        <f>(BW$70=Hire_Date)*Monthly_Salary+(AND(BW$68&lt;&gt;Hire_Month)*BV132+AND(BW$68=Hire_Month,BV132&gt;0)*BV132*(1+Annual_Cost_of_Living_Adjustment))*(End_Date&gt;=BW$70)</f>
        <v>0</v>
      </c>
      <c r="BX132" s="460">
        <f>(BX$70=Hire_Date)*Monthly_Salary+(AND(BX$68&lt;&gt;Hire_Month)*BW132+AND(BX$68=Hire_Month,BW132&gt;0)*BW132*(1+Annual_Cost_of_Living_Adjustment))*(End_Date&gt;=BX$70)</f>
        <v>0</v>
      </c>
      <c r="BY132" s="460">
        <f>(BY$70=Hire_Date)*Monthly_Salary+(AND(BY$68&lt;&gt;Hire_Month)*BX132+AND(BY$68=Hire_Month,BX132&gt;0)*BX132*(1+Annual_Cost_of_Living_Adjustment))*(End_Date&gt;=BY$70)</f>
        <v>0</v>
      </c>
      <c r="BZ132" s="460">
        <f>(BZ$70=Hire_Date)*Monthly_Salary+(AND(BZ$68&lt;&gt;Hire_Month)*BY132+AND(BZ$68=Hire_Month,BY132&gt;0)*BY132*(1+Annual_Cost_of_Living_Adjustment))*(End_Date&gt;=BZ$70)</f>
        <v>0</v>
      </c>
      <c r="CA132" s="460">
        <f>(CA$70=Hire_Date)*Monthly_Salary+(AND(CA$68&lt;&gt;Hire_Month)*BZ132+AND(CA$68=Hire_Month,BZ132&gt;0)*BZ132*(1+Annual_Cost_of_Living_Adjustment))*(End_Date&gt;=CA$70)</f>
        <v>0</v>
      </c>
      <c r="CB132" s="460">
        <f>(CB$70=Hire_Date)*Monthly_Salary+(AND(CB$68&lt;&gt;Hire_Month)*CA132+AND(CB$68=Hire_Month,CA132&gt;0)*CA132*(1+Annual_Cost_of_Living_Adjustment))*(End_Date&gt;=CB$70)</f>
        <v>0</v>
      </c>
      <c r="CC132" s="460">
        <f>(CC$70=Hire_Date)*Monthly_Salary+(AND(CC$68&lt;&gt;Hire_Month)*CB132+AND(CC$68=Hire_Month,CB132&gt;0)*CB132*(1+Annual_Cost_of_Living_Adjustment))*(End_Date&gt;=CC$70)</f>
        <v>0</v>
      </c>
      <c r="CD132" s="460">
        <f>(CD$70=Hire_Date)*Monthly_Salary+(AND(CD$68&lt;&gt;Hire_Month)*CC132+AND(CD$68=Hire_Month,CC132&gt;0)*CC132*(1+Annual_Cost_of_Living_Adjustment))*(End_Date&gt;=CD$70)</f>
        <v>0</v>
      </c>
      <c r="CE132" s="460">
        <f>(CE$70=Hire_Date)*Monthly_Salary+(AND(CE$68&lt;&gt;Hire_Month)*CD132+AND(CE$68=Hire_Month,CD132&gt;0)*CD132*(1+Annual_Cost_of_Living_Adjustment))*(End_Date&gt;=CE$70)</f>
        <v>0</v>
      </c>
      <c r="CF132" s="460">
        <f>(CF$70=Hire_Date)*Monthly_Salary+(AND(CF$68&lt;&gt;Hire_Month)*CE132+AND(CF$68=Hire_Month,CE132&gt;0)*CE132*(1+Annual_Cost_of_Living_Adjustment))*(End_Date&gt;=CF$70)</f>
        <v>0</v>
      </c>
      <c r="CG132" s="460">
        <f>(CG$70=Hire_Date)*Monthly_Salary+(AND(CG$68&lt;&gt;Hire_Month)*CF132+AND(CG$68=Hire_Month,CF132&gt;0)*CF132*(1+Annual_Cost_of_Living_Adjustment))*(End_Date&gt;=CG$70)</f>
        <v>0</v>
      </c>
      <c r="CH132" s="460">
        <f>(CH$70=Hire_Date)*Monthly_Salary+(AND(CH$68&lt;&gt;Hire_Month)*CG132+AND(CH$68=Hire_Month,CG132&gt;0)*CG132*(1+Annual_Cost_of_Living_Adjustment))*(End_Date&gt;=CH$70)</f>
        <v>0</v>
      </c>
      <c r="CI132" s="460">
        <f>(CI$70=Hire_Date)*Monthly_Salary+(AND(CI$68&lt;&gt;Hire_Month)*CH132+AND(CI$68=Hire_Month,CH132&gt;0)*CH132*(1+Annual_Cost_of_Living_Adjustment))*(End_Date&gt;=CI$70)</f>
        <v>0</v>
      </c>
      <c r="CJ132" s="460">
        <f>(CJ$70=Hire_Date)*Monthly_Salary+(AND(CJ$68&lt;&gt;Hire_Month)*CI132+AND(CJ$68=Hire_Month,CI132&gt;0)*CI132*(1+Annual_Cost_of_Living_Adjustment))*(End_Date&gt;=CJ$70)</f>
        <v>0</v>
      </c>
      <c r="CK132" s="460">
        <f>(CK$70=Hire_Date)*Monthly_Salary+(AND(CK$68&lt;&gt;Hire_Month)*CJ132+AND(CK$68=Hire_Month,CJ132&gt;0)*CJ132*(1+Annual_Cost_of_Living_Adjustment))*(End_Date&gt;=CK$70)</f>
        <v>0</v>
      </c>
      <c r="CL132" s="460">
        <f>(CL$70=Hire_Date)*Monthly_Salary+(AND(CL$68&lt;&gt;Hire_Month)*CK132+AND(CL$68=Hire_Month,CK132&gt;0)*CK132*(1+Annual_Cost_of_Living_Adjustment))*(End_Date&gt;=CL$70)</f>
        <v>0</v>
      </c>
      <c r="CM132" s="460">
        <f>(CM$70=Hire_Date)*Monthly_Salary+(AND(CM$68&lt;&gt;Hire_Month)*CL132+AND(CM$68=Hire_Month,CL132&gt;0)*CL132*(1+Annual_Cost_of_Living_Adjustment))*(End_Date&gt;=CM$70)</f>
        <v>0</v>
      </c>
      <c r="CN132" s="460">
        <f>(CN$70=Hire_Date)*Monthly_Salary+(AND(CN$68&lt;&gt;Hire_Month)*CM132+AND(CN$68=Hire_Month,CM132&gt;0)*CM132*(1+Annual_Cost_of_Living_Adjustment))*(End_Date&gt;=CN$70)</f>
        <v>0</v>
      </c>
      <c r="CO132" s="460">
        <f>(CO$70=Hire_Date)*Monthly_Salary+(AND(CO$68&lt;&gt;Hire_Month)*CN132+AND(CO$68=Hire_Month,CN132&gt;0)*CN132*(1+Annual_Cost_of_Living_Adjustment))*(End_Date&gt;=CO$70)</f>
        <v>0</v>
      </c>
      <c r="CP132" s="460">
        <f>(CP$70=Hire_Date)*Monthly_Salary+(AND(CP$68&lt;&gt;Hire_Month)*CO132+AND(CP$68=Hire_Month,CO132&gt;0)*CO132*(1+Annual_Cost_of_Living_Adjustment))*(End_Date&gt;=CP$70)</f>
        <v>0</v>
      </c>
      <c r="CQ132" s="460">
        <f>(CQ$70=Hire_Date)*Monthly_Salary+(AND(CQ$68&lt;&gt;Hire_Month)*CP132+AND(CQ$68=Hire_Month,CP132&gt;0)*CP132*(1+Annual_Cost_of_Living_Adjustment))*(End_Date&gt;=CQ$70)</f>
        <v>0</v>
      </c>
      <c r="CR132" s="460">
        <f>(CR$70=Hire_Date)*Monthly_Salary+(AND(CR$68&lt;&gt;Hire_Month)*CQ132+AND(CR$68=Hire_Month,CQ132&gt;0)*CQ132*(1+Annual_Cost_of_Living_Adjustment))*(End_Date&gt;=CR$70)</f>
        <v>0</v>
      </c>
      <c r="CS132" s="460">
        <f>(CS$70=Hire_Date)*Monthly_Salary+(AND(CS$68&lt;&gt;Hire_Month)*CR132+AND(CS$68=Hire_Month,CR132&gt;0)*CR132*(1+Annual_Cost_of_Living_Adjustment))*(End_Date&gt;=CS$70)</f>
        <v>0</v>
      </c>
      <c r="CT132" s="460">
        <f>(CT$70=Hire_Date)*Monthly_Salary+(AND(CT$68&lt;&gt;Hire_Month)*CS132+AND(CT$68=Hire_Month,CS132&gt;0)*CS132*(1+Annual_Cost_of_Living_Adjustment))*(End_Date&gt;=CT$70)</f>
        <v>0</v>
      </c>
      <c r="CU132" s="460">
        <f>(CU$70=Hire_Date)*Monthly_Salary+(AND(CU$68&lt;&gt;Hire_Month)*CT132+AND(CU$68=Hire_Month,CT132&gt;0)*CT132*(1+Annual_Cost_of_Living_Adjustment))*(End_Date&gt;=CU$70)</f>
        <v>0</v>
      </c>
      <c r="CV132" s="460">
        <f>(CV$70=Hire_Date)*Monthly_Salary+(AND(CV$68&lt;&gt;Hire_Month)*CU132+AND(CV$68=Hire_Month,CU132&gt;0)*CU132*(1+Annual_Cost_of_Living_Adjustment))*(End_Date&gt;=CV$70)</f>
        <v>0</v>
      </c>
      <c r="CW132" s="460">
        <f>(CW$70=Hire_Date)*Monthly_Salary+(AND(CW$68&lt;&gt;Hire_Month)*CV132+AND(CW$68=Hire_Month,CV132&gt;0)*CV132*(1+Annual_Cost_of_Living_Adjustment))*(End_Date&gt;=CW$70)</f>
        <v>0</v>
      </c>
      <c r="CX132" s="460">
        <f>(CX$70=Hire_Date)*Monthly_Salary+(AND(CX$68&lt;&gt;Hire_Month)*CW132+AND(CX$68=Hire_Month,CW132&gt;0)*CW132*(1+Annual_Cost_of_Living_Adjustment))*(End_Date&gt;=CX$70)</f>
        <v>0</v>
      </c>
      <c r="CY132" s="460">
        <f>(CY$70=Hire_Date)*Monthly_Salary+(AND(CY$68&lt;&gt;Hire_Month)*CX132+AND(CY$68=Hire_Month,CX132&gt;0)*CX132*(1+Annual_Cost_of_Living_Adjustment))*(End_Date&gt;=CY$70)</f>
        <v>0</v>
      </c>
      <c r="CZ132" s="460">
        <f>(CZ$70=Hire_Date)*Monthly_Salary+(AND(CZ$68&lt;&gt;Hire_Month)*CY132+AND(CZ$68=Hire_Month,CY132&gt;0)*CY132*(1+Annual_Cost_of_Living_Adjustment))*(End_Date&gt;=CZ$70)</f>
        <v>0</v>
      </c>
      <c r="DA132" s="460">
        <f>(DA$70=Hire_Date)*Monthly_Salary+(AND(DA$68&lt;&gt;Hire_Month)*CZ132+AND(DA$68=Hire_Month,CZ132&gt;0)*CZ132*(1+Annual_Cost_of_Living_Adjustment))*(End_Date&gt;=DA$70)</f>
        <v>0</v>
      </c>
      <c r="DB132" s="460">
        <f>(DB$70=Hire_Date)*Monthly_Salary+(AND(DB$68&lt;&gt;Hire_Month)*DA132+AND(DB$68=Hire_Month,DA132&gt;0)*DA132*(1+Annual_Cost_of_Living_Adjustment))*(End_Date&gt;=DB$70)</f>
        <v>0</v>
      </c>
      <c r="DC132" s="460">
        <f>(DC$70=Hire_Date)*Monthly_Salary+(AND(DC$68&lt;&gt;Hire_Month)*DB132+AND(DC$68=Hire_Month,DB132&gt;0)*DB132*(1+Annual_Cost_of_Living_Adjustment))*(End_Date&gt;=DC$70)</f>
        <v>0</v>
      </c>
      <c r="DD132" s="460">
        <f>(DD$70=Hire_Date)*Monthly_Salary+(AND(DD$68&lt;&gt;Hire_Month)*DC132+AND(DD$68=Hire_Month,DC132&gt;0)*DC132*(1+Annual_Cost_of_Living_Adjustment))*(End_Date&gt;=DD$70)</f>
        <v>0</v>
      </c>
      <c r="DE132" s="460">
        <f>(DE$70=Hire_Date)*Monthly_Salary+(AND(DE$68&lt;&gt;Hire_Month)*DD132+AND(DE$68=Hire_Month,DD132&gt;0)*DD132*(1+Annual_Cost_of_Living_Adjustment))*(End_Date&gt;=DE$70)</f>
        <v>0</v>
      </c>
      <c r="DF132" s="460">
        <f>(DF$70=Hire_Date)*Monthly_Salary+(AND(DF$68&lt;&gt;Hire_Month)*DE132+AND(DF$68=Hire_Month,DE132&gt;0)*DE132*(1+Annual_Cost_of_Living_Adjustment))*(End_Date&gt;=DF$70)</f>
        <v>0</v>
      </c>
      <c r="DG132" s="460">
        <f>(DG$70=Hire_Date)*Monthly_Salary+(AND(DG$68&lt;&gt;Hire_Month)*DF132+AND(DG$68=Hire_Month,DF132&gt;0)*DF132*(1+Annual_Cost_of_Living_Adjustment))*(End_Date&gt;=DG$70)</f>
        <v>0</v>
      </c>
      <c r="DH132" s="460">
        <f>(DH$70=Hire_Date)*Monthly_Salary+(AND(DH$68&lt;&gt;Hire_Month)*DG132+AND(DH$68=Hire_Month,DG132&gt;0)*DG132*(1+Annual_Cost_of_Living_Adjustment))*(End_Date&gt;=DH$70)</f>
        <v>0</v>
      </c>
      <c r="DI132" s="460">
        <f>(DI$70=Hire_Date)*Monthly_Salary+(AND(DI$68&lt;&gt;Hire_Month)*DH132+AND(DI$68=Hire_Month,DH132&gt;0)*DH132*(1+Annual_Cost_of_Living_Adjustment))*(End_Date&gt;=DI$70)</f>
        <v>0</v>
      </c>
      <c r="DJ132" s="460">
        <f>(DJ$70=Hire_Date)*Monthly_Salary+(AND(DJ$68&lt;&gt;Hire_Month)*DI132+AND(DJ$68=Hire_Month,DI132&gt;0)*DI132*(1+Annual_Cost_of_Living_Adjustment))*(End_Date&gt;=DJ$70)</f>
        <v>0</v>
      </c>
      <c r="DK132" s="460">
        <f>(DK$70=Hire_Date)*Monthly_Salary+(AND(DK$68&lt;&gt;Hire_Month)*DJ132+AND(DK$68=Hire_Month,DJ132&gt;0)*DJ132*(1+Annual_Cost_of_Living_Adjustment))*(End_Date&gt;=DK$70)</f>
        <v>0</v>
      </c>
      <c r="DL132" s="460">
        <f>(DL$70=Hire_Date)*Monthly_Salary+(AND(DL$68&lt;&gt;Hire_Month)*DK132+AND(DL$68=Hire_Month,DK132&gt;0)*DK132*(1+Annual_Cost_of_Living_Adjustment))*(End_Date&gt;=DL$70)</f>
        <v>0</v>
      </c>
      <c r="DM132" s="460">
        <f>(DM$70=Hire_Date)*Monthly_Salary+(AND(DM$68&lt;&gt;Hire_Month)*DL132+AND(DM$68=Hire_Month,DL132&gt;0)*DL132*(1+Annual_Cost_of_Living_Adjustment))*(End_Date&gt;=DM$70)</f>
        <v>0</v>
      </c>
      <c r="DN132" s="460">
        <f>(DN$70=Hire_Date)*Monthly_Salary+(AND(DN$68&lt;&gt;Hire_Month)*DM132+AND(DN$68=Hire_Month,DM132&gt;0)*DM132*(1+Annual_Cost_of_Living_Adjustment))*(End_Date&gt;=DN$70)</f>
        <v>0</v>
      </c>
      <c r="DO132" s="460">
        <f>(DO$70=Hire_Date)*Monthly_Salary+(AND(DO$68&lt;&gt;Hire_Month)*DN132+AND(DO$68=Hire_Month,DN132&gt;0)*DN132*(1+Annual_Cost_of_Living_Adjustment))*(End_Date&gt;=DO$70)</f>
        <v>0</v>
      </c>
      <c r="DP132" s="460">
        <f>(DP$70=Hire_Date)*Monthly_Salary+(AND(DP$68&lt;&gt;Hire_Month)*DO132+AND(DP$68=Hire_Month,DO132&gt;0)*DO132*(1+Annual_Cost_of_Living_Adjustment))*(End_Date&gt;=DP$70)</f>
        <v>0</v>
      </c>
      <c r="DQ132" s="460">
        <f>(DQ$70=Hire_Date)*Monthly_Salary+(AND(DQ$68&lt;&gt;Hire_Month)*DP132+AND(DQ$68=Hire_Month,DP132&gt;0)*DP132*(1+Annual_Cost_of_Living_Adjustment))*(End_Date&gt;=DQ$70)</f>
        <v>0</v>
      </c>
      <c r="DR132" s="460">
        <f>(DR$70=Hire_Date)*Monthly_Salary+(AND(DR$68&lt;&gt;Hire_Month)*DQ132+AND(DR$68=Hire_Month,DQ132&gt;0)*DQ132*(1+Annual_Cost_of_Living_Adjustment))*(End_Date&gt;=DR$70)</f>
        <v>0</v>
      </c>
      <c r="DS132" s="460">
        <f>(DS$70=Hire_Date)*Monthly_Salary+(AND(DS$68&lt;&gt;Hire_Month)*DR132+AND(DS$68=Hire_Month,DR132&gt;0)*DR132*(1+Annual_Cost_of_Living_Adjustment))*(End_Date&gt;=DS$70)</f>
        <v>0</v>
      </c>
      <c r="DT132" s="460">
        <f>(DT$70=Hire_Date)*Monthly_Salary+(AND(DT$68&lt;&gt;Hire_Month)*DS132+AND(DT$68=Hire_Month,DS132&gt;0)*DS132*(1+Annual_Cost_of_Living_Adjustment))*(End_Date&gt;=DT$70)</f>
        <v>0</v>
      </c>
      <c r="DU132" s="460">
        <f>(DU$70=Hire_Date)*Monthly_Salary+(AND(DU$68&lt;&gt;Hire_Month)*DT132+AND(DU$68=Hire_Month,DT132&gt;0)*DT132*(1+Annual_Cost_of_Living_Adjustment))*(End_Date&gt;=DU$70)</f>
        <v>0</v>
      </c>
      <c r="DV132" s="460">
        <f>(DV$70=Hire_Date)*Monthly_Salary+(AND(DV$68&lt;&gt;Hire_Month)*DU132+AND(DV$68=Hire_Month,DU132&gt;0)*DU132*(1+Annual_Cost_of_Living_Adjustment))*(End_Date&gt;=DV$70)</f>
        <v>0</v>
      </c>
      <c r="DW132" s="460">
        <f>(DW$70=Hire_Date)*Monthly_Salary+(AND(DW$68&lt;&gt;Hire_Month)*DV132+AND(DW$68=Hire_Month,DV132&gt;0)*DV132*(1+Annual_Cost_of_Living_Adjustment))*(End_Date&gt;=DW$70)</f>
        <v>0</v>
      </c>
      <c r="DX132" s="460">
        <f>(DX$70=Hire_Date)*Monthly_Salary+(AND(DX$68&lt;&gt;Hire_Month)*DW132+AND(DX$68=Hire_Month,DW132&gt;0)*DW132*(1+Annual_Cost_of_Living_Adjustment))*(End_Date&gt;=DX$70)</f>
        <v>0</v>
      </c>
      <c r="DY132" s="460">
        <f>(DY$70=Hire_Date)*Monthly_Salary+(AND(DY$68&lt;&gt;Hire_Month)*DX132+AND(DY$68=Hire_Month,DX132&gt;0)*DX132*(1+Annual_Cost_of_Living_Adjustment))*(End_Date&gt;=DY$70)</f>
        <v>0</v>
      </c>
      <c r="DZ132" s="460">
        <f>(DZ$70=Hire_Date)*Monthly_Salary+(AND(DZ$68&lt;&gt;Hire_Month)*DY132+AND(DZ$68=Hire_Month,DY132&gt;0)*DY132*(1+Annual_Cost_of_Living_Adjustment))*(End_Date&gt;=DZ$70)</f>
        <v>0</v>
      </c>
      <c r="EA132" s="460">
        <f>(EA$70=Hire_Date)*Monthly_Salary+(AND(EA$68&lt;&gt;Hire_Month)*DZ132+AND(EA$68=Hire_Month,DZ132&gt;0)*DZ132*(1+Annual_Cost_of_Living_Adjustment))*(End_Date&gt;=EA$70)</f>
        <v>0</v>
      </c>
      <c r="EB132" s="460">
        <f>(EB$70=Hire_Date)*Monthly_Salary+(AND(EB$68&lt;&gt;Hire_Month)*EA132+AND(EB$68=Hire_Month,EA132&gt;0)*EA132*(1+Annual_Cost_of_Living_Adjustment))*(End_Date&gt;=EB$70)</f>
        <v>0</v>
      </c>
      <c r="EC132" s="460">
        <f>(EC$70=Hire_Date)*Monthly_Salary+(AND(EC$68&lt;&gt;Hire_Month)*EB132+AND(EC$68=Hire_Month,EB132&gt;0)*EB132*(1+Annual_Cost_of_Living_Adjustment))*(End_Date&gt;=EC$70)</f>
        <v>0</v>
      </c>
      <c r="ED132" s="460">
        <f>(ED$70=Hire_Date)*Monthly_Salary+(AND(ED$68&lt;&gt;Hire_Month)*EC132+AND(ED$68=Hire_Month,EC132&gt;0)*EC132*(1+Annual_Cost_of_Living_Adjustment))*(End_Date&gt;=ED$70)</f>
        <v>0</v>
      </c>
      <c r="EE132" s="460">
        <f>(EE$70=Hire_Date)*Monthly_Salary+(AND(EE$68&lt;&gt;Hire_Month)*ED132+AND(EE$68=Hire_Month,ED132&gt;0)*ED132*(1+Annual_Cost_of_Living_Adjustment))*(End_Date&gt;=EE$70)</f>
        <v>0</v>
      </c>
      <c r="EF132" s="461">
        <f>(EF$70=Hire_Date)*Monthly_Salary+(AND(EF$68&lt;&gt;Hire_Month)*EE132+AND(EF$68=Hire_Month,EE132&gt;0)*EE132*(1+Annual_Cost_of_Living_Adjustment))*(End_Date&gt;=EF$70)</f>
        <v>0</v>
      </c>
      <c r="EG132" s="461">
        <f>(EG$70=Hire_Date)*Monthly_Salary+(AND(EG$68&lt;&gt;Hire_Month)*EF132+AND(EG$68=Hire_Month,EF132&gt;0)*EF132*(1+Annual_Cost_of_Living_Adjustment))*(End_Date&gt;=EG$70)</f>
        <v>0</v>
      </c>
      <c r="EH132" s="461">
        <f>(EH$70=Hire_Date)*Monthly_Salary+(AND(EH$68&lt;&gt;Hire_Month)*EG132+AND(EH$68=Hire_Month,EG132&gt;0)*EG132*(1+Annual_Cost_of_Living_Adjustment))*(End_Date&gt;=EH$70)</f>
        <v>0</v>
      </c>
      <c r="EI132" s="461">
        <f>(EI$70=Hire_Date)*Monthly_Salary+(AND(EI$68&lt;&gt;Hire_Month)*EH132+AND(EI$68=Hire_Month,EH132&gt;0)*EH132*(1+Annual_Cost_of_Living_Adjustment))*(End_Date&gt;=EI$70)</f>
        <v>0</v>
      </c>
      <c r="EJ132" s="461">
        <f>(EJ$70=Hire_Date)*Monthly_Salary+(AND(EJ$68&lt;&gt;Hire_Month)*EI132+AND(EJ$68=Hire_Month,EI132&gt;0)*EI132*(1+Annual_Cost_of_Living_Adjustment))*(End_Date&gt;=EJ$70)</f>
        <v>0</v>
      </c>
      <c r="EK132" s="461">
        <f>(EK$70=Hire_Date)*Monthly_Salary+(AND(EK$68&lt;&gt;Hire_Month)*EJ132+AND(EK$68=Hire_Month,EJ132&gt;0)*EJ132*(1+Annual_Cost_of_Living_Adjustment))*(End_Date&gt;=EK$70)</f>
        <v>0</v>
      </c>
      <c r="EL132" s="461">
        <f>(EL$70=Hire_Date)*Monthly_Salary+(AND(EL$68&lt;&gt;Hire_Month)*EK132+AND(EL$68=Hire_Month,EK132&gt;0)*EK132*(1+Annual_Cost_of_Living_Adjustment))*(End_Date&gt;=EL$70)</f>
        <v>0</v>
      </c>
      <c r="EM132" s="461">
        <f>(EM$70=Hire_Date)*Monthly_Salary+(AND(EM$68&lt;&gt;Hire_Month)*EL132+AND(EM$68=Hire_Month,EL132&gt;0)*EL132*(1+Annual_Cost_of_Living_Adjustment))*(End_Date&gt;=EM$70)</f>
        <v>0</v>
      </c>
      <c r="EN132" s="461">
        <f>(EN$70=Hire_Date)*Monthly_Salary+(AND(EN$68&lt;&gt;Hire_Month)*EM132+AND(EN$68=Hire_Month,EM132&gt;0)*EM132*(1+Annual_Cost_of_Living_Adjustment))*(End_Date&gt;=EN$70)</f>
        <v>0</v>
      </c>
      <c r="EO132" s="461">
        <f>(EO$70=Hire_Date)*Monthly_Salary+(AND(EO$68&lt;&gt;Hire_Month)*EN132+AND(EO$68=Hire_Month,EN132&gt;0)*EN132*(1+Annual_Cost_of_Living_Adjustment))*(End_Date&gt;=EO$70)</f>
        <v>0</v>
      </c>
      <c r="EP132" s="461">
        <f>(EP$70=Hire_Date)*Monthly_Salary+(AND(EP$68&lt;&gt;Hire_Month)*EO132+AND(EP$68=Hire_Month,EO132&gt;0)*EO132*(1+Annual_Cost_of_Living_Adjustment))*(End_Date&gt;=EP$70)</f>
        <v>0</v>
      </c>
      <c r="EQ132" s="461">
        <f>(EQ$70=Hire_Date)*Monthly_Salary+(AND(EQ$68&lt;&gt;Hire_Month)*EP132+AND(EQ$68=Hire_Month,EP132&gt;0)*EP132*(1+Annual_Cost_of_Living_Adjustment))*(End_Date&gt;=EQ$70)</f>
        <v>0</v>
      </c>
      <c r="ER132" s="461">
        <f>(ER$70=Hire_Date)*Monthly_Salary+(AND(ER$68&lt;&gt;Hire_Month)*EQ132+AND(ER$68=Hire_Month,EQ132&gt;0)*EQ132*(1+Annual_Cost_of_Living_Adjustment))*(End_Date&gt;=ER$70)</f>
        <v>0</v>
      </c>
      <c r="ES132" s="371"/>
      <c r="ET132" s="1"/>
      <c r="EU132" s="390"/>
      <c r="EV132" s="462" t="str">
        <f t="shared" si="100"/>
        <v/>
      </c>
      <c r="EW132" s="463">
        <f>($K132&lt;DATE(Starting_Year,1,1))*1</f>
        <v>0</v>
      </c>
      <c r="EX132" s="463">
        <f>+COUNTIF(Q132,"&gt;0")*FTE</f>
        <v>0</v>
      </c>
      <c r="EY132" s="463">
        <f>+COUNTIF(R132,"&gt;0")*FTE</f>
        <v>0</v>
      </c>
      <c r="EZ132" s="463">
        <f>+COUNTIF(S132,"&gt;0")*FTE</f>
        <v>0</v>
      </c>
      <c r="FA132" s="463">
        <f>+COUNTIF(T132,"&gt;0")*FTE</f>
        <v>0</v>
      </c>
      <c r="FB132" s="463">
        <f>+COUNTIF(U132,"&gt;0")*FTE</f>
        <v>0</v>
      </c>
      <c r="FC132" s="463">
        <f>+COUNTIF(V132,"&gt;0")*FTE</f>
        <v>0</v>
      </c>
      <c r="FD132" s="463">
        <f>+COUNTIF(W132,"&gt;0")*FTE</f>
        <v>0</v>
      </c>
      <c r="FE132" s="463">
        <f>+COUNTIF(X132,"&gt;0")*FTE</f>
        <v>0</v>
      </c>
      <c r="FF132" s="463">
        <f>+COUNTIF(Y132,"&gt;0")*FTE</f>
        <v>0</v>
      </c>
      <c r="FG132" s="463">
        <f>+COUNTIF(Z132,"&gt;0")*FTE</f>
        <v>0</v>
      </c>
      <c r="FH132" s="463">
        <f>+COUNTIF(AA132,"&gt;0")*FTE</f>
        <v>0</v>
      </c>
      <c r="FI132" s="463">
        <f>+COUNTIF(AB132,"&gt;0")*FTE</f>
        <v>0</v>
      </c>
      <c r="FJ132" s="463">
        <f>+COUNTIF(AC132,"&gt;0")*FTE</f>
        <v>0</v>
      </c>
      <c r="FK132" s="463">
        <f>+COUNTIF(AD132,"&gt;0")*FTE</f>
        <v>0</v>
      </c>
      <c r="FL132" s="463">
        <f>+COUNTIF(AE132,"&gt;0")*FTE</f>
        <v>0</v>
      </c>
      <c r="FM132" s="463">
        <f>+COUNTIF(AF132,"&gt;0")*FTE</f>
        <v>0</v>
      </c>
      <c r="FN132" s="463">
        <f>+COUNTIF(AG132,"&gt;0")*FTE</f>
        <v>0</v>
      </c>
      <c r="FO132" s="463">
        <f>+COUNTIF(AH132,"&gt;0")*FTE</f>
        <v>0</v>
      </c>
      <c r="FP132" s="463">
        <f>+COUNTIF(AI132,"&gt;0")*FTE</f>
        <v>0</v>
      </c>
      <c r="FQ132" s="463">
        <f>+COUNTIF(AJ132,"&gt;0")*FTE</f>
        <v>0</v>
      </c>
      <c r="FR132" s="463">
        <f>+COUNTIF(AK132,"&gt;0")*FTE</f>
        <v>0</v>
      </c>
      <c r="FS132" s="463">
        <f>+COUNTIF(AL132,"&gt;0")*FTE</f>
        <v>0</v>
      </c>
      <c r="FT132" s="463">
        <f>+COUNTIF(AM132,"&gt;0")*FTE</f>
        <v>0</v>
      </c>
      <c r="FU132" s="463">
        <f>+COUNTIF(AN132,"&gt;0")*FTE</f>
        <v>0</v>
      </c>
      <c r="FV132" s="463">
        <f>+COUNTIF(AO132,"&gt;0")*FTE</f>
        <v>0</v>
      </c>
      <c r="FW132" s="463">
        <f>+COUNTIF(AP132,"&gt;0")*FTE</f>
        <v>0</v>
      </c>
      <c r="FX132" s="463">
        <f>+COUNTIF(AQ132,"&gt;0")*FTE</f>
        <v>0</v>
      </c>
      <c r="FY132" s="463">
        <f>+COUNTIF(AR132,"&gt;0")*FTE</f>
        <v>0</v>
      </c>
      <c r="FZ132" s="463">
        <f>+COUNTIF(AS132,"&gt;0")*FTE</f>
        <v>0</v>
      </c>
      <c r="GA132" s="463">
        <f>+COUNTIF(AT132,"&gt;0")*FTE</f>
        <v>0</v>
      </c>
      <c r="GB132" s="463">
        <f>+COUNTIF(AU132,"&gt;0")*FTE</f>
        <v>0</v>
      </c>
      <c r="GC132" s="463">
        <f>+COUNTIF(AV132,"&gt;0")*FTE</f>
        <v>0</v>
      </c>
      <c r="GD132" s="463">
        <f>+COUNTIF(AW132,"&gt;0")*FTE</f>
        <v>0</v>
      </c>
      <c r="GE132" s="463">
        <f>+COUNTIF(AX132,"&gt;0")*FTE</f>
        <v>0</v>
      </c>
      <c r="GF132" s="463">
        <f>+COUNTIF(AY132,"&gt;0")*FTE</f>
        <v>0</v>
      </c>
      <c r="GG132" s="463">
        <f>+COUNTIF(AZ132,"&gt;0")*FTE</f>
        <v>0</v>
      </c>
      <c r="GH132" s="463">
        <f>+COUNTIF(BA132,"&gt;0")*FTE</f>
        <v>0</v>
      </c>
      <c r="GI132" s="463">
        <f>+COUNTIF(BB132,"&gt;0")*FTE</f>
        <v>0</v>
      </c>
      <c r="GJ132" s="463">
        <f>+COUNTIF(BC132,"&gt;0")*FTE</f>
        <v>0</v>
      </c>
      <c r="GK132" s="463">
        <f>+COUNTIF(BD132,"&gt;0")*FTE</f>
        <v>0</v>
      </c>
      <c r="GL132" s="463">
        <f>+COUNTIF(BE132,"&gt;0")*FTE</f>
        <v>0</v>
      </c>
      <c r="GM132" s="463">
        <f>+COUNTIF(BF132,"&gt;0")*FTE</f>
        <v>0</v>
      </c>
      <c r="GN132" s="463">
        <f>+COUNTIF(BG132,"&gt;0")*FTE</f>
        <v>0</v>
      </c>
      <c r="GO132" s="463">
        <f>+COUNTIF(BH132,"&gt;0")*FTE</f>
        <v>0</v>
      </c>
      <c r="GP132" s="463">
        <f>+COUNTIF(BI132,"&gt;0")*FTE</f>
        <v>0</v>
      </c>
      <c r="GQ132" s="463">
        <f>+COUNTIF(BJ132,"&gt;0")*FTE</f>
        <v>0</v>
      </c>
      <c r="GR132" s="463">
        <f>+COUNTIF(BK132,"&gt;0")*FTE</f>
        <v>0</v>
      </c>
      <c r="GS132" s="463">
        <f>+COUNTIF(BL132,"&gt;0")*FTE</f>
        <v>0</v>
      </c>
      <c r="GT132" s="463">
        <f>+COUNTIF(BM132,"&gt;0")*FTE</f>
        <v>0</v>
      </c>
      <c r="GU132" s="463">
        <f>+COUNTIF(BN132,"&gt;0")*FTE</f>
        <v>0</v>
      </c>
      <c r="GV132" s="463">
        <f>+COUNTIF(BO132,"&gt;0")*FTE</f>
        <v>0</v>
      </c>
      <c r="GW132" s="463">
        <f>+COUNTIF(BP132,"&gt;0")*FTE</f>
        <v>0</v>
      </c>
      <c r="GX132" s="463">
        <f>+COUNTIF(BQ132,"&gt;0")*FTE</f>
        <v>0</v>
      </c>
      <c r="GY132" s="463">
        <f>+COUNTIF(BR132,"&gt;0")*FTE</f>
        <v>0</v>
      </c>
      <c r="GZ132" s="463">
        <f>+COUNTIF(BS132,"&gt;0")*FTE</f>
        <v>0</v>
      </c>
      <c r="HA132" s="463">
        <f>+COUNTIF(BT132,"&gt;0")*FTE</f>
        <v>0</v>
      </c>
      <c r="HB132" s="463">
        <f>+COUNTIF(BU132,"&gt;0")*FTE</f>
        <v>0</v>
      </c>
      <c r="HC132" s="463">
        <f>+COUNTIF(BV132,"&gt;0")*FTE</f>
        <v>0</v>
      </c>
      <c r="HD132" s="463">
        <f>+COUNTIF(BW132,"&gt;0")*FTE</f>
        <v>0</v>
      </c>
      <c r="HE132" s="463">
        <f>+COUNTIF(BX132,"&gt;0")*FTE</f>
        <v>0</v>
      </c>
      <c r="HF132" s="463">
        <f>+COUNTIF(BY132,"&gt;0")*FTE</f>
        <v>0</v>
      </c>
      <c r="HG132" s="463">
        <f>+COUNTIF(BZ132,"&gt;0")*FTE</f>
        <v>0</v>
      </c>
      <c r="HH132" s="463">
        <f>+COUNTIF(CA132,"&gt;0")*FTE</f>
        <v>0</v>
      </c>
      <c r="HI132" s="463">
        <f>+COUNTIF(CB132,"&gt;0")*FTE</f>
        <v>0</v>
      </c>
      <c r="HJ132" s="463">
        <f>+COUNTIF(CC132,"&gt;0")*FTE</f>
        <v>0</v>
      </c>
      <c r="HK132" s="463">
        <f>+COUNTIF(CD132,"&gt;0")*FTE</f>
        <v>0</v>
      </c>
      <c r="HL132" s="463">
        <f>+COUNTIF(CE132,"&gt;0")*FTE</f>
        <v>0</v>
      </c>
      <c r="HM132" s="463">
        <f>+COUNTIF(CF132,"&gt;0")*FTE</f>
        <v>0</v>
      </c>
      <c r="HN132" s="463">
        <f>+COUNTIF(CG132,"&gt;0")*FTE</f>
        <v>0</v>
      </c>
      <c r="HO132" s="463">
        <f>+COUNTIF(CH132,"&gt;0")*FTE</f>
        <v>0</v>
      </c>
      <c r="HP132" s="463">
        <f>+COUNTIF(CI132,"&gt;0")*FTE</f>
        <v>0</v>
      </c>
      <c r="HQ132" s="463">
        <f>+COUNTIF(CJ132,"&gt;0")*FTE</f>
        <v>0</v>
      </c>
      <c r="HR132" s="463">
        <f>+COUNTIF(CK132,"&gt;0")*FTE</f>
        <v>0</v>
      </c>
      <c r="HS132" s="463">
        <f>+COUNTIF(CL132,"&gt;0")*FTE</f>
        <v>0</v>
      </c>
      <c r="HT132" s="463">
        <f>+COUNTIF(CM132,"&gt;0")*FTE</f>
        <v>0</v>
      </c>
      <c r="HU132" s="463">
        <f>+COUNTIF(CN132,"&gt;0")*FTE</f>
        <v>0</v>
      </c>
      <c r="HV132" s="463">
        <f>+COUNTIF(CO132,"&gt;0")*FTE</f>
        <v>0</v>
      </c>
      <c r="HW132" s="463">
        <f>+COUNTIF(CP132,"&gt;0")*FTE</f>
        <v>0</v>
      </c>
      <c r="HX132" s="463">
        <f>+COUNTIF(CQ132,"&gt;0")*FTE</f>
        <v>0</v>
      </c>
      <c r="HY132" s="463">
        <f>+COUNTIF(CR132,"&gt;0")*FTE</f>
        <v>0</v>
      </c>
      <c r="HZ132" s="463">
        <f>+COUNTIF(CS132,"&gt;0")*FTE</f>
        <v>0</v>
      </c>
      <c r="IA132" s="463">
        <f>+COUNTIF(CT132,"&gt;0")*FTE</f>
        <v>0</v>
      </c>
      <c r="IB132" s="463">
        <f>+COUNTIF(CU132,"&gt;0")*FTE</f>
        <v>0</v>
      </c>
      <c r="IC132" s="463">
        <f>+COUNTIF(CV132,"&gt;0")*FTE</f>
        <v>0</v>
      </c>
      <c r="ID132" s="463">
        <f>+COUNTIF(CW132,"&gt;0")*FTE</f>
        <v>0</v>
      </c>
      <c r="IE132" s="463">
        <f>+COUNTIF(CX132,"&gt;0")*FTE</f>
        <v>0</v>
      </c>
      <c r="IF132" s="463">
        <f>+COUNTIF(CY132,"&gt;0")*FTE</f>
        <v>0</v>
      </c>
      <c r="IG132" s="463">
        <f>+COUNTIF(CZ132,"&gt;0")*FTE</f>
        <v>0</v>
      </c>
      <c r="IH132" s="463">
        <f>+COUNTIF(DA132,"&gt;0")*FTE</f>
        <v>0</v>
      </c>
      <c r="II132" s="463">
        <f>+COUNTIF(DB132,"&gt;0")*FTE</f>
        <v>0</v>
      </c>
      <c r="IJ132" s="463">
        <f>+COUNTIF(DC132,"&gt;0")*FTE</f>
        <v>0</v>
      </c>
      <c r="IK132" s="463">
        <f>+COUNTIF(DD132,"&gt;0")*FTE</f>
        <v>0</v>
      </c>
      <c r="IL132" s="463">
        <f>+COUNTIF(DE132,"&gt;0")*FTE</f>
        <v>0</v>
      </c>
      <c r="IM132" s="463">
        <f>+COUNTIF(DF132,"&gt;0")*FTE</f>
        <v>0</v>
      </c>
      <c r="IN132" s="463">
        <f>+COUNTIF(DG132,"&gt;0")*FTE</f>
        <v>0</v>
      </c>
      <c r="IO132" s="463">
        <f>+COUNTIF(DH132,"&gt;0")*FTE</f>
        <v>0</v>
      </c>
      <c r="IP132" s="463">
        <f>+COUNTIF(DI132,"&gt;0")*FTE</f>
        <v>0</v>
      </c>
      <c r="IQ132" s="463">
        <f>+COUNTIF(DJ132,"&gt;0")*FTE</f>
        <v>0</v>
      </c>
      <c r="IR132" s="463">
        <f>+COUNTIF(DK132,"&gt;0")*FTE</f>
        <v>0</v>
      </c>
      <c r="IS132" s="463">
        <f>+COUNTIF(DL132,"&gt;0")*FTE</f>
        <v>0</v>
      </c>
      <c r="IT132" s="463">
        <f>+COUNTIF(DM132,"&gt;0")*FTE</f>
        <v>0</v>
      </c>
      <c r="IU132" s="463">
        <f>+COUNTIF(DN132,"&gt;0")*FTE</f>
        <v>0</v>
      </c>
      <c r="IV132" s="463">
        <f>+COUNTIF(DO132,"&gt;0")*FTE</f>
        <v>0</v>
      </c>
      <c r="IW132" s="463">
        <f>+COUNTIF(DP132,"&gt;0")*FTE</f>
        <v>0</v>
      </c>
      <c r="IX132" s="463">
        <f>+COUNTIF(DQ132,"&gt;0")*FTE</f>
        <v>0</v>
      </c>
      <c r="IY132" s="463">
        <f>+COUNTIF(DR132,"&gt;0")*FTE</f>
        <v>0</v>
      </c>
      <c r="IZ132" s="463">
        <f>+COUNTIF(DS132,"&gt;0")*FTE</f>
        <v>0</v>
      </c>
      <c r="JA132" s="463">
        <f>+COUNTIF(DT132,"&gt;0")*FTE</f>
        <v>0</v>
      </c>
      <c r="JB132" s="463">
        <f>+COUNTIF(DU132,"&gt;0")*FTE</f>
        <v>0</v>
      </c>
      <c r="JC132" s="463">
        <f>+COUNTIF(DV132,"&gt;0")*FTE</f>
        <v>0</v>
      </c>
      <c r="JD132" s="463">
        <f>+COUNTIF(DW132,"&gt;0")*FTE</f>
        <v>0</v>
      </c>
      <c r="JE132" s="463">
        <f>+COUNTIF(DX132,"&gt;0")*FTE</f>
        <v>0</v>
      </c>
      <c r="JF132" s="463">
        <f>+COUNTIF(DY132,"&gt;0")*FTE</f>
        <v>0</v>
      </c>
      <c r="JG132" s="463">
        <f>+COUNTIF(DZ132,"&gt;0")*FTE</f>
        <v>0</v>
      </c>
      <c r="JH132" s="463">
        <f>+COUNTIF(EA132,"&gt;0")*FTE</f>
        <v>0</v>
      </c>
      <c r="JI132" s="463">
        <f>+COUNTIF(EB132,"&gt;0")*FTE</f>
        <v>0</v>
      </c>
      <c r="JJ132" s="463">
        <f>+COUNTIF(EC132,"&gt;0")*FTE</f>
        <v>0</v>
      </c>
      <c r="JK132" s="463">
        <f>+COUNTIF(ED132,"&gt;0")*FTE</f>
        <v>0</v>
      </c>
      <c r="JL132" s="463">
        <f>+COUNTIF(EE132,"&gt;0")*FTE</f>
        <v>0</v>
      </c>
      <c r="JM132" s="463">
        <f>+COUNTIF(EF132,"&gt;0")*FTE</f>
        <v>0</v>
      </c>
      <c r="JN132" s="463">
        <f>+COUNTIF(EG132,"&gt;0")*FTE</f>
        <v>0</v>
      </c>
      <c r="JO132" s="463">
        <f>+COUNTIF(EH132,"&gt;0")*FTE</f>
        <v>0</v>
      </c>
      <c r="JP132" s="463">
        <f>+COUNTIF(EI132,"&gt;0")*FTE</f>
        <v>0</v>
      </c>
      <c r="JQ132" s="463">
        <f>+COUNTIF(EJ132,"&gt;0")*FTE</f>
        <v>0</v>
      </c>
      <c r="JR132" s="463">
        <f>+COUNTIF(EK132,"&gt;0")*FTE</f>
        <v>0</v>
      </c>
      <c r="JS132" s="463">
        <f>+COUNTIF(EL132,"&gt;0")*FTE</f>
        <v>0</v>
      </c>
      <c r="JT132" s="463">
        <f>+COUNTIF(EM132,"&gt;0")*FTE</f>
        <v>0</v>
      </c>
      <c r="JU132" s="463">
        <f>+COUNTIF(EN132,"&gt;0")*FTE</f>
        <v>0</v>
      </c>
      <c r="JV132" s="463">
        <f>+COUNTIF(EO132,"&gt;0")*FTE</f>
        <v>0</v>
      </c>
      <c r="JW132" s="463">
        <f>+COUNTIF(EP132,"&gt;0")*FTE</f>
        <v>0</v>
      </c>
      <c r="JX132" s="463">
        <f>+COUNTIF(EQ132,"&gt;0")*FTE</f>
        <v>0</v>
      </c>
      <c r="JY132" s="463">
        <f>+COUNTIF(ER132,"&gt;0")*FTE</f>
        <v>0</v>
      </c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</row>
    <row r="133" ht="12.75" customHeight="1">
      <c r="A133" s="467"/>
      <c r="B133" s="464"/>
      <c r="C133" s="452"/>
      <c r="D133" s="202"/>
      <c r="E133" s="453"/>
      <c r="F133" s="202"/>
      <c r="G133" s="202"/>
      <c r="H133" s="202"/>
      <c r="I133" s="202"/>
      <c r="J133" s="454"/>
      <c r="K133" s="465">
        <f>+DATE((Starting_Year+F133-1)*ISNUMBER(F133)+2099*ISBLANK(F133),G133*ISNUMBER(G133)+12*ISBLANK(G133),1)</f>
        <v>73020</v>
      </c>
      <c r="L133" s="466">
        <f>+DATE((Starting_Year+H133-1)*ISNUMBER(H133)+2099*ISBLANK(H133),I133*ISNUMBER(I133)+12*ISBLANK(I133),1)</f>
        <v>73020</v>
      </c>
      <c r="M133" s="171">
        <f t="shared" si="98"/>
        <v>0</v>
      </c>
      <c r="N133" s="458" t="str">
        <f t="shared" si="99"/>
        <v/>
      </c>
      <c r="O133" s="82"/>
      <c r="P133" s="459"/>
      <c r="Q133" s="460">
        <f>(Q$70&gt;=Hire_Date)*Monthly_Salary+(AND(Q$68&lt;&gt;Hire_Month)*P133+AND(Q$68=Hire_Month,P133&gt;0)*P133*(1+Annual_Cost_of_Living_Adjustment))*(End_Date&gt;=Q$70)</f>
        <v>0</v>
      </c>
      <c r="R133" s="460">
        <f>(R$70=Hire_Date)*Monthly_Salary+(AND(R$68&lt;&gt;Hire_Month)*Q133+AND(R$68=Hire_Month,Q133&gt;0)*Q133*(1+Annual_Cost_of_Living_Adjustment))*(End_Date&gt;=R$70)</f>
        <v>0</v>
      </c>
      <c r="S133" s="460">
        <f>(S$70=Hire_Date)*Monthly_Salary+(AND(S$68&lt;&gt;Hire_Month)*R133+AND(S$68=Hire_Month,R133&gt;0)*R133*(1+Annual_Cost_of_Living_Adjustment))*(End_Date&gt;=S$70)</f>
        <v>0</v>
      </c>
      <c r="T133" s="460">
        <f>(T$70=Hire_Date)*Monthly_Salary+(AND(T$68&lt;&gt;Hire_Month)*S133+AND(T$68=Hire_Month,S133&gt;0)*S133*(1+Annual_Cost_of_Living_Adjustment))*(End_Date&gt;=T$70)</f>
        <v>0</v>
      </c>
      <c r="U133" s="460">
        <f>(U$70=Hire_Date)*Monthly_Salary+(AND(U$68&lt;&gt;Hire_Month)*T133+AND(U$68=Hire_Month,T133&gt;0)*T133*(1+Annual_Cost_of_Living_Adjustment))*(End_Date&gt;=U$70)</f>
        <v>0</v>
      </c>
      <c r="V133" s="460">
        <f>(V$70=Hire_Date)*Monthly_Salary+(AND(V$68&lt;&gt;Hire_Month)*U133+AND(V$68=Hire_Month,U133&gt;0)*U133*(1+Annual_Cost_of_Living_Adjustment))*(End_Date&gt;=V$70)</f>
        <v>0</v>
      </c>
      <c r="W133" s="460">
        <f>(W$70=Hire_Date)*Monthly_Salary+(AND(W$68&lt;&gt;Hire_Month)*V133+AND(W$68=Hire_Month,V133&gt;0)*V133*(1+Annual_Cost_of_Living_Adjustment))*(End_Date&gt;=W$70)</f>
        <v>0</v>
      </c>
      <c r="X133" s="460">
        <f>(X$70=Hire_Date)*Monthly_Salary+(AND(X$68&lt;&gt;Hire_Month)*W133+AND(X$68=Hire_Month,W133&gt;0)*W133*(1+Annual_Cost_of_Living_Adjustment))*(End_Date&gt;=X$70)</f>
        <v>0</v>
      </c>
      <c r="Y133" s="460">
        <f>(Y$70=Hire_Date)*Monthly_Salary+(AND(Y$68&lt;&gt;Hire_Month)*X133+AND(Y$68=Hire_Month,X133&gt;0)*X133*(1+Annual_Cost_of_Living_Adjustment))*(End_Date&gt;=Y$70)</f>
        <v>0</v>
      </c>
      <c r="Z133" s="460">
        <f>(Z$70=Hire_Date)*Monthly_Salary+(AND(Z$68&lt;&gt;Hire_Month)*Y133+AND(Z$68=Hire_Month,Y133&gt;0)*Y133*(1+Annual_Cost_of_Living_Adjustment))*(End_Date&gt;=Z$70)</f>
        <v>0</v>
      </c>
      <c r="AA133" s="460">
        <f>(AA$70=Hire_Date)*Monthly_Salary+(AND(AA$68&lt;&gt;Hire_Month)*Z133+AND(AA$68=Hire_Month,Z133&gt;0)*Z133*(1+Annual_Cost_of_Living_Adjustment))*(End_Date&gt;=AA$70)</f>
        <v>0</v>
      </c>
      <c r="AB133" s="460">
        <f>(AB$70=Hire_Date)*Monthly_Salary+(AND(AB$68&lt;&gt;Hire_Month)*AA133+AND(AB$68=Hire_Month,AA133&gt;0)*AA133*(1+Annual_Cost_of_Living_Adjustment))*(End_Date&gt;=AB$70)</f>
        <v>0</v>
      </c>
      <c r="AC133" s="460">
        <f>(AC$70=Hire_Date)*Monthly_Salary+(AND(AC$68&lt;&gt;Hire_Month)*AB133+AND(AC$68=Hire_Month,AB133&gt;0)*AB133*(1+Annual_Cost_of_Living_Adjustment))*(End_Date&gt;=AC$70)</f>
        <v>0</v>
      </c>
      <c r="AD133" s="460">
        <f>(AD$70=Hire_Date)*Monthly_Salary+(AND(AD$68&lt;&gt;Hire_Month)*AC133+AND(AD$68=Hire_Month,AC133&gt;0)*AC133*(1+Annual_Cost_of_Living_Adjustment))*(End_Date&gt;=AD$70)</f>
        <v>0</v>
      </c>
      <c r="AE133" s="460">
        <f>(AE$70=Hire_Date)*Monthly_Salary+(AND(AE$68&lt;&gt;Hire_Month)*AD133+AND(AE$68=Hire_Month,AD133&gt;0)*AD133*(1+Annual_Cost_of_Living_Adjustment))*(End_Date&gt;=AE$70)</f>
        <v>0</v>
      </c>
      <c r="AF133" s="460">
        <f>(AF$70=Hire_Date)*Monthly_Salary+(AND(AF$68&lt;&gt;Hire_Month)*AE133+AND(AF$68=Hire_Month,AE133&gt;0)*AE133*(1+Annual_Cost_of_Living_Adjustment))*(End_Date&gt;=AF$70)</f>
        <v>0</v>
      </c>
      <c r="AG133" s="460">
        <f>(AG$70=Hire_Date)*Monthly_Salary+(AND(AG$68&lt;&gt;Hire_Month)*AF133+AND(AG$68=Hire_Month,AF133&gt;0)*AF133*(1+Annual_Cost_of_Living_Adjustment))*(End_Date&gt;=AG$70)</f>
        <v>0</v>
      </c>
      <c r="AH133" s="460">
        <f>(AH$70=Hire_Date)*Monthly_Salary+(AND(AH$68&lt;&gt;Hire_Month)*AG133+AND(AH$68=Hire_Month,AG133&gt;0)*AG133*(1+Annual_Cost_of_Living_Adjustment))*(End_Date&gt;=AH$70)</f>
        <v>0</v>
      </c>
      <c r="AI133" s="460">
        <f>(AI$70=Hire_Date)*Monthly_Salary+(AND(AI$68&lt;&gt;Hire_Month)*AH133+AND(AI$68=Hire_Month,AH133&gt;0)*AH133*(1+Annual_Cost_of_Living_Adjustment))*(End_Date&gt;=AI$70)</f>
        <v>0</v>
      </c>
      <c r="AJ133" s="460">
        <f>(AJ$70=Hire_Date)*Monthly_Salary+(AND(AJ$68&lt;&gt;Hire_Month)*AI133+AND(AJ$68=Hire_Month,AI133&gt;0)*AI133*(1+Annual_Cost_of_Living_Adjustment))*(End_Date&gt;=AJ$70)</f>
        <v>0</v>
      </c>
      <c r="AK133" s="460">
        <f>(AK$70=Hire_Date)*Monthly_Salary+(AND(AK$68&lt;&gt;Hire_Month)*AJ133+AND(AK$68=Hire_Month,AJ133&gt;0)*AJ133*(1+Annual_Cost_of_Living_Adjustment))*(End_Date&gt;=AK$70)</f>
        <v>0</v>
      </c>
      <c r="AL133" s="460">
        <f>(AL$70=Hire_Date)*Monthly_Salary+(AND(AL$68&lt;&gt;Hire_Month)*AK133+AND(AL$68=Hire_Month,AK133&gt;0)*AK133*(1+Annual_Cost_of_Living_Adjustment))*(End_Date&gt;=AL$70)</f>
        <v>0</v>
      </c>
      <c r="AM133" s="460">
        <f>(AM$70=Hire_Date)*Monthly_Salary+(AND(AM$68&lt;&gt;Hire_Month)*AL133+AND(AM$68=Hire_Month,AL133&gt;0)*AL133*(1+Annual_Cost_of_Living_Adjustment))*(End_Date&gt;=AM$70)</f>
        <v>0</v>
      </c>
      <c r="AN133" s="460">
        <f>(AN$70=Hire_Date)*Monthly_Salary+(AND(AN$68&lt;&gt;Hire_Month)*AM133+AND(AN$68=Hire_Month,AM133&gt;0)*AM133*(1+Annual_Cost_of_Living_Adjustment))*(End_Date&gt;=AN$70)</f>
        <v>0</v>
      </c>
      <c r="AO133" s="460">
        <f>(AO$70=Hire_Date)*Monthly_Salary+(AND(AO$68&lt;&gt;Hire_Month)*AN133+AND(AO$68=Hire_Month,AN133&gt;0)*AN133*(1+Annual_Cost_of_Living_Adjustment))*(End_Date&gt;=AO$70)</f>
        <v>0</v>
      </c>
      <c r="AP133" s="460">
        <f>(AP$70=Hire_Date)*Monthly_Salary+(AND(AP$68&lt;&gt;Hire_Month)*AO133+AND(AP$68=Hire_Month,AO133&gt;0)*AO133*(1+Annual_Cost_of_Living_Adjustment))*(End_Date&gt;=AP$70)</f>
        <v>0</v>
      </c>
      <c r="AQ133" s="460">
        <f>(AQ$70=Hire_Date)*Monthly_Salary+(AND(AQ$68&lt;&gt;Hire_Month)*AP133+AND(AQ$68=Hire_Month,AP133&gt;0)*AP133*(1+Annual_Cost_of_Living_Adjustment))*(End_Date&gt;=AQ$70)</f>
        <v>0</v>
      </c>
      <c r="AR133" s="460">
        <f>(AR$70=Hire_Date)*Monthly_Salary+(AND(AR$68&lt;&gt;Hire_Month)*AQ133+AND(AR$68=Hire_Month,AQ133&gt;0)*AQ133*(1+Annual_Cost_of_Living_Adjustment))*(End_Date&gt;=AR$70)</f>
        <v>0</v>
      </c>
      <c r="AS133" s="460">
        <f>(AS$70=Hire_Date)*Monthly_Salary+(AND(AS$68&lt;&gt;Hire_Month)*AR133+AND(AS$68=Hire_Month,AR133&gt;0)*AR133*(1+Annual_Cost_of_Living_Adjustment))*(End_Date&gt;=AS$70)</f>
        <v>0</v>
      </c>
      <c r="AT133" s="460">
        <f>(AT$70=Hire_Date)*Monthly_Salary+(AND(AT$68&lt;&gt;Hire_Month)*AS133+AND(AT$68=Hire_Month,AS133&gt;0)*AS133*(1+Annual_Cost_of_Living_Adjustment))*(End_Date&gt;=AT$70)</f>
        <v>0</v>
      </c>
      <c r="AU133" s="460">
        <f>(AU$70=Hire_Date)*Monthly_Salary+(AND(AU$68&lt;&gt;Hire_Month)*AT133+AND(AU$68=Hire_Month,AT133&gt;0)*AT133*(1+Annual_Cost_of_Living_Adjustment))*(End_Date&gt;=AU$70)</f>
        <v>0</v>
      </c>
      <c r="AV133" s="460">
        <f>(AV$70=Hire_Date)*Monthly_Salary+(AND(AV$68&lt;&gt;Hire_Month)*AU133+AND(AV$68=Hire_Month,AU133&gt;0)*AU133*(1+Annual_Cost_of_Living_Adjustment))*(End_Date&gt;=AV$70)</f>
        <v>0</v>
      </c>
      <c r="AW133" s="460">
        <f>(AW$70=Hire_Date)*Monthly_Salary+(AND(AW$68&lt;&gt;Hire_Month)*AV133+AND(AW$68=Hire_Month,AV133&gt;0)*AV133*(1+Annual_Cost_of_Living_Adjustment))*(End_Date&gt;=AW$70)</f>
        <v>0</v>
      </c>
      <c r="AX133" s="460">
        <f>(AX$70=Hire_Date)*Monthly_Salary+(AND(AX$68&lt;&gt;Hire_Month)*AW133+AND(AX$68=Hire_Month,AW133&gt;0)*AW133*(1+Annual_Cost_of_Living_Adjustment))*(End_Date&gt;=AX$70)</f>
        <v>0</v>
      </c>
      <c r="AY133" s="460">
        <f>(AY$70=Hire_Date)*Monthly_Salary+(AND(AY$68&lt;&gt;Hire_Month)*AX133+AND(AY$68=Hire_Month,AX133&gt;0)*AX133*(1+Annual_Cost_of_Living_Adjustment))*(End_Date&gt;=AY$70)</f>
        <v>0</v>
      </c>
      <c r="AZ133" s="460">
        <f>(AZ$70=Hire_Date)*Monthly_Salary+(AND(AZ$68&lt;&gt;Hire_Month)*AY133+AND(AZ$68=Hire_Month,AY133&gt;0)*AY133*(1+Annual_Cost_of_Living_Adjustment))*(End_Date&gt;=AZ$70)</f>
        <v>0</v>
      </c>
      <c r="BA133" s="460">
        <f>(BA$70=Hire_Date)*Monthly_Salary+(AND(BA$68&lt;&gt;Hire_Month)*AZ133+AND(BA$68=Hire_Month,AZ133&gt;0)*AZ133*(1+Annual_Cost_of_Living_Adjustment))*(End_Date&gt;=BA$70)</f>
        <v>0</v>
      </c>
      <c r="BB133" s="460">
        <f>(BB$70=Hire_Date)*Monthly_Salary+(AND(BB$68&lt;&gt;Hire_Month)*BA133+AND(BB$68=Hire_Month,BA133&gt;0)*BA133*(1+Annual_Cost_of_Living_Adjustment))*(End_Date&gt;=BB$70)</f>
        <v>0</v>
      </c>
      <c r="BC133" s="460">
        <f>(BC$70=Hire_Date)*Monthly_Salary+(AND(BC$68&lt;&gt;Hire_Month)*BB133+AND(BC$68=Hire_Month,BB133&gt;0)*BB133*(1+Annual_Cost_of_Living_Adjustment))*(End_Date&gt;=BC$70)</f>
        <v>0</v>
      </c>
      <c r="BD133" s="460">
        <f>(BD$70=Hire_Date)*Monthly_Salary+(AND(BD$68&lt;&gt;Hire_Month)*BC133+AND(BD$68=Hire_Month,BC133&gt;0)*BC133*(1+Annual_Cost_of_Living_Adjustment))*(End_Date&gt;=BD$70)</f>
        <v>0</v>
      </c>
      <c r="BE133" s="460">
        <f>(BE$70=Hire_Date)*Monthly_Salary+(AND(BE$68&lt;&gt;Hire_Month)*BD133+AND(BE$68=Hire_Month,BD133&gt;0)*BD133*(1+Annual_Cost_of_Living_Adjustment))*(End_Date&gt;=BE$70)</f>
        <v>0</v>
      </c>
      <c r="BF133" s="460">
        <f>(BF$70=Hire_Date)*Monthly_Salary+(AND(BF$68&lt;&gt;Hire_Month)*BE133+AND(BF$68=Hire_Month,BE133&gt;0)*BE133*(1+Annual_Cost_of_Living_Adjustment))*(End_Date&gt;=BF$70)</f>
        <v>0</v>
      </c>
      <c r="BG133" s="460">
        <f>(BG$70=Hire_Date)*Monthly_Salary+(AND(BG$68&lt;&gt;Hire_Month)*BF133+AND(BG$68=Hire_Month,BF133&gt;0)*BF133*(1+Annual_Cost_of_Living_Adjustment))*(End_Date&gt;=BG$70)</f>
        <v>0</v>
      </c>
      <c r="BH133" s="460">
        <f>(BH$70=Hire_Date)*Monthly_Salary+(AND(BH$68&lt;&gt;Hire_Month)*BG133+AND(BH$68=Hire_Month,BG133&gt;0)*BG133*(1+Annual_Cost_of_Living_Adjustment))*(End_Date&gt;=BH$70)</f>
        <v>0</v>
      </c>
      <c r="BI133" s="460">
        <f>(BI$70=Hire_Date)*Monthly_Salary+(AND(BI$68&lt;&gt;Hire_Month)*BH133+AND(BI$68=Hire_Month,BH133&gt;0)*BH133*(1+Annual_Cost_of_Living_Adjustment))*(End_Date&gt;=BI$70)</f>
        <v>0</v>
      </c>
      <c r="BJ133" s="460">
        <f>(BJ$70=Hire_Date)*Monthly_Salary+(AND(BJ$68&lt;&gt;Hire_Month)*BI133+AND(BJ$68=Hire_Month,BI133&gt;0)*BI133*(1+Annual_Cost_of_Living_Adjustment))*(End_Date&gt;=BJ$70)</f>
        <v>0</v>
      </c>
      <c r="BK133" s="460">
        <f>(BK$70=Hire_Date)*Monthly_Salary+(AND(BK$68&lt;&gt;Hire_Month)*BJ133+AND(BK$68=Hire_Month,BJ133&gt;0)*BJ133*(1+Annual_Cost_of_Living_Adjustment))*(End_Date&gt;=BK$70)</f>
        <v>0</v>
      </c>
      <c r="BL133" s="460">
        <f>(BL$70=Hire_Date)*Monthly_Salary+(AND(BL$68&lt;&gt;Hire_Month)*BK133+AND(BL$68=Hire_Month,BK133&gt;0)*BK133*(1+Annual_Cost_of_Living_Adjustment))*(End_Date&gt;=BL$70)</f>
        <v>0</v>
      </c>
      <c r="BM133" s="460">
        <f>(BM$70=Hire_Date)*Monthly_Salary+(AND(BM$68&lt;&gt;Hire_Month)*BL133+AND(BM$68=Hire_Month,BL133&gt;0)*BL133*(1+Annual_Cost_of_Living_Adjustment))*(End_Date&gt;=BM$70)</f>
        <v>0</v>
      </c>
      <c r="BN133" s="460">
        <f>(BN$70=Hire_Date)*Monthly_Salary+(AND(BN$68&lt;&gt;Hire_Month)*BM133+AND(BN$68=Hire_Month,BM133&gt;0)*BM133*(1+Annual_Cost_of_Living_Adjustment))*(End_Date&gt;=BN$70)</f>
        <v>0</v>
      </c>
      <c r="BO133" s="460">
        <f>(BO$70=Hire_Date)*Monthly_Salary+(AND(BO$68&lt;&gt;Hire_Month)*BN133+AND(BO$68=Hire_Month,BN133&gt;0)*BN133*(1+Annual_Cost_of_Living_Adjustment))*(End_Date&gt;=BO$70)</f>
        <v>0</v>
      </c>
      <c r="BP133" s="460">
        <f>(BP$70=Hire_Date)*Monthly_Salary+(AND(BP$68&lt;&gt;Hire_Month)*BO133+AND(BP$68=Hire_Month,BO133&gt;0)*BO133*(1+Annual_Cost_of_Living_Adjustment))*(End_Date&gt;=BP$70)</f>
        <v>0</v>
      </c>
      <c r="BQ133" s="460">
        <f>(BQ$70=Hire_Date)*Monthly_Salary+(AND(BQ$68&lt;&gt;Hire_Month)*BP133+AND(BQ$68=Hire_Month,BP133&gt;0)*BP133*(1+Annual_Cost_of_Living_Adjustment))*(End_Date&gt;=BQ$70)</f>
        <v>0</v>
      </c>
      <c r="BR133" s="460">
        <f>(BR$70=Hire_Date)*Monthly_Salary+(AND(BR$68&lt;&gt;Hire_Month)*BQ133+AND(BR$68=Hire_Month,BQ133&gt;0)*BQ133*(1+Annual_Cost_of_Living_Adjustment))*(End_Date&gt;=BR$70)</f>
        <v>0</v>
      </c>
      <c r="BS133" s="460">
        <f>(BS$70=Hire_Date)*Monthly_Salary+(AND(BS$68&lt;&gt;Hire_Month)*BR133+AND(BS$68=Hire_Month,BR133&gt;0)*BR133*(1+Annual_Cost_of_Living_Adjustment))*(End_Date&gt;=BS$70)</f>
        <v>0</v>
      </c>
      <c r="BT133" s="460">
        <f>(BT$70=Hire_Date)*Monthly_Salary+(AND(BT$68&lt;&gt;Hire_Month)*BS133+AND(BT$68=Hire_Month,BS133&gt;0)*BS133*(1+Annual_Cost_of_Living_Adjustment))*(End_Date&gt;=BT$70)</f>
        <v>0</v>
      </c>
      <c r="BU133" s="460">
        <f>(BU$70=Hire_Date)*Monthly_Salary+(AND(BU$68&lt;&gt;Hire_Month)*BT133+AND(BU$68=Hire_Month,BT133&gt;0)*BT133*(1+Annual_Cost_of_Living_Adjustment))*(End_Date&gt;=BU$70)</f>
        <v>0</v>
      </c>
      <c r="BV133" s="460">
        <f>(BV$70=Hire_Date)*Monthly_Salary+(AND(BV$68&lt;&gt;Hire_Month)*BU133+AND(BV$68=Hire_Month,BU133&gt;0)*BU133*(1+Annual_Cost_of_Living_Adjustment))*(End_Date&gt;=BV$70)</f>
        <v>0</v>
      </c>
      <c r="BW133" s="460">
        <f>(BW$70=Hire_Date)*Monthly_Salary+(AND(BW$68&lt;&gt;Hire_Month)*BV133+AND(BW$68=Hire_Month,BV133&gt;0)*BV133*(1+Annual_Cost_of_Living_Adjustment))*(End_Date&gt;=BW$70)</f>
        <v>0</v>
      </c>
      <c r="BX133" s="460">
        <f>(BX$70=Hire_Date)*Monthly_Salary+(AND(BX$68&lt;&gt;Hire_Month)*BW133+AND(BX$68=Hire_Month,BW133&gt;0)*BW133*(1+Annual_Cost_of_Living_Adjustment))*(End_Date&gt;=BX$70)</f>
        <v>0</v>
      </c>
      <c r="BY133" s="460">
        <f>(BY$70=Hire_Date)*Monthly_Salary+(AND(BY$68&lt;&gt;Hire_Month)*BX133+AND(BY$68=Hire_Month,BX133&gt;0)*BX133*(1+Annual_Cost_of_Living_Adjustment))*(End_Date&gt;=BY$70)</f>
        <v>0</v>
      </c>
      <c r="BZ133" s="460">
        <f>(BZ$70=Hire_Date)*Monthly_Salary+(AND(BZ$68&lt;&gt;Hire_Month)*BY133+AND(BZ$68=Hire_Month,BY133&gt;0)*BY133*(1+Annual_Cost_of_Living_Adjustment))*(End_Date&gt;=BZ$70)</f>
        <v>0</v>
      </c>
      <c r="CA133" s="460">
        <f>(CA$70=Hire_Date)*Monthly_Salary+(AND(CA$68&lt;&gt;Hire_Month)*BZ133+AND(CA$68=Hire_Month,BZ133&gt;0)*BZ133*(1+Annual_Cost_of_Living_Adjustment))*(End_Date&gt;=CA$70)</f>
        <v>0</v>
      </c>
      <c r="CB133" s="460">
        <f>(CB$70=Hire_Date)*Monthly_Salary+(AND(CB$68&lt;&gt;Hire_Month)*CA133+AND(CB$68=Hire_Month,CA133&gt;0)*CA133*(1+Annual_Cost_of_Living_Adjustment))*(End_Date&gt;=CB$70)</f>
        <v>0</v>
      </c>
      <c r="CC133" s="460">
        <f>(CC$70=Hire_Date)*Monthly_Salary+(AND(CC$68&lt;&gt;Hire_Month)*CB133+AND(CC$68=Hire_Month,CB133&gt;0)*CB133*(1+Annual_Cost_of_Living_Adjustment))*(End_Date&gt;=CC$70)</f>
        <v>0</v>
      </c>
      <c r="CD133" s="460">
        <f>(CD$70=Hire_Date)*Monthly_Salary+(AND(CD$68&lt;&gt;Hire_Month)*CC133+AND(CD$68=Hire_Month,CC133&gt;0)*CC133*(1+Annual_Cost_of_Living_Adjustment))*(End_Date&gt;=CD$70)</f>
        <v>0</v>
      </c>
      <c r="CE133" s="460">
        <f>(CE$70=Hire_Date)*Monthly_Salary+(AND(CE$68&lt;&gt;Hire_Month)*CD133+AND(CE$68=Hire_Month,CD133&gt;0)*CD133*(1+Annual_Cost_of_Living_Adjustment))*(End_Date&gt;=CE$70)</f>
        <v>0</v>
      </c>
      <c r="CF133" s="460">
        <f>(CF$70=Hire_Date)*Monthly_Salary+(AND(CF$68&lt;&gt;Hire_Month)*CE133+AND(CF$68=Hire_Month,CE133&gt;0)*CE133*(1+Annual_Cost_of_Living_Adjustment))*(End_Date&gt;=CF$70)</f>
        <v>0</v>
      </c>
      <c r="CG133" s="460">
        <f>(CG$70=Hire_Date)*Monthly_Salary+(AND(CG$68&lt;&gt;Hire_Month)*CF133+AND(CG$68=Hire_Month,CF133&gt;0)*CF133*(1+Annual_Cost_of_Living_Adjustment))*(End_Date&gt;=CG$70)</f>
        <v>0</v>
      </c>
      <c r="CH133" s="460">
        <f>(CH$70=Hire_Date)*Monthly_Salary+(AND(CH$68&lt;&gt;Hire_Month)*CG133+AND(CH$68=Hire_Month,CG133&gt;0)*CG133*(1+Annual_Cost_of_Living_Adjustment))*(End_Date&gt;=CH$70)</f>
        <v>0</v>
      </c>
      <c r="CI133" s="460">
        <f>(CI$70=Hire_Date)*Monthly_Salary+(AND(CI$68&lt;&gt;Hire_Month)*CH133+AND(CI$68=Hire_Month,CH133&gt;0)*CH133*(1+Annual_Cost_of_Living_Adjustment))*(End_Date&gt;=CI$70)</f>
        <v>0</v>
      </c>
      <c r="CJ133" s="460">
        <f>(CJ$70=Hire_Date)*Monthly_Salary+(AND(CJ$68&lt;&gt;Hire_Month)*CI133+AND(CJ$68=Hire_Month,CI133&gt;0)*CI133*(1+Annual_Cost_of_Living_Adjustment))*(End_Date&gt;=CJ$70)</f>
        <v>0</v>
      </c>
      <c r="CK133" s="460">
        <f>(CK$70=Hire_Date)*Monthly_Salary+(AND(CK$68&lt;&gt;Hire_Month)*CJ133+AND(CK$68=Hire_Month,CJ133&gt;0)*CJ133*(1+Annual_Cost_of_Living_Adjustment))*(End_Date&gt;=CK$70)</f>
        <v>0</v>
      </c>
      <c r="CL133" s="460">
        <f>(CL$70=Hire_Date)*Monthly_Salary+(AND(CL$68&lt;&gt;Hire_Month)*CK133+AND(CL$68=Hire_Month,CK133&gt;0)*CK133*(1+Annual_Cost_of_Living_Adjustment))*(End_Date&gt;=CL$70)</f>
        <v>0</v>
      </c>
      <c r="CM133" s="460">
        <f>(CM$70=Hire_Date)*Monthly_Salary+(AND(CM$68&lt;&gt;Hire_Month)*CL133+AND(CM$68=Hire_Month,CL133&gt;0)*CL133*(1+Annual_Cost_of_Living_Adjustment))*(End_Date&gt;=CM$70)</f>
        <v>0</v>
      </c>
      <c r="CN133" s="460">
        <f>(CN$70=Hire_Date)*Monthly_Salary+(AND(CN$68&lt;&gt;Hire_Month)*CM133+AND(CN$68=Hire_Month,CM133&gt;0)*CM133*(1+Annual_Cost_of_Living_Adjustment))*(End_Date&gt;=CN$70)</f>
        <v>0</v>
      </c>
      <c r="CO133" s="460">
        <f>(CO$70=Hire_Date)*Monthly_Salary+(AND(CO$68&lt;&gt;Hire_Month)*CN133+AND(CO$68=Hire_Month,CN133&gt;0)*CN133*(1+Annual_Cost_of_Living_Adjustment))*(End_Date&gt;=CO$70)</f>
        <v>0</v>
      </c>
      <c r="CP133" s="460">
        <f>(CP$70=Hire_Date)*Monthly_Salary+(AND(CP$68&lt;&gt;Hire_Month)*CO133+AND(CP$68=Hire_Month,CO133&gt;0)*CO133*(1+Annual_Cost_of_Living_Adjustment))*(End_Date&gt;=CP$70)</f>
        <v>0</v>
      </c>
      <c r="CQ133" s="460">
        <f>(CQ$70=Hire_Date)*Monthly_Salary+(AND(CQ$68&lt;&gt;Hire_Month)*CP133+AND(CQ$68=Hire_Month,CP133&gt;0)*CP133*(1+Annual_Cost_of_Living_Adjustment))*(End_Date&gt;=CQ$70)</f>
        <v>0</v>
      </c>
      <c r="CR133" s="460">
        <f>(CR$70=Hire_Date)*Monthly_Salary+(AND(CR$68&lt;&gt;Hire_Month)*CQ133+AND(CR$68=Hire_Month,CQ133&gt;0)*CQ133*(1+Annual_Cost_of_Living_Adjustment))*(End_Date&gt;=CR$70)</f>
        <v>0</v>
      </c>
      <c r="CS133" s="460">
        <f>(CS$70=Hire_Date)*Monthly_Salary+(AND(CS$68&lt;&gt;Hire_Month)*CR133+AND(CS$68=Hire_Month,CR133&gt;0)*CR133*(1+Annual_Cost_of_Living_Adjustment))*(End_Date&gt;=CS$70)</f>
        <v>0</v>
      </c>
      <c r="CT133" s="460">
        <f>(CT$70=Hire_Date)*Monthly_Salary+(AND(CT$68&lt;&gt;Hire_Month)*CS133+AND(CT$68=Hire_Month,CS133&gt;0)*CS133*(1+Annual_Cost_of_Living_Adjustment))*(End_Date&gt;=CT$70)</f>
        <v>0</v>
      </c>
      <c r="CU133" s="460">
        <f>(CU$70=Hire_Date)*Monthly_Salary+(AND(CU$68&lt;&gt;Hire_Month)*CT133+AND(CU$68=Hire_Month,CT133&gt;0)*CT133*(1+Annual_Cost_of_Living_Adjustment))*(End_Date&gt;=CU$70)</f>
        <v>0</v>
      </c>
      <c r="CV133" s="460">
        <f>(CV$70=Hire_Date)*Monthly_Salary+(AND(CV$68&lt;&gt;Hire_Month)*CU133+AND(CV$68=Hire_Month,CU133&gt;0)*CU133*(1+Annual_Cost_of_Living_Adjustment))*(End_Date&gt;=CV$70)</f>
        <v>0</v>
      </c>
      <c r="CW133" s="460">
        <f>(CW$70=Hire_Date)*Monthly_Salary+(AND(CW$68&lt;&gt;Hire_Month)*CV133+AND(CW$68=Hire_Month,CV133&gt;0)*CV133*(1+Annual_Cost_of_Living_Adjustment))*(End_Date&gt;=CW$70)</f>
        <v>0</v>
      </c>
      <c r="CX133" s="460">
        <f>(CX$70=Hire_Date)*Monthly_Salary+(AND(CX$68&lt;&gt;Hire_Month)*CW133+AND(CX$68=Hire_Month,CW133&gt;0)*CW133*(1+Annual_Cost_of_Living_Adjustment))*(End_Date&gt;=CX$70)</f>
        <v>0</v>
      </c>
      <c r="CY133" s="460">
        <f>(CY$70=Hire_Date)*Monthly_Salary+(AND(CY$68&lt;&gt;Hire_Month)*CX133+AND(CY$68=Hire_Month,CX133&gt;0)*CX133*(1+Annual_Cost_of_Living_Adjustment))*(End_Date&gt;=CY$70)</f>
        <v>0</v>
      </c>
      <c r="CZ133" s="460">
        <f>(CZ$70=Hire_Date)*Monthly_Salary+(AND(CZ$68&lt;&gt;Hire_Month)*CY133+AND(CZ$68=Hire_Month,CY133&gt;0)*CY133*(1+Annual_Cost_of_Living_Adjustment))*(End_Date&gt;=CZ$70)</f>
        <v>0</v>
      </c>
      <c r="DA133" s="460">
        <f>(DA$70=Hire_Date)*Monthly_Salary+(AND(DA$68&lt;&gt;Hire_Month)*CZ133+AND(DA$68=Hire_Month,CZ133&gt;0)*CZ133*(1+Annual_Cost_of_Living_Adjustment))*(End_Date&gt;=DA$70)</f>
        <v>0</v>
      </c>
      <c r="DB133" s="460">
        <f>(DB$70=Hire_Date)*Monthly_Salary+(AND(DB$68&lt;&gt;Hire_Month)*DA133+AND(DB$68=Hire_Month,DA133&gt;0)*DA133*(1+Annual_Cost_of_Living_Adjustment))*(End_Date&gt;=DB$70)</f>
        <v>0</v>
      </c>
      <c r="DC133" s="460">
        <f>(DC$70=Hire_Date)*Monthly_Salary+(AND(DC$68&lt;&gt;Hire_Month)*DB133+AND(DC$68=Hire_Month,DB133&gt;0)*DB133*(1+Annual_Cost_of_Living_Adjustment))*(End_Date&gt;=DC$70)</f>
        <v>0</v>
      </c>
      <c r="DD133" s="460">
        <f>(DD$70=Hire_Date)*Monthly_Salary+(AND(DD$68&lt;&gt;Hire_Month)*DC133+AND(DD$68=Hire_Month,DC133&gt;0)*DC133*(1+Annual_Cost_of_Living_Adjustment))*(End_Date&gt;=DD$70)</f>
        <v>0</v>
      </c>
      <c r="DE133" s="460">
        <f>(DE$70=Hire_Date)*Monthly_Salary+(AND(DE$68&lt;&gt;Hire_Month)*DD133+AND(DE$68=Hire_Month,DD133&gt;0)*DD133*(1+Annual_Cost_of_Living_Adjustment))*(End_Date&gt;=DE$70)</f>
        <v>0</v>
      </c>
      <c r="DF133" s="460">
        <f>(DF$70=Hire_Date)*Monthly_Salary+(AND(DF$68&lt;&gt;Hire_Month)*DE133+AND(DF$68=Hire_Month,DE133&gt;0)*DE133*(1+Annual_Cost_of_Living_Adjustment))*(End_Date&gt;=DF$70)</f>
        <v>0</v>
      </c>
      <c r="DG133" s="460">
        <f>(DG$70=Hire_Date)*Monthly_Salary+(AND(DG$68&lt;&gt;Hire_Month)*DF133+AND(DG$68=Hire_Month,DF133&gt;0)*DF133*(1+Annual_Cost_of_Living_Adjustment))*(End_Date&gt;=DG$70)</f>
        <v>0</v>
      </c>
      <c r="DH133" s="460">
        <f>(DH$70=Hire_Date)*Monthly_Salary+(AND(DH$68&lt;&gt;Hire_Month)*DG133+AND(DH$68=Hire_Month,DG133&gt;0)*DG133*(1+Annual_Cost_of_Living_Adjustment))*(End_Date&gt;=DH$70)</f>
        <v>0</v>
      </c>
      <c r="DI133" s="460">
        <f>(DI$70=Hire_Date)*Monthly_Salary+(AND(DI$68&lt;&gt;Hire_Month)*DH133+AND(DI$68=Hire_Month,DH133&gt;0)*DH133*(1+Annual_Cost_of_Living_Adjustment))*(End_Date&gt;=DI$70)</f>
        <v>0</v>
      </c>
      <c r="DJ133" s="460">
        <f>(DJ$70=Hire_Date)*Monthly_Salary+(AND(DJ$68&lt;&gt;Hire_Month)*DI133+AND(DJ$68=Hire_Month,DI133&gt;0)*DI133*(1+Annual_Cost_of_Living_Adjustment))*(End_Date&gt;=DJ$70)</f>
        <v>0</v>
      </c>
      <c r="DK133" s="460">
        <f>(DK$70=Hire_Date)*Monthly_Salary+(AND(DK$68&lt;&gt;Hire_Month)*DJ133+AND(DK$68=Hire_Month,DJ133&gt;0)*DJ133*(1+Annual_Cost_of_Living_Adjustment))*(End_Date&gt;=DK$70)</f>
        <v>0</v>
      </c>
      <c r="DL133" s="460">
        <f>(DL$70=Hire_Date)*Monthly_Salary+(AND(DL$68&lt;&gt;Hire_Month)*DK133+AND(DL$68=Hire_Month,DK133&gt;0)*DK133*(1+Annual_Cost_of_Living_Adjustment))*(End_Date&gt;=DL$70)</f>
        <v>0</v>
      </c>
      <c r="DM133" s="460">
        <f>(DM$70=Hire_Date)*Monthly_Salary+(AND(DM$68&lt;&gt;Hire_Month)*DL133+AND(DM$68=Hire_Month,DL133&gt;0)*DL133*(1+Annual_Cost_of_Living_Adjustment))*(End_Date&gt;=DM$70)</f>
        <v>0</v>
      </c>
      <c r="DN133" s="460">
        <f>(DN$70=Hire_Date)*Monthly_Salary+(AND(DN$68&lt;&gt;Hire_Month)*DM133+AND(DN$68=Hire_Month,DM133&gt;0)*DM133*(1+Annual_Cost_of_Living_Adjustment))*(End_Date&gt;=DN$70)</f>
        <v>0</v>
      </c>
      <c r="DO133" s="460">
        <f>(DO$70=Hire_Date)*Monthly_Salary+(AND(DO$68&lt;&gt;Hire_Month)*DN133+AND(DO$68=Hire_Month,DN133&gt;0)*DN133*(1+Annual_Cost_of_Living_Adjustment))*(End_Date&gt;=DO$70)</f>
        <v>0</v>
      </c>
      <c r="DP133" s="460">
        <f>(DP$70=Hire_Date)*Monthly_Salary+(AND(DP$68&lt;&gt;Hire_Month)*DO133+AND(DP$68=Hire_Month,DO133&gt;0)*DO133*(1+Annual_Cost_of_Living_Adjustment))*(End_Date&gt;=DP$70)</f>
        <v>0</v>
      </c>
      <c r="DQ133" s="460">
        <f>(DQ$70=Hire_Date)*Monthly_Salary+(AND(DQ$68&lt;&gt;Hire_Month)*DP133+AND(DQ$68=Hire_Month,DP133&gt;0)*DP133*(1+Annual_Cost_of_Living_Adjustment))*(End_Date&gt;=DQ$70)</f>
        <v>0</v>
      </c>
      <c r="DR133" s="460">
        <f>(DR$70=Hire_Date)*Monthly_Salary+(AND(DR$68&lt;&gt;Hire_Month)*DQ133+AND(DR$68=Hire_Month,DQ133&gt;0)*DQ133*(1+Annual_Cost_of_Living_Adjustment))*(End_Date&gt;=DR$70)</f>
        <v>0</v>
      </c>
      <c r="DS133" s="460">
        <f>(DS$70=Hire_Date)*Monthly_Salary+(AND(DS$68&lt;&gt;Hire_Month)*DR133+AND(DS$68=Hire_Month,DR133&gt;0)*DR133*(1+Annual_Cost_of_Living_Adjustment))*(End_Date&gt;=DS$70)</f>
        <v>0</v>
      </c>
      <c r="DT133" s="460">
        <f>(DT$70=Hire_Date)*Monthly_Salary+(AND(DT$68&lt;&gt;Hire_Month)*DS133+AND(DT$68=Hire_Month,DS133&gt;0)*DS133*(1+Annual_Cost_of_Living_Adjustment))*(End_Date&gt;=DT$70)</f>
        <v>0</v>
      </c>
      <c r="DU133" s="460">
        <f>(DU$70=Hire_Date)*Monthly_Salary+(AND(DU$68&lt;&gt;Hire_Month)*DT133+AND(DU$68=Hire_Month,DT133&gt;0)*DT133*(1+Annual_Cost_of_Living_Adjustment))*(End_Date&gt;=DU$70)</f>
        <v>0</v>
      </c>
      <c r="DV133" s="460">
        <f>(DV$70=Hire_Date)*Monthly_Salary+(AND(DV$68&lt;&gt;Hire_Month)*DU133+AND(DV$68=Hire_Month,DU133&gt;0)*DU133*(1+Annual_Cost_of_Living_Adjustment))*(End_Date&gt;=DV$70)</f>
        <v>0</v>
      </c>
      <c r="DW133" s="460">
        <f>(DW$70=Hire_Date)*Monthly_Salary+(AND(DW$68&lt;&gt;Hire_Month)*DV133+AND(DW$68=Hire_Month,DV133&gt;0)*DV133*(1+Annual_Cost_of_Living_Adjustment))*(End_Date&gt;=DW$70)</f>
        <v>0</v>
      </c>
      <c r="DX133" s="460">
        <f>(DX$70=Hire_Date)*Monthly_Salary+(AND(DX$68&lt;&gt;Hire_Month)*DW133+AND(DX$68=Hire_Month,DW133&gt;0)*DW133*(1+Annual_Cost_of_Living_Adjustment))*(End_Date&gt;=DX$70)</f>
        <v>0</v>
      </c>
      <c r="DY133" s="460">
        <f>(DY$70=Hire_Date)*Monthly_Salary+(AND(DY$68&lt;&gt;Hire_Month)*DX133+AND(DY$68=Hire_Month,DX133&gt;0)*DX133*(1+Annual_Cost_of_Living_Adjustment))*(End_Date&gt;=DY$70)</f>
        <v>0</v>
      </c>
      <c r="DZ133" s="460">
        <f>(DZ$70=Hire_Date)*Monthly_Salary+(AND(DZ$68&lt;&gt;Hire_Month)*DY133+AND(DZ$68=Hire_Month,DY133&gt;0)*DY133*(1+Annual_Cost_of_Living_Adjustment))*(End_Date&gt;=DZ$70)</f>
        <v>0</v>
      </c>
      <c r="EA133" s="460">
        <f>(EA$70=Hire_Date)*Monthly_Salary+(AND(EA$68&lt;&gt;Hire_Month)*DZ133+AND(EA$68=Hire_Month,DZ133&gt;0)*DZ133*(1+Annual_Cost_of_Living_Adjustment))*(End_Date&gt;=EA$70)</f>
        <v>0</v>
      </c>
      <c r="EB133" s="460">
        <f>(EB$70=Hire_Date)*Monthly_Salary+(AND(EB$68&lt;&gt;Hire_Month)*EA133+AND(EB$68=Hire_Month,EA133&gt;0)*EA133*(1+Annual_Cost_of_Living_Adjustment))*(End_Date&gt;=EB$70)</f>
        <v>0</v>
      </c>
      <c r="EC133" s="460">
        <f>(EC$70=Hire_Date)*Monthly_Salary+(AND(EC$68&lt;&gt;Hire_Month)*EB133+AND(EC$68=Hire_Month,EB133&gt;0)*EB133*(1+Annual_Cost_of_Living_Adjustment))*(End_Date&gt;=EC$70)</f>
        <v>0</v>
      </c>
      <c r="ED133" s="460">
        <f>(ED$70=Hire_Date)*Monthly_Salary+(AND(ED$68&lt;&gt;Hire_Month)*EC133+AND(ED$68=Hire_Month,EC133&gt;0)*EC133*(1+Annual_Cost_of_Living_Adjustment))*(End_Date&gt;=ED$70)</f>
        <v>0</v>
      </c>
      <c r="EE133" s="460">
        <f>(EE$70=Hire_Date)*Monthly_Salary+(AND(EE$68&lt;&gt;Hire_Month)*ED133+AND(EE$68=Hire_Month,ED133&gt;0)*ED133*(1+Annual_Cost_of_Living_Adjustment))*(End_Date&gt;=EE$70)</f>
        <v>0</v>
      </c>
      <c r="EF133" s="461">
        <f>(EF$70=Hire_Date)*Monthly_Salary+(AND(EF$68&lt;&gt;Hire_Month)*EE133+AND(EF$68=Hire_Month,EE133&gt;0)*EE133*(1+Annual_Cost_of_Living_Adjustment))*(End_Date&gt;=EF$70)</f>
        <v>0</v>
      </c>
      <c r="EG133" s="461">
        <f>(EG$70=Hire_Date)*Monthly_Salary+(AND(EG$68&lt;&gt;Hire_Month)*EF133+AND(EG$68=Hire_Month,EF133&gt;0)*EF133*(1+Annual_Cost_of_Living_Adjustment))*(End_Date&gt;=EG$70)</f>
        <v>0</v>
      </c>
      <c r="EH133" s="461">
        <f>(EH$70=Hire_Date)*Monthly_Salary+(AND(EH$68&lt;&gt;Hire_Month)*EG133+AND(EH$68=Hire_Month,EG133&gt;0)*EG133*(1+Annual_Cost_of_Living_Adjustment))*(End_Date&gt;=EH$70)</f>
        <v>0</v>
      </c>
      <c r="EI133" s="461">
        <f>(EI$70=Hire_Date)*Monthly_Salary+(AND(EI$68&lt;&gt;Hire_Month)*EH133+AND(EI$68=Hire_Month,EH133&gt;0)*EH133*(1+Annual_Cost_of_Living_Adjustment))*(End_Date&gt;=EI$70)</f>
        <v>0</v>
      </c>
      <c r="EJ133" s="461">
        <f>(EJ$70=Hire_Date)*Monthly_Salary+(AND(EJ$68&lt;&gt;Hire_Month)*EI133+AND(EJ$68=Hire_Month,EI133&gt;0)*EI133*(1+Annual_Cost_of_Living_Adjustment))*(End_Date&gt;=EJ$70)</f>
        <v>0</v>
      </c>
      <c r="EK133" s="461">
        <f>(EK$70=Hire_Date)*Monthly_Salary+(AND(EK$68&lt;&gt;Hire_Month)*EJ133+AND(EK$68=Hire_Month,EJ133&gt;0)*EJ133*(1+Annual_Cost_of_Living_Adjustment))*(End_Date&gt;=EK$70)</f>
        <v>0</v>
      </c>
      <c r="EL133" s="461">
        <f>(EL$70=Hire_Date)*Monthly_Salary+(AND(EL$68&lt;&gt;Hire_Month)*EK133+AND(EL$68=Hire_Month,EK133&gt;0)*EK133*(1+Annual_Cost_of_Living_Adjustment))*(End_Date&gt;=EL$70)</f>
        <v>0</v>
      </c>
      <c r="EM133" s="461">
        <f>(EM$70=Hire_Date)*Monthly_Salary+(AND(EM$68&lt;&gt;Hire_Month)*EL133+AND(EM$68=Hire_Month,EL133&gt;0)*EL133*(1+Annual_Cost_of_Living_Adjustment))*(End_Date&gt;=EM$70)</f>
        <v>0</v>
      </c>
      <c r="EN133" s="461">
        <f>(EN$70=Hire_Date)*Monthly_Salary+(AND(EN$68&lt;&gt;Hire_Month)*EM133+AND(EN$68=Hire_Month,EM133&gt;0)*EM133*(1+Annual_Cost_of_Living_Adjustment))*(End_Date&gt;=EN$70)</f>
        <v>0</v>
      </c>
      <c r="EO133" s="461">
        <f>(EO$70=Hire_Date)*Monthly_Salary+(AND(EO$68&lt;&gt;Hire_Month)*EN133+AND(EO$68=Hire_Month,EN133&gt;0)*EN133*(1+Annual_Cost_of_Living_Adjustment))*(End_Date&gt;=EO$70)</f>
        <v>0</v>
      </c>
      <c r="EP133" s="461">
        <f>(EP$70=Hire_Date)*Monthly_Salary+(AND(EP$68&lt;&gt;Hire_Month)*EO133+AND(EP$68=Hire_Month,EO133&gt;0)*EO133*(1+Annual_Cost_of_Living_Adjustment))*(End_Date&gt;=EP$70)</f>
        <v>0</v>
      </c>
      <c r="EQ133" s="461">
        <f>(EQ$70=Hire_Date)*Monthly_Salary+(AND(EQ$68&lt;&gt;Hire_Month)*EP133+AND(EQ$68=Hire_Month,EP133&gt;0)*EP133*(1+Annual_Cost_of_Living_Adjustment))*(End_Date&gt;=EQ$70)</f>
        <v>0</v>
      </c>
      <c r="ER133" s="461">
        <f>(ER$70=Hire_Date)*Monthly_Salary+(AND(ER$68&lt;&gt;Hire_Month)*EQ133+AND(ER$68=Hire_Month,EQ133&gt;0)*EQ133*(1+Annual_Cost_of_Living_Adjustment))*(End_Date&gt;=ER$70)</f>
        <v>0</v>
      </c>
      <c r="ES133" s="371"/>
      <c r="ET133" s="1"/>
      <c r="EU133" s="390"/>
      <c r="EV133" s="462" t="str">
        <f t="shared" si="100"/>
        <v/>
      </c>
      <c r="EW133" s="463">
        <f>($K133&lt;DATE(Starting_Year,1,1))*1</f>
        <v>0</v>
      </c>
      <c r="EX133" s="463">
        <f>+COUNTIF(Q133,"&gt;0")*FTE</f>
        <v>0</v>
      </c>
      <c r="EY133" s="463">
        <f>+COUNTIF(R133,"&gt;0")*FTE</f>
        <v>0</v>
      </c>
      <c r="EZ133" s="463">
        <f>+COUNTIF(S133,"&gt;0")*FTE</f>
        <v>0</v>
      </c>
      <c r="FA133" s="463">
        <f>+COUNTIF(T133,"&gt;0")*FTE</f>
        <v>0</v>
      </c>
      <c r="FB133" s="463">
        <f>+COUNTIF(U133,"&gt;0")*FTE</f>
        <v>0</v>
      </c>
      <c r="FC133" s="463">
        <f>+COUNTIF(V133,"&gt;0")*FTE</f>
        <v>0</v>
      </c>
      <c r="FD133" s="463">
        <f>+COUNTIF(W133,"&gt;0")*FTE</f>
        <v>0</v>
      </c>
      <c r="FE133" s="463">
        <f>+COUNTIF(X133,"&gt;0")*FTE</f>
        <v>0</v>
      </c>
      <c r="FF133" s="463">
        <f>+COUNTIF(Y133,"&gt;0")*FTE</f>
        <v>0</v>
      </c>
      <c r="FG133" s="463">
        <f>+COUNTIF(Z133,"&gt;0")*FTE</f>
        <v>0</v>
      </c>
      <c r="FH133" s="463">
        <f>+COUNTIF(AA133,"&gt;0")*FTE</f>
        <v>0</v>
      </c>
      <c r="FI133" s="463">
        <f>+COUNTIF(AB133,"&gt;0")*FTE</f>
        <v>0</v>
      </c>
      <c r="FJ133" s="463">
        <f>+COUNTIF(AC133,"&gt;0")*FTE</f>
        <v>0</v>
      </c>
      <c r="FK133" s="463">
        <f>+COUNTIF(AD133,"&gt;0")*FTE</f>
        <v>0</v>
      </c>
      <c r="FL133" s="463">
        <f>+COUNTIF(AE133,"&gt;0")*FTE</f>
        <v>0</v>
      </c>
      <c r="FM133" s="463">
        <f>+COUNTIF(AF133,"&gt;0")*FTE</f>
        <v>0</v>
      </c>
      <c r="FN133" s="463">
        <f>+COUNTIF(AG133,"&gt;0")*FTE</f>
        <v>0</v>
      </c>
      <c r="FO133" s="463">
        <f>+COUNTIF(AH133,"&gt;0")*FTE</f>
        <v>0</v>
      </c>
      <c r="FP133" s="463">
        <f>+COUNTIF(AI133,"&gt;0")*FTE</f>
        <v>0</v>
      </c>
      <c r="FQ133" s="463">
        <f>+COUNTIF(AJ133,"&gt;0")*FTE</f>
        <v>0</v>
      </c>
      <c r="FR133" s="463">
        <f>+COUNTIF(AK133,"&gt;0")*FTE</f>
        <v>0</v>
      </c>
      <c r="FS133" s="463">
        <f>+COUNTIF(AL133,"&gt;0")*FTE</f>
        <v>0</v>
      </c>
      <c r="FT133" s="463">
        <f>+COUNTIF(AM133,"&gt;0")*FTE</f>
        <v>0</v>
      </c>
      <c r="FU133" s="463">
        <f>+COUNTIF(AN133,"&gt;0")*FTE</f>
        <v>0</v>
      </c>
      <c r="FV133" s="463">
        <f>+COUNTIF(AO133,"&gt;0")*FTE</f>
        <v>0</v>
      </c>
      <c r="FW133" s="463">
        <f>+COUNTIF(AP133,"&gt;0")*FTE</f>
        <v>0</v>
      </c>
      <c r="FX133" s="463">
        <f>+COUNTIF(AQ133,"&gt;0")*FTE</f>
        <v>0</v>
      </c>
      <c r="FY133" s="463">
        <f>+COUNTIF(AR133,"&gt;0")*FTE</f>
        <v>0</v>
      </c>
      <c r="FZ133" s="463">
        <f>+COUNTIF(AS133,"&gt;0")*FTE</f>
        <v>0</v>
      </c>
      <c r="GA133" s="463">
        <f>+COUNTIF(AT133,"&gt;0")*FTE</f>
        <v>0</v>
      </c>
      <c r="GB133" s="463">
        <f>+COUNTIF(AU133,"&gt;0")*FTE</f>
        <v>0</v>
      </c>
      <c r="GC133" s="463">
        <f>+COUNTIF(AV133,"&gt;0")*FTE</f>
        <v>0</v>
      </c>
      <c r="GD133" s="463">
        <f>+COUNTIF(AW133,"&gt;0")*FTE</f>
        <v>0</v>
      </c>
      <c r="GE133" s="463">
        <f>+COUNTIF(AX133,"&gt;0")*FTE</f>
        <v>0</v>
      </c>
      <c r="GF133" s="463">
        <f>+COUNTIF(AY133,"&gt;0")*FTE</f>
        <v>0</v>
      </c>
      <c r="GG133" s="463">
        <f>+COUNTIF(AZ133,"&gt;0")*FTE</f>
        <v>0</v>
      </c>
      <c r="GH133" s="463">
        <f>+COUNTIF(BA133,"&gt;0")*FTE</f>
        <v>0</v>
      </c>
      <c r="GI133" s="463">
        <f>+COUNTIF(BB133,"&gt;0")*FTE</f>
        <v>0</v>
      </c>
      <c r="GJ133" s="463">
        <f>+COUNTIF(BC133,"&gt;0")*FTE</f>
        <v>0</v>
      </c>
      <c r="GK133" s="463">
        <f>+COUNTIF(BD133,"&gt;0")*FTE</f>
        <v>0</v>
      </c>
      <c r="GL133" s="463">
        <f>+COUNTIF(BE133,"&gt;0")*FTE</f>
        <v>0</v>
      </c>
      <c r="GM133" s="463">
        <f>+COUNTIF(BF133,"&gt;0")*FTE</f>
        <v>0</v>
      </c>
      <c r="GN133" s="463">
        <f>+COUNTIF(BG133,"&gt;0")*FTE</f>
        <v>0</v>
      </c>
      <c r="GO133" s="463">
        <f>+COUNTIF(BH133,"&gt;0")*FTE</f>
        <v>0</v>
      </c>
      <c r="GP133" s="463">
        <f>+COUNTIF(BI133,"&gt;0")*FTE</f>
        <v>0</v>
      </c>
      <c r="GQ133" s="463">
        <f>+COUNTIF(BJ133,"&gt;0")*FTE</f>
        <v>0</v>
      </c>
      <c r="GR133" s="463">
        <f>+COUNTIF(BK133,"&gt;0")*FTE</f>
        <v>0</v>
      </c>
      <c r="GS133" s="463">
        <f>+COUNTIF(BL133,"&gt;0")*FTE</f>
        <v>0</v>
      </c>
      <c r="GT133" s="463">
        <f>+COUNTIF(BM133,"&gt;0")*FTE</f>
        <v>0</v>
      </c>
      <c r="GU133" s="463">
        <f>+COUNTIF(BN133,"&gt;0")*FTE</f>
        <v>0</v>
      </c>
      <c r="GV133" s="463">
        <f>+COUNTIF(BO133,"&gt;0")*FTE</f>
        <v>0</v>
      </c>
      <c r="GW133" s="463">
        <f>+COUNTIF(BP133,"&gt;0")*FTE</f>
        <v>0</v>
      </c>
      <c r="GX133" s="463">
        <f>+COUNTIF(BQ133,"&gt;0")*FTE</f>
        <v>0</v>
      </c>
      <c r="GY133" s="463">
        <f>+COUNTIF(BR133,"&gt;0")*FTE</f>
        <v>0</v>
      </c>
      <c r="GZ133" s="463">
        <f>+COUNTIF(BS133,"&gt;0")*FTE</f>
        <v>0</v>
      </c>
      <c r="HA133" s="463">
        <f>+COUNTIF(BT133,"&gt;0")*FTE</f>
        <v>0</v>
      </c>
      <c r="HB133" s="463">
        <f>+COUNTIF(BU133,"&gt;0")*FTE</f>
        <v>0</v>
      </c>
      <c r="HC133" s="463">
        <f>+COUNTIF(BV133,"&gt;0")*FTE</f>
        <v>0</v>
      </c>
      <c r="HD133" s="463">
        <f>+COUNTIF(BW133,"&gt;0")*FTE</f>
        <v>0</v>
      </c>
      <c r="HE133" s="463">
        <f>+COUNTIF(BX133,"&gt;0")*FTE</f>
        <v>0</v>
      </c>
      <c r="HF133" s="463">
        <f>+COUNTIF(BY133,"&gt;0")*FTE</f>
        <v>0</v>
      </c>
      <c r="HG133" s="463">
        <f>+COUNTIF(BZ133,"&gt;0")*FTE</f>
        <v>0</v>
      </c>
      <c r="HH133" s="463">
        <f>+COUNTIF(CA133,"&gt;0")*FTE</f>
        <v>0</v>
      </c>
      <c r="HI133" s="463">
        <f>+COUNTIF(CB133,"&gt;0")*FTE</f>
        <v>0</v>
      </c>
      <c r="HJ133" s="463">
        <f>+COUNTIF(CC133,"&gt;0")*FTE</f>
        <v>0</v>
      </c>
      <c r="HK133" s="463">
        <f>+COUNTIF(CD133,"&gt;0")*FTE</f>
        <v>0</v>
      </c>
      <c r="HL133" s="463">
        <f>+COUNTIF(CE133,"&gt;0")*FTE</f>
        <v>0</v>
      </c>
      <c r="HM133" s="463">
        <f>+COUNTIF(CF133,"&gt;0")*FTE</f>
        <v>0</v>
      </c>
      <c r="HN133" s="463">
        <f>+COUNTIF(CG133,"&gt;0")*FTE</f>
        <v>0</v>
      </c>
      <c r="HO133" s="463">
        <f>+COUNTIF(CH133,"&gt;0")*FTE</f>
        <v>0</v>
      </c>
      <c r="HP133" s="463">
        <f>+COUNTIF(CI133,"&gt;0")*FTE</f>
        <v>0</v>
      </c>
      <c r="HQ133" s="463">
        <f>+COUNTIF(CJ133,"&gt;0")*FTE</f>
        <v>0</v>
      </c>
      <c r="HR133" s="463">
        <f>+COUNTIF(CK133,"&gt;0")*FTE</f>
        <v>0</v>
      </c>
      <c r="HS133" s="463">
        <f>+COUNTIF(CL133,"&gt;0")*FTE</f>
        <v>0</v>
      </c>
      <c r="HT133" s="463">
        <f>+COUNTIF(CM133,"&gt;0")*FTE</f>
        <v>0</v>
      </c>
      <c r="HU133" s="463">
        <f>+COUNTIF(CN133,"&gt;0")*FTE</f>
        <v>0</v>
      </c>
      <c r="HV133" s="463">
        <f>+COUNTIF(CO133,"&gt;0")*FTE</f>
        <v>0</v>
      </c>
      <c r="HW133" s="463">
        <f>+COUNTIF(CP133,"&gt;0")*FTE</f>
        <v>0</v>
      </c>
      <c r="HX133" s="463">
        <f>+COUNTIF(CQ133,"&gt;0")*FTE</f>
        <v>0</v>
      </c>
      <c r="HY133" s="463">
        <f>+COUNTIF(CR133,"&gt;0")*FTE</f>
        <v>0</v>
      </c>
      <c r="HZ133" s="463">
        <f>+COUNTIF(CS133,"&gt;0")*FTE</f>
        <v>0</v>
      </c>
      <c r="IA133" s="463">
        <f>+COUNTIF(CT133,"&gt;0")*FTE</f>
        <v>0</v>
      </c>
      <c r="IB133" s="463">
        <f>+COUNTIF(CU133,"&gt;0")*FTE</f>
        <v>0</v>
      </c>
      <c r="IC133" s="463">
        <f>+COUNTIF(CV133,"&gt;0")*FTE</f>
        <v>0</v>
      </c>
      <c r="ID133" s="463">
        <f>+COUNTIF(CW133,"&gt;0")*FTE</f>
        <v>0</v>
      </c>
      <c r="IE133" s="463">
        <f>+COUNTIF(CX133,"&gt;0")*FTE</f>
        <v>0</v>
      </c>
      <c r="IF133" s="463">
        <f>+COUNTIF(CY133,"&gt;0")*FTE</f>
        <v>0</v>
      </c>
      <c r="IG133" s="463">
        <f>+COUNTIF(CZ133,"&gt;0")*FTE</f>
        <v>0</v>
      </c>
      <c r="IH133" s="463">
        <f>+COUNTIF(DA133,"&gt;0")*FTE</f>
        <v>0</v>
      </c>
      <c r="II133" s="463">
        <f>+COUNTIF(DB133,"&gt;0")*FTE</f>
        <v>0</v>
      </c>
      <c r="IJ133" s="463">
        <f>+COUNTIF(DC133,"&gt;0")*FTE</f>
        <v>0</v>
      </c>
      <c r="IK133" s="463">
        <f>+COUNTIF(DD133,"&gt;0")*FTE</f>
        <v>0</v>
      </c>
      <c r="IL133" s="463">
        <f>+COUNTIF(DE133,"&gt;0")*FTE</f>
        <v>0</v>
      </c>
      <c r="IM133" s="463">
        <f>+COUNTIF(DF133,"&gt;0")*FTE</f>
        <v>0</v>
      </c>
      <c r="IN133" s="463">
        <f>+COUNTIF(DG133,"&gt;0")*FTE</f>
        <v>0</v>
      </c>
      <c r="IO133" s="463">
        <f>+COUNTIF(DH133,"&gt;0")*FTE</f>
        <v>0</v>
      </c>
      <c r="IP133" s="463">
        <f>+COUNTIF(DI133,"&gt;0")*FTE</f>
        <v>0</v>
      </c>
      <c r="IQ133" s="463">
        <f>+COUNTIF(DJ133,"&gt;0")*FTE</f>
        <v>0</v>
      </c>
      <c r="IR133" s="463">
        <f>+COUNTIF(DK133,"&gt;0")*FTE</f>
        <v>0</v>
      </c>
      <c r="IS133" s="463">
        <f>+COUNTIF(DL133,"&gt;0")*FTE</f>
        <v>0</v>
      </c>
      <c r="IT133" s="463">
        <f>+COUNTIF(DM133,"&gt;0")*FTE</f>
        <v>0</v>
      </c>
      <c r="IU133" s="463">
        <f>+COUNTIF(DN133,"&gt;0")*FTE</f>
        <v>0</v>
      </c>
      <c r="IV133" s="463">
        <f>+COUNTIF(DO133,"&gt;0")*FTE</f>
        <v>0</v>
      </c>
      <c r="IW133" s="463">
        <f>+COUNTIF(DP133,"&gt;0")*FTE</f>
        <v>0</v>
      </c>
      <c r="IX133" s="463">
        <f>+COUNTIF(DQ133,"&gt;0")*FTE</f>
        <v>0</v>
      </c>
      <c r="IY133" s="463">
        <f>+COUNTIF(DR133,"&gt;0")*FTE</f>
        <v>0</v>
      </c>
      <c r="IZ133" s="463">
        <f>+COUNTIF(DS133,"&gt;0")*FTE</f>
        <v>0</v>
      </c>
      <c r="JA133" s="463">
        <f>+COUNTIF(DT133,"&gt;0")*FTE</f>
        <v>0</v>
      </c>
      <c r="JB133" s="463">
        <f>+COUNTIF(DU133,"&gt;0")*FTE</f>
        <v>0</v>
      </c>
      <c r="JC133" s="463">
        <f>+COUNTIF(DV133,"&gt;0")*FTE</f>
        <v>0</v>
      </c>
      <c r="JD133" s="463">
        <f>+COUNTIF(DW133,"&gt;0")*FTE</f>
        <v>0</v>
      </c>
      <c r="JE133" s="463">
        <f>+COUNTIF(DX133,"&gt;0")*FTE</f>
        <v>0</v>
      </c>
      <c r="JF133" s="463">
        <f>+COUNTIF(DY133,"&gt;0")*FTE</f>
        <v>0</v>
      </c>
      <c r="JG133" s="463">
        <f>+COUNTIF(DZ133,"&gt;0")*FTE</f>
        <v>0</v>
      </c>
      <c r="JH133" s="463">
        <f>+COUNTIF(EA133,"&gt;0")*FTE</f>
        <v>0</v>
      </c>
      <c r="JI133" s="463">
        <f>+COUNTIF(EB133,"&gt;0")*FTE</f>
        <v>0</v>
      </c>
      <c r="JJ133" s="463">
        <f>+COUNTIF(EC133,"&gt;0")*FTE</f>
        <v>0</v>
      </c>
      <c r="JK133" s="463">
        <f>+COUNTIF(ED133,"&gt;0")*FTE</f>
        <v>0</v>
      </c>
      <c r="JL133" s="463">
        <f>+COUNTIF(EE133,"&gt;0")*FTE</f>
        <v>0</v>
      </c>
      <c r="JM133" s="463">
        <f>+COUNTIF(EF133,"&gt;0")*FTE</f>
        <v>0</v>
      </c>
      <c r="JN133" s="463">
        <f>+COUNTIF(EG133,"&gt;0")*FTE</f>
        <v>0</v>
      </c>
      <c r="JO133" s="463">
        <f>+COUNTIF(EH133,"&gt;0")*FTE</f>
        <v>0</v>
      </c>
      <c r="JP133" s="463">
        <f>+COUNTIF(EI133,"&gt;0")*FTE</f>
        <v>0</v>
      </c>
      <c r="JQ133" s="463">
        <f>+COUNTIF(EJ133,"&gt;0")*FTE</f>
        <v>0</v>
      </c>
      <c r="JR133" s="463">
        <f>+COUNTIF(EK133,"&gt;0")*FTE</f>
        <v>0</v>
      </c>
      <c r="JS133" s="463">
        <f>+COUNTIF(EL133,"&gt;0")*FTE</f>
        <v>0</v>
      </c>
      <c r="JT133" s="463">
        <f>+COUNTIF(EM133,"&gt;0")*FTE</f>
        <v>0</v>
      </c>
      <c r="JU133" s="463">
        <f>+COUNTIF(EN133,"&gt;0")*FTE</f>
        <v>0</v>
      </c>
      <c r="JV133" s="463">
        <f>+COUNTIF(EO133,"&gt;0")*FTE</f>
        <v>0</v>
      </c>
      <c r="JW133" s="463">
        <f>+COUNTIF(EP133,"&gt;0")*FTE</f>
        <v>0</v>
      </c>
      <c r="JX133" s="463">
        <f>+COUNTIF(EQ133,"&gt;0")*FTE</f>
        <v>0</v>
      </c>
      <c r="JY133" s="463">
        <f>+COUNTIF(ER133,"&gt;0")*FTE</f>
        <v>0</v>
      </c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</row>
    <row r="134" ht="12.75" customHeight="1">
      <c r="A134" s="467"/>
      <c r="B134" s="464"/>
      <c r="C134" s="452"/>
      <c r="D134" s="202"/>
      <c r="E134" s="453"/>
      <c r="F134" s="202"/>
      <c r="G134" s="202"/>
      <c r="H134" s="202"/>
      <c r="I134" s="202"/>
      <c r="J134" s="454"/>
      <c r="K134" s="465">
        <f>+DATE((Starting_Year+F134-1)*ISNUMBER(F134)+2099*ISBLANK(F134),G134*ISNUMBER(G134)+12*ISBLANK(G134),1)</f>
        <v>73020</v>
      </c>
      <c r="L134" s="466">
        <f>+DATE((Starting_Year+H134-1)*ISNUMBER(H134)+2099*ISBLANK(H134),I134*ISNUMBER(I134)+12*ISBLANK(I134),1)</f>
        <v>73020</v>
      </c>
      <c r="M134" s="171">
        <f t="shared" si="98"/>
        <v>0</v>
      </c>
      <c r="N134" s="458" t="str">
        <f t="shared" si="99"/>
        <v/>
      </c>
      <c r="O134" s="82"/>
      <c r="P134" s="459"/>
      <c r="Q134" s="460">
        <f>(Q$70&gt;=Hire_Date)*Monthly_Salary+(AND(Q$68&lt;&gt;Hire_Month)*P134+AND(Q$68=Hire_Month,P134&gt;0)*P134*(1+Annual_Cost_of_Living_Adjustment))*(End_Date&gt;=Q$70)</f>
        <v>0</v>
      </c>
      <c r="R134" s="460">
        <f>(R$70=Hire_Date)*Monthly_Salary+(AND(R$68&lt;&gt;Hire_Month)*Q134+AND(R$68=Hire_Month,Q134&gt;0)*Q134*(1+Annual_Cost_of_Living_Adjustment))*(End_Date&gt;=R$70)</f>
        <v>0</v>
      </c>
      <c r="S134" s="460">
        <f>(S$70=Hire_Date)*Monthly_Salary+(AND(S$68&lt;&gt;Hire_Month)*R134+AND(S$68=Hire_Month,R134&gt;0)*R134*(1+Annual_Cost_of_Living_Adjustment))*(End_Date&gt;=S$70)</f>
        <v>0</v>
      </c>
      <c r="T134" s="460">
        <f>(T$70=Hire_Date)*Monthly_Salary+(AND(T$68&lt;&gt;Hire_Month)*S134+AND(T$68=Hire_Month,S134&gt;0)*S134*(1+Annual_Cost_of_Living_Adjustment))*(End_Date&gt;=T$70)</f>
        <v>0</v>
      </c>
      <c r="U134" s="460">
        <f>(U$70=Hire_Date)*Monthly_Salary+(AND(U$68&lt;&gt;Hire_Month)*T134+AND(U$68=Hire_Month,T134&gt;0)*T134*(1+Annual_Cost_of_Living_Adjustment))*(End_Date&gt;=U$70)</f>
        <v>0</v>
      </c>
      <c r="V134" s="460">
        <f>(V$70=Hire_Date)*Monthly_Salary+(AND(V$68&lt;&gt;Hire_Month)*U134+AND(V$68=Hire_Month,U134&gt;0)*U134*(1+Annual_Cost_of_Living_Adjustment))*(End_Date&gt;=V$70)</f>
        <v>0</v>
      </c>
      <c r="W134" s="460">
        <f>(W$70=Hire_Date)*Monthly_Salary+(AND(W$68&lt;&gt;Hire_Month)*V134+AND(W$68=Hire_Month,V134&gt;0)*V134*(1+Annual_Cost_of_Living_Adjustment))*(End_Date&gt;=W$70)</f>
        <v>0</v>
      </c>
      <c r="X134" s="460">
        <f>(X$70=Hire_Date)*Monthly_Salary+(AND(X$68&lt;&gt;Hire_Month)*W134+AND(X$68=Hire_Month,W134&gt;0)*W134*(1+Annual_Cost_of_Living_Adjustment))*(End_Date&gt;=X$70)</f>
        <v>0</v>
      </c>
      <c r="Y134" s="460">
        <f>(Y$70=Hire_Date)*Monthly_Salary+(AND(Y$68&lt;&gt;Hire_Month)*X134+AND(Y$68=Hire_Month,X134&gt;0)*X134*(1+Annual_Cost_of_Living_Adjustment))*(End_Date&gt;=Y$70)</f>
        <v>0</v>
      </c>
      <c r="Z134" s="460">
        <f>(Z$70=Hire_Date)*Monthly_Salary+(AND(Z$68&lt;&gt;Hire_Month)*Y134+AND(Z$68=Hire_Month,Y134&gt;0)*Y134*(1+Annual_Cost_of_Living_Adjustment))*(End_Date&gt;=Z$70)</f>
        <v>0</v>
      </c>
      <c r="AA134" s="460">
        <f>(AA$70=Hire_Date)*Monthly_Salary+(AND(AA$68&lt;&gt;Hire_Month)*Z134+AND(AA$68=Hire_Month,Z134&gt;0)*Z134*(1+Annual_Cost_of_Living_Adjustment))*(End_Date&gt;=AA$70)</f>
        <v>0</v>
      </c>
      <c r="AB134" s="460">
        <f>(AB$70=Hire_Date)*Monthly_Salary+(AND(AB$68&lt;&gt;Hire_Month)*AA134+AND(AB$68=Hire_Month,AA134&gt;0)*AA134*(1+Annual_Cost_of_Living_Adjustment))*(End_Date&gt;=AB$70)</f>
        <v>0</v>
      </c>
      <c r="AC134" s="460">
        <f>(AC$70=Hire_Date)*Monthly_Salary+(AND(AC$68&lt;&gt;Hire_Month)*AB134+AND(AC$68=Hire_Month,AB134&gt;0)*AB134*(1+Annual_Cost_of_Living_Adjustment))*(End_Date&gt;=AC$70)</f>
        <v>0</v>
      </c>
      <c r="AD134" s="460">
        <f>(AD$70=Hire_Date)*Monthly_Salary+(AND(AD$68&lt;&gt;Hire_Month)*AC134+AND(AD$68=Hire_Month,AC134&gt;0)*AC134*(1+Annual_Cost_of_Living_Adjustment))*(End_Date&gt;=AD$70)</f>
        <v>0</v>
      </c>
      <c r="AE134" s="460">
        <f>(AE$70=Hire_Date)*Monthly_Salary+(AND(AE$68&lt;&gt;Hire_Month)*AD134+AND(AE$68=Hire_Month,AD134&gt;0)*AD134*(1+Annual_Cost_of_Living_Adjustment))*(End_Date&gt;=AE$70)</f>
        <v>0</v>
      </c>
      <c r="AF134" s="460">
        <f>(AF$70=Hire_Date)*Monthly_Salary+(AND(AF$68&lt;&gt;Hire_Month)*AE134+AND(AF$68=Hire_Month,AE134&gt;0)*AE134*(1+Annual_Cost_of_Living_Adjustment))*(End_Date&gt;=AF$70)</f>
        <v>0</v>
      </c>
      <c r="AG134" s="460">
        <f>(AG$70=Hire_Date)*Monthly_Salary+(AND(AG$68&lt;&gt;Hire_Month)*AF134+AND(AG$68=Hire_Month,AF134&gt;0)*AF134*(1+Annual_Cost_of_Living_Adjustment))*(End_Date&gt;=AG$70)</f>
        <v>0</v>
      </c>
      <c r="AH134" s="460">
        <f>(AH$70=Hire_Date)*Monthly_Salary+(AND(AH$68&lt;&gt;Hire_Month)*AG134+AND(AH$68=Hire_Month,AG134&gt;0)*AG134*(1+Annual_Cost_of_Living_Adjustment))*(End_Date&gt;=AH$70)</f>
        <v>0</v>
      </c>
      <c r="AI134" s="460">
        <f>(AI$70=Hire_Date)*Monthly_Salary+(AND(AI$68&lt;&gt;Hire_Month)*AH134+AND(AI$68=Hire_Month,AH134&gt;0)*AH134*(1+Annual_Cost_of_Living_Adjustment))*(End_Date&gt;=AI$70)</f>
        <v>0</v>
      </c>
      <c r="AJ134" s="460">
        <f>(AJ$70=Hire_Date)*Monthly_Salary+(AND(AJ$68&lt;&gt;Hire_Month)*AI134+AND(AJ$68=Hire_Month,AI134&gt;0)*AI134*(1+Annual_Cost_of_Living_Adjustment))*(End_Date&gt;=AJ$70)</f>
        <v>0</v>
      </c>
      <c r="AK134" s="460">
        <f>(AK$70=Hire_Date)*Monthly_Salary+(AND(AK$68&lt;&gt;Hire_Month)*AJ134+AND(AK$68=Hire_Month,AJ134&gt;0)*AJ134*(1+Annual_Cost_of_Living_Adjustment))*(End_Date&gt;=AK$70)</f>
        <v>0</v>
      </c>
      <c r="AL134" s="460">
        <f>(AL$70=Hire_Date)*Monthly_Salary+(AND(AL$68&lt;&gt;Hire_Month)*AK134+AND(AL$68=Hire_Month,AK134&gt;0)*AK134*(1+Annual_Cost_of_Living_Adjustment))*(End_Date&gt;=AL$70)</f>
        <v>0</v>
      </c>
      <c r="AM134" s="460">
        <f>(AM$70=Hire_Date)*Monthly_Salary+(AND(AM$68&lt;&gt;Hire_Month)*AL134+AND(AM$68=Hire_Month,AL134&gt;0)*AL134*(1+Annual_Cost_of_Living_Adjustment))*(End_Date&gt;=AM$70)</f>
        <v>0</v>
      </c>
      <c r="AN134" s="460">
        <f>(AN$70=Hire_Date)*Monthly_Salary+(AND(AN$68&lt;&gt;Hire_Month)*AM134+AND(AN$68=Hire_Month,AM134&gt;0)*AM134*(1+Annual_Cost_of_Living_Adjustment))*(End_Date&gt;=AN$70)</f>
        <v>0</v>
      </c>
      <c r="AO134" s="460">
        <f>(AO$70=Hire_Date)*Monthly_Salary+(AND(AO$68&lt;&gt;Hire_Month)*AN134+AND(AO$68=Hire_Month,AN134&gt;0)*AN134*(1+Annual_Cost_of_Living_Adjustment))*(End_Date&gt;=AO$70)</f>
        <v>0</v>
      </c>
      <c r="AP134" s="460">
        <f>(AP$70=Hire_Date)*Monthly_Salary+(AND(AP$68&lt;&gt;Hire_Month)*AO134+AND(AP$68=Hire_Month,AO134&gt;0)*AO134*(1+Annual_Cost_of_Living_Adjustment))*(End_Date&gt;=AP$70)</f>
        <v>0</v>
      </c>
      <c r="AQ134" s="460">
        <f>(AQ$70=Hire_Date)*Monthly_Salary+(AND(AQ$68&lt;&gt;Hire_Month)*AP134+AND(AQ$68=Hire_Month,AP134&gt;0)*AP134*(1+Annual_Cost_of_Living_Adjustment))*(End_Date&gt;=AQ$70)</f>
        <v>0</v>
      </c>
      <c r="AR134" s="460">
        <f>(AR$70=Hire_Date)*Monthly_Salary+(AND(AR$68&lt;&gt;Hire_Month)*AQ134+AND(AR$68=Hire_Month,AQ134&gt;0)*AQ134*(1+Annual_Cost_of_Living_Adjustment))*(End_Date&gt;=AR$70)</f>
        <v>0</v>
      </c>
      <c r="AS134" s="460">
        <f>(AS$70=Hire_Date)*Monthly_Salary+(AND(AS$68&lt;&gt;Hire_Month)*AR134+AND(AS$68=Hire_Month,AR134&gt;0)*AR134*(1+Annual_Cost_of_Living_Adjustment))*(End_Date&gt;=AS$70)</f>
        <v>0</v>
      </c>
      <c r="AT134" s="460">
        <f>(AT$70=Hire_Date)*Monthly_Salary+(AND(AT$68&lt;&gt;Hire_Month)*AS134+AND(AT$68=Hire_Month,AS134&gt;0)*AS134*(1+Annual_Cost_of_Living_Adjustment))*(End_Date&gt;=AT$70)</f>
        <v>0</v>
      </c>
      <c r="AU134" s="460">
        <f>(AU$70=Hire_Date)*Monthly_Salary+(AND(AU$68&lt;&gt;Hire_Month)*AT134+AND(AU$68=Hire_Month,AT134&gt;0)*AT134*(1+Annual_Cost_of_Living_Adjustment))*(End_Date&gt;=AU$70)</f>
        <v>0</v>
      </c>
      <c r="AV134" s="460">
        <f>(AV$70=Hire_Date)*Monthly_Salary+(AND(AV$68&lt;&gt;Hire_Month)*AU134+AND(AV$68=Hire_Month,AU134&gt;0)*AU134*(1+Annual_Cost_of_Living_Adjustment))*(End_Date&gt;=AV$70)</f>
        <v>0</v>
      </c>
      <c r="AW134" s="460">
        <f>(AW$70=Hire_Date)*Monthly_Salary+(AND(AW$68&lt;&gt;Hire_Month)*AV134+AND(AW$68=Hire_Month,AV134&gt;0)*AV134*(1+Annual_Cost_of_Living_Adjustment))*(End_Date&gt;=AW$70)</f>
        <v>0</v>
      </c>
      <c r="AX134" s="460">
        <f>(AX$70=Hire_Date)*Monthly_Salary+(AND(AX$68&lt;&gt;Hire_Month)*AW134+AND(AX$68=Hire_Month,AW134&gt;0)*AW134*(1+Annual_Cost_of_Living_Adjustment))*(End_Date&gt;=AX$70)</f>
        <v>0</v>
      </c>
      <c r="AY134" s="460">
        <f>(AY$70=Hire_Date)*Monthly_Salary+(AND(AY$68&lt;&gt;Hire_Month)*AX134+AND(AY$68=Hire_Month,AX134&gt;0)*AX134*(1+Annual_Cost_of_Living_Adjustment))*(End_Date&gt;=AY$70)</f>
        <v>0</v>
      </c>
      <c r="AZ134" s="460">
        <f>(AZ$70=Hire_Date)*Monthly_Salary+(AND(AZ$68&lt;&gt;Hire_Month)*AY134+AND(AZ$68=Hire_Month,AY134&gt;0)*AY134*(1+Annual_Cost_of_Living_Adjustment))*(End_Date&gt;=AZ$70)</f>
        <v>0</v>
      </c>
      <c r="BA134" s="460">
        <f>(BA$70=Hire_Date)*Monthly_Salary+(AND(BA$68&lt;&gt;Hire_Month)*AZ134+AND(BA$68=Hire_Month,AZ134&gt;0)*AZ134*(1+Annual_Cost_of_Living_Adjustment))*(End_Date&gt;=BA$70)</f>
        <v>0</v>
      </c>
      <c r="BB134" s="460">
        <f>(BB$70=Hire_Date)*Monthly_Salary+(AND(BB$68&lt;&gt;Hire_Month)*BA134+AND(BB$68=Hire_Month,BA134&gt;0)*BA134*(1+Annual_Cost_of_Living_Adjustment))*(End_Date&gt;=BB$70)</f>
        <v>0</v>
      </c>
      <c r="BC134" s="460">
        <f>(BC$70=Hire_Date)*Monthly_Salary+(AND(BC$68&lt;&gt;Hire_Month)*BB134+AND(BC$68=Hire_Month,BB134&gt;0)*BB134*(1+Annual_Cost_of_Living_Adjustment))*(End_Date&gt;=BC$70)</f>
        <v>0</v>
      </c>
      <c r="BD134" s="460">
        <f>(BD$70=Hire_Date)*Monthly_Salary+(AND(BD$68&lt;&gt;Hire_Month)*BC134+AND(BD$68=Hire_Month,BC134&gt;0)*BC134*(1+Annual_Cost_of_Living_Adjustment))*(End_Date&gt;=BD$70)</f>
        <v>0</v>
      </c>
      <c r="BE134" s="460">
        <f>(BE$70=Hire_Date)*Monthly_Salary+(AND(BE$68&lt;&gt;Hire_Month)*BD134+AND(BE$68=Hire_Month,BD134&gt;0)*BD134*(1+Annual_Cost_of_Living_Adjustment))*(End_Date&gt;=BE$70)</f>
        <v>0</v>
      </c>
      <c r="BF134" s="460">
        <f>(BF$70=Hire_Date)*Monthly_Salary+(AND(BF$68&lt;&gt;Hire_Month)*BE134+AND(BF$68=Hire_Month,BE134&gt;0)*BE134*(1+Annual_Cost_of_Living_Adjustment))*(End_Date&gt;=BF$70)</f>
        <v>0</v>
      </c>
      <c r="BG134" s="460">
        <f>(BG$70=Hire_Date)*Monthly_Salary+(AND(BG$68&lt;&gt;Hire_Month)*BF134+AND(BG$68=Hire_Month,BF134&gt;0)*BF134*(1+Annual_Cost_of_Living_Adjustment))*(End_Date&gt;=BG$70)</f>
        <v>0</v>
      </c>
      <c r="BH134" s="460">
        <f>(BH$70=Hire_Date)*Monthly_Salary+(AND(BH$68&lt;&gt;Hire_Month)*BG134+AND(BH$68=Hire_Month,BG134&gt;0)*BG134*(1+Annual_Cost_of_Living_Adjustment))*(End_Date&gt;=BH$70)</f>
        <v>0</v>
      </c>
      <c r="BI134" s="460">
        <f>(BI$70=Hire_Date)*Monthly_Salary+(AND(BI$68&lt;&gt;Hire_Month)*BH134+AND(BI$68=Hire_Month,BH134&gt;0)*BH134*(1+Annual_Cost_of_Living_Adjustment))*(End_Date&gt;=BI$70)</f>
        <v>0</v>
      </c>
      <c r="BJ134" s="460">
        <f>(BJ$70=Hire_Date)*Monthly_Salary+(AND(BJ$68&lt;&gt;Hire_Month)*BI134+AND(BJ$68=Hire_Month,BI134&gt;0)*BI134*(1+Annual_Cost_of_Living_Adjustment))*(End_Date&gt;=BJ$70)</f>
        <v>0</v>
      </c>
      <c r="BK134" s="460">
        <f>(BK$70=Hire_Date)*Monthly_Salary+(AND(BK$68&lt;&gt;Hire_Month)*BJ134+AND(BK$68=Hire_Month,BJ134&gt;0)*BJ134*(1+Annual_Cost_of_Living_Adjustment))*(End_Date&gt;=BK$70)</f>
        <v>0</v>
      </c>
      <c r="BL134" s="460">
        <f>(BL$70=Hire_Date)*Monthly_Salary+(AND(BL$68&lt;&gt;Hire_Month)*BK134+AND(BL$68=Hire_Month,BK134&gt;0)*BK134*(1+Annual_Cost_of_Living_Adjustment))*(End_Date&gt;=BL$70)</f>
        <v>0</v>
      </c>
      <c r="BM134" s="460">
        <f>(BM$70=Hire_Date)*Monthly_Salary+(AND(BM$68&lt;&gt;Hire_Month)*BL134+AND(BM$68=Hire_Month,BL134&gt;0)*BL134*(1+Annual_Cost_of_Living_Adjustment))*(End_Date&gt;=BM$70)</f>
        <v>0</v>
      </c>
      <c r="BN134" s="460">
        <f>(BN$70=Hire_Date)*Monthly_Salary+(AND(BN$68&lt;&gt;Hire_Month)*BM134+AND(BN$68=Hire_Month,BM134&gt;0)*BM134*(1+Annual_Cost_of_Living_Adjustment))*(End_Date&gt;=BN$70)</f>
        <v>0</v>
      </c>
      <c r="BO134" s="460">
        <f>(BO$70=Hire_Date)*Monthly_Salary+(AND(BO$68&lt;&gt;Hire_Month)*BN134+AND(BO$68=Hire_Month,BN134&gt;0)*BN134*(1+Annual_Cost_of_Living_Adjustment))*(End_Date&gt;=BO$70)</f>
        <v>0</v>
      </c>
      <c r="BP134" s="460">
        <f>(BP$70=Hire_Date)*Monthly_Salary+(AND(BP$68&lt;&gt;Hire_Month)*BO134+AND(BP$68=Hire_Month,BO134&gt;0)*BO134*(1+Annual_Cost_of_Living_Adjustment))*(End_Date&gt;=BP$70)</f>
        <v>0</v>
      </c>
      <c r="BQ134" s="460">
        <f>(BQ$70=Hire_Date)*Monthly_Salary+(AND(BQ$68&lt;&gt;Hire_Month)*BP134+AND(BQ$68=Hire_Month,BP134&gt;0)*BP134*(1+Annual_Cost_of_Living_Adjustment))*(End_Date&gt;=BQ$70)</f>
        <v>0</v>
      </c>
      <c r="BR134" s="460">
        <f>(BR$70=Hire_Date)*Monthly_Salary+(AND(BR$68&lt;&gt;Hire_Month)*BQ134+AND(BR$68=Hire_Month,BQ134&gt;0)*BQ134*(1+Annual_Cost_of_Living_Adjustment))*(End_Date&gt;=BR$70)</f>
        <v>0</v>
      </c>
      <c r="BS134" s="460">
        <f>(BS$70=Hire_Date)*Monthly_Salary+(AND(BS$68&lt;&gt;Hire_Month)*BR134+AND(BS$68=Hire_Month,BR134&gt;0)*BR134*(1+Annual_Cost_of_Living_Adjustment))*(End_Date&gt;=BS$70)</f>
        <v>0</v>
      </c>
      <c r="BT134" s="460">
        <f>(BT$70=Hire_Date)*Monthly_Salary+(AND(BT$68&lt;&gt;Hire_Month)*BS134+AND(BT$68=Hire_Month,BS134&gt;0)*BS134*(1+Annual_Cost_of_Living_Adjustment))*(End_Date&gt;=BT$70)</f>
        <v>0</v>
      </c>
      <c r="BU134" s="460">
        <f>(BU$70=Hire_Date)*Monthly_Salary+(AND(BU$68&lt;&gt;Hire_Month)*BT134+AND(BU$68=Hire_Month,BT134&gt;0)*BT134*(1+Annual_Cost_of_Living_Adjustment))*(End_Date&gt;=BU$70)</f>
        <v>0</v>
      </c>
      <c r="BV134" s="460">
        <f>(BV$70=Hire_Date)*Monthly_Salary+(AND(BV$68&lt;&gt;Hire_Month)*BU134+AND(BV$68=Hire_Month,BU134&gt;0)*BU134*(1+Annual_Cost_of_Living_Adjustment))*(End_Date&gt;=BV$70)</f>
        <v>0</v>
      </c>
      <c r="BW134" s="460">
        <f>(BW$70=Hire_Date)*Monthly_Salary+(AND(BW$68&lt;&gt;Hire_Month)*BV134+AND(BW$68=Hire_Month,BV134&gt;0)*BV134*(1+Annual_Cost_of_Living_Adjustment))*(End_Date&gt;=BW$70)</f>
        <v>0</v>
      </c>
      <c r="BX134" s="460">
        <f>(BX$70=Hire_Date)*Monthly_Salary+(AND(BX$68&lt;&gt;Hire_Month)*BW134+AND(BX$68=Hire_Month,BW134&gt;0)*BW134*(1+Annual_Cost_of_Living_Adjustment))*(End_Date&gt;=BX$70)</f>
        <v>0</v>
      </c>
      <c r="BY134" s="460">
        <f>(BY$70=Hire_Date)*Monthly_Salary+(AND(BY$68&lt;&gt;Hire_Month)*BX134+AND(BY$68=Hire_Month,BX134&gt;0)*BX134*(1+Annual_Cost_of_Living_Adjustment))*(End_Date&gt;=BY$70)</f>
        <v>0</v>
      </c>
      <c r="BZ134" s="460">
        <f>(BZ$70=Hire_Date)*Monthly_Salary+(AND(BZ$68&lt;&gt;Hire_Month)*BY134+AND(BZ$68=Hire_Month,BY134&gt;0)*BY134*(1+Annual_Cost_of_Living_Adjustment))*(End_Date&gt;=BZ$70)</f>
        <v>0</v>
      </c>
      <c r="CA134" s="460">
        <f>(CA$70=Hire_Date)*Monthly_Salary+(AND(CA$68&lt;&gt;Hire_Month)*BZ134+AND(CA$68=Hire_Month,BZ134&gt;0)*BZ134*(1+Annual_Cost_of_Living_Adjustment))*(End_Date&gt;=CA$70)</f>
        <v>0</v>
      </c>
      <c r="CB134" s="460">
        <f>(CB$70=Hire_Date)*Monthly_Salary+(AND(CB$68&lt;&gt;Hire_Month)*CA134+AND(CB$68=Hire_Month,CA134&gt;0)*CA134*(1+Annual_Cost_of_Living_Adjustment))*(End_Date&gt;=CB$70)</f>
        <v>0</v>
      </c>
      <c r="CC134" s="460">
        <f>(CC$70=Hire_Date)*Monthly_Salary+(AND(CC$68&lt;&gt;Hire_Month)*CB134+AND(CC$68=Hire_Month,CB134&gt;0)*CB134*(1+Annual_Cost_of_Living_Adjustment))*(End_Date&gt;=CC$70)</f>
        <v>0</v>
      </c>
      <c r="CD134" s="460">
        <f>(CD$70=Hire_Date)*Monthly_Salary+(AND(CD$68&lt;&gt;Hire_Month)*CC134+AND(CD$68=Hire_Month,CC134&gt;0)*CC134*(1+Annual_Cost_of_Living_Adjustment))*(End_Date&gt;=CD$70)</f>
        <v>0</v>
      </c>
      <c r="CE134" s="460">
        <f>(CE$70=Hire_Date)*Monthly_Salary+(AND(CE$68&lt;&gt;Hire_Month)*CD134+AND(CE$68=Hire_Month,CD134&gt;0)*CD134*(1+Annual_Cost_of_Living_Adjustment))*(End_Date&gt;=CE$70)</f>
        <v>0</v>
      </c>
      <c r="CF134" s="460">
        <f>(CF$70=Hire_Date)*Monthly_Salary+(AND(CF$68&lt;&gt;Hire_Month)*CE134+AND(CF$68=Hire_Month,CE134&gt;0)*CE134*(1+Annual_Cost_of_Living_Adjustment))*(End_Date&gt;=CF$70)</f>
        <v>0</v>
      </c>
      <c r="CG134" s="460">
        <f>(CG$70=Hire_Date)*Monthly_Salary+(AND(CG$68&lt;&gt;Hire_Month)*CF134+AND(CG$68=Hire_Month,CF134&gt;0)*CF134*(1+Annual_Cost_of_Living_Adjustment))*(End_Date&gt;=CG$70)</f>
        <v>0</v>
      </c>
      <c r="CH134" s="460">
        <f>(CH$70=Hire_Date)*Monthly_Salary+(AND(CH$68&lt;&gt;Hire_Month)*CG134+AND(CH$68=Hire_Month,CG134&gt;0)*CG134*(1+Annual_Cost_of_Living_Adjustment))*(End_Date&gt;=CH$70)</f>
        <v>0</v>
      </c>
      <c r="CI134" s="460">
        <f>(CI$70=Hire_Date)*Monthly_Salary+(AND(CI$68&lt;&gt;Hire_Month)*CH134+AND(CI$68=Hire_Month,CH134&gt;0)*CH134*(1+Annual_Cost_of_Living_Adjustment))*(End_Date&gt;=CI$70)</f>
        <v>0</v>
      </c>
      <c r="CJ134" s="460">
        <f>(CJ$70=Hire_Date)*Monthly_Salary+(AND(CJ$68&lt;&gt;Hire_Month)*CI134+AND(CJ$68=Hire_Month,CI134&gt;0)*CI134*(1+Annual_Cost_of_Living_Adjustment))*(End_Date&gt;=CJ$70)</f>
        <v>0</v>
      </c>
      <c r="CK134" s="460">
        <f>(CK$70=Hire_Date)*Monthly_Salary+(AND(CK$68&lt;&gt;Hire_Month)*CJ134+AND(CK$68=Hire_Month,CJ134&gt;0)*CJ134*(1+Annual_Cost_of_Living_Adjustment))*(End_Date&gt;=CK$70)</f>
        <v>0</v>
      </c>
      <c r="CL134" s="460">
        <f>(CL$70=Hire_Date)*Monthly_Salary+(AND(CL$68&lt;&gt;Hire_Month)*CK134+AND(CL$68=Hire_Month,CK134&gt;0)*CK134*(1+Annual_Cost_of_Living_Adjustment))*(End_Date&gt;=CL$70)</f>
        <v>0</v>
      </c>
      <c r="CM134" s="460">
        <f>(CM$70=Hire_Date)*Monthly_Salary+(AND(CM$68&lt;&gt;Hire_Month)*CL134+AND(CM$68=Hire_Month,CL134&gt;0)*CL134*(1+Annual_Cost_of_Living_Adjustment))*(End_Date&gt;=CM$70)</f>
        <v>0</v>
      </c>
      <c r="CN134" s="460">
        <f>(CN$70=Hire_Date)*Monthly_Salary+(AND(CN$68&lt;&gt;Hire_Month)*CM134+AND(CN$68=Hire_Month,CM134&gt;0)*CM134*(1+Annual_Cost_of_Living_Adjustment))*(End_Date&gt;=CN$70)</f>
        <v>0</v>
      </c>
      <c r="CO134" s="460">
        <f>(CO$70=Hire_Date)*Monthly_Salary+(AND(CO$68&lt;&gt;Hire_Month)*CN134+AND(CO$68=Hire_Month,CN134&gt;0)*CN134*(1+Annual_Cost_of_Living_Adjustment))*(End_Date&gt;=CO$70)</f>
        <v>0</v>
      </c>
      <c r="CP134" s="460">
        <f>(CP$70=Hire_Date)*Monthly_Salary+(AND(CP$68&lt;&gt;Hire_Month)*CO134+AND(CP$68=Hire_Month,CO134&gt;0)*CO134*(1+Annual_Cost_of_Living_Adjustment))*(End_Date&gt;=CP$70)</f>
        <v>0</v>
      </c>
      <c r="CQ134" s="460">
        <f>(CQ$70=Hire_Date)*Monthly_Salary+(AND(CQ$68&lt;&gt;Hire_Month)*CP134+AND(CQ$68=Hire_Month,CP134&gt;0)*CP134*(1+Annual_Cost_of_Living_Adjustment))*(End_Date&gt;=CQ$70)</f>
        <v>0</v>
      </c>
      <c r="CR134" s="460">
        <f>(CR$70=Hire_Date)*Monthly_Salary+(AND(CR$68&lt;&gt;Hire_Month)*CQ134+AND(CR$68=Hire_Month,CQ134&gt;0)*CQ134*(1+Annual_Cost_of_Living_Adjustment))*(End_Date&gt;=CR$70)</f>
        <v>0</v>
      </c>
      <c r="CS134" s="460">
        <f>(CS$70=Hire_Date)*Monthly_Salary+(AND(CS$68&lt;&gt;Hire_Month)*CR134+AND(CS$68=Hire_Month,CR134&gt;0)*CR134*(1+Annual_Cost_of_Living_Adjustment))*(End_Date&gt;=CS$70)</f>
        <v>0</v>
      </c>
      <c r="CT134" s="460">
        <f>(CT$70=Hire_Date)*Monthly_Salary+(AND(CT$68&lt;&gt;Hire_Month)*CS134+AND(CT$68=Hire_Month,CS134&gt;0)*CS134*(1+Annual_Cost_of_Living_Adjustment))*(End_Date&gt;=CT$70)</f>
        <v>0</v>
      </c>
      <c r="CU134" s="460">
        <f>(CU$70=Hire_Date)*Monthly_Salary+(AND(CU$68&lt;&gt;Hire_Month)*CT134+AND(CU$68=Hire_Month,CT134&gt;0)*CT134*(1+Annual_Cost_of_Living_Adjustment))*(End_Date&gt;=CU$70)</f>
        <v>0</v>
      </c>
      <c r="CV134" s="460">
        <f>(CV$70=Hire_Date)*Monthly_Salary+(AND(CV$68&lt;&gt;Hire_Month)*CU134+AND(CV$68=Hire_Month,CU134&gt;0)*CU134*(1+Annual_Cost_of_Living_Adjustment))*(End_Date&gt;=CV$70)</f>
        <v>0</v>
      </c>
      <c r="CW134" s="460">
        <f>(CW$70=Hire_Date)*Monthly_Salary+(AND(CW$68&lt;&gt;Hire_Month)*CV134+AND(CW$68=Hire_Month,CV134&gt;0)*CV134*(1+Annual_Cost_of_Living_Adjustment))*(End_Date&gt;=CW$70)</f>
        <v>0</v>
      </c>
      <c r="CX134" s="460">
        <f>(CX$70=Hire_Date)*Monthly_Salary+(AND(CX$68&lt;&gt;Hire_Month)*CW134+AND(CX$68=Hire_Month,CW134&gt;0)*CW134*(1+Annual_Cost_of_Living_Adjustment))*(End_Date&gt;=CX$70)</f>
        <v>0</v>
      </c>
      <c r="CY134" s="460">
        <f>(CY$70=Hire_Date)*Monthly_Salary+(AND(CY$68&lt;&gt;Hire_Month)*CX134+AND(CY$68=Hire_Month,CX134&gt;0)*CX134*(1+Annual_Cost_of_Living_Adjustment))*(End_Date&gt;=CY$70)</f>
        <v>0</v>
      </c>
      <c r="CZ134" s="460">
        <f>(CZ$70=Hire_Date)*Monthly_Salary+(AND(CZ$68&lt;&gt;Hire_Month)*CY134+AND(CZ$68=Hire_Month,CY134&gt;0)*CY134*(1+Annual_Cost_of_Living_Adjustment))*(End_Date&gt;=CZ$70)</f>
        <v>0</v>
      </c>
      <c r="DA134" s="460">
        <f>(DA$70=Hire_Date)*Monthly_Salary+(AND(DA$68&lt;&gt;Hire_Month)*CZ134+AND(DA$68=Hire_Month,CZ134&gt;0)*CZ134*(1+Annual_Cost_of_Living_Adjustment))*(End_Date&gt;=DA$70)</f>
        <v>0</v>
      </c>
      <c r="DB134" s="460">
        <f>(DB$70=Hire_Date)*Monthly_Salary+(AND(DB$68&lt;&gt;Hire_Month)*DA134+AND(DB$68=Hire_Month,DA134&gt;0)*DA134*(1+Annual_Cost_of_Living_Adjustment))*(End_Date&gt;=DB$70)</f>
        <v>0</v>
      </c>
      <c r="DC134" s="460">
        <f>(DC$70=Hire_Date)*Monthly_Salary+(AND(DC$68&lt;&gt;Hire_Month)*DB134+AND(DC$68=Hire_Month,DB134&gt;0)*DB134*(1+Annual_Cost_of_Living_Adjustment))*(End_Date&gt;=DC$70)</f>
        <v>0</v>
      </c>
      <c r="DD134" s="460">
        <f>(DD$70=Hire_Date)*Monthly_Salary+(AND(DD$68&lt;&gt;Hire_Month)*DC134+AND(DD$68=Hire_Month,DC134&gt;0)*DC134*(1+Annual_Cost_of_Living_Adjustment))*(End_Date&gt;=DD$70)</f>
        <v>0</v>
      </c>
      <c r="DE134" s="460">
        <f>(DE$70=Hire_Date)*Monthly_Salary+(AND(DE$68&lt;&gt;Hire_Month)*DD134+AND(DE$68=Hire_Month,DD134&gt;0)*DD134*(1+Annual_Cost_of_Living_Adjustment))*(End_Date&gt;=DE$70)</f>
        <v>0</v>
      </c>
      <c r="DF134" s="460">
        <f>(DF$70=Hire_Date)*Monthly_Salary+(AND(DF$68&lt;&gt;Hire_Month)*DE134+AND(DF$68=Hire_Month,DE134&gt;0)*DE134*(1+Annual_Cost_of_Living_Adjustment))*(End_Date&gt;=DF$70)</f>
        <v>0</v>
      </c>
      <c r="DG134" s="460">
        <f>(DG$70=Hire_Date)*Monthly_Salary+(AND(DG$68&lt;&gt;Hire_Month)*DF134+AND(DG$68=Hire_Month,DF134&gt;0)*DF134*(1+Annual_Cost_of_Living_Adjustment))*(End_Date&gt;=DG$70)</f>
        <v>0</v>
      </c>
      <c r="DH134" s="460">
        <f>(DH$70=Hire_Date)*Monthly_Salary+(AND(DH$68&lt;&gt;Hire_Month)*DG134+AND(DH$68=Hire_Month,DG134&gt;0)*DG134*(1+Annual_Cost_of_Living_Adjustment))*(End_Date&gt;=DH$70)</f>
        <v>0</v>
      </c>
      <c r="DI134" s="460">
        <f>(DI$70=Hire_Date)*Monthly_Salary+(AND(DI$68&lt;&gt;Hire_Month)*DH134+AND(DI$68=Hire_Month,DH134&gt;0)*DH134*(1+Annual_Cost_of_Living_Adjustment))*(End_Date&gt;=DI$70)</f>
        <v>0</v>
      </c>
      <c r="DJ134" s="460">
        <f>(DJ$70=Hire_Date)*Monthly_Salary+(AND(DJ$68&lt;&gt;Hire_Month)*DI134+AND(DJ$68=Hire_Month,DI134&gt;0)*DI134*(1+Annual_Cost_of_Living_Adjustment))*(End_Date&gt;=DJ$70)</f>
        <v>0</v>
      </c>
      <c r="DK134" s="460">
        <f>(DK$70=Hire_Date)*Monthly_Salary+(AND(DK$68&lt;&gt;Hire_Month)*DJ134+AND(DK$68=Hire_Month,DJ134&gt;0)*DJ134*(1+Annual_Cost_of_Living_Adjustment))*(End_Date&gt;=DK$70)</f>
        <v>0</v>
      </c>
      <c r="DL134" s="460">
        <f>(DL$70=Hire_Date)*Monthly_Salary+(AND(DL$68&lt;&gt;Hire_Month)*DK134+AND(DL$68=Hire_Month,DK134&gt;0)*DK134*(1+Annual_Cost_of_Living_Adjustment))*(End_Date&gt;=DL$70)</f>
        <v>0</v>
      </c>
      <c r="DM134" s="460">
        <f>(DM$70=Hire_Date)*Monthly_Salary+(AND(DM$68&lt;&gt;Hire_Month)*DL134+AND(DM$68=Hire_Month,DL134&gt;0)*DL134*(1+Annual_Cost_of_Living_Adjustment))*(End_Date&gt;=DM$70)</f>
        <v>0</v>
      </c>
      <c r="DN134" s="460">
        <f>(DN$70=Hire_Date)*Monthly_Salary+(AND(DN$68&lt;&gt;Hire_Month)*DM134+AND(DN$68=Hire_Month,DM134&gt;0)*DM134*(1+Annual_Cost_of_Living_Adjustment))*(End_Date&gt;=DN$70)</f>
        <v>0</v>
      </c>
      <c r="DO134" s="460">
        <f>(DO$70=Hire_Date)*Monthly_Salary+(AND(DO$68&lt;&gt;Hire_Month)*DN134+AND(DO$68=Hire_Month,DN134&gt;0)*DN134*(1+Annual_Cost_of_Living_Adjustment))*(End_Date&gt;=DO$70)</f>
        <v>0</v>
      </c>
      <c r="DP134" s="460">
        <f>(DP$70=Hire_Date)*Monthly_Salary+(AND(DP$68&lt;&gt;Hire_Month)*DO134+AND(DP$68=Hire_Month,DO134&gt;0)*DO134*(1+Annual_Cost_of_Living_Adjustment))*(End_Date&gt;=DP$70)</f>
        <v>0</v>
      </c>
      <c r="DQ134" s="460">
        <f>(DQ$70=Hire_Date)*Monthly_Salary+(AND(DQ$68&lt;&gt;Hire_Month)*DP134+AND(DQ$68=Hire_Month,DP134&gt;0)*DP134*(1+Annual_Cost_of_Living_Adjustment))*(End_Date&gt;=DQ$70)</f>
        <v>0</v>
      </c>
      <c r="DR134" s="460">
        <f>(DR$70=Hire_Date)*Monthly_Salary+(AND(DR$68&lt;&gt;Hire_Month)*DQ134+AND(DR$68=Hire_Month,DQ134&gt;0)*DQ134*(1+Annual_Cost_of_Living_Adjustment))*(End_Date&gt;=DR$70)</f>
        <v>0</v>
      </c>
      <c r="DS134" s="460">
        <f>(DS$70=Hire_Date)*Monthly_Salary+(AND(DS$68&lt;&gt;Hire_Month)*DR134+AND(DS$68=Hire_Month,DR134&gt;0)*DR134*(1+Annual_Cost_of_Living_Adjustment))*(End_Date&gt;=DS$70)</f>
        <v>0</v>
      </c>
      <c r="DT134" s="460">
        <f>(DT$70=Hire_Date)*Monthly_Salary+(AND(DT$68&lt;&gt;Hire_Month)*DS134+AND(DT$68=Hire_Month,DS134&gt;0)*DS134*(1+Annual_Cost_of_Living_Adjustment))*(End_Date&gt;=DT$70)</f>
        <v>0</v>
      </c>
      <c r="DU134" s="460">
        <f>(DU$70=Hire_Date)*Monthly_Salary+(AND(DU$68&lt;&gt;Hire_Month)*DT134+AND(DU$68=Hire_Month,DT134&gt;0)*DT134*(1+Annual_Cost_of_Living_Adjustment))*(End_Date&gt;=DU$70)</f>
        <v>0</v>
      </c>
      <c r="DV134" s="460">
        <f>(DV$70=Hire_Date)*Monthly_Salary+(AND(DV$68&lt;&gt;Hire_Month)*DU134+AND(DV$68=Hire_Month,DU134&gt;0)*DU134*(1+Annual_Cost_of_Living_Adjustment))*(End_Date&gt;=DV$70)</f>
        <v>0</v>
      </c>
      <c r="DW134" s="460">
        <f>(DW$70=Hire_Date)*Monthly_Salary+(AND(DW$68&lt;&gt;Hire_Month)*DV134+AND(DW$68=Hire_Month,DV134&gt;0)*DV134*(1+Annual_Cost_of_Living_Adjustment))*(End_Date&gt;=DW$70)</f>
        <v>0</v>
      </c>
      <c r="DX134" s="460">
        <f>(DX$70=Hire_Date)*Monthly_Salary+(AND(DX$68&lt;&gt;Hire_Month)*DW134+AND(DX$68=Hire_Month,DW134&gt;0)*DW134*(1+Annual_Cost_of_Living_Adjustment))*(End_Date&gt;=DX$70)</f>
        <v>0</v>
      </c>
      <c r="DY134" s="460">
        <f>(DY$70=Hire_Date)*Monthly_Salary+(AND(DY$68&lt;&gt;Hire_Month)*DX134+AND(DY$68=Hire_Month,DX134&gt;0)*DX134*(1+Annual_Cost_of_Living_Adjustment))*(End_Date&gt;=DY$70)</f>
        <v>0</v>
      </c>
      <c r="DZ134" s="460">
        <f>(DZ$70=Hire_Date)*Monthly_Salary+(AND(DZ$68&lt;&gt;Hire_Month)*DY134+AND(DZ$68=Hire_Month,DY134&gt;0)*DY134*(1+Annual_Cost_of_Living_Adjustment))*(End_Date&gt;=DZ$70)</f>
        <v>0</v>
      </c>
      <c r="EA134" s="460">
        <f>(EA$70=Hire_Date)*Monthly_Salary+(AND(EA$68&lt;&gt;Hire_Month)*DZ134+AND(EA$68=Hire_Month,DZ134&gt;0)*DZ134*(1+Annual_Cost_of_Living_Adjustment))*(End_Date&gt;=EA$70)</f>
        <v>0</v>
      </c>
      <c r="EB134" s="460">
        <f>(EB$70=Hire_Date)*Monthly_Salary+(AND(EB$68&lt;&gt;Hire_Month)*EA134+AND(EB$68=Hire_Month,EA134&gt;0)*EA134*(1+Annual_Cost_of_Living_Adjustment))*(End_Date&gt;=EB$70)</f>
        <v>0</v>
      </c>
      <c r="EC134" s="460">
        <f>(EC$70=Hire_Date)*Monthly_Salary+(AND(EC$68&lt;&gt;Hire_Month)*EB134+AND(EC$68=Hire_Month,EB134&gt;0)*EB134*(1+Annual_Cost_of_Living_Adjustment))*(End_Date&gt;=EC$70)</f>
        <v>0</v>
      </c>
      <c r="ED134" s="460">
        <f>(ED$70=Hire_Date)*Monthly_Salary+(AND(ED$68&lt;&gt;Hire_Month)*EC134+AND(ED$68=Hire_Month,EC134&gt;0)*EC134*(1+Annual_Cost_of_Living_Adjustment))*(End_Date&gt;=ED$70)</f>
        <v>0</v>
      </c>
      <c r="EE134" s="460">
        <f>(EE$70=Hire_Date)*Monthly_Salary+(AND(EE$68&lt;&gt;Hire_Month)*ED134+AND(EE$68=Hire_Month,ED134&gt;0)*ED134*(1+Annual_Cost_of_Living_Adjustment))*(End_Date&gt;=EE$70)</f>
        <v>0</v>
      </c>
      <c r="EF134" s="461">
        <f>(EF$70=Hire_Date)*Monthly_Salary+(AND(EF$68&lt;&gt;Hire_Month)*EE134+AND(EF$68=Hire_Month,EE134&gt;0)*EE134*(1+Annual_Cost_of_Living_Adjustment))*(End_Date&gt;=EF$70)</f>
        <v>0</v>
      </c>
      <c r="EG134" s="461">
        <f>(EG$70=Hire_Date)*Monthly_Salary+(AND(EG$68&lt;&gt;Hire_Month)*EF134+AND(EG$68=Hire_Month,EF134&gt;0)*EF134*(1+Annual_Cost_of_Living_Adjustment))*(End_Date&gt;=EG$70)</f>
        <v>0</v>
      </c>
      <c r="EH134" s="461">
        <f>(EH$70=Hire_Date)*Monthly_Salary+(AND(EH$68&lt;&gt;Hire_Month)*EG134+AND(EH$68=Hire_Month,EG134&gt;0)*EG134*(1+Annual_Cost_of_Living_Adjustment))*(End_Date&gt;=EH$70)</f>
        <v>0</v>
      </c>
      <c r="EI134" s="461">
        <f>(EI$70=Hire_Date)*Monthly_Salary+(AND(EI$68&lt;&gt;Hire_Month)*EH134+AND(EI$68=Hire_Month,EH134&gt;0)*EH134*(1+Annual_Cost_of_Living_Adjustment))*(End_Date&gt;=EI$70)</f>
        <v>0</v>
      </c>
      <c r="EJ134" s="461">
        <f>(EJ$70=Hire_Date)*Monthly_Salary+(AND(EJ$68&lt;&gt;Hire_Month)*EI134+AND(EJ$68=Hire_Month,EI134&gt;0)*EI134*(1+Annual_Cost_of_Living_Adjustment))*(End_Date&gt;=EJ$70)</f>
        <v>0</v>
      </c>
      <c r="EK134" s="461">
        <f>(EK$70=Hire_Date)*Monthly_Salary+(AND(EK$68&lt;&gt;Hire_Month)*EJ134+AND(EK$68=Hire_Month,EJ134&gt;0)*EJ134*(1+Annual_Cost_of_Living_Adjustment))*(End_Date&gt;=EK$70)</f>
        <v>0</v>
      </c>
      <c r="EL134" s="461">
        <f>(EL$70=Hire_Date)*Monthly_Salary+(AND(EL$68&lt;&gt;Hire_Month)*EK134+AND(EL$68=Hire_Month,EK134&gt;0)*EK134*(1+Annual_Cost_of_Living_Adjustment))*(End_Date&gt;=EL$70)</f>
        <v>0</v>
      </c>
      <c r="EM134" s="461">
        <f>(EM$70=Hire_Date)*Monthly_Salary+(AND(EM$68&lt;&gt;Hire_Month)*EL134+AND(EM$68=Hire_Month,EL134&gt;0)*EL134*(1+Annual_Cost_of_Living_Adjustment))*(End_Date&gt;=EM$70)</f>
        <v>0</v>
      </c>
      <c r="EN134" s="461">
        <f>(EN$70=Hire_Date)*Monthly_Salary+(AND(EN$68&lt;&gt;Hire_Month)*EM134+AND(EN$68=Hire_Month,EM134&gt;0)*EM134*(1+Annual_Cost_of_Living_Adjustment))*(End_Date&gt;=EN$70)</f>
        <v>0</v>
      </c>
      <c r="EO134" s="461">
        <f>(EO$70=Hire_Date)*Monthly_Salary+(AND(EO$68&lt;&gt;Hire_Month)*EN134+AND(EO$68=Hire_Month,EN134&gt;0)*EN134*(1+Annual_Cost_of_Living_Adjustment))*(End_Date&gt;=EO$70)</f>
        <v>0</v>
      </c>
      <c r="EP134" s="461">
        <f>(EP$70=Hire_Date)*Monthly_Salary+(AND(EP$68&lt;&gt;Hire_Month)*EO134+AND(EP$68=Hire_Month,EO134&gt;0)*EO134*(1+Annual_Cost_of_Living_Adjustment))*(End_Date&gt;=EP$70)</f>
        <v>0</v>
      </c>
      <c r="EQ134" s="461">
        <f>(EQ$70=Hire_Date)*Monthly_Salary+(AND(EQ$68&lt;&gt;Hire_Month)*EP134+AND(EQ$68=Hire_Month,EP134&gt;0)*EP134*(1+Annual_Cost_of_Living_Adjustment))*(End_Date&gt;=EQ$70)</f>
        <v>0</v>
      </c>
      <c r="ER134" s="461">
        <f>(ER$70=Hire_Date)*Monthly_Salary+(AND(ER$68&lt;&gt;Hire_Month)*EQ134+AND(ER$68=Hire_Month,EQ134&gt;0)*EQ134*(1+Annual_Cost_of_Living_Adjustment))*(End_Date&gt;=ER$70)</f>
        <v>0</v>
      </c>
      <c r="ES134" s="371"/>
      <c r="ET134" s="1"/>
      <c r="EU134" s="390"/>
      <c r="EV134" s="462" t="str">
        <f t="shared" si="100"/>
        <v/>
      </c>
      <c r="EW134" s="463">
        <f>($K134&lt;DATE(Starting_Year,1,1))*1</f>
        <v>0</v>
      </c>
      <c r="EX134" s="463">
        <f>+COUNTIF(Q134,"&gt;0")*FTE</f>
        <v>0</v>
      </c>
      <c r="EY134" s="463">
        <f>+COUNTIF(R134,"&gt;0")*FTE</f>
        <v>0</v>
      </c>
      <c r="EZ134" s="463">
        <f>+COUNTIF(S134,"&gt;0")*FTE</f>
        <v>0</v>
      </c>
      <c r="FA134" s="463">
        <f>+COUNTIF(T134,"&gt;0")*FTE</f>
        <v>0</v>
      </c>
      <c r="FB134" s="463">
        <f>+COUNTIF(U134,"&gt;0")*FTE</f>
        <v>0</v>
      </c>
      <c r="FC134" s="463">
        <f>+COUNTIF(V134,"&gt;0")*FTE</f>
        <v>0</v>
      </c>
      <c r="FD134" s="463">
        <f>+COUNTIF(W134,"&gt;0")*FTE</f>
        <v>0</v>
      </c>
      <c r="FE134" s="463">
        <f>+COUNTIF(X134,"&gt;0")*FTE</f>
        <v>0</v>
      </c>
      <c r="FF134" s="463">
        <f>+COUNTIF(Y134,"&gt;0")*FTE</f>
        <v>0</v>
      </c>
      <c r="FG134" s="463">
        <f>+COUNTIF(Z134,"&gt;0")*FTE</f>
        <v>0</v>
      </c>
      <c r="FH134" s="463">
        <f>+COUNTIF(AA134,"&gt;0")*FTE</f>
        <v>0</v>
      </c>
      <c r="FI134" s="463">
        <f>+COUNTIF(AB134,"&gt;0")*FTE</f>
        <v>0</v>
      </c>
      <c r="FJ134" s="463">
        <f>+COUNTIF(AC134,"&gt;0")*FTE</f>
        <v>0</v>
      </c>
      <c r="FK134" s="463">
        <f>+COUNTIF(AD134,"&gt;0")*FTE</f>
        <v>0</v>
      </c>
      <c r="FL134" s="463">
        <f>+COUNTIF(AE134,"&gt;0")*FTE</f>
        <v>0</v>
      </c>
      <c r="FM134" s="463">
        <f>+COUNTIF(AF134,"&gt;0")*FTE</f>
        <v>0</v>
      </c>
      <c r="FN134" s="463">
        <f>+COUNTIF(AG134,"&gt;0")*FTE</f>
        <v>0</v>
      </c>
      <c r="FO134" s="463">
        <f>+COUNTIF(AH134,"&gt;0")*FTE</f>
        <v>0</v>
      </c>
      <c r="FP134" s="463">
        <f>+COUNTIF(AI134,"&gt;0")*FTE</f>
        <v>0</v>
      </c>
      <c r="FQ134" s="463">
        <f>+COUNTIF(AJ134,"&gt;0")*FTE</f>
        <v>0</v>
      </c>
      <c r="FR134" s="463">
        <f>+COUNTIF(AK134,"&gt;0")*FTE</f>
        <v>0</v>
      </c>
      <c r="FS134" s="463">
        <f>+COUNTIF(AL134,"&gt;0")*FTE</f>
        <v>0</v>
      </c>
      <c r="FT134" s="463">
        <f>+COUNTIF(AM134,"&gt;0")*FTE</f>
        <v>0</v>
      </c>
      <c r="FU134" s="463">
        <f>+COUNTIF(AN134,"&gt;0")*FTE</f>
        <v>0</v>
      </c>
      <c r="FV134" s="463">
        <f>+COUNTIF(AO134,"&gt;0")*FTE</f>
        <v>0</v>
      </c>
      <c r="FW134" s="463">
        <f>+COUNTIF(AP134,"&gt;0")*FTE</f>
        <v>0</v>
      </c>
      <c r="FX134" s="463">
        <f>+COUNTIF(AQ134,"&gt;0")*FTE</f>
        <v>0</v>
      </c>
      <c r="FY134" s="463">
        <f>+COUNTIF(AR134,"&gt;0")*FTE</f>
        <v>0</v>
      </c>
      <c r="FZ134" s="463">
        <f>+COUNTIF(AS134,"&gt;0")*FTE</f>
        <v>0</v>
      </c>
      <c r="GA134" s="463">
        <f>+COUNTIF(AT134,"&gt;0")*FTE</f>
        <v>0</v>
      </c>
      <c r="GB134" s="463">
        <f>+COUNTIF(AU134,"&gt;0")*FTE</f>
        <v>0</v>
      </c>
      <c r="GC134" s="463">
        <f>+COUNTIF(AV134,"&gt;0")*FTE</f>
        <v>0</v>
      </c>
      <c r="GD134" s="463">
        <f>+COUNTIF(AW134,"&gt;0")*FTE</f>
        <v>0</v>
      </c>
      <c r="GE134" s="463">
        <f>+COUNTIF(AX134,"&gt;0")*FTE</f>
        <v>0</v>
      </c>
      <c r="GF134" s="463">
        <f>+COUNTIF(AY134,"&gt;0")*FTE</f>
        <v>0</v>
      </c>
      <c r="GG134" s="463">
        <f>+COUNTIF(AZ134,"&gt;0")*FTE</f>
        <v>0</v>
      </c>
      <c r="GH134" s="463">
        <f>+COUNTIF(BA134,"&gt;0")*FTE</f>
        <v>0</v>
      </c>
      <c r="GI134" s="463">
        <f>+COUNTIF(BB134,"&gt;0")*FTE</f>
        <v>0</v>
      </c>
      <c r="GJ134" s="463">
        <f>+COUNTIF(BC134,"&gt;0")*FTE</f>
        <v>0</v>
      </c>
      <c r="GK134" s="463">
        <f>+COUNTIF(BD134,"&gt;0")*FTE</f>
        <v>0</v>
      </c>
      <c r="GL134" s="463">
        <f>+COUNTIF(BE134,"&gt;0")*FTE</f>
        <v>0</v>
      </c>
      <c r="GM134" s="463">
        <f>+COUNTIF(BF134,"&gt;0")*FTE</f>
        <v>0</v>
      </c>
      <c r="GN134" s="463">
        <f>+COUNTIF(BG134,"&gt;0")*FTE</f>
        <v>0</v>
      </c>
      <c r="GO134" s="463">
        <f>+COUNTIF(BH134,"&gt;0")*FTE</f>
        <v>0</v>
      </c>
      <c r="GP134" s="463">
        <f>+COUNTIF(BI134,"&gt;0")*FTE</f>
        <v>0</v>
      </c>
      <c r="GQ134" s="463">
        <f>+COUNTIF(BJ134,"&gt;0")*FTE</f>
        <v>0</v>
      </c>
      <c r="GR134" s="463">
        <f>+COUNTIF(BK134,"&gt;0")*FTE</f>
        <v>0</v>
      </c>
      <c r="GS134" s="463">
        <f>+COUNTIF(BL134,"&gt;0")*FTE</f>
        <v>0</v>
      </c>
      <c r="GT134" s="463">
        <f>+COUNTIF(BM134,"&gt;0")*FTE</f>
        <v>0</v>
      </c>
      <c r="GU134" s="463">
        <f>+COUNTIF(BN134,"&gt;0")*FTE</f>
        <v>0</v>
      </c>
      <c r="GV134" s="463">
        <f>+COUNTIF(BO134,"&gt;0")*FTE</f>
        <v>0</v>
      </c>
      <c r="GW134" s="463">
        <f>+COUNTIF(BP134,"&gt;0")*FTE</f>
        <v>0</v>
      </c>
      <c r="GX134" s="463">
        <f>+COUNTIF(BQ134,"&gt;0")*FTE</f>
        <v>0</v>
      </c>
      <c r="GY134" s="463">
        <f>+COUNTIF(BR134,"&gt;0")*FTE</f>
        <v>0</v>
      </c>
      <c r="GZ134" s="463">
        <f>+COUNTIF(BS134,"&gt;0")*FTE</f>
        <v>0</v>
      </c>
      <c r="HA134" s="463">
        <f>+COUNTIF(BT134,"&gt;0")*FTE</f>
        <v>0</v>
      </c>
      <c r="HB134" s="463">
        <f>+COUNTIF(BU134,"&gt;0")*FTE</f>
        <v>0</v>
      </c>
      <c r="HC134" s="463">
        <f>+COUNTIF(BV134,"&gt;0")*FTE</f>
        <v>0</v>
      </c>
      <c r="HD134" s="463">
        <f>+COUNTIF(BW134,"&gt;0")*FTE</f>
        <v>0</v>
      </c>
      <c r="HE134" s="463">
        <f>+COUNTIF(BX134,"&gt;0")*FTE</f>
        <v>0</v>
      </c>
      <c r="HF134" s="463">
        <f>+COUNTIF(BY134,"&gt;0")*FTE</f>
        <v>0</v>
      </c>
      <c r="HG134" s="463">
        <f>+COUNTIF(BZ134,"&gt;0")*FTE</f>
        <v>0</v>
      </c>
      <c r="HH134" s="463">
        <f>+COUNTIF(CA134,"&gt;0")*FTE</f>
        <v>0</v>
      </c>
      <c r="HI134" s="463">
        <f>+COUNTIF(CB134,"&gt;0")*FTE</f>
        <v>0</v>
      </c>
      <c r="HJ134" s="463">
        <f>+COUNTIF(CC134,"&gt;0")*FTE</f>
        <v>0</v>
      </c>
      <c r="HK134" s="463">
        <f>+COUNTIF(CD134,"&gt;0")*FTE</f>
        <v>0</v>
      </c>
      <c r="HL134" s="463">
        <f>+COUNTIF(CE134,"&gt;0")*FTE</f>
        <v>0</v>
      </c>
      <c r="HM134" s="463">
        <f>+COUNTIF(CF134,"&gt;0")*FTE</f>
        <v>0</v>
      </c>
      <c r="HN134" s="463">
        <f>+COUNTIF(CG134,"&gt;0")*FTE</f>
        <v>0</v>
      </c>
      <c r="HO134" s="463">
        <f>+COUNTIF(CH134,"&gt;0")*FTE</f>
        <v>0</v>
      </c>
      <c r="HP134" s="463">
        <f>+COUNTIF(CI134,"&gt;0")*FTE</f>
        <v>0</v>
      </c>
      <c r="HQ134" s="463">
        <f>+COUNTIF(CJ134,"&gt;0")*FTE</f>
        <v>0</v>
      </c>
      <c r="HR134" s="463">
        <f>+COUNTIF(CK134,"&gt;0")*FTE</f>
        <v>0</v>
      </c>
      <c r="HS134" s="463">
        <f>+COUNTIF(CL134,"&gt;0")*FTE</f>
        <v>0</v>
      </c>
      <c r="HT134" s="463">
        <f>+COUNTIF(CM134,"&gt;0")*FTE</f>
        <v>0</v>
      </c>
      <c r="HU134" s="463">
        <f>+COUNTIF(CN134,"&gt;0")*FTE</f>
        <v>0</v>
      </c>
      <c r="HV134" s="463">
        <f>+COUNTIF(CO134,"&gt;0")*FTE</f>
        <v>0</v>
      </c>
      <c r="HW134" s="463">
        <f>+COUNTIF(CP134,"&gt;0")*FTE</f>
        <v>0</v>
      </c>
      <c r="HX134" s="463">
        <f>+COUNTIF(CQ134,"&gt;0")*FTE</f>
        <v>0</v>
      </c>
      <c r="HY134" s="463">
        <f>+COUNTIF(CR134,"&gt;0")*FTE</f>
        <v>0</v>
      </c>
      <c r="HZ134" s="463">
        <f>+COUNTIF(CS134,"&gt;0")*FTE</f>
        <v>0</v>
      </c>
      <c r="IA134" s="463">
        <f>+COUNTIF(CT134,"&gt;0")*FTE</f>
        <v>0</v>
      </c>
      <c r="IB134" s="463">
        <f>+COUNTIF(CU134,"&gt;0")*FTE</f>
        <v>0</v>
      </c>
      <c r="IC134" s="463">
        <f>+COUNTIF(CV134,"&gt;0")*FTE</f>
        <v>0</v>
      </c>
      <c r="ID134" s="463">
        <f>+COUNTIF(CW134,"&gt;0")*FTE</f>
        <v>0</v>
      </c>
      <c r="IE134" s="463">
        <f>+COUNTIF(CX134,"&gt;0")*FTE</f>
        <v>0</v>
      </c>
      <c r="IF134" s="463">
        <f>+COUNTIF(CY134,"&gt;0")*FTE</f>
        <v>0</v>
      </c>
      <c r="IG134" s="463">
        <f>+COUNTIF(CZ134,"&gt;0")*FTE</f>
        <v>0</v>
      </c>
      <c r="IH134" s="463">
        <f>+COUNTIF(DA134,"&gt;0")*FTE</f>
        <v>0</v>
      </c>
      <c r="II134" s="463">
        <f>+COUNTIF(DB134,"&gt;0")*FTE</f>
        <v>0</v>
      </c>
      <c r="IJ134" s="463">
        <f>+COUNTIF(DC134,"&gt;0")*FTE</f>
        <v>0</v>
      </c>
      <c r="IK134" s="463">
        <f>+COUNTIF(DD134,"&gt;0")*FTE</f>
        <v>0</v>
      </c>
      <c r="IL134" s="463">
        <f>+COUNTIF(DE134,"&gt;0")*FTE</f>
        <v>0</v>
      </c>
      <c r="IM134" s="463">
        <f>+COUNTIF(DF134,"&gt;0")*FTE</f>
        <v>0</v>
      </c>
      <c r="IN134" s="463">
        <f>+COUNTIF(DG134,"&gt;0")*FTE</f>
        <v>0</v>
      </c>
      <c r="IO134" s="463">
        <f>+COUNTIF(DH134,"&gt;0")*FTE</f>
        <v>0</v>
      </c>
      <c r="IP134" s="463">
        <f>+COUNTIF(DI134,"&gt;0")*FTE</f>
        <v>0</v>
      </c>
      <c r="IQ134" s="463">
        <f>+COUNTIF(DJ134,"&gt;0")*FTE</f>
        <v>0</v>
      </c>
      <c r="IR134" s="463">
        <f>+COUNTIF(DK134,"&gt;0")*FTE</f>
        <v>0</v>
      </c>
      <c r="IS134" s="463">
        <f>+COUNTIF(DL134,"&gt;0")*FTE</f>
        <v>0</v>
      </c>
      <c r="IT134" s="463">
        <f>+COUNTIF(DM134,"&gt;0")*FTE</f>
        <v>0</v>
      </c>
      <c r="IU134" s="463">
        <f>+COUNTIF(DN134,"&gt;0")*FTE</f>
        <v>0</v>
      </c>
      <c r="IV134" s="463">
        <f>+COUNTIF(DO134,"&gt;0")*FTE</f>
        <v>0</v>
      </c>
      <c r="IW134" s="463">
        <f>+COUNTIF(DP134,"&gt;0")*FTE</f>
        <v>0</v>
      </c>
      <c r="IX134" s="463">
        <f>+COUNTIF(DQ134,"&gt;0")*FTE</f>
        <v>0</v>
      </c>
      <c r="IY134" s="463">
        <f>+COUNTIF(DR134,"&gt;0")*FTE</f>
        <v>0</v>
      </c>
      <c r="IZ134" s="463">
        <f>+COUNTIF(DS134,"&gt;0")*FTE</f>
        <v>0</v>
      </c>
      <c r="JA134" s="463">
        <f>+COUNTIF(DT134,"&gt;0")*FTE</f>
        <v>0</v>
      </c>
      <c r="JB134" s="463">
        <f>+COUNTIF(DU134,"&gt;0")*FTE</f>
        <v>0</v>
      </c>
      <c r="JC134" s="463">
        <f>+COUNTIF(DV134,"&gt;0")*FTE</f>
        <v>0</v>
      </c>
      <c r="JD134" s="463">
        <f>+COUNTIF(DW134,"&gt;0")*FTE</f>
        <v>0</v>
      </c>
      <c r="JE134" s="463">
        <f>+COUNTIF(DX134,"&gt;0")*FTE</f>
        <v>0</v>
      </c>
      <c r="JF134" s="463">
        <f>+COUNTIF(DY134,"&gt;0")*FTE</f>
        <v>0</v>
      </c>
      <c r="JG134" s="463">
        <f>+COUNTIF(DZ134,"&gt;0")*FTE</f>
        <v>0</v>
      </c>
      <c r="JH134" s="463">
        <f>+COUNTIF(EA134,"&gt;0")*FTE</f>
        <v>0</v>
      </c>
      <c r="JI134" s="463">
        <f>+COUNTIF(EB134,"&gt;0")*FTE</f>
        <v>0</v>
      </c>
      <c r="JJ134" s="463">
        <f>+COUNTIF(EC134,"&gt;0")*FTE</f>
        <v>0</v>
      </c>
      <c r="JK134" s="463">
        <f>+COUNTIF(ED134,"&gt;0")*FTE</f>
        <v>0</v>
      </c>
      <c r="JL134" s="463">
        <f>+COUNTIF(EE134,"&gt;0")*FTE</f>
        <v>0</v>
      </c>
      <c r="JM134" s="463">
        <f>+COUNTIF(EF134,"&gt;0")*FTE</f>
        <v>0</v>
      </c>
      <c r="JN134" s="463">
        <f>+COUNTIF(EG134,"&gt;0")*FTE</f>
        <v>0</v>
      </c>
      <c r="JO134" s="463">
        <f>+COUNTIF(EH134,"&gt;0")*FTE</f>
        <v>0</v>
      </c>
      <c r="JP134" s="463">
        <f>+COUNTIF(EI134,"&gt;0")*FTE</f>
        <v>0</v>
      </c>
      <c r="JQ134" s="463">
        <f>+COUNTIF(EJ134,"&gt;0")*FTE</f>
        <v>0</v>
      </c>
      <c r="JR134" s="463">
        <f>+COUNTIF(EK134,"&gt;0")*FTE</f>
        <v>0</v>
      </c>
      <c r="JS134" s="463">
        <f>+COUNTIF(EL134,"&gt;0")*FTE</f>
        <v>0</v>
      </c>
      <c r="JT134" s="463">
        <f>+COUNTIF(EM134,"&gt;0")*FTE</f>
        <v>0</v>
      </c>
      <c r="JU134" s="463">
        <f>+COUNTIF(EN134,"&gt;0")*FTE</f>
        <v>0</v>
      </c>
      <c r="JV134" s="463">
        <f>+COUNTIF(EO134,"&gt;0")*FTE</f>
        <v>0</v>
      </c>
      <c r="JW134" s="463">
        <f>+COUNTIF(EP134,"&gt;0")*FTE</f>
        <v>0</v>
      </c>
      <c r="JX134" s="463">
        <f>+COUNTIF(EQ134,"&gt;0")*FTE</f>
        <v>0</v>
      </c>
      <c r="JY134" s="463">
        <f>+COUNTIF(ER134,"&gt;0")*FTE</f>
        <v>0</v>
      </c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</row>
    <row r="135" ht="12.75" customHeight="1">
      <c r="A135" s="467"/>
      <c r="B135" s="464"/>
      <c r="C135" s="452"/>
      <c r="D135" s="202"/>
      <c r="E135" s="453"/>
      <c r="F135" s="202"/>
      <c r="G135" s="202"/>
      <c r="H135" s="202"/>
      <c r="I135" s="202"/>
      <c r="J135" s="454"/>
      <c r="K135" s="465">
        <f>+DATE((Starting_Year+F135-1)*ISNUMBER(F135)+2099*ISBLANK(F135),G135*ISNUMBER(G135)+12*ISBLANK(G135),1)</f>
        <v>73020</v>
      </c>
      <c r="L135" s="466">
        <f>+DATE((Starting_Year+H135-1)*ISNUMBER(H135)+2099*ISBLANK(H135),I135*ISNUMBER(I135)+12*ISBLANK(I135),1)</f>
        <v>73020</v>
      </c>
      <c r="M135" s="171">
        <f t="shared" si="98"/>
        <v>0</v>
      </c>
      <c r="N135" s="458" t="str">
        <f t="shared" si="99"/>
        <v/>
      </c>
      <c r="O135" s="82"/>
      <c r="P135" s="459"/>
      <c r="Q135" s="460">
        <f>(Q$70&gt;=Hire_Date)*Monthly_Salary+(AND(Q$68&lt;&gt;Hire_Month)*P135+AND(Q$68=Hire_Month,P135&gt;0)*P135*(1+Annual_Cost_of_Living_Adjustment))*(End_Date&gt;=Q$70)</f>
        <v>0</v>
      </c>
      <c r="R135" s="460">
        <f>(R$70=Hire_Date)*Monthly_Salary+(AND(R$68&lt;&gt;Hire_Month)*Q135+AND(R$68=Hire_Month,Q135&gt;0)*Q135*(1+Annual_Cost_of_Living_Adjustment))*(End_Date&gt;=R$70)</f>
        <v>0</v>
      </c>
      <c r="S135" s="460">
        <f>(S$70=Hire_Date)*Monthly_Salary+(AND(S$68&lt;&gt;Hire_Month)*R135+AND(S$68=Hire_Month,R135&gt;0)*R135*(1+Annual_Cost_of_Living_Adjustment))*(End_Date&gt;=S$70)</f>
        <v>0</v>
      </c>
      <c r="T135" s="460">
        <f>(T$70=Hire_Date)*Monthly_Salary+(AND(T$68&lt;&gt;Hire_Month)*S135+AND(T$68=Hire_Month,S135&gt;0)*S135*(1+Annual_Cost_of_Living_Adjustment))*(End_Date&gt;=T$70)</f>
        <v>0</v>
      </c>
      <c r="U135" s="460">
        <f>(U$70=Hire_Date)*Monthly_Salary+(AND(U$68&lt;&gt;Hire_Month)*T135+AND(U$68=Hire_Month,T135&gt;0)*T135*(1+Annual_Cost_of_Living_Adjustment))*(End_Date&gt;=U$70)</f>
        <v>0</v>
      </c>
      <c r="V135" s="460">
        <f>(V$70=Hire_Date)*Monthly_Salary+(AND(V$68&lt;&gt;Hire_Month)*U135+AND(V$68=Hire_Month,U135&gt;0)*U135*(1+Annual_Cost_of_Living_Adjustment))*(End_Date&gt;=V$70)</f>
        <v>0</v>
      </c>
      <c r="W135" s="460">
        <f>(W$70=Hire_Date)*Monthly_Salary+(AND(W$68&lt;&gt;Hire_Month)*V135+AND(W$68=Hire_Month,V135&gt;0)*V135*(1+Annual_Cost_of_Living_Adjustment))*(End_Date&gt;=W$70)</f>
        <v>0</v>
      </c>
      <c r="X135" s="460">
        <f>(X$70=Hire_Date)*Monthly_Salary+(AND(X$68&lt;&gt;Hire_Month)*W135+AND(X$68=Hire_Month,W135&gt;0)*W135*(1+Annual_Cost_of_Living_Adjustment))*(End_Date&gt;=X$70)</f>
        <v>0</v>
      </c>
      <c r="Y135" s="460">
        <f>(Y$70=Hire_Date)*Monthly_Salary+(AND(Y$68&lt;&gt;Hire_Month)*X135+AND(Y$68=Hire_Month,X135&gt;0)*X135*(1+Annual_Cost_of_Living_Adjustment))*(End_Date&gt;=Y$70)</f>
        <v>0</v>
      </c>
      <c r="Z135" s="460">
        <f>(Z$70=Hire_Date)*Monthly_Salary+(AND(Z$68&lt;&gt;Hire_Month)*Y135+AND(Z$68=Hire_Month,Y135&gt;0)*Y135*(1+Annual_Cost_of_Living_Adjustment))*(End_Date&gt;=Z$70)</f>
        <v>0</v>
      </c>
      <c r="AA135" s="460">
        <f>(AA$70=Hire_Date)*Monthly_Salary+(AND(AA$68&lt;&gt;Hire_Month)*Z135+AND(AA$68=Hire_Month,Z135&gt;0)*Z135*(1+Annual_Cost_of_Living_Adjustment))*(End_Date&gt;=AA$70)</f>
        <v>0</v>
      </c>
      <c r="AB135" s="460">
        <f>(AB$70=Hire_Date)*Monthly_Salary+(AND(AB$68&lt;&gt;Hire_Month)*AA135+AND(AB$68=Hire_Month,AA135&gt;0)*AA135*(1+Annual_Cost_of_Living_Adjustment))*(End_Date&gt;=AB$70)</f>
        <v>0</v>
      </c>
      <c r="AC135" s="460">
        <f>(AC$70=Hire_Date)*Monthly_Salary+(AND(AC$68&lt;&gt;Hire_Month)*AB135+AND(AC$68=Hire_Month,AB135&gt;0)*AB135*(1+Annual_Cost_of_Living_Adjustment))*(End_Date&gt;=AC$70)</f>
        <v>0</v>
      </c>
      <c r="AD135" s="460">
        <f>(AD$70=Hire_Date)*Monthly_Salary+(AND(AD$68&lt;&gt;Hire_Month)*AC135+AND(AD$68=Hire_Month,AC135&gt;0)*AC135*(1+Annual_Cost_of_Living_Adjustment))*(End_Date&gt;=AD$70)</f>
        <v>0</v>
      </c>
      <c r="AE135" s="460">
        <f>(AE$70=Hire_Date)*Monthly_Salary+(AND(AE$68&lt;&gt;Hire_Month)*AD135+AND(AE$68=Hire_Month,AD135&gt;0)*AD135*(1+Annual_Cost_of_Living_Adjustment))*(End_Date&gt;=AE$70)</f>
        <v>0</v>
      </c>
      <c r="AF135" s="460">
        <f>(AF$70=Hire_Date)*Monthly_Salary+(AND(AF$68&lt;&gt;Hire_Month)*AE135+AND(AF$68=Hire_Month,AE135&gt;0)*AE135*(1+Annual_Cost_of_Living_Adjustment))*(End_Date&gt;=AF$70)</f>
        <v>0</v>
      </c>
      <c r="AG135" s="460">
        <f>(AG$70=Hire_Date)*Monthly_Salary+(AND(AG$68&lt;&gt;Hire_Month)*AF135+AND(AG$68=Hire_Month,AF135&gt;0)*AF135*(1+Annual_Cost_of_Living_Adjustment))*(End_Date&gt;=AG$70)</f>
        <v>0</v>
      </c>
      <c r="AH135" s="460">
        <f>(AH$70=Hire_Date)*Monthly_Salary+(AND(AH$68&lt;&gt;Hire_Month)*AG135+AND(AH$68=Hire_Month,AG135&gt;0)*AG135*(1+Annual_Cost_of_Living_Adjustment))*(End_Date&gt;=AH$70)</f>
        <v>0</v>
      </c>
      <c r="AI135" s="460">
        <f>(AI$70=Hire_Date)*Monthly_Salary+(AND(AI$68&lt;&gt;Hire_Month)*AH135+AND(AI$68=Hire_Month,AH135&gt;0)*AH135*(1+Annual_Cost_of_Living_Adjustment))*(End_Date&gt;=AI$70)</f>
        <v>0</v>
      </c>
      <c r="AJ135" s="460">
        <f>(AJ$70=Hire_Date)*Monthly_Salary+(AND(AJ$68&lt;&gt;Hire_Month)*AI135+AND(AJ$68=Hire_Month,AI135&gt;0)*AI135*(1+Annual_Cost_of_Living_Adjustment))*(End_Date&gt;=AJ$70)</f>
        <v>0</v>
      </c>
      <c r="AK135" s="460">
        <f>(AK$70=Hire_Date)*Monthly_Salary+(AND(AK$68&lt;&gt;Hire_Month)*AJ135+AND(AK$68=Hire_Month,AJ135&gt;0)*AJ135*(1+Annual_Cost_of_Living_Adjustment))*(End_Date&gt;=AK$70)</f>
        <v>0</v>
      </c>
      <c r="AL135" s="460">
        <f>(AL$70=Hire_Date)*Monthly_Salary+(AND(AL$68&lt;&gt;Hire_Month)*AK135+AND(AL$68=Hire_Month,AK135&gt;0)*AK135*(1+Annual_Cost_of_Living_Adjustment))*(End_Date&gt;=AL$70)</f>
        <v>0</v>
      </c>
      <c r="AM135" s="460">
        <f>(AM$70=Hire_Date)*Monthly_Salary+(AND(AM$68&lt;&gt;Hire_Month)*AL135+AND(AM$68=Hire_Month,AL135&gt;0)*AL135*(1+Annual_Cost_of_Living_Adjustment))*(End_Date&gt;=AM$70)</f>
        <v>0</v>
      </c>
      <c r="AN135" s="460">
        <f>(AN$70=Hire_Date)*Monthly_Salary+(AND(AN$68&lt;&gt;Hire_Month)*AM135+AND(AN$68=Hire_Month,AM135&gt;0)*AM135*(1+Annual_Cost_of_Living_Adjustment))*(End_Date&gt;=AN$70)</f>
        <v>0</v>
      </c>
      <c r="AO135" s="460">
        <f>(AO$70=Hire_Date)*Monthly_Salary+(AND(AO$68&lt;&gt;Hire_Month)*AN135+AND(AO$68=Hire_Month,AN135&gt;0)*AN135*(1+Annual_Cost_of_Living_Adjustment))*(End_Date&gt;=AO$70)</f>
        <v>0</v>
      </c>
      <c r="AP135" s="460">
        <f>(AP$70=Hire_Date)*Monthly_Salary+(AND(AP$68&lt;&gt;Hire_Month)*AO135+AND(AP$68=Hire_Month,AO135&gt;0)*AO135*(1+Annual_Cost_of_Living_Adjustment))*(End_Date&gt;=AP$70)</f>
        <v>0</v>
      </c>
      <c r="AQ135" s="460">
        <f>(AQ$70=Hire_Date)*Monthly_Salary+(AND(AQ$68&lt;&gt;Hire_Month)*AP135+AND(AQ$68=Hire_Month,AP135&gt;0)*AP135*(1+Annual_Cost_of_Living_Adjustment))*(End_Date&gt;=AQ$70)</f>
        <v>0</v>
      </c>
      <c r="AR135" s="460">
        <f>(AR$70=Hire_Date)*Monthly_Salary+(AND(AR$68&lt;&gt;Hire_Month)*AQ135+AND(AR$68=Hire_Month,AQ135&gt;0)*AQ135*(1+Annual_Cost_of_Living_Adjustment))*(End_Date&gt;=AR$70)</f>
        <v>0</v>
      </c>
      <c r="AS135" s="460">
        <f>(AS$70=Hire_Date)*Monthly_Salary+(AND(AS$68&lt;&gt;Hire_Month)*AR135+AND(AS$68=Hire_Month,AR135&gt;0)*AR135*(1+Annual_Cost_of_Living_Adjustment))*(End_Date&gt;=AS$70)</f>
        <v>0</v>
      </c>
      <c r="AT135" s="460">
        <f>(AT$70=Hire_Date)*Monthly_Salary+(AND(AT$68&lt;&gt;Hire_Month)*AS135+AND(AT$68=Hire_Month,AS135&gt;0)*AS135*(1+Annual_Cost_of_Living_Adjustment))*(End_Date&gt;=AT$70)</f>
        <v>0</v>
      </c>
      <c r="AU135" s="460">
        <f>(AU$70=Hire_Date)*Monthly_Salary+(AND(AU$68&lt;&gt;Hire_Month)*AT135+AND(AU$68=Hire_Month,AT135&gt;0)*AT135*(1+Annual_Cost_of_Living_Adjustment))*(End_Date&gt;=AU$70)</f>
        <v>0</v>
      </c>
      <c r="AV135" s="460">
        <f>(AV$70=Hire_Date)*Monthly_Salary+(AND(AV$68&lt;&gt;Hire_Month)*AU135+AND(AV$68=Hire_Month,AU135&gt;0)*AU135*(1+Annual_Cost_of_Living_Adjustment))*(End_Date&gt;=AV$70)</f>
        <v>0</v>
      </c>
      <c r="AW135" s="460">
        <f>(AW$70=Hire_Date)*Monthly_Salary+(AND(AW$68&lt;&gt;Hire_Month)*AV135+AND(AW$68=Hire_Month,AV135&gt;0)*AV135*(1+Annual_Cost_of_Living_Adjustment))*(End_Date&gt;=AW$70)</f>
        <v>0</v>
      </c>
      <c r="AX135" s="460">
        <f>(AX$70=Hire_Date)*Monthly_Salary+(AND(AX$68&lt;&gt;Hire_Month)*AW135+AND(AX$68=Hire_Month,AW135&gt;0)*AW135*(1+Annual_Cost_of_Living_Adjustment))*(End_Date&gt;=AX$70)</f>
        <v>0</v>
      </c>
      <c r="AY135" s="460">
        <f>(AY$70=Hire_Date)*Monthly_Salary+(AND(AY$68&lt;&gt;Hire_Month)*AX135+AND(AY$68=Hire_Month,AX135&gt;0)*AX135*(1+Annual_Cost_of_Living_Adjustment))*(End_Date&gt;=AY$70)</f>
        <v>0</v>
      </c>
      <c r="AZ135" s="460">
        <f>(AZ$70=Hire_Date)*Monthly_Salary+(AND(AZ$68&lt;&gt;Hire_Month)*AY135+AND(AZ$68=Hire_Month,AY135&gt;0)*AY135*(1+Annual_Cost_of_Living_Adjustment))*(End_Date&gt;=AZ$70)</f>
        <v>0</v>
      </c>
      <c r="BA135" s="460">
        <f>(BA$70=Hire_Date)*Monthly_Salary+(AND(BA$68&lt;&gt;Hire_Month)*AZ135+AND(BA$68=Hire_Month,AZ135&gt;0)*AZ135*(1+Annual_Cost_of_Living_Adjustment))*(End_Date&gt;=BA$70)</f>
        <v>0</v>
      </c>
      <c r="BB135" s="460">
        <f>(BB$70=Hire_Date)*Monthly_Salary+(AND(BB$68&lt;&gt;Hire_Month)*BA135+AND(BB$68=Hire_Month,BA135&gt;0)*BA135*(1+Annual_Cost_of_Living_Adjustment))*(End_Date&gt;=BB$70)</f>
        <v>0</v>
      </c>
      <c r="BC135" s="460">
        <f>(BC$70=Hire_Date)*Monthly_Salary+(AND(BC$68&lt;&gt;Hire_Month)*BB135+AND(BC$68=Hire_Month,BB135&gt;0)*BB135*(1+Annual_Cost_of_Living_Adjustment))*(End_Date&gt;=BC$70)</f>
        <v>0</v>
      </c>
      <c r="BD135" s="460">
        <f>(BD$70=Hire_Date)*Monthly_Salary+(AND(BD$68&lt;&gt;Hire_Month)*BC135+AND(BD$68=Hire_Month,BC135&gt;0)*BC135*(1+Annual_Cost_of_Living_Adjustment))*(End_Date&gt;=BD$70)</f>
        <v>0</v>
      </c>
      <c r="BE135" s="460">
        <f>(BE$70=Hire_Date)*Monthly_Salary+(AND(BE$68&lt;&gt;Hire_Month)*BD135+AND(BE$68=Hire_Month,BD135&gt;0)*BD135*(1+Annual_Cost_of_Living_Adjustment))*(End_Date&gt;=BE$70)</f>
        <v>0</v>
      </c>
      <c r="BF135" s="460">
        <f>(BF$70=Hire_Date)*Monthly_Salary+(AND(BF$68&lt;&gt;Hire_Month)*BE135+AND(BF$68=Hire_Month,BE135&gt;0)*BE135*(1+Annual_Cost_of_Living_Adjustment))*(End_Date&gt;=BF$70)</f>
        <v>0</v>
      </c>
      <c r="BG135" s="460">
        <f>(BG$70=Hire_Date)*Monthly_Salary+(AND(BG$68&lt;&gt;Hire_Month)*BF135+AND(BG$68=Hire_Month,BF135&gt;0)*BF135*(1+Annual_Cost_of_Living_Adjustment))*(End_Date&gt;=BG$70)</f>
        <v>0</v>
      </c>
      <c r="BH135" s="460">
        <f>(BH$70=Hire_Date)*Monthly_Salary+(AND(BH$68&lt;&gt;Hire_Month)*BG135+AND(BH$68=Hire_Month,BG135&gt;0)*BG135*(1+Annual_Cost_of_Living_Adjustment))*(End_Date&gt;=BH$70)</f>
        <v>0</v>
      </c>
      <c r="BI135" s="460">
        <f>(BI$70=Hire_Date)*Monthly_Salary+(AND(BI$68&lt;&gt;Hire_Month)*BH135+AND(BI$68=Hire_Month,BH135&gt;0)*BH135*(1+Annual_Cost_of_Living_Adjustment))*(End_Date&gt;=BI$70)</f>
        <v>0</v>
      </c>
      <c r="BJ135" s="460">
        <f>(BJ$70=Hire_Date)*Monthly_Salary+(AND(BJ$68&lt;&gt;Hire_Month)*BI135+AND(BJ$68=Hire_Month,BI135&gt;0)*BI135*(1+Annual_Cost_of_Living_Adjustment))*(End_Date&gt;=BJ$70)</f>
        <v>0</v>
      </c>
      <c r="BK135" s="460">
        <f>(BK$70=Hire_Date)*Monthly_Salary+(AND(BK$68&lt;&gt;Hire_Month)*BJ135+AND(BK$68=Hire_Month,BJ135&gt;0)*BJ135*(1+Annual_Cost_of_Living_Adjustment))*(End_Date&gt;=BK$70)</f>
        <v>0</v>
      </c>
      <c r="BL135" s="460">
        <f>(BL$70=Hire_Date)*Monthly_Salary+(AND(BL$68&lt;&gt;Hire_Month)*BK135+AND(BL$68=Hire_Month,BK135&gt;0)*BK135*(1+Annual_Cost_of_Living_Adjustment))*(End_Date&gt;=BL$70)</f>
        <v>0</v>
      </c>
      <c r="BM135" s="460">
        <f>(BM$70=Hire_Date)*Monthly_Salary+(AND(BM$68&lt;&gt;Hire_Month)*BL135+AND(BM$68=Hire_Month,BL135&gt;0)*BL135*(1+Annual_Cost_of_Living_Adjustment))*(End_Date&gt;=BM$70)</f>
        <v>0</v>
      </c>
      <c r="BN135" s="460">
        <f>(BN$70=Hire_Date)*Monthly_Salary+(AND(BN$68&lt;&gt;Hire_Month)*BM135+AND(BN$68=Hire_Month,BM135&gt;0)*BM135*(1+Annual_Cost_of_Living_Adjustment))*(End_Date&gt;=BN$70)</f>
        <v>0</v>
      </c>
      <c r="BO135" s="460">
        <f>(BO$70=Hire_Date)*Monthly_Salary+(AND(BO$68&lt;&gt;Hire_Month)*BN135+AND(BO$68=Hire_Month,BN135&gt;0)*BN135*(1+Annual_Cost_of_Living_Adjustment))*(End_Date&gt;=BO$70)</f>
        <v>0</v>
      </c>
      <c r="BP135" s="460">
        <f>(BP$70=Hire_Date)*Monthly_Salary+(AND(BP$68&lt;&gt;Hire_Month)*BO135+AND(BP$68=Hire_Month,BO135&gt;0)*BO135*(1+Annual_Cost_of_Living_Adjustment))*(End_Date&gt;=BP$70)</f>
        <v>0</v>
      </c>
      <c r="BQ135" s="460">
        <f>(BQ$70=Hire_Date)*Monthly_Salary+(AND(BQ$68&lt;&gt;Hire_Month)*BP135+AND(BQ$68=Hire_Month,BP135&gt;0)*BP135*(1+Annual_Cost_of_Living_Adjustment))*(End_Date&gt;=BQ$70)</f>
        <v>0</v>
      </c>
      <c r="BR135" s="460">
        <f>(BR$70=Hire_Date)*Monthly_Salary+(AND(BR$68&lt;&gt;Hire_Month)*BQ135+AND(BR$68=Hire_Month,BQ135&gt;0)*BQ135*(1+Annual_Cost_of_Living_Adjustment))*(End_Date&gt;=BR$70)</f>
        <v>0</v>
      </c>
      <c r="BS135" s="460">
        <f>(BS$70=Hire_Date)*Monthly_Salary+(AND(BS$68&lt;&gt;Hire_Month)*BR135+AND(BS$68=Hire_Month,BR135&gt;0)*BR135*(1+Annual_Cost_of_Living_Adjustment))*(End_Date&gt;=BS$70)</f>
        <v>0</v>
      </c>
      <c r="BT135" s="460">
        <f>(BT$70=Hire_Date)*Monthly_Salary+(AND(BT$68&lt;&gt;Hire_Month)*BS135+AND(BT$68=Hire_Month,BS135&gt;0)*BS135*(1+Annual_Cost_of_Living_Adjustment))*(End_Date&gt;=BT$70)</f>
        <v>0</v>
      </c>
      <c r="BU135" s="460">
        <f>(BU$70=Hire_Date)*Monthly_Salary+(AND(BU$68&lt;&gt;Hire_Month)*BT135+AND(BU$68=Hire_Month,BT135&gt;0)*BT135*(1+Annual_Cost_of_Living_Adjustment))*(End_Date&gt;=BU$70)</f>
        <v>0</v>
      </c>
      <c r="BV135" s="460">
        <f>(BV$70=Hire_Date)*Monthly_Salary+(AND(BV$68&lt;&gt;Hire_Month)*BU135+AND(BV$68=Hire_Month,BU135&gt;0)*BU135*(1+Annual_Cost_of_Living_Adjustment))*(End_Date&gt;=BV$70)</f>
        <v>0</v>
      </c>
      <c r="BW135" s="460">
        <f>(BW$70=Hire_Date)*Monthly_Salary+(AND(BW$68&lt;&gt;Hire_Month)*BV135+AND(BW$68=Hire_Month,BV135&gt;0)*BV135*(1+Annual_Cost_of_Living_Adjustment))*(End_Date&gt;=BW$70)</f>
        <v>0</v>
      </c>
      <c r="BX135" s="460">
        <f>(BX$70=Hire_Date)*Monthly_Salary+(AND(BX$68&lt;&gt;Hire_Month)*BW135+AND(BX$68=Hire_Month,BW135&gt;0)*BW135*(1+Annual_Cost_of_Living_Adjustment))*(End_Date&gt;=BX$70)</f>
        <v>0</v>
      </c>
      <c r="BY135" s="460">
        <f>(BY$70=Hire_Date)*Monthly_Salary+(AND(BY$68&lt;&gt;Hire_Month)*BX135+AND(BY$68=Hire_Month,BX135&gt;0)*BX135*(1+Annual_Cost_of_Living_Adjustment))*(End_Date&gt;=BY$70)</f>
        <v>0</v>
      </c>
      <c r="BZ135" s="460">
        <f>(BZ$70=Hire_Date)*Monthly_Salary+(AND(BZ$68&lt;&gt;Hire_Month)*BY135+AND(BZ$68=Hire_Month,BY135&gt;0)*BY135*(1+Annual_Cost_of_Living_Adjustment))*(End_Date&gt;=BZ$70)</f>
        <v>0</v>
      </c>
      <c r="CA135" s="460">
        <f>(CA$70=Hire_Date)*Monthly_Salary+(AND(CA$68&lt;&gt;Hire_Month)*BZ135+AND(CA$68=Hire_Month,BZ135&gt;0)*BZ135*(1+Annual_Cost_of_Living_Adjustment))*(End_Date&gt;=CA$70)</f>
        <v>0</v>
      </c>
      <c r="CB135" s="460">
        <f>(CB$70=Hire_Date)*Monthly_Salary+(AND(CB$68&lt;&gt;Hire_Month)*CA135+AND(CB$68=Hire_Month,CA135&gt;0)*CA135*(1+Annual_Cost_of_Living_Adjustment))*(End_Date&gt;=CB$70)</f>
        <v>0</v>
      </c>
      <c r="CC135" s="460">
        <f>(CC$70=Hire_Date)*Monthly_Salary+(AND(CC$68&lt;&gt;Hire_Month)*CB135+AND(CC$68=Hire_Month,CB135&gt;0)*CB135*(1+Annual_Cost_of_Living_Adjustment))*(End_Date&gt;=CC$70)</f>
        <v>0</v>
      </c>
      <c r="CD135" s="460">
        <f>(CD$70=Hire_Date)*Monthly_Salary+(AND(CD$68&lt;&gt;Hire_Month)*CC135+AND(CD$68=Hire_Month,CC135&gt;0)*CC135*(1+Annual_Cost_of_Living_Adjustment))*(End_Date&gt;=CD$70)</f>
        <v>0</v>
      </c>
      <c r="CE135" s="460">
        <f>(CE$70=Hire_Date)*Monthly_Salary+(AND(CE$68&lt;&gt;Hire_Month)*CD135+AND(CE$68=Hire_Month,CD135&gt;0)*CD135*(1+Annual_Cost_of_Living_Adjustment))*(End_Date&gt;=CE$70)</f>
        <v>0</v>
      </c>
      <c r="CF135" s="460">
        <f>(CF$70=Hire_Date)*Monthly_Salary+(AND(CF$68&lt;&gt;Hire_Month)*CE135+AND(CF$68=Hire_Month,CE135&gt;0)*CE135*(1+Annual_Cost_of_Living_Adjustment))*(End_Date&gt;=CF$70)</f>
        <v>0</v>
      </c>
      <c r="CG135" s="460">
        <f>(CG$70=Hire_Date)*Monthly_Salary+(AND(CG$68&lt;&gt;Hire_Month)*CF135+AND(CG$68=Hire_Month,CF135&gt;0)*CF135*(1+Annual_Cost_of_Living_Adjustment))*(End_Date&gt;=CG$70)</f>
        <v>0</v>
      </c>
      <c r="CH135" s="460">
        <f>(CH$70=Hire_Date)*Monthly_Salary+(AND(CH$68&lt;&gt;Hire_Month)*CG135+AND(CH$68=Hire_Month,CG135&gt;0)*CG135*(1+Annual_Cost_of_Living_Adjustment))*(End_Date&gt;=CH$70)</f>
        <v>0</v>
      </c>
      <c r="CI135" s="460">
        <f>(CI$70=Hire_Date)*Monthly_Salary+(AND(CI$68&lt;&gt;Hire_Month)*CH135+AND(CI$68=Hire_Month,CH135&gt;0)*CH135*(1+Annual_Cost_of_Living_Adjustment))*(End_Date&gt;=CI$70)</f>
        <v>0</v>
      </c>
      <c r="CJ135" s="460">
        <f>(CJ$70=Hire_Date)*Monthly_Salary+(AND(CJ$68&lt;&gt;Hire_Month)*CI135+AND(CJ$68=Hire_Month,CI135&gt;0)*CI135*(1+Annual_Cost_of_Living_Adjustment))*(End_Date&gt;=CJ$70)</f>
        <v>0</v>
      </c>
      <c r="CK135" s="460">
        <f>(CK$70=Hire_Date)*Monthly_Salary+(AND(CK$68&lt;&gt;Hire_Month)*CJ135+AND(CK$68=Hire_Month,CJ135&gt;0)*CJ135*(1+Annual_Cost_of_Living_Adjustment))*(End_Date&gt;=CK$70)</f>
        <v>0</v>
      </c>
      <c r="CL135" s="460">
        <f>(CL$70=Hire_Date)*Monthly_Salary+(AND(CL$68&lt;&gt;Hire_Month)*CK135+AND(CL$68=Hire_Month,CK135&gt;0)*CK135*(1+Annual_Cost_of_Living_Adjustment))*(End_Date&gt;=CL$70)</f>
        <v>0</v>
      </c>
      <c r="CM135" s="460">
        <f>(CM$70=Hire_Date)*Monthly_Salary+(AND(CM$68&lt;&gt;Hire_Month)*CL135+AND(CM$68=Hire_Month,CL135&gt;0)*CL135*(1+Annual_Cost_of_Living_Adjustment))*(End_Date&gt;=CM$70)</f>
        <v>0</v>
      </c>
      <c r="CN135" s="460">
        <f>(CN$70=Hire_Date)*Monthly_Salary+(AND(CN$68&lt;&gt;Hire_Month)*CM135+AND(CN$68=Hire_Month,CM135&gt;0)*CM135*(1+Annual_Cost_of_Living_Adjustment))*(End_Date&gt;=CN$70)</f>
        <v>0</v>
      </c>
      <c r="CO135" s="460">
        <f>(CO$70=Hire_Date)*Monthly_Salary+(AND(CO$68&lt;&gt;Hire_Month)*CN135+AND(CO$68=Hire_Month,CN135&gt;0)*CN135*(1+Annual_Cost_of_Living_Adjustment))*(End_Date&gt;=CO$70)</f>
        <v>0</v>
      </c>
      <c r="CP135" s="460">
        <f>(CP$70=Hire_Date)*Monthly_Salary+(AND(CP$68&lt;&gt;Hire_Month)*CO135+AND(CP$68=Hire_Month,CO135&gt;0)*CO135*(1+Annual_Cost_of_Living_Adjustment))*(End_Date&gt;=CP$70)</f>
        <v>0</v>
      </c>
      <c r="CQ135" s="460">
        <f>(CQ$70=Hire_Date)*Monthly_Salary+(AND(CQ$68&lt;&gt;Hire_Month)*CP135+AND(CQ$68=Hire_Month,CP135&gt;0)*CP135*(1+Annual_Cost_of_Living_Adjustment))*(End_Date&gt;=CQ$70)</f>
        <v>0</v>
      </c>
      <c r="CR135" s="460">
        <f>(CR$70=Hire_Date)*Monthly_Salary+(AND(CR$68&lt;&gt;Hire_Month)*CQ135+AND(CR$68=Hire_Month,CQ135&gt;0)*CQ135*(1+Annual_Cost_of_Living_Adjustment))*(End_Date&gt;=CR$70)</f>
        <v>0</v>
      </c>
      <c r="CS135" s="460">
        <f>(CS$70=Hire_Date)*Monthly_Salary+(AND(CS$68&lt;&gt;Hire_Month)*CR135+AND(CS$68=Hire_Month,CR135&gt;0)*CR135*(1+Annual_Cost_of_Living_Adjustment))*(End_Date&gt;=CS$70)</f>
        <v>0</v>
      </c>
      <c r="CT135" s="460">
        <f>(CT$70=Hire_Date)*Monthly_Salary+(AND(CT$68&lt;&gt;Hire_Month)*CS135+AND(CT$68=Hire_Month,CS135&gt;0)*CS135*(1+Annual_Cost_of_Living_Adjustment))*(End_Date&gt;=CT$70)</f>
        <v>0</v>
      </c>
      <c r="CU135" s="460">
        <f>(CU$70=Hire_Date)*Monthly_Salary+(AND(CU$68&lt;&gt;Hire_Month)*CT135+AND(CU$68=Hire_Month,CT135&gt;0)*CT135*(1+Annual_Cost_of_Living_Adjustment))*(End_Date&gt;=CU$70)</f>
        <v>0</v>
      </c>
      <c r="CV135" s="460">
        <f>(CV$70=Hire_Date)*Monthly_Salary+(AND(CV$68&lt;&gt;Hire_Month)*CU135+AND(CV$68=Hire_Month,CU135&gt;0)*CU135*(1+Annual_Cost_of_Living_Adjustment))*(End_Date&gt;=CV$70)</f>
        <v>0</v>
      </c>
      <c r="CW135" s="460">
        <f>(CW$70=Hire_Date)*Monthly_Salary+(AND(CW$68&lt;&gt;Hire_Month)*CV135+AND(CW$68=Hire_Month,CV135&gt;0)*CV135*(1+Annual_Cost_of_Living_Adjustment))*(End_Date&gt;=CW$70)</f>
        <v>0</v>
      </c>
      <c r="CX135" s="460">
        <f>(CX$70=Hire_Date)*Monthly_Salary+(AND(CX$68&lt;&gt;Hire_Month)*CW135+AND(CX$68=Hire_Month,CW135&gt;0)*CW135*(1+Annual_Cost_of_Living_Adjustment))*(End_Date&gt;=CX$70)</f>
        <v>0</v>
      </c>
      <c r="CY135" s="460">
        <f>(CY$70=Hire_Date)*Monthly_Salary+(AND(CY$68&lt;&gt;Hire_Month)*CX135+AND(CY$68=Hire_Month,CX135&gt;0)*CX135*(1+Annual_Cost_of_Living_Adjustment))*(End_Date&gt;=CY$70)</f>
        <v>0</v>
      </c>
      <c r="CZ135" s="460">
        <f>(CZ$70=Hire_Date)*Monthly_Salary+(AND(CZ$68&lt;&gt;Hire_Month)*CY135+AND(CZ$68=Hire_Month,CY135&gt;0)*CY135*(1+Annual_Cost_of_Living_Adjustment))*(End_Date&gt;=CZ$70)</f>
        <v>0</v>
      </c>
      <c r="DA135" s="460">
        <f>(DA$70=Hire_Date)*Monthly_Salary+(AND(DA$68&lt;&gt;Hire_Month)*CZ135+AND(DA$68=Hire_Month,CZ135&gt;0)*CZ135*(1+Annual_Cost_of_Living_Adjustment))*(End_Date&gt;=DA$70)</f>
        <v>0</v>
      </c>
      <c r="DB135" s="460">
        <f>(DB$70=Hire_Date)*Monthly_Salary+(AND(DB$68&lt;&gt;Hire_Month)*DA135+AND(DB$68=Hire_Month,DA135&gt;0)*DA135*(1+Annual_Cost_of_Living_Adjustment))*(End_Date&gt;=DB$70)</f>
        <v>0</v>
      </c>
      <c r="DC135" s="460">
        <f>(DC$70=Hire_Date)*Monthly_Salary+(AND(DC$68&lt;&gt;Hire_Month)*DB135+AND(DC$68=Hire_Month,DB135&gt;0)*DB135*(1+Annual_Cost_of_Living_Adjustment))*(End_Date&gt;=DC$70)</f>
        <v>0</v>
      </c>
      <c r="DD135" s="460">
        <f>(DD$70=Hire_Date)*Monthly_Salary+(AND(DD$68&lt;&gt;Hire_Month)*DC135+AND(DD$68=Hire_Month,DC135&gt;0)*DC135*(1+Annual_Cost_of_Living_Adjustment))*(End_Date&gt;=DD$70)</f>
        <v>0</v>
      </c>
      <c r="DE135" s="460">
        <f>(DE$70=Hire_Date)*Monthly_Salary+(AND(DE$68&lt;&gt;Hire_Month)*DD135+AND(DE$68=Hire_Month,DD135&gt;0)*DD135*(1+Annual_Cost_of_Living_Adjustment))*(End_Date&gt;=DE$70)</f>
        <v>0</v>
      </c>
      <c r="DF135" s="460">
        <f>(DF$70=Hire_Date)*Monthly_Salary+(AND(DF$68&lt;&gt;Hire_Month)*DE135+AND(DF$68=Hire_Month,DE135&gt;0)*DE135*(1+Annual_Cost_of_Living_Adjustment))*(End_Date&gt;=DF$70)</f>
        <v>0</v>
      </c>
      <c r="DG135" s="460">
        <f>(DG$70=Hire_Date)*Monthly_Salary+(AND(DG$68&lt;&gt;Hire_Month)*DF135+AND(DG$68=Hire_Month,DF135&gt;0)*DF135*(1+Annual_Cost_of_Living_Adjustment))*(End_Date&gt;=DG$70)</f>
        <v>0</v>
      </c>
      <c r="DH135" s="460">
        <f>(DH$70=Hire_Date)*Monthly_Salary+(AND(DH$68&lt;&gt;Hire_Month)*DG135+AND(DH$68=Hire_Month,DG135&gt;0)*DG135*(1+Annual_Cost_of_Living_Adjustment))*(End_Date&gt;=DH$70)</f>
        <v>0</v>
      </c>
      <c r="DI135" s="460">
        <f>(DI$70=Hire_Date)*Monthly_Salary+(AND(DI$68&lt;&gt;Hire_Month)*DH135+AND(DI$68=Hire_Month,DH135&gt;0)*DH135*(1+Annual_Cost_of_Living_Adjustment))*(End_Date&gt;=DI$70)</f>
        <v>0</v>
      </c>
      <c r="DJ135" s="460">
        <f>(DJ$70=Hire_Date)*Monthly_Salary+(AND(DJ$68&lt;&gt;Hire_Month)*DI135+AND(DJ$68=Hire_Month,DI135&gt;0)*DI135*(1+Annual_Cost_of_Living_Adjustment))*(End_Date&gt;=DJ$70)</f>
        <v>0</v>
      </c>
      <c r="DK135" s="460">
        <f>(DK$70=Hire_Date)*Monthly_Salary+(AND(DK$68&lt;&gt;Hire_Month)*DJ135+AND(DK$68=Hire_Month,DJ135&gt;0)*DJ135*(1+Annual_Cost_of_Living_Adjustment))*(End_Date&gt;=DK$70)</f>
        <v>0</v>
      </c>
      <c r="DL135" s="460">
        <f>(DL$70=Hire_Date)*Monthly_Salary+(AND(DL$68&lt;&gt;Hire_Month)*DK135+AND(DL$68=Hire_Month,DK135&gt;0)*DK135*(1+Annual_Cost_of_Living_Adjustment))*(End_Date&gt;=DL$70)</f>
        <v>0</v>
      </c>
      <c r="DM135" s="460">
        <f>(DM$70=Hire_Date)*Monthly_Salary+(AND(DM$68&lt;&gt;Hire_Month)*DL135+AND(DM$68=Hire_Month,DL135&gt;0)*DL135*(1+Annual_Cost_of_Living_Adjustment))*(End_Date&gt;=DM$70)</f>
        <v>0</v>
      </c>
      <c r="DN135" s="460">
        <f>(DN$70=Hire_Date)*Monthly_Salary+(AND(DN$68&lt;&gt;Hire_Month)*DM135+AND(DN$68=Hire_Month,DM135&gt;0)*DM135*(1+Annual_Cost_of_Living_Adjustment))*(End_Date&gt;=DN$70)</f>
        <v>0</v>
      </c>
      <c r="DO135" s="460">
        <f>(DO$70=Hire_Date)*Monthly_Salary+(AND(DO$68&lt;&gt;Hire_Month)*DN135+AND(DO$68=Hire_Month,DN135&gt;0)*DN135*(1+Annual_Cost_of_Living_Adjustment))*(End_Date&gt;=DO$70)</f>
        <v>0</v>
      </c>
      <c r="DP135" s="460">
        <f>(DP$70=Hire_Date)*Monthly_Salary+(AND(DP$68&lt;&gt;Hire_Month)*DO135+AND(DP$68=Hire_Month,DO135&gt;0)*DO135*(1+Annual_Cost_of_Living_Adjustment))*(End_Date&gt;=DP$70)</f>
        <v>0</v>
      </c>
      <c r="DQ135" s="460">
        <f>(DQ$70=Hire_Date)*Monthly_Salary+(AND(DQ$68&lt;&gt;Hire_Month)*DP135+AND(DQ$68=Hire_Month,DP135&gt;0)*DP135*(1+Annual_Cost_of_Living_Adjustment))*(End_Date&gt;=DQ$70)</f>
        <v>0</v>
      </c>
      <c r="DR135" s="460">
        <f>(DR$70=Hire_Date)*Monthly_Salary+(AND(DR$68&lt;&gt;Hire_Month)*DQ135+AND(DR$68=Hire_Month,DQ135&gt;0)*DQ135*(1+Annual_Cost_of_Living_Adjustment))*(End_Date&gt;=DR$70)</f>
        <v>0</v>
      </c>
      <c r="DS135" s="460">
        <f>(DS$70=Hire_Date)*Monthly_Salary+(AND(DS$68&lt;&gt;Hire_Month)*DR135+AND(DS$68=Hire_Month,DR135&gt;0)*DR135*(1+Annual_Cost_of_Living_Adjustment))*(End_Date&gt;=DS$70)</f>
        <v>0</v>
      </c>
      <c r="DT135" s="460">
        <f>(DT$70=Hire_Date)*Monthly_Salary+(AND(DT$68&lt;&gt;Hire_Month)*DS135+AND(DT$68=Hire_Month,DS135&gt;0)*DS135*(1+Annual_Cost_of_Living_Adjustment))*(End_Date&gt;=DT$70)</f>
        <v>0</v>
      </c>
      <c r="DU135" s="460">
        <f>(DU$70=Hire_Date)*Monthly_Salary+(AND(DU$68&lt;&gt;Hire_Month)*DT135+AND(DU$68=Hire_Month,DT135&gt;0)*DT135*(1+Annual_Cost_of_Living_Adjustment))*(End_Date&gt;=DU$70)</f>
        <v>0</v>
      </c>
      <c r="DV135" s="460">
        <f>(DV$70=Hire_Date)*Monthly_Salary+(AND(DV$68&lt;&gt;Hire_Month)*DU135+AND(DV$68=Hire_Month,DU135&gt;0)*DU135*(1+Annual_Cost_of_Living_Adjustment))*(End_Date&gt;=DV$70)</f>
        <v>0</v>
      </c>
      <c r="DW135" s="460">
        <f>(DW$70=Hire_Date)*Monthly_Salary+(AND(DW$68&lt;&gt;Hire_Month)*DV135+AND(DW$68=Hire_Month,DV135&gt;0)*DV135*(1+Annual_Cost_of_Living_Adjustment))*(End_Date&gt;=DW$70)</f>
        <v>0</v>
      </c>
      <c r="DX135" s="460">
        <f>(DX$70=Hire_Date)*Monthly_Salary+(AND(DX$68&lt;&gt;Hire_Month)*DW135+AND(DX$68=Hire_Month,DW135&gt;0)*DW135*(1+Annual_Cost_of_Living_Adjustment))*(End_Date&gt;=DX$70)</f>
        <v>0</v>
      </c>
      <c r="DY135" s="460">
        <f>(DY$70=Hire_Date)*Monthly_Salary+(AND(DY$68&lt;&gt;Hire_Month)*DX135+AND(DY$68=Hire_Month,DX135&gt;0)*DX135*(1+Annual_Cost_of_Living_Adjustment))*(End_Date&gt;=DY$70)</f>
        <v>0</v>
      </c>
      <c r="DZ135" s="460">
        <f>(DZ$70=Hire_Date)*Monthly_Salary+(AND(DZ$68&lt;&gt;Hire_Month)*DY135+AND(DZ$68=Hire_Month,DY135&gt;0)*DY135*(1+Annual_Cost_of_Living_Adjustment))*(End_Date&gt;=DZ$70)</f>
        <v>0</v>
      </c>
      <c r="EA135" s="460">
        <f>(EA$70=Hire_Date)*Monthly_Salary+(AND(EA$68&lt;&gt;Hire_Month)*DZ135+AND(EA$68=Hire_Month,DZ135&gt;0)*DZ135*(1+Annual_Cost_of_Living_Adjustment))*(End_Date&gt;=EA$70)</f>
        <v>0</v>
      </c>
      <c r="EB135" s="460">
        <f>(EB$70=Hire_Date)*Monthly_Salary+(AND(EB$68&lt;&gt;Hire_Month)*EA135+AND(EB$68=Hire_Month,EA135&gt;0)*EA135*(1+Annual_Cost_of_Living_Adjustment))*(End_Date&gt;=EB$70)</f>
        <v>0</v>
      </c>
      <c r="EC135" s="460">
        <f>(EC$70=Hire_Date)*Monthly_Salary+(AND(EC$68&lt;&gt;Hire_Month)*EB135+AND(EC$68=Hire_Month,EB135&gt;0)*EB135*(1+Annual_Cost_of_Living_Adjustment))*(End_Date&gt;=EC$70)</f>
        <v>0</v>
      </c>
      <c r="ED135" s="460">
        <f>(ED$70=Hire_Date)*Monthly_Salary+(AND(ED$68&lt;&gt;Hire_Month)*EC135+AND(ED$68=Hire_Month,EC135&gt;0)*EC135*(1+Annual_Cost_of_Living_Adjustment))*(End_Date&gt;=ED$70)</f>
        <v>0</v>
      </c>
      <c r="EE135" s="460">
        <f>(EE$70=Hire_Date)*Monthly_Salary+(AND(EE$68&lt;&gt;Hire_Month)*ED135+AND(EE$68=Hire_Month,ED135&gt;0)*ED135*(1+Annual_Cost_of_Living_Adjustment))*(End_Date&gt;=EE$70)</f>
        <v>0</v>
      </c>
      <c r="EF135" s="461">
        <f>(EF$70=Hire_Date)*Monthly_Salary+(AND(EF$68&lt;&gt;Hire_Month)*EE135+AND(EF$68=Hire_Month,EE135&gt;0)*EE135*(1+Annual_Cost_of_Living_Adjustment))*(End_Date&gt;=EF$70)</f>
        <v>0</v>
      </c>
      <c r="EG135" s="461">
        <f>(EG$70=Hire_Date)*Monthly_Salary+(AND(EG$68&lt;&gt;Hire_Month)*EF135+AND(EG$68=Hire_Month,EF135&gt;0)*EF135*(1+Annual_Cost_of_Living_Adjustment))*(End_Date&gt;=EG$70)</f>
        <v>0</v>
      </c>
      <c r="EH135" s="461">
        <f>(EH$70=Hire_Date)*Monthly_Salary+(AND(EH$68&lt;&gt;Hire_Month)*EG135+AND(EH$68=Hire_Month,EG135&gt;0)*EG135*(1+Annual_Cost_of_Living_Adjustment))*(End_Date&gt;=EH$70)</f>
        <v>0</v>
      </c>
      <c r="EI135" s="461">
        <f>(EI$70=Hire_Date)*Monthly_Salary+(AND(EI$68&lt;&gt;Hire_Month)*EH135+AND(EI$68=Hire_Month,EH135&gt;0)*EH135*(1+Annual_Cost_of_Living_Adjustment))*(End_Date&gt;=EI$70)</f>
        <v>0</v>
      </c>
      <c r="EJ135" s="461">
        <f>(EJ$70=Hire_Date)*Monthly_Salary+(AND(EJ$68&lt;&gt;Hire_Month)*EI135+AND(EJ$68=Hire_Month,EI135&gt;0)*EI135*(1+Annual_Cost_of_Living_Adjustment))*(End_Date&gt;=EJ$70)</f>
        <v>0</v>
      </c>
      <c r="EK135" s="461">
        <f>(EK$70=Hire_Date)*Monthly_Salary+(AND(EK$68&lt;&gt;Hire_Month)*EJ135+AND(EK$68=Hire_Month,EJ135&gt;0)*EJ135*(1+Annual_Cost_of_Living_Adjustment))*(End_Date&gt;=EK$70)</f>
        <v>0</v>
      </c>
      <c r="EL135" s="461">
        <f>(EL$70=Hire_Date)*Monthly_Salary+(AND(EL$68&lt;&gt;Hire_Month)*EK135+AND(EL$68=Hire_Month,EK135&gt;0)*EK135*(1+Annual_Cost_of_Living_Adjustment))*(End_Date&gt;=EL$70)</f>
        <v>0</v>
      </c>
      <c r="EM135" s="461">
        <f>(EM$70=Hire_Date)*Monthly_Salary+(AND(EM$68&lt;&gt;Hire_Month)*EL135+AND(EM$68=Hire_Month,EL135&gt;0)*EL135*(1+Annual_Cost_of_Living_Adjustment))*(End_Date&gt;=EM$70)</f>
        <v>0</v>
      </c>
      <c r="EN135" s="461">
        <f>(EN$70=Hire_Date)*Monthly_Salary+(AND(EN$68&lt;&gt;Hire_Month)*EM135+AND(EN$68=Hire_Month,EM135&gt;0)*EM135*(1+Annual_Cost_of_Living_Adjustment))*(End_Date&gt;=EN$70)</f>
        <v>0</v>
      </c>
      <c r="EO135" s="461">
        <f>(EO$70=Hire_Date)*Monthly_Salary+(AND(EO$68&lt;&gt;Hire_Month)*EN135+AND(EO$68=Hire_Month,EN135&gt;0)*EN135*(1+Annual_Cost_of_Living_Adjustment))*(End_Date&gt;=EO$70)</f>
        <v>0</v>
      </c>
      <c r="EP135" s="461">
        <f>(EP$70=Hire_Date)*Monthly_Salary+(AND(EP$68&lt;&gt;Hire_Month)*EO135+AND(EP$68=Hire_Month,EO135&gt;0)*EO135*(1+Annual_Cost_of_Living_Adjustment))*(End_Date&gt;=EP$70)</f>
        <v>0</v>
      </c>
      <c r="EQ135" s="461">
        <f>(EQ$70=Hire_Date)*Monthly_Salary+(AND(EQ$68&lt;&gt;Hire_Month)*EP135+AND(EQ$68=Hire_Month,EP135&gt;0)*EP135*(1+Annual_Cost_of_Living_Adjustment))*(End_Date&gt;=EQ$70)</f>
        <v>0</v>
      </c>
      <c r="ER135" s="461">
        <f>(ER$70=Hire_Date)*Monthly_Salary+(AND(ER$68&lt;&gt;Hire_Month)*EQ135+AND(ER$68=Hire_Month,EQ135&gt;0)*EQ135*(1+Annual_Cost_of_Living_Adjustment))*(End_Date&gt;=ER$70)</f>
        <v>0</v>
      </c>
      <c r="ES135" s="371"/>
      <c r="ET135" s="1"/>
      <c r="EU135" s="390"/>
      <c r="EV135" s="462" t="str">
        <f t="shared" si="100"/>
        <v/>
      </c>
      <c r="EW135" s="463">
        <f>($K135&lt;DATE(Starting_Year,1,1))*1</f>
        <v>0</v>
      </c>
      <c r="EX135" s="463">
        <f>+COUNTIF(Q135,"&gt;0")*FTE</f>
        <v>0</v>
      </c>
      <c r="EY135" s="463">
        <f>+COUNTIF(R135,"&gt;0")*FTE</f>
        <v>0</v>
      </c>
      <c r="EZ135" s="463">
        <f>+COUNTIF(S135,"&gt;0")*FTE</f>
        <v>0</v>
      </c>
      <c r="FA135" s="463">
        <f>+COUNTIF(T135,"&gt;0")*FTE</f>
        <v>0</v>
      </c>
      <c r="FB135" s="463">
        <f>+COUNTIF(U135,"&gt;0")*FTE</f>
        <v>0</v>
      </c>
      <c r="FC135" s="463">
        <f>+COUNTIF(V135,"&gt;0")*FTE</f>
        <v>0</v>
      </c>
      <c r="FD135" s="463">
        <f>+COUNTIF(W135,"&gt;0")*FTE</f>
        <v>0</v>
      </c>
      <c r="FE135" s="463">
        <f>+COUNTIF(X135,"&gt;0")*FTE</f>
        <v>0</v>
      </c>
      <c r="FF135" s="463">
        <f>+COUNTIF(Y135,"&gt;0")*FTE</f>
        <v>0</v>
      </c>
      <c r="FG135" s="463">
        <f>+COUNTIF(Z135,"&gt;0")*FTE</f>
        <v>0</v>
      </c>
      <c r="FH135" s="463">
        <f>+COUNTIF(AA135,"&gt;0")*FTE</f>
        <v>0</v>
      </c>
      <c r="FI135" s="463">
        <f>+COUNTIF(AB135,"&gt;0")*FTE</f>
        <v>0</v>
      </c>
      <c r="FJ135" s="463">
        <f>+COUNTIF(AC135,"&gt;0")*FTE</f>
        <v>0</v>
      </c>
      <c r="FK135" s="463">
        <f>+COUNTIF(AD135,"&gt;0")*FTE</f>
        <v>0</v>
      </c>
      <c r="FL135" s="463">
        <f>+COUNTIF(AE135,"&gt;0")*FTE</f>
        <v>0</v>
      </c>
      <c r="FM135" s="463">
        <f>+COUNTIF(AF135,"&gt;0")*FTE</f>
        <v>0</v>
      </c>
      <c r="FN135" s="463">
        <f>+COUNTIF(AG135,"&gt;0")*FTE</f>
        <v>0</v>
      </c>
      <c r="FO135" s="463">
        <f>+COUNTIF(AH135,"&gt;0")*FTE</f>
        <v>0</v>
      </c>
      <c r="FP135" s="463">
        <f>+COUNTIF(AI135,"&gt;0")*FTE</f>
        <v>0</v>
      </c>
      <c r="FQ135" s="463">
        <f>+COUNTIF(AJ135,"&gt;0")*FTE</f>
        <v>0</v>
      </c>
      <c r="FR135" s="463">
        <f>+COUNTIF(AK135,"&gt;0")*FTE</f>
        <v>0</v>
      </c>
      <c r="FS135" s="463">
        <f>+COUNTIF(AL135,"&gt;0")*FTE</f>
        <v>0</v>
      </c>
      <c r="FT135" s="463">
        <f>+COUNTIF(AM135,"&gt;0")*FTE</f>
        <v>0</v>
      </c>
      <c r="FU135" s="463">
        <f>+COUNTIF(AN135,"&gt;0")*FTE</f>
        <v>0</v>
      </c>
      <c r="FV135" s="463">
        <f>+COUNTIF(AO135,"&gt;0")*FTE</f>
        <v>0</v>
      </c>
      <c r="FW135" s="463">
        <f>+COUNTIF(AP135,"&gt;0")*FTE</f>
        <v>0</v>
      </c>
      <c r="FX135" s="463">
        <f>+COUNTIF(AQ135,"&gt;0")*FTE</f>
        <v>0</v>
      </c>
      <c r="FY135" s="463">
        <f>+COUNTIF(AR135,"&gt;0")*FTE</f>
        <v>0</v>
      </c>
      <c r="FZ135" s="463">
        <f>+COUNTIF(AS135,"&gt;0")*FTE</f>
        <v>0</v>
      </c>
      <c r="GA135" s="463">
        <f>+COUNTIF(AT135,"&gt;0")*FTE</f>
        <v>0</v>
      </c>
      <c r="GB135" s="463">
        <f>+COUNTIF(AU135,"&gt;0")*FTE</f>
        <v>0</v>
      </c>
      <c r="GC135" s="463">
        <f>+COUNTIF(AV135,"&gt;0")*FTE</f>
        <v>0</v>
      </c>
      <c r="GD135" s="463">
        <f>+COUNTIF(AW135,"&gt;0")*FTE</f>
        <v>0</v>
      </c>
      <c r="GE135" s="463">
        <f>+COUNTIF(AX135,"&gt;0")*FTE</f>
        <v>0</v>
      </c>
      <c r="GF135" s="463">
        <f>+COUNTIF(AY135,"&gt;0")*FTE</f>
        <v>0</v>
      </c>
      <c r="GG135" s="463">
        <f>+COUNTIF(AZ135,"&gt;0")*FTE</f>
        <v>0</v>
      </c>
      <c r="GH135" s="463">
        <f>+COUNTIF(BA135,"&gt;0")*FTE</f>
        <v>0</v>
      </c>
      <c r="GI135" s="463">
        <f>+COUNTIF(BB135,"&gt;0")*FTE</f>
        <v>0</v>
      </c>
      <c r="GJ135" s="463">
        <f>+COUNTIF(BC135,"&gt;0")*FTE</f>
        <v>0</v>
      </c>
      <c r="GK135" s="463">
        <f>+COUNTIF(BD135,"&gt;0")*FTE</f>
        <v>0</v>
      </c>
      <c r="GL135" s="463">
        <f>+COUNTIF(BE135,"&gt;0")*FTE</f>
        <v>0</v>
      </c>
      <c r="GM135" s="463">
        <f>+COUNTIF(BF135,"&gt;0")*FTE</f>
        <v>0</v>
      </c>
      <c r="GN135" s="463">
        <f>+COUNTIF(BG135,"&gt;0")*FTE</f>
        <v>0</v>
      </c>
      <c r="GO135" s="463">
        <f>+COUNTIF(BH135,"&gt;0")*FTE</f>
        <v>0</v>
      </c>
      <c r="GP135" s="463">
        <f>+COUNTIF(BI135,"&gt;0")*FTE</f>
        <v>0</v>
      </c>
      <c r="GQ135" s="463">
        <f>+COUNTIF(BJ135,"&gt;0")*FTE</f>
        <v>0</v>
      </c>
      <c r="GR135" s="463">
        <f>+COUNTIF(BK135,"&gt;0")*FTE</f>
        <v>0</v>
      </c>
      <c r="GS135" s="463">
        <f>+COUNTIF(BL135,"&gt;0")*FTE</f>
        <v>0</v>
      </c>
      <c r="GT135" s="463">
        <f>+COUNTIF(BM135,"&gt;0")*FTE</f>
        <v>0</v>
      </c>
      <c r="GU135" s="463">
        <f>+COUNTIF(BN135,"&gt;0")*FTE</f>
        <v>0</v>
      </c>
      <c r="GV135" s="463">
        <f>+COUNTIF(BO135,"&gt;0")*FTE</f>
        <v>0</v>
      </c>
      <c r="GW135" s="463">
        <f>+COUNTIF(BP135,"&gt;0")*FTE</f>
        <v>0</v>
      </c>
      <c r="GX135" s="463">
        <f>+COUNTIF(BQ135,"&gt;0")*FTE</f>
        <v>0</v>
      </c>
      <c r="GY135" s="463">
        <f>+COUNTIF(BR135,"&gt;0")*FTE</f>
        <v>0</v>
      </c>
      <c r="GZ135" s="463">
        <f>+COUNTIF(BS135,"&gt;0")*FTE</f>
        <v>0</v>
      </c>
      <c r="HA135" s="463">
        <f>+COUNTIF(BT135,"&gt;0")*FTE</f>
        <v>0</v>
      </c>
      <c r="HB135" s="463">
        <f>+COUNTIF(BU135,"&gt;0")*FTE</f>
        <v>0</v>
      </c>
      <c r="HC135" s="463">
        <f>+COUNTIF(BV135,"&gt;0")*FTE</f>
        <v>0</v>
      </c>
      <c r="HD135" s="463">
        <f>+COUNTIF(BW135,"&gt;0")*FTE</f>
        <v>0</v>
      </c>
      <c r="HE135" s="463">
        <f>+COUNTIF(BX135,"&gt;0")*FTE</f>
        <v>0</v>
      </c>
      <c r="HF135" s="463">
        <f>+COUNTIF(BY135,"&gt;0")*FTE</f>
        <v>0</v>
      </c>
      <c r="HG135" s="463">
        <f>+COUNTIF(BZ135,"&gt;0")*FTE</f>
        <v>0</v>
      </c>
      <c r="HH135" s="463">
        <f>+COUNTIF(CA135,"&gt;0")*FTE</f>
        <v>0</v>
      </c>
      <c r="HI135" s="463">
        <f>+COUNTIF(CB135,"&gt;0")*FTE</f>
        <v>0</v>
      </c>
      <c r="HJ135" s="463">
        <f>+COUNTIF(CC135,"&gt;0")*FTE</f>
        <v>0</v>
      </c>
      <c r="HK135" s="463">
        <f>+COUNTIF(CD135,"&gt;0")*FTE</f>
        <v>0</v>
      </c>
      <c r="HL135" s="463">
        <f>+COUNTIF(CE135,"&gt;0")*FTE</f>
        <v>0</v>
      </c>
      <c r="HM135" s="463">
        <f>+COUNTIF(CF135,"&gt;0")*FTE</f>
        <v>0</v>
      </c>
      <c r="HN135" s="463">
        <f>+COUNTIF(CG135,"&gt;0")*FTE</f>
        <v>0</v>
      </c>
      <c r="HO135" s="463">
        <f>+COUNTIF(CH135,"&gt;0")*FTE</f>
        <v>0</v>
      </c>
      <c r="HP135" s="463">
        <f>+COUNTIF(CI135,"&gt;0")*FTE</f>
        <v>0</v>
      </c>
      <c r="HQ135" s="463">
        <f>+COUNTIF(CJ135,"&gt;0")*FTE</f>
        <v>0</v>
      </c>
      <c r="HR135" s="463">
        <f>+COUNTIF(CK135,"&gt;0")*FTE</f>
        <v>0</v>
      </c>
      <c r="HS135" s="463">
        <f>+COUNTIF(CL135,"&gt;0")*FTE</f>
        <v>0</v>
      </c>
      <c r="HT135" s="463">
        <f>+COUNTIF(CM135,"&gt;0")*FTE</f>
        <v>0</v>
      </c>
      <c r="HU135" s="463">
        <f>+COUNTIF(CN135,"&gt;0")*FTE</f>
        <v>0</v>
      </c>
      <c r="HV135" s="463">
        <f>+COUNTIF(CO135,"&gt;0")*FTE</f>
        <v>0</v>
      </c>
      <c r="HW135" s="463">
        <f>+COUNTIF(CP135,"&gt;0")*FTE</f>
        <v>0</v>
      </c>
      <c r="HX135" s="463">
        <f>+COUNTIF(CQ135,"&gt;0")*FTE</f>
        <v>0</v>
      </c>
      <c r="HY135" s="463">
        <f>+COUNTIF(CR135,"&gt;0")*FTE</f>
        <v>0</v>
      </c>
      <c r="HZ135" s="463">
        <f>+COUNTIF(CS135,"&gt;0")*FTE</f>
        <v>0</v>
      </c>
      <c r="IA135" s="463">
        <f>+COUNTIF(CT135,"&gt;0")*FTE</f>
        <v>0</v>
      </c>
      <c r="IB135" s="463">
        <f>+COUNTIF(CU135,"&gt;0")*FTE</f>
        <v>0</v>
      </c>
      <c r="IC135" s="463">
        <f>+COUNTIF(CV135,"&gt;0")*FTE</f>
        <v>0</v>
      </c>
      <c r="ID135" s="463">
        <f>+COUNTIF(CW135,"&gt;0")*FTE</f>
        <v>0</v>
      </c>
      <c r="IE135" s="463">
        <f>+COUNTIF(CX135,"&gt;0")*FTE</f>
        <v>0</v>
      </c>
      <c r="IF135" s="463">
        <f>+COUNTIF(CY135,"&gt;0")*FTE</f>
        <v>0</v>
      </c>
      <c r="IG135" s="463">
        <f>+COUNTIF(CZ135,"&gt;0")*FTE</f>
        <v>0</v>
      </c>
      <c r="IH135" s="463">
        <f>+COUNTIF(DA135,"&gt;0")*FTE</f>
        <v>0</v>
      </c>
      <c r="II135" s="463">
        <f>+COUNTIF(DB135,"&gt;0")*FTE</f>
        <v>0</v>
      </c>
      <c r="IJ135" s="463">
        <f>+COUNTIF(DC135,"&gt;0")*FTE</f>
        <v>0</v>
      </c>
      <c r="IK135" s="463">
        <f>+COUNTIF(DD135,"&gt;0")*FTE</f>
        <v>0</v>
      </c>
      <c r="IL135" s="463">
        <f>+COUNTIF(DE135,"&gt;0")*FTE</f>
        <v>0</v>
      </c>
      <c r="IM135" s="463">
        <f>+COUNTIF(DF135,"&gt;0")*FTE</f>
        <v>0</v>
      </c>
      <c r="IN135" s="463">
        <f>+COUNTIF(DG135,"&gt;0")*FTE</f>
        <v>0</v>
      </c>
      <c r="IO135" s="463">
        <f>+COUNTIF(DH135,"&gt;0")*FTE</f>
        <v>0</v>
      </c>
      <c r="IP135" s="463">
        <f>+COUNTIF(DI135,"&gt;0")*FTE</f>
        <v>0</v>
      </c>
      <c r="IQ135" s="463">
        <f>+COUNTIF(DJ135,"&gt;0")*FTE</f>
        <v>0</v>
      </c>
      <c r="IR135" s="463">
        <f>+COUNTIF(DK135,"&gt;0")*FTE</f>
        <v>0</v>
      </c>
      <c r="IS135" s="463">
        <f>+COUNTIF(DL135,"&gt;0")*FTE</f>
        <v>0</v>
      </c>
      <c r="IT135" s="463">
        <f>+COUNTIF(DM135,"&gt;0")*FTE</f>
        <v>0</v>
      </c>
      <c r="IU135" s="463">
        <f>+COUNTIF(DN135,"&gt;0")*FTE</f>
        <v>0</v>
      </c>
      <c r="IV135" s="463">
        <f>+COUNTIF(DO135,"&gt;0")*FTE</f>
        <v>0</v>
      </c>
      <c r="IW135" s="463">
        <f>+COUNTIF(DP135,"&gt;0")*FTE</f>
        <v>0</v>
      </c>
      <c r="IX135" s="463">
        <f>+COUNTIF(DQ135,"&gt;0")*FTE</f>
        <v>0</v>
      </c>
      <c r="IY135" s="463">
        <f>+COUNTIF(DR135,"&gt;0")*FTE</f>
        <v>0</v>
      </c>
      <c r="IZ135" s="463">
        <f>+COUNTIF(DS135,"&gt;0")*FTE</f>
        <v>0</v>
      </c>
      <c r="JA135" s="463">
        <f>+COUNTIF(DT135,"&gt;0")*FTE</f>
        <v>0</v>
      </c>
      <c r="JB135" s="463">
        <f>+COUNTIF(DU135,"&gt;0")*FTE</f>
        <v>0</v>
      </c>
      <c r="JC135" s="463">
        <f>+COUNTIF(DV135,"&gt;0")*FTE</f>
        <v>0</v>
      </c>
      <c r="JD135" s="463">
        <f>+COUNTIF(DW135,"&gt;0")*FTE</f>
        <v>0</v>
      </c>
      <c r="JE135" s="463">
        <f>+COUNTIF(DX135,"&gt;0")*FTE</f>
        <v>0</v>
      </c>
      <c r="JF135" s="463">
        <f>+COUNTIF(DY135,"&gt;0")*FTE</f>
        <v>0</v>
      </c>
      <c r="JG135" s="463">
        <f>+COUNTIF(DZ135,"&gt;0")*FTE</f>
        <v>0</v>
      </c>
      <c r="JH135" s="463">
        <f>+COUNTIF(EA135,"&gt;0")*FTE</f>
        <v>0</v>
      </c>
      <c r="JI135" s="463">
        <f>+COUNTIF(EB135,"&gt;0")*FTE</f>
        <v>0</v>
      </c>
      <c r="JJ135" s="463">
        <f>+COUNTIF(EC135,"&gt;0")*FTE</f>
        <v>0</v>
      </c>
      <c r="JK135" s="463">
        <f>+COUNTIF(ED135,"&gt;0")*FTE</f>
        <v>0</v>
      </c>
      <c r="JL135" s="463">
        <f>+COUNTIF(EE135,"&gt;0")*FTE</f>
        <v>0</v>
      </c>
      <c r="JM135" s="463">
        <f>+COUNTIF(EF135,"&gt;0")*FTE</f>
        <v>0</v>
      </c>
      <c r="JN135" s="463">
        <f>+COUNTIF(EG135,"&gt;0")*FTE</f>
        <v>0</v>
      </c>
      <c r="JO135" s="463">
        <f>+COUNTIF(EH135,"&gt;0")*FTE</f>
        <v>0</v>
      </c>
      <c r="JP135" s="463">
        <f>+COUNTIF(EI135,"&gt;0")*FTE</f>
        <v>0</v>
      </c>
      <c r="JQ135" s="463">
        <f>+COUNTIF(EJ135,"&gt;0")*FTE</f>
        <v>0</v>
      </c>
      <c r="JR135" s="463">
        <f>+COUNTIF(EK135,"&gt;0")*FTE</f>
        <v>0</v>
      </c>
      <c r="JS135" s="463">
        <f>+COUNTIF(EL135,"&gt;0")*FTE</f>
        <v>0</v>
      </c>
      <c r="JT135" s="463">
        <f>+COUNTIF(EM135,"&gt;0")*FTE</f>
        <v>0</v>
      </c>
      <c r="JU135" s="463">
        <f>+COUNTIF(EN135,"&gt;0")*FTE</f>
        <v>0</v>
      </c>
      <c r="JV135" s="463">
        <f>+COUNTIF(EO135,"&gt;0")*FTE</f>
        <v>0</v>
      </c>
      <c r="JW135" s="463">
        <f>+COUNTIF(EP135,"&gt;0")*FTE</f>
        <v>0</v>
      </c>
      <c r="JX135" s="463">
        <f>+COUNTIF(EQ135,"&gt;0")*FTE</f>
        <v>0</v>
      </c>
      <c r="JY135" s="463">
        <f>+COUNTIF(ER135,"&gt;0")*FTE</f>
        <v>0</v>
      </c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</row>
    <row r="136" ht="12.75" customHeight="1">
      <c r="A136" s="467"/>
      <c r="B136" s="464"/>
      <c r="C136" s="452"/>
      <c r="D136" s="202"/>
      <c r="E136" s="453"/>
      <c r="F136" s="202"/>
      <c r="G136" s="202"/>
      <c r="H136" s="202"/>
      <c r="I136" s="202"/>
      <c r="J136" s="454"/>
      <c r="K136" s="465">
        <f>+DATE((Starting_Year+F136-1)*ISNUMBER(F136)+2099*ISBLANK(F136),G136*ISNUMBER(G136)+12*ISBLANK(G136),1)</f>
        <v>73020</v>
      </c>
      <c r="L136" s="466">
        <f>+DATE((Starting_Year+H136-1)*ISNUMBER(H136)+2099*ISBLANK(H136),I136*ISNUMBER(I136)+12*ISBLANK(I136),1)</f>
        <v>73020</v>
      </c>
      <c r="M136" s="171">
        <f t="shared" si="98"/>
        <v>0</v>
      </c>
      <c r="N136" s="458" t="str">
        <f t="shared" si="99"/>
        <v/>
      </c>
      <c r="O136" s="82"/>
      <c r="P136" s="459"/>
      <c r="Q136" s="460">
        <f>(Q$70&gt;=Hire_Date)*Monthly_Salary+(AND(Q$68&lt;&gt;Hire_Month)*P136+AND(Q$68=Hire_Month,P136&gt;0)*P136*(1+Annual_Cost_of_Living_Adjustment))*(End_Date&gt;=Q$70)</f>
        <v>0</v>
      </c>
      <c r="R136" s="460">
        <f>(R$70=Hire_Date)*Monthly_Salary+(AND(R$68&lt;&gt;Hire_Month)*Q136+AND(R$68=Hire_Month,Q136&gt;0)*Q136*(1+Annual_Cost_of_Living_Adjustment))*(End_Date&gt;=R$70)</f>
        <v>0</v>
      </c>
      <c r="S136" s="460">
        <f>(S$70=Hire_Date)*Monthly_Salary+(AND(S$68&lt;&gt;Hire_Month)*R136+AND(S$68=Hire_Month,R136&gt;0)*R136*(1+Annual_Cost_of_Living_Adjustment))*(End_Date&gt;=S$70)</f>
        <v>0</v>
      </c>
      <c r="T136" s="460">
        <f>(T$70=Hire_Date)*Monthly_Salary+(AND(T$68&lt;&gt;Hire_Month)*S136+AND(T$68=Hire_Month,S136&gt;0)*S136*(1+Annual_Cost_of_Living_Adjustment))*(End_Date&gt;=T$70)</f>
        <v>0</v>
      </c>
      <c r="U136" s="460">
        <f>(U$70=Hire_Date)*Monthly_Salary+(AND(U$68&lt;&gt;Hire_Month)*T136+AND(U$68=Hire_Month,T136&gt;0)*T136*(1+Annual_Cost_of_Living_Adjustment))*(End_Date&gt;=U$70)</f>
        <v>0</v>
      </c>
      <c r="V136" s="460">
        <f>(V$70=Hire_Date)*Monthly_Salary+(AND(V$68&lt;&gt;Hire_Month)*U136+AND(V$68=Hire_Month,U136&gt;0)*U136*(1+Annual_Cost_of_Living_Adjustment))*(End_Date&gt;=V$70)</f>
        <v>0</v>
      </c>
      <c r="W136" s="460">
        <f>(W$70=Hire_Date)*Monthly_Salary+(AND(W$68&lt;&gt;Hire_Month)*V136+AND(W$68=Hire_Month,V136&gt;0)*V136*(1+Annual_Cost_of_Living_Adjustment))*(End_Date&gt;=W$70)</f>
        <v>0</v>
      </c>
      <c r="X136" s="460">
        <f>(X$70=Hire_Date)*Monthly_Salary+(AND(X$68&lt;&gt;Hire_Month)*W136+AND(X$68=Hire_Month,W136&gt;0)*W136*(1+Annual_Cost_of_Living_Adjustment))*(End_Date&gt;=X$70)</f>
        <v>0</v>
      </c>
      <c r="Y136" s="460">
        <f>(Y$70=Hire_Date)*Monthly_Salary+(AND(Y$68&lt;&gt;Hire_Month)*X136+AND(Y$68=Hire_Month,X136&gt;0)*X136*(1+Annual_Cost_of_Living_Adjustment))*(End_Date&gt;=Y$70)</f>
        <v>0</v>
      </c>
      <c r="Z136" s="460">
        <f>(Z$70=Hire_Date)*Monthly_Salary+(AND(Z$68&lt;&gt;Hire_Month)*Y136+AND(Z$68=Hire_Month,Y136&gt;0)*Y136*(1+Annual_Cost_of_Living_Adjustment))*(End_Date&gt;=Z$70)</f>
        <v>0</v>
      </c>
      <c r="AA136" s="460">
        <f>(AA$70=Hire_Date)*Monthly_Salary+(AND(AA$68&lt;&gt;Hire_Month)*Z136+AND(AA$68=Hire_Month,Z136&gt;0)*Z136*(1+Annual_Cost_of_Living_Adjustment))*(End_Date&gt;=AA$70)</f>
        <v>0</v>
      </c>
      <c r="AB136" s="460">
        <f>(AB$70=Hire_Date)*Monthly_Salary+(AND(AB$68&lt;&gt;Hire_Month)*AA136+AND(AB$68=Hire_Month,AA136&gt;0)*AA136*(1+Annual_Cost_of_Living_Adjustment))*(End_Date&gt;=AB$70)</f>
        <v>0</v>
      </c>
      <c r="AC136" s="460">
        <f>(AC$70=Hire_Date)*Monthly_Salary+(AND(AC$68&lt;&gt;Hire_Month)*AB136+AND(AC$68=Hire_Month,AB136&gt;0)*AB136*(1+Annual_Cost_of_Living_Adjustment))*(End_Date&gt;=AC$70)</f>
        <v>0</v>
      </c>
      <c r="AD136" s="460">
        <f>(AD$70=Hire_Date)*Monthly_Salary+(AND(AD$68&lt;&gt;Hire_Month)*AC136+AND(AD$68=Hire_Month,AC136&gt;0)*AC136*(1+Annual_Cost_of_Living_Adjustment))*(End_Date&gt;=AD$70)</f>
        <v>0</v>
      </c>
      <c r="AE136" s="460">
        <f>(AE$70=Hire_Date)*Monthly_Salary+(AND(AE$68&lt;&gt;Hire_Month)*AD136+AND(AE$68=Hire_Month,AD136&gt;0)*AD136*(1+Annual_Cost_of_Living_Adjustment))*(End_Date&gt;=AE$70)</f>
        <v>0</v>
      </c>
      <c r="AF136" s="460">
        <f>(AF$70=Hire_Date)*Monthly_Salary+(AND(AF$68&lt;&gt;Hire_Month)*AE136+AND(AF$68=Hire_Month,AE136&gt;0)*AE136*(1+Annual_Cost_of_Living_Adjustment))*(End_Date&gt;=AF$70)</f>
        <v>0</v>
      </c>
      <c r="AG136" s="460">
        <f>(AG$70=Hire_Date)*Monthly_Salary+(AND(AG$68&lt;&gt;Hire_Month)*AF136+AND(AG$68=Hire_Month,AF136&gt;0)*AF136*(1+Annual_Cost_of_Living_Adjustment))*(End_Date&gt;=AG$70)</f>
        <v>0</v>
      </c>
      <c r="AH136" s="460">
        <f>(AH$70=Hire_Date)*Monthly_Salary+(AND(AH$68&lt;&gt;Hire_Month)*AG136+AND(AH$68=Hire_Month,AG136&gt;0)*AG136*(1+Annual_Cost_of_Living_Adjustment))*(End_Date&gt;=AH$70)</f>
        <v>0</v>
      </c>
      <c r="AI136" s="460">
        <f>(AI$70=Hire_Date)*Monthly_Salary+(AND(AI$68&lt;&gt;Hire_Month)*AH136+AND(AI$68=Hire_Month,AH136&gt;0)*AH136*(1+Annual_Cost_of_Living_Adjustment))*(End_Date&gt;=AI$70)</f>
        <v>0</v>
      </c>
      <c r="AJ136" s="460">
        <f>(AJ$70=Hire_Date)*Monthly_Salary+(AND(AJ$68&lt;&gt;Hire_Month)*AI136+AND(AJ$68=Hire_Month,AI136&gt;0)*AI136*(1+Annual_Cost_of_Living_Adjustment))*(End_Date&gt;=AJ$70)</f>
        <v>0</v>
      </c>
      <c r="AK136" s="460">
        <f>(AK$70=Hire_Date)*Monthly_Salary+(AND(AK$68&lt;&gt;Hire_Month)*AJ136+AND(AK$68=Hire_Month,AJ136&gt;0)*AJ136*(1+Annual_Cost_of_Living_Adjustment))*(End_Date&gt;=AK$70)</f>
        <v>0</v>
      </c>
      <c r="AL136" s="460">
        <f>(AL$70=Hire_Date)*Monthly_Salary+(AND(AL$68&lt;&gt;Hire_Month)*AK136+AND(AL$68=Hire_Month,AK136&gt;0)*AK136*(1+Annual_Cost_of_Living_Adjustment))*(End_Date&gt;=AL$70)</f>
        <v>0</v>
      </c>
      <c r="AM136" s="460">
        <f>(AM$70=Hire_Date)*Monthly_Salary+(AND(AM$68&lt;&gt;Hire_Month)*AL136+AND(AM$68=Hire_Month,AL136&gt;0)*AL136*(1+Annual_Cost_of_Living_Adjustment))*(End_Date&gt;=AM$70)</f>
        <v>0</v>
      </c>
      <c r="AN136" s="460">
        <f>(AN$70=Hire_Date)*Monthly_Salary+(AND(AN$68&lt;&gt;Hire_Month)*AM136+AND(AN$68=Hire_Month,AM136&gt;0)*AM136*(1+Annual_Cost_of_Living_Adjustment))*(End_Date&gt;=AN$70)</f>
        <v>0</v>
      </c>
      <c r="AO136" s="460">
        <f>(AO$70=Hire_Date)*Monthly_Salary+(AND(AO$68&lt;&gt;Hire_Month)*AN136+AND(AO$68=Hire_Month,AN136&gt;0)*AN136*(1+Annual_Cost_of_Living_Adjustment))*(End_Date&gt;=AO$70)</f>
        <v>0</v>
      </c>
      <c r="AP136" s="460">
        <f>(AP$70=Hire_Date)*Monthly_Salary+(AND(AP$68&lt;&gt;Hire_Month)*AO136+AND(AP$68=Hire_Month,AO136&gt;0)*AO136*(1+Annual_Cost_of_Living_Adjustment))*(End_Date&gt;=AP$70)</f>
        <v>0</v>
      </c>
      <c r="AQ136" s="460">
        <f>(AQ$70=Hire_Date)*Monthly_Salary+(AND(AQ$68&lt;&gt;Hire_Month)*AP136+AND(AQ$68=Hire_Month,AP136&gt;0)*AP136*(1+Annual_Cost_of_Living_Adjustment))*(End_Date&gt;=AQ$70)</f>
        <v>0</v>
      </c>
      <c r="AR136" s="460">
        <f>(AR$70=Hire_Date)*Monthly_Salary+(AND(AR$68&lt;&gt;Hire_Month)*AQ136+AND(AR$68=Hire_Month,AQ136&gt;0)*AQ136*(1+Annual_Cost_of_Living_Adjustment))*(End_Date&gt;=AR$70)</f>
        <v>0</v>
      </c>
      <c r="AS136" s="460">
        <f>(AS$70=Hire_Date)*Monthly_Salary+(AND(AS$68&lt;&gt;Hire_Month)*AR136+AND(AS$68=Hire_Month,AR136&gt;0)*AR136*(1+Annual_Cost_of_Living_Adjustment))*(End_Date&gt;=AS$70)</f>
        <v>0</v>
      </c>
      <c r="AT136" s="460">
        <f>(AT$70=Hire_Date)*Monthly_Salary+(AND(AT$68&lt;&gt;Hire_Month)*AS136+AND(AT$68=Hire_Month,AS136&gt;0)*AS136*(1+Annual_Cost_of_Living_Adjustment))*(End_Date&gt;=AT$70)</f>
        <v>0</v>
      </c>
      <c r="AU136" s="460">
        <f>(AU$70=Hire_Date)*Monthly_Salary+(AND(AU$68&lt;&gt;Hire_Month)*AT136+AND(AU$68=Hire_Month,AT136&gt;0)*AT136*(1+Annual_Cost_of_Living_Adjustment))*(End_Date&gt;=AU$70)</f>
        <v>0</v>
      </c>
      <c r="AV136" s="460">
        <f>(AV$70=Hire_Date)*Monthly_Salary+(AND(AV$68&lt;&gt;Hire_Month)*AU136+AND(AV$68=Hire_Month,AU136&gt;0)*AU136*(1+Annual_Cost_of_Living_Adjustment))*(End_Date&gt;=AV$70)</f>
        <v>0</v>
      </c>
      <c r="AW136" s="460">
        <f>(AW$70=Hire_Date)*Monthly_Salary+(AND(AW$68&lt;&gt;Hire_Month)*AV136+AND(AW$68=Hire_Month,AV136&gt;0)*AV136*(1+Annual_Cost_of_Living_Adjustment))*(End_Date&gt;=AW$70)</f>
        <v>0</v>
      </c>
      <c r="AX136" s="460">
        <f>(AX$70=Hire_Date)*Monthly_Salary+(AND(AX$68&lt;&gt;Hire_Month)*AW136+AND(AX$68=Hire_Month,AW136&gt;0)*AW136*(1+Annual_Cost_of_Living_Adjustment))*(End_Date&gt;=AX$70)</f>
        <v>0</v>
      </c>
      <c r="AY136" s="460">
        <f>(AY$70=Hire_Date)*Monthly_Salary+(AND(AY$68&lt;&gt;Hire_Month)*AX136+AND(AY$68=Hire_Month,AX136&gt;0)*AX136*(1+Annual_Cost_of_Living_Adjustment))*(End_Date&gt;=AY$70)</f>
        <v>0</v>
      </c>
      <c r="AZ136" s="460">
        <f>(AZ$70=Hire_Date)*Monthly_Salary+(AND(AZ$68&lt;&gt;Hire_Month)*AY136+AND(AZ$68=Hire_Month,AY136&gt;0)*AY136*(1+Annual_Cost_of_Living_Adjustment))*(End_Date&gt;=AZ$70)</f>
        <v>0</v>
      </c>
      <c r="BA136" s="460">
        <f>(BA$70=Hire_Date)*Monthly_Salary+(AND(BA$68&lt;&gt;Hire_Month)*AZ136+AND(BA$68=Hire_Month,AZ136&gt;0)*AZ136*(1+Annual_Cost_of_Living_Adjustment))*(End_Date&gt;=BA$70)</f>
        <v>0</v>
      </c>
      <c r="BB136" s="460">
        <f>(BB$70=Hire_Date)*Monthly_Salary+(AND(BB$68&lt;&gt;Hire_Month)*BA136+AND(BB$68=Hire_Month,BA136&gt;0)*BA136*(1+Annual_Cost_of_Living_Adjustment))*(End_Date&gt;=BB$70)</f>
        <v>0</v>
      </c>
      <c r="BC136" s="460">
        <f>(BC$70=Hire_Date)*Monthly_Salary+(AND(BC$68&lt;&gt;Hire_Month)*BB136+AND(BC$68=Hire_Month,BB136&gt;0)*BB136*(1+Annual_Cost_of_Living_Adjustment))*(End_Date&gt;=BC$70)</f>
        <v>0</v>
      </c>
      <c r="BD136" s="460">
        <f>(BD$70=Hire_Date)*Monthly_Salary+(AND(BD$68&lt;&gt;Hire_Month)*BC136+AND(BD$68=Hire_Month,BC136&gt;0)*BC136*(1+Annual_Cost_of_Living_Adjustment))*(End_Date&gt;=BD$70)</f>
        <v>0</v>
      </c>
      <c r="BE136" s="460">
        <f>(BE$70=Hire_Date)*Monthly_Salary+(AND(BE$68&lt;&gt;Hire_Month)*BD136+AND(BE$68=Hire_Month,BD136&gt;0)*BD136*(1+Annual_Cost_of_Living_Adjustment))*(End_Date&gt;=BE$70)</f>
        <v>0</v>
      </c>
      <c r="BF136" s="460">
        <f>(BF$70=Hire_Date)*Monthly_Salary+(AND(BF$68&lt;&gt;Hire_Month)*BE136+AND(BF$68=Hire_Month,BE136&gt;0)*BE136*(1+Annual_Cost_of_Living_Adjustment))*(End_Date&gt;=BF$70)</f>
        <v>0</v>
      </c>
      <c r="BG136" s="460">
        <f>(BG$70=Hire_Date)*Monthly_Salary+(AND(BG$68&lt;&gt;Hire_Month)*BF136+AND(BG$68=Hire_Month,BF136&gt;0)*BF136*(1+Annual_Cost_of_Living_Adjustment))*(End_Date&gt;=BG$70)</f>
        <v>0</v>
      </c>
      <c r="BH136" s="460">
        <f>(BH$70=Hire_Date)*Monthly_Salary+(AND(BH$68&lt;&gt;Hire_Month)*BG136+AND(BH$68=Hire_Month,BG136&gt;0)*BG136*(1+Annual_Cost_of_Living_Adjustment))*(End_Date&gt;=BH$70)</f>
        <v>0</v>
      </c>
      <c r="BI136" s="460">
        <f>(BI$70=Hire_Date)*Monthly_Salary+(AND(BI$68&lt;&gt;Hire_Month)*BH136+AND(BI$68=Hire_Month,BH136&gt;0)*BH136*(1+Annual_Cost_of_Living_Adjustment))*(End_Date&gt;=BI$70)</f>
        <v>0</v>
      </c>
      <c r="BJ136" s="460">
        <f>(BJ$70=Hire_Date)*Monthly_Salary+(AND(BJ$68&lt;&gt;Hire_Month)*BI136+AND(BJ$68=Hire_Month,BI136&gt;0)*BI136*(1+Annual_Cost_of_Living_Adjustment))*(End_Date&gt;=BJ$70)</f>
        <v>0</v>
      </c>
      <c r="BK136" s="460">
        <f>(BK$70=Hire_Date)*Monthly_Salary+(AND(BK$68&lt;&gt;Hire_Month)*BJ136+AND(BK$68=Hire_Month,BJ136&gt;0)*BJ136*(1+Annual_Cost_of_Living_Adjustment))*(End_Date&gt;=BK$70)</f>
        <v>0</v>
      </c>
      <c r="BL136" s="460">
        <f>(BL$70=Hire_Date)*Monthly_Salary+(AND(BL$68&lt;&gt;Hire_Month)*BK136+AND(BL$68=Hire_Month,BK136&gt;0)*BK136*(1+Annual_Cost_of_Living_Adjustment))*(End_Date&gt;=BL$70)</f>
        <v>0</v>
      </c>
      <c r="BM136" s="460">
        <f>(BM$70=Hire_Date)*Monthly_Salary+(AND(BM$68&lt;&gt;Hire_Month)*BL136+AND(BM$68=Hire_Month,BL136&gt;0)*BL136*(1+Annual_Cost_of_Living_Adjustment))*(End_Date&gt;=BM$70)</f>
        <v>0</v>
      </c>
      <c r="BN136" s="460">
        <f>(BN$70=Hire_Date)*Monthly_Salary+(AND(BN$68&lt;&gt;Hire_Month)*BM136+AND(BN$68=Hire_Month,BM136&gt;0)*BM136*(1+Annual_Cost_of_Living_Adjustment))*(End_Date&gt;=BN$70)</f>
        <v>0</v>
      </c>
      <c r="BO136" s="460">
        <f>(BO$70=Hire_Date)*Monthly_Salary+(AND(BO$68&lt;&gt;Hire_Month)*BN136+AND(BO$68=Hire_Month,BN136&gt;0)*BN136*(1+Annual_Cost_of_Living_Adjustment))*(End_Date&gt;=BO$70)</f>
        <v>0</v>
      </c>
      <c r="BP136" s="460">
        <f>(BP$70=Hire_Date)*Monthly_Salary+(AND(BP$68&lt;&gt;Hire_Month)*BO136+AND(BP$68=Hire_Month,BO136&gt;0)*BO136*(1+Annual_Cost_of_Living_Adjustment))*(End_Date&gt;=BP$70)</f>
        <v>0</v>
      </c>
      <c r="BQ136" s="460">
        <f>(BQ$70=Hire_Date)*Monthly_Salary+(AND(BQ$68&lt;&gt;Hire_Month)*BP136+AND(BQ$68=Hire_Month,BP136&gt;0)*BP136*(1+Annual_Cost_of_Living_Adjustment))*(End_Date&gt;=BQ$70)</f>
        <v>0</v>
      </c>
      <c r="BR136" s="460">
        <f>(BR$70=Hire_Date)*Monthly_Salary+(AND(BR$68&lt;&gt;Hire_Month)*BQ136+AND(BR$68=Hire_Month,BQ136&gt;0)*BQ136*(1+Annual_Cost_of_Living_Adjustment))*(End_Date&gt;=BR$70)</f>
        <v>0</v>
      </c>
      <c r="BS136" s="460">
        <f>(BS$70=Hire_Date)*Monthly_Salary+(AND(BS$68&lt;&gt;Hire_Month)*BR136+AND(BS$68=Hire_Month,BR136&gt;0)*BR136*(1+Annual_Cost_of_Living_Adjustment))*(End_Date&gt;=BS$70)</f>
        <v>0</v>
      </c>
      <c r="BT136" s="460">
        <f>(BT$70=Hire_Date)*Monthly_Salary+(AND(BT$68&lt;&gt;Hire_Month)*BS136+AND(BT$68=Hire_Month,BS136&gt;0)*BS136*(1+Annual_Cost_of_Living_Adjustment))*(End_Date&gt;=BT$70)</f>
        <v>0</v>
      </c>
      <c r="BU136" s="460">
        <f>(BU$70=Hire_Date)*Monthly_Salary+(AND(BU$68&lt;&gt;Hire_Month)*BT136+AND(BU$68=Hire_Month,BT136&gt;0)*BT136*(1+Annual_Cost_of_Living_Adjustment))*(End_Date&gt;=BU$70)</f>
        <v>0</v>
      </c>
      <c r="BV136" s="460">
        <f>(BV$70=Hire_Date)*Monthly_Salary+(AND(BV$68&lt;&gt;Hire_Month)*BU136+AND(BV$68=Hire_Month,BU136&gt;0)*BU136*(1+Annual_Cost_of_Living_Adjustment))*(End_Date&gt;=BV$70)</f>
        <v>0</v>
      </c>
      <c r="BW136" s="460">
        <f>(BW$70=Hire_Date)*Monthly_Salary+(AND(BW$68&lt;&gt;Hire_Month)*BV136+AND(BW$68=Hire_Month,BV136&gt;0)*BV136*(1+Annual_Cost_of_Living_Adjustment))*(End_Date&gt;=BW$70)</f>
        <v>0</v>
      </c>
      <c r="BX136" s="460">
        <f>(BX$70=Hire_Date)*Monthly_Salary+(AND(BX$68&lt;&gt;Hire_Month)*BW136+AND(BX$68=Hire_Month,BW136&gt;0)*BW136*(1+Annual_Cost_of_Living_Adjustment))*(End_Date&gt;=BX$70)</f>
        <v>0</v>
      </c>
      <c r="BY136" s="460">
        <f>(BY$70=Hire_Date)*Monthly_Salary+(AND(BY$68&lt;&gt;Hire_Month)*BX136+AND(BY$68=Hire_Month,BX136&gt;0)*BX136*(1+Annual_Cost_of_Living_Adjustment))*(End_Date&gt;=BY$70)</f>
        <v>0</v>
      </c>
      <c r="BZ136" s="460">
        <f>(BZ$70=Hire_Date)*Monthly_Salary+(AND(BZ$68&lt;&gt;Hire_Month)*BY136+AND(BZ$68=Hire_Month,BY136&gt;0)*BY136*(1+Annual_Cost_of_Living_Adjustment))*(End_Date&gt;=BZ$70)</f>
        <v>0</v>
      </c>
      <c r="CA136" s="460">
        <f>(CA$70=Hire_Date)*Monthly_Salary+(AND(CA$68&lt;&gt;Hire_Month)*BZ136+AND(CA$68=Hire_Month,BZ136&gt;0)*BZ136*(1+Annual_Cost_of_Living_Adjustment))*(End_Date&gt;=CA$70)</f>
        <v>0</v>
      </c>
      <c r="CB136" s="460">
        <f>(CB$70=Hire_Date)*Monthly_Salary+(AND(CB$68&lt;&gt;Hire_Month)*CA136+AND(CB$68=Hire_Month,CA136&gt;0)*CA136*(1+Annual_Cost_of_Living_Adjustment))*(End_Date&gt;=CB$70)</f>
        <v>0</v>
      </c>
      <c r="CC136" s="460">
        <f>(CC$70=Hire_Date)*Monthly_Salary+(AND(CC$68&lt;&gt;Hire_Month)*CB136+AND(CC$68=Hire_Month,CB136&gt;0)*CB136*(1+Annual_Cost_of_Living_Adjustment))*(End_Date&gt;=CC$70)</f>
        <v>0</v>
      </c>
      <c r="CD136" s="460">
        <f>(CD$70=Hire_Date)*Monthly_Salary+(AND(CD$68&lt;&gt;Hire_Month)*CC136+AND(CD$68=Hire_Month,CC136&gt;0)*CC136*(1+Annual_Cost_of_Living_Adjustment))*(End_Date&gt;=CD$70)</f>
        <v>0</v>
      </c>
      <c r="CE136" s="460">
        <f>(CE$70=Hire_Date)*Monthly_Salary+(AND(CE$68&lt;&gt;Hire_Month)*CD136+AND(CE$68=Hire_Month,CD136&gt;0)*CD136*(1+Annual_Cost_of_Living_Adjustment))*(End_Date&gt;=CE$70)</f>
        <v>0</v>
      </c>
      <c r="CF136" s="460">
        <f>(CF$70=Hire_Date)*Monthly_Salary+(AND(CF$68&lt;&gt;Hire_Month)*CE136+AND(CF$68=Hire_Month,CE136&gt;0)*CE136*(1+Annual_Cost_of_Living_Adjustment))*(End_Date&gt;=CF$70)</f>
        <v>0</v>
      </c>
      <c r="CG136" s="460">
        <f>(CG$70=Hire_Date)*Monthly_Salary+(AND(CG$68&lt;&gt;Hire_Month)*CF136+AND(CG$68=Hire_Month,CF136&gt;0)*CF136*(1+Annual_Cost_of_Living_Adjustment))*(End_Date&gt;=CG$70)</f>
        <v>0</v>
      </c>
      <c r="CH136" s="460">
        <f>(CH$70=Hire_Date)*Monthly_Salary+(AND(CH$68&lt;&gt;Hire_Month)*CG136+AND(CH$68=Hire_Month,CG136&gt;0)*CG136*(1+Annual_Cost_of_Living_Adjustment))*(End_Date&gt;=CH$70)</f>
        <v>0</v>
      </c>
      <c r="CI136" s="460">
        <f>(CI$70=Hire_Date)*Monthly_Salary+(AND(CI$68&lt;&gt;Hire_Month)*CH136+AND(CI$68=Hire_Month,CH136&gt;0)*CH136*(1+Annual_Cost_of_Living_Adjustment))*(End_Date&gt;=CI$70)</f>
        <v>0</v>
      </c>
      <c r="CJ136" s="460">
        <f>(CJ$70=Hire_Date)*Monthly_Salary+(AND(CJ$68&lt;&gt;Hire_Month)*CI136+AND(CJ$68=Hire_Month,CI136&gt;0)*CI136*(1+Annual_Cost_of_Living_Adjustment))*(End_Date&gt;=CJ$70)</f>
        <v>0</v>
      </c>
      <c r="CK136" s="460">
        <f>(CK$70=Hire_Date)*Monthly_Salary+(AND(CK$68&lt;&gt;Hire_Month)*CJ136+AND(CK$68=Hire_Month,CJ136&gt;0)*CJ136*(1+Annual_Cost_of_Living_Adjustment))*(End_Date&gt;=CK$70)</f>
        <v>0</v>
      </c>
      <c r="CL136" s="460">
        <f>(CL$70=Hire_Date)*Monthly_Salary+(AND(CL$68&lt;&gt;Hire_Month)*CK136+AND(CL$68=Hire_Month,CK136&gt;0)*CK136*(1+Annual_Cost_of_Living_Adjustment))*(End_Date&gt;=CL$70)</f>
        <v>0</v>
      </c>
      <c r="CM136" s="460">
        <f>(CM$70=Hire_Date)*Monthly_Salary+(AND(CM$68&lt;&gt;Hire_Month)*CL136+AND(CM$68=Hire_Month,CL136&gt;0)*CL136*(1+Annual_Cost_of_Living_Adjustment))*(End_Date&gt;=CM$70)</f>
        <v>0</v>
      </c>
      <c r="CN136" s="460">
        <f>(CN$70=Hire_Date)*Monthly_Salary+(AND(CN$68&lt;&gt;Hire_Month)*CM136+AND(CN$68=Hire_Month,CM136&gt;0)*CM136*(1+Annual_Cost_of_Living_Adjustment))*(End_Date&gt;=CN$70)</f>
        <v>0</v>
      </c>
      <c r="CO136" s="460">
        <f>(CO$70=Hire_Date)*Monthly_Salary+(AND(CO$68&lt;&gt;Hire_Month)*CN136+AND(CO$68=Hire_Month,CN136&gt;0)*CN136*(1+Annual_Cost_of_Living_Adjustment))*(End_Date&gt;=CO$70)</f>
        <v>0</v>
      </c>
      <c r="CP136" s="460">
        <f>(CP$70=Hire_Date)*Monthly_Salary+(AND(CP$68&lt;&gt;Hire_Month)*CO136+AND(CP$68=Hire_Month,CO136&gt;0)*CO136*(1+Annual_Cost_of_Living_Adjustment))*(End_Date&gt;=CP$70)</f>
        <v>0</v>
      </c>
      <c r="CQ136" s="460">
        <f>(CQ$70=Hire_Date)*Monthly_Salary+(AND(CQ$68&lt;&gt;Hire_Month)*CP136+AND(CQ$68=Hire_Month,CP136&gt;0)*CP136*(1+Annual_Cost_of_Living_Adjustment))*(End_Date&gt;=CQ$70)</f>
        <v>0</v>
      </c>
      <c r="CR136" s="460">
        <f>(CR$70=Hire_Date)*Monthly_Salary+(AND(CR$68&lt;&gt;Hire_Month)*CQ136+AND(CR$68=Hire_Month,CQ136&gt;0)*CQ136*(1+Annual_Cost_of_Living_Adjustment))*(End_Date&gt;=CR$70)</f>
        <v>0</v>
      </c>
      <c r="CS136" s="460">
        <f>(CS$70=Hire_Date)*Monthly_Salary+(AND(CS$68&lt;&gt;Hire_Month)*CR136+AND(CS$68=Hire_Month,CR136&gt;0)*CR136*(1+Annual_Cost_of_Living_Adjustment))*(End_Date&gt;=CS$70)</f>
        <v>0</v>
      </c>
      <c r="CT136" s="460">
        <f>(CT$70=Hire_Date)*Monthly_Salary+(AND(CT$68&lt;&gt;Hire_Month)*CS136+AND(CT$68=Hire_Month,CS136&gt;0)*CS136*(1+Annual_Cost_of_Living_Adjustment))*(End_Date&gt;=CT$70)</f>
        <v>0</v>
      </c>
      <c r="CU136" s="460">
        <f>(CU$70=Hire_Date)*Monthly_Salary+(AND(CU$68&lt;&gt;Hire_Month)*CT136+AND(CU$68=Hire_Month,CT136&gt;0)*CT136*(1+Annual_Cost_of_Living_Adjustment))*(End_Date&gt;=CU$70)</f>
        <v>0</v>
      </c>
      <c r="CV136" s="460">
        <f>(CV$70=Hire_Date)*Monthly_Salary+(AND(CV$68&lt;&gt;Hire_Month)*CU136+AND(CV$68=Hire_Month,CU136&gt;0)*CU136*(1+Annual_Cost_of_Living_Adjustment))*(End_Date&gt;=CV$70)</f>
        <v>0</v>
      </c>
      <c r="CW136" s="460">
        <f>(CW$70=Hire_Date)*Monthly_Salary+(AND(CW$68&lt;&gt;Hire_Month)*CV136+AND(CW$68=Hire_Month,CV136&gt;0)*CV136*(1+Annual_Cost_of_Living_Adjustment))*(End_Date&gt;=CW$70)</f>
        <v>0</v>
      </c>
      <c r="CX136" s="460">
        <f>(CX$70=Hire_Date)*Monthly_Salary+(AND(CX$68&lt;&gt;Hire_Month)*CW136+AND(CX$68=Hire_Month,CW136&gt;0)*CW136*(1+Annual_Cost_of_Living_Adjustment))*(End_Date&gt;=CX$70)</f>
        <v>0</v>
      </c>
      <c r="CY136" s="460">
        <f>(CY$70=Hire_Date)*Monthly_Salary+(AND(CY$68&lt;&gt;Hire_Month)*CX136+AND(CY$68=Hire_Month,CX136&gt;0)*CX136*(1+Annual_Cost_of_Living_Adjustment))*(End_Date&gt;=CY$70)</f>
        <v>0</v>
      </c>
      <c r="CZ136" s="460">
        <f>(CZ$70=Hire_Date)*Monthly_Salary+(AND(CZ$68&lt;&gt;Hire_Month)*CY136+AND(CZ$68=Hire_Month,CY136&gt;0)*CY136*(1+Annual_Cost_of_Living_Adjustment))*(End_Date&gt;=CZ$70)</f>
        <v>0</v>
      </c>
      <c r="DA136" s="460">
        <f>(DA$70=Hire_Date)*Monthly_Salary+(AND(DA$68&lt;&gt;Hire_Month)*CZ136+AND(DA$68=Hire_Month,CZ136&gt;0)*CZ136*(1+Annual_Cost_of_Living_Adjustment))*(End_Date&gt;=DA$70)</f>
        <v>0</v>
      </c>
      <c r="DB136" s="460">
        <f>(DB$70=Hire_Date)*Monthly_Salary+(AND(DB$68&lt;&gt;Hire_Month)*DA136+AND(DB$68=Hire_Month,DA136&gt;0)*DA136*(1+Annual_Cost_of_Living_Adjustment))*(End_Date&gt;=DB$70)</f>
        <v>0</v>
      </c>
      <c r="DC136" s="460">
        <f>(DC$70=Hire_Date)*Monthly_Salary+(AND(DC$68&lt;&gt;Hire_Month)*DB136+AND(DC$68=Hire_Month,DB136&gt;0)*DB136*(1+Annual_Cost_of_Living_Adjustment))*(End_Date&gt;=DC$70)</f>
        <v>0</v>
      </c>
      <c r="DD136" s="460">
        <f>(DD$70=Hire_Date)*Monthly_Salary+(AND(DD$68&lt;&gt;Hire_Month)*DC136+AND(DD$68=Hire_Month,DC136&gt;0)*DC136*(1+Annual_Cost_of_Living_Adjustment))*(End_Date&gt;=DD$70)</f>
        <v>0</v>
      </c>
      <c r="DE136" s="460">
        <f>(DE$70=Hire_Date)*Monthly_Salary+(AND(DE$68&lt;&gt;Hire_Month)*DD136+AND(DE$68=Hire_Month,DD136&gt;0)*DD136*(1+Annual_Cost_of_Living_Adjustment))*(End_Date&gt;=DE$70)</f>
        <v>0</v>
      </c>
      <c r="DF136" s="460">
        <f>(DF$70=Hire_Date)*Monthly_Salary+(AND(DF$68&lt;&gt;Hire_Month)*DE136+AND(DF$68=Hire_Month,DE136&gt;0)*DE136*(1+Annual_Cost_of_Living_Adjustment))*(End_Date&gt;=DF$70)</f>
        <v>0</v>
      </c>
      <c r="DG136" s="460">
        <f>(DG$70=Hire_Date)*Monthly_Salary+(AND(DG$68&lt;&gt;Hire_Month)*DF136+AND(DG$68=Hire_Month,DF136&gt;0)*DF136*(1+Annual_Cost_of_Living_Adjustment))*(End_Date&gt;=DG$70)</f>
        <v>0</v>
      </c>
      <c r="DH136" s="460">
        <f>(DH$70=Hire_Date)*Monthly_Salary+(AND(DH$68&lt;&gt;Hire_Month)*DG136+AND(DH$68=Hire_Month,DG136&gt;0)*DG136*(1+Annual_Cost_of_Living_Adjustment))*(End_Date&gt;=DH$70)</f>
        <v>0</v>
      </c>
      <c r="DI136" s="460">
        <f>(DI$70=Hire_Date)*Monthly_Salary+(AND(DI$68&lt;&gt;Hire_Month)*DH136+AND(DI$68=Hire_Month,DH136&gt;0)*DH136*(1+Annual_Cost_of_Living_Adjustment))*(End_Date&gt;=DI$70)</f>
        <v>0</v>
      </c>
      <c r="DJ136" s="460">
        <f>(DJ$70=Hire_Date)*Monthly_Salary+(AND(DJ$68&lt;&gt;Hire_Month)*DI136+AND(DJ$68=Hire_Month,DI136&gt;0)*DI136*(1+Annual_Cost_of_Living_Adjustment))*(End_Date&gt;=DJ$70)</f>
        <v>0</v>
      </c>
      <c r="DK136" s="460">
        <f>(DK$70=Hire_Date)*Monthly_Salary+(AND(DK$68&lt;&gt;Hire_Month)*DJ136+AND(DK$68=Hire_Month,DJ136&gt;0)*DJ136*(1+Annual_Cost_of_Living_Adjustment))*(End_Date&gt;=DK$70)</f>
        <v>0</v>
      </c>
      <c r="DL136" s="460">
        <f>(DL$70=Hire_Date)*Monthly_Salary+(AND(DL$68&lt;&gt;Hire_Month)*DK136+AND(DL$68=Hire_Month,DK136&gt;0)*DK136*(1+Annual_Cost_of_Living_Adjustment))*(End_Date&gt;=DL$70)</f>
        <v>0</v>
      </c>
      <c r="DM136" s="460">
        <f>(DM$70=Hire_Date)*Monthly_Salary+(AND(DM$68&lt;&gt;Hire_Month)*DL136+AND(DM$68=Hire_Month,DL136&gt;0)*DL136*(1+Annual_Cost_of_Living_Adjustment))*(End_Date&gt;=DM$70)</f>
        <v>0</v>
      </c>
      <c r="DN136" s="460">
        <f>(DN$70=Hire_Date)*Monthly_Salary+(AND(DN$68&lt;&gt;Hire_Month)*DM136+AND(DN$68=Hire_Month,DM136&gt;0)*DM136*(1+Annual_Cost_of_Living_Adjustment))*(End_Date&gt;=DN$70)</f>
        <v>0</v>
      </c>
      <c r="DO136" s="460">
        <f>(DO$70=Hire_Date)*Monthly_Salary+(AND(DO$68&lt;&gt;Hire_Month)*DN136+AND(DO$68=Hire_Month,DN136&gt;0)*DN136*(1+Annual_Cost_of_Living_Adjustment))*(End_Date&gt;=DO$70)</f>
        <v>0</v>
      </c>
      <c r="DP136" s="460">
        <f>(DP$70=Hire_Date)*Monthly_Salary+(AND(DP$68&lt;&gt;Hire_Month)*DO136+AND(DP$68=Hire_Month,DO136&gt;0)*DO136*(1+Annual_Cost_of_Living_Adjustment))*(End_Date&gt;=DP$70)</f>
        <v>0</v>
      </c>
      <c r="DQ136" s="460">
        <f>(DQ$70=Hire_Date)*Monthly_Salary+(AND(DQ$68&lt;&gt;Hire_Month)*DP136+AND(DQ$68=Hire_Month,DP136&gt;0)*DP136*(1+Annual_Cost_of_Living_Adjustment))*(End_Date&gt;=DQ$70)</f>
        <v>0</v>
      </c>
      <c r="DR136" s="460">
        <f>(DR$70=Hire_Date)*Monthly_Salary+(AND(DR$68&lt;&gt;Hire_Month)*DQ136+AND(DR$68=Hire_Month,DQ136&gt;0)*DQ136*(1+Annual_Cost_of_Living_Adjustment))*(End_Date&gt;=DR$70)</f>
        <v>0</v>
      </c>
      <c r="DS136" s="460">
        <f>(DS$70=Hire_Date)*Monthly_Salary+(AND(DS$68&lt;&gt;Hire_Month)*DR136+AND(DS$68=Hire_Month,DR136&gt;0)*DR136*(1+Annual_Cost_of_Living_Adjustment))*(End_Date&gt;=DS$70)</f>
        <v>0</v>
      </c>
      <c r="DT136" s="460">
        <f>(DT$70=Hire_Date)*Monthly_Salary+(AND(DT$68&lt;&gt;Hire_Month)*DS136+AND(DT$68=Hire_Month,DS136&gt;0)*DS136*(1+Annual_Cost_of_Living_Adjustment))*(End_Date&gt;=DT$70)</f>
        <v>0</v>
      </c>
      <c r="DU136" s="460">
        <f>(DU$70=Hire_Date)*Monthly_Salary+(AND(DU$68&lt;&gt;Hire_Month)*DT136+AND(DU$68=Hire_Month,DT136&gt;0)*DT136*(1+Annual_Cost_of_Living_Adjustment))*(End_Date&gt;=DU$70)</f>
        <v>0</v>
      </c>
      <c r="DV136" s="460">
        <f>(DV$70=Hire_Date)*Monthly_Salary+(AND(DV$68&lt;&gt;Hire_Month)*DU136+AND(DV$68=Hire_Month,DU136&gt;0)*DU136*(1+Annual_Cost_of_Living_Adjustment))*(End_Date&gt;=DV$70)</f>
        <v>0</v>
      </c>
      <c r="DW136" s="460">
        <f>(DW$70=Hire_Date)*Monthly_Salary+(AND(DW$68&lt;&gt;Hire_Month)*DV136+AND(DW$68=Hire_Month,DV136&gt;0)*DV136*(1+Annual_Cost_of_Living_Adjustment))*(End_Date&gt;=DW$70)</f>
        <v>0</v>
      </c>
      <c r="DX136" s="460">
        <f>(DX$70=Hire_Date)*Monthly_Salary+(AND(DX$68&lt;&gt;Hire_Month)*DW136+AND(DX$68=Hire_Month,DW136&gt;0)*DW136*(1+Annual_Cost_of_Living_Adjustment))*(End_Date&gt;=DX$70)</f>
        <v>0</v>
      </c>
      <c r="DY136" s="460">
        <f>(DY$70=Hire_Date)*Monthly_Salary+(AND(DY$68&lt;&gt;Hire_Month)*DX136+AND(DY$68=Hire_Month,DX136&gt;0)*DX136*(1+Annual_Cost_of_Living_Adjustment))*(End_Date&gt;=DY$70)</f>
        <v>0</v>
      </c>
      <c r="DZ136" s="460">
        <f>(DZ$70=Hire_Date)*Monthly_Salary+(AND(DZ$68&lt;&gt;Hire_Month)*DY136+AND(DZ$68=Hire_Month,DY136&gt;0)*DY136*(1+Annual_Cost_of_Living_Adjustment))*(End_Date&gt;=DZ$70)</f>
        <v>0</v>
      </c>
      <c r="EA136" s="460">
        <f>(EA$70=Hire_Date)*Monthly_Salary+(AND(EA$68&lt;&gt;Hire_Month)*DZ136+AND(EA$68=Hire_Month,DZ136&gt;0)*DZ136*(1+Annual_Cost_of_Living_Adjustment))*(End_Date&gt;=EA$70)</f>
        <v>0</v>
      </c>
      <c r="EB136" s="460">
        <f>(EB$70=Hire_Date)*Monthly_Salary+(AND(EB$68&lt;&gt;Hire_Month)*EA136+AND(EB$68=Hire_Month,EA136&gt;0)*EA136*(1+Annual_Cost_of_Living_Adjustment))*(End_Date&gt;=EB$70)</f>
        <v>0</v>
      </c>
      <c r="EC136" s="460">
        <f>(EC$70=Hire_Date)*Monthly_Salary+(AND(EC$68&lt;&gt;Hire_Month)*EB136+AND(EC$68=Hire_Month,EB136&gt;0)*EB136*(1+Annual_Cost_of_Living_Adjustment))*(End_Date&gt;=EC$70)</f>
        <v>0</v>
      </c>
      <c r="ED136" s="460">
        <f>(ED$70=Hire_Date)*Monthly_Salary+(AND(ED$68&lt;&gt;Hire_Month)*EC136+AND(ED$68=Hire_Month,EC136&gt;0)*EC136*(1+Annual_Cost_of_Living_Adjustment))*(End_Date&gt;=ED$70)</f>
        <v>0</v>
      </c>
      <c r="EE136" s="460">
        <f>(EE$70=Hire_Date)*Monthly_Salary+(AND(EE$68&lt;&gt;Hire_Month)*ED136+AND(EE$68=Hire_Month,ED136&gt;0)*ED136*(1+Annual_Cost_of_Living_Adjustment))*(End_Date&gt;=EE$70)</f>
        <v>0</v>
      </c>
      <c r="EF136" s="461">
        <f>(EF$70=Hire_Date)*Monthly_Salary+(AND(EF$68&lt;&gt;Hire_Month)*EE136+AND(EF$68=Hire_Month,EE136&gt;0)*EE136*(1+Annual_Cost_of_Living_Adjustment))*(End_Date&gt;=EF$70)</f>
        <v>0</v>
      </c>
      <c r="EG136" s="461">
        <f>(EG$70=Hire_Date)*Monthly_Salary+(AND(EG$68&lt;&gt;Hire_Month)*EF136+AND(EG$68=Hire_Month,EF136&gt;0)*EF136*(1+Annual_Cost_of_Living_Adjustment))*(End_Date&gt;=EG$70)</f>
        <v>0</v>
      </c>
      <c r="EH136" s="461">
        <f>(EH$70=Hire_Date)*Monthly_Salary+(AND(EH$68&lt;&gt;Hire_Month)*EG136+AND(EH$68=Hire_Month,EG136&gt;0)*EG136*(1+Annual_Cost_of_Living_Adjustment))*(End_Date&gt;=EH$70)</f>
        <v>0</v>
      </c>
      <c r="EI136" s="461">
        <f>(EI$70=Hire_Date)*Monthly_Salary+(AND(EI$68&lt;&gt;Hire_Month)*EH136+AND(EI$68=Hire_Month,EH136&gt;0)*EH136*(1+Annual_Cost_of_Living_Adjustment))*(End_Date&gt;=EI$70)</f>
        <v>0</v>
      </c>
      <c r="EJ136" s="461">
        <f>(EJ$70=Hire_Date)*Monthly_Salary+(AND(EJ$68&lt;&gt;Hire_Month)*EI136+AND(EJ$68=Hire_Month,EI136&gt;0)*EI136*(1+Annual_Cost_of_Living_Adjustment))*(End_Date&gt;=EJ$70)</f>
        <v>0</v>
      </c>
      <c r="EK136" s="461">
        <f>(EK$70=Hire_Date)*Monthly_Salary+(AND(EK$68&lt;&gt;Hire_Month)*EJ136+AND(EK$68=Hire_Month,EJ136&gt;0)*EJ136*(1+Annual_Cost_of_Living_Adjustment))*(End_Date&gt;=EK$70)</f>
        <v>0</v>
      </c>
      <c r="EL136" s="461">
        <f>(EL$70=Hire_Date)*Monthly_Salary+(AND(EL$68&lt;&gt;Hire_Month)*EK136+AND(EL$68=Hire_Month,EK136&gt;0)*EK136*(1+Annual_Cost_of_Living_Adjustment))*(End_Date&gt;=EL$70)</f>
        <v>0</v>
      </c>
      <c r="EM136" s="461">
        <f>(EM$70=Hire_Date)*Monthly_Salary+(AND(EM$68&lt;&gt;Hire_Month)*EL136+AND(EM$68=Hire_Month,EL136&gt;0)*EL136*(1+Annual_Cost_of_Living_Adjustment))*(End_Date&gt;=EM$70)</f>
        <v>0</v>
      </c>
      <c r="EN136" s="461">
        <f>(EN$70=Hire_Date)*Monthly_Salary+(AND(EN$68&lt;&gt;Hire_Month)*EM136+AND(EN$68=Hire_Month,EM136&gt;0)*EM136*(1+Annual_Cost_of_Living_Adjustment))*(End_Date&gt;=EN$70)</f>
        <v>0</v>
      </c>
      <c r="EO136" s="461">
        <f>(EO$70=Hire_Date)*Monthly_Salary+(AND(EO$68&lt;&gt;Hire_Month)*EN136+AND(EO$68=Hire_Month,EN136&gt;0)*EN136*(1+Annual_Cost_of_Living_Adjustment))*(End_Date&gt;=EO$70)</f>
        <v>0</v>
      </c>
      <c r="EP136" s="461">
        <f>(EP$70=Hire_Date)*Monthly_Salary+(AND(EP$68&lt;&gt;Hire_Month)*EO136+AND(EP$68=Hire_Month,EO136&gt;0)*EO136*(1+Annual_Cost_of_Living_Adjustment))*(End_Date&gt;=EP$70)</f>
        <v>0</v>
      </c>
      <c r="EQ136" s="461">
        <f>(EQ$70=Hire_Date)*Monthly_Salary+(AND(EQ$68&lt;&gt;Hire_Month)*EP136+AND(EQ$68=Hire_Month,EP136&gt;0)*EP136*(1+Annual_Cost_of_Living_Adjustment))*(End_Date&gt;=EQ$70)</f>
        <v>0</v>
      </c>
      <c r="ER136" s="461">
        <f>(ER$70=Hire_Date)*Monthly_Salary+(AND(ER$68&lt;&gt;Hire_Month)*EQ136+AND(ER$68=Hire_Month,EQ136&gt;0)*EQ136*(1+Annual_Cost_of_Living_Adjustment))*(End_Date&gt;=ER$70)</f>
        <v>0</v>
      </c>
      <c r="ES136" s="371"/>
      <c r="ET136" s="1"/>
      <c r="EU136" s="390"/>
      <c r="EV136" s="462" t="str">
        <f t="shared" si="100"/>
        <v/>
      </c>
      <c r="EW136" s="463">
        <f>($K136&lt;DATE(Starting_Year,1,1))*1</f>
        <v>0</v>
      </c>
      <c r="EX136" s="463">
        <f>+COUNTIF(Q136,"&gt;0")*FTE</f>
        <v>0</v>
      </c>
      <c r="EY136" s="463">
        <f>+COUNTIF(R136,"&gt;0")*FTE</f>
        <v>0</v>
      </c>
      <c r="EZ136" s="463">
        <f>+COUNTIF(S136,"&gt;0")*FTE</f>
        <v>0</v>
      </c>
      <c r="FA136" s="463">
        <f>+COUNTIF(T136,"&gt;0")*FTE</f>
        <v>0</v>
      </c>
      <c r="FB136" s="463">
        <f>+COUNTIF(U136,"&gt;0")*FTE</f>
        <v>0</v>
      </c>
      <c r="FC136" s="463">
        <f>+COUNTIF(V136,"&gt;0")*FTE</f>
        <v>0</v>
      </c>
      <c r="FD136" s="463">
        <f>+COUNTIF(W136,"&gt;0")*FTE</f>
        <v>0</v>
      </c>
      <c r="FE136" s="463">
        <f>+COUNTIF(X136,"&gt;0")*FTE</f>
        <v>0</v>
      </c>
      <c r="FF136" s="463">
        <f>+COUNTIF(Y136,"&gt;0")*FTE</f>
        <v>0</v>
      </c>
      <c r="FG136" s="463">
        <f>+COUNTIF(Z136,"&gt;0")*FTE</f>
        <v>0</v>
      </c>
      <c r="FH136" s="463">
        <f>+COUNTIF(AA136,"&gt;0")*FTE</f>
        <v>0</v>
      </c>
      <c r="FI136" s="463">
        <f>+COUNTIF(AB136,"&gt;0")*FTE</f>
        <v>0</v>
      </c>
      <c r="FJ136" s="463">
        <f>+COUNTIF(AC136,"&gt;0")*FTE</f>
        <v>0</v>
      </c>
      <c r="FK136" s="463">
        <f>+COUNTIF(AD136,"&gt;0")*FTE</f>
        <v>0</v>
      </c>
      <c r="FL136" s="463">
        <f>+COUNTIF(AE136,"&gt;0")*FTE</f>
        <v>0</v>
      </c>
      <c r="FM136" s="463">
        <f>+COUNTIF(AF136,"&gt;0")*FTE</f>
        <v>0</v>
      </c>
      <c r="FN136" s="463">
        <f>+COUNTIF(AG136,"&gt;0")*FTE</f>
        <v>0</v>
      </c>
      <c r="FO136" s="463">
        <f>+COUNTIF(AH136,"&gt;0")*FTE</f>
        <v>0</v>
      </c>
      <c r="FP136" s="463">
        <f>+COUNTIF(AI136,"&gt;0")*FTE</f>
        <v>0</v>
      </c>
      <c r="FQ136" s="463">
        <f>+COUNTIF(AJ136,"&gt;0")*FTE</f>
        <v>0</v>
      </c>
      <c r="FR136" s="463">
        <f>+COUNTIF(AK136,"&gt;0")*FTE</f>
        <v>0</v>
      </c>
      <c r="FS136" s="463">
        <f>+COUNTIF(AL136,"&gt;0")*FTE</f>
        <v>0</v>
      </c>
      <c r="FT136" s="463">
        <f>+COUNTIF(AM136,"&gt;0")*FTE</f>
        <v>0</v>
      </c>
      <c r="FU136" s="463">
        <f>+COUNTIF(AN136,"&gt;0")*FTE</f>
        <v>0</v>
      </c>
      <c r="FV136" s="463">
        <f>+COUNTIF(AO136,"&gt;0")*FTE</f>
        <v>0</v>
      </c>
      <c r="FW136" s="463">
        <f>+COUNTIF(AP136,"&gt;0")*FTE</f>
        <v>0</v>
      </c>
      <c r="FX136" s="463">
        <f>+COUNTIF(AQ136,"&gt;0")*FTE</f>
        <v>0</v>
      </c>
      <c r="FY136" s="463">
        <f>+COUNTIF(AR136,"&gt;0")*FTE</f>
        <v>0</v>
      </c>
      <c r="FZ136" s="463">
        <f>+COUNTIF(AS136,"&gt;0")*FTE</f>
        <v>0</v>
      </c>
      <c r="GA136" s="463">
        <f>+COUNTIF(AT136,"&gt;0")*FTE</f>
        <v>0</v>
      </c>
      <c r="GB136" s="463">
        <f>+COUNTIF(AU136,"&gt;0")*FTE</f>
        <v>0</v>
      </c>
      <c r="GC136" s="463">
        <f>+COUNTIF(AV136,"&gt;0")*FTE</f>
        <v>0</v>
      </c>
      <c r="GD136" s="463">
        <f>+COUNTIF(AW136,"&gt;0")*FTE</f>
        <v>0</v>
      </c>
      <c r="GE136" s="463">
        <f>+COUNTIF(AX136,"&gt;0")*FTE</f>
        <v>0</v>
      </c>
      <c r="GF136" s="463">
        <f>+COUNTIF(AY136,"&gt;0")*FTE</f>
        <v>0</v>
      </c>
      <c r="GG136" s="463">
        <f>+COUNTIF(AZ136,"&gt;0")*FTE</f>
        <v>0</v>
      </c>
      <c r="GH136" s="463">
        <f>+COUNTIF(BA136,"&gt;0")*FTE</f>
        <v>0</v>
      </c>
      <c r="GI136" s="463">
        <f>+COUNTIF(BB136,"&gt;0")*FTE</f>
        <v>0</v>
      </c>
      <c r="GJ136" s="463">
        <f>+COUNTIF(BC136,"&gt;0")*FTE</f>
        <v>0</v>
      </c>
      <c r="GK136" s="463">
        <f>+COUNTIF(BD136,"&gt;0")*FTE</f>
        <v>0</v>
      </c>
      <c r="GL136" s="463">
        <f>+COUNTIF(BE136,"&gt;0")*FTE</f>
        <v>0</v>
      </c>
      <c r="GM136" s="463">
        <f>+COUNTIF(BF136,"&gt;0")*FTE</f>
        <v>0</v>
      </c>
      <c r="GN136" s="463">
        <f>+COUNTIF(BG136,"&gt;0")*FTE</f>
        <v>0</v>
      </c>
      <c r="GO136" s="463">
        <f>+COUNTIF(BH136,"&gt;0")*FTE</f>
        <v>0</v>
      </c>
      <c r="GP136" s="463">
        <f>+COUNTIF(BI136,"&gt;0")*FTE</f>
        <v>0</v>
      </c>
      <c r="GQ136" s="463">
        <f>+COUNTIF(BJ136,"&gt;0")*FTE</f>
        <v>0</v>
      </c>
      <c r="GR136" s="463">
        <f>+COUNTIF(BK136,"&gt;0")*FTE</f>
        <v>0</v>
      </c>
      <c r="GS136" s="463">
        <f>+COUNTIF(BL136,"&gt;0")*FTE</f>
        <v>0</v>
      </c>
      <c r="GT136" s="463">
        <f>+COUNTIF(BM136,"&gt;0")*FTE</f>
        <v>0</v>
      </c>
      <c r="GU136" s="463">
        <f>+COUNTIF(BN136,"&gt;0")*FTE</f>
        <v>0</v>
      </c>
      <c r="GV136" s="463">
        <f>+COUNTIF(BO136,"&gt;0")*FTE</f>
        <v>0</v>
      </c>
      <c r="GW136" s="463">
        <f>+COUNTIF(BP136,"&gt;0")*FTE</f>
        <v>0</v>
      </c>
      <c r="GX136" s="463">
        <f>+COUNTIF(BQ136,"&gt;0")*FTE</f>
        <v>0</v>
      </c>
      <c r="GY136" s="463">
        <f>+COUNTIF(BR136,"&gt;0")*FTE</f>
        <v>0</v>
      </c>
      <c r="GZ136" s="463">
        <f>+COUNTIF(BS136,"&gt;0")*FTE</f>
        <v>0</v>
      </c>
      <c r="HA136" s="463">
        <f>+COUNTIF(BT136,"&gt;0")*FTE</f>
        <v>0</v>
      </c>
      <c r="HB136" s="463">
        <f>+COUNTIF(BU136,"&gt;0")*FTE</f>
        <v>0</v>
      </c>
      <c r="HC136" s="463">
        <f>+COUNTIF(BV136,"&gt;0")*FTE</f>
        <v>0</v>
      </c>
      <c r="HD136" s="463">
        <f>+COUNTIF(BW136,"&gt;0")*FTE</f>
        <v>0</v>
      </c>
      <c r="HE136" s="463">
        <f>+COUNTIF(BX136,"&gt;0")*FTE</f>
        <v>0</v>
      </c>
      <c r="HF136" s="463">
        <f>+COUNTIF(BY136,"&gt;0")*FTE</f>
        <v>0</v>
      </c>
      <c r="HG136" s="463">
        <f>+COUNTIF(BZ136,"&gt;0")*FTE</f>
        <v>0</v>
      </c>
      <c r="HH136" s="463">
        <f>+COUNTIF(CA136,"&gt;0")*FTE</f>
        <v>0</v>
      </c>
      <c r="HI136" s="463">
        <f>+COUNTIF(CB136,"&gt;0")*FTE</f>
        <v>0</v>
      </c>
      <c r="HJ136" s="463">
        <f>+COUNTIF(CC136,"&gt;0")*FTE</f>
        <v>0</v>
      </c>
      <c r="HK136" s="463">
        <f>+COUNTIF(CD136,"&gt;0")*FTE</f>
        <v>0</v>
      </c>
      <c r="HL136" s="463">
        <f>+COUNTIF(CE136,"&gt;0")*FTE</f>
        <v>0</v>
      </c>
      <c r="HM136" s="463">
        <f>+COUNTIF(CF136,"&gt;0")*FTE</f>
        <v>0</v>
      </c>
      <c r="HN136" s="463">
        <f>+COUNTIF(CG136,"&gt;0")*FTE</f>
        <v>0</v>
      </c>
      <c r="HO136" s="463">
        <f>+COUNTIF(CH136,"&gt;0")*FTE</f>
        <v>0</v>
      </c>
      <c r="HP136" s="463">
        <f>+COUNTIF(CI136,"&gt;0")*FTE</f>
        <v>0</v>
      </c>
      <c r="HQ136" s="463">
        <f>+COUNTIF(CJ136,"&gt;0")*FTE</f>
        <v>0</v>
      </c>
      <c r="HR136" s="463">
        <f>+COUNTIF(CK136,"&gt;0")*FTE</f>
        <v>0</v>
      </c>
      <c r="HS136" s="463">
        <f>+COUNTIF(CL136,"&gt;0")*FTE</f>
        <v>0</v>
      </c>
      <c r="HT136" s="463">
        <f>+COUNTIF(CM136,"&gt;0")*FTE</f>
        <v>0</v>
      </c>
      <c r="HU136" s="463">
        <f>+COUNTIF(CN136,"&gt;0")*FTE</f>
        <v>0</v>
      </c>
      <c r="HV136" s="463">
        <f>+COUNTIF(CO136,"&gt;0")*FTE</f>
        <v>0</v>
      </c>
      <c r="HW136" s="463">
        <f>+COUNTIF(CP136,"&gt;0")*FTE</f>
        <v>0</v>
      </c>
      <c r="HX136" s="463">
        <f>+COUNTIF(CQ136,"&gt;0")*FTE</f>
        <v>0</v>
      </c>
      <c r="HY136" s="463">
        <f>+COUNTIF(CR136,"&gt;0")*FTE</f>
        <v>0</v>
      </c>
      <c r="HZ136" s="463">
        <f>+COUNTIF(CS136,"&gt;0")*FTE</f>
        <v>0</v>
      </c>
      <c r="IA136" s="463">
        <f>+COUNTIF(CT136,"&gt;0")*FTE</f>
        <v>0</v>
      </c>
      <c r="IB136" s="463">
        <f>+COUNTIF(CU136,"&gt;0")*FTE</f>
        <v>0</v>
      </c>
      <c r="IC136" s="463">
        <f>+COUNTIF(CV136,"&gt;0")*FTE</f>
        <v>0</v>
      </c>
      <c r="ID136" s="463">
        <f>+COUNTIF(CW136,"&gt;0")*FTE</f>
        <v>0</v>
      </c>
      <c r="IE136" s="463">
        <f>+COUNTIF(CX136,"&gt;0")*FTE</f>
        <v>0</v>
      </c>
      <c r="IF136" s="463">
        <f>+COUNTIF(CY136,"&gt;0")*FTE</f>
        <v>0</v>
      </c>
      <c r="IG136" s="463">
        <f>+COUNTIF(CZ136,"&gt;0")*FTE</f>
        <v>0</v>
      </c>
      <c r="IH136" s="463">
        <f>+COUNTIF(DA136,"&gt;0")*FTE</f>
        <v>0</v>
      </c>
      <c r="II136" s="463">
        <f>+COUNTIF(DB136,"&gt;0")*FTE</f>
        <v>0</v>
      </c>
      <c r="IJ136" s="463">
        <f>+COUNTIF(DC136,"&gt;0")*FTE</f>
        <v>0</v>
      </c>
      <c r="IK136" s="463">
        <f>+COUNTIF(DD136,"&gt;0")*FTE</f>
        <v>0</v>
      </c>
      <c r="IL136" s="463">
        <f>+COUNTIF(DE136,"&gt;0")*FTE</f>
        <v>0</v>
      </c>
      <c r="IM136" s="463">
        <f>+COUNTIF(DF136,"&gt;0")*FTE</f>
        <v>0</v>
      </c>
      <c r="IN136" s="463">
        <f>+COUNTIF(DG136,"&gt;0")*FTE</f>
        <v>0</v>
      </c>
      <c r="IO136" s="463">
        <f>+COUNTIF(DH136,"&gt;0")*FTE</f>
        <v>0</v>
      </c>
      <c r="IP136" s="463">
        <f>+COUNTIF(DI136,"&gt;0")*FTE</f>
        <v>0</v>
      </c>
      <c r="IQ136" s="463">
        <f>+COUNTIF(DJ136,"&gt;0")*FTE</f>
        <v>0</v>
      </c>
      <c r="IR136" s="463">
        <f>+COUNTIF(DK136,"&gt;0")*FTE</f>
        <v>0</v>
      </c>
      <c r="IS136" s="463">
        <f>+COUNTIF(DL136,"&gt;0")*FTE</f>
        <v>0</v>
      </c>
      <c r="IT136" s="463">
        <f>+COUNTIF(DM136,"&gt;0")*FTE</f>
        <v>0</v>
      </c>
      <c r="IU136" s="463">
        <f>+COUNTIF(DN136,"&gt;0")*FTE</f>
        <v>0</v>
      </c>
      <c r="IV136" s="463">
        <f>+COUNTIF(DO136,"&gt;0")*FTE</f>
        <v>0</v>
      </c>
      <c r="IW136" s="463">
        <f>+COUNTIF(DP136,"&gt;0")*FTE</f>
        <v>0</v>
      </c>
      <c r="IX136" s="463">
        <f>+COUNTIF(DQ136,"&gt;0")*FTE</f>
        <v>0</v>
      </c>
      <c r="IY136" s="463">
        <f>+COUNTIF(DR136,"&gt;0")*FTE</f>
        <v>0</v>
      </c>
      <c r="IZ136" s="463">
        <f>+COUNTIF(DS136,"&gt;0")*FTE</f>
        <v>0</v>
      </c>
      <c r="JA136" s="463">
        <f>+COUNTIF(DT136,"&gt;0")*FTE</f>
        <v>0</v>
      </c>
      <c r="JB136" s="463">
        <f>+COUNTIF(DU136,"&gt;0")*FTE</f>
        <v>0</v>
      </c>
      <c r="JC136" s="463">
        <f>+COUNTIF(DV136,"&gt;0")*FTE</f>
        <v>0</v>
      </c>
      <c r="JD136" s="463">
        <f>+COUNTIF(DW136,"&gt;0")*FTE</f>
        <v>0</v>
      </c>
      <c r="JE136" s="463">
        <f>+COUNTIF(DX136,"&gt;0")*FTE</f>
        <v>0</v>
      </c>
      <c r="JF136" s="463">
        <f>+COUNTIF(DY136,"&gt;0")*FTE</f>
        <v>0</v>
      </c>
      <c r="JG136" s="463">
        <f>+COUNTIF(DZ136,"&gt;0")*FTE</f>
        <v>0</v>
      </c>
      <c r="JH136" s="463">
        <f>+COUNTIF(EA136,"&gt;0")*FTE</f>
        <v>0</v>
      </c>
      <c r="JI136" s="463">
        <f>+COUNTIF(EB136,"&gt;0")*FTE</f>
        <v>0</v>
      </c>
      <c r="JJ136" s="463">
        <f>+COUNTIF(EC136,"&gt;0")*FTE</f>
        <v>0</v>
      </c>
      <c r="JK136" s="463">
        <f>+COUNTIF(ED136,"&gt;0")*FTE</f>
        <v>0</v>
      </c>
      <c r="JL136" s="463">
        <f>+COUNTIF(EE136,"&gt;0")*FTE</f>
        <v>0</v>
      </c>
      <c r="JM136" s="463">
        <f>+COUNTIF(EF136,"&gt;0")*FTE</f>
        <v>0</v>
      </c>
      <c r="JN136" s="463">
        <f>+COUNTIF(EG136,"&gt;0")*FTE</f>
        <v>0</v>
      </c>
      <c r="JO136" s="463">
        <f>+COUNTIF(EH136,"&gt;0")*FTE</f>
        <v>0</v>
      </c>
      <c r="JP136" s="463">
        <f>+COUNTIF(EI136,"&gt;0")*FTE</f>
        <v>0</v>
      </c>
      <c r="JQ136" s="463">
        <f>+COUNTIF(EJ136,"&gt;0")*FTE</f>
        <v>0</v>
      </c>
      <c r="JR136" s="463">
        <f>+COUNTIF(EK136,"&gt;0")*FTE</f>
        <v>0</v>
      </c>
      <c r="JS136" s="463">
        <f>+COUNTIF(EL136,"&gt;0")*FTE</f>
        <v>0</v>
      </c>
      <c r="JT136" s="463">
        <f>+COUNTIF(EM136,"&gt;0")*FTE</f>
        <v>0</v>
      </c>
      <c r="JU136" s="463">
        <f>+COUNTIF(EN136,"&gt;0")*FTE</f>
        <v>0</v>
      </c>
      <c r="JV136" s="463">
        <f>+COUNTIF(EO136,"&gt;0")*FTE</f>
        <v>0</v>
      </c>
      <c r="JW136" s="463">
        <f>+COUNTIF(EP136,"&gt;0")*FTE</f>
        <v>0</v>
      </c>
      <c r="JX136" s="463">
        <f>+COUNTIF(EQ136,"&gt;0")*FTE</f>
        <v>0</v>
      </c>
      <c r="JY136" s="463">
        <f>+COUNTIF(ER136,"&gt;0")*FTE</f>
        <v>0</v>
      </c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</row>
    <row r="137" ht="12.75" customHeight="1">
      <c r="A137" s="467"/>
      <c r="B137" s="521"/>
      <c r="C137" s="522"/>
      <c r="D137" s="523"/>
      <c r="E137" s="524"/>
      <c r="F137" s="525"/>
      <c r="G137" s="526"/>
      <c r="H137" s="525"/>
      <c r="I137" s="526"/>
      <c r="J137" s="527"/>
      <c r="K137" s="528"/>
      <c r="L137" s="529"/>
      <c r="M137" s="529"/>
      <c r="N137" s="530" t="s">
        <v>433</v>
      </c>
      <c r="O137" s="531"/>
      <c r="P137" s="532"/>
      <c r="Q137" s="533">
        <f t="shared" ref="Q137:ER137" si="101">(SUM(Q71:Q136))</f>
        <v>283333.3333</v>
      </c>
      <c r="R137" s="533">
        <f t="shared" si="101"/>
        <v>283333.3333</v>
      </c>
      <c r="S137" s="533">
        <f t="shared" si="101"/>
        <v>283333.3333</v>
      </c>
      <c r="T137" s="533">
        <f t="shared" si="101"/>
        <v>283333.3333</v>
      </c>
      <c r="U137" s="533">
        <f t="shared" si="101"/>
        <v>283333.3333</v>
      </c>
      <c r="V137" s="533">
        <f t="shared" si="101"/>
        <v>283333.3333</v>
      </c>
      <c r="W137" s="533">
        <f t="shared" si="101"/>
        <v>283333.3333</v>
      </c>
      <c r="X137" s="533">
        <f t="shared" si="101"/>
        <v>283333.3333</v>
      </c>
      <c r="Y137" s="533">
        <f t="shared" si="101"/>
        <v>283333.3333</v>
      </c>
      <c r="Z137" s="533">
        <f t="shared" si="101"/>
        <v>283333.3333</v>
      </c>
      <c r="AA137" s="533">
        <f t="shared" si="101"/>
        <v>283333.3333</v>
      </c>
      <c r="AB137" s="533">
        <f t="shared" si="101"/>
        <v>283333.3333</v>
      </c>
      <c r="AC137" s="533">
        <f t="shared" si="101"/>
        <v>289000</v>
      </c>
      <c r="AD137" s="533">
        <f t="shared" si="101"/>
        <v>289000</v>
      </c>
      <c r="AE137" s="533">
        <f t="shared" si="101"/>
        <v>289000</v>
      </c>
      <c r="AF137" s="533">
        <f t="shared" si="101"/>
        <v>289000</v>
      </c>
      <c r="AG137" s="533">
        <f t="shared" si="101"/>
        <v>289000</v>
      </c>
      <c r="AH137" s="533">
        <f t="shared" si="101"/>
        <v>289000</v>
      </c>
      <c r="AI137" s="533">
        <f t="shared" si="101"/>
        <v>289000</v>
      </c>
      <c r="AJ137" s="533">
        <f t="shared" si="101"/>
        <v>289000</v>
      </c>
      <c r="AK137" s="533">
        <f t="shared" si="101"/>
        <v>289000</v>
      </c>
      <c r="AL137" s="533">
        <f t="shared" si="101"/>
        <v>289000</v>
      </c>
      <c r="AM137" s="533">
        <f t="shared" si="101"/>
        <v>289000</v>
      </c>
      <c r="AN137" s="533">
        <f t="shared" si="101"/>
        <v>289000</v>
      </c>
      <c r="AO137" s="533">
        <f t="shared" si="101"/>
        <v>294780</v>
      </c>
      <c r="AP137" s="533">
        <f t="shared" si="101"/>
        <v>294780</v>
      </c>
      <c r="AQ137" s="533">
        <f t="shared" si="101"/>
        <v>294780</v>
      </c>
      <c r="AR137" s="533">
        <f t="shared" si="101"/>
        <v>294780</v>
      </c>
      <c r="AS137" s="533">
        <f t="shared" si="101"/>
        <v>294780</v>
      </c>
      <c r="AT137" s="533">
        <f t="shared" si="101"/>
        <v>294780</v>
      </c>
      <c r="AU137" s="533">
        <f t="shared" si="101"/>
        <v>294780</v>
      </c>
      <c r="AV137" s="533">
        <f t="shared" si="101"/>
        <v>294780</v>
      </c>
      <c r="AW137" s="533">
        <f t="shared" si="101"/>
        <v>294780</v>
      </c>
      <c r="AX137" s="533">
        <f t="shared" si="101"/>
        <v>294780</v>
      </c>
      <c r="AY137" s="533">
        <f t="shared" si="101"/>
        <v>294780</v>
      </c>
      <c r="AZ137" s="533">
        <f t="shared" si="101"/>
        <v>294780</v>
      </c>
      <c r="BA137" s="533">
        <f t="shared" si="101"/>
        <v>300675.6</v>
      </c>
      <c r="BB137" s="533">
        <f t="shared" si="101"/>
        <v>300675.6</v>
      </c>
      <c r="BC137" s="533">
        <f t="shared" si="101"/>
        <v>300675.6</v>
      </c>
      <c r="BD137" s="533">
        <f t="shared" si="101"/>
        <v>300675.6</v>
      </c>
      <c r="BE137" s="533">
        <f t="shared" si="101"/>
        <v>300675.6</v>
      </c>
      <c r="BF137" s="533">
        <f t="shared" si="101"/>
        <v>300675.6</v>
      </c>
      <c r="BG137" s="533">
        <f t="shared" si="101"/>
        <v>300675.6</v>
      </c>
      <c r="BH137" s="533">
        <f t="shared" si="101"/>
        <v>300675.6</v>
      </c>
      <c r="BI137" s="533">
        <f t="shared" si="101"/>
        <v>300675.6</v>
      </c>
      <c r="BJ137" s="533">
        <f t="shared" si="101"/>
        <v>300675.6</v>
      </c>
      <c r="BK137" s="533">
        <f t="shared" si="101"/>
        <v>300675.6</v>
      </c>
      <c r="BL137" s="533">
        <f t="shared" si="101"/>
        <v>300675.6</v>
      </c>
      <c r="BM137" s="533">
        <f t="shared" si="101"/>
        <v>306689.112</v>
      </c>
      <c r="BN137" s="533">
        <f t="shared" si="101"/>
        <v>306689.112</v>
      </c>
      <c r="BO137" s="533">
        <f t="shared" si="101"/>
        <v>306689.112</v>
      </c>
      <c r="BP137" s="533">
        <f t="shared" si="101"/>
        <v>306689.112</v>
      </c>
      <c r="BQ137" s="533">
        <f t="shared" si="101"/>
        <v>306689.112</v>
      </c>
      <c r="BR137" s="533">
        <f t="shared" si="101"/>
        <v>306689.112</v>
      </c>
      <c r="BS137" s="533">
        <f t="shared" si="101"/>
        <v>306689.112</v>
      </c>
      <c r="BT137" s="533">
        <f t="shared" si="101"/>
        <v>306689.112</v>
      </c>
      <c r="BU137" s="533">
        <f t="shared" si="101"/>
        <v>306689.112</v>
      </c>
      <c r="BV137" s="533">
        <f t="shared" si="101"/>
        <v>306689.112</v>
      </c>
      <c r="BW137" s="533">
        <f t="shared" si="101"/>
        <v>306689.112</v>
      </c>
      <c r="BX137" s="533">
        <f t="shared" si="101"/>
        <v>306689.112</v>
      </c>
      <c r="BY137" s="533">
        <f t="shared" si="101"/>
        <v>312822.8942</v>
      </c>
      <c r="BZ137" s="533">
        <f t="shared" si="101"/>
        <v>312822.8942</v>
      </c>
      <c r="CA137" s="533">
        <f t="shared" si="101"/>
        <v>312822.8942</v>
      </c>
      <c r="CB137" s="533">
        <f t="shared" si="101"/>
        <v>312822.8942</v>
      </c>
      <c r="CC137" s="533">
        <f t="shared" si="101"/>
        <v>312822.8942</v>
      </c>
      <c r="CD137" s="533">
        <f t="shared" si="101"/>
        <v>312822.8942</v>
      </c>
      <c r="CE137" s="533">
        <f t="shared" si="101"/>
        <v>312822.8942</v>
      </c>
      <c r="CF137" s="533">
        <f t="shared" si="101"/>
        <v>312822.8942</v>
      </c>
      <c r="CG137" s="533">
        <f t="shared" si="101"/>
        <v>312822.8942</v>
      </c>
      <c r="CH137" s="533">
        <f t="shared" si="101"/>
        <v>312822.8942</v>
      </c>
      <c r="CI137" s="533">
        <f t="shared" si="101"/>
        <v>312822.8942</v>
      </c>
      <c r="CJ137" s="533">
        <f t="shared" si="101"/>
        <v>312822.8942</v>
      </c>
      <c r="CK137" s="533">
        <f t="shared" si="101"/>
        <v>319079.3521</v>
      </c>
      <c r="CL137" s="533">
        <f t="shared" si="101"/>
        <v>319079.3521</v>
      </c>
      <c r="CM137" s="533">
        <f t="shared" si="101"/>
        <v>319079.3521</v>
      </c>
      <c r="CN137" s="533">
        <f t="shared" si="101"/>
        <v>319079.3521</v>
      </c>
      <c r="CO137" s="533">
        <f t="shared" si="101"/>
        <v>319079.3521</v>
      </c>
      <c r="CP137" s="533">
        <f t="shared" si="101"/>
        <v>319079.3521</v>
      </c>
      <c r="CQ137" s="533">
        <f t="shared" si="101"/>
        <v>319079.3521</v>
      </c>
      <c r="CR137" s="533">
        <f t="shared" si="101"/>
        <v>319079.3521</v>
      </c>
      <c r="CS137" s="533">
        <f t="shared" si="101"/>
        <v>319079.3521</v>
      </c>
      <c r="CT137" s="533">
        <f t="shared" si="101"/>
        <v>319079.3521</v>
      </c>
      <c r="CU137" s="533">
        <f t="shared" si="101"/>
        <v>319079.3521</v>
      </c>
      <c r="CV137" s="533">
        <f t="shared" si="101"/>
        <v>319079.3521</v>
      </c>
      <c r="CW137" s="533">
        <f t="shared" si="101"/>
        <v>325460.9392</v>
      </c>
      <c r="CX137" s="533">
        <f t="shared" si="101"/>
        <v>325460.9392</v>
      </c>
      <c r="CY137" s="533">
        <f t="shared" si="101"/>
        <v>325460.9392</v>
      </c>
      <c r="CZ137" s="533">
        <f t="shared" si="101"/>
        <v>325460.9392</v>
      </c>
      <c r="DA137" s="533">
        <f t="shared" si="101"/>
        <v>325460.9392</v>
      </c>
      <c r="DB137" s="533">
        <f t="shared" si="101"/>
        <v>325460.9392</v>
      </c>
      <c r="DC137" s="533">
        <f t="shared" si="101"/>
        <v>325460.9392</v>
      </c>
      <c r="DD137" s="533">
        <f t="shared" si="101"/>
        <v>325460.9392</v>
      </c>
      <c r="DE137" s="533">
        <f t="shared" si="101"/>
        <v>325460.9392</v>
      </c>
      <c r="DF137" s="533">
        <f t="shared" si="101"/>
        <v>325460.9392</v>
      </c>
      <c r="DG137" s="533">
        <f t="shared" si="101"/>
        <v>325460.9392</v>
      </c>
      <c r="DH137" s="533">
        <f t="shared" si="101"/>
        <v>325460.9392</v>
      </c>
      <c r="DI137" s="533">
        <f t="shared" si="101"/>
        <v>331970.158</v>
      </c>
      <c r="DJ137" s="533">
        <f t="shared" si="101"/>
        <v>331970.158</v>
      </c>
      <c r="DK137" s="533">
        <f t="shared" si="101"/>
        <v>331970.158</v>
      </c>
      <c r="DL137" s="533">
        <f t="shared" si="101"/>
        <v>331970.158</v>
      </c>
      <c r="DM137" s="533">
        <f t="shared" si="101"/>
        <v>331970.158</v>
      </c>
      <c r="DN137" s="533">
        <f t="shared" si="101"/>
        <v>331970.158</v>
      </c>
      <c r="DO137" s="533">
        <f t="shared" si="101"/>
        <v>331970.158</v>
      </c>
      <c r="DP137" s="533">
        <f t="shared" si="101"/>
        <v>331970.158</v>
      </c>
      <c r="DQ137" s="533">
        <f t="shared" si="101"/>
        <v>331970.158</v>
      </c>
      <c r="DR137" s="533">
        <f t="shared" si="101"/>
        <v>331970.158</v>
      </c>
      <c r="DS137" s="533">
        <f t="shared" si="101"/>
        <v>331970.158</v>
      </c>
      <c r="DT137" s="533">
        <f t="shared" si="101"/>
        <v>331970.158</v>
      </c>
      <c r="DU137" s="533">
        <f t="shared" si="101"/>
        <v>338609.5611</v>
      </c>
      <c r="DV137" s="533">
        <f t="shared" si="101"/>
        <v>338609.5611</v>
      </c>
      <c r="DW137" s="533">
        <f t="shared" si="101"/>
        <v>338609.5611</v>
      </c>
      <c r="DX137" s="533">
        <f t="shared" si="101"/>
        <v>338609.5611</v>
      </c>
      <c r="DY137" s="533">
        <f t="shared" si="101"/>
        <v>338609.5611</v>
      </c>
      <c r="DZ137" s="533">
        <f t="shared" si="101"/>
        <v>338609.5611</v>
      </c>
      <c r="EA137" s="533">
        <f t="shared" si="101"/>
        <v>338609.5611</v>
      </c>
      <c r="EB137" s="533">
        <f t="shared" si="101"/>
        <v>338609.5611</v>
      </c>
      <c r="EC137" s="533">
        <f t="shared" si="101"/>
        <v>338609.5611</v>
      </c>
      <c r="ED137" s="533">
        <f t="shared" si="101"/>
        <v>338609.5611</v>
      </c>
      <c r="EE137" s="533">
        <f t="shared" si="101"/>
        <v>338609.5611</v>
      </c>
      <c r="EF137" s="534">
        <f t="shared" si="101"/>
        <v>338609.5611</v>
      </c>
      <c r="EG137" s="534">
        <f t="shared" si="101"/>
        <v>345381.7523</v>
      </c>
      <c r="EH137" s="534">
        <f t="shared" si="101"/>
        <v>345381.7523</v>
      </c>
      <c r="EI137" s="534">
        <f t="shared" si="101"/>
        <v>345381.7523</v>
      </c>
      <c r="EJ137" s="534">
        <f t="shared" si="101"/>
        <v>345381.7523</v>
      </c>
      <c r="EK137" s="534">
        <f t="shared" si="101"/>
        <v>345381.7523</v>
      </c>
      <c r="EL137" s="534">
        <f t="shared" si="101"/>
        <v>345381.7523</v>
      </c>
      <c r="EM137" s="534">
        <f t="shared" si="101"/>
        <v>345381.7523</v>
      </c>
      <c r="EN137" s="534">
        <f t="shared" si="101"/>
        <v>345381.7523</v>
      </c>
      <c r="EO137" s="534">
        <f t="shared" si="101"/>
        <v>345381.7523</v>
      </c>
      <c r="EP137" s="534">
        <f t="shared" si="101"/>
        <v>345381.7523</v>
      </c>
      <c r="EQ137" s="534">
        <f t="shared" si="101"/>
        <v>345381.7523</v>
      </c>
      <c r="ER137" s="534">
        <f t="shared" si="101"/>
        <v>345381.7523</v>
      </c>
      <c r="ES137" s="424"/>
      <c r="ET137" s="101"/>
      <c r="EU137" s="535"/>
      <c r="EV137" s="536" t="str">
        <f t="shared" si="100"/>
        <v>TOTAL</v>
      </c>
      <c r="EW137" s="533">
        <f t="shared" ref="EW137:JY137" si="102">+SUM(EW71:EW136)</f>
        <v>0</v>
      </c>
      <c r="EX137" s="533">
        <f t="shared" si="102"/>
        <v>31</v>
      </c>
      <c r="EY137" s="533">
        <f t="shared" si="102"/>
        <v>31</v>
      </c>
      <c r="EZ137" s="533">
        <f t="shared" si="102"/>
        <v>31</v>
      </c>
      <c r="FA137" s="533">
        <f t="shared" si="102"/>
        <v>31</v>
      </c>
      <c r="FB137" s="533">
        <f t="shared" si="102"/>
        <v>31</v>
      </c>
      <c r="FC137" s="533">
        <f t="shared" si="102"/>
        <v>31</v>
      </c>
      <c r="FD137" s="533">
        <f t="shared" si="102"/>
        <v>31</v>
      </c>
      <c r="FE137" s="533">
        <f t="shared" si="102"/>
        <v>31</v>
      </c>
      <c r="FF137" s="533">
        <f t="shared" si="102"/>
        <v>31</v>
      </c>
      <c r="FG137" s="533">
        <f t="shared" si="102"/>
        <v>31</v>
      </c>
      <c r="FH137" s="533">
        <f t="shared" si="102"/>
        <v>31</v>
      </c>
      <c r="FI137" s="533">
        <f t="shared" si="102"/>
        <v>31</v>
      </c>
      <c r="FJ137" s="533">
        <f t="shared" si="102"/>
        <v>31</v>
      </c>
      <c r="FK137" s="533">
        <f t="shared" si="102"/>
        <v>31</v>
      </c>
      <c r="FL137" s="533">
        <f t="shared" si="102"/>
        <v>31</v>
      </c>
      <c r="FM137" s="533">
        <f t="shared" si="102"/>
        <v>31</v>
      </c>
      <c r="FN137" s="533">
        <f t="shared" si="102"/>
        <v>31</v>
      </c>
      <c r="FO137" s="533">
        <f t="shared" si="102"/>
        <v>31</v>
      </c>
      <c r="FP137" s="533">
        <f t="shared" si="102"/>
        <v>31</v>
      </c>
      <c r="FQ137" s="533">
        <f t="shared" si="102"/>
        <v>31</v>
      </c>
      <c r="FR137" s="533">
        <f t="shared" si="102"/>
        <v>31</v>
      </c>
      <c r="FS137" s="533">
        <f t="shared" si="102"/>
        <v>31</v>
      </c>
      <c r="FT137" s="533">
        <f t="shared" si="102"/>
        <v>31</v>
      </c>
      <c r="FU137" s="533">
        <f t="shared" si="102"/>
        <v>31</v>
      </c>
      <c r="FV137" s="533">
        <f t="shared" si="102"/>
        <v>31</v>
      </c>
      <c r="FW137" s="533">
        <f t="shared" si="102"/>
        <v>31</v>
      </c>
      <c r="FX137" s="533">
        <f t="shared" si="102"/>
        <v>31</v>
      </c>
      <c r="FY137" s="533">
        <f t="shared" si="102"/>
        <v>31</v>
      </c>
      <c r="FZ137" s="533">
        <f t="shared" si="102"/>
        <v>31</v>
      </c>
      <c r="GA137" s="533">
        <f t="shared" si="102"/>
        <v>31</v>
      </c>
      <c r="GB137" s="533">
        <f t="shared" si="102"/>
        <v>31</v>
      </c>
      <c r="GC137" s="533">
        <f t="shared" si="102"/>
        <v>31</v>
      </c>
      <c r="GD137" s="533">
        <f t="shared" si="102"/>
        <v>31</v>
      </c>
      <c r="GE137" s="533">
        <f t="shared" si="102"/>
        <v>31</v>
      </c>
      <c r="GF137" s="533">
        <f t="shared" si="102"/>
        <v>31</v>
      </c>
      <c r="GG137" s="533">
        <f t="shared" si="102"/>
        <v>31</v>
      </c>
      <c r="GH137" s="533">
        <f t="shared" si="102"/>
        <v>31</v>
      </c>
      <c r="GI137" s="533">
        <f t="shared" si="102"/>
        <v>31</v>
      </c>
      <c r="GJ137" s="533">
        <f t="shared" si="102"/>
        <v>31</v>
      </c>
      <c r="GK137" s="533">
        <f t="shared" si="102"/>
        <v>31</v>
      </c>
      <c r="GL137" s="533">
        <f t="shared" si="102"/>
        <v>31</v>
      </c>
      <c r="GM137" s="533">
        <f t="shared" si="102"/>
        <v>31</v>
      </c>
      <c r="GN137" s="533">
        <f t="shared" si="102"/>
        <v>31</v>
      </c>
      <c r="GO137" s="533">
        <f t="shared" si="102"/>
        <v>31</v>
      </c>
      <c r="GP137" s="533">
        <f t="shared" si="102"/>
        <v>31</v>
      </c>
      <c r="GQ137" s="533">
        <f t="shared" si="102"/>
        <v>31</v>
      </c>
      <c r="GR137" s="533">
        <f t="shared" si="102"/>
        <v>31</v>
      </c>
      <c r="GS137" s="533">
        <f t="shared" si="102"/>
        <v>31</v>
      </c>
      <c r="GT137" s="533">
        <f t="shared" si="102"/>
        <v>31</v>
      </c>
      <c r="GU137" s="533">
        <f t="shared" si="102"/>
        <v>31</v>
      </c>
      <c r="GV137" s="533">
        <f t="shared" si="102"/>
        <v>31</v>
      </c>
      <c r="GW137" s="533">
        <f t="shared" si="102"/>
        <v>31</v>
      </c>
      <c r="GX137" s="533">
        <f t="shared" si="102"/>
        <v>31</v>
      </c>
      <c r="GY137" s="533">
        <f t="shared" si="102"/>
        <v>31</v>
      </c>
      <c r="GZ137" s="533">
        <f t="shared" si="102"/>
        <v>31</v>
      </c>
      <c r="HA137" s="533">
        <f t="shared" si="102"/>
        <v>31</v>
      </c>
      <c r="HB137" s="533">
        <f t="shared" si="102"/>
        <v>31</v>
      </c>
      <c r="HC137" s="533">
        <f t="shared" si="102"/>
        <v>31</v>
      </c>
      <c r="HD137" s="533">
        <f t="shared" si="102"/>
        <v>31</v>
      </c>
      <c r="HE137" s="533">
        <f t="shared" si="102"/>
        <v>31</v>
      </c>
      <c r="HF137" s="533">
        <f t="shared" si="102"/>
        <v>31</v>
      </c>
      <c r="HG137" s="533">
        <f t="shared" si="102"/>
        <v>31</v>
      </c>
      <c r="HH137" s="533">
        <f t="shared" si="102"/>
        <v>31</v>
      </c>
      <c r="HI137" s="533">
        <f t="shared" si="102"/>
        <v>31</v>
      </c>
      <c r="HJ137" s="533">
        <f t="shared" si="102"/>
        <v>31</v>
      </c>
      <c r="HK137" s="533">
        <f t="shared" si="102"/>
        <v>31</v>
      </c>
      <c r="HL137" s="533">
        <f t="shared" si="102"/>
        <v>31</v>
      </c>
      <c r="HM137" s="533">
        <f t="shared" si="102"/>
        <v>31</v>
      </c>
      <c r="HN137" s="533">
        <f t="shared" si="102"/>
        <v>31</v>
      </c>
      <c r="HO137" s="533">
        <f t="shared" si="102"/>
        <v>31</v>
      </c>
      <c r="HP137" s="533">
        <f t="shared" si="102"/>
        <v>31</v>
      </c>
      <c r="HQ137" s="533">
        <f t="shared" si="102"/>
        <v>31</v>
      </c>
      <c r="HR137" s="533">
        <f t="shared" si="102"/>
        <v>31</v>
      </c>
      <c r="HS137" s="533">
        <f t="shared" si="102"/>
        <v>31</v>
      </c>
      <c r="HT137" s="533">
        <f t="shared" si="102"/>
        <v>31</v>
      </c>
      <c r="HU137" s="533">
        <f t="shared" si="102"/>
        <v>31</v>
      </c>
      <c r="HV137" s="533">
        <f t="shared" si="102"/>
        <v>31</v>
      </c>
      <c r="HW137" s="533">
        <f t="shared" si="102"/>
        <v>31</v>
      </c>
      <c r="HX137" s="533">
        <f t="shared" si="102"/>
        <v>31</v>
      </c>
      <c r="HY137" s="533">
        <f t="shared" si="102"/>
        <v>31</v>
      </c>
      <c r="HZ137" s="533">
        <f t="shared" si="102"/>
        <v>31</v>
      </c>
      <c r="IA137" s="533">
        <f t="shared" si="102"/>
        <v>31</v>
      </c>
      <c r="IB137" s="533">
        <f t="shared" si="102"/>
        <v>31</v>
      </c>
      <c r="IC137" s="533">
        <f t="shared" si="102"/>
        <v>31</v>
      </c>
      <c r="ID137" s="533">
        <f t="shared" si="102"/>
        <v>31</v>
      </c>
      <c r="IE137" s="533">
        <f t="shared" si="102"/>
        <v>31</v>
      </c>
      <c r="IF137" s="533">
        <f t="shared" si="102"/>
        <v>31</v>
      </c>
      <c r="IG137" s="533">
        <f t="shared" si="102"/>
        <v>31</v>
      </c>
      <c r="IH137" s="533">
        <f t="shared" si="102"/>
        <v>31</v>
      </c>
      <c r="II137" s="533">
        <f t="shared" si="102"/>
        <v>31</v>
      </c>
      <c r="IJ137" s="533">
        <f t="shared" si="102"/>
        <v>31</v>
      </c>
      <c r="IK137" s="533">
        <f t="shared" si="102"/>
        <v>31</v>
      </c>
      <c r="IL137" s="533">
        <f t="shared" si="102"/>
        <v>31</v>
      </c>
      <c r="IM137" s="533">
        <f t="shared" si="102"/>
        <v>31</v>
      </c>
      <c r="IN137" s="533">
        <f t="shared" si="102"/>
        <v>31</v>
      </c>
      <c r="IO137" s="533">
        <f t="shared" si="102"/>
        <v>31</v>
      </c>
      <c r="IP137" s="533">
        <f t="shared" si="102"/>
        <v>31</v>
      </c>
      <c r="IQ137" s="533">
        <f t="shared" si="102"/>
        <v>31</v>
      </c>
      <c r="IR137" s="533">
        <f t="shared" si="102"/>
        <v>31</v>
      </c>
      <c r="IS137" s="533">
        <f t="shared" si="102"/>
        <v>31</v>
      </c>
      <c r="IT137" s="533">
        <f t="shared" si="102"/>
        <v>31</v>
      </c>
      <c r="IU137" s="533">
        <f t="shared" si="102"/>
        <v>31</v>
      </c>
      <c r="IV137" s="533">
        <f t="shared" si="102"/>
        <v>31</v>
      </c>
      <c r="IW137" s="533">
        <f t="shared" si="102"/>
        <v>31</v>
      </c>
      <c r="IX137" s="533">
        <f t="shared" si="102"/>
        <v>31</v>
      </c>
      <c r="IY137" s="533">
        <f t="shared" si="102"/>
        <v>31</v>
      </c>
      <c r="IZ137" s="533">
        <f t="shared" si="102"/>
        <v>31</v>
      </c>
      <c r="JA137" s="533">
        <f t="shared" si="102"/>
        <v>31</v>
      </c>
      <c r="JB137" s="533">
        <f t="shared" si="102"/>
        <v>31</v>
      </c>
      <c r="JC137" s="533">
        <f t="shared" si="102"/>
        <v>31</v>
      </c>
      <c r="JD137" s="533">
        <f t="shared" si="102"/>
        <v>31</v>
      </c>
      <c r="JE137" s="533">
        <f t="shared" si="102"/>
        <v>31</v>
      </c>
      <c r="JF137" s="533">
        <f t="shared" si="102"/>
        <v>31</v>
      </c>
      <c r="JG137" s="533">
        <f t="shared" si="102"/>
        <v>31</v>
      </c>
      <c r="JH137" s="533">
        <f t="shared" si="102"/>
        <v>31</v>
      </c>
      <c r="JI137" s="533">
        <f t="shared" si="102"/>
        <v>31</v>
      </c>
      <c r="JJ137" s="533">
        <f t="shared" si="102"/>
        <v>31</v>
      </c>
      <c r="JK137" s="533">
        <f t="shared" si="102"/>
        <v>31</v>
      </c>
      <c r="JL137" s="533">
        <f t="shared" si="102"/>
        <v>31</v>
      </c>
      <c r="JM137" s="533">
        <f t="shared" si="102"/>
        <v>31</v>
      </c>
      <c r="JN137" s="533">
        <f t="shared" si="102"/>
        <v>31</v>
      </c>
      <c r="JO137" s="533">
        <f t="shared" si="102"/>
        <v>31</v>
      </c>
      <c r="JP137" s="533">
        <f t="shared" si="102"/>
        <v>31</v>
      </c>
      <c r="JQ137" s="533">
        <f t="shared" si="102"/>
        <v>31</v>
      </c>
      <c r="JR137" s="533">
        <f t="shared" si="102"/>
        <v>31</v>
      </c>
      <c r="JS137" s="533">
        <f t="shared" si="102"/>
        <v>31</v>
      </c>
      <c r="JT137" s="533">
        <f t="shared" si="102"/>
        <v>31</v>
      </c>
      <c r="JU137" s="533">
        <f t="shared" si="102"/>
        <v>31</v>
      </c>
      <c r="JV137" s="533">
        <f t="shared" si="102"/>
        <v>31</v>
      </c>
      <c r="JW137" s="533">
        <f t="shared" si="102"/>
        <v>31</v>
      </c>
      <c r="JX137" s="533">
        <f t="shared" si="102"/>
        <v>31</v>
      </c>
      <c r="JY137" s="533">
        <f t="shared" si="102"/>
        <v>31</v>
      </c>
      <c r="JZ137" s="101"/>
      <c r="KA137" s="101"/>
      <c r="KB137" s="101"/>
      <c r="KC137" s="101"/>
      <c r="KD137" s="101"/>
      <c r="KE137" s="101"/>
      <c r="KF137" s="101"/>
      <c r="KG137" s="101"/>
      <c r="KH137" s="101"/>
      <c r="KI137" s="101"/>
      <c r="KJ137" s="101"/>
      <c r="KK137" s="101"/>
      <c r="KL137" s="101"/>
      <c r="KM137" s="101"/>
      <c r="KN137" s="101"/>
      <c r="KO137" s="101"/>
      <c r="KP137" s="101"/>
      <c r="KQ137" s="101"/>
      <c r="KR137" s="101"/>
      <c r="KS137" s="101"/>
    </row>
  </sheetData>
  <dataValidations>
    <dataValidation type="list" allowBlank="1" showErrorMessage="1" sqref="C72:C136">
      <formula1>$C$64:$C$69</formula1>
    </dataValidation>
    <dataValidation type="list" allowBlank="1" showErrorMessage="1" sqref="C71">
      <formula1>#REF!</formula1>
    </dataValidation>
    <dataValidation type="list" allowBlank="1" showErrorMessage="1" sqref="D71:D137">
      <formula1>$D$68:$D$69</formula1>
    </dataValidation>
  </dataValidations>
  <printOptions/>
  <pageMargins bottom="0.75" footer="0.0" header="0.0" left="0.25" right="0.25" top="0.75"/>
  <pageSetup paperSize="5" orientation="landscape"/>
  <colBreaks count="1" manualBreakCount="1">
    <brk id="15" man="1"/>
  </colBreak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2" max="3" width="36.63"/>
    <col customWidth="1" min="4" max="4" width="11.13"/>
    <col customWidth="1" min="5" max="5" width="13.88"/>
    <col customWidth="1" min="6" max="6" width="11.38"/>
    <col customWidth="1" min="7" max="10" width="10.25"/>
    <col customWidth="1" min="11" max="14" width="11.25"/>
    <col customWidth="1" min="15" max="15" width="17.0"/>
    <col customWidth="1" min="16" max="63" width="7.75"/>
    <col customWidth="1" min="64" max="135" width="8.75"/>
    <col customWidth="1" min="136" max="147" width="10.25"/>
    <col customWidth="1" min="148" max="148" width="8.88"/>
  </cols>
  <sheetData>
    <row r="1" ht="12.75" customHeight="1">
      <c r="B1" s="1"/>
      <c r="C1" s="1"/>
      <c r="D1" s="158"/>
      <c r="E1" s="158"/>
      <c r="F1" s="158"/>
      <c r="G1" s="158"/>
      <c r="H1" s="158"/>
      <c r="I1" s="158"/>
      <c r="J1" s="158"/>
      <c r="K1" s="158"/>
      <c r="L1" s="158"/>
      <c r="M1" s="158"/>
      <c r="N1" s="158"/>
      <c r="O1" s="50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  <c r="AA1" s="58"/>
      <c r="AB1" s="58"/>
      <c r="AC1" s="58"/>
      <c r="AD1" s="58"/>
      <c r="AE1" s="58"/>
      <c r="AF1" s="58"/>
      <c r="AG1" s="58"/>
      <c r="AH1" s="58"/>
      <c r="AI1" s="58"/>
      <c r="AJ1" s="58"/>
      <c r="AK1" s="58"/>
      <c r="AL1" s="58"/>
      <c r="AM1" s="58"/>
      <c r="AN1" s="58"/>
      <c r="AO1" s="58"/>
      <c r="AP1" s="58"/>
      <c r="AQ1" s="58"/>
      <c r="AR1" s="58"/>
      <c r="AS1" s="58"/>
      <c r="AT1" s="58"/>
      <c r="AU1" s="58"/>
      <c r="AV1" s="58"/>
      <c r="AW1" s="58"/>
      <c r="AX1" s="58"/>
      <c r="AY1" s="58"/>
      <c r="AZ1" s="58"/>
      <c r="BA1" s="58"/>
      <c r="BB1" s="58"/>
      <c r="BC1" s="58"/>
      <c r="BD1" s="58"/>
      <c r="BE1" s="58"/>
      <c r="BF1" s="58"/>
      <c r="BG1" s="58"/>
      <c r="BH1" s="58"/>
      <c r="BI1" s="58"/>
      <c r="BJ1" s="58"/>
      <c r="BK1" s="58"/>
      <c r="BL1" s="58"/>
      <c r="BM1" s="58"/>
      <c r="BN1" s="58"/>
      <c r="BO1" s="58"/>
      <c r="BP1" s="58"/>
      <c r="BQ1" s="58"/>
      <c r="BR1" s="58"/>
      <c r="BS1" s="58"/>
      <c r="BT1" s="58"/>
      <c r="BU1" s="58"/>
      <c r="BV1" s="58"/>
      <c r="BW1" s="58"/>
      <c r="BX1" s="58"/>
      <c r="BY1" s="58"/>
      <c r="BZ1" s="58"/>
      <c r="CA1" s="58"/>
      <c r="CB1" s="58"/>
      <c r="CC1" s="58"/>
      <c r="CD1" s="58"/>
      <c r="CE1" s="58"/>
      <c r="CF1" s="58"/>
      <c r="CG1" s="58"/>
      <c r="CH1" s="58"/>
      <c r="CI1" s="58"/>
      <c r="CJ1" s="58"/>
      <c r="CK1" s="58"/>
      <c r="CL1" s="58"/>
      <c r="CM1" s="58"/>
      <c r="CN1" s="58"/>
      <c r="CO1" s="58"/>
      <c r="CP1" s="58"/>
      <c r="CQ1" s="58"/>
      <c r="CR1" s="58"/>
      <c r="CS1" s="58"/>
      <c r="CT1" s="58"/>
      <c r="CU1" s="58"/>
      <c r="CV1" s="58"/>
      <c r="CW1" s="58"/>
      <c r="CX1" s="58"/>
      <c r="CY1" s="58"/>
      <c r="CZ1" s="58"/>
      <c r="DA1" s="58"/>
      <c r="DB1" s="58"/>
      <c r="DC1" s="58"/>
      <c r="DD1" s="58"/>
      <c r="DE1" s="58"/>
      <c r="DF1" s="58"/>
      <c r="DG1" s="58"/>
      <c r="DH1" s="58"/>
      <c r="DI1" s="58"/>
      <c r="DJ1" s="58"/>
      <c r="DK1" s="58"/>
      <c r="DL1" s="58"/>
      <c r="DM1" s="58"/>
      <c r="DN1" s="58"/>
      <c r="DO1" s="58"/>
      <c r="DP1" s="58"/>
      <c r="DQ1" s="58"/>
      <c r="DR1" s="58"/>
      <c r="DS1" s="58"/>
      <c r="DT1" s="58"/>
      <c r="DU1" s="58"/>
      <c r="DV1" s="58"/>
      <c r="DW1" s="58"/>
      <c r="DX1" s="58"/>
      <c r="DY1" s="58"/>
      <c r="DZ1" s="58"/>
      <c r="EA1" s="58"/>
      <c r="EB1" s="58"/>
      <c r="EC1" s="58"/>
      <c r="ED1" s="58"/>
      <c r="EE1" s="58"/>
      <c r="EF1" s="58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</row>
    <row r="2" ht="12.75" customHeight="1">
      <c r="B2" s="1"/>
      <c r="C2" s="1"/>
      <c r="D2" s="158"/>
      <c r="E2" s="158"/>
      <c r="F2" s="158"/>
      <c r="G2" s="158"/>
      <c r="H2" s="158"/>
      <c r="I2" s="158"/>
      <c r="J2" s="158"/>
      <c r="K2" s="158"/>
      <c r="L2" s="158"/>
      <c r="M2" s="158"/>
      <c r="N2" s="158"/>
      <c r="O2" s="158"/>
      <c r="P2" s="75"/>
      <c r="Q2" s="75"/>
      <c r="R2" s="75"/>
      <c r="S2" s="75"/>
      <c r="T2" s="75"/>
      <c r="U2" s="75"/>
      <c r="V2" s="75"/>
      <c r="W2" s="75"/>
      <c r="X2" s="75"/>
      <c r="Y2" s="75"/>
      <c r="Z2" s="75"/>
      <c r="AA2" s="75"/>
      <c r="AB2" s="75"/>
      <c r="AC2" s="75"/>
      <c r="AD2" s="75"/>
      <c r="AE2" s="75"/>
      <c r="AF2" s="75"/>
      <c r="AG2" s="75"/>
      <c r="AH2" s="75"/>
      <c r="AI2" s="75"/>
      <c r="AJ2" s="75"/>
      <c r="AK2" s="75"/>
      <c r="AL2" s="75"/>
      <c r="AM2" s="75"/>
      <c r="AN2" s="75"/>
      <c r="AO2" s="75"/>
      <c r="AP2" s="75"/>
      <c r="AQ2" s="75"/>
      <c r="AR2" s="75"/>
      <c r="AS2" s="75"/>
      <c r="AT2" s="75"/>
      <c r="AU2" s="75"/>
      <c r="AV2" s="75"/>
      <c r="AW2" s="75"/>
      <c r="AX2" s="75"/>
      <c r="AY2" s="75"/>
      <c r="AZ2" s="75"/>
      <c r="BA2" s="75"/>
      <c r="BB2" s="75"/>
      <c r="BC2" s="75"/>
      <c r="BD2" s="75"/>
      <c r="BE2" s="75"/>
      <c r="BF2" s="75"/>
      <c r="BG2" s="75"/>
      <c r="BH2" s="75"/>
      <c r="BI2" s="75"/>
      <c r="BJ2" s="75"/>
      <c r="BK2" s="75"/>
      <c r="BL2" s="75"/>
      <c r="BM2" s="75"/>
      <c r="BN2" s="75"/>
      <c r="BO2" s="75"/>
      <c r="BP2" s="75"/>
      <c r="BQ2" s="75"/>
      <c r="BR2" s="75"/>
      <c r="BS2" s="75"/>
      <c r="BT2" s="75"/>
      <c r="BU2" s="75"/>
      <c r="BV2" s="75"/>
      <c r="BW2" s="75"/>
      <c r="BX2" s="75"/>
      <c r="BY2" s="75"/>
      <c r="BZ2" s="75"/>
      <c r="CA2" s="75"/>
      <c r="CB2" s="75"/>
      <c r="CC2" s="75"/>
      <c r="CD2" s="75"/>
      <c r="CE2" s="75"/>
      <c r="CF2" s="75"/>
      <c r="CG2" s="75"/>
      <c r="CH2" s="75"/>
      <c r="CI2" s="75"/>
      <c r="CJ2" s="75"/>
      <c r="CK2" s="75"/>
      <c r="CL2" s="75"/>
      <c r="CM2" s="75"/>
      <c r="CN2" s="75"/>
      <c r="CO2" s="75"/>
      <c r="CP2" s="75"/>
      <c r="CQ2" s="75"/>
      <c r="CR2" s="75"/>
      <c r="CS2" s="75"/>
      <c r="CT2" s="75"/>
      <c r="CU2" s="75"/>
      <c r="CV2" s="75"/>
      <c r="CW2" s="75"/>
      <c r="CX2" s="75"/>
      <c r="CY2" s="75"/>
      <c r="CZ2" s="75"/>
      <c r="DA2" s="75"/>
      <c r="DB2" s="75"/>
      <c r="DC2" s="75"/>
      <c r="DD2" s="75"/>
      <c r="DE2" s="75"/>
      <c r="DF2" s="75"/>
      <c r="DG2" s="75"/>
      <c r="DH2" s="75"/>
      <c r="DI2" s="75"/>
      <c r="DJ2" s="75"/>
      <c r="DK2" s="75"/>
      <c r="DL2" s="75"/>
      <c r="DM2" s="75"/>
      <c r="DN2" s="75"/>
      <c r="DO2" s="75"/>
      <c r="DP2" s="75"/>
      <c r="DQ2" s="75"/>
      <c r="DR2" s="75"/>
      <c r="DS2" s="75"/>
      <c r="DT2" s="75"/>
      <c r="DU2" s="75"/>
      <c r="DV2" s="75"/>
      <c r="DW2" s="75"/>
      <c r="DX2" s="75"/>
      <c r="DY2" s="75"/>
      <c r="DZ2" s="75"/>
      <c r="EA2" s="75"/>
      <c r="EB2" s="75"/>
      <c r="EC2" s="75"/>
      <c r="ED2" s="75"/>
      <c r="EE2" s="75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</row>
    <row r="3" ht="12.75" customHeight="1">
      <c r="B3" s="1"/>
      <c r="C3" s="1"/>
      <c r="D3" s="158"/>
      <c r="E3" s="158"/>
      <c r="F3" s="158"/>
      <c r="G3" s="158"/>
      <c r="H3" s="158"/>
      <c r="I3" s="158"/>
      <c r="J3" s="158"/>
      <c r="K3" s="158"/>
      <c r="L3" s="158"/>
      <c r="M3" s="158"/>
      <c r="N3" s="158"/>
      <c r="O3" s="75"/>
      <c r="P3" s="75"/>
      <c r="Q3" s="75"/>
      <c r="R3" s="75"/>
      <c r="S3" s="75"/>
      <c r="T3" s="75"/>
      <c r="U3" s="75"/>
      <c r="V3" s="75"/>
      <c r="W3" s="75"/>
      <c r="X3" s="75"/>
      <c r="Y3" s="75"/>
      <c r="Z3" s="75"/>
      <c r="AA3" s="75"/>
      <c r="AB3" s="75"/>
      <c r="AC3" s="75"/>
      <c r="AD3" s="75"/>
      <c r="AE3" s="75"/>
      <c r="AF3" s="75"/>
      <c r="AG3" s="75"/>
      <c r="AH3" s="75"/>
      <c r="AI3" s="75"/>
      <c r="AJ3" s="75"/>
      <c r="AK3" s="75"/>
      <c r="AL3" s="75"/>
      <c r="AM3" s="75"/>
      <c r="AN3" s="75"/>
      <c r="AO3" s="75"/>
      <c r="AP3" s="75"/>
      <c r="AQ3" s="75"/>
      <c r="AR3" s="75"/>
      <c r="AS3" s="75"/>
      <c r="AT3" s="75"/>
      <c r="AU3" s="75"/>
      <c r="AV3" s="75"/>
      <c r="AW3" s="75"/>
      <c r="AX3" s="75"/>
      <c r="AY3" s="75"/>
      <c r="AZ3" s="75"/>
      <c r="BA3" s="75"/>
      <c r="BB3" s="75"/>
      <c r="BC3" s="75"/>
      <c r="BD3" s="75"/>
      <c r="BE3" s="75"/>
      <c r="BF3" s="75"/>
      <c r="BG3" s="75"/>
      <c r="BH3" s="75"/>
      <c r="BI3" s="75"/>
      <c r="BJ3" s="75"/>
      <c r="BK3" s="75"/>
      <c r="BL3" s="75"/>
      <c r="BM3" s="75"/>
      <c r="BN3" s="75"/>
      <c r="BO3" s="75"/>
      <c r="BP3" s="75"/>
      <c r="BQ3" s="75"/>
      <c r="BR3" s="75"/>
      <c r="BS3" s="75"/>
      <c r="BT3" s="75"/>
      <c r="BU3" s="75"/>
      <c r="BV3" s="75"/>
      <c r="BW3" s="75"/>
      <c r="BX3" s="75"/>
      <c r="BY3" s="75"/>
      <c r="BZ3" s="75"/>
      <c r="CA3" s="75"/>
      <c r="CB3" s="75"/>
      <c r="CC3" s="75"/>
      <c r="CD3" s="75"/>
      <c r="CE3" s="75"/>
      <c r="CF3" s="75"/>
      <c r="CG3" s="75"/>
      <c r="CH3" s="75"/>
      <c r="CI3" s="75"/>
      <c r="CJ3" s="75"/>
      <c r="CK3" s="75"/>
      <c r="CL3" s="75"/>
      <c r="CM3" s="75"/>
      <c r="CN3" s="75"/>
      <c r="CO3" s="75"/>
      <c r="CP3" s="75"/>
      <c r="CQ3" s="75"/>
      <c r="CR3" s="75"/>
      <c r="CS3" s="75"/>
      <c r="CT3" s="75"/>
      <c r="CU3" s="75"/>
      <c r="CV3" s="75"/>
      <c r="CW3" s="75"/>
      <c r="CX3" s="75"/>
      <c r="CY3" s="75"/>
      <c r="CZ3" s="75"/>
      <c r="DA3" s="75"/>
      <c r="DB3" s="75"/>
      <c r="DC3" s="75"/>
      <c r="DD3" s="75"/>
      <c r="DE3" s="75"/>
      <c r="DF3" s="75"/>
      <c r="DG3" s="75"/>
      <c r="DH3" s="75"/>
      <c r="DI3" s="75"/>
      <c r="DJ3" s="75"/>
      <c r="DK3" s="75"/>
      <c r="DL3" s="75"/>
      <c r="DM3" s="75"/>
      <c r="DN3" s="75"/>
      <c r="DO3" s="75"/>
      <c r="DP3" s="75"/>
      <c r="DQ3" s="75"/>
      <c r="DR3" s="75"/>
      <c r="DS3" s="75"/>
      <c r="DT3" s="75"/>
      <c r="DU3" s="75"/>
      <c r="DV3" s="75"/>
      <c r="DW3" s="75"/>
      <c r="DX3" s="75"/>
      <c r="DY3" s="75"/>
      <c r="DZ3" s="75"/>
      <c r="EA3" s="75"/>
      <c r="EB3" s="75"/>
      <c r="EC3" s="75"/>
      <c r="ED3" s="75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</row>
    <row r="4" ht="12.75" customHeight="1">
      <c r="B4" s="1"/>
      <c r="C4" s="1"/>
      <c r="D4" s="158"/>
      <c r="E4" s="158"/>
      <c r="F4" s="158"/>
      <c r="G4" s="158"/>
      <c r="H4" s="158"/>
      <c r="I4" s="158"/>
      <c r="J4" s="158"/>
      <c r="K4" s="158"/>
      <c r="L4" s="158"/>
      <c r="M4" s="158"/>
      <c r="N4" s="158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  <c r="Z4" s="75"/>
      <c r="AA4" s="75"/>
      <c r="AB4" s="75"/>
      <c r="AC4" s="75"/>
      <c r="AD4" s="75"/>
      <c r="AE4" s="75"/>
      <c r="AF4" s="75"/>
      <c r="AG4" s="75"/>
      <c r="AH4" s="75"/>
      <c r="AI4" s="75"/>
      <c r="AJ4" s="75"/>
      <c r="AK4" s="75"/>
      <c r="AL4" s="75"/>
      <c r="AM4" s="75"/>
      <c r="AN4" s="75"/>
      <c r="AO4" s="75"/>
      <c r="AP4" s="75"/>
      <c r="AQ4" s="75"/>
      <c r="AR4" s="75"/>
      <c r="AS4" s="75"/>
      <c r="AT4" s="75"/>
      <c r="AU4" s="75"/>
      <c r="AV4" s="75"/>
      <c r="AW4" s="75"/>
      <c r="AX4" s="75"/>
      <c r="AY4" s="75"/>
      <c r="AZ4" s="75"/>
      <c r="BA4" s="75"/>
      <c r="BB4" s="75"/>
      <c r="BC4" s="75"/>
      <c r="BD4" s="75"/>
      <c r="BE4" s="75"/>
      <c r="BF4" s="75"/>
      <c r="BG4" s="75"/>
      <c r="BH4" s="75"/>
      <c r="BI4" s="75"/>
      <c r="BJ4" s="75"/>
      <c r="BK4" s="75"/>
      <c r="BL4" s="75"/>
      <c r="BM4" s="75"/>
      <c r="BN4" s="75"/>
      <c r="BO4" s="75"/>
      <c r="BP4" s="75"/>
      <c r="BQ4" s="75"/>
      <c r="BR4" s="75"/>
      <c r="BS4" s="75"/>
      <c r="BT4" s="75"/>
      <c r="BU4" s="75"/>
      <c r="BV4" s="75"/>
      <c r="BW4" s="75"/>
      <c r="BX4" s="75"/>
      <c r="BY4" s="75"/>
      <c r="BZ4" s="75"/>
      <c r="CA4" s="75"/>
      <c r="CB4" s="75"/>
      <c r="CC4" s="75"/>
      <c r="CD4" s="75"/>
      <c r="CE4" s="75"/>
      <c r="CF4" s="75"/>
      <c r="CG4" s="75"/>
      <c r="CH4" s="75"/>
      <c r="CI4" s="75"/>
      <c r="CJ4" s="75"/>
      <c r="CK4" s="75"/>
      <c r="CL4" s="75"/>
      <c r="CM4" s="75"/>
      <c r="CN4" s="75"/>
      <c r="CO4" s="75"/>
      <c r="CP4" s="75"/>
      <c r="CQ4" s="75"/>
      <c r="CR4" s="75"/>
      <c r="CS4" s="75"/>
      <c r="CT4" s="75"/>
      <c r="CU4" s="75"/>
      <c r="CV4" s="75"/>
      <c r="CW4" s="75"/>
      <c r="CX4" s="75"/>
      <c r="CY4" s="75"/>
      <c r="CZ4" s="75"/>
      <c r="DA4" s="75"/>
      <c r="DB4" s="75"/>
      <c r="DC4" s="75"/>
      <c r="DD4" s="75"/>
      <c r="DE4" s="75"/>
      <c r="DF4" s="75"/>
      <c r="DG4" s="75"/>
      <c r="DH4" s="75"/>
      <c r="DI4" s="75"/>
      <c r="DJ4" s="75"/>
      <c r="DK4" s="75"/>
      <c r="DL4" s="75"/>
      <c r="DM4" s="75"/>
      <c r="DN4" s="75"/>
      <c r="DO4" s="75"/>
      <c r="DP4" s="75"/>
      <c r="DQ4" s="75"/>
      <c r="DR4" s="75"/>
      <c r="DS4" s="75"/>
      <c r="DT4" s="75"/>
      <c r="DU4" s="75"/>
      <c r="DV4" s="75"/>
      <c r="DW4" s="75"/>
      <c r="DX4" s="75"/>
      <c r="DY4" s="75"/>
      <c r="DZ4" s="75"/>
      <c r="EA4" s="75"/>
      <c r="EB4" s="75"/>
      <c r="EC4" s="75"/>
      <c r="ED4" s="75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</row>
    <row r="5" ht="12.75" customHeight="1">
      <c r="B5" s="1"/>
      <c r="C5" s="1"/>
      <c r="D5" s="158"/>
      <c r="E5" s="158"/>
      <c r="F5" s="158"/>
      <c r="G5" s="158"/>
      <c r="H5" s="158"/>
      <c r="I5" s="158"/>
      <c r="J5" s="158"/>
      <c r="K5" s="158"/>
      <c r="L5" s="158"/>
      <c r="M5" s="158"/>
      <c r="N5" s="158" t="s">
        <v>434</v>
      </c>
      <c r="O5" s="88">
        <v>1.0</v>
      </c>
      <c r="P5" s="88">
        <f t="shared" ref="P5:ED5" si="1">O5+1</f>
        <v>2</v>
      </c>
      <c r="Q5" s="88">
        <f t="shared" si="1"/>
        <v>3</v>
      </c>
      <c r="R5" s="88">
        <f t="shared" si="1"/>
        <v>4</v>
      </c>
      <c r="S5" s="88">
        <f t="shared" si="1"/>
        <v>5</v>
      </c>
      <c r="T5" s="88">
        <f t="shared" si="1"/>
        <v>6</v>
      </c>
      <c r="U5" s="88">
        <f t="shared" si="1"/>
        <v>7</v>
      </c>
      <c r="V5" s="88">
        <f t="shared" si="1"/>
        <v>8</v>
      </c>
      <c r="W5" s="88">
        <f t="shared" si="1"/>
        <v>9</v>
      </c>
      <c r="X5" s="88">
        <f t="shared" si="1"/>
        <v>10</v>
      </c>
      <c r="Y5" s="88">
        <f t="shared" si="1"/>
        <v>11</v>
      </c>
      <c r="Z5" s="88">
        <f t="shared" si="1"/>
        <v>12</v>
      </c>
      <c r="AA5" s="88">
        <f t="shared" si="1"/>
        <v>13</v>
      </c>
      <c r="AB5" s="88">
        <f t="shared" si="1"/>
        <v>14</v>
      </c>
      <c r="AC5" s="88">
        <f t="shared" si="1"/>
        <v>15</v>
      </c>
      <c r="AD5" s="88">
        <f t="shared" si="1"/>
        <v>16</v>
      </c>
      <c r="AE5" s="88">
        <f t="shared" si="1"/>
        <v>17</v>
      </c>
      <c r="AF5" s="88">
        <f t="shared" si="1"/>
        <v>18</v>
      </c>
      <c r="AG5" s="88">
        <f t="shared" si="1"/>
        <v>19</v>
      </c>
      <c r="AH5" s="88">
        <f t="shared" si="1"/>
        <v>20</v>
      </c>
      <c r="AI5" s="88">
        <f t="shared" si="1"/>
        <v>21</v>
      </c>
      <c r="AJ5" s="88">
        <f t="shared" si="1"/>
        <v>22</v>
      </c>
      <c r="AK5" s="88">
        <f t="shared" si="1"/>
        <v>23</v>
      </c>
      <c r="AL5" s="88">
        <f t="shared" si="1"/>
        <v>24</v>
      </c>
      <c r="AM5" s="88">
        <f t="shared" si="1"/>
        <v>25</v>
      </c>
      <c r="AN5" s="88">
        <f t="shared" si="1"/>
        <v>26</v>
      </c>
      <c r="AO5" s="88">
        <f t="shared" si="1"/>
        <v>27</v>
      </c>
      <c r="AP5" s="88">
        <f t="shared" si="1"/>
        <v>28</v>
      </c>
      <c r="AQ5" s="88">
        <f t="shared" si="1"/>
        <v>29</v>
      </c>
      <c r="AR5" s="88">
        <f t="shared" si="1"/>
        <v>30</v>
      </c>
      <c r="AS5" s="88">
        <f t="shared" si="1"/>
        <v>31</v>
      </c>
      <c r="AT5" s="88">
        <f t="shared" si="1"/>
        <v>32</v>
      </c>
      <c r="AU5" s="88">
        <f t="shared" si="1"/>
        <v>33</v>
      </c>
      <c r="AV5" s="88">
        <f t="shared" si="1"/>
        <v>34</v>
      </c>
      <c r="AW5" s="88">
        <f t="shared" si="1"/>
        <v>35</v>
      </c>
      <c r="AX5" s="88">
        <f t="shared" si="1"/>
        <v>36</v>
      </c>
      <c r="AY5" s="88">
        <f t="shared" si="1"/>
        <v>37</v>
      </c>
      <c r="AZ5" s="88">
        <f t="shared" si="1"/>
        <v>38</v>
      </c>
      <c r="BA5" s="88">
        <f t="shared" si="1"/>
        <v>39</v>
      </c>
      <c r="BB5" s="88">
        <f t="shared" si="1"/>
        <v>40</v>
      </c>
      <c r="BC5" s="88">
        <f t="shared" si="1"/>
        <v>41</v>
      </c>
      <c r="BD5" s="88">
        <f t="shared" si="1"/>
        <v>42</v>
      </c>
      <c r="BE5" s="88">
        <f t="shared" si="1"/>
        <v>43</v>
      </c>
      <c r="BF5" s="88">
        <f t="shared" si="1"/>
        <v>44</v>
      </c>
      <c r="BG5" s="88">
        <f t="shared" si="1"/>
        <v>45</v>
      </c>
      <c r="BH5" s="88">
        <f t="shared" si="1"/>
        <v>46</v>
      </c>
      <c r="BI5" s="88">
        <f t="shared" si="1"/>
        <v>47</v>
      </c>
      <c r="BJ5" s="88">
        <f t="shared" si="1"/>
        <v>48</v>
      </c>
      <c r="BK5" s="88">
        <f t="shared" si="1"/>
        <v>49</v>
      </c>
      <c r="BL5" s="88">
        <f t="shared" si="1"/>
        <v>50</v>
      </c>
      <c r="BM5" s="88">
        <f t="shared" si="1"/>
        <v>51</v>
      </c>
      <c r="BN5" s="88">
        <f t="shared" si="1"/>
        <v>52</v>
      </c>
      <c r="BO5" s="88">
        <f t="shared" si="1"/>
        <v>53</v>
      </c>
      <c r="BP5" s="88">
        <f t="shared" si="1"/>
        <v>54</v>
      </c>
      <c r="BQ5" s="88">
        <f t="shared" si="1"/>
        <v>55</v>
      </c>
      <c r="BR5" s="88">
        <f t="shared" si="1"/>
        <v>56</v>
      </c>
      <c r="BS5" s="88">
        <f t="shared" si="1"/>
        <v>57</v>
      </c>
      <c r="BT5" s="88">
        <f t="shared" si="1"/>
        <v>58</v>
      </c>
      <c r="BU5" s="88">
        <f t="shared" si="1"/>
        <v>59</v>
      </c>
      <c r="BV5" s="88">
        <f t="shared" si="1"/>
        <v>60</v>
      </c>
      <c r="BW5" s="88">
        <f t="shared" si="1"/>
        <v>61</v>
      </c>
      <c r="BX5" s="88">
        <f t="shared" si="1"/>
        <v>62</v>
      </c>
      <c r="BY5" s="88">
        <f t="shared" si="1"/>
        <v>63</v>
      </c>
      <c r="BZ5" s="88">
        <f t="shared" si="1"/>
        <v>64</v>
      </c>
      <c r="CA5" s="88">
        <f t="shared" si="1"/>
        <v>65</v>
      </c>
      <c r="CB5" s="88">
        <f t="shared" si="1"/>
        <v>66</v>
      </c>
      <c r="CC5" s="88">
        <f t="shared" si="1"/>
        <v>67</v>
      </c>
      <c r="CD5" s="88">
        <f t="shared" si="1"/>
        <v>68</v>
      </c>
      <c r="CE5" s="88">
        <f t="shared" si="1"/>
        <v>69</v>
      </c>
      <c r="CF5" s="88">
        <f t="shared" si="1"/>
        <v>70</v>
      </c>
      <c r="CG5" s="88">
        <f t="shared" si="1"/>
        <v>71</v>
      </c>
      <c r="CH5" s="88">
        <f t="shared" si="1"/>
        <v>72</v>
      </c>
      <c r="CI5" s="88">
        <f t="shared" si="1"/>
        <v>73</v>
      </c>
      <c r="CJ5" s="88">
        <f t="shared" si="1"/>
        <v>74</v>
      </c>
      <c r="CK5" s="88">
        <f t="shared" si="1"/>
        <v>75</v>
      </c>
      <c r="CL5" s="88">
        <f t="shared" si="1"/>
        <v>76</v>
      </c>
      <c r="CM5" s="88">
        <f t="shared" si="1"/>
        <v>77</v>
      </c>
      <c r="CN5" s="88">
        <f t="shared" si="1"/>
        <v>78</v>
      </c>
      <c r="CO5" s="88">
        <f t="shared" si="1"/>
        <v>79</v>
      </c>
      <c r="CP5" s="88">
        <f t="shared" si="1"/>
        <v>80</v>
      </c>
      <c r="CQ5" s="88">
        <f t="shared" si="1"/>
        <v>81</v>
      </c>
      <c r="CR5" s="88">
        <f t="shared" si="1"/>
        <v>82</v>
      </c>
      <c r="CS5" s="88">
        <f t="shared" si="1"/>
        <v>83</v>
      </c>
      <c r="CT5" s="88">
        <f t="shared" si="1"/>
        <v>84</v>
      </c>
      <c r="CU5" s="88">
        <f t="shared" si="1"/>
        <v>85</v>
      </c>
      <c r="CV5" s="88">
        <f t="shared" si="1"/>
        <v>86</v>
      </c>
      <c r="CW5" s="88">
        <f t="shared" si="1"/>
        <v>87</v>
      </c>
      <c r="CX5" s="88">
        <f t="shared" si="1"/>
        <v>88</v>
      </c>
      <c r="CY5" s="88">
        <f t="shared" si="1"/>
        <v>89</v>
      </c>
      <c r="CZ5" s="88">
        <f t="shared" si="1"/>
        <v>90</v>
      </c>
      <c r="DA5" s="88">
        <f t="shared" si="1"/>
        <v>91</v>
      </c>
      <c r="DB5" s="88">
        <f t="shared" si="1"/>
        <v>92</v>
      </c>
      <c r="DC5" s="88">
        <f t="shared" si="1"/>
        <v>93</v>
      </c>
      <c r="DD5" s="88">
        <f t="shared" si="1"/>
        <v>94</v>
      </c>
      <c r="DE5" s="88">
        <f t="shared" si="1"/>
        <v>95</v>
      </c>
      <c r="DF5" s="88">
        <f t="shared" si="1"/>
        <v>96</v>
      </c>
      <c r="DG5" s="88">
        <f t="shared" si="1"/>
        <v>97</v>
      </c>
      <c r="DH5" s="88">
        <f t="shared" si="1"/>
        <v>98</v>
      </c>
      <c r="DI5" s="88">
        <f t="shared" si="1"/>
        <v>99</v>
      </c>
      <c r="DJ5" s="88">
        <f t="shared" si="1"/>
        <v>100</v>
      </c>
      <c r="DK5" s="88">
        <f t="shared" si="1"/>
        <v>101</v>
      </c>
      <c r="DL5" s="88">
        <f t="shared" si="1"/>
        <v>102</v>
      </c>
      <c r="DM5" s="88">
        <f t="shared" si="1"/>
        <v>103</v>
      </c>
      <c r="DN5" s="88">
        <f t="shared" si="1"/>
        <v>104</v>
      </c>
      <c r="DO5" s="88">
        <f t="shared" si="1"/>
        <v>105</v>
      </c>
      <c r="DP5" s="88">
        <f t="shared" si="1"/>
        <v>106</v>
      </c>
      <c r="DQ5" s="88">
        <f t="shared" si="1"/>
        <v>107</v>
      </c>
      <c r="DR5" s="88">
        <f t="shared" si="1"/>
        <v>108</v>
      </c>
      <c r="DS5" s="88">
        <f t="shared" si="1"/>
        <v>109</v>
      </c>
      <c r="DT5" s="88">
        <f t="shared" si="1"/>
        <v>110</v>
      </c>
      <c r="DU5" s="88">
        <f t="shared" si="1"/>
        <v>111</v>
      </c>
      <c r="DV5" s="88">
        <f t="shared" si="1"/>
        <v>112</v>
      </c>
      <c r="DW5" s="88">
        <f t="shared" si="1"/>
        <v>113</v>
      </c>
      <c r="DX5" s="88">
        <f t="shared" si="1"/>
        <v>114</v>
      </c>
      <c r="DY5" s="88">
        <f t="shared" si="1"/>
        <v>115</v>
      </c>
      <c r="DZ5" s="88">
        <f t="shared" si="1"/>
        <v>116</v>
      </c>
      <c r="EA5" s="88">
        <f t="shared" si="1"/>
        <v>117</v>
      </c>
      <c r="EB5" s="88">
        <f t="shared" si="1"/>
        <v>118</v>
      </c>
      <c r="EC5" s="88">
        <f t="shared" si="1"/>
        <v>119</v>
      </c>
      <c r="ED5" s="88">
        <f t="shared" si="1"/>
        <v>120</v>
      </c>
      <c r="EE5" s="158"/>
      <c r="EF5" s="158"/>
      <c r="EG5" s="158"/>
      <c r="EH5" s="158"/>
      <c r="EI5" s="158"/>
      <c r="EJ5" s="158"/>
      <c r="EK5" s="158"/>
      <c r="EL5" s="158"/>
      <c r="EM5" s="158"/>
      <c r="EN5" s="158"/>
      <c r="EO5" s="158"/>
      <c r="EP5" s="158"/>
      <c r="EQ5" s="158"/>
    </row>
    <row r="6" ht="12.75" customHeight="1">
      <c r="B6" s="1"/>
      <c r="C6" s="1"/>
      <c r="D6" s="178"/>
      <c r="E6" s="178"/>
      <c r="F6" s="178"/>
      <c r="G6" s="178"/>
      <c r="H6" s="178"/>
      <c r="I6" s="178"/>
      <c r="J6" s="178"/>
      <c r="K6" s="178"/>
      <c r="L6" s="178"/>
      <c r="M6" s="178"/>
      <c r="N6" s="158" t="s">
        <v>435</v>
      </c>
      <c r="O6" s="88">
        <v>1.0</v>
      </c>
      <c r="P6" s="88">
        <f t="shared" ref="P6:ED6" si="2">IF(O6=12,1,O6+1)</f>
        <v>2</v>
      </c>
      <c r="Q6" s="88">
        <f t="shared" si="2"/>
        <v>3</v>
      </c>
      <c r="R6" s="88">
        <f t="shared" si="2"/>
        <v>4</v>
      </c>
      <c r="S6" s="88">
        <f t="shared" si="2"/>
        <v>5</v>
      </c>
      <c r="T6" s="88">
        <f t="shared" si="2"/>
        <v>6</v>
      </c>
      <c r="U6" s="88">
        <f t="shared" si="2"/>
        <v>7</v>
      </c>
      <c r="V6" s="88">
        <f t="shared" si="2"/>
        <v>8</v>
      </c>
      <c r="W6" s="88">
        <f t="shared" si="2"/>
        <v>9</v>
      </c>
      <c r="X6" s="88">
        <f t="shared" si="2"/>
        <v>10</v>
      </c>
      <c r="Y6" s="88">
        <f t="shared" si="2"/>
        <v>11</v>
      </c>
      <c r="Z6" s="88">
        <f t="shared" si="2"/>
        <v>12</v>
      </c>
      <c r="AA6" s="88">
        <f t="shared" si="2"/>
        <v>1</v>
      </c>
      <c r="AB6" s="88">
        <f t="shared" si="2"/>
        <v>2</v>
      </c>
      <c r="AC6" s="88">
        <f t="shared" si="2"/>
        <v>3</v>
      </c>
      <c r="AD6" s="88">
        <f t="shared" si="2"/>
        <v>4</v>
      </c>
      <c r="AE6" s="88">
        <f t="shared" si="2"/>
        <v>5</v>
      </c>
      <c r="AF6" s="88">
        <f t="shared" si="2"/>
        <v>6</v>
      </c>
      <c r="AG6" s="88">
        <f t="shared" si="2"/>
        <v>7</v>
      </c>
      <c r="AH6" s="88">
        <f t="shared" si="2"/>
        <v>8</v>
      </c>
      <c r="AI6" s="88">
        <f t="shared" si="2"/>
        <v>9</v>
      </c>
      <c r="AJ6" s="88">
        <f t="shared" si="2"/>
        <v>10</v>
      </c>
      <c r="AK6" s="88">
        <f t="shared" si="2"/>
        <v>11</v>
      </c>
      <c r="AL6" s="88">
        <f t="shared" si="2"/>
        <v>12</v>
      </c>
      <c r="AM6" s="88">
        <f t="shared" si="2"/>
        <v>1</v>
      </c>
      <c r="AN6" s="88">
        <f t="shared" si="2"/>
        <v>2</v>
      </c>
      <c r="AO6" s="88">
        <f t="shared" si="2"/>
        <v>3</v>
      </c>
      <c r="AP6" s="88">
        <f t="shared" si="2"/>
        <v>4</v>
      </c>
      <c r="AQ6" s="88">
        <f t="shared" si="2"/>
        <v>5</v>
      </c>
      <c r="AR6" s="88">
        <f t="shared" si="2"/>
        <v>6</v>
      </c>
      <c r="AS6" s="88">
        <f t="shared" si="2"/>
        <v>7</v>
      </c>
      <c r="AT6" s="88">
        <f t="shared" si="2"/>
        <v>8</v>
      </c>
      <c r="AU6" s="88">
        <f t="shared" si="2"/>
        <v>9</v>
      </c>
      <c r="AV6" s="88">
        <f t="shared" si="2"/>
        <v>10</v>
      </c>
      <c r="AW6" s="88">
        <f t="shared" si="2"/>
        <v>11</v>
      </c>
      <c r="AX6" s="88">
        <f t="shared" si="2"/>
        <v>12</v>
      </c>
      <c r="AY6" s="88">
        <f t="shared" si="2"/>
        <v>1</v>
      </c>
      <c r="AZ6" s="88">
        <f t="shared" si="2"/>
        <v>2</v>
      </c>
      <c r="BA6" s="88">
        <f t="shared" si="2"/>
        <v>3</v>
      </c>
      <c r="BB6" s="88">
        <f t="shared" si="2"/>
        <v>4</v>
      </c>
      <c r="BC6" s="88">
        <f t="shared" si="2"/>
        <v>5</v>
      </c>
      <c r="BD6" s="88">
        <f t="shared" si="2"/>
        <v>6</v>
      </c>
      <c r="BE6" s="88">
        <f t="shared" si="2"/>
        <v>7</v>
      </c>
      <c r="BF6" s="88">
        <f t="shared" si="2"/>
        <v>8</v>
      </c>
      <c r="BG6" s="88">
        <f t="shared" si="2"/>
        <v>9</v>
      </c>
      <c r="BH6" s="88">
        <f t="shared" si="2"/>
        <v>10</v>
      </c>
      <c r="BI6" s="88">
        <f t="shared" si="2"/>
        <v>11</v>
      </c>
      <c r="BJ6" s="88">
        <f t="shared" si="2"/>
        <v>12</v>
      </c>
      <c r="BK6" s="88">
        <f t="shared" si="2"/>
        <v>1</v>
      </c>
      <c r="BL6" s="88">
        <f t="shared" si="2"/>
        <v>2</v>
      </c>
      <c r="BM6" s="88">
        <f t="shared" si="2"/>
        <v>3</v>
      </c>
      <c r="BN6" s="88">
        <f t="shared" si="2"/>
        <v>4</v>
      </c>
      <c r="BO6" s="88">
        <f t="shared" si="2"/>
        <v>5</v>
      </c>
      <c r="BP6" s="88">
        <f t="shared" si="2"/>
        <v>6</v>
      </c>
      <c r="BQ6" s="88">
        <f t="shared" si="2"/>
        <v>7</v>
      </c>
      <c r="BR6" s="88">
        <f t="shared" si="2"/>
        <v>8</v>
      </c>
      <c r="BS6" s="88">
        <f t="shared" si="2"/>
        <v>9</v>
      </c>
      <c r="BT6" s="88">
        <f t="shared" si="2"/>
        <v>10</v>
      </c>
      <c r="BU6" s="88">
        <f t="shared" si="2"/>
        <v>11</v>
      </c>
      <c r="BV6" s="88">
        <f t="shared" si="2"/>
        <v>12</v>
      </c>
      <c r="BW6" s="88">
        <f t="shared" si="2"/>
        <v>1</v>
      </c>
      <c r="BX6" s="88">
        <f t="shared" si="2"/>
        <v>2</v>
      </c>
      <c r="BY6" s="88">
        <f t="shared" si="2"/>
        <v>3</v>
      </c>
      <c r="BZ6" s="88">
        <f t="shared" si="2"/>
        <v>4</v>
      </c>
      <c r="CA6" s="88">
        <f t="shared" si="2"/>
        <v>5</v>
      </c>
      <c r="CB6" s="88">
        <f t="shared" si="2"/>
        <v>6</v>
      </c>
      <c r="CC6" s="88">
        <f t="shared" si="2"/>
        <v>7</v>
      </c>
      <c r="CD6" s="88">
        <f t="shared" si="2"/>
        <v>8</v>
      </c>
      <c r="CE6" s="88">
        <f t="shared" si="2"/>
        <v>9</v>
      </c>
      <c r="CF6" s="88">
        <f t="shared" si="2"/>
        <v>10</v>
      </c>
      <c r="CG6" s="88">
        <f t="shared" si="2"/>
        <v>11</v>
      </c>
      <c r="CH6" s="88">
        <f t="shared" si="2"/>
        <v>12</v>
      </c>
      <c r="CI6" s="88">
        <f t="shared" si="2"/>
        <v>1</v>
      </c>
      <c r="CJ6" s="88">
        <f t="shared" si="2"/>
        <v>2</v>
      </c>
      <c r="CK6" s="88">
        <f t="shared" si="2"/>
        <v>3</v>
      </c>
      <c r="CL6" s="88">
        <f t="shared" si="2"/>
        <v>4</v>
      </c>
      <c r="CM6" s="88">
        <f t="shared" si="2"/>
        <v>5</v>
      </c>
      <c r="CN6" s="88">
        <f t="shared" si="2"/>
        <v>6</v>
      </c>
      <c r="CO6" s="88">
        <f t="shared" si="2"/>
        <v>7</v>
      </c>
      <c r="CP6" s="88">
        <f t="shared" si="2"/>
        <v>8</v>
      </c>
      <c r="CQ6" s="88">
        <f t="shared" si="2"/>
        <v>9</v>
      </c>
      <c r="CR6" s="88">
        <f t="shared" si="2"/>
        <v>10</v>
      </c>
      <c r="CS6" s="88">
        <f t="shared" si="2"/>
        <v>11</v>
      </c>
      <c r="CT6" s="88">
        <f t="shared" si="2"/>
        <v>12</v>
      </c>
      <c r="CU6" s="88">
        <f t="shared" si="2"/>
        <v>1</v>
      </c>
      <c r="CV6" s="88">
        <f t="shared" si="2"/>
        <v>2</v>
      </c>
      <c r="CW6" s="88">
        <f t="shared" si="2"/>
        <v>3</v>
      </c>
      <c r="CX6" s="88">
        <f t="shared" si="2"/>
        <v>4</v>
      </c>
      <c r="CY6" s="88">
        <f t="shared" si="2"/>
        <v>5</v>
      </c>
      <c r="CZ6" s="88">
        <f t="shared" si="2"/>
        <v>6</v>
      </c>
      <c r="DA6" s="88">
        <f t="shared" si="2"/>
        <v>7</v>
      </c>
      <c r="DB6" s="88">
        <f t="shared" si="2"/>
        <v>8</v>
      </c>
      <c r="DC6" s="88">
        <f t="shared" si="2"/>
        <v>9</v>
      </c>
      <c r="DD6" s="88">
        <f t="shared" si="2"/>
        <v>10</v>
      </c>
      <c r="DE6" s="88">
        <f t="shared" si="2"/>
        <v>11</v>
      </c>
      <c r="DF6" s="88">
        <f t="shared" si="2"/>
        <v>12</v>
      </c>
      <c r="DG6" s="88">
        <f t="shared" si="2"/>
        <v>1</v>
      </c>
      <c r="DH6" s="88">
        <f t="shared" si="2"/>
        <v>2</v>
      </c>
      <c r="DI6" s="88">
        <f t="shared" si="2"/>
        <v>3</v>
      </c>
      <c r="DJ6" s="88">
        <f t="shared" si="2"/>
        <v>4</v>
      </c>
      <c r="DK6" s="88">
        <f t="shared" si="2"/>
        <v>5</v>
      </c>
      <c r="DL6" s="88">
        <f t="shared" si="2"/>
        <v>6</v>
      </c>
      <c r="DM6" s="88">
        <f t="shared" si="2"/>
        <v>7</v>
      </c>
      <c r="DN6" s="88">
        <f t="shared" si="2"/>
        <v>8</v>
      </c>
      <c r="DO6" s="88">
        <f t="shared" si="2"/>
        <v>9</v>
      </c>
      <c r="DP6" s="88">
        <f t="shared" si="2"/>
        <v>10</v>
      </c>
      <c r="DQ6" s="88">
        <f t="shared" si="2"/>
        <v>11</v>
      </c>
      <c r="DR6" s="88">
        <f t="shared" si="2"/>
        <v>12</v>
      </c>
      <c r="DS6" s="88">
        <f t="shared" si="2"/>
        <v>1</v>
      </c>
      <c r="DT6" s="88">
        <f t="shared" si="2"/>
        <v>2</v>
      </c>
      <c r="DU6" s="88">
        <f t="shared" si="2"/>
        <v>3</v>
      </c>
      <c r="DV6" s="88">
        <f t="shared" si="2"/>
        <v>4</v>
      </c>
      <c r="DW6" s="88">
        <f t="shared" si="2"/>
        <v>5</v>
      </c>
      <c r="DX6" s="88">
        <f t="shared" si="2"/>
        <v>6</v>
      </c>
      <c r="DY6" s="88">
        <f t="shared" si="2"/>
        <v>7</v>
      </c>
      <c r="DZ6" s="88">
        <f t="shared" si="2"/>
        <v>8</v>
      </c>
      <c r="EA6" s="88">
        <f t="shared" si="2"/>
        <v>9</v>
      </c>
      <c r="EB6" s="88">
        <f t="shared" si="2"/>
        <v>10</v>
      </c>
      <c r="EC6" s="88">
        <f t="shared" si="2"/>
        <v>11</v>
      </c>
      <c r="ED6" s="88">
        <f t="shared" si="2"/>
        <v>12</v>
      </c>
      <c r="EE6" s="158"/>
      <c r="EF6" s="158"/>
      <c r="EG6" s="158"/>
      <c r="EH6" s="158"/>
      <c r="EI6" s="158"/>
      <c r="EJ6" s="158"/>
      <c r="EK6" s="158"/>
      <c r="EL6" s="158"/>
      <c r="EM6" s="158"/>
      <c r="EN6" s="158"/>
      <c r="EO6" s="158"/>
      <c r="EP6" s="158"/>
      <c r="EQ6" s="158"/>
    </row>
    <row r="7" ht="12.75" customHeight="1">
      <c r="B7" s="1"/>
      <c r="C7" s="1"/>
      <c r="D7" s="158"/>
      <c r="E7" s="158"/>
      <c r="F7" s="158"/>
      <c r="G7" s="158"/>
      <c r="H7" s="158"/>
      <c r="I7" s="158"/>
      <c r="J7" s="158"/>
      <c r="K7" s="158"/>
      <c r="L7" s="158"/>
      <c r="M7" s="158"/>
      <c r="N7" s="158" t="s">
        <v>356</v>
      </c>
      <c r="O7" s="79">
        <f>Starting_Year</f>
        <v>2025</v>
      </c>
      <c r="P7" s="79">
        <f t="shared" ref="P7:Z7" si="3">O7</f>
        <v>2025</v>
      </c>
      <c r="Q7" s="79">
        <f t="shared" si="3"/>
        <v>2025</v>
      </c>
      <c r="R7" s="79">
        <f t="shared" si="3"/>
        <v>2025</v>
      </c>
      <c r="S7" s="79">
        <f t="shared" si="3"/>
        <v>2025</v>
      </c>
      <c r="T7" s="79">
        <f t="shared" si="3"/>
        <v>2025</v>
      </c>
      <c r="U7" s="79">
        <f t="shared" si="3"/>
        <v>2025</v>
      </c>
      <c r="V7" s="79">
        <f t="shared" si="3"/>
        <v>2025</v>
      </c>
      <c r="W7" s="79">
        <f t="shared" si="3"/>
        <v>2025</v>
      </c>
      <c r="X7" s="79">
        <f t="shared" si="3"/>
        <v>2025</v>
      </c>
      <c r="Y7" s="79">
        <f t="shared" si="3"/>
        <v>2025</v>
      </c>
      <c r="Z7" s="79">
        <f t="shared" si="3"/>
        <v>2025</v>
      </c>
      <c r="AA7" s="79">
        <f t="shared" ref="AA7:ED7" si="4">O7+1</f>
        <v>2026</v>
      </c>
      <c r="AB7" s="79">
        <f t="shared" si="4"/>
        <v>2026</v>
      </c>
      <c r="AC7" s="79">
        <f t="shared" si="4"/>
        <v>2026</v>
      </c>
      <c r="AD7" s="79">
        <f t="shared" si="4"/>
        <v>2026</v>
      </c>
      <c r="AE7" s="79">
        <f t="shared" si="4"/>
        <v>2026</v>
      </c>
      <c r="AF7" s="79">
        <f t="shared" si="4"/>
        <v>2026</v>
      </c>
      <c r="AG7" s="79">
        <f t="shared" si="4"/>
        <v>2026</v>
      </c>
      <c r="AH7" s="79">
        <f t="shared" si="4"/>
        <v>2026</v>
      </c>
      <c r="AI7" s="79">
        <f t="shared" si="4"/>
        <v>2026</v>
      </c>
      <c r="AJ7" s="79">
        <f t="shared" si="4"/>
        <v>2026</v>
      </c>
      <c r="AK7" s="79">
        <f t="shared" si="4"/>
        <v>2026</v>
      </c>
      <c r="AL7" s="79">
        <f t="shared" si="4"/>
        <v>2026</v>
      </c>
      <c r="AM7" s="79">
        <f t="shared" si="4"/>
        <v>2027</v>
      </c>
      <c r="AN7" s="79">
        <f t="shared" si="4"/>
        <v>2027</v>
      </c>
      <c r="AO7" s="79">
        <f t="shared" si="4"/>
        <v>2027</v>
      </c>
      <c r="AP7" s="79">
        <f t="shared" si="4"/>
        <v>2027</v>
      </c>
      <c r="AQ7" s="79">
        <f t="shared" si="4"/>
        <v>2027</v>
      </c>
      <c r="AR7" s="79">
        <f t="shared" si="4"/>
        <v>2027</v>
      </c>
      <c r="AS7" s="79">
        <f t="shared" si="4"/>
        <v>2027</v>
      </c>
      <c r="AT7" s="79">
        <f t="shared" si="4"/>
        <v>2027</v>
      </c>
      <c r="AU7" s="79">
        <f t="shared" si="4"/>
        <v>2027</v>
      </c>
      <c r="AV7" s="79">
        <f t="shared" si="4"/>
        <v>2027</v>
      </c>
      <c r="AW7" s="79">
        <f t="shared" si="4"/>
        <v>2027</v>
      </c>
      <c r="AX7" s="79">
        <f t="shared" si="4"/>
        <v>2027</v>
      </c>
      <c r="AY7" s="79">
        <f t="shared" si="4"/>
        <v>2028</v>
      </c>
      <c r="AZ7" s="79">
        <f t="shared" si="4"/>
        <v>2028</v>
      </c>
      <c r="BA7" s="79">
        <f t="shared" si="4"/>
        <v>2028</v>
      </c>
      <c r="BB7" s="79">
        <f t="shared" si="4"/>
        <v>2028</v>
      </c>
      <c r="BC7" s="79">
        <f t="shared" si="4"/>
        <v>2028</v>
      </c>
      <c r="BD7" s="79">
        <f t="shared" si="4"/>
        <v>2028</v>
      </c>
      <c r="BE7" s="79">
        <f t="shared" si="4"/>
        <v>2028</v>
      </c>
      <c r="BF7" s="79">
        <f t="shared" si="4"/>
        <v>2028</v>
      </c>
      <c r="BG7" s="79">
        <f t="shared" si="4"/>
        <v>2028</v>
      </c>
      <c r="BH7" s="79">
        <f t="shared" si="4"/>
        <v>2028</v>
      </c>
      <c r="BI7" s="79">
        <f t="shared" si="4"/>
        <v>2028</v>
      </c>
      <c r="BJ7" s="79">
        <f t="shared" si="4"/>
        <v>2028</v>
      </c>
      <c r="BK7" s="79">
        <f t="shared" si="4"/>
        <v>2029</v>
      </c>
      <c r="BL7" s="79">
        <f t="shared" si="4"/>
        <v>2029</v>
      </c>
      <c r="BM7" s="79">
        <f t="shared" si="4"/>
        <v>2029</v>
      </c>
      <c r="BN7" s="79">
        <f t="shared" si="4"/>
        <v>2029</v>
      </c>
      <c r="BO7" s="79">
        <f t="shared" si="4"/>
        <v>2029</v>
      </c>
      <c r="BP7" s="79">
        <f t="shared" si="4"/>
        <v>2029</v>
      </c>
      <c r="BQ7" s="79">
        <f t="shared" si="4"/>
        <v>2029</v>
      </c>
      <c r="BR7" s="79">
        <f t="shared" si="4"/>
        <v>2029</v>
      </c>
      <c r="BS7" s="79">
        <f t="shared" si="4"/>
        <v>2029</v>
      </c>
      <c r="BT7" s="79">
        <f t="shared" si="4"/>
        <v>2029</v>
      </c>
      <c r="BU7" s="79">
        <f t="shared" si="4"/>
        <v>2029</v>
      </c>
      <c r="BV7" s="79">
        <f t="shared" si="4"/>
        <v>2029</v>
      </c>
      <c r="BW7" s="79">
        <f t="shared" si="4"/>
        <v>2030</v>
      </c>
      <c r="BX7" s="79">
        <f t="shared" si="4"/>
        <v>2030</v>
      </c>
      <c r="BY7" s="79">
        <f t="shared" si="4"/>
        <v>2030</v>
      </c>
      <c r="BZ7" s="79">
        <f t="shared" si="4"/>
        <v>2030</v>
      </c>
      <c r="CA7" s="79">
        <f t="shared" si="4"/>
        <v>2030</v>
      </c>
      <c r="CB7" s="79">
        <f t="shared" si="4"/>
        <v>2030</v>
      </c>
      <c r="CC7" s="79">
        <f t="shared" si="4"/>
        <v>2030</v>
      </c>
      <c r="CD7" s="79">
        <f t="shared" si="4"/>
        <v>2030</v>
      </c>
      <c r="CE7" s="79">
        <f t="shared" si="4"/>
        <v>2030</v>
      </c>
      <c r="CF7" s="79">
        <f t="shared" si="4"/>
        <v>2030</v>
      </c>
      <c r="CG7" s="79">
        <f t="shared" si="4"/>
        <v>2030</v>
      </c>
      <c r="CH7" s="79">
        <f t="shared" si="4"/>
        <v>2030</v>
      </c>
      <c r="CI7" s="79">
        <f t="shared" si="4"/>
        <v>2031</v>
      </c>
      <c r="CJ7" s="79">
        <f t="shared" si="4"/>
        <v>2031</v>
      </c>
      <c r="CK7" s="79">
        <f t="shared" si="4"/>
        <v>2031</v>
      </c>
      <c r="CL7" s="79">
        <f t="shared" si="4"/>
        <v>2031</v>
      </c>
      <c r="CM7" s="79">
        <f t="shared" si="4"/>
        <v>2031</v>
      </c>
      <c r="CN7" s="79">
        <f t="shared" si="4"/>
        <v>2031</v>
      </c>
      <c r="CO7" s="79">
        <f t="shared" si="4"/>
        <v>2031</v>
      </c>
      <c r="CP7" s="79">
        <f t="shared" si="4"/>
        <v>2031</v>
      </c>
      <c r="CQ7" s="79">
        <f t="shared" si="4"/>
        <v>2031</v>
      </c>
      <c r="CR7" s="79">
        <f t="shared" si="4"/>
        <v>2031</v>
      </c>
      <c r="CS7" s="79">
        <f t="shared" si="4"/>
        <v>2031</v>
      </c>
      <c r="CT7" s="79">
        <f t="shared" si="4"/>
        <v>2031</v>
      </c>
      <c r="CU7" s="79">
        <f t="shared" si="4"/>
        <v>2032</v>
      </c>
      <c r="CV7" s="79">
        <f t="shared" si="4"/>
        <v>2032</v>
      </c>
      <c r="CW7" s="79">
        <f t="shared" si="4"/>
        <v>2032</v>
      </c>
      <c r="CX7" s="79">
        <f t="shared" si="4"/>
        <v>2032</v>
      </c>
      <c r="CY7" s="79">
        <f t="shared" si="4"/>
        <v>2032</v>
      </c>
      <c r="CZ7" s="79">
        <f t="shared" si="4"/>
        <v>2032</v>
      </c>
      <c r="DA7" s="79">
        <f t="shared" si="4"/>
        <v>2032</v>
      </c>
      <c r="DB7" s="79">
        <f t="shared" si="4"/>
        <v>2032</v>
      </c>
      <c r="DC7" s="79">
        <f t="shared" si="4"/>
        <v>2032</v>
      </c>
      <c r="DD7" s="79">
        <f t="shared" si="4"/>
        <v>2032</v>
      </c>
      <c r="DE7" s="79">
        <f t="shared" si="4"/>
        <v>2032</v>
      </c>
      <c r="DF7" s="79">
        <f t="shared" si="4"/>
        <v>2032</v>
      </c>
      <c r="DG7" s="79">
        <f t="shared" si="4"/>
        <v>2033</v>
      </c>
      <c r="DH7" s="79">
        <f t="shared" si="4"/>
        <v>2033</v>
      </c>
      <c r="DI7" s="79">
        <f t="shared" si="4"/>
        <v>2033</v>
      </c>
      <c r="DJ7" s="79">
        <f t="shared" si="4"/>
        <v>2033</v>
      </c>
      <c r="DK7" s="79">
        <f t="shared" si="4"/>
        <v>2033</v>
      </c>
      <c r="DL7" s="79">
        <f t="shared" si="4"/>
        <v>2033</v>
      </c>
      <c r="DM7" s="79">
        <f t="shared" si="4"/>
        <v>2033</v>
      </c>
      <c r="DN7" s="79">
        <f t="shared" si="4"/>
        <v>2033</v>
      </c>
      <c r="DO7" s="79">
        <f t="shared" si="4"/>
        <v>2033</v>
      </c>
      <c r="DP7" s="79">
        <f t="shared" si="4"/>
        <v>2033</v>
      </c>
      <c r="DQ7" s="79">
        <f t="shared" si="4"/>
        <v>2033</v>
      </c>
      <c r="DR7" s="79">
        <f t="shared" si="4"/>
        <v>2033</v>
      </c>
      <c r="DS7" s="79">
        <f t="shared" si="4"/>
        <v>2034</v>
      </c>
      <c r="DT7" s="79">
        <f t="shared" si="4"/>
        <v>2034</v>
      </c>
      <c r="DU7" s="79">
        <f t="shared" si="4"/>
        <v>2034</v>
      </c>
      <c r="DV7" s="79">
        <f t="shared" si="4"/>
        <v>2034</v>
      </c>
      <c r="DW7" s="79">
        <f t="shared" si="4"/>
        <v>2034</v>
      </c>
      <c r="DX7" s="79">
        <f t="shared" si="4"/>
        <v>2034</v>
      </c>
      <c r="DY7" s="79">
        <f t="shared" si="4"/>
        <v>2034</v>
      </c>
      <c r="DZ7" s="79">
        <f t="shared" si="4"/>
        <v>2034</v>
      </c>
      <c r="EA7" s="79">
        <f t="shared" si="4"/>
        <v>2034</v>
      </c>
      <c r="EB7" s="79">
        <f t="shared" si="4"/>
        <v>2034</v>
      </c>
      <c r="EC7" s="79">
        <f t="shared" si="4"/>
        <v>2034</v>
      </c>
      <c r="ED7" s="79">
        <f t="shared" si="4"/>
        <v>2034</v>
      </c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</row>
    <row r="8" ht="12.75" customHeight="1">
      <c r="B8" s="1" t="s">
        <v>436</v>
      </c>
      <c r="C8" s="1"/>
      <c r="D8" s="537">
        <f>Starting_Year</f>
        <v>2025</v>
      </c>
      <c r="E8" s="538">
        <f t="shared" ref="E8:M8" si="5">D8+1</f>
        <v>2026</v>
      </c>
      <c r="F8" s="538">
        <f t="shared" si="5"/>
        <v>2027</v>
      </c>
      <c r="G8" s="538">
        <f t="shared" si="5"/>
        <v>2028</v>
      </c>
      <c r="H8" s="538">
        <f t="shared" si="5"/>
        <v>2029</v>
      </c>
      <c r="I8" s="538">
        <f t="shared" si="5"/>
        <v>2030</v>
      </c>
      <c r="J8" s="538">
        <f t="shared" si="5"/>
        <v>2031</v>
      </c>
      <c r="K8" s="538">
        <f t="shared" si="5"/>
        <v>2032</v>
      </c>
      <c r="L8" s="538">
        <f t="shared" si="5"/>
        <v>2033</v>
      </c>
      <c r="M8" s="538">
        <f t="shared" si="5"/>
        <v>2034</v>
      </c>
      <c r="N8" s="539"/>
      <c r="O8" s="103">
        <f>DATE(Starting_Year,1,1)</f>
        <v>45658</v>
      </c>
      <c r="P8" s="103">
        <f t="shared" ref="P8:ED8" si="6">EDATE(O8,1)</f>
        <v>45689</v>
      </c>
      <c r="Q8" s="103">
        <f t="shared" si="6"/>
        <v>45717</v>
      </c>
      <c r="R8" s="103">
        <f t="shared" si="6"/>
        <v>45748</v>
      </c>
      <c r="S8" s="103">
        <f t="shared" si="6"/>
        <v>45778</v>
      </c>
      <c r="T8" s="103">
        <f t="shared" si="6"/>
        <v>45809</v>
      </c>
      <c r="U8" s="103">
        <f t="shared" si="6"/>
        <v>45839</v>
      </c>
      <c r="V8" s="103">
        <f t="shared" si="6"/>
        <v>45870</v>
      </c>
      <c r="W8" s="103">
        <f t="shared" si="6"/>
        <v>45901</v>
      </c>
      <c r="X8" s="103">
        <f t="shared" si="6"/>
        <v>45931</v>
      </c>
      <c r="Y8" s="103">
        <f t="shared" si="6"/>
        <v>45962</v>
      </c>
      <c r="Z8" s="103">
        <f t="shared" si="6"/>
        <v>45992</v>
      </c>
      <c r="AA8" s="103">
        <f t="shared" si="6"/>
        <v>46023</v>
      </c>
      <c r="AB8" s="103">
        <f t="shared" si="6"/>
        <v>46054</v>
      </c>
      <c r="AC8" s="103">
        <f t="shared" si="6"/>
        <v>46082</v>
      </c>
      <c r="AD8" s="103">
        <f t="shared" si="6"/>
        <v>46113</v>
      </c>
      <c r="AE8" s="103">
        <f t="shared" si="6"/>
        <v>46143</v>
      </c>
      <c r="AF8" s="103">
        <f t="shared" si="6"/>
        <v>46174</v>
      </c>
      <c r="AG8" s="103">
        <f t="shared" si="6"/>
        <v>46204</v>
      </c>
      <c r="AH8" s="103">
        <f t="shared" si="6"/>
        <v>46235</v>
      </c>
      <c r="AI8" s="103">
        <f t="shared" si="6"/>
        <v>46266</v>
      </c>
      <c r="AJ8" s="103">
        <f t="shared" si="6"/>
        <v>46296</v>
      </c>
      <c r="AK8" s="103">
        <f t="shared" si="6"/>
        <v>46327</v>
      </c>
      <c r="AL8" s="103">
        <f t="shared" si="6"/>
        <v>46357</v>
      </c>
      <c r="AM8" s="103">
        <f t="shared" si="6"/>
        <v>46388</v>
      </c>
      <c r="AN8" s="103">
        <f t="shared" si="6"/>
        <v>46419</v>
      </c>
      <c r="AO8" s="103">
        <f t="shared" si="6"/>
        <v>46447</v>
      </c>
      <c r="AP8" s="103">
        <f t="shared" si="6"/>
        <v>46478</v>
      </c>
      <c r="AQ8" s="103">
        <f t="shared" si="6"/>
        <v>46508</v>
      </c>
      <c r="AR8" s="103">
        <f t="shared" si="6"/>
        <v>46539</v>
      </c>
      <c r="AS8" s="103">
        <f t="shared" si="6"/>
        <v>46569</v>
      </c>
      <c r="AT8" s="103">
        <f t="shared" si="6"/>
        <v>46600</v>
      </c>
      <c r="AU8" s="103">
        <f t="shared" si="6"/>
        <v>46631</v>
      </c>
      <c r="AV8" s="103">
        <f t="shared" si="6"/>
        <v>46661</v>
      </c>
      <c r="AW8" s="103">
        <f t="shared" si="6"/>
        <v>46692</v>
      </c>
      <c r="AX8" s="103">
        <f t="shared" si="6"/>
        <v>46722</v>
      </c>
      <c r="AY8" s="103">
        <f t="shared" si="6"/>
        <v>46753</v>
      </c>
      <c r="AZ8" s="103">
        <f t="shared" si="6"/>
        <v>46784</v>
      </c>
      <c r="BA8" s="103">
        <f t="shared" si="6"/>
        <v>46813</v>
      </c>
      <c r="BB8" s="103">
        <f t="shared" si="6"/>
        <v>46844</v>
      </c>
      <c r="BC8" s="103">
        <f t="shared" si="6"/>
        <v>46874</v>
      </c>
      <c r="BD8" s="103">
        <f t="shared" si="6"/>
        <v>46905</v>
      </c>
      <c r="BE8" s="103">
        <f t="shared" si="6"/>
        <v>46935</v>
      </c>
      <c r="BF8" s="103">
        <f t="shared" si="6"/>
        <v>46966</v>
      </c>
      <c r="BG8" s="103">
        <f t="shared" si="6"/>
        <v>46997</v>
      </c>
      <c r="BH8" s="103">
        <f t="shared" si="6"/>
        <v>47027</v>
      </c>
      <c r="BI8" s="103">
        <f t="shared" si="6"/>
        <v>47058</v>
      </c>
      <c r="BJ8" s="103">
        <f t="shared" si="6"/>
        <v>47088</v>
      </c>
      <c r="BK8" s="103">
        <f t="shared" si="6"/>
        <v>47119</v>
      </c>
      <c r="BL8" s="103">
        <f t="shared" si="6"/>
        <v>47150</v>
      </c>
      <c r="BM8" s="103">
        <f t="shared" si="6"/>
        <v>47178</v>
      </c>
      <c r="BN8" s="103">
        <f t="shared" si="6"/>
        <v>47209</v>
      </c>
      <c r="BO8" s="103">
        <f t="shared" si="6"/>
        <v>47239</v>
      </c>
      <c r="BP8" s="103">
        <f t="shared" si="6"/>
        <v>47270</v>
      </c>
      <c r="BQ8" s="103">
        <f t="shared" si="6"/>
        <v>47300</v>
      </c>
      <c r="BR8" s="103">
        <f t="shared" si="6"/>
        <v>47331</v>
      </c>
      <c r="BS8" s="103">
        <f t="shared" si="6"/>
        <v>47362</v>
      </c>
      <c r="BT8" s="103">
        <f t="shared" si="6"/>
        <v>47392</v>
      </c>
      <c r="BU8" s="103">
        <f t="shared" si="6"/>
        <v>47423</v>
      </c>
      <c r="BV8" s="103">
        <f t="shared" si="6"/>
        <v>47453</v>
      </c>
      <c r="BW8" s="103">
        <f t="shared" si="6"/>
        <v>47484</v>
      </c>
      <c r="BX8" s="103">
        <f t="shared" si="6"/>
        <v>47515</v>
      </c>
      <c r="BY8" s="103">
        <f t="shared" si="6"/>
        <v>47543</v>
      </c>
      <c r="BZ8" s="103">
        <f t="shared" si="6"/>
        <v>47574</v>
      </c>
      <c r="CA8" s="103">
        <f t="shared" si="6"/>
        <v>47604</v>
      </c>
      <c r="CB8" s="103">
        <f t="shared" si="6"/>
        <v>47635</v>
      </c>
      <c r="CC8" s="103">
        <f t="shared" si="6"/>
        <v>47665</v>
      </c>
      <c r="CD8" s="103">
        <f t="shared" si="6"/>
        <v>47696</v>
      </c>
      <c r="CE8" s="103">
        <f t="shared" si="6"/>
        <v>47727</v>
      </c>
      <c r="CF8" s="103">
        <f t="shared" si="6"/>
        <v>47757</v>
      </c>
      <c r="CG8" s="103">
        <f t="shared" si="6"/>
        <v>47788</v>
      </c>
      <c r="CH8" s="103">
        <f t="shared" si="6"/>
        <v>47818</v>
      </c>
      <c r="CI8" s="103">
        <f t="shared" si="6"/>
        <v>47849</v>
      </c>
      <c r="CJ8" s="103">
        <f t="shared" si="6"/>
        <v>47880</v>
      </c>
      <c r="CK8" s="103">
        <f t="shared" si="6"/>
        <v>47908</v>
      </c>
      <c r="CL8" s="103">
        <f t="shared" si="6"/>
        <v>47939</v>
      </c>
      <c r="CM8" s="103">
        <f t="shared" si="6"/>
        <v>47969</v>
      </c>
      <c r="CN8" s="103">
        <f t="shared" si="6"/>
        <v>48000</v>
      </c>
      <c r="CO8" s="103">
        <f t="shared" si="6"/>
        <v>48030</v>
      </c>
      <c r="CP8" s="103">
        <f t="shared" si="6"/>
        <v>48061</v>
      </c>
      <c r="CQ8" s="103">
        <f t="shared" si="6"/>
        <v>48092</v>
      </c>
      <c r="CR8" s="103">
        <f t="shared" si="6"/>
        <v>48122</v>
      </c>
      <c r="CS8" s="103">
        <f t="shared" si="6"/>
        <v>48153</v>
      </c>
      <c r="CT8" s="103">
        <f t="shared" si="6"/>
        <v>48183</v>
      </c>
      <c r="CU8" s="103">
        <f t="shared" si="6"/>
        <v>48214</v>
      </c>
      <c r="CV8" s="103">
        <f t="shared" si="6"/>
        <v>48245</v>
      </c>
      <c r="CW8" s="103">
        <f t="shared" si="6"/>
        <v>48274</v>
      </c>
      <c r="CX8" s="103">
        <f t="shared" si="6"/>
        <v>48305</v>
      </c>
      <c r="CY8" s="103">
        <f t="shared" si="6"/>
        <v>48335</v>
      </c>
      <c r="CZ8" s="103">
        <f t="shared" si="6"/>
        <v>48366</v>
      </c>
      <c r="DA8" s="103">
        <f t="shared" si="6"/>
        <v>48396</v>
      </c>
      <c r="DB8" s="103">
        <f t="shared" si="6"/>
        <v>48427</v>
      </c>
      <c r="DC8" s="103">
        <f t="shared" si="6"/>
        <v>48458</v>
      </c>
      <c r="DD8" s="103">
        <f t="shared" si="6"/>
        <v>48488</v>
      </c>
      <c r="DE8" s="103">
        <f t="shared" si="6"/>
        <v>48519</v>
      </c>
      <c r="DF8" s="103">
        <f t="shared" si="6"/>
        <v>48549</v>
      </c>
      <c r="DG8" s="103">
        <f t="shared" si="6"/>
        <v>48580</v>
      </c>
      <c r="DH8" s="103">
        <f t="shared" si="6"/>
        <v>48611</v>
      </c>
      <c r="DI8" s="103">
        <f t="shared" si="6"/>
        <v>48639</v>
      </c>
      <c r="DJ8" s="103">
        <f t="shared" si="6"/>
        <v>48670</v>
      </c>
      <c r="DK8" s="103">
        <f t="shared" si="6"/>
        <v>48700</v>
      </c>
      <c r="DL8" s="103">
        <f t="shared" si="6"/>
        <v>48731</v>
      </c>
      <c r="DM8" s="103">
        <f t="shared" si="6"/>
        <v>48761</v>
      </c>
      <c r="DN8" s="103">
        <f t="shared" si="6"/>
        <v>48792</v>
      </c>
      <c r="DO8" s="103">
        <f t="shared" si="6"/>
        <v>48823</v>
      </c>
      <c r="DP8" s="103">
        <f t="shared" si="6"/>
        <v>48853</v>
      </c>
      <c r="DQ8" s="103">
        <f t="shared" si="6"/>
        <v>48884</v>
      </c>
      <c r="DR8" s="103">
        <f t="shared" si="6"/>
        <v>48914</v>
      </c>
      <c r="DS8" s="103">
        <f t="shared" si="6"/>
        <v>48945</v>
      </c>
      <c r="DT8" s="103">
        <f t="shared" si="6"/>
        <v>48976</v>
      </c>
      <c r="DU8" s="103">
        <f t="shared" si="6"/>
        <v>49004</v>
      </c>
      <c r="DV8" s="103">
        <f t="shared" si="6"/>
        <v>49035</v>
      </c>
      <c r="DW8" s="103">
        <f t="shared" si="6"/>
        <v>49065</v>
      </c>
      <c r="DX8" s="103">
        <f t="shared" si="6"/>
        <v>49096</v>
      </c>
      <c r="DY8" s="103">
        <f t="shared" si="6"/>
        <v>49126</v>
      </c>
      <c r="DZ8" s="103">
        <f t="shared" si="6"/>
        <v>49157</v>
      </c>
      <c r="EA8" s="103">
        <f t="shared" si="6"/>
        <v>49188</v>
      </c>
      <c r="EB8" s="103">
        <f t="shared" si="6"/>
        <v>49218</v>
      </c>
      <c r="EC8" s="103">
        <f t="shared" si="6"/>
        <v>49249</v>
      </c>
      <c r="ED8" s="540">
        <f t="shared" si="6"/>
        <v>49279</v>
      </c>
      <c r="EE8" s="178"/>
      <c r="EF8" s="178"/>
      <c r="EG8" s="178"/>
      <c r="EH8" s="178"/>
      <c r="EI8" s="178"/>
      <c r="EJ8" s="178"/>
      <c r="EK8" s="178"/>
      <c r="EL8" s="178"/>
      <c r="EM8" s="178"/>
      <c r="EN8" s="178"/>
      <c r="EO8" s="178"/>
      <c r="EP8" s="178"/>
      <c r="EQ8" s="178"/>
    </row>
    <row r="9" ht="12.75" customHeight="1">
      <c r="B9" s="541"/>
      <c r="C9" s="542" t="s">
        <v>337</v>
      </c>
      <c r="D9" s="543">
        <f t="shared" ref="D9:M9" si="7">SUMIF($O$7:$ED$7,D$8,$O9:$ED9)</f>
        <v>5000</v>
      </c>
      <c r="E9" s="543">
        <f t="shared" si="7"/>
        <v>6000</v>
      </c>
      <c r="F9" s="543">
        <f t="shared" si="7"/>
        <v>7200</v>
      </c>
      <c r="G9" s="543">
        <f t="shared" si="7"/>
        <v>8640</v>
      </c>
      <c r="H9" s="543">
        <f t="shared" si="7"/>
        <v>10368</v>
      </c>
      <c r="I9" s="543">
        <f t="shared" si="7"/>
        <v>12441.6</v>
      </c>
      <c r="J9" s="543">
        <f t="shared" si="7"/>
        <v>14929.92</v>
      </c>
      <c r="K9" s="543">
        <f t="shared" si="7"/>
        <v>17915.904</v>
      </c>
      <c r="L9" s="543">
        <f t="shared" si="7"/>
        <v>21499.0848</v>
      </c>
      <c r="M9" s="543">
        <f t="shared" si="7"/>
        <v>25798.90176</v>
      </c>
      <c r="N9" s="544"/>
      <c r="O9" s="545">
        <f>Assumptions!$I$23/12</f>
        <v>416.6666667</v>
      </c>
      <c r="P9" s="545">
        <f>Assumptions!$I$23/12</f>
        <v>416.6666667</v>
      </c>
      <c r="Q9" s="545">
        <f>Assumptions!$I$23/12</f>
        <v>416.6666667</v>
      </c>
      <c r="R9" s="545">
        <f>Assumptions!$I$23/12</f>
        <v>416.6666667</v>
      </c>
      <c r="S9" s="545">
        <f>Assumptions!$I$23/12</f>
        <v>416.6666667</v>
      </c>
      <c r="T9" s="545">
        <f>Assumptions!$I$23/12</f>
        <v>416.6666667</v>
      </c>
      <c r="U9" s="545">
        <f>Assumptions!$I$23/12</f>
        <v>416.6666667</v>
      </c>
      <c r="V9" s="545">
        <f>Assumptions!$I$23/12</f>
        <v>416.6666667</v>
      </c>
      <c r="W9" s="545">
        <f>Assumptions!$I$23/12</f>
        <v>416.6666667</v>
      </c>
      <c r="X9" s="545">
        <f>Assumptions!$I$23/12</f>
        <v>416.6666667</v>
      </c>
      <c r="Y9" s="545">
        <f>Assumptions!$I$23/12</f>
        <v>416.6666667</v>
      </c>
      <c r="Z9" s="545">
        <f>Assumptions!$I$23/12</f>
        <v>416.6666667</v>
      </c>
      <c r="AA9" s="545">
        <f>O9*(1+Assumptions!$F$13)</f>
        <v>500</v>
      </c>
      <c r="AB9" s="545">
        <f>P9*(1+Assumptions!$F$13)</f>
        <v>500</v>
      </c>
      <c r="AC9" s="545">
        <f>Q9*(1+Assumptions!$F$13)</f>
        <v>500</v>
      </c>
      <c r="AD9" s="545">
        <f>R9*(1+Assumptions!$F$13)</f>
        <v>500</v>
      </c>
      <c r="AE9" s="545">
        <f>S9*(1+Assumptions!$F$13)</f>
        <v>500</v>
      </c>
      <c r="AF9" s="545">
        <f>T9*(1+Assumptions!$F$13)</f>
        <v>500</v>
      </c>
      <c r="AG9" s="545">
        <f>U9*(1+Assumptions!$F$13)</f>
        <v>500</v>
      </c>
      <c r="AH9" s="545">
        <f>V9*(1+Assumptions!$F$13)</f>
        <v>500</v>
      </c>
      <c r="AI9" s="545">
        <f>W9*(1+Assumptions!$F$13)</f>
        <v>500</v>
      </c>
      <c r="AJ9" s="545">
        <f>X9*(1+Assumptions!$F$13)</f>
        <v>500</v>
      </c>
      <c r="AK9" s="545">
        <f>Y9*(1+Assumptions!$F$13)</f>
        <v>500</v>
      </c>
      <c r="AL9" s="545">
        <f>Z9*(1+Assumptions!$F$13)</f>
        <v>500</v>
      </c>
      <c r="AM9" s="545">
        <f>AA9*(1+Assumptions!$F$13)</f>
        <v>600</v>
      </c>
      <c r="AN9" s="545">
        <f>AB9*(1+Assumptions!$F$13)</f>
        <v>600</v>
      </c>
      <c r="AO9" s="545">
        <f>AC9*(1+Assumptions!$F$13)</f>
        <v>600</v>
      </c>
      <c r="AP9" s="545">
        <f>AD9*(1+Assumptions!$F$13)</f>
        <v>600</v>
      </c>
      <c r="AQ9" s="545">
        <f>AE9*(1+Assumptions!$F$13)</f>
        <v>600</v>
      </c>
      <c r="AR9" s="545">
        <f>AF9*(1+Assumptions!$F$13)</f>
        <v>600</v>
      </c>
      <c r="AS9" s="545">
        <f>AG9*(1+Assumptions!$F$13)</f>
        <v>600</v>
      </c>
      <c r="AT9" s="545">
        <f>AH9*(1+Assumptions!$F$13)</f>
        <v>600</v>
      </c>
      <c r="AU9" s="545">
        <f>AI9*(1+Assumptions!$F$13)</f>
        <v>600</v>
      </c>
      <c r="AV9" s="545">
        <f>AJ9*(1+Assumptions!$F$13)</f>
        <v>600</v>
      </c>
      <c r="AW9" s="545">
        <f>AK9*(1+Assumptions!$F$13)</f>
        <v>600</v>
      </c>
      <c r="AX9" s="545">
        <f>AL9*(1+Assumptions!$F$13)</f>
        <v>600</v>
      </c>
      <c r="AY9" s="545">
        <f>AM9*(1+Assumptions!$F$13)</f>
        <v>720</v>
      </c>
      <c r="AZ9" s="545">
        <f>AN9*(1+Assumptions!$F$13)</f>
        <v>720</v>
      </c>
      <c r="BA9" s="545">
        <f>AO9*(1+Assumptions!$F$13)</f>
        <v>720</v>
      </c>
      <c r="BB9" s="545">
        <f>AP9*(1+Assumptions!$F$13)</f>
        <v>720</v>
      </c>
      <c r="BC9" s="545">
        <f>AQ9*(1+Assumptions!$F$13)</f>
        <v>720</v>
      </c>
      <c r="BD9" s="545">
        <f>AR9*(1+Assumptions!$F$13)</f>
        <v>720</v>
      </c>
      <c r="BE9" s="545">
        <f>AS9*(1+Assumptions!$F$13)</f>
        <v>720</v>
      </c>
      <c r="BF9" s="545">
        <f>AT9*(1+Assumptions!$F$13)</f>
        <v>720</v>
      </c>
      <c r="BG9" s="545">
        <f>AU9*(1+Assumptions!$F$13)</f>
        <v>720</v>
      </c>
      <c r="BH9" s="545">
        <f>AV9*(1+Assumptions!$F$13)</f>
        <v>720</v>
      </c>
      <c r="BI9" s="545">
        <f>AW9*(1+Assumptions!$F$13)</f>
        <v>720</v>
      </c>
      <c r="BJ9" s="545">
        <f>AX9*(1+Assumptions!$F$13)</f>
        <v>720</v>
      </c>
      <c r="BK9" s="545">
        <f>AY9*(1+Assumptions!$F$13)</f>
        <v>864</v>
      </c>
      <c r="BL9" s="545">
        <f>AZ9*(1+Assumptions!$F$13)</f>
        <v>864</v>
      </c>
      <c r="BM9" s="545">
        <f>BA9*(1+Assumptions!$F$13)</f>
        <v>864</v>
      </c>
      <c r="BN9" s="545">
        <f>BB9*(1+Assumptions!$F$13)</f>
        <v>864</v>
      </c>
      <c r="BO9" s="545">
        <f>BC9*(1+Assumptions!$F$13)</f>
        <v>864</v>
      </c>
      <c r="BP9" s="545">
        <f>BD9*(1+Assumptions!$F$13)</f>
        <v>864</v>
      </c>
      <c r="BQ9" s="545">
        <f>BE9*(1+Assumptions!$F$13)</f>
        <v>864</v>
      </c>
      <c r="BR9" s="545">
        <f>BF9*(1+Assumptions!$F$13)</f>
        <v>864</v>
      </c>
      <c r="BS9" s="545">
        <f>BG9*(1+Assumptions!$F$13)</f>
        <v>864</v>
      </c>
      <c r="BT9" s="545">
        <f>BH9*(1+Assumptions!$F$13)</f>
        <v>864</v>
      </c>
      <c r="BU9" s="545">
        <f>BI9*(1+Assumptions!$F$13)</f>
        <v>864</v>
      </c>
      <c r="BV9" s="545">
        <f>BJ9*(1+Assumptions!$F$13)</f>
        <v>864</v>
      </c>
      <c r="BW9" s="545">
        <f>BK9*(1+Assumptions!$F$13)</f>
        <v>1036.8</v>
      </c>
      <c r="BX9" s="545">
        <f>BL9*(1+Assumptions!$F$13)</f>
        <v>1036.8</v>
      </c>
      <c r="BY9" s="545">
        <f>BM9*(1+Assumptions!$F$13)</f>
        <v>1036.8</v>
      </c>
      <c r="BZ9" s="545">
        <f>BN9*(1+Assumptions!$F$13)</f>
        <v>1036.8</v>
      </c>
      <c r="CA9" s="545">
        <f>BO9*(1+Assumptions!$F$13)</f>
        <v>1036.8</v>
      </c>
      <c r="CB9" s="545">
        <f>BP9*(1+Assumptions!$F$13)</f>
        <v>1036.8</v>
      </c>
      <c r="CC9" s="545">
        <f>BQ9*(1+Assumptions!$F$13)</f>
        <v>1036.8</v>
      </c>
      <c r="CD9" s="545">
        <f>BR9*(1+Assumptions!$F$13)</f>
        <v>1036.8</v>
      </c>
      <c r="CE9" s="545">
        <f>BS9*(1+Assumptions!$F$13)</f>
        <v>1036.8</v>
      </c>
      <c r="CF9" s="545">
        <f>BT9*(1+Assumptions!$F$13)</f>
        <v>1036.8</v>
      </c>
      <c r="CG9" s="545">
        <f>BU9*(1+Assumptions!$F$13)</f>
        <v>1036.8</v>
      </c>
      <c r="CH9" s="545">
        <f>BV9*(1+Assumptions!$F$13)</f>
        <v>1036.8</v>
      </c>
      <c r="CI9" s="545">
        <f>BW9*(1+Assumptions!$F$13)</f>
        <v>1244.16</v>
      </c>
      <c r="CJ9" s="545">
        <f>BX9*(1+Assumptions!$F$13)</f>
        <v>1244.16</v>
      </c>
      <c r="CK9" s="545">
        <f>BY9*(1+Assumptions!$F$13)</f>
        <v>1244.16</v>
      </c>
      <c r="CL9" s="545">
        <f>BZ9*(1+Assumptions!$F$13)</f>
        <v>1244.16</v>
      </c>
      <c r="CM9" s="545">
        <f>CA9*(1+Assumptions!$F$13)</f>
        <v>1244.16</v>
      </c>
      <c r="CN9" s="545">
        <f>CB9*(1+Assumptions!$F$13)</f>
        <v>1244.16</v>
      </c>
      <c r="CO9" s="545">
        <f>CC9*(1+Assumptions!$F$13)</f>
        <v>1244.16</v>
      </c>
      <c r="CP9" s="545">
        <f>CD9*(1+Assumptions!$F$13)</f>
        <v>1244.16</v>
      </c>
      <c r="CQ9" s="545">
        <f>CE9*(1+Assumptions!$F$13)</f>
        <v>1244.16</v>
      </c>
      <c r="CR9" s="545">
        <f>CF9*(1+Assumptions!$F$13)</f>
        <v>1244.16</v>
      </c>
      <c r="CS9" s="545">
        <f>CG9*(1+Assumptions!$F$13)</f>
        <v>1244.16</v>
      </c>
      <c r="CT9" s="545">
        <f>CH9*(1+Assumptions!$F$13)</f>
        <v>1244.16</v>
      </c>
      <c r="CU9" s="545">
        <f>CI9*(1+Assumptions!$F$13)</f>
        <v>1492.992</v>
      </c>
      <c r="CV9" s="545">
        <f>CJ9*(1+Assumptions!$F$13)</f>
        <v>1492.992</v>
      </c>
      <c r="CW9" s="545">
        <f>CK9*(1+Assumptions!$F$13)</f>
        <v>1492.992</v>
      </c>
      <c r="CX9" s="545">
        <f>CL9*(1+Assumptions!$F$13)</f>
        <v>1492.992</v>
      </c>
      <c r="CY9" s="545">
        <f>CM9*(1+Assumptions!$F$13)</f>
        <v>1492.992</v>
      </c>
      <c r="CZ9" s="545">
        <f>CN9*(1+Assumptions!$F$13)</f>
        <v>1492.992</v>
      </c>
      <c r="DA9" s="545">
        <f>CO9*(1+Assumptions!$F$13)</f>
        <v>1492.992</v>
      </c>
      <c r="DB9" s="545">
        <f>CP9*(1+Assumptions!$F$13)</f>
        <v>1492.992</v>
      </c>
      <c r="DC9" s="545">
        <f>CQ9*(1+Assumptions!$F$13)</f>
        <v>1492.992</v>
      </c>
      <c r="DD9" s="545">
        <f>CR9*(1+Assumptions!$F$13)</f>
        <v>1492.992</v>
      </c>
      <c r="DE9" s="545">
        <f>CS9*(1+Assumptions!$F$13)</f>
        <v>1492.992</v>
      </c>
      <c r="DF9" s="545">
        <f>CT9*(1+Assumptions!$F$13)</f>
        <v>1492.992</v>
      </c>
      <c r="DG9" s="545">
        <f>CU9*(1+Assumptions!$F$13)</f>
        <v>1791.5904</v>
      </c>
      <c r="DH9" s="545">
        <f>CV9*(1+Assumptions!$F$13)</f>
        <v>1791.5904</v>
      </c>
      <c r="DI9" s="545">
        <f>CW9*(1+Assumptions!$F$13)</f>
        <v>1791.5904</v>
      </c>
      <c r="DJ9" s="545">
        <f>CX9*(1+Assumptions!$F$13)</f>
        <v>1791.5904</v>
      </c>
      <c r="DK9" s="545">
        <f>CY9*(1+Assumptions!$F$13)</f>
        <v>1791.5904</v>
      </c>
      <c r="DL9" s="545">
        <f>CZ9*(1+Assumptions!$F$13)</f>
        <v>1791.5904</v>
      </c>
      <c r="DM9" s="545">
        <f>DA9*(1+Assumptions!$F$13)</f>
        <v>1791.5904</v>
      </c>
      <c r="DN9" s="545">
        <f>DB9*(1+Assumptions!$F$13)</f>
        <v>1791.5904</v>
      </c>
      <c r="DO9" s="545">
        <f>DC9*(1+Assumptions!$F$13)</f>
        <v>1791.5904</v>
      </c>
      <c r="DP9" s="545">
        <f>DD9*(1+Assumptions!$F$13)</f>
        <v>1791.5904</v>
      </c>
      <c r="DQ9" s="545">
        <f>DE9*(1+Assumptions!$F$13)</f>
        <v>1791.5904</v>
      </c>
      <c r="DR9" s="545">
        <f>DF9*(1+Assumptions!$F$13)</f>
        <v>1791.5904</v>
      </c>
      <c r="DS9" s="545">
        <f>DG9*(1+Assumptions!$F$13)</f>
        <v>2149.90848</v>
      </c>
      <c r="DT9" s="545">
        <f>DH9*(1+Assumptions!$F$13)</f>
        <v>2149.90848</v>
      </c>
      <c r="DU9" s="545">
        <f>DI9*(1+Assumptions!$F$13)</f>
        <v>2149.90848</v>
      </c>
      <c r="DV9" s="545">
        <f>DJ9*(1+Assumptions!$F$13)</f>
        <v>2149.90848</v>
      </c>
      <c r="DW9" s="545">
        <f>DK9*(1+Assumptions!$F$13)</f>
        <v>2149.90848</v>
      </c>
      <c r="DX9" s="545">
        <f>DL9*(1+Assumptions!$F$13)</f>
        <v>2149.90848</v>
      </c>
      <c r="DY9" s="545">
        <f>DM9*(1+Assumptions!$F$13)</f>
        <v>2149.90848</v>
      </c>
      <c r="DZ9" s="545">
        <f>DN9*(1+Assumptions!$F$13)</f>
        <v>2149.90848</v>
      </c>
      <c r="EA9" s="545">
        <f>DO9*(1+Assumptions!$F$13)</f>
        <v>2149.90848</v>
      </c>
      <c r="EB9" s="545">
        <f>DP9*(1+Assumptions!$F$13)</f>
        <v>2149.90848</v>
      </c>
      <c r="EC9" s="545">
        <f>DQ9*(1+Assumptions!$F$13)</f>
        <v>2149.90848</v>
      </c>
      <c r="ED9" s="545">
        <f>DR9*(1+Assumptions!$F$13)</f>
        <v>2149.90848</v>
      </c>
      <c r="EE9" s="179"/>
      <c r="EF9" s="179"/>
      <c r="EG9" s="179"/>
      <c r="EH9" s="179"/>
      <c r="EI9" s="179"/>
      <c r="EJ9" s="179"/>
      <c r="EK9" s="179"/>
      <c r="EL9" s="179"/>
      <c r="EM9" s="179"/>
      <c r="EN9" s="179"/>
      <c r="EO9" s="179"/>
      <c r="EP9" s="179"/>
      <c r="EQ9" s="179"/>
    </row>
    <row r="10" ht="12.75" customHeight="1">
      <c r="B10" s="541"/>
      <c r="C10" s="542" t="s">
        <v>340</v>
      </c>
      <c r="D10" s="543">
        <f t="shared" ref="D10:M10" si="8">SUMIF($O$7:$ED$7,D$8,$O10:$ED10)</f>
        <v>5500</v>
      </c>
      <c r="E10" s="543">
        <f t="shared" si="8"/>
        <v>6600</v>
      </c>
      <c r="F10" s="543">
        <f t="shared" si="8"/>
        <v>7920</v>
      </c>
      <c r="G10" s="543">
        <f t="shared" si="8"/>
        <v>9504</v>
      </c>
      <c r="H10" s="543">
        <f t="shared" si="8"/>
        <v>11404.8</v>
      </c>
      <c r="I10" s="543">
        <f t="shared" si="8"/>
        <v>13685.76</v>
      </c>
      <c r="J10" s="543">
        <f t="shared" si="8"/>
        <v>16422.912</v>
      </c>
      <c r="K10" s="543">
        <f t="shared" si="8"/>
        <v>19707.4944</v>
      </c>
      <c r="L10" s="543">
        <f t="shared" si="8"/>
        <v>23648.99328</v>
      </c>
      <c r="M10" s="543">
        <f t="shared" si="8"/>
        <v>28378.79194</v>
      </c>
      <c r="N10" s="544"/>
      <c r="O10" s="545">
        <f>Assumptions!$I$24/12</f>
        <v>458.3333333</v>
      </c>
      <c r="P10" s="545">
        <f>Assumptions!$I$24/12</f>
        <v>458.3333333</v>
      </c>
      <c r="Q10" s="545">
        <f>Assumptions!$I$24/12</f>
        <v>458.3333333</v>
      </c>
      <c r="R10" s="545">
        <f>Assumptions!$I$24/12</f>
        <v>458.3333333</v>
      </c>
      <c r="S10" s="545">
        <f>Assumptions!$I$24/12</f>
        <v>458.3333333</v>
      </c>
      <c r="T10" s="545">
        <f>Assumptions!$I$24/12</f>
        <v>458.3333333</v>
      </c>
      <c r="U10" s="545">
        <f>Assumptions!$I$24/12</f>
        <v>458.3333333</v>
      </c>
      <c r="V10" s="545">
        <f>Assumptions!$I$24/12</f>
        <v>458.3333333</v>
      </c>
      <c r="W10" s="545">
        <f>Assumptions!$I$24/12</f>
        <v>458.3333333</v>
      </c>
      <c r="X10" s="545">
        <f>Assumptions!$I$24/12</f>
        <v>458.3333333</v>
      </c>
      <c r="Y10" s="545">
        <f>Assumptions!$I$24/12</f>
        <v>458.3333333</v>
      </c>
      <c r="Z10" s="545">
        <f>Assumptions!$I$24/12</f>
        <v>458.3333333</v>
      </c>
      <c r="AA10" s="545">
        <f>O10*(1+Assumptions!$F$14)</f>
        <v>550</v>
      </c>
      <c r="AB10" s="545">
        <f>P10*(1+Assumptions!$F$14)</f>
        <v>550</v>
      </c>
      <c r="AC10" s="545">
        <f>Q10*(1+Assumptions!$F$14)</f>
        <v>550</v>
      </c>
      <c r="AD10" s="545">
        <f>R10*(1+Assumptions!$F$14)</f>
        <v>550</v>
      </c>
      <c r="AE10" s="545">
        <f>S10*(1+Assumptions!$F$14)</f>
        <v>550</v>
      </c>
      <c r="AF10" s="545">
        <f>T10*(1+Assumptions!$F$14)</f>
        <v>550</v>
      </c>
      <c r="AG10" s="545">
        <f>U10*(1+Assumptions!$F$14)</f>
        <v>550</v>
      </c>
      <c r="AH10" s="545">
        <f>V10*(1+Assumptions!$F$14)</f>
        <v>550</v>
      </c>
      <c r="AI10" s="545">
        <f>W10*(1+Assumptions!$F$14)</f>
        <v>550</v>
      </c>
      <c r="AJ10" s="545">
        <f>X10*(1+Assumptions!$F$14)</f>
        <v>550</v>
      </c>
      <c r="AK10" s="545">
        <f>Y10*(1+Assumptions!$F$14)</f>
        <v>550</v>
      </c>
      <c r="AL10" s="545">
        <f>Z10*(1+Assumptions!$F$14)</f>
        <v>550</v>
      </c>
      <c r="AM10" s="545">
        <f>AA10*(1+Assumptions!$F$14)</f>
        <v>660</v>
      </c>
      <c r="AN10" s="545">
        <f>AB10*(1+Assumptions!$F$14)</f>
        <v>660</v>
      </c>
      <c r="AO10" s="545">
        <f>AC10*(1+Assumptions!$F$14)</f>
        <v>660</v>
      </c>
      <c r="AP10" s="545">
        <f>AD10*(1+Assumptions!$F$14)</f>
        <v>660</v>
      </c>
      <c r="AQ10" s="545">
        <f>AE10*(1+Assumptions!$F$14)</f>
        <v>660</v>
      </c>
      <c r="AR10" s="545">
        <f>AF10*(1+Assumptions!$F$14)</f>
        <v>660</v>
      </c>
      <c r="AS10" s="545">
        <f>AG10*(1+Assumptions!$F$14)</f>
        <v>660</v>
      </c>
      <c r="AT10" s="545">
        <f>AH10*(1+Assumptions!$F$14)</f>
        <v>660</v>
      </c>
      <c r="AU10" s="545">
        <f>AI10*(1+Assumptions!$F$14)</f>
        <v>660</v>
      </c>
      <c r="AV10" s="545">
        <f>AJ10*(1+Assumptions!$F$14)</f>
        <v>660</v>
      </c>
      <c r="AW10" s="545">
        <f>AK10*(1+Assumptions!$F$14)</f>
        <v>660</v>
      </c>
      <c r="AX10" s="545">
        <f>AL10*(1+Assumptions!$F$14)</f>
        <v>660</v>
      </c>
      <c r="AY10" s="545">
        <f>AM10*(1+Assumptions!$F$14)</f>
        <v>792</v>
      </c>
      <c r="AZ10" s="545">
        <f>AN10*(1+Assumptions!$F$14)</f>
        <v>792</v>
      </c>
      <c r="BA10" s="545">
        <f>AO10*(1+Assumptions!$F$14)</f>
        <v>792</v>
      </c>
      <c r="BB10" s="545">
        <f>AP10*(1+Assumptions!$F$14)</f>
        <v>792</v>
      </c>
      <c r="BC10" s="545">
        <f>AQ10*(1+Assumptions!$F$14)</f>
        <v>792</v>
      </c>
      <c r="BD10" s="545">
        <f>AR10*(1+Assumptions!$F$14)</f>
        <v>792</v>
      </c>
      <c r="BE10" s="545">
        <f>AS10*(1+Assumptions!$F$14)</f>
        <v>792</v>
      </c>
      <c r="BF10" s="545">
        <f>AT10*(1+Assumptions!$F$14)</f>
        <v>792</v>
      </c>
      <c r="BG10" s="545">
        <f>AU10*(1+Assumptions!$F$14)</f>
        <v>792</v>
      </c>
      <c r="BH10" s="545">
        <f>AV10*(1+Assumptions!$F$14)</f>
        <v>792</v>
      </c>
      <c r="BI10" s="545">
        <f>AW10*(1+Assumptions!$F$14)</f>
        <v>792</v>
      </c>
      <c r="BJ10" s="545">
        <f>AX10*(1+Assumptions!$F$14)</f>
        <v>792</v>
      </c>
      <c r="BK10" s="545">
        <f>AY10*(1+Assumptions!$F$14)</f>
        <v>950.4</v>
      </c>
      <c r="BL10" s="545">
        <f>AZ10*(1+Assumptions!$F$14)</f>
        <v>950.4</v>
      </c>
      <c r="BM10" s="545">
        <f>BA10*(1+Assumptions!$F$14)</f>
        <v>950.4</v>
      </c>
      <c r="BN10" s="545">
        <f>BB10*(1+Assumptions!$F$14)</f>
        <v>950.4</v>
      </c>
      <c r="BO10" s="545">
        <f>BC10*(1+Assumptions!$F$14)</f>
        <v>950.4</v>
      </c>
      <c r="BP10" s="545">
        <f>BD10*(1+Assumptions!$F$14)</f>
        <v>950.4</v>
      </c>
      <c r="BQ10" s="545">
        <f>BE10*(1+Assumptions!$F$14)</f>
        <v>950.4</v>
      </c>
      <c r="BR10" s="545">
        <f>BF10*(1+Assumptions!$F$14)</f>
        <v>950.4</v>
      </c>
      <c r="BS10" s="545">
        <f>BG10*(1+Assumptions!$F$14)</f>
        <v>950.4</v>
      </c>
      <c r="BT10" s="545">
        <f>BH10*(1+Assumptions!$F$14)</f>
        <v>950.4</v>
      </c>
      <c r="BU10" s="545">
        <f>BI10*(1+Assumptions!$F$14)</f>
        <v>950.4</v>
      </c>
      <c r="BV10" s="545">
        <f>BJ10*(1+Assumptions!$F$14)</f>
        <v>950.4</v>
      </c>
      <c r="BW10" s="545">
        <f>BK10*(1+Assumptions!$F$14)</f>
        <v>1140.48</v>
      </c>
      <c r="BX10" s="545">
        <f>BL10*(1+Assumptions!$F$14)</f>
        <v>1140.48</v>
      </c>
      <c r="BY10" s="545">
        <f>BM10*(1+Assumptions!$F$14)</f>
        <v>1140.48</v>
      </c>
      <c r="BZ10" s="545">
        <f>BN10*(1+Assumptions!$F$14)</f>
        <v>1140.48</v>
      </c>
      <c r="CA10" s="545">
        <f>BO10*(1+Assumptions!$F$14)</f>
        <v>1140.48</v>
      </c>
      <c r="CB10" s="545">
        <f>BP10*(1+Assumptions!$F$14)</f>
        <v>1140.48</v>
      </c>
      <c r="CC10" s="545">
        <f>BQ10*(1+Assumptions!$F$14)</f>
        <v>1140.48</v>
      </c>
      <c r="CD10" s="545">
        <f>BR10*(1+Assumptions!$F$14)</f>
        <v>1140.48</v>
      </c>
      <c r="CE10" s="545">
        <f>BS10*(1+Assumptions!$F$14)</f>
        <v>1140.48</v>
      </c>
      <c r="CF10" s="545">
        <f>BT10*(1+Assumptions!$F$14)</f>
        <v>1140.48</v>
      </c>
      <c r="CG10" s="545">
        <f>BU10*(1+Assumptions!$F$14)</f>
        <v>1140.48</v>
      </c>
      <c r="CH10" s="545">
        <f>BV10*(1+Assumptions!$F$14)</f>
        <v>1140.48</v>
      </c>
      <c r="CI10" s="545">
        <f>BW10*(1+Assumptions!$F$14)</f>
        <v>1368.576</v>
      </c>
      <c r="CJ10" s="545">
        <f>BX10*(1+Assumptions!$F$14)</f>
        <v>1368.576</v>
      </c>
      <c r="CK10" s="545">
        <f>BY10*(1+Assumptions!$F$14)</f>
        <v>1368.576</v>
      </c>
      <c r="CL10" s="545">
        <f>BZ10*(1+Assumptions!$F$14)</f>
        <v>1368.576</v>
      </c>
      <c r="CM10" s="545">
        <f>CA10*(1+Assumptions!$F$14)</f>
        <v>1368.576</v>
      </c>
      <c r="CN10" s="545">
        <f>CB10*(1+Assumptions!$F$14)</f>
        <v>1368.576</v>
      </c>
      <c r="CO10" s="545">
        <f>CC10*(1+Assumptions!$F$14)</f>
        <v>1368.576</v>
      </c>
      <c r="CP10" s="545">
        <f>CD10*(1+Assumptions!$F$14)</f>
        <v>1368.576</v>
      </c>
      <c r="CQ10" s="545">
        <f>CE10*(1+Assumptions!$F$14)</f>
        <v>1368.576</v>
      </c>
      <c r="CR10" s="545">
        <f>CF10*(1+Assumptions!$F$14)</f>
        <v>1368.576</v>
      </c>
      <c r="CS10" s="545">
        <f>CG10*(1+Assumptions!$F$14)</f>
        <v>1368.576</v>
      </c>
      <c r="CT10" s="545">
        <f>CH10*(1+Assumptions!$F$14)</f>
        <v>1368.576</v>
      </c>
      <c r="CU10" s="545">
        <f>CI10*(1+Assumptions!$F$14)</f>
        <v>1642.2912</v>
      </c>
      <c r="CV10" s="545">
        <f>CJ10*(1+Assumptions!$F$14)</f>
        <v>1642.2912</v>
      </c>
      <c r="CW10" s="545">
        <f>CK10*(1+Assumptions!$F$14)</f>
        <v>1642.2912</v>
      </c>
      <c r="CX10" s="545">
        <f>CL10*(1+Assumptions!$F$14)</f>
        <v>1642.2912</v>
      </c>
      <c r="CY10" s="545">
        <f>CM10*(1+Assumptions!$F$14)</f>
        <v>1642.2912</v>
      </c>
      <c r="CZ10" s="545">
        <f>CN10*(1+Assumptions!$F$14)</f>
        <v>1642.2912</v>
      </c>
      <c r="DA10" s="545">
        <f>CO10*(1+Assumptions!$F$14)</f>
        <v>1642.2912</v>
      </c>
      <c r="DB10" s="545">
        <f>CP10*(1+Assumptions!$F$14)</f>
        <v>1642.2912</v>
      </c>
      <c r="DC10" s="545">
        <f>CQ10*(1+Assumptions!$F$14)</f>
        <v>1642.2912</v>
      </c>
      <c r="DD10" s="545">
        <f>CR10*(1+Assumptions!$F$14)</f>
        <v>1642.2912</v>
      </c>
      <c r="DE10" s="545">
        <f>CS10*(1+Assumptions!$F$14)</f>
        <v>1642.2912</v>
      </c>
      <c r="DF10" s="545">
        <f>CT10*(1+Assumptions!$F$14)</f>
        <v>1642.2912</v>
      </c>
      <c r="DG10" s="545">
        <f>CU10*(1+Assumptions!$F$14)</f>
        <v>1970.74944</v>
      </c>
      <c r="DH10" s="545">
        <f>CV10*(1+Assumptions!$F$14)</f>
        <v>1970.74944</v>
      </c>
      <c r="DI10" s="545">
        <f>CW10*(1+Assumptions!$F$14)</f>
        <v>1970.74944</v>
      </c>
      <c r="DJ10" s="545">
        <f>CX10*(1+Assumptions!$F$14)</f>
        <v>1970.74944</v>
      </c>
      <c r="DK10" s="545">
        <f>CY10*(1+Assumptions!$F$14)</f>
        <v>1970.74944</v>
      </c>
      <c r="DL10" s="545">
        <f>CZ10*(1+Assumptions!$F$14)</f>
        <v>1970.74944</v>
      </c>
      <c r="DM10" s="545">
        <f>DA10*(1+Assumptions!$F$14)</f>
        <v>1970.74944</v>
      </c>
      <c r="DN10" s="545">
        <f>DB10*(1+Assumptions!$F$14)</f>
        <v>1970.74944</v>
      </c>
      <c r="DO10" s="545">
        <f>DC10*(1+Assumptions!$F$14)</f>
        <v>1970.74944</v>
      </c>
      <c r="DP10" s="545">
        <f>DD10*(1+Assumptions!$F$14)</f>
        <v>1970.74944</v>
      </c>
      <c r="DQ10" s="545">
        <f>DE10*(1+Assumptions!$F$14)</f>
        <v>1970.74944</v>
      </c>
      <c r="DR10" s="545">
        <f>DF10*(1+Assumptions!$F$14)</f>
        <v>1970.74944</v>
      </c>
      <c r="DS10" s="545">
        <f>DG10*(1+Assumptions!$F$14)</f>
        <v>2364.899328</v>
      </c>
      <c r="DT10" s="545">
        <f>DH10*(1+Assumptions!$F$14)</f>
        <v>2364.899328</v>
      </c>
      <c r="DU10" s="545">
        <f>DI10*(1+Assumptions!$F$14)</f>
        <v>2364.899328</v>
      </c>
      <c r="DV10" s="545">
        <f>DJ10*(1+Assumptions!$F$14)</f>
        <v>2364.899328</v>
      </c>
      <c r="DW10" s="545">
        <f>DK10*(1+Assumptions!$F$14)</f>
        <v>2364.899328</v>
      </c>
      <c r="DX10" s="545">
        <f>DL10*(1+Assumptions!$F$14)</f>
        <v>2364.899328</v>
      </c>
      <c r="DY10" s="545">
        <f>DM10*(1+Assumptions!$F$14)</f>
        <v>2364.899328</v>
      </c>
      <c r="DZ10" s="545">
        <f>DN10*(1+Assumptions!$F$14)</f>
        <v>2364.899328</v>
      </c>
      <c r="EA10" s="545">
        <f>DO10*(1+Assumptions!$F$14)</f>
        <v>2364.899328</v>
      </c>
      <c r="EB10" s="545">
        <f>DP10*(1+Assumptions!$F$14)</f>
        <v>2364.899328</v>
      </c>
      <c r="EC10" s="545">
        <f>DQ10*(1+Assumptions!$F$14)</f>
        <v>2364.899328</v>
      </c>
      <c r="ED10" s="545">
        <f>DR10*(1+Assumptions!$F$14)</f>
        <v>2364.899328</v>
      </c>
      <c r="EE10" s="179"/>
      <c r="EF10" s="179"/>
      <c r="EG10" s="179"/>
      <c r="EH10" s="179"/>
      <c r="EI10" s="179"/>
      <c r="EJ10" s="179"/>
      <c r="EK10" s="179"/>
      <c r="EL10" s="179"/>
      <c r="EM10" s="179"/>
      <c r="EN10" s="179"/>
      <c r="EO10" s="179"/>
      <c r="EP10" s="179"/>
      <c r="EQ10" s="179"/>
    </row>
    <row r="11" ht="12.75" customHeight="1">
      <c r="B11" s="546"/>
      <c r="C11" s="542" t="s">
        <v>342</v>
      </c>
      <c r="D11" s="543">
        <f t="shared" ref="D11:M11" si="9">SUMIF($O$7:$ED$7,D$8,$O11:$ED11)</f>
        <v>0</v>
      </c>
      <c r="E11" s="543">
        <f t="shared" si="9"/>
        <v>0</v>
      </c>
      <c r="F11" s="543">
        <f t="shared" si="9"/>
        <v>0</v>
      </c>
      <c r="G11" s="543">
        <f t="shared" si="9"/>
        <v>0</v>
      </c>
      <c r="H11" s="543">
        <f t="shared" si="9"/>
        <v>0</v>
      </c>
      <c r="I11" s="543">
        <f t="shared" si="9"/>
        <v>0</v>
      </c>
      <c r="J11" s="543">
        <f t="shared" si="9"/>
        <v>0</v>
      </c>
      <c r="K11" s="543">
        <f t="shared" si="9"/>
        <v>0</v>
      </c>
      <c r="L11" s="543">
        <f t="shared" si="9"/>
        <v>0</v>
      </c>
      <c r="M11" s="543">
        <f t="shared" si="9"/>
        <v>0</v>
      </c>
      <c r="N11" s="544"/>
      <c r="O11" s="545">
        <f>Assumptions!$I$25/12</f>
        <v>0</v>
      </c>
      <c r="P11" s="545">
        <f>Assumptions!$I$25/12</f>
        <v>0</v>
      </c>
      <c r="Q11" s="545">
        <f>Assumptions!$I$25/12</f>
        <v>0</v>
      </c>
      <c r="R11" s="545">
        <f>Assumptions!$I$25/12</f>
        <v>0</v>
      </c>
      <c r="S11" s="545">
        <f>Assumptions!$I$25/12</f>
        <v>0</v>
      </c>
      <c r="T11" s="545">
        <f>Assumptions!$I$25/12</f>
        <v>0</v>
      </c>
      <c r="U11" s="545">
        <f>Assumptions!$I$25/12</f>
        <v>0</v>
      </c>
      <c r="V11" s="545">
        <f>Assumptions!$I$25/12</f>
        <v>0</v>
      </c>
      <c r="W11" s="545">
        <f>Assumptions!$I$25/12</f>
        <v>0</v>
      </c>
      <c r="X11" s="545">
        <f>Assumptions!$I$25/12</f>
        <v>0</v>
      </c>
      <c r="Y11" s="545">
        <f>Assumptions!$I$25/12</f>
        <v>0</v>
      </c>
      <c r="Z11" s="545">
        <f>Assumptions!$I$25/12</f>
        <v>0</v>
      </c>
      <c r="AA11" s="545">
        <f>O11*(1+Assumptions!$F$15)</f>
        <v>0</v>
      </c>
      <c r="AB11" s="545">
        <f>P11*(1+Assumptions!$F$15)</f>
        <v>0</v>
      </c>
      <c r="AC11" s="545">
        <f>Q11*(1+Assumptions!$F$15)</f>
        <v>0</v>
      </c>
      <c r="AD11" s="545">
        <f>R11*(1+Assumptions!$F$15)</f>
        <v>0</v>
      </c>
      <c r="AE11" s="545">
        <f>S11*(1+Assumptions!$F$15)</f>
        <v>0</v>
      </c>
      <c r="AF11" s="545">
        <f>T11*(1+Assumptions!$F$15)</f>
        <v>0</v>
      </c>
      <c r="AG11" s="545">
        <f>U11*(1+Assumptions!$F$15)</f>
        <v>0</v>
      </c>
      <c r="AH11" s="545">
        <f>V11*(1+Assumptions!$F$15)</f>
        <v>0</v>
      </c>
      <c r="AI11" s="545">
        <f>W11*(1+Assumptions!$F$15)</f>
        <v>0</v>
      </c>
      <c r="AJ11" s="545">
        <f>X11*(1+Assumptions!$F$15)</f>
        <v>0</v>
      </c>
      <c r="AK11" s="545">
        <f>Y11*(1+Assumptions!$F$15)</f>
        <v>0</v>
      </c>
      <c r="AL11" s="545">
        <f>Z11*(1+Assumptions!$F$15)</f>
        <v>0</v>
      </c>
      <c r="AM11" s="545">
        <f>AA11*(1+Assumptions!$F$15)</f>
        <v>0</v>
      </c>
      <c r="AN11" s="545">
        <f>AB11*(1+Assumptions!$F$15)</f>
        <v>0</v>
      </c>
      <c r="AO11" s="545">
        <f>AC11*(1+Assumptions!$F$15)</f>
        <v>0</v>
      </c>
      <c r="AP11" s="545">
        <f>AD11*(1+Assumptions!$F$15)</f>
        <v>0</v>
      </c>
      <c r="AQ11" s="545">
        <f>AE11*(1+Assumptions!$F$15)</f>
        <v>0</v>
      </c>
      <c r="AR11" s="545">
        <f>AF11*(1+Assumptions!$F$15)</f>
        <v>0</v>
      </c>
      <c r="AS11" s="545">
        <f>AG11*(1+Assumptions!$F$15)</f>
        <v>0</v>
      </c>
      <c r="AT11" s="545">
        <f>AH11*(1+Assumptions!$F$15)</f>
        <v>0</v>
      </c>
      <c r="AU11" s="545">
        <f>AI11*(1+Assumptions!$F$15)</f>
        <v>0</v>
      </c>
      <c r="AV11" s="545">
        <f>AJ11*(1+Assumptions!$F$15)</f>
        <v>0</v>
      </c>
      <c r="AW11" s="545">
        <f>AK11*(1+Assumptions!$F$15)</f>
        <v>0</v>
      </c>
      <c r="AX11" s="545">
        <f>AL11*(1+Assumptions!$F$15)</f>
        <v>0</v>
      </c>
      <c r="AY11" s="545">
        <f>AM11*(1+Assumptions!$F$15)</f>
        <v>0</v>
      </c>
      <c r="AZ11" s="545">
        <f>AN11*(1+Assumptions!$F$15)</f>
        <v>0</v>
      </c>
      <c r="BA11" s="545">
        <f>AO11*(1+Assumptions!$F$15)</f>
        <v>0</v>
      </c>
      <c r="BB11" s="545">
        <f>AP11*(1+Assumptions!$F$15)</f>
        <v>0</v>
      </c>
      <c r="BC11" s="545">
        <f>AQ11*(1+Assumptions!$F$15)</f>
        <v>0</v>
      </c>
      <c r="BD11" s="545">
        <f>AR11*(1+Assumptions!$F$15)</f>
        <v>0</v>
      </c>
      <c r="BE11" s="545">
        <f>AS11*(1+Assumptions!$F$15)</f>
        <v>0</v>
      </c>
      <c r="BF11" s="545">
        <f>AT11*(1+Assumptions!$F$15)</f>
        <v>0</v>
      </c>
      <c r="BG11" s="545">
        <f>AU11*(1+Assumptions!$F$15)</f>
        <v>0</v>
      </c>
      <c r="BH11" s="545">
        <f>AV11*(1+Assumptions!$F$15)</f>
        <v>0</v>
      </c>
      <c r="BI11" s="545">
        <f>AW11*(1+Assumptions!$F$15)</f>
        <v>0</v>
      </c>
      <c r="BJ11" s="545">
        <f>AX11*(1+Assumptions!$F$15)</f>
        <v>0</v>
      </c>
      <c r="BK11" s="545">
        <f>AY11*(1+Assumptions!$F$15)</f>
        <v>0</v>
      </c>
      <c r="BL11" s="545">
        <f>AZ11*(1+Assumptions!$F$15)</f>
        <v>0</v>
      </c>
      <c r="BM11" s="545">
        <f>BA11*(1+Assumptions!$F$15)</f>
        <v>0</v>
      </c>
      <c r="BN11" s="545">
        <f>BB11*(1+Assumptions!$F$15)</f>
        <v>0</v>
      </c>
      <c r="BO11" s="545">
        <f>BC11*(1+Assumptions!$F$15)</f>
        <v>0</v>
      </c>
      <c r="BP11" s="545">
        <f>BD11*(1+Assumptions!$F$15)</f>
        <v>0</v>
      </c>
      <c r="BQ11" s="545">
        <f>BE11*(1+Assumptions!$F$15)</f>
        <v>0</v>
      </c>
      <c r="BR11" s="545">
        <f>BF11*(1+Assumptions!$F$15)</f>
        <v>0</v>
      </c>
      <c r="BS11" s="545">
        <f>BG11*(1+Assumptions!$F$15)</f>
        <v>0</v>
      </c>
      <c r="BT11" s="545">
        <f>BH11*(1+Assumptions!$F$15)</f>
        <v>0</v>
      </c>
      <c r="BU11" s="545">
        <f>BI11*(1+Assumptions!$F$15)</f>
        <v>0</v>
      </c>
      <c r="BV11" s="545">
        <f>BJ11*(1+Assumptions!$F$15)</f>
        <v>0</v>
      </c>
      <c r="BW11" s="545">
        <f>BK11*(1+Assumptions!$F$15)</f>
        <v>0</v>
      </c>
      <c r="BX11" s="545">
        <f>BL11*(1+Assumptions!$F$15)</f>
        <v>0</v>
      </c>
      <c r="BY11" s="545">
        <f>BM11*(1+Assumptions!$F$15)</f>
        <v>0</v>
      </c>
      <c r="BZ11" s="545">
        <f>BN11*(1+Assumptions!$F$15)</f>
        <v>0</v>
      </c>
      <c r="CA11" s="545">
        <f>BO11*(1+Assumptions!$F$15)</f>
        <v>0</v>
      </c>
      <c r="CB11" s="545">
        <f>BP11*(1+Assumptions!$F$15)</f>
        <v>0</v>
      </c>
      <c r="CC11" s="545">
        <f>BQ11*(1+Assumptions!$F$15)</f>
        <v>0</v>
      </c>
      <c r="CD11" s="545">
        <f>BR11*(1+Assumptions!$F$15)</f>
        <v>0</v>
      </c>
      <c r="CE11" s="545">
        <f>BS11*(1+Assumptions!$F$15)</f>
        <v>0</v>
      </c>
      <c r="CF11" s="545">
        <f>BT11*(1+Assumptions!$F$15)</f>
        <v>0</v>
      </c>
      <c r="CG11" s="545">
        <f>BU11*(1+Assumptions!$F$15)</f>
        <v>0</v>
      </c>
      <c r="CH11" s="545">
        <f>BV11*(1+Assumptions!$F$15)</f>
        <v>0</v>
      </c>
      <c r="CI11" s="545">
        <f>BW11*(1+Assumptions!$F$15)</f>
        <v>0</v>
      </c>
      <c r="CJ11" s="545">
        <f>BX11*(1+Assumptions!$F$15)</f>
        <v>0</v>
      </c>
      <c r="CK11" s="545">
        <f>BY11*(1+Assumptions!$F$15)</f>
        <v>0</v>
      </c>
      <c r="CL11" s="545">
        <f>BZ11*(1+Assumptions!$F$15)</f>
        <v>0</v>
      </c>
      <c r="CM11" s="545">
        <f>CA11*(1+Assumptions!$F$15)</f>
        <v>0</v>
      </c>
      <c r="CN11" s="545">
        <f>CB11*(1+Assumptions!$F$15)</f>
        <v>0</v>
      </c>
      <c r="CO11" s="545">
        <f>CC11*(1+Assumptions!$F$15)</f>
        <v>0</v>
      </c>
      <c r="CP11" s="545">
        <f>CD11*(1+Assumptions!$F$15)</f>
        <v>0</v>
      </c>
      <c r="CQ11" s="545">
        <f>CE11*(1+Assumptions!$F$15)</f>
        <v>0</v>
      </c>
      <c r="CR11" s="545">
        <f>CF11*(1+Assumptions!$F$15)</f>
        <v>0</v>
      </c>
      <c r="CS11" s="545">
        <f>CG11*(1+Assumptions!$F$15)</f>
        <v>0</v>
      </c>
      <c r="CT11" s="545">
        <f>CH11*(1+Assumptions!$F$15)</f>
        <v>0</v>
      </c>
      <c r="CU11" s="545">
        <f>CI11*(1+Assumptions!$F$15)</f>
        <v>0</v>
      </c>
      <c r="CV11" s="545">
        <f>CJ11*(1+Assumptions!$F$15)</f>
        <v>0</v>
      </c>
      <c r="CW11" s="545">
        <f>CK11*(1+Assumptions!$F$15)</f>
        <v>0</v>
      </c>
      <c r="CX11" s="545">
        <f>CL11*(1+Assumptions!$F$15)</f>
        <v>0</v>
      </c>
      <c r="CY11" s="545">
        <f>CM11*(1+Assumptions!$F$15)</f>
        <v>0</v>
      </c>
      <c r="CZ11" s="545">
        <f>CN11*(1+Assumptions!$F$15)</f>
        <v>0</v>
      </c>
      <c r="DA11" s="545">
        <f>CO11*(1+Assumptions!$F$15)</f>
        <v>0</v>
      </c>
      <c r="DB11" s="545">
        <f>CP11*(1+Assumptions!$F$15)</f>
        <v>0</v>
      </c>
      <c r="DC11" s="545">
        <f>CQ11*(1+Assumptions!$F$15)</f>
        <v>0</v>
      </c>
      <c r="DD11" s="545">
        <f>CR11*(1+Assumptions!$F$15)</f>
        <v>0</v>
      </c>
      <c r="DE11" s="545">
        <f>CS11*(1+Assumptions!$F$15)</f>
        <v>0</v>
      </c>
      <c r="DF11" s="545">
        <f>CT11*(1+Assumptions!$F$15)</f>
        <v>0</v>
      </c>
      <c r="DG11" s="545">
        <f>CU11*(1+Assumptions!$F$15)</f>
        <v>0</v>
      </c>
      <c r="DH11" s="545">
        <f>CV11*(1+Assumptions!$F$15)</f>
        <v>0</v>
      </c>
      <c r="DI11" s="545">
        <f>CW11*(1+Assumptions!$F$15)</f>
        <v>0</v>
      </c>
      <c r="DJ11" s="545">
        <f>CX11*(1+Assumptions!$F$15)</f>
        <v>0</v>
      </c>
      <c r="DK11" s="545">
        <f>CY11*(1+Assumptions!$F$15)</f>
        <v>0</v>
      </c>
      <c r="DL11" s="545">
        <f>CZ11*(1+Assumptions!$F$15)</f>
        <v>0</v>
      </c>
      <c r="DM11" s="545">
        <f>DA11*(1+Assumptions!$F$15)</f>
        <v>0</v>
      </c>
      <c r="DN11" s="545">
        <f>DB11*(1+Assumptions!$F$15)</f>
        <v>0</v>
      </c>
      <c r="DO11" s="545">
        <f>DC11*(1+Assumptions!$F$15)</f>
        <v>0</v>
      </c>
      <c r="DP11" s="545">
        <f>DD11*(1+Assumptions!$F$15)</f>
        <v>0</v>
      </c>
      <c r="DQ11" s="545">
        <f>DE11*(1+Assumptions!$F$15)</f>
        <v>0</v>
      </c>
      <c r="DR11" s="545">
        <f>DF11*(1+Assumptions!$F$15)</f>
        <v>0</v>
      </c>
      <c r="DS11" s="545">
        <f>DG11*(1+Assumptions!$F$15)</f>
        <v>0</v>
      </c>
      <c r="DT11" s="545">
        <f>DH11*(1+Assumptions!$F$15)</f>
        <v>0</v>
      </c>
      <c r="DU11" s="545">
        <f>DI11*(1+Assumptions!$F$15)</f>
        <v>0</v>
      </c>
      <c r="DV11" s="545">
        <f>DJ11*(1+Assumptions!$F$15)</f>
        <v>0</v>
      </c>
      <c r="DW11" s="545">
        <f>DK11*(1+Assumptions!$F$15)</f>
        <v>0</v>
      </c>
      <c r="DX11" s="545">
        <f>DL11*(1+Assumptions!$F$15)</f>
        <v>0</v>
      </c>
      <c r="DY11" s="545">
        <f>DM11*(1+Assumptions!$F$15)</f>
        <v>0</v>
      </c>
      <c r="DZ11" s="545">
        <f>DN11*(1+Assumptions!$F$15)</f>
        <v>0</v>
      </c>
      <c r="EA11" s="545">
        <f>DO11*(1+Assumptions!$F$15)</f>
        <v>0</v>
      </c>
      <c r="EB11" s="545">
        <f>DP11*(1+Assumptions!$F$15)</f>
        <v>0</v>
      </c>
      <c r="EC11" s="545">
        <f>DQ11*(1+Assumptions!$F$15)</f>
        <v>0</v>
      </c>
      <c r="ED11" s="545">
        <f>DR11*(1+Assumptions!$F$15)</f>
        <v>0</v>
      </c>
      <c r="EE11" s="179"/>
      <c r="EF11" s="179"/>
      <c r="EG11" s="179"/>
      <c r="EH11" s="179"/>
      <c r="EI11" s="179"/>
      <c r="EJ11" s="179"/>
      <c r="EK11" s="179"/>
      <c r="EL11" s="179"/>
      <c r="EM11" s="179"/>
      <c r="EN11" s="179"/>
      <c r="EO11" s="179"/>
      <c r="EP11" s="179"/>
      <c r="EQ11" s="179"/>
    </row>
    <row r="12" ht="12.75" customHeight="1">
      <c r="B12" s="1"/>
      <c r="C12" s="542" t="s">
        <v>343</v>
      </c>
      <c r="D12" s="543">
        <f t="shared" ref="D12:M12" si="10">SUMIF($O$7:$ED$7,D$8,$O12:$ED12)</f>
        <v>150000</v>
      </c>
      <c r="E12" s="543">
        <f t="shared" si="10"/>
        <v>50000</v>
      </c>
      <c r="F12" s="543">
        <f t="shared" si="10"/>
        <v>52500</v>
      </c>
      <c r="G12" s="543">
        <f t="shared" si="10"/>
        <v>55125</v>
      </c>
      <c r="H12" s="543">
        <f t="shared" si="10"/>
        <v>57881.25</v>
      </c>
      <c r="I12" s="543">
        <f t="shared" si="10"/>
        <v>60775.3125</v>
      </c>
      <c r="J12" s="543">
        <f t="shared" si="10"/>
        <v>63814.07813</v>
      </c>
      <c r="K12" s="543">
        <f t="shared" si="10"/>
        <v>67004.78203</v>
      </c>
      <c r="L12" s="543">
        <f t="shared" si="10"/>
        <v>70355.02113</v>
      </c>
      <c r="M12" s="543">
        <f t="shared" si="10"/>
        <v>73872.77219</v>
      </c>
      <c r="N12" s="544"/>
      <c r="O12" s="545">
        <f>Assumptions!$I$26/12</f>
        <v>12500</v>
      </c>
      <c r="P12" s="545">
        <f>Assumptions!$I$26/12</f>
        <v>12500</v>
      </c>
      <c r="Q12" s="545">
        <f>Assumptions!$I$26/12</f>
        <v>12500</v>
      </c>
      <c r="R12" s="545">
        <f>Assumptions!$I$26/12</f>
        <v>12500</v>
      </c>
      <c r="S12" s="545">
        <f>Assumptions!$I$26/12</f>
        <v>12500</v>
      </c>
      <c r="T12" s="545">
        <f>Assumptions!$I$26/12</f>
        <v>12500</v>
      </c>
      <c r="U12" s="545">
        <f>Assumptions!$I$26/12</f>
        <v>12500</v>
      </c>
      <c r="V12" s="545">
        <f>Assumptions!$I$26/12</f>
        <v>12500</v>
      </c>
      <c r="W12" s="545">
        <f>Assumptions!$I$26/12</f>
        <v>12500</v>
      </c>
      <c r="X12" s="545">
        <f>Assumptions!$I$26/12</f>
        <v>12500</v>
      </c>
      <c r="Y12" s="545">
        <f>Assumptions!$I$26/12</f>
        <v>12500</v>
      </c>
      <c r="Z12" s="545">
        <f>Assumptions!$I$26/12</f>
        <v>12500</v>
      </c>
      <c r="AA12" s="545">
        <f>Assumptions!$J$26/12</f>
        <v>4166.666667</v>
      </c>
      <c r="AB12" s="545">
        <f>Assumptions!$J$26/12</f>
        <v>4166.666667</v>
      </c>
      <c r="AC12" s="545">
        <f>Assumptions!$J$26/12</f>
        <v>4166.666667</v>
      </c>
      <c r="AD12" s="545">
        <f>Assumptions!$J$26/12</f>
        <v>4166.666667</v>
      </c>
      <c r="AE12" s="545">
        <f>Assumptions!$J$26/12</f>
        <v>4166.666667</v>
      </c>
      <c r="AF12" s="545">
        <f>Assumptions!$J$26/12</f>
        <v>4166.666667</v>
      </c>
      <c r="AG12" s="545">
        <f>Assumptions!$J$26/12</f>
        <v>4166.666667</v>
      </c>
      <c r="AH12" s="545">
        <f>Assumptions!$J$26/12</f>
        <v>4166.666667</v>
      </c>
      <c r="AI12" s="545">
        <f>Assumptions!$J$26/12</f>
        <v>4166.666667</v>
      </c>
      <c r="AJ12" s="545">
        <f>Assumptions!$J$26/12</f>
        <v>4166.666667</v>
      </c>
      <c r="AK12" s="545">
        <f>Assumptions!$J$26/12</f>
        <v>4166.666667</v>
      </c>
      <c r="AL12" s="545">
        <f>Assumptions!$J$26/12</f>
        <v>4166.666667</v>
      </c>
      <c r="AM12" s="545">
        <f>AA12*(1+Assumptions!$F$16)</f>
        <v>4375</v>
      </c>
      <c r="AN12" s="545">
        <f>AB12*(1+Assumptions!$F$16)</f>
        <v>4375</v>
      </c>
      <c r="AO12" s="545">
        <f>AC12*(1+Assumptions!$F$16)</f>
        <v>4375</v>
      </c>
      <c r="AP12" s="545">
        <f>AD12*(1+Assumptions!$F$16)</f>
        <v>4375</v>
      </c>
      <c r="AQ12" s="545">
        <f>AE12*(1+Assumptions!$F$16)</f>
        <v>4375</v>
      </c>
      <c r="AR12" s="545">
        <f>AF12*(1+Assumptions!$F$16)</f>
        <v>4375</v>
      </c>
      <c r="AS12" s="545">
        <f>AG12*(1+Assumptions!$F$16)</f>
        <v>4375</v>
      </c>
      <c r="AT12" s="545">
        <f>AH12*(1+Assumptions!$F$16)</f>
        <v>4375</v>
      </c>
      <c r="AU12" s="545">
        <f>AI12*(1+Assumptions!$F$16)</f>
        <v>4375</v>
      </c>
      <c r="AV12" s="545">
        <f>AJ12*(1+Assumptions!$F$16)</f>
        <v>4375</v>
      </c>
      <c r="AW12" s="545">
        <f>AK12*(1+Assumptions!$F$16)</f>
        <v>4375</v>
      </c>
      <c r="AX12" s="545">
        <f>AL12*(1+Assumptions!$F$16)</f>
        <v>4375</v>
      </c>
      <c r="AY12" s="545">
        <f>AM12*(1+Assumptions!$F$16)</f>
        <v>4593.75</v>
      </c>
      <c r="AZ12" s="545">
        <f>AN12*(1+Assumptions!$F$16)</f>
        <v>4593.75</v>
      </c>
      <c r="BA12" s="545">
        <f>AO12*(1+Assumptions!$F$16)</f>
        <v>4593.75</v>
      </c>
      <c r="BB12" s="545">
        <f>AP12*(1+Assumptions!$F$16)</f>
        <v>4593.75</v>
      </c>
      <c r="BC12" s="545">
        <f>AQ12*(1+Assumptions!$F$16)</f>
        <v>4593.75</v>
      </c>
      <c r="BD12" s="545">
        <f>AR12*(1+Assumptions!$F$16)</f>
        <v>4593.75</v>
      </c>
      <c r="BE12" s="545">
        <f>AS12*(1+Assumptions!$F$16)</f>
        <v>4593.75</v>
      </c>
      <c r="BF12" s="545">
        <f>AT12*(1+Assumptions!$F$16)</f>
        <v>4593.75</v>
      </c>
      <c r="BG12" s="545">
        <f>AU12*(1+Assumptions!$F$16)</f>
        <v>4593.75</v>
      </c>
      <c r="BH12" s="545">
        <f>AV12*(1+Assumptions!$F$16)</f>
        <v>4593.75</v>
      </c>
      <c r="BI12" s="545">
        <f>AW12*(1+Assumptions!$F$16)</f>
        <v>4593.75</v>
      </c>
      <c r="BJ12" s="545">
        <f>AX12*(1+Assumptions!$F$16)</f>
        <v>4593.75</v>
      </c>
      <c r="BK12" s="545">
        <f>AY12*(1+Assumptions!$F$16)</f>
        <v>4823.4375</v>
      </c>
      <c r="BL12" s="545">
        <f>AZ12*(1+Assumptions!$F$16)</f>
        <v>4823.4375</v>
      </c>
      <c r="BM12" s="545">
        <f>BA12*(1+Assumptions!$F$16)</f>
        <v>4823.4375</v>
      </c>
      <c r="BN12" s="545">
        <f>BB12*(1+Assumptions!$F$16)</f>
        <v>4823.4375</v>
      </c>
      <c r="BO12" s="545">
        <f>BC12*(1+Assumptions!$F$16)</f>
        <v>4823.4375</v>
      </c>
      <c r="BP12" s="545">
        <f>BD12*(1+Assumptions!$F$16)</f>
        <v>4823.4375</v>
      </c>
      <c r="BQ12" s="545">
        <f>BE12*(1+Assumptions!$F$16)</f>
        <v>4823.4375</v>
      </c>
      <c r="BR12" s="545">
        <f>BF12*(1+Assumptions!$F$16)</f>
        <v>4823.4375</v>
      </c>
      <c r="BS12" s="545">
        <f>BG12*(1+Assumptions!$F$16)</f>
        <v>4823.4375</v>
      </c>
      <c r="BT12" s="545">
        <f>BH12*(1+Assumptions!$F$16)</f>
        <v>4823.4375</v>
      </c>
      <c r="BU12" s="545">
        <f>BI12*(1+Assumptions!$F$16)</f>
        <v>4823.4375</v>
      </c>
      <c r="BV12" s="545">
        <f>BJ12*(1+Assumptions!$F$16)</f>
        <v>4823.4375</v>
      </c>
      <c r="BW12" s="545">
        <f>BK12*(1+Assumptions!$F$16)</f>
        <v>5064.609375</v>
      </c>
      <c r="BX12" s="545">
        <f>BL12*(1+Assumptions!$F$16)</f>
        <v>5064.609375</v>
      </c>
      <c r="BY12" s="545">
        <f>BM12*(1+Assumptions!$F$16)</f>
        <v>5064.609375</v>
      </c>
      <c r="BZ12" s="545">
        <f>BN12*(1+Assumptions!$F$16)</f>
        <v>5064.609375</v>
      </c>
      <c r="CA12" s="545">
        <f>BO12*(1+Assumptions!$F$16)</f>
        <v>5064.609375</v>
      </c>
      <c r="CB12" s="545">
        <f>BP12*(1+Assumptions!$F$16)</f>
        <v>5064.609375</v>
      </c>
      <c r="CC12" s="545">
        <f>BQ12*(1+Assumptions!$F$16)</f>
        <v>5064.609375</v>
      </c>
      <c r="CD12" s="545">
        <f>BR12*(1+Assumptions!$F$16)</f>
        <v>5064.609375</v>
      </c>
      <c r="CE12" s="545">
        <f>BS12*(1+Assumptions!$F$16)</f>
        <v>5064.609375</v>
      </c>
      <c r="CF12" s="545">
        <f>BT12*(1+Assumptions!$F$16)</f>
        <v>5064.609375</v>
      </c>
      <c r="CG12" s="545">
        <f>BU12*(1+Assumptions!$F$16)</f>
        <v>5064.609375</v>
      </c>
      <c r="CH12" s="545">
        <f>BV12*(1+Assumptions!$F$16)</f>
        <v>5064.609375</v>
      </c>
      <c r="CI12" s="545">
        <f>BW12*(1+Assumptions!$F$16)</f>
        <v>5317.839844</v>
      </c>
      <c r="CJ12" s="545">
        <f>BX12*(1+Assumptions!$F$16)</f>
        <v>5317.839844</v>
      </c>
      <c r="CK12" s="545">
        <f>BY12*(1+Assumptions!$F$16)</f>
        <v>5317.839844</v>
      </c>
      <c r="CL12" s="545">
        <f>BZ12*(1+Assumptions!$F$16)</f>
        <v>5317.839844</v>
      </c>
      <c r="CM12" s="545">
        <f>CA12*(1+Assumptions!$F$16)</f>
        <v>5317.839844</v>
      </c>
      <c r="CN12" s="545">
        <f>CB12*(1+Assumptions!$F$16)</f>
        <v>5317.839844</v>
      </c>
      <c r="CO12" s="545">
        <f>CC12*(1+Assumptions!$F$16)</f>
        <v>5317.839844</v>
      </c>
      <c r="CP12" s="545">
        <f>CD12*(1+Assumptions!$F$16)</f>
        <v>5317.839844</v>
      </c>
      <c r="CQ12" s="545">
        <f>CE12*(1+Assumptions!$F$16)</f>
        <v>5317.839844</v>
      </c>
      <c r="CR12" s="545">
        <f>CF12*(1+Assumptions!$F$16)</f>
        <v>5317.839844</v>
      </c>
      <c r="CS12" s="545">
        <f>CG12*(1+Assumptions!$F$16)</f>
        <v>5317.839844</v>
      </c>
      <c r="CT12" s="545">
        <f>CH12*(1+Assumptions!$F$16)</f>
        <v>5317.839844</v>
      </c>
      <c r="CU12" s="545">
        <f>CI12*(1+Assumptions!$F$16)</f>
        <v>5583.731836</v>
      </c>
      <c r="CV12" s="545">
        <f>CJ12*(1+Assumptions!$F$16)</f>
        <v>5583.731836</v>
      </c>
      <c r="CW12" s="545">
        <f>CK12*(1+Assumptions!$F$16)</f>
        <v>5583.731836</v>
      </c>
      <c r="CX12" s="545">
        <f>CL12*(1+Assumptions!$F$16)</f>
        <v>5583.731836</v>
      </c>
      <c r="CY12" s="545">
        <f>CM12*(1+Assumptions!$F$16)</f>
        <v>5583.731836</v>
      </c>
      <c r="CZ12" s="545">
        <f>CN12*(1+Assumptions!$F$16)</f>
        <v>5583.731836</v>
      </c>
      <c r="DA12" s="545">
        <f>CO12*(1+Assumptions!$F$16)</f>
        <v>5583.731836</v>
      </c>
      <c r="DB12" s="545">
        <f>CP12*(1+Assumptions!$F$16)</f>
        <v>5583.731836</v>
      </c>
      <c r="DC12" s="545">
        <f>CQ12*(1+Assumptions!$F$16)</f>
        <v>5583.731836</v>
      </c>
      <c r="DD12" s="545">
        <f>CR12*(1+Assumptions!$F$16)</f>
        <v>5583.731836</v>
      </c>
      <c r="DE12" s="545">
        <f>CS12*(1+Assumptions!$F$16)</f>
        <v>5583.731836</v>
      </c>
      <c r="DF12" s="545">
        <f>CT12*(1+Assumptions!$F$16)</f>
        <v>5583.731836</v>
      </c>
      <c r="DG12" s="545">
        <f>CU12*(1+Assumptions!$F$16)</f>
        <v>5862.918428</v>
      </c>
      <c r="DH12" s="545">
        <f>CV12*(1+Assumptions!$F$16)</f>
        <v>5862.918428</v>
      </c>
      <c r="DI12" s="545">
        <f>CW12*(1+Assumptions!$F$16)</f>
        <v>5862.918428</v>
      </c>
      <c r="DJ12" s="545">
        <f>CX12*(1+Assumptions!$F$16)</f>
        <v>5862.918428</v>
      </c>
      <c r="DK12" s="545">
        <f>CY12*(1+Assumptions!$F$16)</f>
        <v>5862.918428</v>
      </c>
      <c r="DL12" s="545">
        <f>CZ12*(1+Assumptions!$F$16)</f>
        <v>5862.918428</v>
      </c>
      <c r="DM12" s="545">
        <f>DA12*(1+Assumptions!$F$16)</f>
        <v>5862.918428</v>
      </c>
      <c r="DN12" s="545">
        <f>DB12*(1+Assumptions!$F$16)</f>
        <v>5862.918428</v>
      </c>
      <c r="DO12" s="545">
        <f>DC12*(1+Assumptions!$F$16)</f>
        <v>5862.918428</v>
      </c>
      <c r="DP12" s="545">
        <f>DD12*(1+Assumptions!$F$16)</f>
        <v>5862.918428</v>
      </c>
      <c r="DQ12" s="545">
        <f>DE12*(1+Assumptions!$F$16)</f>
        <v>5862.918428</v>
      </c>
      <c r="DR12" s="545">
        <f>DF12*(1+Assumptions!$F$16)</f>
        <v>5862.918428</v>
      </c>
      <c r="DS12" s="545">
        <f>DG12*(1+Assumptions!$F$16)</f>
        <v>6156.064349</v>
      </c>
      <c r="DT12" s="545">
        <f>DH12*(1+Assumptions!$F$16)</f>
        <v>6156.064349</v>
      </c>
      <c r="DU12" s="545">
        <f>DI12*(1+Assumptions!$F$16)</f>
        <v>6156.064349</v>
      </c>
      <c r="DV12" s="545">
        <f>DJ12*(1+Assumptions!$F$16)</f>
        <v>6156.064349</v>
      </c>
      <c r="DW12" s="545">
        <f>DK12*(1+Assumptions!$F$16)</f>
        <v>6156.064349</v>
      </c>
      <c r="DX12" s="545">
        <f>DL12*(1+Assumptions!$F$16)</f>
        <v>6156.064349</v>
      </c>
      <c r="DY12" s="545">
        <f>DM12*(1+Assumptions!$F$16)</f>
        <v>6156.064349</v>
      </c>
      <c r="DZ12" s="545">
        <f>DN12*(1+Assumptions!$F$16)</f>
        <v>6156.064349</v>
      </c>
      <c r="EA12" s="545">
        <f>DO12*(1+Assumptions!$F$16)</f>
        <v>6156.064349</v>
      </c>
      <c r="EB12" s="545">
        <f>DP12*(1+Assumptions!$F$16)</f>
        <v>6156.064349</v>
      </c>
      <c r="EC12" s="545">
        <f>DQ12*(1+Assumptions!$F$16)</f>
        <v>6156.064349</v>
      </c>
      <c r="ED12" s="545">
        <f>DR12*(1+Assumptions!$F$16)</f>
        <v>6156.064349</v>
      </c>
      <c r="EE12" s="179"/>
      <c r="EF12" s="179"/>
      <c r="EG12" s="179"/>
      <c r="EH12" s="179"/>
      <c r="EI12" s="179"/>
      <c r="EJ12" s="179"/>
      <c r="EK12" s="179"/>
      <c r="EL12" s="179"/>
      <c r="EM12" s="179"/>
      <c r="EN12" s="179"/>
      <c r="EO12" s="179"/>
      <c r="EP12" s="179"/>
      <c r="EQ12" s="179"/>
    </row>
    <row r="13" ht="12.75" customHeight="1">
      <c r="B13" s="1"/>
      <c r="C13" s="542" t="s">
        <v>344</v>
      </c>
      <c r="D13" s="543">
        <f t="shared" ref="D13:M13" si="11">SUMIF($O$7:$ED$7,D$8,$O13:$ED13)</f>
        <v>0</v>
      </c>
      <c r="E13" s="543">
        <f t="shared" si="11"/>
        <v>0</v>
      </c>
      <c r="F13" s="543">
        <f t="shared" si="11"/>
        <v>0</v>
      </c>
      <c r="G13" s="543">
        <f t="shared" si="11"/>
        <v>0</v>
      </c>
      <c r="H13" s="543">
        <f t="shared" si="11"/>
        <v>0</v>
      </c>
      <c r="I13" s="543">
        <f t="shared" si="11"/>
        <v>0</v>
      </c>
      <c r="J13" s="543">
        <f t="shared" si="11"/>
        <v>0</v>
      </c>
      <c r="K13" s="543">
        <f t="shared" si="11"/>
        <v>0</v>
      </c>
      <c r="L13" s="543">
        <f t="shared" si="11"/>
        <v>0</v>
      </c>
      <c r="M13" s="543">
        <f t="shared" si="11"/>
        <v>0</v>
      </c>
      <c r="N13" s="544"/>
      <c r="O13" s="545">
        <f>Assumptions!$I$27/12</f>
        <v>0</v>
      </c>
      <c r="P13" s="545">
        <f>Assumptions!$I$27/12</f>
        <v>0</v>
      </c>
      <c r="Q13" s="545">
        <f>Assumptions!$I$27/12</f>
        <v>0</v>
      </c>
      <c r="R13" s="545">
        <f>Assumptions!$I$27/12</f>
        <v>0</v>
      </c>
      <c r="S13" s="545">
        <f>Assumptions!$I$27/12</f>
        <v>0</v>
      </c>
      <c r="T13" s="545">
        <f>Assumptions!$I$27/12</f>
        <v>0</v>
      </c>
      <c r="U13" s="545">
        <f>Assumptions!$I$27/12</f>
        <v>0</v>
      </c>
      <c r="V13" s="545">
        <f>Assumptions!$I$27/12</f>
        <v>0</v>
      </c>
      <c r="W13" s="545">
        <f>Assumptions!$I$27/12</f>
        <v>0</v>
      </c>
      <c r="X13" s="545">
        <f>Assumptions!$I$27/12</f>
        <v>0</v>
      </c>
      <c r="Y13" s="545">
        <f>Assumptions!$I$27/12</f>
        <v>0</v>
      </c>
      <c r="Z13" s="545">
        <f>Assumptions!$I$27/12</f>
        <v>0</v>
      </c>
      <c r="AA13" s="545">
        <f>O13*(1+Assumptions!$F$17)</f>
        <v>0</v>
      </c>
      <c r="AB13" s="545">
        <f>P13*(1+Assumptions!$F$17)</f>
        <v>0</v>
      </c>
      <c r="AC13" s="545">
        <f>Q13*(1+Assumptions!$F$17)</f>
        <v>0</v>
      </c>
      <c r="AD13" s="545">
        <f>R13*(1+Assumptions!$F$17)</f>
        <v>0</v>
      </c>
      <c r="AE13" s="545">
        <f>S13*(1+Assumptions!$F$17)</f>
        <v>0</v>
      </c>
      <c r="AF13" s="545">
        <f>T13*(1+Assumptions!$F$17)</f>
        <v>0</v>
      </c>
      <c r="AG13" s="545">
        <f>U13*(1+Assumptions!$F$17)</f>
        <v>0</v>
      </c>
      <c r="AH13" s="545">
        <f>V13*(1+Assumptions!$F$17)</f>
        <v>0</v>
      </c>
      <c r="AI13" s="545">
        <f>W13*(1+Assumptions!$F$17)</f>
        <v>0</v>
      </c>
      <c r="AJ13" s="545">
        <f>X13*(1+Assumptions!$F$17)</f>
        <v>0</v>
      </c>
      <c r="AK13" s="545">
        <f>Y13*(1+Assumptions!$F$17)</f>
        <v>0</v>
      </c>
      <c r="AL13" s="545">
        <f>Z13*(1+Assumptions!$F$17)</f>
        <v>0</v>
      </c>
      <c r="AM13" s="545">
        <f>AA13*(1+Assumptions!$F$17)</f>
        <v>0</v>
      </c>
      <c r="AN13" s="545">
        <f>AB13*(1+Assumptions!$F$17)</f>
        <v>0</v>
      </c>
      <c r="AO13" s="545">
        <f>AC13*(1+Assumptions!$F$17)</f>
        <v>0</v>
      </c>
      <c r="AP13" s="545">
        <f>AD13*(1+Assumptions!$F$17)</f>
        <v>0</v>
      </c>
      <c r="AQ13" s="545">
        <f>AE13*(1+Assumptions!$F$17)</f>
        <v>0</v>
      </c>
      <c r="AR13" s="545">
        <f>AF13*(1+Assumptions!$F$17)</f>
        <v>0</v>
      </c>
      <c r="AS13" s="545">
        <f>AG13*(1+Assumptions!$F$17)</f>
        <v>0</v>
      </c>
      <c r="AT13" s="545">
        <f>AH13*(1+Assumptions!$F$17)</f>
        <v>0</v>
      </c>
      <c r="AU13" s="545">
        <f>AI13*(1+Assumptions!$F$17)</f>
        <v>0</v>
      </c>
      <c r="AV13" s="545">
        <f>AJ13*(1+Assumptions!$F$17)</f>
        <v>0</v>
      </c>
      <c r="AW13" s="545">
        <f>AK13*(1+Assumptions!$F$17)</f>
        <v>0</v>
      </c>
      <c r="AX13" s="545">
        <f>AL13*(1+Assumptions!$F$17)</f>
        <v>0</v>
      </c>
      <c r="AY13" s="545">
        <f>AM13*(1+Assumptions!$F$17)</f>
        <v>0</v>
      </c>
      <c r="AZ13" s="545">
        <f>AN13*(1+Assumptions!$F$17)</f>
        <v>0</v>
      </c>
      <c r="BA13" s="545">
        <f>AO13*(1+Assumptions!$F$17)</f>
        <v>0</v>
      </c>
      <c r="BB13" s="545">
        <f>AP13*(1+Assumptions!$F$17)</f>
        <v>0</v>
      </c>
      <c r="BC13" s="545">
        <f>AQ13*(1+Assumptions!$F$17)</f>
        <v>0</v>
      </c>
      <c r="BD13" s="545">
        <f>AR13*(1+Assumptions!$F$17)</f>
        <v>0</v>
      </c>
      <c r="BE13" s="545">
        <f>AS13*(1+Assumptions!$F$17)</f>
        <v>0</v>
      </c>
      <c r="BF13" s="545">
        <f>AT13*(1+Assumptions!$F$17)</f>
        <v>0</v>
      </c>
      <c r="BG13" s="545">
        <f>AU13*(1+Assumptions!$F$17)</f>
        <v>0</v>
      </c>
      <c r="BH13" s="545">
        <f>AV13*(1+Assumptions!$F$17)</f>
        <v>0</v>
      </c>
      <c r="BI13" s="545">
        <f>AW13*(1+Assumptions!$F$17)</f>
        <v>0</v>
      </c>
      <c r="BJ13" s="545">
        <f>AX13*(1+Assumptions!$F$17)</f>
        <v>0</v>
      </c>
      <c r="BK13" s="545">
        <f>AY13*(1+Assumptions!$F$17)</f>
        <v>0</v>
      </c>
      <c r="BL13" s="545">
        <f>AZ13*(1+Assumptions!$F$17)</f>
        <v>0</v>
      </c>
      <c r="BM13" s="545">
        <f>BA13*(1+Assumptions!$F$17)</f>
        <v>0</v>
      </c>
      <c r="BN13" s="545">
        <f>BB13*(1+Assumptions!$F$17)</f>
        <v>0</v>
      </c>
      <c r="BO13" s="545">
        <f>BC13*(1+Assumptions!$F$17)</f>
        <v>0</v>
      </c>
      <c r="BP13" s="545">
        <f>BD13*(1+Assumptions!$F$17)</f>
        <v>0</v>
      </c>
      <c r="BQ13" s="545">
        <f>BE13*(1+Assumptions!$F$17)</f>
        <v>0</v>
      </c>
      <c r="BR13" s="545">
        <f>BF13*(1+Assumptions!$F$17)</f>
        <v>0</v>
      </c>
      <c r="BS13" s="545">
        <f>BG13*(1+Assumptions!$F$17)</f>
        <v>0</v>
      </c>
      <c r="BT13" s="545">
        <f>BH13*(1+Assumptions!$F$17)</f>
        <v>0</v>
      </c>
      <c r="BU13" s="545">
        <f>BI13*(1+Assumptions!$F$17)</f>
        <v>0</v>
      </c>
      <c r="BV13" s="545">
        <f>BJ13*(1+Assumptions!$F$17)</f>
        <v>0</v>
      </c>
      <c r="BW13" s="545">
        <f>BK13*(1+Assumptions!$F$17)</f>
        <v>0</v>
      </c>
      <c r="BX13" s="545">
        <f>BL13*(1+Assumptions!$F$17)</f>
        <v>0</v>
      </c>
      <c r="BY13" s="545">
        <f>BM13*(1+Assumptions!$F$17)</f>
        <v>0</v>
      </c>
      <c r="BZ13" s="545">
        <f>BN13*(1+Assumptions!$F$17)</f>
        <v>0</v>
      </c>
      <c r="CA13" s="545">
        <f>BO13*(1+Assumptions!$F$17)</f>
        <v>0</v>
      </c>
      <c r="CB13" s="545">
        <f>BP13*(1+Assumptions!$F$17)</f>
        <v>0</v>
      </c>
      <c r="CC13" s="545">
        <f>BQ13*(1+Assumptions!$F$17)</f>
        <v>0</v>
      </c>
      <c r="CD13" s="545">
        <f>BR13*(1+Assumptions!$F$17)</f>
        <v>0</v>
      </c>
      <c r="CE13" s="545">
        <f>BS13*(1+Assumptions!$F$17)</f>
        <v>0</v>
      </c>
      <c r="CF13" s="545">
        <f>BT13*(1+Assumptions!$F$17)</f>
        <v>0</v>
      </c>
      <c r="CG13" s="545">
        <f>BU13*(1+Assumptions!$F$17)</f>
        <v>0</v>
      </c>
      <c r="CH13" s="545">
        <f>BV13*(1+Assumptions!$F$17)</f>
        <v>0</v>
      </c>
      <c r="CI13" s="545">
        <f>BW13*(1+Assumptions!$F$17)</f>
        <v>0</v>
      </c>
      <c r="CJ13" s="545">
        <f>BX13*(1+Assumptions!$F$17)</f>
        <v>0</v>
      </c>
      <c r="CK13" s="545">
        <f>BY13*(1+Assumptions!$F$17)</f>
        <v>0</v>
      </c>
      <c r="CL13" s="545">
        <f>BZ13*(1+Assumptions!$F$17)</f>
        <v>0</v>
      </c>
      <c r="CM13" s="545">
        <f>CA13*(1+Assumptions!$F$17)</f>
        <v>0</v>
      </c>
      <c r="CN13" s="545">
        <f>CB13*(1+Assumptions!$F$17)</f>
        <v>0</v>
      </c>
      <c r="CO13" s="545">
        <f>CC13*(1+Assumptions!$F$17)</f>
        <v>0</v>
      </c>
      <c r="CP13" s="545">
        <f>CD13*(1+Assumptions!$F$17)</f>
        <v>0</v>
      </c>
      <c r="CQ13" s="545">
        <f>CE13*(1+Assumptions!$F$17)</f>
        <v>0</v>
      </c>
      <c r="CR13" s="545">
        <f>CF13*(1+Assumptions!$F$17)</f>
        <v>0</v>
      </c>
      <c r="CS13" s="545">
        <f>CG13*(1+Assumptions!$F$17)</f>
        <v>0</v>
      </c>
      <c r="CT13" s="545">
        <f>CH13*(1+Assumptions!$F$17)</f>
        <v>0</v>
      </c>
      <c r="CU13" s="545">
        <f>CI13*(1+Assumptions!$F$17)</f>
        <v>0</v>
      </c>
      <c r="CV13" s="545">
        <f>CJ13*(1+Assumptions!$F$17)</f>
        <v>0</v>
      </c>
      <c r="CW13" s="545">
        <f>CK13*(1+Assumptions!$F$17)</f>
        <v>0</v>
      </c>
      <c r="CX13" s="545">
        <f>CL13*(1+Assumptions!$F$17)</f>
        <v>0</v>
      </c>
      <c r="CY13" s="545">
        <f>CM13*(1+Assumptions!$F$17)</f>
        <v>0</v>
      </c>
      <c r="CZ13" s="545">
        <f>CN13*(1+Assumptions!$F$17)</f>
        <v>0</v>
      </c>
      <c r="DA13" s="545">
        <f>CO13*(1+Assumptions!$F$17)</f>
        <v>0</v>
      </c>
      <c r="DB13" s="545">
        <f>CP13*(1+Assumptions!$F$17)</f>
        <v>0</v>
      </c>
      <c r="DC13" s="545">
        <f>CQ13*(1+Assumptions!$F$17)</f>
        <v>0</v>
      </c>
      <c r="DD13" s="545">
        <f>CR13*(1+Assumptions!$F$17)</f>
        <v>0</v>
      </c>
      <c r="DE13" s="545">
        <f>CS13*(1+Assumptions!$F$17)</f>
        <v>0</v>
      </c>
      <c r="DF13" s="545">
        <f>CT13*(1+Assumptions!$F$17)</f>
        <v>0</v>
      </c>
      <c r="DG13" s="545">
        <f>CU13*(1+Assumptions!$F$17)</f>
        <v>0</v>
      </c>
      <c r="DH13" s="545">
        <f>CV13*(1+Assumptions!$F$17)</f>
        <v>0</v>
      </c>
      <c r="DI13" s="545">
        <f>CW13*(1+Assumptions!$F$17)</f>
        <v>0</v>
      </c>
      <c r="DJ13" s="545">
        <f>CX13*(1+Assumptions!$F$17)</f>
        <v>0</v>
      </c>
      <c r="DK13" s="545">
        <f>CY13*(1+Assumptions!$F$17)</f>
        <v>0</v>
      </c>
      <c r="DL13" s="545">
        <f>CZ13*(1+Assumptions!$F$17)</f>
        <v>0</v>
      </c>
      <c r="DM13" s="545">
        <f>DA13*(1+Assumptions!$F$17)</f>
        <v>0</v>
      </c>
      <c r="DN13" s="545">
        <f>DB13*(1+Assumptions!$F$17)</f>
        <v>0</v>
      </c>
      <c r="DO13" s="545">
        <f>DC13*(1+Assumptions!$F$17)</f>
        <v>0</v>
      </c>
      <c r="DP13" s="545">
        <f>DD13*(1+Assumptions!$F$17)</f>
        <v>0</v>
      </c>
      <c r="DQ13" s="545">
        <f>DE13*(1+Assumptions!$F$17)</f>
        <v>0</v>
      </c>
      <c r="DR13" s="545">
        <f>DF13*(1+Assumptions!$F$17)</f>
        <v>0</v>
      </c>
      <c r="DS13" s="545">
        <f>DG13*(1+Assumptions!$F$17)</f>
        <v>0</v>
      </c>
      <c r="DT13" s="545">
        <f>DH13*(1+Assumptions!$F$17)</f>
        <v>0</v>
      </c>
      <c r="DU13" s="545">
        <f>DI13*(1+Assumptions!$F$17)</f>
        <v>0</v>
      </c>
      <c r="DV13" s="545">
        <f>DJ13*(1+Assumptions!$F$17)</f>
        <v>0</v>
      </c>
      <c r="DW13" s="545">
        <f>DK13*(1+Assumptions!$F$17)</f>
        <v>0</v>
      </c>
      <c r="DX13" s="545">
        <f>DL13*(1+Assumptions!$F$17)</f>
        <v>0</v>
      </c>
      <c r="DY13" s="545">
        <f>DM13*(1+Assumptions!$F$17)</f>
        <v>0</v>
      </c>
      <c r="DZ13" s="545">
        <f>DN13*(1+Assumptions!$F$17)</f>
        <v>0</v>
      </c>
      <c r="EA13" s="545">
        <f>DO13*(1+Assumptions!$F$17)</f>
        <v>0</v>
      </c>
      <c r="EB13" s="545">
        <f>DP13*(1+Assumptions!$F$17)</f>
        <v>0</v>
      </c>
      <c r="EC13" s="545">
        <f>DQ13*(1+Assumptions!$F$17)</f>
        <v>0</v>
      </c>
      <c r="ED13" s="545">
        <f>DR13*(1+Assumptions!$F$17)</f>
        <v>0</v>
      </c>
      <c r="EE13" s="179"/>
      <c r="EF13" s="179"/>
      <c r="EG13" s="179"/>
      <c r="EH13" s="179"/>
      <c r="EI13" s="179"/>
      <c r="EJ13" s="179"/>
      <c r="EK13" s="179"/>
      <c r="EL13" s="179"/>
      <c r="EM13" s="179"/>
      <c r="EN13" s="179"/>
      <c r="EO13" s="179"/>
      <c r="EP13" s="179"/>
      <c r="EQ13" s="179"/>
    </row>
    <row r="14" ht="12.75" customHeight="1">
      <c r="B14" s="1"/>
      <c r="C14" s="542" t="s">
        <v>353</v>
      </c>
      <c r="D14" s="543">
        <f t="shared" ref="D14:M14" si="12">SUMIF($O$7:$ED$7,D$8,$O14:$ED14)</f>
        <v>303000</v>
      </c>
      <c r="E14" s="543">
        <f t="shared" si="12"/>
        <v>303000</v>
      </c>
      <c r="F14" s="543">
        <f t="shared" si="12"/>
        <v>513000</v>
      </c>
      <c r="G14" s="543">
        <f t="shared" si="12"/>
        <v>933000</v>
      </c>
      <c r="H14" s="543">
        <f t="shared" si="12"/>
        <v>1512600</v>
      </c>
      <c r="I14" s="543">
        <f t="shared" si="12"/>
        <v>2298840</v>
      </c>
      <c r="J14" s="543">
        <f t="shared" si="12"/>
        <v>3351192</v>
      </c>
      <c r="K14" s="543">
        <f t="shared" si="12"/>
        <v>4744651.2</v>
      </c>
      <c r="L14" s="543">
        <f t="shared" si="12"/>
        <v>6573566.4</v>
      </c>
      <c r="M14" s="543">
        <f t="shared" si="12"/>
        <v>8956381.632</v>
      </c>
      <c r="N14" s="544"/>
      <c r="O14" s="545">
        <f>Marketing!C12</f>
        <v>25250</v>
      </c>
      <c r="P14" s="545">
        <f>Marketing!D12</f>
        <v>25250</v>
      </c>
      <c r="Q14" s="545">
        <f>Marketing!E12</f>
        <v>25250</v>
      </c>
      <c r="R14" s="545">
        <f>Marketing!F12</f>
        <v>25250</v>
      </c>
      <c r="S14" s="545">
        <f>Marketing!G12</f>
        <v>25250</v>
      </c>
      <c r="T14" s="545">
        <f>Marketing!H12</f>
        <v>25250</v>
      </c>
      <c r="U14" s="545">
        <f>Marketing!I12</f>
        <v>25250</v>
      </c>
      <c r="V14" s="545">
        <f>Marketing!J12</f>
        <v>25250</v>
      </c>
      <c r="W14" s="545">
        <f>Marketing!K12</f>
        <v>25250</v>
      </c>
      <c r="X14" s="545">
        <f>Marketing!L12</f>
        <v>25250</v>
      </c>
      <c r="Y14" s="545">
        <f>Marketing!M12</f>
        <v>25250</v>
      </c>
      <c r="Z14" s="545">
        <f>Marketing!N12</f>
        <v>25250</v>
      </c>
      <c r="AA14" s="545">
        <f>Marketing!O12</f>
        <v>25250</v>
      </c>
      <c r="AB14" s="545">
        <f>Marketing!P12</f>
        <v>25250</v>
      </c>
      <c r="AC14" s="545">
        <f>Marketing!Q12</f>
        <v>25250</v>
      </c>
      <c r="AD14" s="545">
        <f>Marketing!R12</f>
        <v>25250</v>
      </c>
      <c r="AE14" s="545">
        <f>Marketing!S12</f>
        <v>25250</v>
      </c>
      <c r="AF14" s="545">
        <f>Marketing!T12</f>
        <v>25250</v>
      </c>
      <c r="AG14" s="545">
        <f>Marketing!U12</f>
        <v>25250</v>
      </c>
      <c r="AH14" s="545">
        <f>Marketing!V12</f>
        <v>25250</v>
      </c>
      <c r="AI14" s="545">
        <f>Marketing!W12</f>
        <v>25250</v>
      </c>
      <c r="AJ14" s="545">
        <f>Marketing!X12</f>
        <v>25250</v>
      </c>
      <c r="AK14" s="545">
        <f>Marketing!Y12</f>
        <v>25250</v>
      </c>
      <c r="AL14" s="545">
        <f>Marketing!Z12</f>
        <v>25250</v>
      </c>
      <c r="AM14" s="545">
        <f>Marketing!AA12</f>
        <v>42750</v>
      </c>
      <c r="AN14" s="545">
        <f>Marketing!AB12</f>
        <v>42750</v>
      </c>
      <c r="AO14" s="545">
        <f>Marketing!AC12</f>
        <v>42750</v>
      </c>
      <c r="AP14" s="545">
        <f>Marketing!AD12</f>
        <v>42750</v>
      </c>
      <c r="AQ14" s="545">
        <f>Marketing!AE12</f>
        <v>42750</v>
      </c>
      <c r="AR14" s="545">
        <f>Marketing!AF12</f>
        <v>42750</v>
      </c>
      <c r="AS14" s="545">
        <f>Marketing!AG12</f>
        <v>42750</v>
      </c>
      <c r="AT14" s="545">
        <f>Marketing!AH12</f>
        <v>42750</v>
      </c>
      <c r="AU14" s="545">
        <f>Marketing!AI12</f>
        <v>42750</v>
      </c>
      <c r="AV14" s="545">
        <f>Marketing!AJ12</f>
        <v>42750</v>
      </c>
      <c r="AW14" s="545">
        <f>Marketing!AK12</f>
        <v>42750</v>
      </c>
      <c r="AX14" s="545">
        <f>Marketing!AL12</f>
        <v>42750</v>
      </c>
      <c r="AY14" s="545">
        <f>Marketing!AM12</f>
        <v>77750</v>
      </c>
      <c r="AZ14" s="545">
        <f>Marketing!AN12</f>
        <v>77750</v>
      </c>
      <c r="BA14" s="545">
        <f>Marketing!AO12</f>
        <v>77750</v>
      </c>
      <c r="BB14" s="545">
        <f>Marketing!AP12</f>
        <v>77750</v>
      </c>
      <c r="BC14" s="545">
        <f>Marketing!AQ12</f>
        <v>77750</v>
      </c>
      <c r="BD14" s="545">
        <f>Marketing!AR12</f>
        <v>77750</v>
      </c>
      <c r="BE14" s="545">
        <f>Marketing!AS12</f>
        <v>77750</v>
      </c>
      <c r="BF14" s="545">
        <f>Marketing!AT12</f>
        <v>77750</v>
      </c>
      <c r="BG14" s="545">
        <f>Marketing!AU12</f>
        <v>77750</v>
      </c>
      <c r="BH14" s="545">
        <f>Marketing!AV12</f>
        <v>77750</v>
      </c>
      <c r="BI14" s="545">
        <f>Marketing!AW12</f>
        <v>77750</v>
      </c>
      <c r="BJ14" s="545">
        <f>Marketing!AX12</f>
        <v>77750</v>
      </c>
      <c r="BK14" s="545">
        <f>Marketing!AY12</f>
        <v>126050</v>
      </c>
      <c r="BL14" s="545">
        <f>Marketing!AZ12</f>
        <v>126050</v>
      </c>
      <c r="BM14" s="545">
        <f>Marketing!BA12</f>
        <v>126050</v>
      </c>
      <c r="BN14" s="545">
        <f>Marketing!BB12</f>
        <v>126050</v>
      </c>
      <c r="BO14" s="545">
        <f>Marketing!BC12</f>
        <v>126050</v>
      </c>
      <c r="BP14" s="545">
        <f>Marketing!BD12</f>
        <v>126050</v>
      </c>
      <c r="BQ14" s="545">
        <f>Marketing!BE12</f>
        <v>126050</v>
      </c>
      <c r="BR14" s="545">
        <f>Marketing!BF12</f>
        <v>126050</v>
      </c>
      <c r="BS14" s="545">
        <f>Marketing!BG12</f>
        <v>126050</v>
      </c>
      <c r="BT14" s="545">
        <f>Marketing!BH12</f>
        <v>126050</v>
      </c>
      <c r="BU14" s="545">
        <f>Marketing!BI12</f>
        <v>126050</v>
      </c>
      <c r="BV14" s="545">
        <f>Marketing!BJ12</f>
        <v>126050</v>
      </c>
      <c r="BW14" s="545">
        <f>Marketing!BK12</f>
        <v>191570</v>
      </c>
      <c r="BX14" s="545">
        <f>Marketing!BL12</f>
        <v>191570</v>
      </c>
      <c r="BY14" s="545">
        <f>Marketing!BM12</f>
        <v>191570</v>
      </c>
      <c r="BZ14" s="545">
        <f>Marketing!BN12</f>
        <v>191570</v>
      </c>
      <c r="CA14" s="545">
        <f>Marketing!BO12</f>
        <v>191570</v>
      </c>
      <c r="CB14" s="545">
        <f>Marketing!BP12</f>
        <v>191570</v>
      </c>
      <c r="CC14" s="545">
        <f>Marketing!BQ12</f>
        <v>191570</v>
      </c>
      <c r="CD14" s="545">
        <f>Marketing!BR12</f>
        <v>191570</v>
      </c>
      <c r="CE14" s="545">
        <f>Marketing!BS12</f>
        <v>191570</v>
      </c>
      <c r="CF14" s="545">
        <f>Marketing!BT12</f>
        <v>191570</v>
      </c>
      <c r="CG14" s="545">
        <f>Marketing!BU12</f>
        <v>191570</v>
      </c>
      <c r="CH14" s="545">
        <f>Marketing!BV12</f>
        <v>191570</v>
      </c>
      <c r="CI14" s="545">
        <f>Marketing!BW12</f>
        <v>279266</v>
      </c>
      <c r="CJ14" s="545">
        <f>Marketing!BX12</f>
        <v>279266</v>
      </c>
      <c r="CK14" s="545">
        <f>Marketing!BY12</f>
        <v>279266</v>
      </c>
      <c r="CL14" s="545">
        <f>Marketing!BZ12</f>
        <v>279266</v>
      </c>
      <c r="CM14" s="545">
        <f>Marketing!CA12</f>
        <v>279266</v>
      </c>
      <c r="CN14" s="545">
        <f>Marketing!CB12</f>
        <v>279266</v>
      </c>
      <c r="CO14" s="545">
        <f>Marketing!CC12</f>
        <v>279266</v>
      </c>
      <c r="CP14" s="545">
        <f>Marketing!CD12</f>
        <v>279266</v>
      </c>
      <c r="CQ14" s="545">
        <f>Marketing!CE12</f>
        <v>279266</v>
      </c>
      <c r="CR14" s="545">
        <f>Marketing!CF12</f>
        <v>279266</v>
      </c>
      <c r="CS14" s="545">
        <f>Marketing!CG12</f>
        <v>279266</v>
      </c>
      <c r="CT14" s="545">
        <f>Marketing!CH12</f>
        <v>279266</v>
      </c>
      <c r="CU14" s="545">
        <f>Marketing!CI12</f>
        <v>395387.6</v>
      </c>
      <c r="CV14" s="545">
        <f>Marketing!CJ12</f>
        <v>395387.6</v>
      </c>
      <c r="CW14" s="545">
        <f>Marketing!CK12</f>
        <v>395387.6</v>
      </c>
      <c r="CX14" s="545">
        <f>Marketing!CL12</f>
        <v>395387.6</v>
      </c>
      <c r="CY14" s="545">
        <f>Marketing!CM12</f>
        <v>395387.6</v>
      </c>
      <c r="CZ14" s="545">
        <f>Marketing!CN12</f>
        <v>395387.6</v>
      </c>
      <c r="DA14" s="545">
        <f>Marketing!CO12</f>
        <v>395387.6</v>
      </c>
      <c r="DB14" s="545">
        <f>Marketing!CP12</f>
        <v>395387.6</v>
      </c>
      <c r="DC14" s="545">
        <f>Marketing!CQ12</f>
        <v>395387.6</v>
      </c>
      <c r="DD14" s="545">
        <f>Marketing!CR12</f>
        <v>395387.6</v>
      </c>
      <c r="DE14" s="545">
        <f>Marketing!CS12</f>
        <v>395387.6</v>
      </c>
      <c r="DF14" s="545">
        <f>Marketing!CT12</f>
        <v>395387.6</v>
      </c>
      <c r="DG14" s="545">
        <f>Marketing!CU12</f>
        <v>547797.2</v>
      </c>
      <c r="DH14" s="545">
        <f>Marketing!CV12</f>
        <v>547797.2</v>
      </c>
      <c r="DI14" s="545">
        <f>Marketing!CW12</f>
        <v>547797.2</v>
      </c>
      <c r="DJ14" s="545">
        <f>Marketing!CX12</f>
        <v>547797.2</v>
      </c>
      <c r="DK14" s="545">
        <f>Marketing!CY12</f>
        <v>547797.2</v>
      </c>
      <c r="DL14" s="545">
        <f>Marketing!CZ12</f>
        <v>547797.2</v>
      </c>
      <c r="DM14" s="545">
        <f>Marketing!DA12</f>
        <v>547797.2</v>
      </c>
      <c r="DN14" s="545">
        <f>Marketing!DB12</f>
        <v>547797.2</v>
      </c>
      <c r="DO14" s="545">
        <f>Marketing!DC12</f>
        <v>547797.2</v>
      </c>
      <c r="DP14" s="545">
        <f>Marketing!DD12</f>
        <v>547797.2</v>
      </c>
      <c r="DQ14" s="545">
        <f>Marketing!DE12</f>
        <v>547797.2</v>
      </c>
      <c r="DR14" s="545">
        <f>Marketing!DF12</f>
        <v>547797.2</v>
      </c>
      <c r="DS14" s="545">
        <f>Marketing!DG12</f>
        <v>746365.136</v>
      </c>
      <c r="DT14" s="545">
        <f>Marketing!DH12</f>
        <v>746365.136</v>
      </c>
      <c r="DU14" s="545">
        <f>Marketing!DI12</f>
        <v>746365.136</v>
      </c>
      <c r="DV14" s="545">
        <f>Marketing!DJ12</f>
        <v>746365.136</v>
      </c>
      <c r="DW14" s="545">
        <f>Marketing!DK12</f>
        <v>746365.136</v>
      </c>
      <c r="DX14" s="545">
        <f>Marketing!DL12</f>
        <v>746365.136</v>
      </c>
      <c r="DY14" s="545">
        <f>Marketing!DM12</f>
        <v>746365.136</v>
      </c>
      <c r="DZ14" s="545">
        <f>Marketing!DN12</f>
        <v>746365.136</v>
      </c>
      <c r="EA14" s="545">
        <f>Marketing!DO12</f>
        <v>746365.136</v>
      </c>
      <c r="EB14" s="545">
        <f>Marketing!DP12</f>
        <v>746365.136</v>
      </c>
      <c r="EC14" s="545">
        <f>Marketing!DQ12</f>
        <v>746365.136</v>
      </c>
      <c r="ED14" s="545">
        <f>Marketing!DR12</f>
        <v>746365.136</v>
      </c>
      <c r="EE14" s="179"/>
      <c r="EF14" s="179"/>
      <c r="EG14" s="179"/>
      <c r="EH14" s="179"/>
      <c r="EI14" s="179"/>
      <c r="EJ14" s="179"/>
      <c r="EK14" s="179"/>
      <c r="EL14" s="179"/>
      <c r="EM14" s="179"/>
      <c r="EN14" s="179"/>
      <c r="EO14" s="179"/>
      <c r="EP14" s="179"/>
      <c r="EQ14" s="179"/>
    </row>
    <row r="15" ht="12.75" customHeight="1">
      <c r="B15" s="1"/>
      <c r="C15" s="542" t="s">
        <v>354</v>
      </c>
      <c r="D15" s="543">
        <f t="shared" ref="D15:M15" si="13">SUMIF($O$7:$ED$7,D$8,$O15:$ED15)</f>
        <v>170000</v>
      </c>
      <c r="E15" s="543">
        <f t="shared" si="13"/>
        <v>173400</v>
      </c>
      <c r="F15" s="543">
        <f t="shared" si="13"/>
        <v>176868</v>
      </c>
      <c r="G15" s="543">
        <f t="shared" si="13"/>
        <v>180405.36</v>
      </c>
      <c r="H15" s="543">
        <f t="shared" si="13"/>
        <v>184013.4672</v>
      </c>
      <c r="I15" s="543">
        <f t="shared" si="13"/>
        <v>187693.7365</v>
      </c>
      <c r="J15" s="543">
        <f t="shared" si="13"/>
        <v>191447.6113</v>
      </c>
      <c r="K15" s="543">
        <f t="shared" si="13"/>
        <v>195276.5635</v>
      </c>
      <c r="L15" s="543">
        <f t="shared" si="13"/>
        <v>199182.0948</v>
      </c>
      <c r="M15" s="543">
        <f t="shared" si="13"/>
        <v>203165.7367</v>
      </c>
      <c r="N15" s="544"/>
      <c r="O15" s="547">
        <f>Personnel!P49*Assumptions!$C$32</f>
        <v>14166.66667</v>
      </c>
      <c r="P15" s="547">
        <f>Personnel!Q49*Assumptions!$C$32</f>
        <v>14166.66667</v>
      </c>
      <c r="Q15" s="547">
        <f>Personnel!R49*Assumptions!$C$32</f>
        <v>14166.66667</v>
      </c>
      <c r="R15" s="547">
        <f>Personnel!S49*Assumptions!$C$32</f>
        <v>14166.66667</v>
      </c>
      <c r="S15" s="547">
        <f>Personnel!T49*Assumptions!$C$32</f>
        <v>14166.66667</v>
      </c>
      <c r="T15" s="547">
        <f>Personnel!U49*Assumptions!$C$32</f>
        <v>14166.66667</v>
      </c>
      <c r="U15" s="547">
        <f>Personnel!V49*Assumptions!$C$32</f>
        <v>14166.66667</v>
      </c>
      <c r="V15" s="547">
        <f>Personnel!W49*Assumptions!$C$32</f>
        <v>14166.66667</v>
      </c>
      <c r="W15" s="547">
        <f>Personnel!X49*Assumptions!$C$32</f>
        <v>14166.66667</v>
      </c>
      <c r="X15" s="547">
        <f>Personnel!Y49*Assumptions!$C$32</f>
        <v>14166.66667</v>
      </c>
      <c r="Y15" s="547">
        <f>Personnel!Z49*Assumptions!$C$32</f>
        <v>14166.66667</v>
      </c>
      <c r="Z15" s="547">
        <f>Personnel!AA49*Assumptions!$C$32</f>
        <v>14166.66667</v>
      </c>
      <c r="AA15" s="547">
        <f>Personnel!AB49*Assumptions!$C$32</f>
        <v>14450</v>
      </c>
      <c r="AB15" s="547">
        <f>Personnel!AC49*Assumptions!$C$32</f>
        <v>14450</v>
      </c>
      <c r="AC15" s="547">
        <f>Personnel!AD49*Assumptions!$C$32</f>
        <v>14450</v>
      </c>
      <c r="AD15" s="547">
        <f>Personnel!AE49*Assumptions!$C$32</f>
        <v>14450</v>
      </c>
      <c r="AE15" s="547">
        <f>Personnel!AF49*Assumptions!$C$32</f>
        <v>14450</v>
      </c>
      <c r="AF15" s="547">
        <f>Personnel!AG49*Assumptions!$C$32</f>
        <v>14450</v>
      </c>
      <c r="AG15" s="547">
        <f>Personnel!AH49*Assumptions!$C$32</f>
        <v>14450</v>
      </c>
      <c r="AH15" s="547">
        <f>Personnel!AI49*Assumptions!$C$32</f>
        <v>14450</v>
      </c>
      <c r="AI15" s="547">
        <f>Personnel!AJ49*Assumptions!$C$32</f>
        <v>14450</v>
      </c>
      <c r="AJ15" s="547">
        <f>Personnel!AK49*Assumptions!$C$32</f>
        <v>14450</v>
      </c>
      <c r="AK15" s="547">
        <f>Personnel!AL49*Assumptions!$C$32</f>
        <v>14450</v>
      </c>
      <c r="AL15" s="547">
        <f>Personnel!AM49*Assumptions!$C$32</f>
        <v>14450</v>
      </c>
      <c r="AM15" s="547">
        <f>Personnel!AN49*Assumptions!$C$32</f>
        <v>14739</v>
      </c>
      <c r="AN15" s="547">
        <f>Personnel!AO49*Assumptions!$C$32</f>
        <v>14739</v>
      </c>
      <c r="AO15" s="547">
        <f>Personnel!AP49*Assumptions!$C$32</f>
        <v>14739</v>
      </c>
      <c r="AP15" s="547">
        <f>Personnel!AQ49*Assumptions!$C$32</f>
        <v>14739</v>
      </c>
      <c r="AQ15" s="547">
        <f>Personnel!AR49*Assumptions!$C$32</f>
        <v>14739</v>
      </c>
      <c r="AR15" s="547">
        <f>Personnel!AS49*Assumptions!$C$32</f>
        <v>14739</v>
      </c>
      <c r="AS15" s="547">
        <f>Personnel!AT49*Assumptions!$C$32</f>
        <v>14739</v>
      </c>
      <c r="AT15" s="547">
        <f>Personnel!AU49*Assumptions!$C$32</f>
        <v>14739</v>
      </c>
      <c r="AU15" s="547">
        <f>Personnel!AV49*Assumptions!$C$32</f>
        <v>14739</v>
      </c>
      <c r="AV15" s="547">
        <f>Personnel!AW49*Assumptions!$C$32</f>
        <v>14739</v>
      </c>
      <c r="AW15" s="547">
        <f>Personnel!AX49*Assumptions!$C$32</f>
        <v>14739</v>
      </c>
      <c r="AX15" s="547">
        <f>Personnel!AY49*Assumptions!$C$32</f>
        <v>14739</v>
      </c>
      <c r="AY15" s="547">
        <f>Personnel!AZ49*Assumptions!$C$32</f>
        <v>15033.78</v>
      </c>
      <c r="AZ15" s="547">
        <f>Personnel!BA49*Assumptions!$C$32</f>
        <v>15033.78</v>
      </c>
      <c r="BA15" s="547">
        <f>Personnel!BB49*Assumptions!$C$32</f>
        <v>15033.78</v>
      </c>
      <c r="BB15" s="547">
        <f>Personnel!BC49*Assumptions!$C$32</f>
        <v>15033.78</v>
      </c>
      <c r="BC15" s="547">
        <f>Personnel!BD49*Assumptions!$C$32</f>
        <v>15033.78</v>
      </c>
      <c r="BD15" s="547">
        <f>Personnel!BE49*Assumptions!$C$32</f>
        <v>15033.78</v>
      </c>
      <c r="BE15" s="547">
        <f>Personnel!BF49*Assumptions!$C$32</f>
        <v>15033.78</v>
      </c>
      <c r="BF15" s="547">
        <f>Personnel!BG49*Assumptions!$C$32</f>
        <v>15033.78</v>
      </c>
      <c r="BG15" s="547">
        <f>Personnel!BH49*Assumptions!$C$32</f>
        <v>15033.78</v>
      </c>
      <c r="BH15" s="547">
        <f>Personnel!BI49*Assumptions!$C$32</f>
        <v>15033.78</v>
      </c>
      <c r="BI15" s="547">
        <f>Personnel!BJ49*Assumptions!$C$32</f>
        <v>15033.78</v>
      </c>
      <c r="BJ15" s="547">
        <f>Personnel!BK49*Assumptions!$C$32</f>
        <v>15033.78</v>
      </c>
      <c r="BK15" s="547">
        <f>Personnel!BL49*Assumptions!$C$32</f>
        <v>15334.4556</v>
      </c>
      <c r="BL15" s="547">
        <f>Personnel!BM49*Assumptions!$C$32</f>
        <v>15334.4556</v>
      </c>
      <c r="BM15" s="547">
        <f>Personnel!BN49*Assumptions!$C$32</f>
        <v>15334.4556</v>
      </c>
      <c r="BN15" s="547">
        <f>Personnel!BO49*Assumptions!$C$32</f>
        <v>15334.4556</v>
      </c>
      <c r="BO15" s="547">
        <f>Personnel!BP49*Assumptions!$C$32</f>
        <v>15334.4556</v>
      </c>
      <c r="BP15" s="547">
        <f>Personnel!BQ49*Assumptions!$C$32</f>
        <v>15334.4556</v>
      </c>
      <c r="BQ15" s="547">
        <f>Personnel!BR49*Assumptions!$C$32</f>
        <v>15334.4556</v>
      </c>
      <c r="BR15" s="547">
        <f>Personnel!BS49*Assumptions!$C$32</f>
        <v>15334.4556</v>
      </c>
      <c r="BS15" s="547">
        <f>Personnel!BT49*Assumptions!$C$32</f>
        <v>15334.4556</v>
      </c>
      <c r="BT15" s="547">
        <f>Personnel!BU49*Assumptions!$C$32</f>
        <v>15334.4556</v>
      </c>
      <c r="BU15" s="547">
        <f>Personnel!BV49*Assumptions!$C$32</f>
        <v>15334.4556</v>
      </c>
      <c r="BV15" s="547">
        <f>Personnel!BW49*Assumptions!$C$32</f>
        <v>15334.4556</v>
      </c>
      <c r="BW15" s="547">
        <f>Personnel!BX49*Assumptions!$C$32</f>
        <v>15641.14471</v>
      </c>
      <c r="BX15" s="547">
        <f>Personnel!BY49*Assumptions!$C$32</f>
        <v>15641.14471</v>
      </c>
      <c r="BY15" s="547">
        <f>Personnel!BZ49*Assumptions!$C$32</f>
        <v>15641.14471</v>
      </c>
      <c r="BZ15" s="547">
        <f>Personnel!CA49*Assumptions!$C$32</f>
        <v>15641.14471</v>
      </c>
      <c r="CA15" s="547">
        <f>Personnel!CB49*Assumptions!$C$32</f>
        <v>15641.14471</v>
      </c>
      <c r="CB15" s="547">
        <f>Personnel!CC49*Assumptions!$C$32</f>
        <v>15641.14471</v>
      </c>
      <c r="CC15" s="547">
        <f>Personnel!CD49*Assumptions!$C$32</f>
        <v>15641.14471</v>
      </c>
      <c r="CD15" s="547">
        <f>Personnel!CE49*Assumptions!$C$32</f>
        <v>15641.14471</v>
      </c>
      <c r="CE15" s="547">
        <f>Personnel!CF49*Assumptions!$C$32</f>
        <v>15641.14471</v>
      </c>
      <c r="CF15" s="547">
        <f>Personnel!CG49*Assumptions!$C$32</f>
        <v>15641.14471</v>
      </c>
      <c r="CG15" s="547">
        <f>Personnel!CH49*Assumptions!$C$32</f>
        <v>15641.14471</v>
      </c>
      <c r="CH15" s="547">
        <f>Personnel!CI49*Assumptions!$C$32</f>
        <v>15641.14471</v>
      </c>
      <c r="CI15" s="547">
        <f>Personnel!CJ49*Assumptions!$C$32</f>
        <v>15953.96761</v>
      </c>
      <c r="CJ15" s="547">
        <f>Personnel!CK49*Assumptions!$C$32</f>
        <v>15953.96761</v>
      </c>
      <c r="CK15" s="547">
        <f>Personnel!CL49*Assumptions!$C$32</f>
        <v>15953.96761</v>
      </c>
      <c r="CL15" s="547">
        <f>Personnel!CM49*Assumptions!$C$32</f>
        <v>15953.96761</v>
      </c>
      <c r="CM15" s="547">
        <f>Personnel!CN49*Assumptions!$C$32</f>
        <v>15953.96761</v>
      </c>
      <c r="CN15" s="547">
        <f>Personnel!CO49*Assumptions!$C$32</f>
        <v>15953.96761</v>
      </c>
      <c r="CO15" s="547">
        <f>Personnel!CP49*Assumptions!$C$32</f>
        <v>15953.96761</v>
      </c>
      <c r="CP15" s="547">
        <f>Personnel!CQ49*Assumptions!$C$32</f>
        <v>15953.96761</v>
      </c>
      <c r="CQ15" s="547">
        <f>Personnel!CR49*Assumptions!$C$32</f>
        <v>15953.96761</v>
      </c>
      <c r="CR15" s="547">
        <f>Personnel!CS49*Assumptions!$C$32</f>
        <v>15953.96761</v>
      </c>
      <c r="CS15" s="547">
        <f>Personnel!CT49*Assumptions!$C$32</f>
        <v>15953.96761</v>
      </c>
      <c r="CT15" s="547">
        <f>Personnel!CU49*Assumptions!$C$32</f>
        <v>15953.96761</v>
      </c>
      <c r="CU15" s="547">
        <f>Personnel!CV49*Assumptions!$C$32</f>
        <v>16273.04696</v>
      </c>
      <c r="CV15" s="547">
        <f>Personnel!CW49*Assumptions!$C$32</f>
        <v>16273.04696</v>
      </c>
      <c r="CW15" s="547">
        <f>Personnel!CX49*Assumptions!$C$32</f>
        <v>16273.04696</v>
      </c>
      <c r="CX15" s="547">
        <f>Personnel!CY49*Assumptions!$C$32</f>
        <v>16273.04696</v>
      </c>
      <c r="CY15" s="547">
        <f>Personnel!CZ49*Assumptions!$C$32</f>
        <v>16273.04696</v>
      </c>
      <c r="CZ15" s="547">
        <f>Personnel!DA49*Assumptions!$C$32</f>
        <v>16273.04696</v>
      </c>
      <c r="DA15" s="547">
        <f>Personnel!DB49*Assumptions!$C$32</f>
        <v>16273.04696</v>
      </c>
      <c r="DB15" s="547">
        <f>Personnel!DC49*Assumptions!$C$32</f>
        <v>16273.04696</v>
      </c>
      <c r="DC15" s="547">
        <f>Personnel!DD49*Assumptions!$C$32</f>
        <v>16273.04696</v>
      </c>
      <c r="DD15" s="547">
        <f>Personnel!DE49*Assumptions!$C$32</f>
        <v>16273.04696</v>
      </c>
      <c r="DE15" s="547">
        <f>Personnel!DF49*Assumptions!$C$32</f>
        <v>16273.04696</v>
      </c>
      <c r="DF15" s="547">
        <f>Personnel!DG49*Assumptions!$C$32</f>
        <v>16273.04696</v>
      </c>
      <c r="DG15" s="547">
        <f>Personnel!DH49*Assumptions!$C$32</f>
        <v>16598.5079</v>
      </c>
      <c r="DH15" s="547">
        <f>Personnel!DI49*Assumptions!$C$32</f>
        <v>16598.5079</v>
      </c>
      <c r="DI15" s="547">
        <f>Personnel!DJ49*Assumptions!$C$32</f>
        <v>16598.5079</v>
      </c>
      <c r="DJ15" s="547">
        <f>Personnel!DK49*Assumptions!$C$32</f>
        <v>16598.5079</v>
      </c>
      <c r="DK15" s="547">
        <f>Personnel!DL49*Assumptions!$C$32</f>
        <v>16598.5079</v>
      </c>
      <c r="DL15" s="547">
        <f>Personnel!DM49*Assumptions!$C$32</f>
        <v>16598.5079</v>
      </c>
      <c r="DM15" s="547">
        <f>Personnel!DN49*Assumptions!$C$32</f>
        <v>16598.5079</v>
      </c>
      <c r="DN15" s="547">
        <f>Personnel!DO49*Assumptions!$C$32</f>
        <v>16598.5079</v>
      </c>
      <c r="DO15" s="547">
        <f>Personnel!DP49*Assumptions!$C$32</f>
        <v>16598.5079</v>
      </c>
      <c r="DP15" s="547">
        <f>Personnel!DQ49*Assumptions!$C$32</f>
        <v>16598.5079</v>
      </c>
      <c r="DQ15" s="547">
        <f>Personnel!DR49*Assumptions!$C$32</f>
        <v>16598.5079</v>
      </c>
      <c r="DR15" s="547">
        <f>Personnel!DS49*Assumptions!$C$32</f>
        <v>16598.5079</v>
      </c>
      <c r="DS15" s="547">
        <f>Personnel!DT49*Assumptions!$C$32</f>
        <v>16930.47806</v>
      </c>
      <c r="DT15" s="547">
        <f>Personnel!DU49*Assumptions!$C$32</f>
        <v>16930.47806</v>
      </c>
      <c r="DU15" s="547">
        <f>Personnel!DV49*Assumptions!$C$32</f>
        <v>16930.47806</v>
      </c>
      <c r="DV15" s="547">
        <f>Personnel!DW49*Assumptions!$C$32</f>
        <v>16930.47806</v>
      </c>
      <c r="DW15" s="547">
        <f>Personnel!DX49*Assumptions!$C$32</f>
        <v>16930.47806</v>
      </c>
      <c r="DX15" s="547">
        <f>Personnel!DY49*Assumptions!$C$32</f>
        <v>16930.47806</v>
      </c>
      <c r="DY15" s="547">
        <f>Personnel!DZ49*Assumptions!$C$32</f>
        <v>16930.47806</v>
      </c>
      <c r="DZ15" s="547">
        <f>Personnel!EA49*Assumptions!$C$32</f>
        <v>16930.47806</v>
      </c>
      <c r="EA15" s="547">
        <f>Personnel!EB49*Assumptions!$C$32</f>
        <v>16930.47806</v>
      </c>
      <c r="EB15" s="547">
        <f>Personnel!EC49*Assumptions!$C$32</f>
        <v>16930.47806</v>
      </c>
      <c r="EC15" s="547">
        <f>Personnel!ED49*Assumptions!$C$32</f>
        <v>16930.47806</v>
      </c>
      <c r="ED15" s="547">
        <f>Personnel!EE49*Assumptions!$C$32</f>
        <v>16930.47806</v>
      </c>
      <c r="EE15" s="548"/>
      <c r="EF15" s="548"/>
      <c r="EG15" s="548"/>
      <c r="EH15" s="548"/>
      <c r="EI15" s="548"/>
      <c r="EJ15" s="548"/>
      <c r="EK15" s="548"/>
      <c r="EL15" s="548"/>
      <c r="EM15" s="548"/>
      <c r="EN15" s="548"/>
      <c r="EO15" s="548"/>
      <c r="EP15" s="548"/>
      <c r="EQ15" s="548"/>
    </row>
    <row r="16" ht="12.75" customHeight="1">
      <c r="B16" s="1"/>
      <c r="C16" s="542" t="s">
        <v>437</v>
      </c>
      <c r="D16" s="543">
        <f t="shared" ref="D16:M16" si="14">SUMIF($O$7:$ED$7,D$8,$O16:$ED16)</f>
        <v>633500</v>
      </c>
      <c r="E16" s="543">
        <f t="shared" si="14"/>
        <v>539000</v>
      </c>
      <c r="F16" s="543">
        <f t="shared" si="14"/>
        <v>757488</v>
      </c>
      <c r="G16" s="543">
        <f t="shared" si="14"/>
        <v>1186674.36</v>
      </c>
      <c r="H16" s="543">
        <f t="shared" si="14"/>
        <v>1776267.517</v>
      </c>
      <c r="I16" s="543">
        <f t="shared" si="14"/>
        <v>2573436.409</v>
      </c>
      <c r="J16" s="543">
        <f t="shared" si="14"/>
        <v>3637806.521</v>
      </c>
      <c r="K16" s="543">
        <f t="shared" si="14"/>
        <v>5044555.944</v>
      </c>
      <c r="L16" s="543">
        <f t="shared" si="14"/>
        <v>6888251.594</v>
      </c>
      <c r="M16" s="543">
        <f t="shared" si="14"/>
        <v>9287597.835</v>
      </c>
      <c r="N16" s="549"/>
      <c r="O16" s="545">
        <f t="shared" ref="O16:ED16" si="15">SUM(O9:O15)</f>
        <v>52791.66667</v>
      </c>
      <c r="P16" s="545">
        <f t="shared" si="15"/>
        <v>52791.66667</v>
      </c>
      <c r="Q16" s="545">
        <f t="shared" si="15"/>
        <v>52791.66667</v>
      </c>
      <c r="R16" s="545">
        <f t="shared" si="15"/>
        <v>52791.66667</v>
      </c>
      <c r="S16" s="545">
        <f t="shared" si="15"/>
        <v>52791.66667</v>
      </c>
      <c r="T16" s="545">
        <f t="shared" si="15"/>
        <v>52791.66667</v>
      </c>
      <c r="U16" s="545">
        <f t="shared" si="15"/>
        <v>52791.66667</v>
      </c>
      <c r="V16" s="545">
        <f t="shared" si="15"/>
        <v>52791.66667</v>
      </c>
      <c r="W16" s="545">
        <f t="shared" si="15"/>
        <v>52791.66667</v>
      </c>
      <c r="X16" s="545">
        <f t="shared" si="15"/>
        <v>52791.66667</v>
      </c>
      <c r="Y16" s="545">
        <f t="shared" si="15"/>
        <v>52791.66667</v>
      </c>
      <c r="Z16" s="545">
        <f t="shared" si="15"/>
        <v>52791.66667</v>
      </c>
      <c r="AA16" s="545">
        <f t="shared" si="15"/>
        <v>44916.66667</v>
      </c>
      <c r="AB16" s="545">
        <f t="shared" si="15"/>
        <v>44916.66667</v>
      </c>
      <c r="AC16" s="545">
        <f t="shared" si="15"/>
        <v>44916.66667</v>
      </c>
      <c r="AD16" s="545">
        <f t="shared" si="15"/>
        <v>44916.66667</v>
      </c>
      <c r="AE16" s="545">
        <f t="shared" si="15"/>
        <v>44916.66667</v>
      </c>
      <c r="AF16" s="545">
        <f t="shared" si="15"/>
        <v>44916.66667</v>
      </c>
      <c r="AG16" s="545">
        <f t="shared" si="15"/>
        <v>44916.66667</v>
      </c>
      <c r="AH16" s="545">
        <f t="shared" si="15"/>
        <v>44916.66667</v>
      </c>
      <c r="AI16" s="545">
        <f t="shared" si="15"/>
        <v>44916.66667</v>
      </c>
      <c r="AJ16" s="545">
        <f t="shared" si="15"/>
        <v>44916.66667</v>
      </c>
      <c r="AK16" s="545">
        <f t="shared" si="15"/>
        <v>44916.66667</v>
      </c>
      <c r="AL16" s="545">
        <f t="shared" si="15"/>
        <v>44916.66667</v>
      </c>
      <c r="AM16" s="545">
        <f t="shared" si="15"/>
        <v>63124</v>
      </c>
      <c r="AN16" s="545">
        <f t="shared" si="15"/>
        <v>63124</v>
      </c>
      <c r="AO16" s="545">
        <f t="shared" si="15"/>
        <v>63124</v>
      </c>
      <c r="AP16" s="545">
        <f t="shared" si="15"/>
        <v>63124</v>
      </c>
      <c r="AQ16" s="545">
        <f t="shared" si="15"/>
        <v>63124</v>
      </c>
      <c r="AR16" s="545">
        <f t="shared" si="15"/>
        <v>63124</v>
      </c>
      <c r="AS16" s="545">
        <f t="shared" si="15"/>
        <v>63124</v>
      </c>
      <c r="AT16" s="545">
        <f t="shared" si="15"/>
        <v>63124</v>
      </c>
      <c r="AU16" s="545">
        <f t="shared" si="15"/>
        <v>63124</v>
      </c>
      <c r="AV16" s="545">
        <f t="shared" si="15"/>
        <v>63124</v>
      </c>
      <c r="AW16" s="545">
        <f t="shared" si="15"/>
        <v>63124</v>
      </c>
      <c r="AX16" s="545">
        <f t="shared" si="15"/>
        <v>63124</v>
      </c>
      <c r="AY16" s="545">
        <f t="shared" si="15"/>
        <v>98889.53</v>
      </c>
      <c r="AZ16" s="545">
        <f t="shared" si="15"/>
        <v>98889.53</v>
      </c>
      <c r="BA16" s="545">
        <f t="shared" si="15"/>
        <v>98889.53</v>
      </c>
      <c r="BB16" s="545">
        <f t="shared" si="15"/>
        <v>98889.53</v>
      </c>
      <c r="BC16" s="545">
        <f t="shared" si="15"/>
        <v>98889.53</v>
      </c>
      <c r="BD16" s="545">
        <f t="shared" si="15"/>
        <v>98889.53</v>
      </c>
      <c r="BE16" s="545">
        <f t="shared" si="15"/>
        <v>98889.53</v>
      </c>
      <c r="BF16" s="545">
        <f t="shared" si="15"/>
        <v>98889.53</v>
      </c>
      <c r="BG16" s="545">
        <f t="shared" si="15"/>
        <v>98889.53</v>
      </c>
      <c r="BH16" s="545">
        <f t="shared" si="15"/>
        <v>98889.53</v>
      </c>
      <c r="BI16" s="545">
        <f t="shared" si="15"/>
        <v>98889.53</v>
      </c>
      <c r="BJ16" s="545">
        <f t="shared" si="15"/>
        <v>98889.53</v>
      </c>
      <c r="BK16" s="545">
        <f t="shared" si="15"/>
        <v>148022.2931</v>
      </c>
      <c r="BL16" s="545">
        <f t="shared" si="15"/>
        <v>148022.2931</v>
      </c>
      <c r="BM16" s="545">
        <f t="shared" si="15"/>
        <v>148022.2931</v>
      </c>
      <c r="BN16" s="545">
        <f t="shared" si="15"/>
        <v>148022.2931</v>
      </c>
      <c r="BO16" s="545">
        <f t="shared" si="15"/>
        <v>148022.2931</v>
      </c>
      <c r="BP16" s="545">
        <f t="shared" si="15"/>
        <v>148022.2931</v>
      </c>
      <c r="BQ16" s="545">
        <f t="shared" si="15"/>
        <v>148022.2931</v>
      </c>
      <c r="BR16" s="545">
        <f t="shared" si="15"/>
        <v>148022.2931</v>
      </c>
      <c r="BS16" s="545">
        <f t="shared" si="15"/>
        <v>148022.2931</v>
      </c>
      <c r="BT16" s="545">
        <f t="shared" si="15"/>
        <v>148022.2931</v>
      </c>
      <c r="BU16" s="545">
        <f t="shared" si="15"/>
        <v>148022.2931</v>
      </c>
      <c r="BV16" s="545">
        <f t="shared" si="15"/>
        <v>148022.2931</v>
      </c>
      <c r="BW16" s="545">
        <f t="shared" si="15"/>
        <v>214453.0341</v>
      </c>
      <c r="BX16" s="545">
        <f t="shared" si="15"/>
        <v>214453.0341</v>
      </c>
      <c r="BY16" s="545">
        <f t="shared" si="15"/>
        <v>214453.0341</v>
      </c>
      <c r="BZ16" s="545">
        <f t="shared" si="15"/>
        <v>214453.0341</v>
      </c>
      <c r="CA16" s="545">
        <f t="shared" si="15"/>
        <v>214453.0341</v>
      </c>
      <c r="CB16" s="545">
        <f t="shared" si="15"/>
        <v>214453.0341</v>
      </c>
      <c r="CC16" s="545">
        <f t="shared" si="15"/>
        <v>214453.0341</v>
      </c>
      <c r="CD16" s="545">
        <f t="shared" si="15"/>
        <v>214453.0341</v>
      </c>
      <c r="CE16" s="545">
        <f t="shared" si="15"/>
        <v>214453.0341</v>
      </c>
      <c r="CF16" s="545">
        <f t="shared" si="15"/>
        <v>214453.0341</v>
      </c>
      <c r="CG16" s="545">
        <f t="shared" si="15"/>
        <v>214453.0341</v>
      </c>
      <c r="CH16" s="545">
        <f t="shared" si="15"/>
        <v>214453.0341</v>
      </c>
      <c r="CI16" s="545">
        <f t="shared" si="15"/>
        <v>303150.5434</v>
      </c>
      <c r="CJ16" s="545">
        <f t="shared" si="15"/>
        <v>303150.5434</v>
      </c>
      <c r="CK16" s="545">
        <f t="shared" si="15"/>
        <v>303150.5434</v>
      </c>
      <c r="CL16" s="545">
        <f t="shared" si="15"/>
        <v>303150.5434</v>
      </c>
      <c r="CM16" s="545">
        <f t="shared" si="15"/>
        <v>303150.5434</v>
      </c>
      <c r="CN16" s="545">
        <f t="shared" si="15"/>
        <v>303150.5434</v>
      </c>
      <c r="CO16" s="545">
        <f t="shared" si="15"/>
        <v>303150.5434</v>
      </c>
      <c r="CP16" s="545">
        <f t="shared" si="15"/>
        <v>303150.5434</v>
      </c>
      <c r="CQ16" s="545">
        <f t="shared" si="15"/>
        <v>303150.5434</v>
      </c>
      <c r="CR16" s="545">
        <f t="shared" si="15"/>
        <v>303150.5434</v>
      </c>
      <c r="CS16" s="545">
        <f t="shared" si="15"/>
        <v>303150.5434</v>
      </c>
      <c r="CT16" s="545">
        <f t="shared" si="15"/>
        <v>303150.5434</v>
      </c>
      <c r="CU16" s="545">
        <f t="shared" si="15"/>
        <v>420379.662</v>
      </c>
      <c r="CV16" s="545">
        <f t="shared" si="15"/>
        <v>420379.662</v>
      </c>
      <c r="CW16" s="545">
        <f t="shared" si="15"/>
        <v>420379.662</v>
      </c>
      <c r="CX16" s="545">
        <f t="shared" si="15"/>
        <v>420379.662</v>
      </c>
      <c r="CY16" s="545">
        <f t="shared" si="15"/>
        <v>420379.662</v>
      </c>
      <c r="CZ16" s="545">
        <f t="shared" si="15"/>
        <v>420379.662</v>
      </c>
      <c r="DA16" s="545">
        <f t="shared" si="15"/>
        <v>420379.662</v>
      </c>
      <c r="DB16" s="545">
        <f t="shared" si="15"/>
        <v>420379.662</v>
      </c>
      <c r="DC16" s="545">
        <f t="shared" si="15"/>
        <v>420379.662</v>
      </c>
      <c r="DD16" s="545">
        <f t="shared" si="15"/>
        <v>420379.662</v>
      </c>
      <c r="DE16" s="545">
        <f t="shared" si="15"/>
        <v>420379.662</v>
      </c>
      <c r="DF16" s="545">
        <f t="shared" si="15"/>
        <v>420379.662</v>
      </c>
      <c r="DG16" s="545">
        <f t="shared" si="15"/>
        <v>574020.9662</v>
      </c>
      <c r="DH16" s="545">
        <f t="shared" si="15"/>
        <v>574020.9662</v>
      </c>
      <c r="DI16" s="545">
        <f t="shared" si="15"/>
        <v>574020.9662</v>
      </c>
      <c r="DJ16" s="545">
        <f t="shared" si="15"/>
        <v>574020.9662</v>
      </c>
      <c r="DK16" s="545">
        <f t="shared" si="15"/>
        <v>574020.9662</v>
      </c>
      <c r="DL16" s="545">
        <f t="shared" si="15"/>
        <v>574020.9662</v>
      </c>
      <c r="DM16" s="545">
        <f t="shared" si="15"/>
        <v>574020.9662</v>
      </c>
      <c r="DN16" s="545">
        <f t="shared" si="15"/>
        <v>574020.9662</v>
      </c>
      <c r="DO16" s="545">
        <f t="shared" si="15"/>
        <v>574020.9662</v>
      </c>
      <c r="DP16" s="545">
        <f t="shared" si="15"/>
        <v>574020.9662</v>
      </c>
      <c r="DQ16" s="545">
        <f t="shared" si="15"/>
        <v>574020.9662</v>
      </c>
      <c r="DR16" s="545">
        <f t="shared" si="15"/>
        <v>574020.9662</v>
      </c>
      <c r="DS16" s="545">
        <f t="shared" si="15"/>
        <v>773966.4862</v>
      </c>
      <c r="DT16" s="545">
        <f t="shared" si="15"/>
        <v>773966.4862</v>
      </c>
      <c r="DU16" s="545">
        <f t="shared" si="15"/>
        <v>773966.4862</v>
      </c>
      <c r="DV16" s="545">
        <f t="shared" si="15"/>
        <v>773966.4862</v>
      </c>
      <c r="DW16" s="545">
        <f t="shared" si="15"/>
        <v>773966.4862</v>
      </c>
      <c r="DX16" s="545">
        <f t="shared" si="15"/>
        <v>773966.4862</v>
      </c>
      <c r="DY16" s="545">
        <f t="shared" si="15"/>
        <v>773966.4862</v>
      </c>
      <c r="DZ16" s="545">
        <f t="shared" si="15"/>
        <v>773966.4862</v>
      </c>
      <c r="EA16" s="545">
        <f t="shared" si="15"/>
        <v>773966.4862</v>
      </c>
      <c r="EB16" s="545">
        <f t="shared" si="15"/>
        <v>773966.4862</v>
      </c>
      <c r="EC16" s="545">
        <f t="shared" si="15"/>
        <v>773966.4862</v>
      </c>
      <c r="ED16" s="545">
        <f t="shared" si="15"/>
        <v>773966.4862</v>
      </c>
      <c r="EE16" s="179"/>
      <c r="EF16" s="179"/>
      <c r="EG16" s="179"/>
      <c r="EH16" s="179"/>
      <c r="EI16" s="179"/>
      <c r="EJ16" s="179"/>
      <c r="EK16" s="179"/>
      <c r="EL16" s="179"/>
      <c r="EM16" s="179"/>
      <c r="EN16" s="179"/>
      <c r="EO16" s="179"/>
      <c r="EP16" s="179"/>
      <c r="EQ16" s="179"/>
    </row>
    <row r="17" ht="12.75" customHeight="1">
      <c r="B17" s="1"/>
      <c r="C17" s="542" t="s">
        <v>438</v>
      </c>
      <c r="D17" s="543">
        <f>Personnel!D51</f>
        <v>4760000</v>
      </c>
      <c r="E17" s="543">
        <f>Personnel!E51</f>
        <v>4855200</v>
      </c>
      <c r="F17" s="543">
        <f>Personnel!F51</f>
        <v>4952304</v>
      </c>
      <c r="G17" s="543">
        <f>Personnel!G51</f>
        <v>5051350.08</v>
      </c>
      <c r="H17" s="543">
        <f>Personnel!H51</f>
        <v>5152377.082</v>
      </c>
      <c r="I17" s="543">
        <f>Personnel!I51</f>
        <v>5255424.623</v>
      </c>
      <c r="J17" s="543">
        <f>Personnel!J51</f>
        <v>5360533.116</v>
      </c>
      <c r="K17" s="543">
        <f>Personnel!K51</f>
        <v>5467743.778</v>
      </c>
      <c r="L17" s="543">
        <f>Personnel!L51</f>
        <v>5577098.654</v>
      </c>
      <c r="M17" s="543">
        <f>Personnel!M51</f>
        <v>5688640.627</v>
      </c>
      <c r="N17" s="158"/>
      <c r="O17" s="158"/>
      <c r="P17" s="158"/>
      <c r="Q17" s="158"/>
      <c r="R17" s="158"/>
      <c r="S17" s="158"/>
      <c r="T17" s="158"/>
      <c r="U17" s="158"/>
      <c r="V17" s="158"/>
      <c r="W17" s="158"/>
      <c r="X17" s="158"/>
      <c r="Y17" s="158"/>
      <c r="Z17" s="158"/>
      <c r="AA17" s="158"/>
      <c r="AB17" s="158"/>
      <c r="AC17" s="158"/>
      <c r="AD17" s="158"/>
      <c r="AE17" s="158"/>
      <c r="AF17" s="158"/>
      <c r="AG17" s="158"/>
      <c r="AH17" s="158"/>
      <c r="AI17" s="158"/>
      <c r="AJ17" s="158"/>
      <c r="AK17" s="158"/>
      <c r="AL17" s="158"/>
      <c r="AM17" s="158"/>
      <c r="AN17" s="158"/>
      <c r="AO17" s="158"/>
      <c r="AP17" s="158"/>
      <c r="AQ17" s="158"/>
      <c r="AR17" s="158"/>
      <c r="AS17" s="158"/>
      <c r="AT17" s="158"/>
      <c r="AU17" s="158"/>
      <c r="AV17" s="158"/>
      <c r="AW17" s="158"/>
      <c r="AX17" s="158"/>
      <c r="AY17" s="158"/>
      <c r="AZ17" s="158"/>
      <c r="BA17" s="158"/>
      <c r="BB17" s="158"/>
      <c r="BC17" s="158"/>
      <c r="BD17" s="158"/>
      <c r="BE17" s="158"/>
      <c r="BF17" s="158"/>
      <c r="BG17" s="158"/>
      <c r="BH17" s="158"/>
      <c r="BI17" s="158"/>
      <c r="BJ17" s="158"/>
      <c r="BK17" s="158"/>
      <c r="BL17" s="158"/>
      <c r="BM17" s="158"/>
      <c r="BN17" s="158"/>
      <c r="BO17" s="158"/>
      <c r="BP17" s="158"/>
      <c r="BQ17" s="158"/>
      <c r="BR17" s="158"/>
      <c r="BS17" s="158"/>
      <c r="BT17" s="158"/>
      <c r="BU17" s="158"/>
      <c r="BV17" s="158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</row>
    <row r="18" ht="12.75" customHeight="1">
      <c r="B18" s="1"/>
      <c r="C18" s="542" t="s">
        <v>400</v>
      </c>
      <c r="D18" s="543">
        <f t="shared" ref="D18:M18" si="16">SUM(D16:D17)</f>
        <v>5393500</v>
      </c>
      <c r="E18" s="543">
        <f t="shared" si="16"/>
        <v>5394200</v>
      </c>
      <c r="F18" s="543">
        <f t="shared" si="16"/>
        <v>5709792</v>
      </c>
      <c r="G18" s="543">
        <f t="shared" si="16"/>
        <v>6238024.44</v>
      </c>
      <c r="H18" s="543">
        <f t="shared" si="16"/>
        <v>6928644.599</v>
      </c>
      <c r="I18" s="543">
        <f t="shared" si="16"/>
        <v>7828861.032</v>
      </c>
      <c r="J18" s="543">
        <f t="shared" si="16"/>
        <v>8998339.637</v>
      </c>
      <c r="K18" s="543">
        <f t="shared" si="16"/>
        <v>10512299.72</v>
      </c>
      <c r="L18" s="543">
        <f t="shared" si="16"/>
        <v>12465350.25</v>
      </c>
      <c r="M18" s="543">
        <f t="shared" si="16"/>
        <v>14976238.46</v>
      </c>
      <c r="N18" s="75"/>
      <c r="O18" s="75"/>
      <c r="P18" s="75"/>
      <c r="Q18" s="75"/>
      <c r="R18" s="75"/>
      <c r="S18" s="75"/>
      <c r="T18" s="75"/>
      <c r="U18" s="75"/>
      <c r="V18" s="75"/>
      <c r="W18" s="75"/>
      <c r="X18" s="75"/>
      <c r="Y18" s="75"/>
      <c r="Z18" s="75"/>
      <c r="AA18" s="75"/>
      <c r="AB18" s="75"/>
      <c r="AC18" s="75"/>
      <c r="AD18" s="75"/>
      <c r="AE18" s="75"/>
      <c r="AF18" s="75"/>
      <c r="AG18" s="75"/>
      <c r="AH18" s="75"/>
      <c r="AI18" s="75"/>
      <c r="AJ18" s="75"/>
      <c r="AK18" s="75"/>
      <c r="AL18" s="75"/>
      <c r="AM18" s="75"/>
      <c r="AN18" s="75"/>
      <c r="AO18" s="75"/>
      <c r="AP18" s="75"/>
      <c r="AQ18" s="75"/>
      <c r="AR18" s="75"/>
      <c r="AS18" s="75"/>
      <c r="AT18" s="75"/>
      <c r="AU18" s="75"/>
      <c r="AV18" s="75"/>
      <c r="AW18" s="75"/>
      <c r="AX18" s="75"/>
      <c r="AY18" s="75"/>
      <c r="AZ18" s="75"/>
      <c r="BA18" s="75"/>
      <c r="BB18" s="75"/>
      <c r="BC18" s="75"/>
      <c r="BD18" s="75"/>
      <c r="BE18" s="75"/>
      <c r="BF18" s="75"/>
      <c r="BG18" s="75"/>
      <c r="BH18" s="75"/>
      <c r="BI18" s="75"/>
      <c r="BJ18" s="75"/>
      <c r="BK18" s="75"/>
      <c r="BL18" s="75"/>
      <c r="BM18" s="75"/>
      <c r="BN18" s="75"/>
      <c r="BO18" s="75"/>
      <c r="BP18" s="75"/>
      <c r="BQ18" s="75"/>
      <c r="BR18" s="75"/>
      <c r="BS18" s="75"/>
      <c r="BT18" s="75"/>
      <c r="BU18" s="75"/>
      <c r="BV18" s="75"/>
      <c r="BW18" s="75"/>
      <c r="BX18" s="75"/>
      <c r="BY18" s="75"/>
      <c r="BZ18" s="75"/>
      <c r="CA18" s="75"/>
      <c r="CB18" s="75"/>
      <c r="CC18" s="75"/>
      <c r="CD18" s="75"/>
      <c r="CE18" s="75"/>
      <c r="CF18" s="75"/>
      <c r="CG18" s="75"/>
      <c r="CH18" s="75"/>
      <c r="CI18" s="75"/>
      <c r="CJ18" s="75"/>
      <c r="CK18" s="75"/>
      <c r="CL18" s="75"/>
      <c r="CM18" s="75"/>
      <c r="CN18" s="75"/>
      <c r="CO18" s="75"/>
      <c r="CP18" s="75"/>
      <c r="CQ18" s="75"/>
      <c r="CR18" s="75"/>
      <c r="CS18" s="75"/>
      <c r="CT18" s="75"/>
      <c r="CU18" s="75"/>
      <c r="CV18" s="75"/>
      <c r="CW18" s="75"/>
      <c r="CX18" s="75"/>
      <c r="CY18" s="75"/>
      <c r="CZ18" s="75"/>
      <c r="DA18" s="75"/>
      <c r="DB18" s="75"/>
      <c r="DC18" s="75"/>
      <c r="DD18" s="75"/>
      <c r="DE18" s="75"/>
      <c r="DF18" s="75"/>
      <c r="DG18" s="75"/>
      <c r="DH18" s="75"/>
      <c r="DI18" s="75"/>
      <c r="DJ18" s="75"/>
      <c r="DK18" s="75"/>
      <c r="DL18" s="75"/>
      <c r="DM18" s="75"/>
      <c r="DN18" s="75"/>
      <c r="DO18" s="75"/>
      <c r="DP18" s="75"/>
      <c r="DQ18" s="75"/>
      <c r="DR18" s="75"/>
      <c r="DS18" s="75"/>
      <c r="DT18" s="75"/>
      <c r="DU18" s="75"/>
      <c r="DV18" s="75"/>
      <c r="DW18" s="75"/>
      <c r="DX18" s="75"/>
      <c r="DY18" s="75"/>
      <c r="DZ18" s="75"/>
      <c r="EA18" s="75"/>
      <c r="EB18" s="75"/>
      <c r="EC18" s="75"/>
      <c r="ED18" s="75"/>
      <c r="EE18" s="75"/>
      <c r="EF18" s="75"/>
      <c r="EG18" s="75"/>
      <c r="EH18" s="75"/>
      <c r="EI18" s="75"/>
      <c r="EJ18" s="75"/>
      <c r="EK18" s="75"/>
      <c r="EL18" s="75"/>
      <c r="EM18" s="75"/>
      <c r="EN18" s="75"/>
      <c r="EO18" s="75"/>
      <c r="EP18" s="75"/>
      <c r="EQ18" s="1"/>
    </row>
    <row r="19" ht="12.75" customHeight="1">
      <c r="B19" s="1"/>
      <c r="C19" s="1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5"/>
      <c r="DH19" s="75"/>
      <c r="DI19" s="75"/>
      <c r="DJ19" s="75"/>
      <c r="DK19" s="75"/>
      <c r="DL19" s="75"/>
      <c r="DM19" s="75"/>
      <c r="DN19" s="75"/>
      <c r="DO19" s="75"/>
      <c r="DP19" s="75"/>
      <c r="DQ19" s="75"/>
      <c r="DR19" s="75"/>
      <c r="DS19" s="75"/>
      <c r="DT19" s="75"/>
      <c r="DU19" s="75"/>
      <c r="DV19" s="75"/>
      <c r="DW19" s="75"/>
      <c r="DX19" s="75"/>
      <c r="DY19" s="75"/>
      <c r="DZ19" s="75"/>
      <c r="EA19" s="75"/>
      <c r="EB19" s="75"/>
      <c r="EC19" s="75"/>
      <c r="ED19" s="75"/>
      <c r="EE19" s="75"/>
      <c r="EF19" s="75"/>
      <c r="EG19" s="75"/>
      <c r="EH19" s="75"/>
      <c r="EI19" s="75"/>
      <c r="EJ19" s="75"/>
      <c r="EK19" s="75"/>
      <c r="EL19" s="75"/>
      <c r="EM19" s="75"/>
      <c r="EN19" s="75"/>
      <c r="EO19" s="75"/>
      <c r="EP19" s="75"/>
      <c r="EQ19" s="1"/>
    </row>
    <row r="20" ht="12.75" customHeight="1">
      <c r="B20" s="1"/>
      <c r="C20" s="1"/>
      <c r="D20" s="158"/>
      <c r="E20" s="158"/>
      <c r="F20" s="158"/>
      <c r="G20" s="158"/>
      <c r="H20" s="158"/>
      <c r="I20" s="158"/>
      <c r="J20" s="158"/>
      <c r="K20" s="158"/>
      <c r="L20" s="158"/>
      <c r="M20" s="158"/>
      <c r="N20" s="158"/>
      <c r="O20" s="158"/>
      <c r="P20" s="158"/>
      <c r="Q20" s="158"/>
      <c r="R20" s="158"/>
      <c r="S20" s="158"/>
      <c r="T20" s="158"/>
      <c r="U20" s="158"/>
      <c r="V20" s="158"/>
      <c r="W20" s="158"/>
      <c r="X20" s="158"/>
      <c r="Y20" s="158"/>
      <c r="Z20" s="158"/>
      <c r="AA20" s="158"/>
      <c r="AB20" s="158"/>
      <c r="AC20" s="158"/>
      <c r="AD20" s="158"/>
      <c r="AE20" s="158"/>
      <c r="AF20" s="158"/>
      <c r="AG20" s="158"/>
      <c r="AH20" s="158"/>
      <c r="AI20" s="158"/>
      <c r="AJ20" s="158"/>
      <c r="AK20" s="158"/>
      <c r="AL20" s="158"/>
      <c r="AM20" s="158"/>
      <c r="AN20" s="158"/>
      <c r="AO20" s="158"/>
      <c r="AP20" s="158"/>
      <c r="AQ20" s="158"/>
      <c r="AR20" s="158"/>
      <c r="AS20" s="158"/>
      <c r="AT20" s="158"/>
      <c r="AU20" s="158"/>
      <c r="AV20" s="158"/>
      <c r="AW20" s="158"/>
      <c r="AX20" s="158"/>
      <c r="AY20" s="158"/>
      <c r="AZ20" s="158"/>
      <c r="BA20" s="158"/>
      <c r="BB20" s="158"/>
      <c r="BC20" s="158"/>
      <c r="BD20" s="158"/>
      <c r="BE20" s="158"/>
      <c r="BF20" s="158"/>
      <c r="BG20" s="158"/>
      <c r="BH20" s="158"/>
      <c r="BI20" s="158"/>
      <c r="BJ20" s="158"/>
      <c r="BK20" s="158"/>
      <c r="BL20" s="158"/>
      <c r="BM20" s="158"/>
      <c r="BN20" s="158"/>
      <c r="BO20" s="158"/>
      <c r="BP20" s="158"/>
      <c r="BQ20" s="158"/>
      <c r="BR20" s="158"/>
      <c r="BS20" s="158"/>
      <c r="BT20" s="158"/>
      <c r="BU20" s="158"/>
      <c r="BV20" s="158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</row>
    <row r="21" ht="12.75" customHeight="1">
      <c r="B21" s="1"/>
      <c r="C21" s="550" t="str">
        <f>'Financial Analysis'!B13</f>
        <v>Discount Factor (discrete)</v>
      </c>
      <c r="D21" s="551">
        <f>'Financial Analysis'!C13</f>
        <v>0.9090909091</v>
      </c>
      <c r="E21" s="551">
        <f>'Financial Analysis'!D13</f>
        <v>0.826446281</v>
      </c>
      <c r="F21" s="551">
        <f>'Financial Analysis'!E13</f>
        <v>0.7513148009</v>
      </c>
      <c r="G21" s="551">
        <f>'Financial Analysis'!F13</f>
        <v>0.6830134554</v>
      </c>
      <c r="H21" s="551">
        <f>'Financial Analysis'!G13</f>
        <v>0.6209213231</v>
      </c>
      <c r="I21" s="551">
        <f>'Financial Analysis'!H13</f>
        <v>0.5644739301</v>
      </c>
      <c r="J21" s="551">
        <f>'Financial Analysis'!I13</f>
        <v>0.5131581182</v>
      </c>
      <c r="K21" s="551">
        <f>'Financial Analysis'!J13</f>
        <v>0.4665073802</v>
      </c>
      <c r="L21" s="551">
        <f>'Financial Analysis'!K13</f>
        <v>0.4240976184</v>
      </c>
      <c r="M21" s="551">
        <f>'Financial Analysis'!L13</f>
        <v>0.3855432894</v>
      </c>
      <c r="N21" s="158"/>
      <c r="O21" s="158"/>
      <c r="P21" s="158"/>
      <c r="Q21" s="158"/>
      <c r="R21" s="158"/>
      <c r="S21" s="158"/>
      <c r="T21" s="158"/>
      <c r="U21" s="158"/>
      <c r="V21" s="158"/>
      <c r="W21" s="158"/>
      <c r="X21" s="158"/>
      <c r="Y21" s="158"/>
      <c r="Z21" s="158"/>
      <c r="AA21" s="158"/>
      <c r="AB21" s="158"/>
      <c r="AC21" s="158"/>
      <c r="AD21" s="158"/>
      <c r="AE21" s="158"/>
      <c r="AF21" s="158"/>
      <c r="AG21" s="158"/>
      <c r="AH21" s="158"/>
      <c r="AI21" s="158"/>
      <c r="AJ21" s="158"/>
      <c r="AK21" s="158"/>
      <c r="AL21" s="158"/>
      <c r="AM21" s="158"/>
      <c r="AN21" s="158"/>
      <c r="AO21" s="158"/>
      <c r="AP21" s="158"/>
      <c r="AQ21" s="158"/>
      <c r="AR21" s="158"/>
      <c r="AS21" s="158"/>
      <c r="AT21" s="158"/>
      <c r="AU21" s="158"/>
      <c r="AV21" s="158"/>
      <c r="AW21" s="158"/>
      <c r="AX21" s="158"/>
      <c r="AY21" s="158"/>
      <c r="AZ21" s="158"/>
      <c r="BA21" s="158"/>
      <c r="BB21" s="158"/>
      <c r="BC21" s="158"/>
      <c r="BD21" s="158"/>
      <c r="BE21" s="158"/>
      <c r="BF21" s="158"/>
      <c r="BG21" s="158"/>
      <c r="BH21" s="158"/>
      <c r="BI21" s="158"/>
      <c r="BJ21" s="158"/>
      <c r="BK21" s="158"/>
      <c r="BL21" s="158"/>
      <c r="BM21" s="158"/>
      <c r="BN21" s="158"/>
      <c r="BO21" s="158"/>
      <c r="BP21" s="158"/>
      <c r="BQ21" s="158"/>
      <c r="BR21" s="158"/>
      <c r="BS21" s="158"/>
      <c r="BT21" s="158"/>
      <c r="BU21" s="158"/>
      <c r="BV21" s="158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</row>
    <row r="22" ht="12.75" customHeight="1">
      <c r="A22" s="86"/>
      <c r="B22" s="1"/>
      <c r="C22" s="61"/>
      <c r="D22" s="552"/>
      <c r="E22" s="552"/>
      <c r="F22" s="552"/>
      <c r="G22" s="552"/>
      <c r="H22" s="552"/>
      <c r="I22" s="552"/>
      <c r="J22" s="552"/>
      <c r="K22" s="552"/>
      <c r="L22" s="552"/>
      <c r="M22" s="552"/>
      <c r="N22" s="158"/>
      <c r="O22" s="158"/>
      <c r="P22" s="158"/>
      <c r="Q22" s="158"/>
      <c r="R22" s="158"/>
      <c r="S22" s="158"/>
      <c r="T22" s="158"/>
      <c r="U22" s="158"/>
      <c r="V22" s="158"/>
      <c r="W22" s="158"/>
      <c r="X22" s="158"/>
      <c r="Y22" s="158"/>
      <c r="Z22" s="158"/>
      <c r="AA22" s="158"/>
      <c r="AB22" s="158"/>
      <c r="AC22" s="158"/>
      <c r="AD22" s="158"/>
      <c r="AE22" s="158"/>
      <c r="AF22" s="158"/>
      <c r="AG22" s="158"/>
      <c r="AH22" s="158"/>
      <c r="AI22" s="158"/>
      <c r="AJ22" s="158"/>
      <c r="AK22" s="158"/>
      <c r="AL22" s="158"/>
      <c r="AM22" s="158"/>
      <c r="AN22" s="158"/>
      <c r="AO22" s="158"/>
      <c r="AP22" s="158"/>
      <c r="AQ22" s="158"/>
      <c r="AR22" s="158"/>
      <c r="AS22" s="158"/>
      <c r="AT22" s="158"/>
      <c r="AU22" s="158"/>
      <c r="AV22" s="158"/>
      <c r="AW22" s="158"/>
      <c r="AX22" s="158"/>
      <c r="AY22" s="158"/>
      <c r="AZ22" s="158"/>
      <c r="BA22" s="158"/>
      <c r="BB22" s="158"/>
      <c r="BC22" s="158"/>
      <c r="BD22" s="158"/>
      <c r="BE22" s="158"/>
      <c r="BF22" s="158"/>
      <c r="BG22" s="158"/>
      <c r="BH22" s="158"/>
      <c r="BI22" s="158"/>
      <c r="BJ22" s="158"/>
      <c r="BK22" s="158"/>
      <c r="BL22" s="158"/>
      <c r="BM22" s="158"/>
      <c r="BN22" s="158"/>
      <c r="BO22" s="158"/>
      <c r="BP22" s="158"/>
      <c r="BQ22" s="158"/>
      <c r="BR22" s="158"/>
      <c r="BS22" s="158"/>
      <c r="BT22" s="158"/>
      <c r="BU22" s="158"/>
      <c r="BV22" s="158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</row>
    <row r="23" ht="12.75" customHeight="1">
      <c r="B23" s="1"/>
      <c r="C23" s="1"/>
      <c r="D23" s="158"/>
      <c r="E23" s="158"/>
      <c r="F23" s="158"/>
      <c r="G23" s="158"/>
      <c r="H23" s="158"/>
      <c r="I23" s="158"/>
      <c r="J23" s="158"/>
      <c r="K23" s="158"/>
      <c r="L23" s="158"/>
      <c r="M23" s="158"/>
      <c r="N23" s="158"/>
      <c r="O23" s="158"/>
      <c r="P23" s="158"/>
      <c r="Q23" s="158"/>
      <c r="R23" s="158"/>
      <c r="S23" s="158"/>
      <c r="T23" s="158"/>
      <c r="U23" s="158"/>
      <c r="V23" s="158"/>
      <c r="W23" s="158"/>
      <c r="X23" s="158"/>
      <c r="Y23" s="158"/>
      <c r="Z23" s="158"/>
      <c r="AA23" s="158"/>
      <c r="AB23" s="158"/>
      <c r="AC23" s="158"/>
      <c r="AD23" s="158"/>
      <c r="AE23" s="158"/>
      <c r="AF23" s="158"/>
      <c r="AG23" s="158"/>
      <c r="AH23" s="158"/>
      <c r="AI23" s="158"/>
      <c r="AJ23" s="158"/>
      <c r="AK23" s="158"/>
      <c r="AL23" s="158"/>
      <c r="AM23" s="158"/>
      <c r="AN23" s="158"/>
      <c r="AO23" s="158"/>
      <c r="AP23" s="158"/>
      <c r="AQ23" s="158"/>
      <c r="AR23" s="158"/>
      <c r="AS23" s="158"/>
      <c r="AT23" s="158"/>
      <c r="AU23" s="158"/>
      <c r="AV23" s="158"/>
      <c r="AW23" s="158"/>
      <c r="AX23" s="158"/>
      <c r="AY23" s="158"/>
      <c r="AZ23" s="158"/>
      <c r="BA23" s="158"/>
      <c r="BB23" s="158"/>
      <c r="BC23" s="158"/>
      <c r="BD23" s="158"/>
      <c r="BE23" s="158"/>
      <c r="BF23" s="158"/>
      <c r="BG23" s="158"/>
      <c r="BH23" s="158"/>
      <c r="BI23" s="158"/>
      <c r="BJ23" s="158"/>
      <c r="BK23" s="158"/>
      <c r="BL23" s="158"/>
      <c r="BM23" s="158"/>
      <c r="BN23" s="158"/>
      <c r="BO23" s="158"/>
      <c r="BP23" s="158"/>
      <c r="BQ23" s="158"/>
      <c r="BR23" s="158"/>
      <c r="BS23" s="158"/>
      <c r="BT23" s="158"/>
      <c r="BU23" s="158"/>
      <c r="BV23" s="158"/>
      <c r="BW23" s="158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</row>
    <row r="24" ht="12.75" customHeight="1">
      <c r="B24" s="1"/>
      <c r="C24" s="1"/>
      <c r="D24" s="158" t="s">
        <v>439</v>
      </c>
      <c r="E24" s="158"/>
      <c r="F24" s="158"/>
      <c r="G24" s="158"/>
      <c r="H24" s="158"/>
      <c r="I24" s="158"/>
      <c r="J24" s="158"/>
      <c r="K24" s="158"/>
      <c r="L24" s="158"/>
      <c r="M24" s="158"/>
      <c r="N24" s="158"/>
      <c r="O24" s="158"/>
      <c r="P24" s="158"/>
      <c r="Q24" s="158"/>
      <c r="R24" s="158"/>
      <c r="S24" s="158"/>
      <c r="T24" s="158"/>
      <c r="U24" s="158"/>
      <c r="V24" s="158"/>
      <c r="W24" s="158"/>
      <c r="X24" s="158"/>
      <c r="Y24" s="158"/>
      <c r="Z24" s="158"/>
      <c r="AA24" s="158"/>
      <c r="AB24" s="158"/>
      <c r="AC24" s="158"/>
      <c r="AD24" s="158"/>
      <c r="AE24" s="158"/>
      <c r="AF24" s="158"/>
      <c r="AG24" s="158"/>
      <c r="AH24" s="158"/>
      <c r="AI24" s="158"/>
      <c r="AJ24" s="158"/>
      <c r="AK24" s="158"/>
      <c r="AL24" s="158"/>
      <c r="AM24" s="158"/>
      <c r="AN24" s="158"/>
      <c r="AO24" s="158"/>
      <c r="AP24" s="158"/>
      <c r="AQ24" s="158"/>
      <c r="AR24" s="158"/>
      <c r="AS24" s="158"/>
      <c r="AT24" s="158"/>
      <c r="AU24" s="158"/>
      <c r="AV24" s="158"/>
      <c r="AW24" s="158"/>
      <c r="AX24" s="158"/>
      <c r="AY24" s="158"/>
      <c r="AZ24" s="158"/>
      <c r="BA24" s="158"/>
      <c r="BB24" s="158"/>
      <c r="BC24" s="158"/>
      <c r="BD24" s="158"/>
      <c r="BE24" s="158"/>
      <c r="BF24" s="158"/>
      <c r="BG24" s="158"/>
      <c r="BH24" s="158"/>
      <c r="BI24" s="158"/>
      <c r="BJ24" s="158"/>
      <c r="BK24" s="158"/>
      <c r="BL24" s="158"/>
      <c r="BM24" s="158"/>
      <c r="BN24" s="158"/>
      <c r="BO24" s="158"/>
      <c r="BP24" s="158"/>
      <c r="BQ24" s="158"/>
      <c r="BR24" s="158"/>
      <c r="BS24" s="158"/>
      <c r="BT24" s="158"/>
      <c r="BU24" s="158"/>
      <c r="BV24" s="158"/>
      <c r="BW24" s="158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</row>
    <row r="25" ht="12.75" customHeight="1">
      <c r="B25" s="1"/>
      <c r="C25" s="1"/>
      <c r="D25" s="158" t="s">
        <v>440</v>
      </c>
      <c r="E25" s="158"/>
      <c r="F25" s="158"/>
      <c r="G25" s="158"/>
      <c r="H25" s="158"/>
      <c r="I25" s="158"/>
      <c r="J25" s="158"/>
      <c r="K25" s="158"/>
      <c r="L25" s="158"/>
      <c r="M25" s="158"/>
      <c r="N25" s="158"/>
      <c r="O25" s="158"/>
      <c r="P25" s="158"/>
      <c r="Q25" s="158"/>
      <c r="R25" s="158"/>
      <c r="S25" s="158"/>
      <c r="T25" s="158"/>
      <c r="U25" s="158"/>
      <c r="V25" s="158"/>
      <c r="W25" s="158"/>
      <c r="X25" s="158"/>
      <c r="Y25" s="158"/>
      <c r="Z25" s="158"/>
      <c r="AA25" s="158"/>
      <c r="AB25" s="158"/>
      <c r="AC25" s="158"/>
      <c r="AD25" s="158"/>
      <c r="AE25" s="158"/>
      <c r="AF25" s="158"/>
      <c r="AG25" s="158"/>
      <c r="AH25" s="158"/>
      <c r="AI25" s="158"/>
      <c r="AJ25" s="158"/>
      <c r="AK25" s="158"/>
      <c r="AL25" s="158"/>
      <c r="AM25" s="158"/>
      <c r="AN25" s="158"/>
      <c r="AO25" s="158"/>
      <c r="AP25" s="158"/>
      <c r="AQ25" s="158"/>
      <c r="AR25" s="158"/>
      <c r="AS25" s="158"/>
      <c r="AT25" s="158"/>
      <c r="AU25" s="158"/>
      <c r="AV25" s="158"/>
      <c r="AW25" s="158"/>
      <c r="AX25" s="158"/>
      <c r="AY25" s="158"/>
      <c r="AZ25" s="158"/>
      <c r="BA25" s="158"/>
      <c r="BB25" s="158"/>
      <c r="BC25" s="158"/>
      <c r="BD25" s="158"/>
      <c r="BE25" s="158"/>
      <c r="BF25" s="158"/>
      <c r="BG25" s="158"/>
      <c r="BH25" s="158"/>
      <c r="BI25" s="158"/>
      <c r="BJ25" s="158"/>
      <c r="BK25" s="158"/>
      <c r="BL25" s="158"/>
      <c r="BM25" s="158"/>
      <c r="BN25" s="158"/>
      <c r="BO25" s="158"/>
      <c r="BP25" s="158"/>
      <c r="BQ25" s="158"/>
      <c r="BR25" s="158"/>
      <c r="BS25" s="158"/>
      <c r="BT25" s="158"/>
      <c r="BU25" s="158"/>
      <c r="BV25" s="158"/>
      <c r="BW25" s="158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</row>
    <row r="26" ht="12.75" customHeight="1">
      <c r="B26" s="1"/>
      <c r="C26" s="158"/>
      <c r="D26" s="158"/>
      <c r="E26" s="158"/>
      <c r="F26" s="158"/>
      <c r="G26" s="158"/>
      <c r="H26" s="158"/>
      <c r="I26" s="158"/>
      <c r="J26" s="158"/>
      <c r="K26" s="158"/>
      <c r="L26" s="158"/>
      <c r="M26" s="158"/>
      <c r="N26" s="158"/>
      <c r="O26" s="158"/>
      <c r="P26" s="158"/>
      <c r="Q26" s="158"/>
      <c r="R26" s="158"/>
      <c r="S26" s="158"/>
      <c r="T26" s="158"/>
      <c r="U26" s="158"/>
      <c r="V26" s="158"/>
      <c r="W26" s="158"/>
      <c r="X26" s="158"/>
      <c r="Y26" s="158"/>
      <c r="Z26" s="158"/>
      <c r="AA26" s="158"/>
      <c r="AB26" s="158"/>
      <c r="AC26" s="158"/>
      <c r="AD26" s="158"/>
      <c r="AE26" s="158"/>
      <c r="AF26" s="158"/>
      <c r="AG26" s="158"/>
      <c r="AH26" s="158"/>
      <c r="AI26" s="158"/>
      <c r="AJ26" s="158"/>
      <c r="AK26" s="158"/>
      <c r="AL26" s="158"/>
      <c r="AM26" s="158"/>
      <c r="AN26" s="158"/>
      <c r="AO26" s="158"/>
      <c r="AP26" s="158"/>
      <c r="AQ26" s="158"/>
      <c r="AR26" s="158"/>
      <c r="AS26" s="158"/>
      <c r="AT26" s="158"/>
      <c r="AU26" s="158"/>
      <c r="AV26" s="158"/>
      <c r="AW26" s="158"/>
      <c r="AX26" s="158"/>
      <c r="AY26" s="158"/>
      <c r="AZ26" s="158"/>
      <c r="BA26" s="158"/>
      <c r="BB26" s="158"/>
      <c r="BC26" s="158"/>
      <c r="BD26" s="158"/>
      <c r="BE26" s="158"/>
      <c r="BF26" s="158"/>
      <c r="BG26" s="158"/>
      <c r="BH26" s="158"/>
      <c r="BI26" s="158"/>
      <c r="BJ26" s="158"/>
      <c r="BK26" s="158"/>
      <c r="BL26" s="158"/>
      <c r="BM26" s="158"/>
      <c r="BN26" s="158"/>
      <c r="BO26" s="158"/>
      <c r="BP26" s="158"/>
      <c r="BQ26" s="158"/>
      <c r="BR26" s="158"/>
      <c r="BS26" s="158"/>
      <c r="BT26" s="158"/>
      <c r="BU26" s="158"/>
      <c r="BV26" s="158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</row>
    <row r="27" ht="12.75" customHeight="1">
      <c r="B27" s="1"/>
      <c r="C27" s="537" t="s">
        <v>441</v>
      </c>
      <c r="D27" s="537" t="s">
        <v>442</v>
      </c>
      <c r="E27" s="537">
        <f>Starting_Year</f>
        <v>2025</v>
      </c>
      <c r="F27" s="538">
        <f t="shared" ref="F27:N27" si="17">E27+1</f>
        <v>2026</v>
      </c>
      <c r="G27" s="538">
        <f t="shared" si="17"/>
        <v>2027</v>
      </c>
      <c r="H27" s="538">
        <f t="shared" si="17"/>
        <v>2028</v>
      </c>
      <c r="I27" s="538">
        <f t="shared" si="17"/>
        <v>2029</v>
      </c>
      <c r="J27" s="538">
        <f t="shared" si="17"/>
        <v>2030</v>
      </c>
      <c r="K27" s="538">
        <f t="shared" si="17"/>
        <v>2031</v>
      </c>
      <c r="L27" s="538">
        <f t="shared" si="17"/>
        <v>2032</v>
      </c>
      <c r="M27" s="538">
        <f t="shared" si="17"/>
        <v>2033</v>
      </c>
      <c r="N27" s="553">
        <f t="shared" si="17"/>
        <v>2034</v>
      </c>
      <c r="O27" s="303"/>
      <c r="P27" s="158"/>
      <c r="Q27" s="158"/>
      <c r="R27" s="158"/>
      <c r="S27" s="158"/>
      <c r="T27" s="158"/>
      <c r="U27" s="158"/>
      <c r="V27" s="158"/>
      <c r="W27" s="158"/>
      <c r="X27" s="158"/>
      <c r="Y27" s="158"/>
      <c r="Z27" s="158"/>
      <c r="AA27" s="158"/>
      <c r="AB27" s="158"/>
      <c r="AC27" s="158"/>
      <c r="AD27" s="158"/>
      <c r="AE27" s="158"/>
      <c r="AF27" s="158"/>
      <c r="AG27" s="158"/>
      <c r="AH27" s="158"/>
      <c r="AI27" s="158"/>
      <c r="AJ27" s="158"/>
      <c r="AK27" s="158"/>
      <c r="AL27" s="158"/>
      <c r="AM27" s="158"/>
      <c r="AN27" s="158"/>
      <c r="AO27" s="158"/>
      <c r="AP27" s="158"/>
      <c r="AQ27" s="158"/>
      <c r="AR27" s="158"/>
      <c r="AS27" s="158"/>
      <c r="AT27" s="158"/>
      <c r="AU27" s="158"/>
      <c r="AV27" s="158"/>
      <c r="AW27" s="158"/>
      <c r="AX27" s="158"/>
      <c r="AY27" s="158"/>
      <c r="AZ27" s="158"/>
      <c r="BA27" s="158"/>
      <c r="BB27" s="158"/>
      <c r="BC27" s="158"/>
      <c r="BD27" s="158"/>
      <c r="BE27" s="158"/>
      <c r="BF27" s="158"/>
      <c r="BG27" s="158"/>
      <c r="BH27" s="158"/>
      <c r="BI27" s="158"/>
      <c r="BJ27" s="158"/>
      <c r="BK27" s="158"/>
      <c r="BL27" s="158"/>
      <c r="BM27" s="158"/>
      <c r="BN27" s="158"/>
      <c r="BO27" s="158"/>
      <c r="BP27" s="158"/>
      <c r="BQ27" s="158"/>
      <c r="BR27" s="158"/>
      <c r="BS27" s="158"/>
      <c r="BT27" s="158"/>
      <c r="BU27" s="158"/>
      <c r="BV27" s="158"/>
      <c r="BW27" s="158"/>
      <c r="BX27" s="158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</row>
    <row r="28" ht="12.75" customHeight="1">
      <c r="B28" s="542" t="s">
        <v>337</v>
      </c>
      <c r="C28" s="543">
        <f t="shared" ref="C28:C36" si="18">SUM(E28:N28)</f>
        <v>69359.12138</v>
      </c>
      <c r="D28" s="543">
        <f t="shared" ref="D28:D37" si="19">SUM(E28:I28)</f>
        <v>27252.54733</v>
      </c>
      <c r="E28" s="543">
        <f t="shared" ref="E28:E34" si="20">D9*$D$21</f>
        <v>4545.454545</v>
      </c>
      <c r="F28" s="543">
        <f t="shared" ref="F28:F34" si="21">E9*$E$21</f>
        <v>4958.677686</v>
      </c>
      <c r="G28" s="543">
        <f t="shared" ref="G28:G34" si="22">F9*$F$21</f>
        <v>5409.466566</v>
      </c>
      <c r="H28" s="543">
        <f t="shared" ref="H28:H34" si="23">G9*$G$21</f>
        <v>5901.236254</v>
      </c>
      <c r="I28" s="543">
        <f t="shared" ref="I28:I34" si="24">H9*$H$21</f>
        <v>6437.712277</v>
      </c>
      <c r="J28" s="543">
        <f t="shared" ref="J28:J34" si="25">I9*$I$21</f>
        <v>7022.958848</v>
      </c>
      <c r="K28" s="543">
        <f t="shared" ref="K28:K34" si="26">J9*$J$21</f>
        <v>7661.409653</v>
      </c>
      <c r="L28" s="543">
        <f t="shared" ref="L28:L34" si="27">K9*$K$21</f>
        <v>8357.901439</v>
      </c>
      <c r="M28" s="543">
        <f t="shared" ref="M28:M34" si="28">L9*$L$21</f>
        <v>9117.710661</v>
      </c>
      <c r="N28" s="554">
        <f t="shared" ref="N28:N34" si="29">M9*$M$21</f>
        <v>9946.593448</v>
      </c>
      <c r="O28" s="179"/>
      <c r="P28" s="158"/>
      <c r="Q28" s="158"/>
      <c r="R28" s="158"/>
      <c r="S28" s="158"/>
      <c r="T28" s="158"/>
      <c r="U28" s="158"/>
      <c r="V28" s="158"/>
      <c r="W28" s="158"/>
      <c r="X28" s="158"/>
      <c r="Y28" s="158"/>
      <c r="Z28" s="158"/>
      <c r="AA28" s="158"/>
      <c r="AB28" s="158"/>
      <c r="AC28" s="158"/>
      <c r="AD28" s="158"/>
      <c r="AE28" s="158"/>
      <c r="AF28" s="158"/>
      <c r="AG28" s="158"/>
      <c r="AH28" s="158"/>
      <c r="AI28" s="158"/>
      <c r="AJ28" s="158"/>
      <c r="AK28" s="158"/>
      <c r="AL28" s="158"/>
      <c r="AM28" s="158"/>
      <c r="AN28" s="158"/>
      <c r="AO28" s="158"/>
      <c r="AP28" s="158"/>
      <c r="AQ28" s="158"/>
      <c r="AR28" s="158"/>
      <c r="AS28" s="158"/>
      <c r="AT28" s="158"/>
      <c r="AU28" s="158"/>
      <c r="AV28" s="158"/>
      <c r="AW28" s="158"/>
      <c r="AX28" s="158"/>
      <c r="AY28" s="158"/>
      <c r="AZ28" s="158"/>
      <c r="BA28" s="158"/>
      <c r="BB28" s="158"/>
      <c r="BC28" s="158"/>
      <c r="BD28" s="158"/>
      <c r="BE28" s="158"/>
      <c r="BF28" s="158"/>
      <c r="BG28" s="158"/>
      <c r="BH28" s="158"/>
      <c r="BI28" s="158"/>
      <c r="BJ28" s="158"/>
      <c r="BK28" s="158"/>
      <c r="BL28" s="158"/>
      <c r="BM28" s="158"/>
      <c r="BN28" s="158"/>
      <c r="BO28" s="158"/>
      <c r="BP28" s="158"/>
      <c r="BQ28" s="158"/>
      <c r="BR28" s="158"/>
      <c r="BS28" s="158"/>
      <c r="BT28" s="158"/>
      <c r="BU28" s="158"/>
      <c r="BV28" s="158"/>
      <c r="BW28" s="158"/>
      <c r="BX28" s="158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</row>
    <row r="29" ht="12.75" customHeight="1">
      <c r="B29" s="542" t="s">
        <v>340</v>
      </c>
      <c r="C29" s="543">
        <f t="shared" si="18"/>
        <v>76295.03352</v>
      </c>
      <c r="D29" s="543">
        <f t="shared" si="19"/>
        <v>29977.80206</v>
      </c>
      <c r="E29" s="543">
        <f t="shared" si="20"/>
        <v>5000</v>
      </c>
      <c r="F29" s="543">
        <f t="shared" si="21"/>
        <v>5454.545455</v>
      </c>
      <c r="G29" s="543">
        <f t="shared" si="22"/>
        <v>5950.413223</v>
      </c>
      <c r="H29" s="543">
        <f t="shared" si="23"/>
        <v>6491.35988</v>
      </c>
      <c r="I29" s="543">
        <f t="shared" si="24"/>
        <v>7081.483505</v>
      </c>
      <c r="J29" s="543">
        <f t="shared" si="25"/>
        <v>7725.254733</v>
      </c>
      <c r="K29" s="543">
        <f t="shared" si="26"/>
        <v>8427.550618</v>
      </c>
      <c r="L29" s="543">
        <f t="shared" si="27"/>
        <v>9193.691583</v>
      </c>
      <c r="M29" s="543">
        <f t="shared" si="28"/>
        <v>10029.48173</v>
      </c>
      <c r="N29" s="554">
        <f t="shared" si="29"/>
        <v>10941.25279</v>
      </c>
      <c r="O29" s="179"/>
      <c r="P29" s="158"/>
      <c r="Q29" s="158"/>
      <c r="R29" s="158"/>
      <c r="S29" s="158"/>
      <c r="T29" s="158"/>
      <c r="U29" s="158"/>
      <c r="V29" s="158"/>
      <c r="W29" s="158"/>
      <c r="X29" s="158"/>
      <c r="Y29" s="158"/>
      <c r="Z29" s="158"/>
      <c r="AA29" s="158"/>
      <c r="AB29" s="158"/>
      <c r="AC29" s="158"/>
      <c r="AD29" s="158"/>
      <c r="AE29" s="158"/>
      <c r="AF29" s="158"/>
      <c r="AG29" s="158"/>
      <c r="AH29" s="158"/>
      <c r="AI29" s="158"/>
      <c r="AJ29" s="158"/>
      <c r="AK29" s="158"/>
      <c r="AL29" s="158"/>
      <c r="AM29" s="158"/>
      <c r="AN29" s="158"/>
      <c r="AO29" s="158"/>
      <c r="AP29" s="158"/>
      <c r="AQ29" s="158"/>
      <c r="AR29" s="158"/>
      <c r="AS29" s="158"/>
      <c r="AT29" s="158"/>
      <c r="AU29" s="158"/>
      <c r="AV29" s="158"/>
      <c r="AW29" s="158"/>
      <c r="AX29" s="158"/>
      <c r="AY29" s="158"/>
      <c r="AZ29" s="158"/>
      <c r="BA29" s="158"/>
      <c r="BB29" s="158"/>
      <c r="BC29" s="158"/>
      <c r="BD29" s="158"/>
      <c r="BE29" s="158"/>
      <c r="BF29" s="158"/>
      <c r="BG29" s="158"/>
      <c r="BH29" s="158"/>
      <c r="BI29" s="158"/>
      <c r="BJ29" s="158"/>
      <c r="BK29" s="158"/>
      <c r="BL29" s="158"/>
      <c r="BM29" s="158"/>
      <c r="BN29" s="158"/>
      <c r="BO29" s="158"/>
      <c r="BP29" s="158"/>
      <c r="BQ29" s="158"/>
      <c r="BR29" s="158"/>
      <c r="BS29" s="158"/>
      <c r="BT29" s="158"/>
      <c r="BU29" s="158"/>
      <c r="BV29" s="158"/>
      <c r="BW29" s="158"/>
      <c r="BX29" s="158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</row>
    <row r="30" ht="12.75" customHeight="1">
      <c r="B30" s="542" t="s">
        <v>342</v>
      </c>
      <c r="C30" s="543">
        <f t="shared" si="18"/>
        <v>0</v>
      </c>
      <c r="D30" s="543">
        <f t="shared" si="19"/>
        <v>0</v>
      </c>
      <c r="E30" s="543">
        <f t="shared" si="20"/>
        <v>0</v>
      </c>
      <c r="F30" s="543">
        <f t="shared" si="21"/>
        <v>0</v>
      </c>
      <c r="G30" s="543">
        <f t="shared" si="22"/>
        <v>0</v>
      </c>
      <c r="H30" s="543">
        <f t="shared" si="23"/>
        <v>0</v>
      </c>
      <c r="I30" s="543">
        <f t="shared" si="24"/>
        <v>0</v>
      </c>
      <c r="J30" s="543">
        <f t="shared" si="25"/>
        <v>0</v>
      </c>
      <c r="K30" s="543">
        <f t="shared" si="26"/>
        <v>0</v>
      </c>
      <c r="L30" s="543">
        <f t="shared" si="27"/>
        <v>0</v>
      </c>
      <c r="M30" s="543">
        <f t="shared" si="28"/>
        <v>0</v>
      </c>
      <c r="N30" s="554">
        <f t="shared" si="29"/>
        <v>0</v>
      </c>
      <c r="O30" s="179"/>
      <c r="P30" s="158"/>
      <c r="Q30" s="158"/>
      <c r="R30" s="158"/>
      <c r="S30" s="158"/>
      <c r="T30" s="158"/>
      <c r="U30" s="158"/>
      <c r="V30" s="158"/>
      <c r="W30" s="158"/>
      <c r="X30" s="158"/>
      <c r="Y30" s="158"/>
      <c r="Z30" s="158"/>
      <c r="AA30" s="158"/>
      <c r="AB30" s="158"/>
      <c r="AC30" s="158"/>
      <c r="AD30" s="158"/>
      <c r="AE30" s="158"/>
      <c r="AF30" s="158"/>
      <c r="AG30" s="158"/>
      <c r="AH30" s="158"/>
      <c r="AI30" s="158"/>
      <c r="AJ30" s="158"/>
      <c r="AK30" s="158"/>
      <c r="AL30" s="158"/>
      <c r="AM30" s="158"/>
      <c r="AN30" s="158"/>
      <c r="AO30" s="158"/>
      <c r="AP30" s="158"/>
      <c r="AQ30" s="158"/>
      <c r="AR30" s="158"/>
      <c r="AS30" s="158"/>
      <c r="AT30" s="158"/>
      <c r="AU30" s="158"/>
      <c r="AV30" s="158"/>
      <c r="AW30" s="158"/>
      <c r="AX30" s="158"/>
      <c r="AY30" s="158"/>
      <c r="AZ30" s="158"/>
      <c r="BA30" s="158"/>
      <c r="BB30" s="158"/>
      <c r="BC30" s="158"/>
      <c r="BD30" s="158"/>
      <c r="BE30" s="158"/>
      <c r="BF30" s="158"/>
      <c r="BG30" s="158"/>
      <c r="BH30" s="158"/>
      <c r="BI30" s="158"/>
      <c r="BJ30" s="158"/>
      <c r="BK30" s="158"/>
      <c r="BL30" s="158"/>
      <c r="BM30" s="158"/>
      <c r="BN30" s="158"/>
      <c r="BO30" s="158"/>
      <c r="BP30" s="158"/>
      <c r="BQ30" s="158"/>
      <c r="BR30" s="158"/>
      <c r="BS30" s="158"/>
      <c r="BT30" s="158"/>
      <c r="BU30" s="158"/>
      <c r="BV30" s="158"/>
      <c r="BW30" s="158"/>
      <c r="BX30" s="158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</row>
    <row r="31" ht="12.75" customHeight="1">
      <c r="B31" s="542" t="s">
        <v>343</v>
      </c>
      <c r="C31" s="543">
        <f t="shared" si="18"/>
        <v>447350.3621</v>
      </c>
      <c r="D31" s="543">
        <f t="shared" si="19"/>
        <v>290720.7965</v>
      </c>
      <c r="E31" s="543">
        <f t="shared" si="20"/>
        <v>136363.6364</v>
      </c>
      <c r="F31" s="543">
        <f t="shared" si="21"/>
        <v>41322.31405</v>
      </c>
      <c r="G31" s="543">
        <f t="shared" si="22"/>
        <v>39444.02705</v>
      </c>
      <c r="H31" s="543">
        <f t="shared" si="23"/>
        <v>37651.11673</v>
      </c>
      <c r="I31" s="543">
        <f t="shared" si="24"/>
        <v>35939.70233</v>
      </c>
      <c r="J31" s="543">
        <f t="shared" si="25"/>
        <v>34306.0795</v>
      </c>
      <c r="K31" s="543">
        <f t="shared" si="26"/>
        <v>32746.71225</v>
      </c>
      <c r="L31" s="543">
        <f t="shared" si="27"/>
        <v>31258.22533</v>
      </c>
      <c r="M31" s="543">
        <f t="shared" si="28"/>
        <v>29837.3969</v>
      </c>
      <c r="N31" s="554">
        <f t="shared" si="29"/>
        <v>28481.15159</v>
      </c>
      <c r="O31" s="179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  <c r="AA31" s="158"/>
      <c r="AB31" s="158"/>
      <c r="AC31" s="158"/>
      <c r="AD31" s="158"/>
      <c r="AE31" s="158"/>
      <c r="AF31" s="158"/>
      <c r="AG31" s="158"/>
      <c r="AH31" s="158"/>
      <c r="AI31" s="158"/>
      <c r="AJ31" s="158"/>
      <c r="AK31" s="158"/>
      <c r="AL31" s="158"/>
      <c r="AM31" s="158"/>
      <c r="AN31" s="158"/>
      <c r="AO31" s="158"/>
      <c r="AP31" s="158"/>
      <c r="AQ31" s="158"/>
      <c r="AR31" s="158"/>
      <c r="AS31" s="158"/>
      <c r="AT31" s="158"/>
      <c r="AU31" s="158"/>
      <c r="AV31" s="158"/>
      <c r="AW31" s="158"/>
      <c r="AX31" s="158"/>
      <c r="AY31" s="158"/>
      <c r="AZ31" s="158"/>
      <c r="BA31" s="158"/>
      <c r="BB31" s="158"/>
      <c r="BC31" s="158"/>
      <c r="BD31" s="158"/>
      <c r="BE31" s="158"/>
      <c r="BF31" s="158"/>
      <c r="BG31" s="158"/>
      <c r="BH31" s="158"/>
      <c r="BI31" s="158"/>
      <c r="BJ31" s="158"/>
      <c r="BK31" s="158"/>
      <c r="BL31" s="158"/>
      <c r="BM31" s="158"/>
      <c r="BN31" s="158"/>
      <c r="BO31" s="158"/>
      <c r="BP31" s="158"/>
      <c r="BQ31" s="158"/>
      <c r="BR31" s="158"/>
      <c r="BS31" s="158"/>
      <c r="BT31" s="158"/>
      <c r="BU31" s="158"/>
      <c r="BV31" s="158"/>
      <c r="BW31" s="158"/>
      <c r="BX31" s="158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</row>
    <row r="32" ht="12.75" customHeight="1">
      <c r="B32" s="542" t="s">
        <v>344</v>
      </c>
      <c r="C32" s="543">
        <f t="shared" si="18"/>
        <v>0</v>
      </c>
      <c r="D32" s="543">
        <f t="shared" si="19"/>
        <v>0</v>
      </c>
      <c r="E32" s="543">
        <f t="shared" si="20"/>
        <v>0</v>
      </c>
      <c r="F32" s="543">
        <f t="shared" si="21"/>
        <v>0</v>
      </c>
      <c r="G32" s="543">
        <f t="shared" si="22"/>
        <v>0</v>
      </c>
      <c r="H32" s="543">
        <f t="shared" si="23"/>
        <v>0</v>
      </c>
      <c r="I32" s="543">
        <f t="shared" si="24"/>
        <v>0</v>
      </c>
      <c r="J32" s="543">
        <f t="shared" si="25"/>
        <v>0</v>
      </c>
      <c r="K32" s="543">
        <f t="shared" si="26"/>
        <v>0</v>
      </c>
      <c r="L32" s="543">
        <f t="shared" si="27"/>
        <v>0</v>
      </c>
      <c r="M32" s="543">
        <f t="shared" si="28"/>
        <v>0</v>
      </c>
      <c r="N32" s="554">
        <f t="shared" si="29"/>
        <v>0</v>
      </c>
      <c r="O32" s="179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  <c r="AA32" s="158"/>
      <c r="AB32" s="158"/>
      <c r="AC32" s="158"/>
      <c r="AD32" s="158"/>
      <c r="AE32" s="158"/>
      <c r="AF32" s="158"/>
      <c r="AG32" s="158"/>
      <c r="AH32" s="158"/>
      <c r="AI32" s="158"/>
      <c r="AJ32" s="158"/>
      <c r="AK32" s="158"/>
      <c r="AL32" s="158"/>
      <c r="AM32" s="158"/>
      <c r="AN32" s="158"/>
      <c r="AO32" s="158"/>
      <c r="AP32" s="158"/>
      <c r="AQ32" s="158"/>
      <c r="AR32" s="158"/>
      <c r="AS32" s="158"/>
      <c r="AT32" s="158"/>
      <c r="AU32" s="158"/>
      <c r="AV32" s="158"/>
      <c r="AW32" s="158"/>
      <c r="AX32" s="158"/>
      <c r="AY32" s="158"/>
      <c r="AZ32" s="158"/>
      <c r="BA32" s="158"/>
      <c r="BB32" s="158"/>
      <c r="BC32" s="158"/>
      <c r="BD32" s="158"/>
      <c r="BE32" s="158"/>
      <c r="BF32" s="158"/>
      <c r="BG32" s="158"/>
      <c r="BH32" s="158"/>
      <c r="BI32" s="158"/>
      <c r="BJ32" s="158"/>
      <c r="BK32" s="158"/>
      <c r="BL32" s="158"/>
      <c r="BM32" s="158"/>
      <c r="BN32" s="158"/>
      <c r="BO32" s="158"/>
      <c r="BP32" s="158"/>
      <c r="BQ32" s="158"/>
      <c r="BR32" s="158"/>
      <c r="BS32" s="158"/>
      <c r="BT32" s="158"/>
      <c r="BU32" s="158"/>
      <c r="BV32" s="158"/>
      <c r="BW32" s="158"/>
      <c r="BX32" s="158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</row>
    <row r="33" ht="12.75" customHeight="1">
      <c r="B33" s="542" t="s">
        <v>353</v>
      </c>
      <c r="C33" s="543">
        <f t="shared" si="18"/>
        <v>13959397.53</v>
      </c>
      <c r="D33" s="543">
        <f t="shared" si="19"/>
        <v>2487749.409</v>
      </c>
      <c r="E33" s="543">
        <f t="shared" si="20"/>
        <v>275454.5455</v>
      </c>
      <c r="F33" s="543">
        <f t="shared" si="21"/>
        <v>250413.2231</v>
      </c>
      <c r="G33" s="543">
        <f t="shared" si="22"/>
        <v>385424.4929</v>
      </c>
      <c r="H33" s="543">
        <f t="shared" si="23"/>
        <v>637251.5539</v>
      </c>
      <c r="I33" s="543">
        <f t="shared" si="24"/>
        <v>939205.5933</v>
      </c>
      <c r="J33" s="543">
        <f t="shared" si="25"/>
        <v>1297635.249</v>
      </c>
      <c r="K33" s="543">
        <f t="shared" si="26"/>
        <v>1719691.381</v>
      </c>
      <c r="L33" s="543">
        <f t="shared" si="27"/>
        <v>2213414.801</v>
      </c>
      <c r="M33" s="543">
        <f t="shared" si="28"/>
        <v>2787833.854</v>
      </c>
      <c r="N33" s="554">
        <f t="shared" si="29"/>
        <v>3453072.836</v>
      </c>
      <c r="O33" s="179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  <c r="AA33" s="158"/>
      <c r="AB33" s="158"/>
      <c r="AC33" s="158"/>
      <c r="AD33" s="158"/>
      <c r="AE33" s="158"/>
      <c r="AF33" s="158"/>
      <c r="AG33" s="158"/>
      <c r="AH33" s="158"/>
      <c r="AI33" s="158"/>
      <c r="AJ33" s="158"/>
      <c r="AK33" s="158"/>
      <c r="AL33" s="158"/>
      <c r="AM33" s="158"/>
      <c r="AN33" s="158"/>
      <c r="AO33" s="158"/>
      <c r="AP33" s="158"/>
      <c r="AQ33" s="158"/>
      <c r="AR33" s="158"/>
      <c r="AS33" s="158"/>
      <c r="AT33" s="158"/>
      <c r="AU33" s="158"/>
      <c r="AV33" s="158"/>
      <c r="AW33" s="158"/>
      <c r="AX33" s="158"/>
      <c r="AY33" s="158"/>
      <c r="AZ33" s="158"/>
      <c r="BA33" s="158"/>
      <c r="BB33" s="158"/>
      <c r="BC33" s="158"/>
      <c r="BD33" s="158"/>
      <c r="BE33" s="158"/>
      <c r="BF33" s="158"/>
      <c r="BG33" s="158"/>
      <c r="BH33" s="158"/>
      <c r="BI33" s="158"/>
      <c r="BJ33" s="158"/>
      <c r="BK33" s="158"/>
      <c r="BL33" s="158"/>
      <c r="BM33" s="158"/>
      <c r="BN33" s="158"/>
      <c r="BO33" s="158"/>
      <c r="BP33" s="158"/>
      <c r="BQ33" s="158"/>
      <c r="BR33" s="158"/>
      <c r="BS33" s="158"/>
      <c r="BT33" s="158"/>
      <c r="BU33" s="158"/>
      <c r="BV33" s="158"/>
      <c r="BW33" s="158"/>
      <c r="BX33" s="158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</row>
    <row r="34" ht="12.75" customHeight="1">
      <c r="B34" s="542" t="s">
        <v>354</v>
      </c>
      <c r="C34" s="543">
        <f t="shared" si="18"/>
        <v>1126302.873</v>
      </c>
      <c r="D34" s="543">
        <f t="shared" si="19"/>
        <v>668211.9597</v>
      </c>
      <c r="E34" s="543">
        <f t="shared" si="20"/>
        <v>154545.4545</v>
      </c>
      <c r="F34" s="543">
        <f t="shared" si="21"/>
        <v>143305.7851</v>
      </c>
      <c r="G34" s="543">
        <f t="shared" si="22"/>
        <v>132883.5462</v>
      </c>
      <c r="H34" s="543">
        <f t="shared" si="23"/>
        <v>123219.2883</v>
      </c>
      <c r="I34" s="543">
        <f t="shared" si="24"/>
        <v>114257.8855</v>
      </c>
      <c r="J34" s="543">
        <f t="shared" si="25"/>
        <v>105948.2211</v>
      </c>
      <c r="K34" s="543">
        <f t="shared" si="26"/>
        <v>98242.89594</v>
      </c>
      <c r="L34" s="543">
        <f t="shared" si="27"/>
        <v>91097.95805</v>
      </c>
      <c r="M34" s="543">
        <f t="shared" si="28"/>
        <v>84472.65201</v>
      </c>
      <c r="N34" s="554">
        <f t="shared" si="29"/>
        <v>78329.18641</v>
      </c>
      <c r="O34" s="179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  <c r="AA34" s="158"/>
      <c r="AB34" s="158"/>
      <c r="AC34" s="158"/>
      <c r="AD34" s="158"/>
      <c r="AE34" s="158"/>
      <c r="AF34" s="158"/>
      <c r="AG34" s="158"/>
      <c r="AH34" s="158"/>
      <c r="AI34" s="158"/>
      <c r="AJ34" s="158"/>
      <c r="AK34" s="158"/>
      <c r="AL34" s="158"/>
      <c r="AM34" s="158"/>
      <c r="AN34" s="158"/>
      <c r="AO34" s="158"/>
      <c r="AP34" s="158"/>
      <c r="AQ34" s="158"/>
      <c r="AR34" s="158"/>
      <c r="AS34" s="158"/>
      <c r="AT34" s="158"/>
      <c r="AU34" s="158"/>
      <c r="AV34" s="158"/>
      <c r="AW34" s="158"/>
      <c r="AX34" s="158"/>
      <c r="AY34" s="158"/>
      <c r="AZ34" s="158"/>
      <c r="BA34" s="158"/>
      <c r="BB34" s="158"/>
      <c r="BC34" s="158"/>
      <c r="BD34" s="158"/>
      <c r="BE34" s="158"/>
      <c r="BF34" s="158"/>
      <c r="BG34" s="158"/>
      <c r="BH34" s="158"/>
      <c r="BI34" s="158"/>
      <c r="BJ34" s="158"/>
      <c r="BK34" s="158"/>
      <c r="BL34" s="158"/>
      <c r="BM34" s="158"/>
      <c r="BN34" s="158"/>
      <c r="BO34" s="158"/>
      <c r="BP34" s="158"/>
      <c r="BQ34" s="158"/>
      <c r="BR34" s="158"/>
      <c r="BS34" s="158"/>
      <c r="BT34" s="158"/>
      <c r="BU34" s="158"/>
      <c r="BV34" s="158"/>
      <c r="BW34" s="158"/>
      <c r="BX34" s="158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</row>
    <row r="35" ht="12.75" customHeight="1">
      <c r="B35" s="542" t="s">
        <v>438</v>
      </c>
      <c r="C35" s="543">
        <f t="shared" si="18"/>
        <v>31536480.45</v>
      </c>
      <c r="D35" s="543">
        <f t="shared" si="19"/>
        <v>18709934.87</v>
      </c>
      <c r="E35" s="543">
        <f t="shared" ref="E35:E36" si="30">D17*$D$21</f>
        <v>4327272.727</v>
      </c>
      <c r="F35" s="543">
        <f t="shared" ref="F35:F36" si="31">E17*$E$21</f>
        <v>4012561.983</v>
      </c>
      <c r="G35" s="543">
        <f t="shared" ref="G35:G36" si="32">F17*$F$21</f>
        <v>3720739.294</v>
      </c>
      <c r="H35" s="543">
        <f t="shared" ref="H35:H36" si="33">G17*$G$21</f>
        <v>3450140.072</v>
      </c>
      <c r="I35" s="543">
        <f t="shared" ref="I35:I36" si="34">H17*$H$21</f>
        <v>3199220.794</v>
      </c>
      <c r="J35" s="543">
        <f t="shared" ref="J35:J36" si="35">I17*$I$21</f>
        <v>2966550.191</v>
      </c>
      <c r="K35" s="543">
        <f t="shared" ref="K35:K36" si="36">J17*$J$21</f>
        <v>2750801.086</v>
      </c>
      <c r="L35" s="543">
        <f t="shared" ref="L35:L36" si="37">K17*$K$21</f>
        <v>2550742.826</v>
      </c>
      <c r="M35" s="543">
        <f t="shared" ref="M35:M36" si="38">L17*$L$21</f>
        <v>2365234.256</v>
      </c>
      <c r="N35" s="554">
        <f t="shared" ref="N35:N36" si="39">M17*$M$21</f>
        <v>2193217.22</v>
      </c>
      <c r="O35" s="179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  <c r="AA35" s="158"/>
      <c r="AB35" s="158"/>
      <c r="AC35" s="158"/>
      <c r="AD35" s="158"/>
      <c r="AE35" s="158"/>
      <c r="AF35" s="158"/>
      <c r="AG35" s="158"/>
      <c r="AH35" s="158"/>
      <c r="AI35" s="158"/>
      <c r="AJ35" s="158"/>
      <c r="AK35" s="158"/>
      <c r="AL35" s="158"/>
      <c r="AM35" s="158"/>
      <c r="AN35" s="158"/>
      <c r="AO35" s="158"/>
      <c r="AP35" s="158"/>
      <c r="AQ35" s="158"/>
      <c r="AR35" s="158"/>
      <c r="AS35" s="158"/>
      <c r="AT35" s="158"/>
      <c r="AU35" s="158"/>
      <c r="AV35" s="158"/>
      <c r="AW35" s="158"/>
      <c r="AX35" s="158"/>
      <c r="AY35" s="158"/>
      <c r="AZ35" s="158"/>
      <c r="BA35" s="158"/>
      <c r="BB35" s="158"/>
      <c r="BC35" s="158"/>
      <c r="BD35" s="158"/>
      <c r="BE35" s="158"/>
      <c r="BF35" s="158"/>
      <c r="BG35" s="158"/>
      <c r="BH35" s="158"/>
      <c r="BI35" s="158"/>
      <c r="BJ35" s="158"/>
      <c r="BK35" s="158"/>
      <c r="BL35" s="158"/>
      <c r="BM35" s="158"/>
      <c r="BN35" s="158"/>
      <c r="BO35" s="158"/>
      <c r="BP35" s="158"/>
      <c r="BQ35" s="158"/>
      <c r="BR35" s="158"/>
      <c r="BS35" s="158"/>
      <c r="BT35" s="158"/>
      <c r="BU35" s="158"/>
      <c r="BV35" s="158"/>
      <c r="BW35" s="158"/>
      <c r="BX35" s="158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</row>
    <row r="36" ht="12.75" customHeight="1">
      <c r="B36" s="542" t="s">
        <v>400</v>
      </c>
      <c r="C36" s="543">
        <f t="shared" si="18"/>
        <v>47215185.37</v>
      </c>
      <c r="D36" s="543">
        <f t="shared" si="19"/>
        <v>22213847.39</v>
      </c>
      <c r="E36" s="543">
        <f t="shared" si="30"/>
        <v>4903181.818</v>
      </c>
      <c r="F36" s="543">
        <f t="shared" si="31"/>
        <v>4458016.529</v>
      </c>
      <c r="G36" s="543">
        <f t="shared" si="32"/>
        <v>4289851.24</v>
      </c>
      <c r="H36" s="543">
        <f t="shared" si="33"/>
        <v>4260654.627</v>
      </c>
      <c r="I36" s="543">
        <f t="shared" si="34"/>
        <v>4302143.171</v>
      </c>
      <c r="J36" s="543">
        <f t="shared" si="35"/>
        <v>4419187.955</v>
      </c>
      <c r="K36" s="543">
        <f t="shared" si="36"/>
        <v>4617571.035</v>
      </c>
      <c r="L36" s="543">
        <f t="shared" si="37"/>
        <v>4904065.403</v>
      </c>
      <c r="M36" s="543">
        <f t="shared" si="38"/>
        <v>5286525.352</v>
      </c>
      <c r="N36" s="554">
        <f t="shared" si="39"/>
        <v>5773988.24</v>
      </c>
      <c r="O36" s="179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  <c r="AA36" s="158"/>
      <c r="AB36" s="158"/>
      <c r="AC36" s="158"/>
      <c r="AD36" s="158"/>
      <c r="AE36" s="158"/>
      <c r="AF36" s="158"/>
      <c r="AG36" s="158"/>
      <c r="AH36" s="158"/>
      <c r="AI36" s="158"/>
      <c r="AJ36" s="158"/>
      <c r="AK36" s="158"/>
      <c r="AL36" s="158"/>
      <c r="AM36" s="158"/>
      <c r="AN36" s="158"/>
      <c r="AO36" s="158"/>
      <c r="AP36" s="158"/>
      <c r="AQ36" s="158"/>
      <c r="AR36" s="158"/>
      <c r="AS36" s="158"/>
      <c r="AT36" s="158"/>
      <c r="AU36" s="158"/>
      <c r="AV36" s="158"/>
      <c r="AW36" s="158"/>
      <c r="AX36" s="158"/>
      <c r="AY36" s="158"/>
      <c r="AZ36" s="158"/>
      <c r="BA36" s="158"/>
      <c r="BB36" s="158"/>
      <c r="BC36" s="158"/>
      <c r="BD36" s="158"/>
      <c r="BE36" s="158"/>
      <c r="BF36" s="158"/>
      <c r="BG36" s="158"/>
      <c r="BH36" s="158"/>
      <c r="BI36" s="158"/>
      <c r="BJ36" s="158"/>
      <c r="BK36" s="158"/>
      <c r="BL36" s="158"/>
      <c r="BM36" s="158"/>
      <c r="BN36" s="158"/>
      <c r="BO36" s="158"/>
      <c r="BP36" s="158"/>
      <c r="BQ36" s="158"/>
      <c r="BR36" s="158"/>
      <c r="BS36" s="158"/>
      <c r="BT36" s="158"/>
      <c r="BU36" s="158"/>
      <c r="BV36" s="158"/>
      <c r="BW36" s="158"/>
      <c r="BX36" s="158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</row>
    <row r="37" ht="12.75" customHeight="1">
      <c r="B37" s="542" t="s">
        <v>437</v>
      </c>
      <c r="C37" s="543">
        <f>SUM(C28:C34)</f>
        <v>15678704.92</v>
      </c>
      <c r="D37" s="543">
        <f t="shared" si="19"/>
        <v>3503912.514</v>
      </c>
      <c r="E37" s="543">
        <f>D16*$D$21</f>
        <v>575909.0909</v>
      </c>
      <c r="F37" s="543">
        <f>E16*$E$21</f>
        <v>445454.5455</v>
      </c>
      <c r="G37" s="543">
        <f>F16*$F$21</f>
        <v>569111.9459</v>
      </c>
      <c r="H37" s="543">
        <f>G16*$G$21</f>
        <v>810514.555</v>
      </c>
      <c r="I37" s="543">
        <f>H16*$H$21</f>
        <v>1102922.377</v>
      </c>
      <c r="J37" s="543">
        <f>I16*$I$21</f>
        <v>1452637.764</v>
      </c>
      <c r="K37" s="543">
        <f>J16*$J$21</f>
        <v>1866769.949</v>
      </c>
      <c r="L37" s="543">
        <f>K16*$K$21</f>
        <v>2353322.578</v>
      </c>
      <c r="M37" s="543">
        <f>L16*$L$21</f>
        <v>2921291.096</v>
      </c>
      <c r="N37" s="554">
        <f>M16*$M$21</f>
        <v>3580771.02</v>
      </c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  <c r="AA37" s="158"/>
      <c r="AB37" s="158"/>
      <c r="AC37" s="158"/>
      <c r="AD37" s="158"/>
      <c r="AE37" s="158"/>
      <c r="AF37" s="158"/>
      <c r="AG37" s="158"/>
      <c r="AH37" s="158"/>
      <c r="AI37" s="158"/>
      <c r="AJ37" s="158"/>
      <c r="AK37" s="158"/>
      <c r="AL37" s="158"/>
      <c r="AM37" s="158"/>
      <c r="AN37" s="158"/>
      <c r="AO37" s="158"/>
      <c r="AP37" s="158"/>
      <c r="AQ37" s="158"/>
      <c r="AR37" s="158"/>
      <c r="AS37" s="158"/>
      <c r="AT37" s="158"/>
      <c r="AU37" s="158"/>
      <c r="AV37" s="158"/>
      <c r="AW37" s="158"/>
      <c r="AX37" s="158"/>
      <c r="AY37" s="158"/>
      <c r="AZ37" s="158"/>
      <c r="BA37" s="158"/>
      <c r="BB37" s="158"/>
      <c r="BC37" s="158"/>
      <c r="BD37" s="158"/>
      <c r="BE37" s="158"/>
      <c r="BF37" s="158"/>
      <c r="BG37" s="158"/>
      <c r="BH37" s="158"/>
      <c r="BI37" s="158"/>
      <c r="BJ37" s="158"/>
      <c r="BK37" s="158"/>
      <c r="BL37" s="158"/>
      <c r="BM37" s="158"/>
      <c r="BN37" s="158"/>
      <c r="BO37" s="158"/>
      <c r="BP37" s="158"/>
      <c r="BQ37" s="158"/>
      <c r="BR37" s="158"/>
      <c r="BS37" s="158"/>
      <c r="BT37" s="158"/>
      <c r="BU37" s="158"/>
      <c r="BV37" s="158"/>
      <c r="BW37" s="158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</row>
    <row r="38" ht="12.75" customHeight="1">
      <c r="B38" s="1"/>
      <c r="C38" s="158"/>
      <c r="D38" s="158"/>
      <c r="E38" s="158"/>
      <c r="F38" s="158"/>
      <c r="G38" s="158"/>
      <c r="H38" s="158"/>
      <c r="I38" s="158"/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  <c r="AA38" s="158"/>
      <c r="AB38" s="158"/>
      <c r="AC38" s="158"/>
      <c r="AD38" s="158"/>
      <c r="AE38" s="158"/>
      <c r="AF38" s="158"/>
      <c r="AG38" s="158"/>
      <c r="AH38" s="158"/>
      <c r="AI38" s="158"/>
      <c r="AJ38" s="158"/>
      <c r="AK38" s="158"/>
      <c r="AL38" s="158"/>
      <c r="AM38" s="158"/>
      <c r="AN38" s="158"/>
      <c r="AO38" s="158"/>
      <c r="AP38" s="158"/>
      <c r="AQ38" s="158"/>
      <c r="AR38" s="158"/>
      <c r="AS38" s="158"/>
      <c r="AT38" s="158"/>
      <c r="AU38" s="158"/>
      <c r="AV38" s="158"/>
      <c r="AW38" s="158"/>
      <c r="AX38" s="158"/>
      <c r="AY38" s="158"/>
      <c r="AZ38" s="158"/>
      <c r="BA38" s="158"/>
      <c r="BB38" s="158"/>
      <c r="BC38" s="158"/>
      <c r="BD38" s="158"/>
      <c r="BE38" s="158"/>
      <c r="BF38" s="158"/>
      <c r="BG38" s="158"/>
      <c r="BH38" s="158"/>
      <c r="BI38" s="158"/>
      <c r="BJ38" s="158"/>
      <c r="BK38" s="158"/>
      <c r="BL38" s="158"/>
      <c r="BM38" s="158"/>
      <c r="BN38" s="158"/>
      <c r="BO38" s="158"/>
      <c r="BP38" s="158"/>
      <c r="BQ38" s="158"/>
      <c r="BR38" s="158"/>
      <c r="BS38" s="158"/>
      <c r="BT38" s="158"/>
      <c r="BU38" s="158"/>
      <c r="BV38" s="158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</row>
    <row r="39" ht="12.75" customHeight="1">
      <c r="B39" s="1"/>
      <c r="C39" s="158"/>
      <c r="D39" s="158"/>
      <c r="E39" s="158"/>
      <c r="F39" s="158"/>
      <c r="G39" s="158"/>
      <c r="H39" s="158"/>
      <c r="I39" s="158"/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  <c r="AA39" s="158"/>
      <c r="AB39" s="158"/>
      <c r="AC39" s="158"/>
      <c r="AD39" s="158"/>
      <c r="AE39" s="158"/>
      <c r="AF39" s="158"/>
      <c r="AG39" s="158"/>
      <c r="AH39" s="158"/>
      <c r="AI39" s="158"/>
      <c r="AJ39" s="158"/>
      <c r="AK39" s="158"/>
      <c r="AL39" s="158"/>
      <c r="AM39" s="158"/>
      <c r="AN39" s="158"/>
      <c r="AO39" s="158"/>
      <c r="AP39" s="158"/>
      <c r="AQ39" s="158"/>
      <c r="AR39" s="158"/>
      <c r="AS39" s="158"/>
      <c r="AT39" s="158"/>
      <c r="AU39" s="158"/>
      <c r="AV39" s="158"/>
      <c r="AW39" s="158"/>
      <c r="AX39" s="158"/>
      <c r="AY39" s="158"/>
      <c r="AZ39" s="158"/>
      <c r="BA39" s="158"/>
      <c r="BB39" s="158"/>
      <c r="BC39" s="158"/>
      <c r="BD39" s="158"/>
      <c r="BE39" s="158"/>
      <c r="BF39" s="158"/>
      <c r="BG39" s="158"/>
      <c r="BH39" s="158"/>
      <c r="BI39" s="158"/>
      <c r="BJ39" s="158"/>
      <c r="BK39" s="158"/>
      <c r="BL39" s="158"/>
      <c r="BM39" s="158"/>
      <c r="BN39" s="158"/>
      <c r="BO39" s="158"/>
      <c r="BP39" s="158"/>
      <c r="BQ39" s="158"/>
      <c r="BR39" s="158"/>
      <c r="BS39" s="158"/>
      <c r="BT39" s="158"/>
      <c r="BU39" s="158"/>
      <c r="BV39" s="158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</row>
    <row r="40" ht="12.75" customHeight="1">
      <c r="B40" s="1"/>
      <c r="C40" s="158"/>
      <c r="D40" s="158"/>
      <c r="E40" s="158"/>
      <c r="F40" s="158"/>
      <c r="G40" s="158"/>
      <c r="H40" s="158"/>
      <c r="I40" s="158"/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  <c r="AA40" s="158"/>
      <c r="AB40" s="158"/>
      <c r="AC40" s="158"/>
      <c r="AD40" s="158"/>
      <c r="AE40" s="158"/>
      <c r="AF40" s="158"/>
      <c r="AG40" s="158"/>
      <c r="AH40" s="158"/>
      <c r="AI40" s="158"/>
      <c r="AJ40" s="158"/>
      <c r="AK40" s="158"/>
      <c r="AL40" s="158"/>
      <c r="AM40" s="158"/>
      <c r="AN40" s="158"/>
      <c r="AO40" s="158"/>
      <c r="AP40" s="158"/>
      <c r="AQ40" s="158"/>
      <c r="AR40" s="158"/>
      <c r="AS40" s="158"/>
      <c r="AT40" s="158"/>
      <c r="AU40" s="158"/>
      <c r="AV40" s="158"/>
      <c r="AW40" s="158"/>
      <c r="AX40" s="158"/>
      <c r="AY40" s="158"/>
      <c r="AZ40" s="158"/>
      <c r="BA40" s="158"/>
      <c r="BB40" s="158"/>
      <c r="BC40" s="158"/>
      <c r="BD40" s="158"/>
      <c r="BE40" s="158"/>
      <c r="BF40" s="158"/>
      <c r="BG40" s="158"/>
      <c r="BH40" s="158"/>
      <c r="BI40" s="158"/>
      <c r="BJ40" s="158"/>
      <c r="BK40" s="158"/>
      <c r="BL40" s="158"/>
      <c r="BM40" s="158"/>
      <c r="BN40" s="158"/>
      <c r="BO40" s="158"/>
      <c r="BP40" s="158"/>
      <c r="BQ40" s="158"/>
      <c r="BR40" s="158"/>
      <c r="BS40" s="158"/>
      <c r="BT40" s="158"/>
      <c r="BU40" s="158"/>
      <c r="BV40" s="158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</row>
    <row r="41" ht="12.75" customHeight="1">
      <c r="B41" s="1"/>
      <c r="C41" s="158"/>
      <c r="D41" s="158"/>
      <c r="E41" s="158"/>
      <c r="F41" s="158"/>
      <c r="G41" s="158"/>
      <c r="H41" s="158"/>
      <c r="I41" s="158"/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  <c r="AA41" s="158"/>
      <c r="AB41" s="158"/>
      <c r="AC41" s="158"/>
      <c r="AD41" s="158"/>
      <c r="AE41" s="158"/>
      <c r="AF41" s="158"/>
      <c r="AG41" s="158"/>
      <c r="AH41" s="158"/>
      <c r="AI41" s="158"/>
      <c r="AJ41" s="158"/>
      <c r="AK41" s="158"/>
      <c r="AL41" s="158"/>
      <c r="AM41" s="158"/>
      <c r="AN41" s="158"/>
      <c r="AO41" s="158"/>
      <c r="AP41" s="158"/>
      <c r="AQ41" s="158"/>
      <c r="AR41" s="158"/>
      <c r="AS41" s="158"/>
      <c r="AT41" s="158"/>
      <c r="AU41" s="158"/>
      <c r="AV41" s="158"/>
      <c r="AW41" s="158"/>
      <c r="AX41" s="158"/>
      <c r="AY41" s="158"/>
      <c r="AZ41" s="158"/>
      <c r="BA41" s="158"/>
      <c r="BB41" s="158"/>
      <c r="BC41" s="158"/>
      <c r="BD41" s="158"/>
      <c r="BE41" s="158"/>
      <c r="BF41" s="158"/>
      <c r="BG41" s="158"/>
      <c r="BH41" s="158"/>
      <c r="BI41" s="158"/>
      <c r="BJ41" s="158"/>
      <c r="BK41" s="158"/>
      <c r="BL41" s="158"/>
      <c r="BM41" s="158"/>
      <c r="BN41" s="158"/>
      <c r="BO41" s="158"/>
      <c r="BP41" s="158"/>
      <c r="BQ41" s="158"/>
      <c r="BR41" s="158"/>
      <c r="BS41" s="158"/>
      <c r="BT41" s="158"/>
      <c r="BU41" s="158"/>
      <c r="BV41" s="158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</row>
    <row r="42" ht="12.75" customHeight="1">
      <c r="B42" s="1"/>
      <c r="C42" s="158"/>
      <c r="D42" s="158"/>
      <c r="E42" s="158"/>
      <c r="F42" s="158"/>
      <c r="G42" s="158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  <c r="AA42" s="158"/>
      <c r="AB42" s="158"/>
      <c r="AC42" s="158"/>
      <c r="AD42" s="158"/>
      <c r="AE42" s="158"/>
      <c r="AF42" s="158"/>
      <c r="AG42" s="158"/>
      <c r="AH42" s="158"/>
      <c r="AI42" s="158"/>
      <c r="AJ42" s="158"/>
      <c r="AK42" s="158"/>
      <c r="AL42" s="158"/>
      <c r="AM42" s="158"/>
      <c r="AN42" s="158"/>
      <c r="AO42" s="158"/>
      <c r="AP42" s="158"/>
      <c r="AQ42" s="158"/>
      <c r="AR42" s="158"/>
      <c r="AS42" s="158"/>
      <c r="AT42" s="158"/>
      <c r="AU42" s="158"/>
      <c r="AV42" s="158"/>
      <c r="AW42" s="158"/>
      <c r="AX42" s="158"/>
      <c r="AY42" s="158"/>
      <c r="AZ42" s="158"/>
      <c r="BA42" s="158"/>
      <c r="BB42" s="158"/>
      <c r="BC42" s="158"/>
      <c r="BD42" s="158"/>
      <c r="BE42" s="158"/>
      <c r="BF42" s="158"/>
      <c r="BG42" s="158"/>
      <c r="BH42" s="158"/>
      <c r="BI42" s="158"/>
      <c r="BJ42" s="158"/>
      <c r="BK42" s="158"/>
      <c r="BL42" s="158"/>
      <c r="BM42" s="158"/>
      <c r="BN42" s="158"/>
      <c r="BO42" s="158"/>
      <c r="BP42" s="158"/>
      <c r="BQ42" s="158"/>
      <c r="BR42" s="158"/>
      <c r="BS42" s="158"/>
      <c r="BT42" s="158"/>
      <c r="BU42" s="158"/>
      <c r="BV42" s="158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</row>
    <row r="43" ht="12.75" customHeight="1">
      <c r="B43" s="1"/>
      <c r="C43" s="158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  <c r="AA43" s="158"/>
      <c r="AB43" s="158"/>
      <c r="AC43" s="158"/>
      <c r="AD43" s="158"/>
      <c r="AE43" s="158"/>
      <c r="AF43" s="158"/>
      <c r="AG43" s="158"/>
      <c r="AH43" s="158"/>
      <c r="AI43" s="158"/>
      <c r="AJ43" s="158"/>
      <c r="AK43" s="158"/>
      <c r="AL43" s="158"/>
      <c r="AM43" s="158"/>
      <c r="AN43" s="158"/>
      <c r="AO43" s="158"/>
      <c r="AP43" s="158"/>
      <c r="AQ43" s="158"/>
      <c r="AR43" s="158"/>
      <c r="AS43" s="158"/>
      <c r="AT43" s="158"/>
      <c r="AU43" s="158"/>
      <c r="AV43" s="158"/>
      <c r="AW43" s="158"/>
      <c r="AX43" s="158"/>
      <c r="AY43" s="158"/>
      <c r="AZ43" s="158"/>
      <c r="BA43" s="158"/>
      <c r="BB43" s="158"/>
      <c r="BC43" s="158"/>
      <c r="BD43" s="158"/>
      <c r="BE43" s="158"/>
      <c r="BF43" s="158"/>
      <c r="BG43" s="158"/>
      <c r="BH43" s="158"/>
      <c r="BI43" s="158"/>
      <c r="BJ43" s="158"/>
      <c r="BK43" s="158"/>
      <c r="BL43" s="158"/>
      <c r="BM43" s="158"/>
      <c r="BN43" s="158"/>
      <c r="BO43" s="158"/>
      <c r="BP43" s="158"/>
      <c r="BQ43" s="158"/>
      <c r="BR43" s="158"/>
      <c r="BS43" s="158"/>
      <c r="BT43" s="158"/>
      <c r="BU43" s="158"/>
      <c r="BV43" s="158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</row>
    <row r="44" ht="12.75" customHeight="1">
      <c r="B44" s="1"/>
      <c r="C44" s="158"/>
      <c r="D44" s="158"/>
      <c r="E44" s="158"/>
      <c r="F44" s="158"/>
      <c r="G44" s="158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  <c r="AA44" s="158"/>
      <c r="AB44" s="158"/>
      <c r="AC44" s="158"/>
      <c r="AD44" s="158"/>
      <c r="AE44" s="158"/>
      <c r="AF44" s="158"/>
      <c r="AG44" s="158"/>
      <c r="AH44" s="158"/>
      <c r="AI44" s="158"/>
      <c r="AJ44" s="158"/>
      <c r="AK44" s="158"/>
      <c r="AL44" s="158"/>
      <c r="AM44" s="158"/>
      <c r="AN44" s="158"/>
      <c r="AO44" s="158"/>
      <c r="AP44" s="158"/>
      <c r="AQ44" s="158"/>
      <c r="AR44" s="158"/>
      <c r="AS44" s="158"/>
      <c r="AT44" s="158"/>
      <c r="AU44" s="158"/>
      <c r="AV44" s="158"/>
      <c r="AW44" s="158"/>
      <c r="AX44" s="158"/>
      <c r="AY44" s="158"/>
      <c r="AZ44" s="158"/>
      <c r="BA44" s="158"/>
      <c r="BB44" s="158"/>
      <c r="BC44" s="158"/>
      <c r="BD44" s="158"/>
      <c r="BE44" s="158"/>
      <c r="BF44" s="158"/>
      <c r="BG44" s="158"/>
      <c r="BH44" s="158"/>
      <c r="BI44" s="158"/>
      <c r="BJ44" s="158"/>
      <c r="BK44" s="158"/>
      <c r="BL44" s="158"/>
      <c r="BM44" s="158"/>
      <c r="BN44" s="158"/>
      <c r="BO44" s="158"/>
      <c r="BP44" s="158"/>
      <c r="BQ44" s="158"/>
      <c r="BR44" s="158"/>
      <c r="BS44" s="158"/>
      <c r="BT44" s="158"/>
      <c r="BU44" s="158"/>
      <c r="BV44" s="158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</row>
    <row r="45" ht="12.75" customHeight="1">
      <c r="B45" s="1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  <c r="AA45" s="158"/>
      <c r="AB45" s="158"/>
      <c r="AC45" s="158"/>
      <c r="AD45" s="158"/>
      <c r="AE45" s="158"/>
      <c r="AF45" s="158"/>
      <c r="AG45" s="158"/>
      <c r="AH45" s="158"/>
      <c r="AI45" s="158"/>
      <c r="AJ45" s="158"/>
      <c r="AK45" s="158"/>
      <c r="AL45" s="158"/>
      <c r="AM45" s="158"/>
      <c r="AN45" s="158"/>
      <c r="AO45" s="158"/>
      <c r="AP45" s="158"/>
      <c r="AQ45" s="158"/>
      <c r="AR45" s="158"/>
      <c r="AS45" s="158"/>
      <c r="AT45" s="158"/>
      <c r="AU45" s="158"/>
      <c r="AV45" s="158"/>
      <c r="AW45" s="158"/>
      <c r="AX45" s="158"/>
      <c r="AY45" s="158"/>
      <c r="AZ45" s="158"/>
      <c r="BA45" s="158"/>
      <c r="BB45" s="158"/>
      <c r="BC45" s="158"/>
      <c r="BD45" s="158"/>
      <c r="BE45" s="158"/>
      <c r="BF45" s="158"/>
      <c r="BG45" s="158"/>
      <c r="BH45" s="158"/>
      <c r="BI45" s="158"/>
      <c r="BJ45" s="158"/>
      <c r="BK45" s="158"/>
      <c r="BL45" s="158"/>
      <c r="BM45" s="158"/>
      <c r="BN45" s="158"/>
      <c r="BO45" s="158"/>
      <c r="BP45" s="158"/>
      <c r="BQ45" s="158"/>
      <c r="BR45" s="158"/>
      <c r="BS45" s="158"/>
      <c r="BT45" s="158"/>
      <c r="BU45" s="158"/>
      <c r="BV45" s="158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</row>
    <row r="46" ht="12.75" customHeight="1">
      <c r="B46" s="1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8"/>
      <c r="BN46" s="158"/>
      <c r="BO46" s="158"/>
      <c r="BP46" s="158"/>
      <c r="BQ46" s="158"/>
      <c r="BR46" s="158"/>
      <c r="BS46" s="158"/>
      <c r="BT46" s="158"/>
      <c r="BU46" s="158"/>
      <c r="BV46" s="158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</row>
    <row r="47" ht="12.75" customHeight="1">
      <c r="B47" s="1"/>
      <c r="C47" s="158"/>
      <c r="D47" s="158"/>
      <c r="E47" s="158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8"/>
      <c r="BN47" s="158"/>
      <c r="BO47" s="158"/>
      <c r="BP47" s="158"/>
      <c r="BQ47" s="158"/>
      <c r="BR47" s="158"/>
      <c r="BS47" s="158"/>
      <c r="BT47" s="158"/>
      <c r="BU47" s="158"/>
      <c r="BV47" s="158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</row>
    <row r="48" ht="12.75" customHeight="1">
      <c r="B48" s="1"/>
      <c r="C48" s="158"/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8"/>
      <c r="BN48" s="158"/>
      <c r="BO48" s="158"/>
      <c r="BP48" s="158"/>
      <c r="BQ48" s="158"/>
      <c r="BR48" s="158"/>
      <c r="BS48" s="158"/>
      <c r="BT48" s="158"/>
      <c r="BU48" s="158"/>
      <c r="BV48" s="158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</row>
    <row r="49" ht="12.75" customHeight="1">
      <c r="B49" s="1"/>
      <c r="C49" s="1"/>
      <c r="D49" s="158"/>
      <c r="E49" s="158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8"/>
      <c r="BN49" s="158"/>
      <c r="BO49" s="158"/>
      <c r="BP49" s="158"/>
      <c r="BQ49" s="158"/>
      <c r="BR49" s="158"/>
      <c r="BS49" s="158"/>
      <c r="BT49" s="158"/>
      <c r="BU49" s="158"/>
      <c r="BV49" s="158"/>
      <c r="BW49" s="158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</row>
    <row r="50" ht="12.75" customHeight="1">
      <c r="B50" s="1"/>
      <c r="C50" s="1"/>
      <c r="D50" s="158"/>
      <c r="E50" s="158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  <c r="AA50" s="158"/>
      <c r="AB50" s="158"/>
      <c r="AC50" s="158"/>
      <c r="AD50" s="158"/>
      <c r="AE50" s="158"/>
      <c r="AF50" s="158"/>
      <c r="AG50" s="158"/>
      <c r="AH50" s="158"/>
      <c r="AI50" s="158"/>
      <c r="AJ50" s="158"/>
      <c r="AK50" s="158"/>
      <c r="AL50" s="158"/>
      <c r="AM50" s="158"/>
      <c r="AN50" s="158"/>
      <c r="AO50" s="158"/>
      <c r="AP50" s="158"/>
      <c r="AQ50" s="158"/>
      <c r="AR50" s="158"/>
      <c r="AS50" s="158"/>
      <c r="AT50" s="158"/>
      <c r="AU50" s="158"/>
      <c r="AV50" s="158"/>
      <c r="AW50" s="158"/>
      <c r="AX50" s="158"/>
      <c r="AY50" s="158"/>
      <c r="AZ50" s="158"/>
      <c r="BA50" s="158"/>
      <c r="BB50" s="158"/>
      <c r="BC50" s="158"/>
      <c r="BD50" s="158"/>
      <c r="BE50" s="158"/>
      <c r="BF50" s="158"/>
      <c r="BG50" s="158"/>
      <c r="BH50" s="158"/>
      <c r="BI50" s="158"/>
      <c r="BJ50" s="158"/>
      <c r="BK50" s="158"/>
      <c r="BL50" s="158"/>
      <c r="BM50" s="158"/>
      <c r="BN50" s="158"/>
      <c r="BO50" s="158"/>
      <c r="BP50" s="158"/>
      <c r="BQ50" s="158"/>
      <c r="BR50" s="158"/>
      <c r="BS50" s="158"/>
      <c r="BT50" s="158"/>
      <c r="BU50" s="158"/>
      <c r="BV50" s="158"/>
      <c r="BW50" s="158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</row>
    <row r="51" ht="12.75" customHeight="1">
      <c r="B51" s="1"/>
      <c r="C51" s="1"/>
      <c r="D51" s="158"/>
      <c r="E51" s="158"/>
      <c r="F51" s="158"/>
      <c r="G51" s="158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  <c r="AA51" s="158"/>
      <c r="AB51" s="158"/>
      <c r="AC51" s="158"/>
      <c r="AD51" s="158"/>
      <c r="AE51" s="158"/>
      <c r="AF51" s="158"/>
      <c r="AG51" s="158"/>
      <c r="AH51" s="158"/>
      <c r="AI51" s="158"/>
      <c r="AJ51" s="158"/>
      <c r="AK51" s="158"/>
      <c r="AL51" s="158"/>
      <c r="AM51" s="158"/>
      <c r="AN51" s="158"/>
      <c r="AO51" s="158"/>
      <c r="AP51" s="158"/>
      <c r="AQ51" s="158"/>
      <c r="AR51" s="158"/>
      <c r="AS51" s="158"/>
      <c r="AT51" s="158"/>
      <c r="AU51" s="158"/>
      <c r="AV51" s="158"/>
      <c r="AW51" s="158"/>
      <c r="AX51" s="158"/>
      <c r="AY51" s="158"/>
      <c r="AZ51" s="158"/>
      <c r="BA51" s="158"/>
      <c r="BB51" s="158"/>
      <c r="BC51" s="158"/>
      <c r="BD51" s="158"/>
      <c r="BE51" s="158"/>
      <c r="BF51" s="158"/>
      <c r="BG51" s="158"/>
      <c r="BH51" s="158"/>
      <c r="BI51" s="158"/>
      <c r="BJ51" s="158"/>
      <c r="BK51" s="158"/>
      <c r="BL51" s="158"/>
      <c r="BM51" s="158"/>
      <c r="BN51" s="158"/>
      <c r="BO51" s="158"/>
      <c r="BP51" s="158"/>
      <c r="BQ51" s="158"/>
      <c r="BR51" s="158"/>
      <c r="BS51" s="158"/>
      <c r="BT51" s="158"/>
      <c r="BU51" s="158"/>
      <c r="BV51" s="158"/>
      <c r="BW51" s="158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</row>
    <row r="52" ht="12.75" customHeight="1">
      <c r="B52" s="1"/>
      <c r="C52" s="1"/>
      <c r="D52" s="158"/>
      <c r="E52" s="158"/>
      <c r="F52" s="158"/>
      <c r="G52" s="158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  <c r="AA52" s="158"/>
      <c r="AB52" s="158"/>
      <c r="AC52" s="158"/>
      <c r="AD52" s="158"/>
      <c r="AE52" s="158"/>
      <c r="AF52" s="158"/>
      <c r="AG52" s="158"/>
      <c r="AH52" s="158"/>
      <c r="AI52" s="158"/>
      <c r="AJ52" s="158"/>
      <c r="AK52" s="158"/>
      <c r="AL52" s="158"/>
      <c r="AM52" s="158"/>
      <c r="AN52" s="158"/>
      <c r="AO52" s="158"/>
      <c r="AP52" s="158"/>
      <c r="AQ52" s="158"/>
      <c r="AR52" s="158"/>
      <c r="AS52" s="158"/>
      <c r="AT52" s="158"/>
      <c r="AU52" s="158"/>
      <c r="AV52" s="158"/>
      <c r="AW52" s="158"/>
      <c r="AX52" s="158"/>
      <c r="AY52" s="158"/>
      <c r="AZ52" s="158"/>
      <c r="BA52" s="158"/>
      <c r="BB52" s="158"/>
      <c r="BC52" s="158"/>
      <c r="BD52" s="158"/>
      <c r="BE52" s="158"/>
      <c r="BF52" s="158"/>
      <c r="BG52" s="158"/>
      <c r="BH52" s="158"/>
      <c r="BI52" s="158"/>
      <c r="BJ52" s="158"/>
      <c r="BK52" s="158"/>
      <c r="BL52" s="158"/>
      <c r="BM52" s="158"/>
      <c r="BN52" s="158"/>
      <c r="BO52" s="158"/>
      <c r="BP52" s="158"/>
      <c r="BQ52" s="158"/>
      <c r="BR52" s="158"/>
      <c r="BS52" s="158"/>
      <c r="BT52" s="158"/>
      <c r="BU52" s="158"/>
      <c r="BV52" s="158"/>
      <c r="BW52" s="158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</row>
    <row r="53" ht="12.75" customHeight="1">
      <c r="B53" s="1"/>
      <c r="C53" s="1"/>
      <c r="D53" s="158"/>
      <c r="E53" s="158"/>
      <c r="F53" s="158"/>
      <c r="G53" s="158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8"/>
      <c r="BN53" s="158"/>
      <c r="BO53" s="158"/>
      <c r="BP53" s="158"/>
      <c r="BQ53" s="158"/>
      <c r="BR53" s="158"/>
      <c r="BS53" s="158"/>
      <c r="BT53" s="158"/>
      <c r="BU53" s="158"/>
      <c r="BV53" s="158"/>
      <c r="BW53" s="158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</row>
    <row r="54" ht="12.75" customHeight="1">
      <c r="B54" s="1"/>
      <c r="C54" s="1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8"/>
      <c r="BN54" s="158"/>
      <c r="BO54" s="158"/>
      <c r="BP54" s="158"/>
      <c r="BQ54" s="158"/>
      <c r="BR54" s="158"/>
      <c r="BS54" s="158"/>
      <c r="BT54" s="158"/>
      <c r="BU54" s="158"/>
      <c r="BV54" s="158"/>
      <c r="BW54" s="158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</row>
    <row r="55" ht="12.75" customHeight="1">
      <c r="B55" s="1"/>
      <c r="C55" s="1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8"/>
      <c r="BN55" s="158"/>
      <c r="BO55" s="158"/>
      <c r="BP55" s="158"/>
      <c r="BQ55" s="158"/>
      <c r="BR55" s="158"/>
      <c r="BS55" s="158"/>
      <c r="BT55" s="158"/>
      <c r="BU55" s="158"/>
      <c r="BV55" s="158"/>
      <c r="BW55" s="158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</row>
    <row r="56" ht="12.75" customHeight="1">
      <c r="B56" s="1"/>
      <c r="C56" s="1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8"/>
      <c r="BN56" s="158"/>
      <c r="BO56" s="158"/>
      <c r="BP56" s="158"/>
      <c r="BQ56" s="158"/>
      <c r="BR56" s="158"/>
      <c r="BS56" s="158"/>
      <c r="BT56" s="158"/>
      <c r="BU56" s="158"/>
      <c r="BV56" s="158"/>
      <c r="BW56" s="158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</row>
    <row r="57" ht="12.75" customHeight="1">
      <c r="B57" s="1"/>
      <c r="C57" s="1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8"/>
      <c r="BD57" s="158"/>
      <c r="BE57" s="158"/>
      <c r="BF57" s="158"/>
      <c r="BG57" s="158"/>
      <c r="BH57" s="158"/>
      <c r="BI57" s="158"/>
      <c r="BJ57" s="158"/>
      <c r="BK57" s="158"/>
      <c r="BL57" s="158"/>
      <c r="BM57" s="158"/>
      <c r="BN57" s="158"/>
      <c r="BO57" s="158"/>
      <c r="BP57" s="158"/>
      <c r="BQ57" s="158"/>
      <c r="BR57" s="158"/>
      <c r="BS57" s="158"/>
      <c r="BT57" s="158"/>
      <c r="BU57" s="158"/>
      <c r="BV57" s="158"/>
      <c r="BW57" s="158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</row>
    <row r="58" ht="12.75" customHeight="1">
      <c r="B58" s="1"/>
      <c r="C58" s="1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8"/>
      <c r="BD58" s="158"/>
      <c r="BE58" s="158"/>
      <c r="BF58" s="158"/>
      <c r="BG58" s="158"/>
      <c r="BH58" s="158"/>
      <c r="BI58" s="158"/>
      <c r="BJ58" s="158"/>
      <c r="BK58" s="158"/>
      <c r="BL58" s="158"/>
      <c r="BM58" s="158"/>
      <c r="BN58" s="158"/>
      <c r="BO58" s="158"/>
      <c r="BP58" s="158"/>
      <c r="BQ58" s="158"/>
      <c r="BR58" s="158"/>
      <c r="BS58" s="158"/>
      <c r="BT58" s="158"/>
      <c r="BU58" s="158"/>
      <c r="BV58" s="158"/>
      <c r="BW58" s="158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</row>
    <row r="59" ht="12.75" customHeight="1">
      <c r="B59" s="1"/>
      <c r="C59" s="1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8"/>
      <c r="BD59" s="158"/>
      <c r="BE59" s="158"/>
      <c r="BF59" s="158"/>
      <c r="BG59" s="158"/>
      <c r="BH59" s="158"/>
      <c r="BI59" s="158"/>
      <c r="BJ59" s="158"/>
      <c r="BK59" s="158"/>
      <c r="BL59" s="158"/>
      <c r="BM59" s="158"/>
      <c r="BN59" s="158"/>
      <c r="BO59" s="158"/>
      <c r="BP59" s="158"/>
      <c r="BQ59" s="158"/>
      <c r="BR59" s="158"/>
      <c r="BS59" s="158"/>
      <c r="BT59" s="158"/>
      <c r="BU59" s="158"/>
      <c r="BV59" s="158"/>
      <c r="BW59" s="158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</row>
    <row r="60" ht="12.75" customHeight="1">
      <c r="B60" s="1"/>
      <c r="C60" s="1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  <c r="AA60" s="158"/>
      <c r="AB60" s="158"/>
      <c r="AC60" s="158"/>
      <c r="AD60" s="158"/>
      <c r="AE60" s="158"/>
      <c r="AF60" s="158"/>
      <c r="AG60" s="158"/>
      <c r="AH60" s="158"/>
      <c r="AI60" s="158"/>
      <c r="AJ60" s="158"/>
      <c r="AK60" s="158"/>
      <c r="AL60" s="158"/>
      <c r="AM60" s="158"/>
      <c r="AN60" s="158"/>
      <c r="AO60" s="158"/>
      <c r="AP60" s="158"/>
      <c r="AQ60" s="158"/>
      <c r="AR60" s="158"/>
      <c r="AS60" s="158"/>
      <c r="AT60" s="158"/>
      <c r="AU60" s="158"/>
      <c r="AV60" s="158"/>
      <c r="AW60" s="158"/>
      <c r="AX60" s="158"/>
      <c r="AY60" s="158"/>
      <c r="AZ60" s="158"/>
      <c r="BA60" s="158"/>
      <c r="BB60" s="158"/>
      <c r="BC60" s="158"/>
      <c r="BD60" s="158"/>
      <c r="BE60" s="158"/>
      <c r="BF60" s="158"/>
      <c r="BG60" s="158"/>
      <c r="BH60" s="158"/>
      <c r="BI60" s="158"/>
      <c r="BJ60" s="158"/>
      <c r="BK60" s="158"/>
      <c r="BL60" s="158"/>
      <c r="BM60" s="158"/>
      <c r="BN60" s="158"/>
      <c r="BO60" s="158"/>
      <c r="BP60" s="158"/>
      <c r="BQ60" s="158"/>
      <c r="BR60" s="158"/>
      <c r="BS60" s="158"/>
      <c r="BT60" s="158"/>
      <c r="BU60" s="158"/>
      <c r="BV60" s="158"/>
      <c r="BW60" s="158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</row>
    <row r="61" ht="12.75" customHeight="1">
      <c r="B61" s="1"/>
      <c r="C61" s="1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  <c r="AA61" s="158"/>
      <c r="AB61" s="158"/>
      <c r="AC61" s="158"/>
      <c r="AD61" s="158"/>
      <c r="AE61" s="158"/>
      <c r="AF61" s="158"/>
      <c r="AG61" s="158"/>
      <c r="AH61" s="158"/>
      <c r="AI61" s="158"/>
      <c r="AJ61" s="158"/>
      <c r="AK61" s="158"/>
      <c r="AL61" s="158"/>
      <c r="AM61" s="158"/>
      <c r="AN61" s="158"/>
      <c r="AO61" s="158"/>
      <c r="AP61" s="158"/>
      <c r="AQ61" s="158"/>
      <c r="AR61" s="158"/>
      <c r="AS61" s="158"/>
      <c r="AT61" s="158"/>
      <c r="AU61" s="158"/>
      <c r="AV61" s="158"/>
      <c r="AW61" s="158"/>
      <c r="AX61" s="158"/>
      <c r="AY61" s="158"/>
      <c r="AZ61" s="158"/>
      <c r="BA61" s="158"/>
      <c r="BB61" s="158"/>
      <c r="BC61" s="158"/>
      <c r="BD61" s="158"/>
      <c r="BE61" s="158"/>
      <c r="BF61" s="158"/>
      <c r="BG61" s="158"/>
      <c r="BH61" s="158"/>
      <c r="BI61" s="158"/>
      <c r="BJ61" s="158"/>
      <c r="BK61" s="158"/>
      <c r="BL61" s="158"/>
      <c r="BM61" s="158"/>
      <c r="BN61" s="158"/>
      <c r="BO61" s="158"/>
      <c r="BP61" s="158"/>
      <c r="BQ61" s="158"/>
      <c r="BR61" s="158"/>
      <c r="BS61" s="158"/>
      <c r="BT61" s="158"/>
      <c r="BU61" s="158"/>
      <c r="BV61" s="158"/>
      <c r="BW61" s="158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</row>
    <row r="62" ht="12.75" customHeight="1">
      <c r="B62" s="1"/>
      <c r="C62" s="1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  <c r="AA62" s="158"/>
      <c r="AB62" s="158"/>
      <c r="AC62" s="158"/>
      <c r="AD62" s="158"/>
      <c r="AE62" s="158"/>
      <c r="AF62" s="158"/>
      <c r="AG62" s="158"/>
      <c r="AH62" s="158"/>
      <c r="AI62" s="158"/>
      <c r="AJ62" s="158"/>
      <c r="AK62" s="158"/>
      <c r="AL62" s="158"/>
      <c r="AM62" s="158"/>
      <c r="AN62" s="158"/>
      <c r="AO62" s="158"/>
      <c r="AP62" s="158"/>
      <c r="AQ62" s="158"/>
      <c r="AR62" s="158"/>
      <c r="AS62" s="158"/>
      <c r="AT62" s="158"/>
      <c r="AU62" s="158"/>
      <c r="AV62" s="158"/>
      <c r="AW62" s="158"/>
      <c r="AX62" s="158"/>
      <c r="AY62" s="158"/>
      <c r="AZ62" s="158"/>
      <c r="BA62" s="158"/>
      <c r="BB62" s="158"/>
      <c r="BC62" s="158"/>
      <c r="BD62" s="158"/>
      <c r="BE62" s="158"/>
      <c r="BF62" s="158"/>
      <c r="BG62" s="158"/>
      <c r="BH62" s="158"/>
      <c r="BI62" s="158"/>
      <c r="BJ62" s="158"/>
      <c r="BK62" s="158"/>
      <c r="BL62" s="158"/>
      <c r="BM62" s="158"/>
      <c r="BN62" s="158"/>
      <c r="BO62" s="158"/>
      <c r="BP62" s="158"/>
      <c r="BQ62" s="158"/>
      <c r="BR62" s="158"/>
      <c r="BS62" s="158"/>
      <c r="BT62" s="158"/>
      <c r="BU62" s="158"/>
      <c r="BV62" s="158"/>
      <c r="BW62" s="158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</row>
    <row r="63" ht="12.75" customHeight="1">
      <c r="B63" s="1"/>
      <c r="C63" s="1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8"/>
      <c r="BD63" s="158"/>
      <c r="BE63" s="158"/>
      <c r="BF63" s="158"/>
      <c r="BG63" s="158"/>
      <c r="BH63" s="158"/>
      <c r="BI63" s="158"/>
      <c r="BJ63" s="158"/>
      <c r="BK63" s="158"/>
      <c r="BL63" s="158"/>
      <c r="BM63" s="158"/>
      <c r="BN63" s="158"/>
      <c r="BO63" s="158"/>
      <c r="BP63" s="158"/>
      <c r="BQ63" s="158"/>
      <c r="BR63" s="158"/>
      <c r="BS63" s="158"/>
      <c r="BT63" s="158"/>
      <c r="BU63" s="158"/>
      <c r="BV63" s="158"/>
      <c r="BW63" s="158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</row>
    <row r="64" ht="12.75" customHeight="1">
      <c r="B64" s="1"/>
      <c r="C64" s="1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8"/>
      <c r="BD64" s="158"/>
      <c r="BE64" s="158"/>
      <c r="BF64" s="158"/>
      <c r="BG64" s="158"/>
      <c r="BH64" s="158"/>
      <c r="BI64" s="158"/>
      <c r="BJ64" s="158"/>
      <c r="BK64" s="158"/>
      <c r="BL64" s="158"/>
      <c r="BM64" s="158"/>
      <c r="BN64" s="158"/>
      <c r="BO64" s="158"/>
      <c r="BP64" s="158"/>
      <c r="BQ64" s="158"/>
      <c r="BR64" s="158"/>
      <c r="BS64" s="158"/>
      <c r="BT64" s="158"/>
      <c r="BU64" s="158"/>
      <c r="BV64" s="158"/>
      <c r="BW64" s="158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</row>
    <row r="65" ht="12.75" customHeight="1">
      <c r="B65" s="1"/>
      <c r="C65" s="1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8"/>
      <c r="BD65" s="158"/>
      <c r="BE65" s="158"/>
      <c r="BF65" s="158"/>
      <c r="BG65" s="158"/>
      <c r="BH65" s="158"/>
      <c r="BI65" s="158"/>
      <c r="BJ65" s="158"/>
      <c r="BK65" s="158"/>
      <c r="BL65" s="158"/>
      <c r="BM65" s="158"/>
      <c r="BN65" s="158"/>
      <c r="BO65" s="158"/>
      <c r="BP65" s="158"/>
      <c r="BQ65" s="158"/>
      <c r="BR65" s="158"/>
      <c r="BS65" s="158"/>
      <c r="BT65" s="158"/>
      <c r="BU65" s="158"/>
      <c r="BV65" s="158"/>
      <c r="BW65" s="158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</row>
    <row r="66" ht="12.75" customHeight="1">
      <c r="B66" s="1"/>
      <c r="C66" s="1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8"/>
      <c r="BD66" s="158"/>
      <c r="BE66" s="158"/>
      <c r="BF66" s="158"/>
      <c r="BG66" s="158"/>
      <c r="BH66" s="158"/>
      <c r="BI66" s="158"/>
      <c r="BJ66" s="158"/>
      <c r="BK66" s="158"/>
      <c r="BL66" s="158"/>
      <c r="BM66" s="158"/>
      <c r="BN66" s="158"/>
      <c r="BO66" s="158"/>
      <c r="BP66" s="158"/>
      <c r="BQ66" s="158"/>
      <c r="BR66" s="158"/>
      <c r="BS66" s="158"/>
      <c r="BT66" s="158"/>
      <c r="BU66" s="158"/>
      <c r="BV66" s="158"/>
      <c r="BW66" s="158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</row>
    <row r="67" ht="12.75" customHeight="1">
      <c r="B67" s="1"/>
      <c r="C67" s="1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  <c r="AA67" s="158"/>
      <c r="AB67" s="158"/>
      <c r="AC67" s="158"/>
      <c r="AD67" s="158"/>
      <c r="AE67" s="158"/>
      <c r="AF67" s="158"/>
      <c r="AG67" s="158"/>
      <c r="AH67" s="158"/>
      <c r="AI67" s="158"/>
      <c r="AJ67" s="158"/>
      <c r="AK67" s="158"/>
      <c r="AL67" s="158"/>
      <c r="AM67" s="158"/>
      <c r="AN67" s="158"/>
      <c r="AO67" s="158"/>
      <c r="AP67" s="158"/>
      <c r="AQ67" s="158"/>
      <c r="AR67" s="158"/>
      <c r="AS67" s="158"/>
      <c r="AT67" s="158"/>
      <c r="AU67" s="158"/>
      <c r="AV67" s="158"/>
      <c r="AW67" s="158"/>
      <c r="AX67" s="158"/>
      <c r="AY67" s="158"/>
      <c r="AZ67" s="158"/>
      <c r="BA67" s="158"/>
      <c r="BB67" s="158"/>
      <c r="BC67" s="158"/>
      <c r="BD67" s="158"/>
      <c r="BE67" s="158"/>
      <c r="BF67" s="158"/>
      <c r="BG67" s="158"/>
      <c r="BH67" s="158"/>
      <c r="BI67" s="158"/>
      <c r="BJ67" s="158"/>
      <c r="BK67" s="158"/>
      <c r="BL67" s="158"/>
      <c r="BM67" s="158"/>
      <c r="BN67" s="158"/>
      <c r="BO67" s="158"/>
      <c r="BP67" s="158"/>
      <c r="BQ67" s="158"/>
      <c r="BR67" s="158"/>
      <c r="BS67" s="158"/>
      <c r="BT67" s="158"/>
      <c r="BU67" s="158"/>
      <c r="BV67" s="158"/>
      <c r="BW67" s="158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</row>
    <row r="68" ht="12.75" customHeight="1">
      <c r="B68" s="1"/>
      <c r="C68" s="1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8"/>
      <c r="BN68" s="158"/>
      <c r="BO68" s="158"/>
      <c r="BP68" s="158"/>
      <c r="BQ68" s="158"/>
      <c r="BR68" s="158"/>
      <c r="BS68" s="158"/>
      <c r="BT68" s="158"/>
      <c r="BU68" s="158"/>
      <c r="BV68" s="158"/>
      <c r="BW68" s="158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</row>
    <row r="69" ht="12.75" customHeight="1">
      <c r="B69" s="1"/>
      <c r="C69" s="1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8"/>
      <c r="BN69" s="158"/>
      <c r="BO69" s="158"/>
      <c r="BP69" s="158"/>
      <c r="BQ69" s="158"/>
      <c r="BR69" s="158"/>
      <c r="BS69" s="158"/>
      <c r="BT69" s="158"/>
      <c r="BU69" s="158"/>
      <c r="BV69" s="158"/>
      <c r="BW69" s="158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</row>
    <row r="70" ht="12.75" customHeight="1">
      <c r="B70" s="1"/>
      <c r="C70" s="1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8"/>
      <c r="BN70" s="158"/>
      <c r="BO70" s="158"/>
      <c r="BP70" s="158"/>
      <c r="BQ70" s="158"/>
      <c r="BR70" s="158"/>
      <c r="BS70" s="158"/>
      <c r="BT70" s="158"/>
      <c r="BU70" s="158"/>
      <c r="BV70" s="158"/>
      <c r="BW70" s="158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</row>
    <row r="71" ht="12.75" customHeight="1">
      <c r="B71" s="1"/>
      <c r="C71" s="1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8"/>
      <c r="BN71" s="158"/>
      <c r="BO71" s="158"/>
      <c r="BP71" s="158"/>
      <c r="BQ71" s="158"/>
      <c r="BR71" s="158"/>
      <c r="BS71" s="158"/>
      <c r="BT71" s="158"/>
      <c r="BU71" s="158"/>
      <c r="BV71" s="158"/>
      <c r="BW71" s="158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</row>
    <row r="72" ht="12.75" customHeight="1">
      <c r="B72" s="1"/>
      <c r="C72" s="1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8"/>
      <c r="BN72" s="158"/>
      <c r="BO72" s="158"/>
      <c r="BP72" s="158"/>
      <c r="BQ72" s="158"/>
      <c r="BR72" s="158"/>
      <c r="BS72" s="158"/>
      <c r="BT72" s="158"/>
      <c r="BU72" s="158"/>
      <c r="BV72" s="158"/>
      <c r="BW72" s="158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</row>
    <row r="73" ht="12.75" customHeight="1">
      <c r="B73" s="1"/>
      <c r="C73" s="1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  <c r="BM73" s="158"/>
      <c r="BN73" s="158"/>
      <c r="BO73" s="158"/>
      <c r="BP73" s="158"/>
      <c r="BQ73" s="158"/>
      <c r="BR73" s="158"/>
      <c r="BS73" s="158"/>
      <c r="BT73" s="158"/>
      <c r="BU73" s="158"/>
      <c r="BV73" s="158"/>
      <c r="BW73" s="158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</row>
    <row r="74" ht="12.75" customHeight="1">
      <c r="B74" s="1"/>
      <c r="C74" s="1"/>
      <c r="D74" s="158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8"/>
      <c r="BN74" s="158"/>
      <c r="BO74" s="158"/>
      <c r="BP74" s="158"/>
      <c r="BQ74" s="158"/>
      <c r="BR74" s="158"/>
      <c r="BS74" s="158"/>
      <c r="BT74" s="158"/>
      <c r="BU74" s="158"/>
      <c r="BV74" s="158"/>
      <c r="BW74" s="158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</row>
    <row r="75" ht="12.75" customHeight="1">
      <c r="B75" s="1"/>
      <c r="C75" s="1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8"/>
      <c r="BN75" s="158"/>
      <c r="BO75" s="158"/>
      <c r="BP75" s="158"/>
      <c r="BQ75" s="158"/>
      <c r="BR75" s="158"/>
      <c r="BS75" s="158"/>
      <c r="BT75" s="158"/>
      <c r="BU75" s="158"/>
      <c r="BV75" s="158"/>
      <c r="BW75" s="158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</row>
    <row r="76" ht="12.75" customHeight="1">
      <c r="B76" s="1"/>
      <c r="C76" s="1"/>
      <c r="D76" s="158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8"/>
      <c r="BN76" s="158"/>
      <c r="BO76" s="158"/>
      <c r="BP76" s="158"/>
      <c r="BQ76" s="158"/>
      <c r="BR76" s="158"/>
      <c r="BS76" s="158"/>
      <c r="BT76" s="158"/>
      <c r="BU76" s="158"/>
      <c r="BV76" s="158"/>
      <c r="BW76" s="158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</row>
    <row r="77" ht="12.75" customHeight="1">
      <c r="B77" s="1"/>
      <c r="C77" s="1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8"/>
      <c r="BN77" s="158"/>
      <c r="BO77" s="158"/>
      <c r="BP77" s="158"/>
      <c r="BQ77" s="158"/>
      <c r="BR77" s="158"/>
      <c r="BS77" s="158"/>
      <c r="BT77" s="158"/>
      <c r="BU77" s="158"/>
      <c r="BV77" s="158"/>
      <c r="BW77" s="158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</row>
    <row r="78" ht="12.75" customHeight="1">
      <c r="B78" s="1"/>
      <c r="C78" s="1"/>
      <c r="D78" s="158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8"/>
      <c r="BN78" s="158"/>
      <c r="BO78" s="158"/>
      <c r="BP78" s="158"/>
      <c r="BQ78" s="158"/>
      <c r="BR78" s="158"/>
      <c r="BS78" s="158"/>
      <c r="BT78" s="158"/>
      <c r="BU78" s="158"/>
      <c r="BV78" s="158"/>
      <c r="BW78" s="158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</row>
    <row r="79" ht="12.75" customHeight="1">
      <c r="B79" s="1"/>
      <c r="C79" s="1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58"/>
      <c r="BN79" s="158"/>
      <c r="BO79" s="158"/>
      <c r="BP79" s="158"/>
      <c r="BQ79" s="158"/>
      <c r="BR79" s="158"/>
      <c r="BS79" s="158"/>
      <c r="BT79" s="158"/>
      <c r="BU79" s="158"/>
      <c r="BV79" s="158"/>
      <c r="BW79" s="158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</row>
    <row r="80" ht="12.75" customHeight="1">
      <c r="B80" s="1"/>
      <c r="C80" s="1"/>
      <c r="D80" s="158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  <c r="BM80" s="158"/>
      <c r="BN80" s="158"/>
      <c r="BO80" s="158"/>
      <c r="BP80" s="158"/>
      <c r="BQ80" s="158"/>
      <c r="BR80" s="158"/>
      <c r="BS80" s="158"/>
      <c r="BT80" s="158"/>
      <c r="BU80" s="158"/>
      <c r="BV80" s="158"/>
      <c r="BW80" s="158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</row>
    <row r="81" ht="12.75" customHeight="1">
      <c r="B81" s="1"/>
      <c r="C81" s="1"/>
      <c r="D81" s="158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  <c r="BM81" s="158"/>
      <c r="BN81" s="158"/>
      <c r="BO81" s="158"/>
      <c r="BP81" s="158"/>
      <c r="BQ81" s="158"/>
      <c r="BR81" s="158"/>
      <c r="BS81" s="158"/>
      <c r="BT81" s="158"/>
      <c r="BU81" s="158"/>
      <c r="BV81" s="158"/>
      <c r="BW81" s="158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</row>
    <row r="82" ht="12.75" customHeight="1">
      <c r="B82" s="1"/>
      <c r="C82" s="1"/>
      <c r="D82" s="158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8"/>
      <c r="BN82" s="158"/>
      <c r="BO82" s="158"/>
      <c r="BP82" s="158"/>
      <c r="BQ82" s="158"/>
      <c r="BR82" s="158"/>
      <c r="BS82" s="158"/>
      <c r="BT82" s="158"/>
      <c r="BU82" s="158"/>
      <c r="BV82" s="158"/>
      <c r="BW82" s="158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</row>
    <row r="83" ht="12.75" customHeight="1">
      <c r="B83" s="1"/>
      <c r="C83" s="1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8"/>
      <c r="BN83" s="158"/>
      <c r="BO83" s="158"/>
      <c r="BP83" s="158"/>
      <c r="BQ83" s="158"/>
      <c r="BR83" s="158"/>
      <c r="BS83" s="158"/>
      <c r="BT83" s="158"/>
      <c r="BU83" s="158"/>
      <c r="BV83" s="158"/>
      <c r="BW83" s="158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</row>
    <row r="84" ht="12.75" customHeight="1">
      <c r="B84" s="1"/>
      <c r="C84" s="1"/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8"/>
      <c r="BN84" s="158"/>
      <c r="BO84" s="158"/>
      <c r="BP84" s="158"/>
      <c r="BQ84" s="158"/>
      <c r="BR84" s="158"/>
      <c r="BS84" s="158"/>
      <c r="BT84" s="158"/>
      <c r="BU84" s="158"/>
      <c r="BV84" s="158"/>
      <c r="BW84" s="158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</row>
    <row r="85" ht="12.75" customHeight="1">
      <c r="B85" s="1"/>
      <c r="C85" s="1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58"/>
      <c r="BN85" s="158"/>
      <c r="BO85" s="158"/>
      <c r="BP85" s="158"/>
      <c r="BQ85" s="158"/>
      <c r="BR85" s="158"/>
      <c r="BS85" s="158"/>
      <c r="BT85" s="158"/>
      <c r="BU85" s="158"/>
      <c r="BV85" s="158"/>
      <c r="BW85" s="158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</row>
    <row r="86" ht="12.75" customHeight="1">
      <c r="B86" s="1"/>
      <c r="C86" s="1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58"/>
      <c r="BN86" s="158"/>
      <c r="BO86" s="158"/>
      <c r="BP86" s="158"/>
      <c r="BQ86" s="158"/>
      <c r="BR86" s="158"/>
      <c r="BS86" s="158"/>
      <c r="BT86" s="158"/>
      <c r="BU86" s="158"/>
      <c r="BV86" s="158"/>
      <c r="BW86" s="158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</row>
    <row r="87" ht="12.75" customHeight="1">
      <c r="B87" s="1"/>
      <c r="C87" s="1"/>
      <c r="D87" s="158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8"/>
      <c r="BN87" s="158"/>
      <c r="BO87" s="158"/>
      <c r="BP87" s="158"/>
      <c r="BQ87" s="158"/>
      <c r="BR87" s="158"/>
      <c r="BS87" s="158"/>
      <c r="BT87" s="158"/>
      <c r="BU87" s="158"/>
      <c r="BV87" s="158"/>
      <c r="BW87" s="158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</row>
    <row r="88" ht="12.75" customHeight="1">
      <c r="B88" s="1"/>
      <c r="C88" s="1"/>
      <c r="D88" s="158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  <c r="BM88" s="158"/>
      <c r="BN88" s="158"/>
      <c r="BO88" s="158"/>
      <c r="BP88" s="158"/>
      <c r="BQ88" s="158"/>
      <c r="BR88" s="158"/>
      <c r="BS88" s="158"/>
      <c r="BT88" s="158"/>
      <c r="BU88" s="158"/>
      <c r="BV88" s="158"/>
      <c r="BW88" s="158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</row>
    <row r="89" ht="12.75" customHeight="1">
      <c r="B89" s="1"/>
      <c r="C89" s="1"/>
      <c r="D89" s="158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  <c r="BM89" s="158"/>
      <c r="BN89" s="158"/>
      <c r="BO89" s="158"/>
      <c r="BP89" s="158"/>
      <c r="BQ89" s="158"/>
      <c r="BR89" s="158"/>
      <c r="BS89" s="158"/>
      <c r="BT89" s="158"/>
      <c r="BU89" s="158"/>
      <c r="BV89" s="158"/>
      <c r="BW89" s="158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</row>
    <row r="90" ht="12.75" customHeight="1">
      <c r="B90" s="1"/>
      <c r="C90" s="1"/>
      <c r="D90" s="158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58"/>
      <c r="BN90" s="158"/>
      <c r="BO90" s="158"/>
      <c r="BP90" s="158"/>
      <c r="BQ90" s="158"/>
      <c r="BR90" s="158"/>
      <c r="BS90" s="158"/>
      <c r="BT90" s="158"/>
      <c r="BU90" s="158"/>
      <c r="BV90" s="158"/>
      <c r="BW90" s="158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</row>
    <row r="91" ht="12.75" customHeight="1">
      <c r="B91" s="1"/>
      <c r="C91" s="1"/>
      <c r="D91" s="158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58"/>
      <c r="BN91" s="158"/>
      <c r="BO91" s="158"/>
      <c r="BP91" s="158"/>
      <c r="BQ91" s="158"/>
      <c r="BR91" s="158"/>
      <c r="BS91" s="158"/>
      <c r="BT91" s="158"/>
      <c r="BU91" s="158"/>
      <c r="BV91" s="158"/>
      <c r="BW91" s="158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</row>
    <row r="92" ht="12.75" customHeight="1">
      <c r="B92" s="1"/>
      <c r="C92" s="1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58"/>
      <c r="BN92" s="158"/>
      <c r="BO92" s="158"/>
      <c r="BP92" s="158"/>
      <c r="BQ92" s="158"/>
      <c r="BR92" s="158"/>
      <c r="BS92" s="158"/>
      <c r="BT92" s="158"/>
      <c r="BU92" s="158"/>
      <c r="BV92" s="158"/>
      <c r="BW92" s="158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</row>
    <row r="93" ht="12.75" customHeight="1">
      <c r="B93" s="1"/>
      <c r="C93" s="1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58"/>
      <c r="BN93" s="158"/>
      <c r="BO93" s="158"/>
      <c r="BP93" s="158"/>
      <c r="BQ93" s="158"/>
      <c r="BR93" s="158"/>
      <c r="BS93" s="158"/>
      <c r="BT93" s="158"/>
      <c r="BU93" s="158"/>
      <c r="BV93" s="158"/>
      <c r="BW93" s="158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</row>
    <row r="94" ht="12.75" customHeight="1">
      <c r="B94" s="1"/>
      <c r="C94" s="1"/>
      <c r="D94" s="158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8"/>
      <c r="BD94" s="158"/>
      <c r="BE94" s="158"/>
      <c r="BF94" s="158"/>
      <c r="BG94" s="158"/>
      <c r="BH94" s="158"/>
      <c r="BI94" s="158"/>
      <c r="BJ94" s="158"/>
      <c r="BK94" s="158"/>
      <c r="BL94" s="158"/>
      <c r="BM94" s="158"/>
      <c r="BN94" s="158"/>
      <c r="BO94" s="158"/>
      <c r="BP94" s="158"/>
      <c r="BQ94" s="158"/>
      <c r="BR94" s="158"/>
      <c r="BS94" s="158"/>
      <c r="BT94" s="158"/>
      <c r="BU94" s="158"/>
      <c r="BV94" s="158"/>
      <c r="BW94" s="158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</row>
    <row r="95" ht="12.75" customHeight="1">
      <c r="B95" s="1"/>
      <c r="C95" s="1"/>
      <c r="D95" s="158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  <c r="BM95" s="158"/>
      <c r="BN95" s="158"/>
      <c r="BO95" s="158"/>
      <c r="BP95" s="158"/>
      <c r="BQ95" s="158"/>
      <c r="BR95" s="158"/>
      <c r="BS95" s="158"/>
      <c r="BT95" s="158"/>
      <c r="BU95" s="158"/>
      <c r="BV95" s="158"/>
      <c r="BW95" s="158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</row>
    <row r="96" ht="12.75" customHeight="1">
      <c r="B96" s="1"/>
      <c r="C96" s="1"/>
      <c r="D96" s="158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  <c r="BM96" s="158"/>
      <c r="BN96" s="158"/>
      <c r="BO96" s="158"/>
      <c r="BP96" s="158"/>
      <c r="BQ96" s="158"/>
      <c r="BR96" s="158"/>
      <c r="BS96" s="158"/>
      <c r="BT96" s="158"/>
      <c r="BU96" s="158"/>
      <c r="BV96" s="158"/>
      <c r="BW96" s="158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</row>
    <row r="97" ht="12.75" customHeight="1">
      <c r="B97" s="1"/>
      <c r="C97" s="1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  <c r="BM97" s="158"/>
      <c r="BN97" s="158"/>
      <c r="BO97" s="158"/>
      <c r="BP97" s="158"/>
      <c r="BQ97" s="158"/>
      <c r="BR97" s="158"/>
      <c r="BS97" s="158"/>
      <c r="BT97" s="158"/>
      <c r="BU97" s="158"/>
      <c r="BV97" s="158"/>
      <c r="BW97" s="158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</row>
    <row r="98" ht="12.75" customHeight="1">
      <c r="B98" s="1"/>
      <c r="C98" s="1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  <c r="BM98" s="158"/>
      <c r="BN98" s="158"/>
      <c r="BO98" s="158"/>
      <c r="BP98" s="158"/>
      <c r="BQ98" s="158"/>
      <c r="BR98" s="158"/>
      <c r="BS98" s="158"/>
      <c r="BT98" s="158"/>
      <c r="BU98" s="158"/>
      <c r="BV98" s="158"/>
      <c r="BW98" s="158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</row>
    <row r="99" ht="12.75" customHeight="1">
      <c r="B99" s="1"/>
      <c r="C99" s="1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  <c r="BM99" s="158"/>
      <c r="BN99" s="158"/>
      <c r="BO99" s="158"/>
      <c r="BP99" s="158"/>
      <c r="BQ99" s="158"/>
      <c r="BR99" s="158"/>
      <c r="BS99" s="158"/>
      <c r="BT99" s="158"/>
      <c r="BU99" s="158"/>
      <c r="BV99" s="158"/>
      <c r="BW99" s="158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</row>
    <row r="100" ht="12.75" customHeight="1">
      <c r="B100" s="1"/>
      <c r="C100" s="1"/>
      <c r="D100" s="158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58"/>
      <c r="BD100" s="158"/>
      <c r="BE100" s="158"/>
      <c r="BF100" s="158"/>
      <c r="BG100" s="158"/>
      <c r="BH100" s="158"/>
      <c r="BI100" s="158"/>
      <c r="BJ100" s="158"/>
      <c r="BK100" s="158"/>
      <c r="BL100" s="158"/>
      <c r="BM100" s="158"/>
      <c r="BN100" s="158"/>
      <c r="BO100" s="158"/>
      <c r="BP100" s="158"/>
      <c r="BQ100" s="158"/>
      <c r="BR100" s="158"/>
      <c r="BS100" s="158"/>
      <c r="BT100" s="158"/>
      <c r="BU100" s="158"/>
      <c r="BV100" s="158"/>
      <c r="BW100" s="158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</row>
    <row r="101" ht="12.75" customHeight="1">
      <c r="B101" s="1"/>
      <c r="C101" s="1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58"/>
      <c r="BD101" s="158"/>
      <c r="BE101" s="158"/>
      <c r="BF101" s="158"/>
      <c r="BG101" s="158"/>
      <c r="BH101" s="158"/>
      <c r="BI101" s="158"/>
      <c r="BJ101" s="158"/>
      <c r="BK101" s="158"/>
      <c r="BL101" s="158"/>
      <c r="BM101" s="158"/>
      <c r="BN101" s="158"/>
      <c r="BO101" s="158"/>
      <c r="BP101" s="158"/>
      <c r="BQ101" s="158"/>
      <c r="BR101" s="158"/>
      <c r="BS101" s="158"/>
      <c r="BT101" s="158"/>
      <c r="BU101" s="158"/>
      <c r="BV101" s="158"/>
      <c r="BW101" s="158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</row>
    <row r="102" ht="12.75" customHeight="1">
      <c r="B102" s="1"/>
      <c r="C102" s="1"/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58"/>
      <c r="BD102" s="158"/>
      <c r="BE102" s="158"/>
      <c r="BF102" s="158"/>
      <c r="BG102" s="158"/>
      <c r="BH102" s="158"/>
      <c r="BI102" s="158"/>
      <c r="BJ102" s="158"/>
      <c r="BK102" s="158"/>
      <c r="BL102" s="158"/>
      <c r="BM102" s="158"/>
      <c r="BN102" s="158"/>
      <c r="BO102" s="158"/>
      <c r="BP102" s="158"/>
      <c r="BQ102" s="158"/>
      <c r="BR102" s="158"/>
      <c r="BS102" s="158"/>
      <c r="BT102" s="158"/>
      <c r="BU102" s="158"/>
      <c r="BV102" s="158"/>
      <c r="BW102" s="158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</row>
    <row r="103" ht="12.75" customHeight="1">
      <c r="B103" s="1"/>
      <c r="C103" s="1"/>
      <c r="D103" s="158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58"/>
      <c r="BD103" s="158"/>
      <c r="BE103" s="158"/>
      <c r="BF103" s="158"/>
      <c r="BG103" s="158"/>
      <c r="BH103" s="158"/>
      <c r="BI103" s="158"/>
      <c r="BJ103" s="158"/>
      <c r="BK103" s="158"/>
      <c r="BL103" s="158"/>
      <c r="BM103" s="158"/>
      <c r="BN103" s="158"/>
      <c r="BO103" s="158"/>
      <c r="BP103" s="158"/>
      <c r="BQ103" s="158"/>
      <c r="BR103" s="158"/>
      <c r="BS103" s="158"/>
      <c r="BT103" s="158"/>
      <c r="BU103" s="158"/>
      <c r="BV103" s="158"/>
      <c r="BW103" s="158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</row>
    <row r="104" ht="12.75" customHeight="1">
      <c r="B104" s="1"/>
      <c r="C104" s="1"/>
      <c r="D104" s="158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  <c r="AA104" s="158"/>
      <c r="AB104" s="158"/>
      <c r="AC104" s="158"/>
      <c r="AD104" s="158"/>
      <c r="AE104" s="158"/>
      <c r="AF104" s="158"/>
      <c r="AG104" s="158"/>
      <c r="AH104" s="158"/>
      <c r="AI104" s="158"/>
      <c r="AJ104" s="158"/>
      <c r="AK104" s="158"/>
      <c r="AL104" s="158"/>
      <c r="AM104" s="158"/>
      <c r="AN104" s="158"/>
      <c r="AO104" s="158"/>
      <c r="AP104" s="158"/>
      <c r="AQ104" s="158"/>
      <c r="AR104" s="158"/>
      <c r="AS104" s="158"/>
      <c r="AT104" s="158"/>
      <c r="AU104" s="158"/>
      <c r="AV104" s="158"/>
      <c r="AW104" s="158"/>
      <c r="AX104" s="158"/>
      <c r="AY104" s="158"/>
      <c r="AZ104" s="158"/>
      <c r="BA104" s="158"/>
      <c r="BB104" s="158"/>
      <c r="BC104" s="158"/>
      <c r="BD104" s="158"/>
      <c r="BE104" s="158"/>
      <c r="BF104" s="158"/>
      <c r="BG104" s="158"/>
      <c r="BH104" s="158"/>
      <c r="BI104" s="158"/>
      <c r="BJ104" s="158"/>
      <c r="BK104" s="158"/>
      <c r="BL104" s="158"/>
      <c r="BM104" s="158"/>
      <c r="BN104" s="158"/>
      <c r="BO104" s="158"/>
      <c r="BP104" s="158"/>
      <c r="BQ104" s="158"/>
      <c r="BR104" s="158"/>
      <c r="BS104" s="158"/>
      <c r="BT104" s="158"/>
      <c r="BU104" s="158"/>
      <c r="BV104" s="158"/>
      <c r="BW104" s="158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</row>
    <row r="105" ht="12.75" customHeight="1">
      <c r="B105" s="1"/>
      <c r="C105" s="1"/>
      <c r="D105" s="158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  <c r="BC105" s="158"/>
      <c r="BD105" s="158"/>
      <c r="BE105" s="158"/>
      <c r="BF105" s="158"/>
      <c r="BG105" s="158"/>
      <c r="BH105" s="158"/>
      <c r="BI105" s="158"/>
      <c r="BJ105" s="158"/>
      <c r="BK105" s="158"/>
      <c r="BL105" s="158"/>
      <c r="BM105" s="158"/>
      <c r="BN105" s="158"/>
      <c r="BO105" s="158"/>
      <c r="BP105" s="158"/>
      <c r="BQ105" s="158"/>
      <c r="BR105" s="158"/>
      <c r="BS105" s="158"/>
      <c r="BT105" s="158"/>
      <c r="BU105" s="158"/>
      <c r="BV105" s="158"/>
      <c r="BW105" s="158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</row>
    <row r="106" ht="12.75" customHeight="1">
      <c r="B106" s="1"/>
      <c r="C106" s="1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  <c r="BC106" s="158"/>
      <c r="BD106" s="158"/>
      <c r="BE106" s="158"/>
      <c r="BF106" s="158"/>
      <c r="BG106" s="158"/>
      <c r="BH106" s="158"/>
      <c r="BI106" s="158"/>
      <c r="BJ106" s="158"/>
      <c r="BK106" s="158"/>
      <c r="BL106" s="158"/>
      <c r="BM106" s="158"/>
      <c r="BN106" s="158"/>
      <c r="BO106" s="158"/>
      <c r="BP106" s="158"/>
      <c r="BQ106" s="158"/>
      <c r="BR106" s="158"/>
      <c r="BS106" s="158"/>
      <c r="BT106" s="158"/>
      <c r="BU106" s="158"/>
      <c r="BV106" s="158"/>
      <c r="BW106" s="158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</row>
    <row r="107" ht="12.75" customHeight="1">
      <c r="B107" s="1"/>
      <c r="C107" s="1"/>
      <c r="D107" s="158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  <c r="BC107" s="158"/>
      <c r="BD107" s="158"/>
      <c r="BE107" s="158"/>
      <c r="BF107" s="158"/>
      <c r="BG107" s="158"/>
      <c r="BH107" s="158"/>
      <c r="BI107" s="158"/>
      <c r="BJ107" s="158"/>
      <c r="BK107" s="158"/>
      <c r="BL107" s="158"/>
      <c r="BM107" s="158"/>
      <c r="BN107" s="158"/>
      <c r="BO107" s="158"/>
      <c r="BP107" s="158"/>
      <c r="BQ107" s="158"/>
      <c r="BR107" s="158"/>
      <c r="BS107" s="158"/>
      <c r="BT107" s="158"/>
      <c r="BU107" s="158"/>
      <c r="BV107" s="158"/>
      <c r="BW107" s="158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</row>
    <row r="108" ht="12.75" customHeight="1">
      <c r="B108" s="1"/>
      <c r="C108" s="1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  <c r="BC108" s="158"/>
      <c r="BD108" s="158"/>
      <c r="BE108" s="158"/>
      <c r="BF108" s="158"/>
      <c r="BG108" s="158"/>
      <c r="BH108" s="158"/>
      <c r="BI108" s="158"/>
      <c r="BJ108" s="158"/>
      <c r="BK108" s="158"/>
      <c r="BL108" s="158"/>
      <c r="BM108" s="158"/>
      <c r="BN108" s="158"/>
      <c r="BO108" s="158"/>
      <c r="BP108" s="158"/>
      <c r="BQ108" s="158"/>
      <c r="BR108" s="158"/>
      <c r="BS108" s="158"/>
      <c r="BT108" s="158"/>
      <c r="BU108" s="158"/>
      <c r="BV108" s="158"/>
      <c r="BW108" s="158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</row>
    <row r="109" ht="12.75" customHeight="1">
      <c r="B109" s="1"/>
      <c r="C109" s="1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  <c r="BC109" s="158"/>
      <c r="BD109" s="158"/>
      <c r="BE109" s="158"/>
      <c r="BF109" s="158"/>
      <c r="BG109" s="158"/>
      <c r="BH109" s="158"/>
      <c r="BI109" s="158"/>
      <c r="BJ109" s="158"/>
      <c r="BK109" s="158"/>
      <c r="BL109" s="158"/>
      <c r="BM109" s="158"/>
      <c r="BN109" s="158"/>
      <c r="BO109" s="158"/>
      <c r="BP109" s="158"/>
      <c r="BQ109" s="158"/>
      <c r="BR109" s="158"/>
      <c r="BS109" s="158"/>
      <c r="BT109" s="158"/>
      <c r="BU109" s="158"/>
      <c r="BV109" s="158"/>
      <c r="BW109" s="158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</row>
    <row r="110" ht="12.75" customHeight="1">
      <c r="B110" s="1"/>
      <c r="C110" s="1"/>
      <c r="D110" s="158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  <c r="AA110" s="158"/>
      <c r="AB110" s="158"/>
      <c r="AC110" s="158"/>
      <c r="AD110" s="158"/>
      <c r="AE110" s="158"/>
      <c r="AF110" s="158"/>
      <c r="AG110" s="158"/>
      <c r="AH110" s="158"/>
      <c r="AI110" s="158"/>
      <c r="AJ110" s="158"/>
      <c r="AK110" s="158"/>
      <c r="AL110" s="158"/>
      <c r="AM110" s="158"/>
      <c r="AN110" s="158"/>
      <c r="AO110" s="158"/>
      <c r="AP110" s="158"/>
      <c r="AQ110" s="158"/>
      <c r="AR110" s="158"/>
      <c r="AS110" s="158"/>
      <c r="AT110" s="158"/>
      <c r="AU110" s="158"/>
      <c r="AV110" s="158"/>
      <c r="AW110" s="158"/>
      <c r="AX110" s="158"/>
      <c r="AY110" s="158"/>
      <c r="AZ110" s="158"/>
      <c r="BA110" s="158"/>
      <c r="BB110" s="158"/>
      <c r="BC110" s="158"/>
      <c r="BD110" s="158"/>
      <c r="BE110" s="158"/>
      <c r="BF110" s="158"/>
      <c r="BG110" s="158"/>
      <c r="BH110" s="158"/>
      <c r="BI110" s="158"/>
      <c r="BJ110" s="158"/>
      <c r="BK110" s="158"/>
      <c r="BL110" s="158"/>
      <c r="BM110" s="158"/>
      <c r="BN110" s="158"/>
      <c r="BO110" s="158"/>
      <c r="BP110" s="158"/>
      <c r="BQ110" s="158"/>
      <c r="BR110" s="158"/>
      <c r="BS110" s="158"/>
      <c r="BT110" s="158"/>
      <c r="BU110" s="158"/>
      <c r="BV110" s="158"/>
      <c r="BW110" s="158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</row>
    <row r="111" ht="12.75" customHeight="1">
      <c r="B111" s="1"/>
      <c r="C111" s="1"/>
      <c r="D111" s="158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  <c r="AA111" s="158"/>
      <c r="AB111" s="158"/>
      <c r="AC111" s="158"/>
      <c r="AD111" s="158"/>
      <c r="AE111" s="158"/>
      <c r="AF111" s="158"/>
      <c r="AG111" s="158"/>
      <c r="AH111" s="158"/>
      <c r="AI111" s="158"/>
      <c r="AJ111" s="158"/>
      <c r="AK111" s="158"/>
      <c r="AL111" s="158"/>
      <c r="AM111" s="158"/>
      <c r="AN111" s="158"/>
      <c r="AO111" s="158"/>
      <c r="AP111" s="158"/>
      <c r="AQ111" s="158"/>
      <c r="AR111" s="158"/>
      <c r="AS111" s="158"/>
      <c r="AT111" s="158"/>
      <c r="AU111" s="158"/>
      <c r="AV111" s="158"/>
      <c r="AW111" s="158"/>
      <c r="AX111" s="158"/>
      <c r="AY111" s="158"/>
      <c r="AZ111" s="158"/>
      <c r="BA111" s="158"/>
      <c r="BB111" s="158"/>
      <c r="BC111" s="158"/>
      <c r="BD111" s="158"/>
      <c r="BE111" s="158"/>
      <c r="BF111" s="158"/>
      <c r="BG111" s="158"/>
      <c r="BH111" s="158"/>
      <c r="BI111" s="158"/>
      <c r="BJ111" s="158"/>
      <c r="BK111" s="158"/>
      <c r="BL111" s="158"/>
      <c r="BM111" s="158"/>
      <c r="BN111" s="158"/>
      <c r="BO111" s="158"/>
      <c r="BP111" s="158"/>
      <c r="BQ111" s="158"/>
      <c r="BR111" s="158"/>
      <c r="BS111" s="158"/>
      <c r="BT111" s="158"/>
      <c r="BU111" s="158"/>
      <c r="BV111" s="158"/>
      <c r="BW111" s="158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</row>
    <row r="112" ht="12.75" customHeight="1">
      <c r="B112" s="1"/>
      <c r="C112" s="1"/>
      <c r="D112" s="158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  <c r="AA112" s="158"/>
      <c r="AB112" s="158"/>
      <c r="AC112" s="158"/>
      <c r="AD112" s="158"/>
      <c r="AE112" s="158"/>
      <c r="AF112" s="158"/>
      <c r="AG112" s="158"/>
      <c r="AH112" s="158"/>
      <c r="AI112" s="158"/>
      <c r="AJ112" s="158"/>
      <c r="AK112" s="158"/>
      <c r="AL112" s="158"/>
      <c r="AM112" s="158"/>
      <c r="AN112" s="158"/>
      <c r="AO112" s="158"/>
      <c r="AP112" s="158"/>
      <c r="AQ112" s="158"/>
      <c r="AR112" s="158"/>
      <c r="AS112" s="158"/>
      <c r="AT112" s="158"/>
      <c r="AU112" s="158"/>
      <c r="AV112" s="158"/>
      <c r="AW112" s="158"/>
      <c r="AX112" s="158"/>
      <c r="AY112" s="158"/>
      <c r="AZ112" s="158"/>
      <c r="BA112" s="158"/>
      <c r="BB112" s="158"/>
      <c r="BC112" s="158"/>
      <c r="BD112" s="158"/>
      <c r="BE112" s="158"/>
      <c r="BF112" s="158"/>
      <c r="BG112" s="158"/>
      <c r="BH112" s="158"/>
      <c r="BI112" s="158"/>
      <c r="BJ112" s="158"/>
      <c r="BK112" s="158"/>
      <c r="BL112" s="158"/>
      <c r="BM112" s="158"/>
      <c r="BN112" s="158"/>
      <c r="BO112" s="158"/>
      <c r="BP112" s="158"/>
      <c r="BQ112" s="158"/>
      <c r="BR112" s="158"/>
      <c r="BS112" s="158"/>
      <c r="BT112" s="158"/>
      <c r="BU112" s="158"/>
      <c r="BV112" s="158"/>
      <c r="BW112" s="158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</row>
    <row r="113" ht="12.75" customHeight="1">
      <c r="B113" s="1"/>
      <c r="C113" s="1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  <c r="AA113" s="158"/>
      <c r="AB113" s="158"/>
      <c r="AC113" s="158"/>
      <c r="AD113" s="158"/>
      <c r="AE113" s="158"/>
      <c r="AF113" s="158"/>
      <c r="AG113" s="158"/>
      <c r="AH113" s="158"/>
      <c r="AI113" s="158"/>
      <c r="AJ113" s="158"/>
      <c r="AK113" s="158"/>
      <c r="AL113" s="158"/>
      <c r="AM113" s="158"/>
      <c r="AN113" s="158"/>
      <c r="AO113" s="158"/>
      <c r="AP113" s="158"/>
      <c r="AQ113" s="158"/>
      <c r="AR113" s="158"/>
      <c r="AS113" s="158"/>
      <c r="AT113" s="158"/>
      <c r="AU113" s="158"/>
      <c r="AV113" s="158"/>
      <c r="AW113" s="158"/>
      <c r="AX113" s="158"/>
      <c r="AY113" s="158"/>
      <c r="AZ113" s="158"/>
      <c r="BA113" s="158"/>
      <c r="BB113" s="158"/>
      <c r="BC113" s="158"/>
      <c r="BD113" s="158"/>
      <c r="BE113" s="158"/>
      <c r="BF113" s="158"/>
      <c r="BG113" s="158"/>
      <c r="BH113" s="158"/>
      <c r="BI113" s="158"/>
      <c r="BJ113" s="158"/>
      <c r="BK113" s="158"/>
      <c r="BL113" s="158"/>
      <c r="BM113" s="158"/>
      <c r="BN113" s="158"/>
      <c r="BO113" s="158"/>
      <c r="BP113" s="158"/>
      <c r="BQ113" s="158"/>
      <c r="BR113" s="158"/>
      <c r="BS113" s="158"/>
      <c r="BT113" s="158"/>
      <c r="BU113" s="158"/>
      <c r="BV113" s="158"/>
      <c r="BW113" s="158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</row>
    <row r="114" ht="12.75" customHeight="1">
      <c r="B114" s="1"/>
      <c r="C114" s="1"/>
      <c r="D114" s="158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  <c r="AA114" s="158"/>
      <c r="AB114" s="158"/>
      <c r="AC114" s="158"/>
      <c r="AD114" s="158"/>
      <c r="AE114" s="158"/>
      <c r="AF114" s="158"/>
      <c r="AG114" s="158"/>
      <c r="AH114" s="158"/>
      <c r="AI114" s="158"/>
      <c r="AJ114" s="158"/>
      <c r="AK114" s="158"/>
      <c r="AL114" s="158"/>
      <c r="AM114" s="158"/>
      <c r="AN114" s="158"/>
      <c r="AO114" s="158"/>
      <c r="AP114" s="158"/>
      <c r="AQ114" s="158"/>
      <c r="AR114" s="158"/>
      <c r="AS114" s="158"/>
      <c r="AT114" s="158"/>
      <c r="AU114" s="158"/>
      <c r="AV114" s="158"/>
      <c r="AW114" s="158"/>
      <c r="AX114" s="158"/>
      <c r="AY114" s="158"/>
      <c r="AZ114" s="158"/>
      <c r="BA114" s="158"/>
      <c r="BB114" s="158"/>
      <c r="BC114" s="158"/>
      <c r="BD114" s="158"/>
      <c r="BE114" s="158"/>
      <c r="BF114" s="158"/>
      <c r="BG114" s="158"/>
      <c r="BH114" s="158"/>
      <c r="BI114" s="158"/>
      <c r="BJ114" s="158"/>
      <c r="BK114" s="158"/>
      <c r="BL114" s="158"/>
      <c r="BM114" s="158"/>
      <c r="BN114" s="158"/>
      <c r="BO114" s="158"/>
      <c r="BP114" s="158"/>
      <c r="BQ114" s="158"/>
      <c r="BR114" s="158"/>
      <c r="BS114" s="158"/>
      <c r="BT114" s="158"/>
      <c r="BU114" s="158"/>
      <c r="BV114" s="158"/>
      <c r="BW114" s="158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</row>
    <row r="115" ht="12.75" customHeight="1">
      <c r="B115" s="1"/>
      <c r="C115" s="1"/>
      <c r="D115" s="158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  <c r="AA115" s="158"/>
      <c r="AB115" s="158"/>
      <c r="AC115" s="158"/>
      <c r="AD115" s="158"/>
      <c r="AE115" s="158"/>
      <c r="AF115" s="158"/>
      <c r="AG115" s="158"/>
      <c r="AH115" s="158"/>
      <c r="AI115" s="158"/>
      <c r="AJ115" s="158"/>
      <c r="AK115" s="158"/>
      <c r="AL115" s="158"/>
      <c r="AM115" s="158"/>
      <c r="AN115" s="158"/>
      <c r="AO115" s="158"/>
      <c r="AP115" s="158"/>
      <c r="AQ115" s="158"/>
      <c r="AR115" s="158"/>
      <c r="AS115" s="158"/>
      <c r="AT115" s="158"/>
      <c r="AU115" s="158"/>
      <c r="AV115" s="158"/>
      <c r="AW115" s="158"/>
      <c r="AX115" s="158"/>
      <c r="AY115" s="158"/>
      <c r="AZ115" s="158"/>
      <c r="BA115" s="158"/>
      <c r="BB115" s="158"/>
      <c r="BC115" s="158"/>
      <c r="BD115" s="158"/>
      <c r="BE115" s="158"/>
      <c r="BF115" s="158"/>
      <c r="BG115" s="158"/>
      <c r="BH115" s="158"/>
      <c r="BI115" s="158"/>
      <c r="BJ115" s="158"/>
      <c r="BK115" s="158"/>
      <c r="BL115" s="158"/>
      <c r="BM115" s="158"/>
      <c r="BN115" s="158"/>
      <c r="BO115" s="158"/>
      <c r="BP115" s="158"/>
      <c r="BQ115" s="158"/>
      <c r="BR115" s="158"/>
      <c r="BS115" s="158"/>
      <c r="BT115" s="158"/>
      <c r="BU115" s="158"/>
      <c r="BV115" s="158"/>
      <c r="BW115" s="158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</row>
    <row r="116" ht="12.75" customHeight="1">
      <c r="B116" s="1"/>
      <c r="C116" s="1"/>
      <c r="D116" s="158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  <c r="AA116" s="158"/>
      <c r="AB116" s="158"/>
      <c r="AC116" s="158"/>
      <c r="AD116" s="158"/>
      <c r="AE116" s="158"/>
      <c r="AF116" s="158"/>
      <c r="AG116" s="158"/>
      <c r="AH116" s="158"/>
      <c r="AI116" s="158"/>
      <c r="AJ116" s="158"/>
      <c r="AK116" s="158"/>
      <c r="AL116" s="158"/>
      <c r="AM116" s="158"/>
      <c r="AN116" s="158"/>
      <c r="AO116" s="158"/>
      <c r="AP116" s="158"/>
      <c r="AQ116" s="158"/>
      <c r="AR116" s="158"/>
      <c r="AS116" s="158"/>
      <c r="AT116" s="158"/>
      <c r="AU116" s="158"/>
      <c r="AV116" s="158"/>
      <c r="AW116" s="158"/>
      <c r="AX116" s="158"/>
      <c r="AY116" s="158"/>
      <c r="AZ116" s="158"/>
      <c r="BA116" s="158"/>
      <c r="BB116" s="158"/>
      <c r="BC116" s="158"/>
      <c r="BD116" s="158"/>
      <c r="BE116" s="158"/>
      <c r="BF116" s="158"/>
      <c r="BG116" s="158"/>
      <c r="BH116" s="158"/>
      <c r="BI116" s="158"/>
      <c r="BJ116" s="158"/>
      <c r="BK116" s="158"/>
      <c r="BL116" s="158"/>
      <c r="BM116" s="158"/>
      <c r="BN116" s="158"/>
      <c r="BO116" s="158"/>
      <c r="BP116" s="158"/>
      <c r="BQ116" s="158"/>
      <c r="BR116" s="158"/>
      <c r="BS116" s="158"/>
      <c r="BT116" s="158"/>
      <c r="BU116" s="158"/>
      <c r="BV116" s="158"/>
      <c r="BW116" s="158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</row>
    <row r="117" ht="12.75" customHeight="1">
      <c r="B117" s="1"/>
      <c r="C117" s="1"/>
      <c r="D117" s="158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  <c r="AA117" s="158"/>
      <c r="AB117" s="158"/>
      <c r="AC117" s="158"/>
      <c r="AD117" s="158"/>
      <c r="AE117" s="158"/>
      <c r="AF117" s="158"/>
      <c r="AG117" s="158"/>
      <c r="AH117" s="158"/>
      <c r="AI117" s="158"/>
      <c r="AJ117" s="158"/>
      <c r="AK117" s="158"/>
      <c r="AL117" s="158"/>
      <c r="AM117" s="158"/>
      <c r="AN117" s="158"/>
      <c r="AO117" s="158"/>
      <c r="AP117" s="158"/>
      <c r="AQ117" s="158"/>
      <c r="AR117" s="158"/>
      <c r="AS117" s="158"/>
      <c r="AT117" s="158"/>
      <c r="AU117" s="158"/>
      <c r="AV117" s="158"/>
      <c r="AW117" s="158"/>
      <c r="AX117" s="158"/>
      <c r="AY117" s="158"/>
      <c r="AZ117" s="158"/>
      <c r="BA117" s="158"/>
      <c r="BB117" s="158"/>
      <c r="BC117" s="158"/>
      <c r="BD117" s="158"/>
      <c r="BE117" s="158"/>
      <c r="BF117" s="158"/>
      <c r="BG117" s="158"/>
      <c r="BH117" s="158"/>
      <c r="BI117" s="158"/>
      <c r="BJ117" s="158"/>
      <c r="BK117" s="158"/>
      <c r="BL117" s="158"/>
      <c r="BM117" s="158"/>
      <c r="BN117" s="158"/>
      <c r="BO117" s="158"/>
      <c r="BP117" s="158"/>
      <c r="BQ117" s="158"/>
      <c r="BR117" s="158"/>
      <c r="BS117" s="158"/>
      <c r="BT117" s="158"/>
      <c r="BU117" s="158"/>
      <c r="BV117" s="158"/>
      <c r="BW117" s="158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</row>
    <row r="118" ht="12.75" customHeight="1">
      <c r="B118" s="1"/>
      <c r="C118" s="1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  <c r="AA118" s="158"/>
      <c r="AB118" s="158"/>
      <c r="AC118" s="158"/>
      <c r="AD118" s="158"/>
      <c r="AE118" s="158"/>
      <c r="AF118" s="158"/>
      <c r="AG118" s="158"/>
      <c r="AH118" s="158"/>
      <c r="AI118" s="158"/>
      <c r="AJ118" s="158"/>
      <c r="AK118" s="158"/>
      <c r="AL118" s="158"/>
      <c r="AM118" s="158"/>
      <c r="AN118" s="158"/>
      <c r="AO118" s="158"/>
      <c r="AP118" s="158"/>
      <c r="AQ118" s="158"/>
      <c r="AR118" s="158"/>
      <c r="AS118" s="158"/>
      <c r="AT118" s="158"/>
      <c r="AU118" s="158"/>
      <c r="AV118" s="158"/>
      <c r="AW118" s="158"/>
      <c r="AX118" s="158"/>
      <c r="AY118" s="158"/>
      <c r="AZ118" s="158"/>
      <c r="BA118" s="158"/>
      <c r="BB118" s="158"/>
      <c r="BC118" s="158"/>
      <c r="BD118" s="158"/>
      <c r="BE118" s="158"/>
      <c r="BF118" s="158"/>
      <c r="BG118" s="158"/>
      <c r="BH118" s="158"/>
      <c r="BI118" s="158"/>
      <c r="BJ118" s="158"/>
      <c r="BK118" s="158"/>
      <c r="BL118" s="158"/>
      <c r="BM118" s="158"/>
      <c r="BN118" s="158"/>
      <c r="BO118" s="158"/>
      <c r="BP118" s="158"/>
      <c r="BQ118" s="158"/>
      <c r="BR118" s="158"/>
      <c r="BS118" s="158"/>
      <c r="BT118" s="158"/>
      <c r="BU118" s="158"/>
      <c r="BV118" s="158"/>
      <c r="BW118" s="158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</row>
    <row r="119" ht="12.75" customHeight="1">
      <c r="B119" s="1"/>
      <c r="C119" s="1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  <c r="AA119" s="158"/>
      <c r="AB119" s="158"/>
      <c r="AC119" s="158"/>
      <c r="AD119" s="158"/>
      <c r="AE119" s="158"/>
      <c r="AF119" s="158"/>
      <c r="AG119" s="158"/>
      <c r="AH119" s="158"/>
      <c r="AI119" s="158"/>
      <c r="AJ119" s="158"/>
      <c r="AK119" s="158"/>
      <c r="AL119" s="158"/>
      <c r="AM119" s="158"/>
      <c r="AN119" s="158"/>
      <c r="AO119" s="158"/>
      <c r="AP119" s="158"/>
      <c r="AQ119" s="158"/>
      <c r="AR119" s="158"/>
      <c r="AS119" s="158"/>
      <c r="AT119" s="158"/>
      <c r="AU119" s="158"/>
      <c r="AV119" s="158"/>
      <c r="AW119" s="158"/>
      <c r="AX119" s="158"/>
      <c r="AY119" s="158"/>
      <c r="AZ119" s="158"/>
      <c r="BA119" s="158"/>
      <c r="BB119" s="158"/>
      <c r="BC119" s="158"/>
      <c r="BD119" s="158"/>
      <c r="BE119" s="158"/>
      <c r="BF119" s="158"/>
      <c r="BG119" s="158"/>
      <c r="BH119" s="158"/>
      <c r="BI119" s="158"/>
      <c r="BJ119" s="158"/>
      <c r="BK119" s="158"/>
      <c r="BL119" s="158"/>
      <c r="BM119" s="158"/>
      <c r="BN119" s="158"/>
      <c r="BO119" s="158"/>
      <c r="BP119" s="158"/>
      <c r="BQ119" s="158"/>
      <c r="BR119" s="158"/>
      <c r="BS119" s="158"/>
      <c r="BT119" s="158"/>
      <c r="BU119" s="158"/>
      <c r="BV119" s="158"/>
      <c r="BW119" s="158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</row>
    <row r="120" ht="12.75" customHeight="1">
      <c r="B120" s="1"/>
      <c r="C120" s="1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  <c r="AA120" s="158"/>
      <c r="AB120" s="158"/>
      <c r="AC120" s="158"/>
      <c r="AD120" s="158"/>
      <c r="AE120" s="158"/>
      <c r="AF120" s="158"/>
      <c r="AG120" s="158"/>
      <c r="AH120" s="158"/>
      <c r="AI120" s="158"/>
      <c r="AJ120" s="158"/>
      <c r="AK120" s="158"/>
      <c r="AL120" s="158"/>
      <c r="AM120" s="158"/>
      <c r="AN120" s="158"/>
      <c r="AO120" s="158"/>
      <c r="AP120" s="158"/>
      <c r="AQ120" s="158"/>
      <c r="AR120" s="158"/>
      <c r="AS120" s="158"/>
      <c r="AT120" s="158"/>
      <c r="AU120" s="158"/>
      <c r="AV120" s="158"/>
      <c r="AW120" s="158"/>
      <c r="AX120" s="158"/>
      <c r="AY120" s="158"/>
      <c r="AZ120" s="158"/>
      <c r="BA120" s="158"/>
      <c r="BB120" s="158"/>
      <c r="BC120" s="158"/>
      <c r="BD120" s="158"/>
      <c r="BE120" s="158"/>
      <c r="BF120" s="158"/>
      <c r="BG120" s="158"/>
      <c r="BH120" s="158"/>
      <c r="BI120" s="158"/>
      <c r="BJ120" s="158"/>
      <c r="BK120" s="158"/>
      <c r="BL120" s="158"/>
      <c r="BM120" s="158"/>
      <c r="BN120" s="158"/>
      <c r="BO120" s="158"/>
      <c r="BP120" s="158"/>
      <c r="BQ120" s="158"/>
      <c r="BR120" s="158"/>
      <c r="BS120" s="158"/>
      <c r="BT120" s="158"/>
      <c r="BU120" s="158"/>
      <c r="BV120" s="158"/>
      <c r="BW120" s="158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</row>
    <row r="121" ht="12.75" customHeight="1">
      <c r="B121" s="1"/>
      <c r="C121" s="1"/>
      <c r="D121" s="158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  <c r="AA121" s="158"/>
      <c r="AB121" s="158"/>
      <c r="AC121" s="158"/>
      <c r="AD121" s="158"/>
      <c r="AE121" s="158"/>
      <c r="AF121" s="158"/>
      <c r="AG121" s="158"/>
      <c r="AH121" s="158"/>
      <c r="AI121" s="158"/>
      <c r="AJ121" s="158"/>
      <c r="AK121" s="158"/>
      <c r="AL121" s="158"/>
      <c r="AM121" s="158"/>
      <c r="AN121" s="158"/>
      <c r="AO121" s="158"/>
      <c r="AP121" s="158"/>
      <c r="AQ121" s="158"/>
      <c r="AR121" s="158"/>
      <c r="AS121" s="158"/>
      <c r="AT121" s="158"/>
      <c r="AU121" s="158"/>
      <c r="AV121" s="158"/>
      <c r="AW121" s="158"/>
      <c r="AX121" s="158"/>
      <c r="AY121" s="158"/>
      <c r="AZ121" s="158"/>
      <c r="BA121" s="158"/>
      <c r="BB121" s="158"/>
      <c r="BC121" s="158"/>
      <c r="BD121" s="158"/>
      <c r="BE121" s="158"/>
      <c r="BF121" s="158"/>
      <c r="BG121" s="158"/>
      <c r="BH121" s="158"/>
      <c r="BI121" s="158"/>
      <c r="BJ121" s="158"/>
      <c r="BK121" s="158"/>
      <c r="BL121" s="158"/>
      <c r="BM121" s="158"/>
      <c r="BN121" s="158"/>
      <c r="BO121" s="158"/>
      <c r="BP121" s="158"/>
      <c r="BQ121" s="158"/>
      <c r="BR121" s="158"/>
      <c r="BS121" s="158"/>
      <c r="BT121" s="158"/>
      <c r="BU121" s="158"/>
      <c r="BV121" s="158"/>
      <c r="BW121" s="158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</row>
    <row r="122" ht="12.75" customHeight="1">
      <c r="B122" s="1"/>
      <c r="C122" s="1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  <c r="AA122" s="158"/>
      <c r="AB122" s="158"/>
      <c r="AC122" s="158"/>
      <c r="AD122" s="158"/>
      <c r="AE122" s="158"/>
      <c r="AF122" s="158"/>
      <c r="AG122" s="158"/>
      <c r="AH122" s="158"/>
      <c r="AI122" s="158"/>
      <c r="AJ122" s="158"/>
      <c r="AK122" s="158"/>
      <c r="AL122" s="158"/>
      <c r="AM122" s="158"/>
      <c r="AN122" s="158"/>
      <c r="AO122" s="158"/>
      <c r="AP122" s="158"/>
      <c r="AQ122" s="158"/>
      <c r="AR122" s="158"/>
      <c r="AS122" s="158"/>
      <c r="AT122" s="158"/>
      <c r="AU122" s="158"/>
      <c r="AV122" s="158"/>
      <c r="AW122" s="158"/>
      <c r="AX122" s="158"/>
      <c r="AY122" s="158"/>
      <c r="AZ122" s="158"/>
      <c r="BA122" s="158"/>
      <c r="BB122" s="158"/>
      <c r="BC122" s="158"/>
      <c r="BD122" s="158"/>
      <c r="BE122" s="158"/>
      <c r="BF122" s="158"/>
      <c r="BG122" s="158"/>
      <c r="BH122" s="158"/>
      <c r="BI122" s="158"/>
      <c r="BJ122" s="158"/>
      <c r="BK122" s="158"/>
      <c r="BL122" s="158"/>
      <c r="BM122" s="158"/>
      <c r="BN122" s="158"/>
      <c r="BO122" s="158"/>
      <c r="BP122" s="158"/>
      <c r="BQ122" s="158"/>
      <c r="BR122" s="158"/>
      <c r="BS122" s="158"/>
      <c r="BT122" s="158"/>
      <c r="BU122" s="158"/>
      <c r="BV122" s="158"/>
      <c r="BW122" s="158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</row>
    <row r="123" ht="12.75" customHeight="1">
      <c r="B123" s="1"/>
      <c r="C123" s="1"/>
      <c r="D123" s="158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  <c r="AA123" s="158"/>
      <c r="AB123" s="158"/>
      <c r="AC123" s="158"/>
      <c r="AD123" s="158"/>
      <c r="AE123" s="158"/>
      <c r="AF123" s="158"/>
      <c r="AG123" s="158"/>
      <c r="AH123" s="158"/>
      <c r="AI123" s="158"/>
      <c r="AJ123" s="158"/>
      <c r="AK123" s="158"/>
      <c r="AL123" s="158"/>
      <c r="AM123" s="158"/>
      <c r="AN123" s="158"/>
      <c r="AO123" s="158"/>
      <c r="AP123" s="158"/>
      <c r="AQ123" s="158"/>
      <c r="AR123" s="158"/>
      <c r="AS123" s="158"/>
      <c r="AT123" s="158"/>
      <c r="AU123" s="158"/>
      <c r="AV123" s="158"/>
      <c r="AW123" s="158"/>
      <c r="AX123" s="158"/>
      <c r="AY123" s="158"/>
      <c r="AZ123" s="158"/>
      <c r="BA123" s="158"/>
      <c r="BB123" s="158"/>
      <c r="BC123" s="158"/>
      <c r="BD123" s="158"/>
      <c r="BE123" s="158"/>
      <c r="BF123" s="158"/>
      <c r="BG123" s="158"/>
      <c r="BH123" s="158"/>
      <c r="BI123" s="158"/>
      <c r="BJ123" s="158"/>
      <c r="BK123" s="158"/>
      <c r="BL123" s="158"/>
      <c r="BM123" s="158"/>
      <c r="BN123" s="158"/>
      <c r="BO123" s="158"/>
      <c r="BP123" s="158"/>
      <c r="BQ123" s="158"/>
      <c r="BR123" s="158"/>
      <c r="BS123" s="158"/>
      <c r="BT123" s="158"/>
      <c r="BU123" s="158"/>
      <c r="BV123" s="158"/>
      <c r="BW123" s="158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</row>
    <row r="124" ht="12.75" customHeight="1">
      <c r="B124" s="1"/>
      <c r="C124" s="1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  <c r="AA124" s="158"/>
      <c r="AB124" s="158"/>
      <c r="AC124" s="158"/>
      <c r="AD124" s="158"/>
      <c r="AE124" s="158"/>
      <c r="AF124" s="158"/>
      <c r="AG124" s="158"/>
      <c r="AH124" s="158"/>
      <c r="AI124" s="158"/>
      <c r="AJ124" s="158"/>
      <c r="AK124" s="158"/>
      <c r="AL124" s="158"/>
      <c r="AM124" s="158"/>
      <c r="AN124" s="158"/>
      <c r="AO124" s="158"/>
      <c r="AP124" s="158"/>
      <c r="AQ124" s="158"/>
      <c r="AR124" s="158"/>
      <c r="AS124" s="158"/>
      <c r="AT124" s="158"/>
      <c r="AU124" s="158"/>
      <c r="AV124" s="158"/>
      <c r="AW124" s="158"/>
      <c r="AX124" s="158"/>
      <c r="AY124" s="158"/>
      <c r="AZ124" s="158"/>
      <c r="BA124" s="158"/>
      <c r="BB124" s="158"/>
      <c r="BC124" s="158"/>
      <c r="BD124" s="158"/>
      <c r="BE124" s="158"/>
      <c r="BF124" s="158"/>
      <c r="BG124" s="158"/>
      <c r="BH124" s="158"/>
      <c r="BI124" s="158"/>
      <c r="BJ124" s="158"/>
      <c r="BK124" s="158"/>
      <c r="BL124" s="158"/>
      <c r="BM124" s="158"/>
      <c r="BN124" s="158"/>
      <c r="BO124" s="158"/>
      <c r="BP124" s="158"/>
      <c r="BQ124" s="158"/>
      <c r="BR124" s="158"/>
      <c r="BS124" s="158"/>
      <c r="BT124" s="158"/>
      <c r="BU124" s="158"/>
      <c r="BV124" s="158"/>
      <c r="BW124" s="158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</row>
    <row r="125" ht="12.75" customHeight="1">
      <c r="B125" s="1"/>
      <c r="C125" s="1"/>
      <c r="D125" s="158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  <c r="AA125" s="158"/>
      <c r="AB125" s="158"/>
      <c r="AC125" s="158"/>
      <c r="AD125" s="158"/>
      <c r="AE125" s="158"/>
      <c r="AF125" s="158"/>
      <c r="AG125" s="158"/>
      <c r="AH125" s="158"/>
      <c r="AI125" s="158"/>
      <c r="AJ125" s="158"/>
      <c r="AK125" s="158"/>
      <c r="AL125" s="158"/>
      <c r="AM125" s="158"/>
      <c r="AN125" s="158"/>
      <c r="AO125" s="158"/>
      <c r="AP125" s="158"/>
      <c r="AQ125" s="158"/>
      <c r="AR125" s="158"/>
      <c r="AS125" s="158"/>
      <c r="AT125" s="158"/>
      <c r="AU125" s="158"/>
      <c r="AV125" s="158"/>
      <c r="AW125" s="158"/>
      <c r="AX125" s="158"/>
      <c r="AY125" s="158"/>
      <c r="AZ125" s="158"/>
      <c r="BA125" s="158"/>
      <c r="BB125" s="158"/>
      <c r="BC125" s="158"/>
      <c r="BD125" s="158"/>
      <c r="BE125" s="158"/>
      <c r="BF125" s="158"/>
      <c r="BG125" s="158"/>
      <c r="BH125" s="158"/>
      <c r="BI125" s="158"/>
      <c r="BJ125" s="158"/>
      <c r="BK125" s="158"/>
      <c r="BL125" s="158"/>
      <c r="BM125" s="158"/>
      <c r="BN125" s="158"/>
      <c r="BO125" s="158"/>
      <c r="BP125" s="158"/>
      <c r="BQ125" s="158"/>
      <c r="BR125" s="158"/>
      <c r="BS125" s="158"/>
      <c r="BT125" s="158"/>
      <c r="BU125" s="158"/>
      <c r="BV125" s="158"/>
      <c r="BW125" s="158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</row>
    <row r="126" ht="12.75" customHeight="1">
      <c r="B126" s="1"/>
      <c r="C126" s="1"/>
      <c r="D126" s="158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  <c r="AA126" s="158"/>
      <c r="AB126" s="158"/>
      <c r="AC126" s="158"/>
      <c r="AD126" s="158"/>
      <c r="AE126" s="158"/>
      <c r="AF126" s="158"/>
      <c r="AG126" s="158"/>
      <c r="AH126" s="158"/>
      <c r="AI126" s="158"/>
      <c r="AJ126" s="158"/>
      <c r="AK126" s="158"/>
      <c r="AL126" s="158"/>
      <c r="AM126" s="158"/>
      <c r="AN126" s="158"/>
      <c r="AO126" s="158"/>
      <c r="AP126" s="158"/>
      <c r="AQ126" s="158"/>
      <c r="AR126" s="158"/>
      <c r="AS126" s="158"/>
      <c r="AT126" s="158"/>
      <c r="AU126" s="158"/>
      <c r="AV126" s="158"/>
      <c r="AW126" s="158"/>
      <c r="AX126" s="158"/>
      <c r="AY126" s="158"/>
      <c r="AZ126" s="158"/>
      <c r="BA126" s="158"/>
      <c r="BB126" s="158"/>
      <c r="BC126" s="158"/>
      <c r="BD126" s="158"/>
      <c r="BE126" s="158"/>
      <c r="BF126" s="158"/>
      <c r="BG126" s="158"/>
      <c r="BH126" s="158"/>
      <c r="BI126" s="158"/>
      <c r="BJ126" s="158"/>
      <c r="BK126" s="158"/>
      <c r="BL126" s="158"/>
      <c r="BM126" s="158"/>
      <c r="BN126" s="158"/>
      <c r="BO126" s="158"/>
      <c r="BP126" s="158"/>
      <c r="BQ126" s="158"/>
      <c r="BR126" s="158"/>
      <c r="BS126" s="158"/>
      <c r="BT126" s="158"/>
      <c r="BU126" s="158"/>
      <c r="BV126" s="158"/>
      <c r="BW126" s="158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</row>
    <row r="127" ht="12.75" customHeight="1">
      <c r="B127" s="1"/>
      <c r="C127" s="1"/>
      <c r="D127" s="158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  <c r="AA127" s="158"/>
      <c r="AB127" s="158"/>
      <c r="AC127" s="158"/>
      <c r="AD127" s="158"/>
      <c r="AE127" s="158"/>
      <c r="AF127" s="158"/>
      <c r="AG127" s="158"/>
      <c r="AH127" s="158"/>
      <c r="AI127" s="158"/>
      <c r="AJ127" s="158"/>
      <c r="AK127" s="158"/>
      <c r="AL127" s="158"/>
      <c r="AM127" s="158"/>
      <c r="AN127" s="158"/>
      <c r="AO127" s="158"/>
      <c r="AP127" s="158"/>
      <c r="AQ127" s="158"/>
      <c r="AR127" s="158"/>
      <c r="AS127" s="158"/>
      <c r="AT127" s="158"/>
      <c r="AU127" s="158"/>
      <c r="AV127" s="158"/>
      <c r="AW127" s="158"/>
      <c r="AX127" s="158"/>
      <c r="AY127" s="158"/>
      <c r="AZ127" s="158"/>
      <c r="BA127" s="158"/>
      <c r="BB127" s="158"/>
      <c r="BC127" s="158"/>
      <c r="BD127" s="158"/>
      <c r="BE127" s="158"/>
      <c r="BF127" s="158"/>
      <c r="BG127" s="158"/>
      <c r="BH127" s="158"/>
      <c r="BI127" s="158"/>
      <c r="BJ127" s="158"/>
      <c r="BK127" s="158"/>
      <c r="BL127" s="158"/>
      <c r="BM127" s="158"/>
      <c r="BN127" s="158"/>
      <c r="BO127" s="158"/>
      <c r="BP127" s="158"/>
      <c r="BQ127" s="158"/>
      <c r="BR127" s="158"/>
      <c r="BS127" s="158"/>
      <c r="BT127" s="158"/>
      <c r="BU127" s="158"/>
      <c r="BV127" s="158"/>
      <c r="BW127" s="158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</row>
    <row r="128" ht="12.75" customHeight="1">
      <c r="B128" s="1"/>
      <c r="C128" s="1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  <c r="AA128" s="158"/>
      <c r="AB128" s="158"/>
      <c r="AC128" s="158"/>
      <c r="AD128" s="158"/>
      <c r="AE128" s="158"/>
      <c r="AF128" s="158"/>
      <c r="AG128" s="158"/>
      <c r="AH128" s="158"/>
      <c r="AI128" s="158"/>
      <c r="AJ128" s="158"/>
      <c r="AK128" s="158"/>
      <c r="AL128" s="158"/>
      <c r="AM128" s="158"/>
      <c r="AN128" s="158"/>
      <c r="AO128" s="158"/>
      <c r="AP128" s="158"/>
      <c r="AQ128" s="158"/>
      <c r="AR128" s="158"/>
      <c r="AS128" s="158"/>
      <c r="AT128" s="158"/>
      <c r="AU128" s="158"/>
      <c r="AV128" s="158"/>
      <c r="AW128" s="158"/>
      <c r="AX128" s="158"/>
      <c r="AY128" s="158"/>
      <c r="AZ128" s="158"/>
      <c r="BA128" s="158"/>
      <c r="BB128" s="158"/>
      <c r="BC128" s="158"/>
      <c r="BD128" s="158"/>
      <c r="BE128" s="158"/>
      <c r="BF128" s="158"/>
      <c r="BG128" s="158"/>
      <c r="BH128" s="158"/>
      <c r="BI128" s="158"/>
      <c r="BJ128" s="158"/>
      <c r="BK128" s="158"/>
      <c r="BL128" s="158"/>
      <c r="BM128" s="158"/>
      <c r="BN128" s="158"/>
      <c r="BO128" s="158"/>
      <c r="BP128" s="158"/>
      <c r="BQ128" s="158"/>
      <c r="BR128" s="158"/>
      <c r="BS128" s="158"/>
      <c r="BT128" s="158"/>
      <c r="BU128" s="158"/>
      <c r="BV128" s="158"/>
      <c r="BW128" s="158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</row>
    <row r="129" ht="12.75" customHeight="1">
      <c r="B129" s="1"/>
      <c r="C129" s="1"/>
      <c r="D129" s="158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  <c r="AA129" s="158"/>
      <c r="AB129" s="158"/>
      <c r="AC129" s="158"/>
      <c r="AD129" s="158"/>
      <c r="AE129" s="158"/>
      <c r="AF129" s="158"/>
      <c r="AG129" s="158"/>
      <c r="AH129" s="158"/>
      <c r="AI129" s="158"/>
      <c r="AJ129" s="158"/>
      <c r="AK129" s="158"/>
      <c r="AL129" s="158"/>
      <c r="AM129" s="158"/>
      <c r="AN129" s="158"/>
      <c r="AO129" s="158"/>
      <c r="AP129" s="158"/>
      <c r="AQ129" s="158"/>
      <c r="AR129" s="158"/>
      <c r="AS129" s="158"/>
      <c r="AT129" s="158"/>
      <c r="AU129" s="158"/>
      <c r="AV129" s="158"/>
      <c r="AW129" s="158"/>
      <c r="AX129" s="158"/>
      <c r="AY129" s="158"/>
      <c r="AZ129" s="158"/>
      <c r="BA129" s="158"/>
      <c r="BB129" s="158"/>
      <c r="BC129" s="158"/>
      <c r="BD129" s="158"/>
      <c r="BE129" s="158"/>
      <c r="BF129" s="158"/>
      <c r="BG129" s="158"/>
      <c r="BH129" s="158"/>
      <c r="BI129" s="158"/>
      <c r="BJ129" s="158"/>
      <c r="BK129" s="158"/>
      <c r="BL129" s="158"/>
      <c r="BM129" s="158"/>
      <c r="BN129" s="158"/>
      <c r="BO129" s="158"/>
      <c r="BP129" s="158"/>
      <c r="BQ129" s="158"/>
      <c r="BR129" s="158"/>
      <c r="BS129" s="158"/>
      <c r="BT129" s="158"/>
      <c r="BU129" s="158"/>
      <c r="BV129" s="158"/>
      <c r="BW129" s="158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</row>
    <row r="130" ht="12.75" customHeight="1">
      <c r="B130" s="1"/>
      <c r="C130" s="1"/>
      <c r="D130" s="158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  <c r="AA130" s="158"/>
      <c r="AB130" s="158"/>
      <c r="AC130" s="158"/>
      <c r="AD130" s="158"/>
      <c r="AE130" s="158"/>
      <c r="AF130" s="158"/>
      <c r="AG130" s="158"/>
      <c r="AH130" s="158"/>
      <c r="AI130" s="158"/>
      <c r="AJ130" s="158"/>
      <c r="AK130" s="158"/>
      <c r="AL130" s="158"/>
      <c r="AM130" s="158"/>
      <c r="AN130" s="158"/>
      <c r="AO130" s="158"/>
      <c r="AP130" s="158"/>
      <c r="AQ130" s="158"/>
      <c r="AR130" s="158"/>
      <c r="AS130" s="158"/>
      <c r="AT130" s="158"/>
      <c r="AU130" s="158"/>
      <c r="AV130" s="158"/>
      <c r="AW130" s="158"/>
      <c r="AX130" s="158"/>
      <c r="AY130" s="158"/>
      <c r="AZ130" s="158"/>
      <c r="BA130" s="158"/>
      <c r="BB130" s="158"/>
      <c r="BC130" s="158"/>
      <c r="BD130" s="158"/>
      <c r="BE130" s="158"/>
      <c r="BF130" s="158"/>
      <c r="BG130" s="158"/>
      <c r="BH130" s="158"/>
      <c r="BI130" s="158"/>
      <c r="BJ130" s="158"/>
      <c r="BK130" s="158"/>
      <c r="BL130" s="158"/>
      <c r="BM130" s="158"/>
      <c r="BN130" s="158"/>
      <c r="BO130" s="158"/>
      <c r="BP130" s="158"/>
      <c r="BQ130" s="158"/>
      <c r="BR130" s="158"/>
      <c r="BS130" s="158"/>
      <c r="BT130" s="158"/>
      <c r="BU130" s="158"/>
      <c r="BV130" s="158"/>
      <c r="BW130" s="158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</row>
    <row r="131" ht="12.75" customHeight="1">
      <c r="B131" s="1"/>
      <c r="C131" s="1"/>
      <c r="D131" s="158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  <c r="AA131" s="158"/>
      <c r="AB131" s="158"/>
      <c r="AC131" s="158"/>
      <c r="AD131" s="158"/>
      <c r="AE131" s="158"/>
      <c r="AF131" s="158"/>
      <c r="AG131" s="158"/>
      <c r="AH131" s="158"/>
      <c r="AI131" s="158"/>
      <c r="AJ131" s="158"/>
      <c r="AK131" s="158"/>
      <c r="AL131" s="158"/>
      <c r="AM131" s="158"/>
      <c r="AN131" s="158"/>
      <c r="AO131" s="158"/>
      <c r="AP131" s="158"/>
      <c r="AQ131" s="158"/>
      <c r="AR131" s="158"/>
      <c r="AS131" s="158"/>
      <c r="AT131" s="158"/>
      <c r="AU131" s="158"/>
      <c r="AV131" s="158"/>
      <c r="AW131" s="158"/>
      <c r="AX131" s="158"/>
      <c r="AY131" s="158"/>
      <c r="AZ131" s="158"/>
      <c r="BA131" s="158"/>
      <c r="BB131" s="158"/>
      <c r="BC131" s="158"/>
      <c r="BD131" s="158"/>
      <c r="BE131" s="158"/>
      <c r="BF131" s="158"/>
      <c r="BG131" s="158"/>
      <c r="BH131" s="158"/>
      <c r="BI131" s="158"/>
      <c r="BJ131" s="158"/>
      <c r="BK131" s="158"/>
      <c r="BL131" s="158"/>
      <c r="BM131" s="158"/>
      <c r="BN131" s="158"/>
      <c r="BO131" s="158"/>
      <c r="BP131" s="158"/>
      <c r="BQ131" s="158"/>
      <c r="BR131" s="158"/>
      <c r="BS131" s="158"/>
      <c r="BT131" s="158"/>
      <c r="BU131" s="158"/>
      <c r="BV131" s="158"/>
      <c r="BW131" s="158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</row>
    <row r="132" ht="12.75" customHeight="1">
      <c r="B132" s="1"/>
      <c r="C132" s="1"/>
      <c r="D132" s="158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  <c r="AA132" s="158"/>
      <c r="AB132" s="158"/>
      <c r="AC132" s="158"/>
      <c r="AD132" s="158"/>
      <c r="AE132" s="158"/>
      <c r="AF132" s="158"/>
      <c r="AG132" s="158"/>
      <c r="AH132" s="158"/>
      <c r="AI132" s="158"/>
      <c r="AJ132" s="158"/>
      <c r="AK132" s="158"/>
      <c r="AL132" s="158"/>
      <c r="AM132" s="158"/>
      <c r="AN132" s="158"/>
      <c r="AO132" s="158"/>
      <c r="AP132" s="158"/>
      <c r="AQ132" s="158"/>
      <c r="AR132" s="158"/>
      <c r="AS132" s="158"/>
      <c r="AT132" s="158"/>
      <c r="AU132" s="158"/>
      <c r="AV132" s="158"/>
      <c r="AW132" s="158"/>
      <c r="AX132" s="158"/>
      <c r="AY132" s="158"/>
      <c r="AZ132" s="158"/>
      <c r="BA132" s="158"/>
      <c r="BB132" s="158"/>
      <c r="BC132" s="158"/>
      <c r="BD132" s="158"/>
      <c r="BE132" s="158"/>
      <c r="BF132" s="158"/>
      <c r="BG132" s="158"/>
      <c r="BH132" s="158"/>
      <c r="BI132" s="158"/>
      <c r="BJ132" s="158"/>
      <c r="BK132" s="158"/>
      <c r="BL132" s="158"/>
      <c r="BM132" s="158"/>
      <c r="BN132" s="158"/>
      <c r="BO132" s="158"/>
      <c r="BP132" s="158"/>
      <c r="BQ132" s="158"/>
      <c r="BR132" s="158"/>
      <c r="BS132" s="158"/>
      <c r="BT132" s="158"/>
      <c r="BU132" s="158"/>
      <c r="BV132" s="158"/>
      <c r="BW132" s="158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</row>
    <row r="133" ht="12.75" customHeight="1">
      <c r="B133" s="1"/>
      <c r="C133" s="1"/>
      <c r="D133" s="158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  <c r="AA133" s="158"/>
      <c r="AB133" s="158"/>
      <c r="AC133" s="158"/>
      <c r="AD133" s="158"/>
      <c r="AE133" s="158"/>
      <c r="AF133" s="158"/>
      <c r="AG133" s="158"/>
      <c r="AH133" s="158"/>
      <c r="AI133" s="158"/>
      <c r="AJ133" s="158"/>
      <c r="AK133" s="158"/>
      <c r="AL133" s="158"/>
      <c r="AM133" s="158"/>
      <c r="AN133" s="158"/>
      <c r="AO133" s="158"/>
      <c r="AP133" s="158"/>
      <c r="AQ133" s="158"/>
      <c r="AR133" s="158"/>
      <c r="AS133" s="158"/>
      <c r="AT133" s="158"/>
      <c r="AU133" s="158"/>
      <c r="AV133" s="158"/>
      <c r="AW133" s="158"/>
      <c r="AX133" s="158"/>
      <c r="AY133" s="158"/>
      <c r="AZ133" s="158"/>
      <c r="BA133" s="158"/>
      <c r="BB133" s="158"/>
      <c r="BC133" s="158"/>
      <c r="BD133" s="158"/>
      <c r="BE133" s="158"/>
      <c r="BF133" s="158"/>
      <c r="BG133" s="158"/>
      <c r="BH133" s="158"/>
      <c r="BI133" s="158"/>
      <c r="BJ133" s="158"/>
      <c r="BK133" s="158"/>
      <c r="BL133" s="158"/>
      <c r="BM133" s="158"/>
      <c r="BN133" s="158"/>
      <c r="BO133" s="158"/>
      <c r="BP133" s="158"/>
      <c r="BQ133" s="158"/>
      <c r="BR133" s="158"/>
      <c r="BS133" s="158"/>
      <c r="BT133" s="158"/>
      <c r="BU133" s="158"/>
      <c r="BV133" s="158"/>
      <c r="BW133" s="158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</row>
    <row r="134" ht="12.75" customHeight="1">
      <c r="B134" s="1"/>
      <c r="C134" s="1"/>
      <c r="D134" s="158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  <c r="AA134" s="158"/>
      <c r="AB134" s="158"/>
      <c r="AC134" s="158"/>
      <c r="AD134" s="158"/>
      <c r="AE134" s="158"/>
      <c r="AF134" s="158"/>
      <c r="AG134" s="158"/>
      <c r="AH134" s="158"/>
      <c r="AI134" s="158"/>
      <c r="AJ134" s="158"/>
      <c r="AK134" s="158"/>
      <c r="AL134" s="158"/>
      <c r="AM134" s="158"/>
      <c r="AN134" s="158"/>
      <c r="AO134" s="158"/>
      <c r="AP134" s="158"/>
      <c r="AQ134" s="158"/>
      <c r="AR134" s="158"/>
      <c r="AS134" s="158"/>
      <c r="AT134" s="158"/>
      <c r="AU134" s="158"/>
      <c r="AV134" s="158"/>
      <c r="AW134" s="158"/>
      <c r="AX134" s="158"/>
      <c r="AY134" s="158"/>
      <c r="AZ134" s="158"/>
      <c r="BA134" s="158"/>
      <c r="BB134" s="158"/>
      <c r="BC134" s="158"/>
      <c r="BD134" s="158"/>
      <c r="BE134" s="158"/>
      <c r="BF134" s="158"/>
      <c r="BG134" s="158"/>
      <c r="BH134" s="158"/>
      <c r="BI134" s="158"/>
      <c r="BJ134" s="158"/>
      <c r="BK134" s="158"/>
      <c r="BL134" s="158"/>
      <c r="BM134" s="158"/>
      <c r="BN134" s="158"/>
      <c r="BO134" s="158"/>
      <c r="BP134" s="158"/>
      <c r="BQ134" s="158"/>
      <c r="BR134" s="158"/>
      <c r="BS134" s="158"/>
      <c r="BT134" s="158"/>
      <c r="BU134" s="158"/>
      <c r="BV134" s="158"/>
      <c r="BW134" s="158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</row>
    <row r="135" ht="12.75" customHeight="1">
      <c r="B135" s="1"/>
      <c r="C135" s="1"/>
      <c r="D135" s="158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  <c r="AA135" s="158"/>
      <c r="AB135" s="158"/>
      <c r="AC135" s="158"/>
      <c r="AD135" s="158"/>
      <c r="AE135" s="158"/>
      <c r="AF135" s="158"/>
      <c r="AG135" s="158"/>
      <c r="AH135" s="158"/>
      <c r="AI135" s="158"/>
      <c r="AJ135" s="158"/>
      <c r="AK135" s="158"/>
      <c r="AL135" s="158"/>
      <c r="AM135" s="158"/>
      <c r="AN135" s="158"/>
      <c r="AO135" s="158"/>
      <c r="AP135" s="158"/>
      <c r="AQ135" s="158"/>
      <c r="AR135" s="158"/>
      <c r="AS135" s="158"/>
      <c r="AT135" s="158"/>
      <c r="AU135" s="158"/>
      <c r="AV135" s="158"/>
      <c r="AW135" s="158"/>
      <c r="AX135" s="158"/>
      <c r="AY135" s="158"/>
      <c r="AZ135" s="158"/>
      <c r="BA135" s="158"/>
      <c r="BB135" s="158"/>
      <c r="BC135" s="158"/>
      <c r="BD135" s="158"/>
      <c r="BE135" s="158"/>
      <c r="BF135" s="158"/>
      <c r="BG135" s="158"/>
      <c r="BH135" s="158"/>
      <c r="BI135" s="158"/>
      <c r="BJ135" s="158"/>
      <c r="BK135" s="158"/>
      <c r="BL135" s="158"/>
      <c r="BM135" s="158"/>
      <c r="BN135" s="158"/>
      <c r="BO135" s="158"/>
      <c r="BP135" s="158"/>
      <c r="BQ135" s="158"/>
      <c r="BR135" s="158"/>
      <c r="BS135" s="158"/>
      <c r="BT135" s="158"/>
      <c r="BU135" s="158"/>
      <c r="BV135" s="158"/>
      <c r="BW135" s="158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</row>
    <row r="136" ht="12.75" customHeight="1">
      <c r="B136" s="1"/>
      <c r="C136" s="1"/>
      <c r="D136" s="158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  <c r="AA136" s="158"/>
      <c r="AB136" s="158"/>
      <c r="AC136" s="158"/>
      <c r="AD136" s="158"/>
      <c r="AE136" s="158"/>
      <c r="AF136" s="158"/>
      <c r="AG136" s="158"/>
      <c r="AH136" s="158"/>
      <c r="AI136" s="158"/>
      <c r="AJ136" s="158"/>
      <c r="AK136" s="158"/>
      <c r="AL136" s="158"/>
      <c r="AM136" s="158"/>
      <c r="AN136" s="158"/>
      <c r="AO136" s="158"/>
      <c r="AP136" s="158"/>
      <c r="AQ136" s="158"/>
      <c r="AR136" s="158"/>
      <c r="AS136" s="158"/>
      <c r="AT136" s="158"/>
      <c r="AU136" s="158"/>
      <c r="AV136" s="158"/>
      <c r="AW136" s="158"/>
      <c r="AX136" s="158"/>
      <c r="AY136" s="158"/>
      <c r="AZ136" s="158"/>
      <c r="BA136" s="158"/>
      <c r="BB136" s="158"/>
      <c r="BC136" s="158"/>
      <c r="BD136" s="158"/>
      <c r="BE136" s="158"/>
      <c r="BF136" s="158"/>
      <c r="BG136" s="158"/>
      <c r="BH136" s="158"/>
      <c r="BI136" s="158"/>
      <c r="BJ136" s="158"/>
      <c r="BK136" s="158"/>
      <c r="BL136" s="158"/>
      <c r="BM136" s="158"/>
      <c r="BN136" s="158"/>
      <c r="BO136" s="158"/>
      <c r="BP136" s="158"/>
      <c r="BQ136" s="158"/>
      <c r="BR136" s="158"/>
      <c r="BS136" s="158"/>
      <c r="BT136" s="158"/>
      <c r="BU136" s="158"/>
      <c r="BV136" s="158"/>
      <c r="BW136" s="158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</row>
    <row r="137" ht="12.75" customHeight="1">
      <c r="B137" s="1"/>
      <c r="C137" s="1"/>
      <c r="D137" s="158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  <c r="AA137" s="158"/>
      <c r="AB137" s="158"/>
      <c r="AC137" s="158"/>
      <c r="AD137" s="158"/>
      <c r="AE137" s="158"/>
      <c r="AF137" s="158"/>
      <c r="AG137" s="158"/>
      <c r="AH137" s="158"/>
      <c r="AI137" s="158"/>
      <c r="AJ137" s="158"/>
      <c r="AK137" s="158"/>
      <c r="AL137" s="158"/>
      <c r="AM137" s="158"/>
      <c r="AN137" s="158"/>
      <c r="AO137" s="158"/>
      <c r="AP137" s="158"/>
      <c r="AQ137" s="158"/>
      <c r="AR137" s="158"/>
      <c r="AS137" s="158"/>
      <c r="AT137" s="158"/>
      <c r="AU137" s="158"/>
      <c r="AV137" s="158"/>
      <c r="AW137" s="158"/>
      <c r="AX137" s="158"/>
      <c r="AY137" s="158"/>
      <c r="AZ137" s="158"/>
      <c r="BA137" s="158"/>
      <c r="BB137" s="158"/>
      <c r="BC137" s="158"/>
      <c r="BD137" s="158"/>
      <c r="BE137" s="158"/>
      <c r="BF137" s="158"/>
      <c r="BG137" s="158"/>
      <c r="BH137" s="158"/>
      <c r="BI137" s="158"/>
      <c r="BJ137" s="158"/>
      <c r="BK137" s="158"/>
      <c r="BL137" s="158"/>
      <c r="BM137" s="158"/>
      <c r="BN137" s="158"/>
      <c r="BO137" s="158"/>
      <c r="BP137" s="158"/>
      <c r="BQ137" s="158"/>
      <c r="BR137" s="158"/>
      <c r="BS137" s="158"/>
      <c r="BT137" s="158"/>
      <c r="BU137" s="158"/>
      <c r="BV137" s="158"/>
      <c r="BW137" s="158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</row>
    <row r="138" ht="12.75" customHeight="1">
      <c r="B138" s="1"/>
      <c r="C138" s="1"/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  <c r="AA138" s="158"/>
      <c r="AB138" s="158"/>
      <c r="AC138" s="158"/>
      <c r="AD138" s="158"/>
      <c r="AE138" s="158"/>
      <c r="AF138" s="158"/>
      <c r="AG138" s="158"/>
      <c r="AH138" s="158"/>
      <c r="AI138" s="158"/>
      <c r="AJ138" s="158"/>
      <c r="AK138" s="158"/>
      <c r="AL138" s="158"/>
      <c r="AM138" s="158"/>
      <c r="AN138" s="158"/>
      <c r="AO138" s="158"/>
      <c r="AP138" s="158"/>
      <c r="AQ138" s="158"/>
      <c r="AR138" s="158"/>
      <c r="AS138" s="158"/>
      <c r="AT138" s="158"/>
      <c r="AU138" s="158"/>
      <c r="AV138" s="158"/>
      <c r="AW138" s="158"/>
      <c r="AX138" s="158"/>
      <c r="AY138" s="158"/>
      <c r="AZ138" s="158"/>
      <c r="BA138" s="158"/>
      <c r="BB138" s="158"/>
      <c r="BC138" s="158"/>
      <c r="BD138" s="158"/>
      <c r="BE138" s="158"/>
      <c r="BF138" s="158"/>
      <c r="BG138" s="158"/>
      <c r="BH138" s="158"/>
      <c r="BI138" s="158"/>
      <c r="BJ138" s="158"/>
      <c r="BK138" s="158"/>
      <c r="BL138" s="158"/>
      <c r="BM138" s="158"/>
      <c r="BN138" s="158"/>
      <c r="BO138" s="158"/>
      <c r="BP138" s="158"/>
      <c r="BQ138" s="158"/>
      <c r="BR138" s="158"/>
      <c r="BS138" s="158"/>
      <c r="BT138" s="158"/>
      <c r="BU138" s="158"/>
      <c r="BV138" s="158"/>
      <c r="BW138" s="158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</row>
    <row r="139" ht="12.75" customHeight="1">
      <c r="B139" s="1"/>
      <c r="C139" s="1"/>
      <c r="D139" s="158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  <c r="AA139" s="158"/>
      <c r="AB139" s="158"/>
      <c r="AC139" s="158"/>
      <c r="AD139" s="158"/>
      <c r="AE139" s="158"/>
      <c r="AF139" s="158"/>
      <c r="AG139" s="158"/>
      <c r="AH139" s="158"/>
      <c r="AI139" s="158"/>
      <c r="AJ139" s="158"/>
      <c r="AK139" s="158"/>
      <c r="AL139" s="158"/>
      <c r="AM139" s="158"/>
      <c r="AN139" s="158"/>
      <c r="AO139" s="158"/>
      <c r="AP139" s="158"/>
      <c r="AQ139" s="158"/>
      <c r="AR139" s="158"/>
      <c r="AS139" s="158"/>
      <c r="AT139" s="158"/>
      <c r="AU139" s="158"/>
      <c r="AV139" s="158"/>
      <c r="AW139" s="158"/>
      <c r="AX139" s="158"/>
      <c r="AY139" s="158"/>
      <c r="AZ139" s="158"/>
      <c r="BA139" s="158"/>
      <c r="BB139" s="158"/>
      <c r="BC139" s="158"/>
      <c r="BD139" s="158"/>
      <c r="BE139" s="158"/>
      <c r="BF139" s="158"/>
      <c r="BG139" s="158"/>
      <c r="BH139" s="158"/>
      <c r="BI139" s="158"/>
      <c r="BJ139" s="158"/>
      <c r="BK139" s="158"/>
      <c r="BL139" s="158"/>
      <c r="BM139" s="158"/>
      <c r="BN139" s="158"/>
      <c r="BO139" s="158"/>
      <c r="BP139" s="158"/>
      <c r="BQ139" s="158"/>
      <c r="BR139" s="158"/>
      <c r="BS139" s="158"/>
      <c r="BT139" s="158"/>
      <c r="BU139" s="158"/>
      <c r="BV139" s="158"/>
      <c r="BW139" s="158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</row>
    <row r="140" ht="12.75" customHeight="1">
      <c r="B140" s="1"/>
      <c r="C140" s="1"/>
      <c r="D140" s="158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  <c r="AA140" s="158"/>
      <c r="AB140" s="158"/>
      <c r="AC140" s="158"/>
      <c r="AD140" s="158"/>
      <c r="AE140" s="158"/>
      <c r="AF140" s="158"/>
      <c r="AG140" s="158"/>
      <c r="AH140" s="158"/>
      <c r="AI140" s="158"/>
      <c r="AJ140" s="158"/>
      <c r="AK140" s="158"/>
      <c r="AL140" s="158"/>
      <c r="AM140" s="158"/>
      <c r="AN140" s="158"/>
      <c r="AO140" s="158"/>
      <c r="AP140" s="158"/>
      <c r="AQ140" s="158"/>
      <c r="AR140" s="158"/>
      <c r="AS140" s="158"/>
      <c r="AT140" s="158"/>
      <c r="AU140" s="158"/>
      <c r="AV140" s="158"/>
      <c r="AW140" s="158"/>
      <c r="AX140" s="158"/>
      <c r="AY140" s="158"/>
      <c r="AZ140" s="158"/>
      <c r="BA140" s="158"/>
      <c r="BB140" s="158"/>
      <c r="BC140" s="158"/>
      <c r="BD140" s="158"/>
      <c r="BE140" s="158"/>
      <c r="BF140" s="158"/>
      <c r="BG140" s="158"/>
      <c r="BH140" s="158"/>
      <c r="BI140" s="158"/>
      <c r="BJ140" s="158"/>
      <c r="BK140" s="158"/>
      <c r="BL140" s="158"/>
      <c r="BM140" s="158"/>
      <c r="BN140" s="158"/>
      <c r="BO140" s="158"/>
      <c r="BP140" s="158"/>
      <c r="BQ140" s="158"/>
      <c r="BR140" s="158"/>
      <c r="BS140" s="158"/>
      <c r="BT140" s="158"/>
      <c r="BU140" s="158"/>
      <c r="BV140" s="158"/>
      <c r="BW140" s="158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</row>
    <row r="141" ht="12.75" customHeight="1">
      <c r="B141" s="1"/>
      <c r="C141" s="1"/>
      <c r="D141" s="158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  <c r="AA141" s="158"/>
      <c r="AB141" s="158"/>
      <c r="AC141" s="158"/>
      <c r="AD141" s="158"/>
      <c r="AE141" s="158"/>
      <c r="AF141" s="158"/>
      <c r="AG141" s="158"/>
      <c r="AH141" s="158"/>
      <c r="AI141" s="158"/>
      <c r="AJ141" s="158"/>
      <c r="AK141" s="158"/>
      <c r="AL141" s="158"/>
      <c r="AM141" s="158"/>
      <c r="AN141" s="158"/>
      <c r="AO141" s="158"/>
      <c r="AP141" s="158"/>
      <c r="AQ141" s="158"/>
      <c r="AR141" s="158"/>
      <c r="AS141" s="158"/>
      <c r="AT141" s="158"/>
      <c r="AU141" s="158"/>
      <c r="AV141" s="158"/>
      <c r="AW141" s="158"/>
      <c r="AX141" s="158"/>
      <c r="AY141" s="158"/>
      <c r="AZ141" s="158"/>
      <c r="BA141" s="158"/>
      <c r="BB141" s="158"/>
      <c r="BC141" s="158"/>
      <c r="BD141" s="158"/>
      <c r="BE141" s="158"/>
      <c r="BF141" s="158"/>
      <c r="BG141" s="158"/>
      <c r="BH141" s="158"/>
      <c r="BI141" s="158"/>
      <c r="BJ141" s="158"/>
      <c r="BK141" s="158"/>
      <c r="BL141" s="158"/>
      <c r="BM141" s="158"/>
      <c r="BN141" s="158"/>
      <c r="BO141" s="158"/>
      <c r="BP141" s="158"/>
      <c r="BQ141" s="158"/>
      <c r="BR141" s="158"/>
      <c r="BS141" s="158"/>
      <c r="BT141" s="158"/>
      <c r="BU141" s="158"/>
      <c r="BV141" s="158"/>
      <c r="BW141" s="158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</row>
    <row r="142" ht="12.75" customHeight="1">
      <c r="B142" s="1"/>
      <c r="C142" s="1"/>
      <c r="D142" s="158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  <c r="AA142" s="158"/>
      <c r="AB142" s="158"/>
      <c r="AC142" s="158"/>
      <c r="AD142" s="158"/>
      <c r="AE142" s="158"/>
      <c r="AF142" s="158"/>
      <c r="AG142" s="158"/>
      <c r="AH142" s="158"/>
      <c r="AI142" s="158"/>
      <c r="AJ142" s="158"/>
      <c r="AK142" s="158"/>
      <c r="AL142" s="158"/>
      <c r="AM142" s="158"/>
      <c r="AN142" s="158"/>
      <c r="AO142" s="158"/>
      <c r="AP142" s="158"/>
      <c r="AQ142" s="158"/>
      <c r="AR142" s="158"/>
      <c r="AS142" s="158"/>
      <c r="AT142" s="158"/>
      <c r="AU142" s="158"/>
      <c r="AV142" s="158"/>
      <c r="AW142" s="158"/>
      <c r="AX142" s="158"/>
      <c r="AY142" s="158"/>
      <c r="AZ142" s="158"/>
      <c r="BA142" s="158"/>
      <c r="BB142" s="158"/>
      <c r="BC142" s="158"/>
      <c r="BD142" s="158"/>
      <c r="BE142" s="158"/>
      <c r="BF142" s="158"/>
      <c r="BG142" s="158"/>
      <c r="BH142" s="158"/>
      <c r="BI142" s="158"/>
      <c r="BJ142" s="158"/>
      <c r="BK142" s="158"/>
      <c r="BL142" s="158"/>
      <c r="BM142" s="158"/>
      <c r="BN142" s="158"/>
      <c r="BO142" s="158"/>
      <c r="BP142" s="158"/>
      <c r="BQ142" s="158"/>
      <c r="BR142" s="158"/>
      <c r="BS142" s="158"/>
      <c r="BT142" s="158"/>
      <c r="BU142" s="158"/>
      <c r="BV142" s="158"/>
      <c r="BW142" s="158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</row>
    <row r="143" ht="12.75" customHeight="1">
      <c r="B143" s="1"/>
      <c r="C143" s="1"/>
      <c r="D143" s="158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  <c r="AA143" s="158"/>
      <c r="AB143" s="158"/>
      <c r="AC143" s="158"/>
      <c r="AD143" s="158"/>
      <c r="AE143" s="158"/>
      <c r="AF143" s="158"/>
      <c r="AG143" s="158"/>
      <c r="AH143" s="158"/>
      <c r="AI143" s="158"/>
      <c r="AJ143" s="158"/>
      <c r="AK143" s="158"/>
      <c r="AL143" s="158"/>
      <c r="AM143" s="158"/>
      <c r="AN143" s="158"/>
      <c r="AO143" s="158"/>
      <c r="AP143" s="158"/>
      <c r="AQ143" s="158"/>
      <c r="AR143" s="158"/>
      <c r="AS143" s="158"/>
      <c r="AT143" s="158"/>
      <c r="AU143" s="158"/>
      <c r="AV143" s="158"/>
      <c r="AW143" s="158"/>
      <c r="AX143" s="158"/>
      <c r="AY143" s="158"/>
      <c r="AZ143" s="158"/>
      <c r="BA143" s="158"/>
      <c r="BB143" s="158"/>
      <c r="BC143" s="158"/>
      <c r="BD143" s="158"/>
      <c r="BE143" s="158"/>
      <c r="BF143" s="158"/>
      <c r="BG143" s="158"/>
      <c r="BH143" s="158"/>
      <c r="BI143" s="158"/>
      <c r="BJ143" s="158"/>
      <c r="BK143" s="158"/>
      <c r="BL143" s="158"/>
      <c r="BM143" s="158"/>
      <c r="BN143" s="158"/>
      <c r="BO143" s="158"/>
      <c r="BP143" s="158"/>
      <c r="BQ143" s="158"/>
      <c r="BR143" s="158"/>
      <c r="BS143" s="158"/>
      <c r="BT143" s="158"/>
      <c r="BU143" s="158"/>
      <c r="BV143" s="158"/>
      <c r="BW143" s="158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</row>
    <row r="144" ht="12.75" customHeight="1">
      <c r="B144" s="1"/>
      <c r="C144" s="1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  <c r="AA144" s="158"/>
      <c r="AB144" s="158"/>
      <c r="AC144" s="158"/>
      <c r="AD144" s="158"/>
      <c r="AE144" s="158"/>
      <c r="AF144" s="158"/>
      <c r="AG144" s="158"/>
      <c r="AH144" s="158"/>
      <c r="AI144" s="158"/>
      <c r="AJ144" s="158"/>
      <c r="AK144" s="158"/>
      <c r="AL144" s="158"/>
      <c r="AM144" s="158"/>
      <c r="AN144" s="158"/>
      <c r="AO144" s="158"/>
      <c r="AP144" s="158"/>
      <c r="AQ144" s="158"/>
      <c r="AR144" s="158"/>
      <c r="AS144" s="158"/>
      <c r="AT144" s="158"/>
      <c r="AU144" s="158"/>
      <c r="AV144" s="158"/>
      <c r="AW144" s="158"/>
      <c r="AX144" s="158"/>
      <c r="AY144" s="158"/>
      <c r="AZ144" s="158"/>
      <c r="BA144" s="158"/>
      <c r="BB144" s="158"/>
      <c r="BC144" s="158"/>
      <c r="BD144" s="158"/>
      <c r="BE144" s="158"/>
      <c r="BF144" s="158"/>
      <c r="BG144" s="158"/>
      <c r="BH144" s="158"/>
      <c r="BI144" s="158"/>
      <c r="BJ144" s="158"/>
      <c r="BK144" s="158"/>
      <c r="BL144" s="158"/>
      <c r="BM144" s="158"/>
      <c r="BN144" s="158"/>
      <c r="BO144" s="158"/>
      <c r="BP144" s="158"/>
      <c r="BQ144" s="158"/>
      <c r="BR144" s="158"/>
      <c r="BS144" s="158"/>
      <c r="BT144" s="158"/>
      <c r="BU144" s="158"/>
      <c r="BV144" s="158"/>
      <c r="BW144" s="158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</row>
    <row r="145" ht="12.75" customHeight="1">
      <c r="B145" s="1"/>
      <c r="C145" s="1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  <c r="AA145" s="158"/>
      <c r="AB145" s="158"/>
      <c r="AC145" s="158"/>
      <c r="AD145" s="158"/>
      <c r="AE145" s="158"/>
      <c r="AF145" s="158"/>
      <c r="AG145" s="158"/>
      <c r="AH145" s="158"/>
      <c r="AI145" s="158"/>
      <c r="AJ145" s="158"/>
      <c r="AK145" s="158"/>
      <c r="AL145" s="158"/>
      <c r="AM145" s="158"/>
      <c r="AN145" s="158"/>
      <c r="AO145" s="158"/>
      <c r="AP145" s="158"/>
      <c r="AQ145" s="158"/>
      <c r="AR145" s="158"/>
      <c r="AS145" s="158"/>
      <c r="AT145" s="158"/>
      <c r="AU145" s="158"/>
      <c r="AV145" s="158"/>
      <c r="AW145" s="158"/>
      <c r="AX145" s="158"/>
      <c r="AY145" s="158"/>
      <c r="AZ145" s="158"/>
      <c r="BA145" s="158"/>
      <c r="BB145" s="158"/>
      <c r="BC145" s="158"/>
      <c r="BD145" s="158"/>
      <c r="BE145" s="158"/>
      <c r="BF145" s="158"/>
      <c r="BG145" s="158"/>
      <c r="BH145" s="158"/>
      <c r="BI145" s="158"/>
      <c r="BJ145" s="158"/>
      <c r="BK145" s="158"/>
      <c r="BL145" s="158"/>
      <c r="BM145" s="158"/>
      <c r="BN145" s="158"/>
      <c r="BO145" s="158"/>
      <c r="BP145" s="158"/>
      <c r="BQ145" s="158"/>
      <c r="BR145" s="158"/>
      <c r="BS145" s="158"/>
      <c r="BT145" s="158"/>
      <c r="BU145" s="158"/>
      <c r="BV145" s="158"/>
      <c r="BW145" s="158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</row>
    <row r="146" ht="12.75" customHeight="1">
      <c r="B146" s="1"/>
      <c r="C146" s="1"/>
      <c r="D146" s="158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  <c r="AA146" s="158"/>
      <c r="AB146" s="158"/>
      <c r="AC146" s="158"/>
      <c r="AD146" s="158"/>
      <c r="AE146" s="158"/>
      <c r="AF146" s="158"/>
      <c r="AG146" s="158"/>
      <c r="AH146" s="158"/>
      <c r="AI146" s="158"/>
      <c r="AJ146" s="158"/>
      <c r="AK146" s="158"/>
      <c r="AL146" s="158"/>
      <c r="AM146" s="158"/>
      <c r="AN146" s="158"/>
      <c r="AO146" s="158"/>
      <c r="AP146" s="158"/>
      <c r="AQ146" s="158"/>
      <c r="AR146" s="158"/>
      <c r="AS146" s="158"/>
      <c r="AT146" s="158"/>
      <c r="AU146" s="158"/>
      <c r="AV146" s="158"/>
      <c r="AW146" s="158"/>
      <c r="AX146" s="158"/>
      <c r="AY146" s="158"/>
      <c r="AZ146" s="158"/>
      <c r="BA146" s="158"/>
      <c r="BB146" s="158"/>
      <c r="BC146" s="158"/>
      <c r="BD146" s="158"/>
      <c r="BE146" s="158"/>
      <c r="BF146" s="158"/>
      <c r="BG146" s="158"/>
      <c r="BH146" s="158"/>
      <c r="BI146" s="158"/>
      <c r="BJ146" s="158"/>
      <c r="BK146" s="158"/>
      <c r="BL146" s="158"/>
      <c r="BM146" s="158"/>
      <c r="BN146" s="158"/>
      <c r="BO146" s="158"/>
      <c r="BP146" s="158"/>
      <c r="BQ146" s="158"/>
      <c r="BR146" s="158"/>
      <c r="BS146" s="158"/>
      <c r="BT146" s="158"/>
      <c r="BU146" s="158"/>
      <c r="BV146" s="158"/>
      <c r="BW146" s="158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</row>
    <row r="147" ht="12.75" customHeight="1">
      <c r="B147" s="1"/>
      <c r="C147" s="1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  <c r="AA147" s="158"/>
      <c r="AB147" s="158"/>
      <c r="AC147" s="158"/>
      <c r="AD147" s="158"/>
      <c r="AE147" s="158"/>
      <c r="AF147" s="158"/>
      <c r="AG147" s="158"/>
      <c r="AH147" s="158"/>
      <c r="AI147" s="158"/>
      <c r="AJ147" s="158"/>
      <c r="AK147" s="158"/>
      <c r="AL147" s="158"/>
      <c r="AM147" s="158"/>
      <c r="AN147" s="158"/>
      <c r="AO147" s="158"/>
      <c r="AP147" s="158"/>
      <c r="AQ147" s="158"/>
      <c r="AR147" s="158"/>
      <c r="AS147" s="158"/>
      <c r="AT147" s="158"/>
      <c r="AU147" s="158"/>
      <c r="AV147" s="158"/>
      <c r="AW147" s="158"/>
      <c r="AX147" s="158"/>
      <c r="AY147" s="158"/>
      <c r="AZ147" s="158"/>
      <c r="BA147" s="158"/>
      <c r="BB147" s="158"/>
      <c r="BC147" s="158"/>
      <c r="BD147" s="158"/>
      <c r="BE147" s="158"/>
      <c r="BF147" s="158"/>
      <c r="BG147" s="158"/>
      <c r="BH147" s="158"/>
      <c r="BI147" s="158"/>
      <c r="BJ147" s="158"/>
      <c r="BK147" s="158"/>
      <c r="BL147" s="158"/>
      <c r="BM147" s="158"/>
      <c r="BN147" s="158"/>
      <c r="BO147" s="158"/>
      <c r="BP147" s="158"/>
      <c r="BQ147" s="158"/>
      <c r="BR147" s="158"/>
      <c r="BS147" s="158"/>
      <c r="BT147" s="158"/>
      <c r="BU147" s="158"/>
      <c r="BV147" s="158"/>
      <c r="BW147" s="158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</row>
    <row r="148" ht="12.75" customHeight="1">
      <c r="B148" s="1"/>
      <c r="C148" s="1"/>
      <c r="D148" s="158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  <c r="AA148" s="158"/>
      <c r="AB148" s="158"/>
      <c r="AC148" s="158"/>
      <c r="AD148" s="158"/>
      <c r="AE148" s="158"/>
      <c r="AF148" s="158"/>
      <c r="AG148" s="158"/>
      <c r="AH148" s="158"/>
      <c r="AI148" s="158"/>
      <c r="AJ148" s="158"/>
      <c r="AK148" s="158"/>
      <c r="AL148" s="158"/>
      <c r="AM148" s="158"/>
      <c r="AN148" s="158"/>
      <c r="AO148" s="158"/>
      <c r="AP148" s="158"/>
      <c r="AQ148" s="158"/>
      <c r="AR148" s="158"/>
      <c r="AS148" s="158"/>
      <c r="AT148" s="158"/>
      <c r="AU148" s="158"/>
      <c r="AV148" s="158"/>
      <c r="AW148" s="158"/>
      <c r="AX148" s="158"/>
      <c r="AY148" s="158"/>
      <c r="AZ148" s="158"/>
      <c r="BA148" s="158"/>
      <c r="BB148" s="158"/>
      <c r="BC148" s="158"/>
      <c r="BD148" s="158"/>
      <c r="BE148" s="158"/>
      <c r="BF148" s="158"/>
      <c r="BG148" s="158"/>
      <c r="BH148" s="158"/>
      <c r="BI148" s="158"/>
      <c r="BJ148" s="158"/>
      <c r="BK148" s="158"/>
      <c r="BL148" s="158"/>
      <c r="BM148" s="158"/>
      <c r="BN148" s="158"/>
      <c r="BO148" s="158"/>
      <c r="BP148" s="158"/>
      <c r="BQ148" s="158"/>
      <c r="BR148" s="158"/>
      <c r="BS148" s="158"/>
      <c r="BT148" s="158"/>
      <c r="BU148" s="158"/>
      <c r="BV148" s="158"/>
      <c r="BW148" s="158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</row>
    <row r="149" ht="12.75" customHeight="1">
      <c r="B149" s="1"/>
      <c r="C149" s="1"/>
      <c r="D149" s="158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  <c r="AA149" s="158"/>
      <c r="AB149" s="158"/>
      <c r="AC149" s="158"/>
      <c r="AD149" s="158"/>
      <c r="AE149" s="158"/>
      <c r="AF149" s="158"/>
      <c r="AG149" s="158"/>
      <c r="AH149" s="158"/>
      <c r="AI149" s="158"/>
      <c r="AJ149" s="158"/>
      <c r="AK149" s="158"/>
      <c r="AL149" s="158"/>
      <c r="AM149" s="158"/>
      <c r="AN149" s="158"/>
      <c r="AO149" s="158"/>
      <c r="AP149" s="158"/>
      <c r="AQ149" s="158"/>
      <c r="AR149" s="158"/>
      <c r="AS149" s="158"/>
      <c r="AT149" s="158"/>
      <c r="AU149" s="158"/>
      <c r="AV149" s="158"/>
      <c r="AW149" s="158"/>
      <c r="AX149" s="158"/>
      <c r="AY149" s="158"/>
      <c r="AZ149" s="158"/>
      <c r="BA149" s="158"/>
      <c r="BB149" s="158"/>
      <c r="BC149" s="158"/>
      <c r="BD149" s="158"/>
      <c r="BE149" s="158"/>
      <c r="BF149" s="158"/>
      <c r="BG149" s="158"/>
      <c r="BH149" s="158"/>
      <c r="BI149" s="158"/>
      <c r="BJ149" s="158"/>
      <c r="BK149" s="158"/>
      <c r="BL149" s="158"/>
      <c r="BM149" s="158"/>
      <c r="BN149" s="158"/>
      <c r="BO149" s="158"/>
      <c r="BP149" s="158"/>
      <c r="BQ149" s="158"/>
      <c r="BR149" s="158"/>
      <c r="BS149" s="158"/>
      <c r="BT149" s="158"/>
      <c r="BU149" s="158"/>
      <c r="BV149" s="158"/>
      <c r="BW149" s="158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</row>
    <row r="150" ht="12.75" customHeight="1">
      <c r="B150" s="1"/>
      <c r="C150" s="1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  <c r="AA150" s="158"/>
      <c r="AB150" s="158"/>
      <c r="AC150" s="158"/>
      <c r="AD150" s="158"/>
      <c r="AE150" s="158"/>
      <c r="AF150" s="158"/>
      <c r="AG150" s="158"/>
      <c r="AH150" s="158"/>
      <c r="AI150" s="158"/>
      <c r="AJ150" s="158"/>
      <c r="AK150" s="158"/>
      <c r="AL150" s="158"/>
      <c r="AM150" s="158"/>
      <c r="AN150" s="158"/>
      <c r="AO150" s="158"/>
      <c r="AP150" s="158"/>
      <c r="AQ150" s="158"/>
      <c r="AR150" s="158"/>
      <c r="AS150" s="158"/>
      <c r="AT150" s="158"/>
      <c r="AU150" s="158"/>
      <c r="AV150" s="158"/>
      <c r="AW150" s="158"/>
      <c r="AX150" s="158"/>
      <c r="AY150" s="158"/>
      <c r="AZ150" s="158"/>
      <c r="BA150" s="158"/>
      <c r="BB150" s="158"/>
      <c r="BC150" s="158"/>
      <c r="BD150" s="158"/>
      <c r="BE150" s="158"/>
      <c r="BF150" s="158"/>
      <c r="BG150" s="158"/>
      <c r="BH150" s="158"/>
      <c r="BI150" s="158"/>
      <c r="BJ150" s="158"/>
      <c r="BK150" s="158"/>
      <c r="BL150" s="158"/>
      <c r="BM150" s="158"/>
      <c r="BN150" s="158"/>
      <c r="BO150" s="158"/>
      <c r="BP150" s="158"/>
      <c r="BQ150" s="158"/>
      <c r="BR150" s="158"/>
      <c r="BS150" s="158"/>
      <c r="BT150" s="158"/>
      <c r="BU150" s="158"/>
      <c r="BV150" s="158"/>
      <c r="BW150" s="158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</row>
    <row r="151" ht="12.75" customHeight="1">
      <c r="B151" s="1"/>
      <c r="C151" s="1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  <c r="AA151" s="158"/>
      <c r="AB151" s="158"/>
      <c r="AC151" s="158"/>
      <c r="AD151" s="158"/>
      <c r="AE151" s="158"/>
      <c r="AF151" s="158"/>
      <c r="AG151" s="158"/>
      <c r="AH151" s="158"/>
      <c r="AI151" s="158"/>
      <c r="AJ151" s="158"/>
      <c r="AK151" s="158"/>
      <c r="AL151" s="158"/>
      <c r="AM151" s="158"/>
      <c r="AN151" s="158"/>
      <c r="AO151" s="158"/>
      <c r="AP151" s="158"/>
      <c r="AQ151" s="158"/>
      <c r="AR151" s="158"/>
      <c r="AS151" s="158"/>
      <c r="AT151" s="158"/>
      <c r="AU151" s="158"/>
      <c r="AV151" s="158"/>
      <c r="AW151" s="158"/>
      <c r="AX151" s="158"/>
      <c r="AY151" s="158"/>
      <c r="AZ151" s="158"/>
      <c r="BA151" s="158"/>
      <c r="BB151" s="158"/>
      <c r="BC151" s="158"/>
      <c r="BD151" s="158"/>
      <c r="BE151" s="158"/>
      <c r="BF151" s="158"/>
      <c r="BG151" s="158"/>
      <c r="BH151" s="158"/>
      <c r="BI151" s="158"/>
      <c r="BJ151" s="158"/>
      <c r="BK151" s="158"/>
      <c r="BL151" s="158"/>
      <c r="BM151" s="158"/>
      <c r="BN151" s="158"/>
      <c r="BO151" s="158"/>
      <c r="BP151" s="158"/>
      <c r="BQ151" s="158"/>
      <c r="BR151" s="158"/>
      <c r="BS151" s="158"/>
      <c r="BT151" s="158"/>
      <c r="BU151" s="158"/>
      <c r="BV151" s="158"/>
      <c r="BW151" s="158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</row>
    <row r="152" ht="12.75" customHeight="1">
      <c r="B152" s="1"/>
      <c r="C152" s="1"/>
      <c r="D152" s="158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  <c r="AA152" s="158"/>
      <c r="AB152" s="158"/>
      <c r="AC152" s="158"/>
      <c r="AD152" s="158"/>
      <c r="AE152" s="158"/>
      <c r="AF152" s="158"/>
      <c r="AG152" s="158"/>
      <c r="AH152" s="158"/>
      <c r="AI152" s="158"/>
      <c r="AJ152" s="158"/>
      <c r="AK152" s="158"/>
      <c r="AL152" s="158"/>
      <c r="AM152" s="158"/>
      <c r="AN152" s="158"/>
      <c r="AO152" s="158"/>
      <c r="AP152" s="158"/>
      <c r="AQ152" s="158"/>
      <c r="AR152" s="158"/>
      <c r="AS152" s="158"/>
      <c r="AT152" s="158"/>
      <c r="AU152" s="158"/>
      <c r="AV152" s="158"/>
      <c r="AW152" s="158"/>
      <c r="AX152" s="158"/>
      <c r="AY152" s="158"/>
      <c r="AZ152" s="158"/>
      <c r="BA152" s="158"/>
      <c r="BB152" s="158"/>
      <c r="BC152" s="158"/>
      <c r="BD152" s="158"/>
      <c r="BE152" s="158"/>
      <c r="BF152" s="158"/>
      <c r="BG152" s="158"/>
      <c r="BH152" s="158"/>
      <c r="BI152" s="158"/>
      <c r="BJ152" s="158"/>
      <c r="BK152" s="158"/>
      <c r="BL152" s="158"/>
      <c r="BM152" s="158"/>
      <c r="BN152" s="158"/>
      <c r="BO152" s="158"/>
      <c r="BP152" s="158"/>
      <c r="BQ152" s="158"/>
      <c r="BR152" s="158"/>
      <c r="BS152" s="158"/>
      <c r="BT152" s="158"/>
      <c r="BU152" s="158"/>
      <c r="BV152" s="158"/>
      <c r="BW152" s="158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</row>
    <row r="153" ht="12.75" customHeight="1">
      <c r="B153" s="1"/>
      <c r="C153" s="1"/>
      <c r="D153" s="158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  <c r="AA153" s="158"/>
      <c r="AB153" s="158"/>
      <c r="AC153" s="158"/>
      <c r="AD153" s="158"/>
      <c r="AE153" s="158"/>
      <c r="AF153" s="158"/>
      <c r="AG153" s="158"/>
      <c r="AH153" s="158"/>
      <c r="AI153" s="158"/>
      <c r="AJ153" s="158"/>
      <c r="AK153" s="158"/>
      <c r="AL153" s="158"/>
      <c r="AM153" s="158"/>
      <c r="AN153" s="158"/>
      <c r="AO153" s="158"/>
      <c r="AP153" s="158"/>
      <c r="AQ153" s="158"/>
      <c r="AR153" s="158"/>
      <c r="AS153" s="158"/>
      <c r="AT153" s="158"/>
      <c r="AU153" s="158"/>
      <c r="AV153" s="158"/>
      <c r="AW153" s="158"/>
      <c r="AX153" s="158"/>
      <c r="AY153" s="158"/>
      <c r="AZ153" s="158"/>
      <c r="BA153" s="158"/>
      <c r="BB153" s="158"/>
      <c r="BC153" s="158"/>
      <c r="BD153" s="158"/>
      <c r="BE153" s="158"/>
      <c r="BF153" s="158"/>
      <c r="BG153" s="158"/>
      <c r="BH153" s="158"/>
      <c r="BI153" s="158"/>
      <c r="BJ153" s="158"/>
      <c r="BK153" s="158"/>
      <c r="BL153" s="158"/>
      <c r="BM153" s="158"/>
      <c r="BN153" s="158"/>
      <c r="BO153" s="158"/>
      <c r="BP153" s="158"/>
      <c r="BQ153" s="158"/>
      <c r="BR153" s="158"/>
      <c r="BS153" s="158"/>
      <c r="BT153" s="158"/>
      <c r="BU153" s="158"/>
      <c r="BV153" s="158"/>
      <c r="BW153" s="158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</row>
    <row r="154" ht="12.75" customHeight="1">
      <c r="B154" s="1"/>
      <c r="C154" s="1"/>
      <c r="D154" s="158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  <c r="AA154" s="158"/>
      <c r="AB154" s="158"/>
      <c r="AC154" s="158"/>
      <c r="AD154" s="158"/>
      <c r="AE154" s="158"/>
      <c r="AF154" s="158"/>
      <c r="AG154" s="158"/>
      <c r="AH154" s="158"/>
      <c r="AI154" s="158"/>
      <c r="AJ154" s="158"/>
      <c r="AK154" s="158"/>
      <c r="AL154" s="158"/>
      <c r="AM154" s="158"/>
      <c r="AN154" s="158"/>
      <c r="AO154" s="158"/>
      <c r="AP154" s="158"/>
      <c r="AQ154" s="158"/>
      <c r="AR154" s="158"/>
      <c r="AS154" s="158"/>
      <c r="AT154" s="158"/>
      <c r="AU154" s="158"/>
      <c r="AV154" s="158"/>
      <c r="AW154" s="158"/>
      <c r="AX154" s="158"/>
      <c r="AY154" s="158"/>
      <c r="AZ154" s="158"/>
      <c r="BA154" s="158"/>
      <c r="BB154" s="158"/>
      <c r="BC154" s="158"/>
      <c r="BD154" s="158"/>
      <c r="BE154" s="158"/>
      <c r="BF154" s="158"/>
      <c r="BG154" s="158"/>
      <c r="BH154" s="158"/>
      <c r="BI154" s="158"/>
      <c r="BJ154" s="158"/>
      <c r="BK154" s="158"/>
      <c r="BL154" s="158"/>
      <c r="BM154" s="158"/>
      <c r="BN154" s="158"/>
      <c r="BO154" s="158"/>
      <c r="BP154" s="158"/>
      <c r="BQ154" s="158"/>
      <c r="BR154" s="158"/>
      <c r="BS154" s="158"/>
      <c r="BT154" s="158"/>
      <c r="BU154" s="158"/>
      <c r="BV154" s="158"/>
      <c r="BW154" s="158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</row>
    <row r="155" ht="12.75" customHeight="1">
      <c r="B155" s="1"/>
      <c r="C155" s="1"/>
      <c r="D155" s="158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  <c r="AA155" s="158"/>
      <c r="AB155" s="158"/>
      <c r="AC155" s="158"/>
      <c r="AD155" s="158"/>
      <c r="AE155" s="158"/>
      <c r="AF155" s="158"/>
      <c r="AG155" s="158"/>
      <c r="AH155" s="158"/>
      <c r="AI155" s="158"/>
      <c r="AJ155" s="158"/>
      <c r="AK155" s="158"/>
      <c r="AL155" s="158"/>
      <c r="AM155" s="158"/>
      <c r="AN155" s="158"/>
      <c r="AO155" s="158"/>
      <c r="AP155" s="158"/>
      <c r="AQ155" s="158"/>
      <c r="AR155" s="158"/>
      <c r="AS155" s="158"/>
      <c r="AT155" s="158"/>
      <c r="AU155" s="158"/>
      <c r="AV155" s="158"/>
      <c r="AW155" s="158"/>
      <c r="AX155" s="158"/>
      <c r="AY155" s="158"/>
      <c r="AZ155" s="158"/>
      <c r="BA155" s="158"/>
      <c r="BB155" s="158"/>
      <c r="BC155" s="158"/>
      <c r="BD155" s="158"/>
      <c r="BE155" s="158"/>
      <c r="BF155" s="158"/>
      <c r="BG155" s="158"/>
      <c r="BH155" s="158"/>
      <c r="BI155" s="158"/>
      <c r="BJ155" s="158"/>
      <c r="BK155" s="158"/>
      <c r="BL155" s="158"/>
      <c r="BM155" s="158"/>
      <c r="BN155" s="158"/>
      <c r="BO155" s="158"/>
      <c r="BP155" s="158"/>
      <c r="BQ155" s="158"/>
      <c r="BR155" s="158"/>
      <c r="BS155" s="158"/>
      <c r="BT155" s="158"/>
      <c r="BU155" s="158"/>
      <c r="BV155" s="158"/>
      <c r="BW155" s="158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</row>
    <row r="156" ht="12.75" customHeight="1">
      <c r="B156" s="1"/>
      <c r="C156" s="1"/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  <c r="AA156" s="158"/>
      <c r="AB156" s="158"/>
      <c r="AC156" s="158"/>
      <c r="AD156" s="158"/>
      <c r="AE156" s="158"/>
      <c r="AF156" s="158"/>
      <c r="AG156" s="158"/>
      <c r="AH156" s="158"/>
      <c r="AI156" s="158"/>
      <c r="AJ156" s="158"/>
      <c r="AK156" s="158"/>
      <c r="AL156" s="158"/>
      <c r="AM156" s="158"/>
      <c r="AN156" s="158"/>
      <c r="AO156" s="158"/>
      <c r="AP156" s="158"/>
      <c r="AQ156" s="158"/>
      <c r="AR156" s="158"/>
      <c r="AS156" s="158"/>
      <c r="AT156" s="158"/>
      <c r="AU156" s="158"/>
      <c r="AV156" s="158"/>
      <c r="AW156" s="158"/>
      <c r="AX156" s="158"/>
      <c r="AY156" s="158"/>
      <c r="AZ156" s="158"/>
      <c r="BA156" s="158"/>
      <c r="BB156" s="158"/>
      <c r="BC156" s="158"/>
      <c r="BD156" s="158"/>
      <c r="BE156" s="158"/>
      <c r="BF156" s="158"/>
      <c r="BG156" s="158"/>
      <c r="BH156" s="158"/>
      <c r="BI156" s="158"/>
      <c r="BJ156" s="158"/>
      <c r="BK156" s="158"/>
      <c r="BL156" s="158"/>
      <c r="BM156" s="158"/>
      <c r="BN156" s="158"/>
      <c r="BO156" s="158"/>
      <c r="BP156" s="158"/>
      <c r="BQ156" s="158"/>
      <c r="BR156" s="158"/>
      <c r="BS156" s="158"/>
      <c r="BT156" s="158"/>
      <c r="BU156" s="158"/>
      <c r="BV156" s="158"/>
      <c r="BW156" s="158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</row>
    <row r="157" ht="12.75" customHeight="1">
      <c r="B157" s="1"/>
      <c r="C157" s="1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  <c r="AA157" s="158"/>
      <c r="AB157" s="158"/>
      <c r="AC157" s="158"/>
      <c r="AD157" s="158"/>
      <c r="AE157" s="158"/>
      <c r="AF157" s="158"/>
      <c r="AG157" s="158"/>
      <c r="AH157" s="158"/>
      <c r="AI157" s="158"/>
      <c r="AJ157" s="158"/>
      <c r="AK157" s="158"/>
      <c r="AL157" s="158"/>
      <c r="AM157" s="158"/>
      <c r="AN157" s="158"/>
      <c r="AO157" s="158"/>
      <c r="AP157" s="158"/>
      <c r="AQ157" s="158"/>
      <c r="AR157" s="158"/>
      <c r="AS157" s="158"/>
      <c r="AT157" s="158"/>
      <c r="AU157" s="158"/>
      <c r="AV157" s="158"/>
      <c r="AW157" s="158"/>
      <c r="AX157" s="158"/>
      <c r="AY157" s="158"/>
      <c r="AZ157" s="158"/>
      <c r="BA157" s="158"/>
      <c r="BB157" s="158"/>
      <c r="BC157" s="158"/>
      <c r="BD157" s="158"/>
      <c r="BE157" s="158"/>
      <c r="BF157" s="158"/>
      <c r="BG157" s="158"/>
      <c r="BH157" s="158"/>
      <c r="BI157" s="158"/>
      <c r="BJ157" s="158"/>
      <c r="BK157" s="158"/>
      <c r="BL157" s="158"/>
      <c r="BM157" s="158"/>
      <c r="BN157" s="158"/>
      <c r="BO157" s="158"/>
      <c r="BP157" s="158"/>
      <c r="BQ157" s="158"/>
      <c r="BR157" s="158"/>
      <c r="BS157" s="158"/>
      <c r="BT157" s="158"/>
      <c r="BU157" s="158"/>
      <c r="BV157" s="158"/>
      <c r="BW157" s="158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</row>
    <row r="158" ht="12.75" customHeight="1">
      <c r="B158" s="1"/>
      <c r="C158" s="1"/>
      <c r="D158" s="158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  <c r="AA158" s="158"/>
      <c r="AB158" s="158"/>
      <c r="AC158" s="158"/>
      <c r="AD158" s="158"/>
      <c r="AE158" s="158"/>
      <c r="AF158" s="158"/>
      <c r="AG158" s="158"/>
      <c r="AH158" s="158"/>
      <c r="AI158" s="158"/>
      <c r="AJ158" s="158"/>
      <c r="AK158" s="158"/>
      <c r="AL158" s="158"/>
      <c r="AM158" s="158"/>
      <c r="AN158" s="158"/>
      <c r="AO158" s="158"/>
      <c r="AP158" s="158"/>
      <c r="AQ158" s="158"/>
      <c r="AR158" s="158"/>
      <c r="AS158" s="158"/>
      <c r="AT158" s="158"/>
      <c r="AU158" s="158"/>
      <c r="AV158" s="158"/>
      <c r="AW158" s="158"/>
      <c r="AX158" s="158"/>
      <c r="AY158" s="158"/>
      <c r="AZ158" s="158"/>
      <c r="BA158" s="158"/>
      <c r="BB158" s="158"/>
      <c r="BC158" s="158"/>
      <c r="BD158" s="158"/>
      <c r="BE158" s="158"/>
      <c r="BF158" s="158"/>
      <c r="BG158" s="158"/>
      <c r="BH158" s="158"/>
      <c r="BI158" s="158"/>
      <c r="BJ158" s="158"/>
      <c r="BK158" s="158"/>
      <c r="BL158" s="158"/>
      <c r="BM158" s="158"/>
      <c r="BN158" s="158"/>
      <c r="BO158" s="158"/>
      <c r="BP158" s="158"/>
      <c r="BQ158" s="158"/>
      <c r="BR158" s="158"/>
      <c r="BS158" s="158"/>
      <c r="BT158" s="158"/>
      <c r="BU158" s="158"/>
      <c r="BV158" s="158"/>
      <c r="BW158" s="158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</row>
    <row r="159" ht="12.75" customHeight="1">
      <c r="B159" s="1"/>
      <c r="C159" s="1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  <c r="AA159" s="158"/>
      <c r="AB159" s="158"/>
      <c r="AC159" s="158"/>
      <c r="AD159" s="158"/>
      <c r="AE159" s="158"/>
      <c r="AF159" s="158"/>
      <c r="AG159" s="158"/>
      <c r="AH159" s="158"/>
      <c r="AI159" s="158"/>
      <c r="AJ159" s="158"/>
      <c r="AK159" s="158"/>
      <c r="AL159" s="158"/>
      <c r="AM159" s="158"/>
      <c r="AN159" s="158"/>
      <c r="AO159" s="158"/>
      <c r="AP159" s="158"/>
      <c r="AQ159" s="158"/>
      <c r="AR159" s="158"/>
      <c r="AS159" s="158"/>
      <c r="AT159" s="158"/>
      <c r="AU159" s="158"/>
      <c r="AV159" s="158"/>
      <c r="AW159" s="158"/>
      <c r="AX159" s="158"/>
      <c r="AY159" s="158"/>
      <c r="AZ159" s="158"/>
      <c r="BA159" s="158"/>
      <c r="BB159" s="158"/>
      <c r="BC159" s="158"/>
      <c r="BD159" s="158"/>
      <c r="BE159" s="158"/>
      <c r="BF159" s="158"/>
      <c r="BG159" s="158"/>
      <c r="BH159" s="158"/>
      <c r="BI159" s="158"/>
      <c r="BJ159" s="158"/>
      <c r="BK159" s="158"/>
      <c r="BL159" s="158"/>
      <c r="BM159" s="158"/>
      <c r="BN159" s="158"/>
      <c r="BO159" s="158"/>
      <c r="BP159" s="158"/>
      <c r="BQ159" s="158"/>
      <c r="BR159" s="158"/>
      <c r="BS159" s="158"/>
      <c r="BT159" s="158"/>
      <c r="BU159" s="158"/>
      <c r="BV159" s="158"/>
      <c r="BW159" s="158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</row>
    <row r="160" ht="12.75" customHeight="1">
      <c r="B160" s="1"/>
      <c r="C160" s="1"/>
      <c r="D160" s="158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  <c r="AA160" s="158"/>
      <c r="AB160" s="158"/>
      <c r="AC160" s="158"/>
      <c r="AD160" s="158"/>
      <c r="AE160" s="158"/>
      <c r="AF160" s="158"/>
      <c r="AG160" s="158"/>
      <c r="AH160" s="158"/>
      <c r="AI160" s="158"/>
      <c r="AJ160" s="158"/>
      <c r="AK160" s="158"/>
      <c r="AL160" s="158"/>
      <c r="AM160" s="158"/>
      <c r="AN160" s="158"/>
      <c r="AO160" s="158"/>
      <c r="AP160" s="158"/>
      <c r="AQ160" s="158"/>
      <c r="AR160" s="158"/>
      <c r="AS160" s="158"/>
      <c r="AT160" s="158"/>
      <c r="AU160" s="158"/>
      <c r="AV160" s="158"/>
      <c r="AW160" s="158"/>
      <c r="AX160" s="158"/>
      <c r="AY160" s="158"/>
      <c r="AZ160" s="158"/>
      <c r="BA160" s="158"/>
      <c r="BB160" s="158"/>
      <c r="BC160" s="158"/>
      <c r="BD160" s="158"/>
      <c r="BE160" s="158"/>
      <c r="BF160" s="158"/>
      <c r="BG160" s="158"/>
      <c r="BH160" s="158"/>
      <c r="BI160" s="158"/>
      <c r="BJ160" s="158"/>
      <c r="BK160" s="158"/>
      <c r="BL160" s="158"/>
      <c r="BM160" s="158"/>
      <c r="BN160" s="158"/>
      <c r="BO160" s="158"/>
      <c r="BP160" s="158"/>
      <c r="BQ160" s="158"/>
      <c r="BR160" s="158"/>
      <c r="BS160" s="158"/>
      <c r="BT160" s="158"/>
      <c r="BU160" s="158"/>
      <c r="BV160" s="158"/>
      <c r="BW160" s="158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</row>
    <row r="161" ht="12.75" customHeight="1">
      <c r="B161" s="1"/>
      <c r="C161" s="1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  <c r="AA161" s="158"/>
      <c r="AB161" s="158"/>
      <c r="AC161" s="158"/>
      <c r="AD161" s="158"/>
      <c r="AE161" s="158"/>
      <c r="AF161" s="158"/>
      <c r="AG161" s="158"/>
      <c r="AH161" s="158"/>
      <c r="AI161" s="158"/>
      <c r="AJ161" s="158"/>
      <c r="AK161" s="158"/>
      <c r="AL161" s="158"/>
      <c r="AM161" s="158"/>
      <c r="AN161" s="158"/>
      <c r="AO161" s="158"/>
      <c r="AP161" s="158"/>
      <c r="AQ161" s="158"/>
      <c r="AR161" s="158"/>
      <c r="AS161" s="158"/>
      <c r="AT161" s="158"/>
      <c r="AU161" s="158"/>
      <c r="AV161" s="158"/>
      <c r="AW161" s="158"/>
      <c r="AX161" s="158"/>
      <c r="AY161" s="158"/>
      <c r="AZ161" s="158"/>
      <c r="BA161" s="158"/>
      <c r="BB161" s="158"/>
      <c r="BC161" s="158"/>
      <c r="BD161" s="158"/>
      <c r="BE161" s="158"/>
      <c r="BF161" s="158"/>
      <c r="BG161" s="158"/>
      <c r="BH161" s="158"/>
      <c r="BI161" s="158"/>
      <c r="BJ161" s="158"/>
      <c r="BK161" s="158"/>
      <c r="BL161" s="158"/>
      <c r="BM161" s="158"/>
      <c r="BN161" s="158"/>
      <c r="BO161" s="158"/>
      <c r="BP161" s="158"/>
      <c r="BQ161" s="158"/>
      <c r="BR161" s="158"/>
      <c r="BS161" s="158"/>
      <c r="BT161" s="158"/>
      <c r="BU161" s="158"/>
      <c r="BV161" s="158"/>
      <c r="BW161" s="158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</row>
    <row r="162" ht="12.75" customHeight="1">
      <c r="B162" s="1"/>
      <c r="C162" s="1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  <c r="AA162" s="158"/>
      <c r="AB162" s="158"/>
      <c r="AC162" s="158"/>
      <c r="AD162" s="158"/>
      <c r="AE162" s="158"/>
      <c r="AF162" s="158"/>
      <c r="AG162" s="158"/>
      <c r="AH162" s="158"/>
      <c r="AI162" s="158"/>
      <c r="AJ162" s="158"/>
      <c r="AK162" s="158"/>
      <c r="AL162" s="158"/>
      <c r="AM162" s="158"/>
      <c r="AN162" s="158"/>
      <c r="AO162" s="158"/>
      <c r="AP162" s="158"/>
      <c r="AQ162" s="158"/>
      <c r="AR162" s="158"/>
      <c r="AS162" s="158"/>
      <c r="AT162" s="158"/>
      <c r="AU162" s="158"/>
      <c r="AV162" s="158"/>
      <c r="AW162" s="158"/>
      <c r="AX162" s="158"/>
      <c r="AY162" s="158"/>
      <c r="AZ162" s="158"/>
      <c r="BA162" s="158"/>
      <c r="BB162" s="158"/>
      <c r="BC162" s="158"/>
      <c r="BD162" s="158"/>
      <c r="BE162" s="158"/>
      <c r="BF162" s="158"/>
      <c r="BG162" s="158"/>
      <c r="BH162" s="158"/>
      <c r="BI162" s="158"/>
      <c r="BJ162" s="158"/>
      <c r="BK162" s="158"/>
      <c r="BL162" s="158"/>
      <c r="BM162" s="158"/>
      <c r="BN162" s="158"/>
      <c r="BO162" s="158"/>
      <c r="BP162" s="158"/>
      <c r="BQ162" s="158"/>
      <c r="BR162" s="158"/>
      <c r="BS162" s="158"/>
      <c r="BT162" s="158"/>
      <c r="BU162" s="158"/>
      <c r="BV162" s="158"/>
      <c r="BW162" s="158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</row>
    <row r="163" ht="12.75" customHeight="1">
      <c r="B163" s="1"/>
      <c r="C163" s="1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  <c r="AA163" s="158"/>
      <c r="AB163" s="158"/>
      <c r="AC163" s="158"/>
      <c r="AD163" s="158"/>
      <c r="AE163" s="158"/>
      <c r="AF163" s="158"/>
      <c r="AG163" s="158"/>
      <c r="AH163" s="158"/>
      <c r="AI163" s="158"/>
      <c r="AJ163" s="158"/>
      <c r="AK163" s="158"/>
      <c r="AL163" s="158"/>
      <c r="AM163" s="158"/>
      <c r="AN163" s="158"/>
      <c r="AO163" s="158"/>
      <c r="AP163" s="158"/>
      <c r="AQ163" s="158"/>
      <c r="AR163" s="158"/>
      <c r="AS163" s="158"/>
      <c r="AT163" s="158"/>
      <c r="AU163" s="158"/>
      <c r="AV163" s="158"/>
      <c r="AW163" s="158"/>
      <c r="AX163" s="158"/>
      <c r="AY163" s="158"/>
      <c r="AZ163" s="158"/>
      <c r="BA163" s="158"/>
      <c r="BB163" s="158"/>
      <c r="BC163" s="158"/>
      <c r="BD163" s="158"/>
      <c r="BE163" s="158"/>
      <c r="BF163" s="158"/>
      <c r="BG163" s="158"/>
      <c r="BH163" s="158"/>
      <c r="BI163" s="158"/>
      <c r="BJ163" s="158"/>
      <c r="BK163" s="158"/>
      <c r="BL163" s="158"/>
      <c r="BM163" s="158"/>
      <c r="BN163" s="158"/>
      <c r="BO163" s="158"/>
      <c r="BP163" s="158"/>
      <c r="BQ163" s="158"/>
      <c r="BR163" s="158"/>
      <c r="BS163" s="158"/>
      <c r="BT163" s="158"/>
      <c r="BU163" s="158"/>
      <c r="BV163" s="158"/>
      <c r="BW163" s="158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</row>
    <row r="164" ht="12.75" customHeight="1">
      <c r="B164" s="1"/>
      <c r="C164" s="1"/>
      <c r="D164" s="158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  <c r="AA164" s="158"/>
      <c r="AB164" s="158"/>
      <c r="AC164" s="158"/>
      <c r="AD164" s="158"/>
      <c r="AE164" s="158"/>
      <c r="AF164" s="158"/>
      <c r="AG164" s="158"/>
      <c r="AH164" s="158"/>
      <c r="AI164" s="158"/>
      <c r="AJ164" s="158"/>
      <c r="AK164" s="158"/>
      <c r="AL164" s="158"/>
      <c r="AM164" s="158"/>
      <c r="AN164" s="158"/>
      <c r="AO164" s="158"/>
      <c r="AP164" s="158"/>
      <c r="AQ164" s="158"/>
      <c r="AR164" s="158"/>
      <c r="AS164" s="158"/>
      <c r="AT164" s="158"/>
      <c r="AU164" s="158"/>
      <c r="AV164" s="158"/>
      <c r="AW164" s="158"/>
      <c r="AX164" s="158"/>
      <c r="AY164" s="158"/>
      <c r="AZ164" s="158"/>
      <c r="BA164" s="158"/>
      <c r="BB164" s="158"/>
      <c r="BC164" s="158"/>
      <c r="BD164" s="158"/>
      <c r="BE164" s="158"/>
      <c r="BF164" s="158"/>
      <c r="BG164" s="158"/>
      <c r="BH164" s="158"/>
      <c r="BI164" s="158"/>
      <c r="BJ164" s="158"/>
      <c r="BK164" s="158"/>
      <c r="BL164" s="158"/>
      <c r="BM164" s="158"/>
      <c r="BN164" s="158"/>
      <c r="BO164" s="158"/>
      <c r="BP164" s="158"/>
      <c r="BQ164" s="158"/>
      <c r="BR164" s="158"/>
      <c r="BS164" s="158"/>
      <c r="BT164" s="158"/>
      <c r="BU164" s="158"/>
      <c r="BV164" s="158"/>
      <c r="BW164" s="158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</row>
    <row r="165" ht="12.75" customHeight="1">
      <c r="B165" s="1"/>
      <c r="C165" s="1"/>
      <c r="D165" s="158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  <c r="AA165" s="158"/>
      <c r="AB165" s="158"/>
      <c r="AC165" s="158"/>
      <c r="AD165" s="158"/>
      <c r="AE165" s="158"/>
      <c r="AF165" s="158"/>
      <c r="AG165" s="158"/>
      <c r="AH165" s="158"/>
      <c r="AI165" s="158"/>
      <c r="AJ165" s="158"/>
      <c r="AK165" s="158"/>
      <c r="AL165" s="158"/>
      <c r="AM165" s="158"/>
      <c r="AN165" s="158"/>
      <c r="AO165" s="158"/>
      <c r="AP165" s="158"/>
      <c r="AQ165" s="158"/>
      <c r="AR165" s="158"/>
      <c r="AS165" s="158"/>
      <c r="AT165" s="158"/>
      <c r="AU165" s="158"/>
      <c r="AV165" s="158"/>
      <c r="AW165" s="158"/>
      <c r="AX165" s="158"/>
      <c r="AY165" s="158"/>
      <c r="AZ165" s="158"/>
      <c r="BA165" s="158"/>
      <c r="BB165" s="158"/>
      <c r="BC165" s="158"/>
      <c r="BD165" s="158"/>
      <c r="BE165" s="158"/>
      <c r="BF165" s="158"/>
      <c r="BG165" s="158"/>
      <c r="BH165" s="158"/>
      <c r="BI165" s="158"/>
      <c r="BJ165" s="158"/>
      <c r="BK165" s="158"/>
      <c r="BL165" s="158"/>
      <c r="BM165" s="158"/>
      <c r="BN165" s="158"/>
      <c r="BO165" s="158"/>
      <c r="BP165" s="158"/>
      <c r="BQ165" s="158"/>
      <c r="BR165" s="158"/>
      <c r="BS165" s="158"/>
      <c r="BT165" s="158"/>
      <c r="BU165" s="158"/>
      <c r="BV165" s="158"/>
      <c r="BW165" s="158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</row>
    <row r="166" ht="12.75" customHeight="1">
      <c r="B166" s="1"/>
      <c r="C166" s="1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  <c r="AA166" s="158"/>
      <c r="AB166" s="158"/>
      <c r="AC166" s="158"/>
      <c r="AD166" s="158"/>
      <c r="AE166" s="158"/>
      <c r="AF166" s="158"/>
      <c r="AG166" s="158"/>
      <c r="AH166" s="158"/>
      <c r="AI166" s="158"/>
      <c r="AJ166" s="158"/>
      <c r="AK166" s="158"/>
      <c r="AL166" s="158"/>
      <c r="AM166" s="158"/>
      <c r="AN166" s="158"/>
      <c r="AO166" s="158"/>
      <c r="AP166" s="158"/>
      <c r="AQ166" s="158"/>
      <c r="AR166" s="158"/>
      <c r="AS166" s="158"/>
      <c r="AT166" s="158"/>
      <c r="AU166" s="158"/>
      <c r="AV166" s="158"/>
      <c r="AW166" s="158"/>
      <c r="AX166" s="158"/>
      <c r="AY166" s="158"/>
      <c r="AZ166" s="158"/>
      <c r="BA166" s="158"/>
      <c r="BB166" s="158"/>
      <c r="BC166" s="158"/>
      <c r="BD166" s="158"/>
      <c r="BE166" s="158"/>
      <c r="BF166" s="158"/>
      <c r="BG166" s="158"/>
      <c r="BH166" s="158"/>
      <c r="BI166" s="158"/>
      <c r="BJ166" s="158"/>
      <c r="BK166" s="158"/>
      <c r="BL166" s="158"/>
      <c r="BM166" s="158"/>
      <c r="BN166" s="158"/>
      <c r="BO166" s="158"/>
      <c r="BP166" s="158"/>
      <c r="BQ166" s="158"/>
      <c r="BR166" s="158"/>
      <c r="BS166" s="158"/>
      <c r="BT166" s="158"/>
      <c r="BU166" s="158"/>
      <c r="BV166" s="158"/>
      <c r="BW166" s="158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</row>
    <row r="167" ht="12.75" customHeight="1">
      <c r="B167" s="1"/>
      <c r="C167" s="1"/>
      <c r="D167" s="158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  <c r="AA167" s="158"/>
      <c r="AB167" s="158"/>
      <c r="AC167" s="158"/>
      <c r="AD167" s="158"/>
      <c r="AE167" s="158"/>
      <c r="AF167" s="158"/>
      <c r="AG167" s="158"/>
      <c r="AH167" s="158"/>
      <c r="AI167" s="158"/>
      <c r="AJ167" s="158"/>
      <c r="AK167" s="158"/>
      <c r="AL167" s="158"/>
      <c r="AM167" s="158"/>
      <c r="AN167" s="158"/>
      <c r="AO167" s="158"/>
      <c r="AP167" s="158"/>
      <c r="AQ167" s="158"/>
      <c r="AR167" s="158"/>
      <c r="AS167" s="158"/>
      <c r="AT167" s="158"/>
      <c r="AU167" s="158"/>
      <c r="AV167" s="158"/>
      <c r="AW167" s="158"/>
      <c r="AX167" s="158"/>
      <c r="AY167" s="158"/>
      <c r="AZ167" s="158"/>
      <c r="BA167" s="158"/>
      <c r="BB167" s="158"/>
      <c r="BC167" s="158"/>
      <c r="BD167" s="158"/>
      <c r="BE167" s="158"/>
      <c r="BF167" s="158"/>
      <c r="BG167" s="158"/>
      <c r="BH167" s="158"/>
      <c r="BI167" s="158"/>
      <c r="BJ167" s="158"/>
      <c r="BK167" s="158"/>
      <c r="BL167" s="158"/>
      <c r="BM167" s="158"/>
      <c r="BN167" s="158"/>
      <c r="BO167" s="158"/>
      <c r="BP167" s="158"/>
      <c r="BQ167" s="158"/>
      <c r="BR167" s="158"/>
      <c r="BS167" s="158"/>
      <c r="BT167" s="158"/>
      <c r="BU167" s="158"/>
      <c r="BV167" s="158"/>
      <c r="BW167" s="158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</row>
    <row r="168" ht="12.75" customHeight="1">
      <c r="B168" s="1"/>
      <c r="C168" s="1"/>
      <c r="D168" s="158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  <c r="AA168" s="158"/>
      <c r="AB168" s="158"/>
      <c r="AC168" s="158"/>
      <c r="AD168" s="158"/>
      <c r="AE168" s="158"/>
      <c r="AF168" s="158"/>
      <c r="AG168" s="158"/>
      <c r="AH168" s="158"/>
      <c r="AI168" s="158"/>
      <c r="AJ168" s="158"/>
      <c r="AK168" s="158"/>
      <c r="AL168" s="158"/>
      <c r="AM168" s="158"/>
      <c r="AN168" s="158"/>
      <c r="AO168" s="158"/>
      <c r="AP168" s="158"/>
      <c r="AQ168" s="158"/>
      <c r="AR168" s="158"/>
      <c r="AS168" s="158"/>
      <c r="AT168" s="158"/>
      <c r="AU168" s="158"/>
      <c r="AV168" s="158"/>
      <c r="AW168" s="158"/>
      <c r="AX168" s="158"/>
      <c r="AY168" s="158"/>
      <c r="AZ168" s="158"/>
      <c r="BA168" s="158"/>
      <c r="BB168" s="158"/>
      <c r="BC168" s="158"/>
      <c r="BD168" s="158"/>
      <c r="BE168" s="158"/>
      <c r="BF168" s="158"/>
      <c r="BG168" s="158"/>
      <c r="BH168" s="158"/>
      <c r="BI168" s="158"/>
      <c r="BJ168" s="158"/>
      <c r="BK168" s="158"/>
      <c r="BL168" s="158"/>
      <c r="BM168" s="158"/>
      <c r="BN168" s="158"/>
      <c r="BO168" s="158"/>
      <c r="BP168" s="158"/>
      <c r="BQ168" s="158"/>
      <c r="BR168" s="158"/>
      <c r="BS168" s="158"/>
      <c r="BT168" s="158"/>
      <c r="BU168" s="158"/>
      <c r="BV168" s="158"/>
      <c r="BW168" s="158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</row>
    <row r="169" ht="12.75" customHeight="1">
      <c r="B169" s="1"/>
      <c r="C169" s="1"/>
      <c r="D169" s="158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  <c r="AA169" s="158"/>
      <c r="AB169" s="158"/>
      <c r="AC169" s="158"/>
      <c r="AD169" s="158"/>
      <c r="AE169" s="158"/>
      <c r="AF169" s="158"/>
      <c r="AG169" s="158"/>
      <c r="AH169" s="158"/>
      <c r="AI169" s="158"/>
      <c r="AJ169" s="158"/>
      <c r="AK169" s="158"/>
      <c r="AL169" s="158"/>
      <c r="AM169" s="158"/>
      <c r="AN169" s="158"/>
      <c r="AO169" s="158"/>
      <c r="AP169" s="158"/>
      <c r="AQ169" s="158"/>
      <c r="AR169" s="158"/>
      <c r="AS169" s="158"/>
      <c r="AT169" s="158"/>
      <c r="AU169" s="158"/>
      <c r="AV169" s="158"/>
      <c r="AW169" s="158"/>
      <c r="AX169" s="158"/>
      <c r="AY169" s="158"/>
      <c r="AZ169" s="158"/>
      <c r="BA169" s="158"/>
      <c r="BB169" s="158"/>
      <c r="BC169" s="158"/>
      <c r="BD169" s="158"/>
      <c r="BE169" s="158"/>
      <c r="BF169" s="158"/>
      <c r="BG169" s="158"/>
      <c r="BH169" s="158"/>
      <c r="BI169" s="158"/>
      <c r="BJ169" s="158"/>
      <c r="BK169" s="158"/>
      <c r="BL169" s="158"/>
      <c r="BM169" s="158"/>
      <c r="BN169" s="158"/>
      <c r="BO169" s="158"/>
      <c r="BP169" s="158"/>
      <c r="BQ169" s="158"/>
      <c r="BR169" s="158"/>
      <c r="BS169" s="158"/>
      <c r="BT169" s="158"/>
      <c r="BU169" s="158"/>
      <c r="BV169" s="158"/>
      <c r="BW169" s="158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</row>
    <row r="170" ht="12.75" customHeight="1">
      <c r="B170" s="1"/>
      <c r="C170" s="1"/>
      <c r="D170" s="158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  <c r="AA170" s="158"/>
      <c r="AB170" s="158"/>
      <c r="AC170" s="158"/>
      <c r="AD170" s="158"/>
      <c r="AE170" s="158"/>
      <c r="AF170" s="158"/>
      <c r="AG170" s="158"/>
      <c r="AH170" s="158"/>
      <c r="AI170" s="158"/>
      <c r="AJ170" s="158"/>
      <c r="AK170" s="158"/>
      <c r="AL170" s="158"/>
      <c r="AM170" s="158"/>
      <c r="AN170" s="158"/>
      <c r="AO170" s="158"/>
      <c r="AP170" s="158"/>
      <c r="AQ170" s="158"/>
      <c r="AR170" s="158"/>
      <c r="AS170" s="158"/>
      <c r="AT170" s="158"/>
      <c r="AU170" s="158"/>
      <c r="AV170" s="158"/>
      <c r="AW170" s="158"/>
      <c r="AX170" s="158"/>
      <c r="AY170" s="158"/>
      <c r="AZ170" s="158"/>
      <c r="BA170" s="158"/>
      <c r="BB170" s="158"/>
      <c r="BC170" s="158"/>
      <c r="BD170" s="158"/>
      <c r="BE170" s="158"/>
      <c r="BF170" s="158"/>
      <c r="BG170" s="158"/>
      <c r="BH170" s="158"/>
      <c r="BI170" s="158"/>
      <c r="BJ170" s="158"/>
      <c r="BK170" s="158"/>
      <c r="BL170" s="158"/>
      <c r="BM170" s="158"/>
      <c r="BN170" s="158"/>
      <c r="BO170" s="158"/>
      <c r="BP170" s="158"/>
      <c r="BQ170" s="158"/>
      <c r="BR170" s="158"/>
      <c r="BS170" s="158"/>
      <c r="BT170" s="158"/>
      <c r="BU170" s="158"/>
      <c r="BV170" s="158"/>
      <c r="BW170" s="158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</row>
    <row r="171" ht="12.75" customHeight="1">
      <c r="B171" s="1"/>
      <c r="C171" s="1"/>
      <c r="D171" s="158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  <c r="AA171" s="158"/>
      <c r="AB171" s="158"/>
      <c r="AC171" s="158"/>
      <c r="AD171" s="158"/>
      <c r="AE171" s="158"/>
      <c r="AF171" s="158"/>
      <c r="AG171" s="158"/>
      <c r="AH171" s="158"/>
      <c r="AI171" s="158"/>
      <c r="AJ171" s="158"/>
      <c r="AK171" s="158"/>
      <c r="AL171" s="158"/>
      <c r="AM171" s="158"/>
      <c r="AN171" s="158"/>
      <c r="AO171" s="158"/>
      <c r="AP171" s="158"/>
      <c r="AQ171" s="158"/>
      <c r="AR171" s="158"/>
      <c r="AS171" s="158"/>
      <c r="AT171" s="158"/>
      <c r="AU171" s="158"/>
      <c r="AV171" s="158"/>
      <c r="AW171" s="158"/>
      <c r="AX171" s="158"/>
      <c r="AY171" s="158"/>
      <c r="AZ171" s="158"/>
      <c r="BA171" s="158"/>
      <c r="BB171" s="158"/>
      <c r="BC171" s="158"/>
      <c r="BD171" s="158"/>
      <c r="BE171" s="158"/>
      <c r="BF171" s="158"/>
      <c r="BG171" s="158"/>
      <c r="BH171" s="158"/>
      <c r="BI171" s="158"/>
      <c r="BJ171" s="158"/>
      <c r="BK171" s="158"/>
      <c r="BL171" s="158"/>
      <c r="BM171" s="158"/>
      <c r="BN171" s="158"/>
      <c r="BO171" s="158"/>
      <c r="BP171" s="158"/>
      <c r="BQ171" s="158"/>
      <c r="BR171" s="158"/>
      <c r="BS171" s="158"/>
      <c r="BT171" s="158"/>
      <c r="BU171" s="158"/>
      <c r="BV171" s="158"/>
      <c r="BW171" s="158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</row>
    <row r="172" ht="12.75" customHeight="1">
      <c r="B172" s="1"/>
      <c r="C172" s="1"/>
      <c r="D172" s="158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  <c r="AA172" s="158"/>
      <c r="AB172" s="158"/>
      <c r="AC172" s="158"/>
      <c r="AD172" s="158"/>
      <c r="AE172" s="158"/>
      <c r="AF172" s="158"/>
      <c r="AG172" s="158"/>
      <c r="AH172" s="158"/>
      <c r="AI172" s="158"/>
      <c r="AJ172" s="158"/>
      <c r="AK172" s="158"/>
      <c r="AL172" s="158"/>
      <c r="AM172" s="158"/>
      <c r="AN172" s="158"/>
      <c r="AO172" s="158"/>
      <c r="AP172" s="158"/>
      <c r="AQ172" s="158"/>
      <c r="AR172" s="158"/>
      <c r="AS172" s="158"/>
      <c r="AT172" s="158"/>
      <c r="AU172" s="158"/>
      <c r="AV172" s="158"/>
      <c r="AW172" s="158"/>
      <c r="AX172" s="158"/>
      <c r="AY172" s="158"/>
      <c r="AZ172" s="158"/>
      <c r="BA172" s="158"/>
      <c r="BB172" s="158"/>
      <c r="BC172" s="158"/>
      <c r="BD172" s="158"/>
      <c r="BE172" s="158"/>
      <c r="BF172" s="158"/>
      <c r="BG172" s="158"/>
      <c r="BH172" s="158"/>
      <c r="BI172" s="158"/>
      <c r="BJ172" s="158"/>
      <c r="BK172" s="158"/>
      <c r="BL172" s="158"/>
      <c r="BM172" s="158"/>
      <c r="BN172" s="158"/>
      <c r="BO172" s="158"/>
      <c r="BP172" s="158"/>
      <c r="BQ172" s="158"/>
      <c r="BR172" s="158"/>
      <c r="BS172" s="158"/>
      <c r="BT172" s="158"/>
      <c r="BU172" s="158"/>
      <c r="BV172" s="158"/>
      <c r="BW172" s="158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</row>
    <row r="173" ht="12.75" customHeight="1">
      <c r="B173" s="1"/>
      <c r="C173" s="1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8"/>
      <c r="BN173" s="158"/>
      <c r="BO173" s="158"/>
      <c r="BP173" s="158"/>
      <c r="BQ173" s="158"/>
      <c r="BR173" s="158"/>
      <c r="BS173" s="158"/>
      <c r="BT173" s="158"/>
      <c r="BU173" s="158"/>
      <c r="BV173" s="158"/>
      <c r="BW173" s="158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</row>
    <row r="174" ht="12.75" customHeight="1">
      <c r="B174" s="1"/>
      <c r="C174" s="1"/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  <c r="AA174" s="158"/>
      <c r="AB174" s="158"/>
      <c r="AC174" s="158"/>
      <c r="AD174" s="158"/>
      <c r="AE174" s="158"/>
      <c r="AF174" s="158"/>
      <c r="AG174" s="158"/>
      <c r="AH174" s="158"/>
      <c r="AI174" s="158"/>
      <c r="AJ174" s="158"/>
      <c r="AK174" s="158"/>
      <c r="AL174" s="158"/>
      <c r="AM174" s="158"/>
      <c r="AN174" s="158"/>
      <c r="AO174" s="158"/>
      <c r="AP174" s="158"/>
      <c r="AQ174" s="158"/>
      <c r="AR174" s="158"/>
      <c r="AS174" s="158"/>
      <c r="AT174" s="158"/>
      <c r="AU174" s="158"/>
      <c r="AV174" s="158"/>
      <c r="AW174" s="158"/>
      <c r="AX174" s="158"/>
      <c r="AY174" s="158"/>
      <c r="AZ174" s="158"/>
      <c r="BA174" s="158"/>
      <c r="BB174" s="158"/>
      <c r="BC174" s="158"/>
      <c r="BD174" s="158"/>
      <c r="BE174" s="158"/>
      <c r="BF174" s="158"/>
      <c r="BG174" s="158"/>
      <c r="BH174" s="158"/>
      <c r="BI174" s="158"/>
      <c r="BJ174" s="158"/>
      <c r="BK174" s="158"/>
      <c r="BL174" s="158"/>
      <c r="BM174" s="158"/>
      <c r="BN174" s="158"/>
      <c r="BO174" s="158"/>
      <c r="BP174" s="158"/>
      <c r="BQ174" s="158"/>
      <c r="BR174" s="158"/>
      <c r="BS174" s="158"/>
      <c r="BT174" s="158"/>
      <c r="BU174" s="158"/>
      <c r="BV174" s="158"/>
      <c r="BW174" s="158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</row>
    <row r="175" ht="12.75" customHeight="1">
      <c r="B175" s="1"/>
      <c r="C175" s="1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  <c r="AA175" s="158"/>
      <c r="AB175" s="158"/>
      <c r="AC175" s="158"/>
      <c r="AD175" s="158"/>
      <c r="AE175" s="158"/>
      <c r="AF175" s="158"/>
      <c r="AG175" s="158"/>
      <c r="AH175" s="158"/>
      <c r="AI175" s="158"/>
      <c r="AJ175" s="158"/>
      <c r="AK175" s="158"/>
      <c r="AL175" s="158"/>
      <c r="AM175" s="158"/>
      <c r="AN175" s="158"/>
      <c r="AO175" s="158"/>
      <c r="AP175" s="158"/>
      <c r="AQ175" s="158"/>
      <c r="AR175" s="158"/>
      <c r="AS175" s="158"/>
      <c r="AT175" s="158"/>
      <c r="AU175" s="158"/>
      <c r="AV175" s="158"/>
      <c r="AW175" s="158"/>
      <c r="AX175" s="158"/>
      <c r="AY175" s="158"/>
      <c r="AZ175" s="158"/>
      <c r="BA175" s="158"/>
      <c r="BB175" s="158"/>
      <c r="BC175" s="158"/>
      <c r="BD175" s="158"/>
      <c r="BE175" s="158"/>
      <c r="BF175" s="158"/>
      <c r="BG175" s="158"/>
      <c r="BH175" s="158"/>
      <c r="BI175" s="158"/>
      <c r="BJ175" s="158"/>
      <c r="BK175" s="158"/>
      <c r="BL175" s="158"/>
      <c r="BM175" s="158"/>
      <c r="BN175" s="158"/>
      <c r="BO175" s="158"/>
      <c r="BP175" s="158"/>
      <c r="BQ175" s="158"/>
      <c r="BR175" s="158"/>
      <c r="BS175" s="158"/>
      <c r="BT175" s="158"/>
      <c r="BU175" s="158"/>
      <c r="BV175" s="158"/>
      <c r="BW175" s="158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</row>
    <row r="176" ht="12.75" customHeight="1">
      <c r="B176" s="1"/>
      <c r="C176" s="1"/>
      <c r="D176" s="158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  <c r="AA176" s="158"/>
      <c r="AB176" s="158"/>
      <c r="AC176" s="158"/>
      <c r="AD176" s="158"/>
      <c r="AE176" s="158"/>
      <c r="AF176" s="158"/>
      <c r="AG176" s="158"/>
      <c r="AH176" s="158"/>
      <c r="AI176" s="158"/>
      <c r="AJ176" s="158"/>
      <c r="AK176" s="158"/>
      <c r="AL176" s="158"/>
      <c r="AM176" s="158"/>
      <c r="AN176" s="158"/>
      <c r="AO176" s="158"/>
      <c r="AP176" s="158"/>
      <c r="AQ176" s="158"/>
      <c r="AR176" s="158"/>
      <c r="AS176" s="158"/>
      <c r="AT176" s="158"/>
      <c r="AU176" s="158"/>
      <c r="AV176" s="158"/>
      <c r="AW176" s="158"/>
      <c r="AX176" s="158"/>
      <c r="AY176" s="158"/>
      <c r="AZ176" s="158"/>
      <c r="BA176" s="158"/>
      <c r="BB176" s="158"/>
      <c r="BC176" s="158"/>
      <c r="BD176" s="158"/>
      <c r="BE176" s="158"/>
      <c r="BF176" s="158"/>
      <c r="BG176" s="158"/>
      <c r="BH176" s="158"/>
      <c r="BI176" s="158"/>
      <c r="BJ176" s="158"/>
      <c r="BK176" s="158"/>
      <c r="BL176" s="158"/>
      <c r="BM176" s="158"/>
      <c r="BN176" s="158"/>
      <c r="BO176" s="158"/>
      <c r="BP176" s="158"/>
      <c r="BQ176" s="158"/>
      <c r="BR176" s="158"/>
      <c r="BS176" s="158"/>
      <c r="BT176" s="158"/>
      <c r="BU176" s="158"/>
      <c r="BV176" s="158"/>
      <c r="BW176" s="158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</row>
    <row r="177" ht="12.75" customHeight="1">
      <c r="B177" s="1"/>
      <c r="C177" s="1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  <c r="AA177" s="158"/>
      <c r="AB177" s="158"/>
      <c r="AC177" s="158"/>
      <c r="AD177" s="158"/>
      <c r="AE177" s="158"/>
      <c r="AF177" s="158"/>
      <c r="AG177" s="158"/>
      <c r="AH177" s="158"/>
      <c r="AI177" s="158"/>
      <c r="AJ177" s="158"/>
      <c r="AK177" s="158"/>
      <c r="AL177" s="158"/>
      <c r="AM177" s="158"/>
      <c r="AN177" s="158"/>
      <c r="AO177" s="158"/>
      <c r="AP177" s="158"/>
      <c r="AQ177" s="158"/>
      <c r="AR177" s="158"/>
      <c r="AS177" s="158"/>
      <c r="AT177" s="158"/>
      <c r="AU177" s="158"/>
      <c r="AV177" s="158"/>
      <c r="AW177" s="158"/>
      <c r="AX177" s="158"/>
      <c r="AY177" s="158"/>
      <c r="AZ177" s="158"/>
      <c r="BA177" s="158"/>
      <c r="BB177" s="158"/>
      <c r="BC177" s="158"/>
      <c r="BD177" s="158"/>
      <c r="BE177" s="158"/>
      <c r="BF177" s="158"/>
      <c r="BG177" s="158"/>
      <c r="BH177" s="158"/>
      <c r="BI177" s="158"/>
      <c r="BJ177" s="158"/>
      <c r="BK177" s="158"/>
      <c r="BL177" s="158"/>
      <c r="BM177" s="158"/>
      <c r="BN177" s="158"/>
      <c r="BO177" s="158"/>
      <c r="BP177" s="158"/>
      <c r="BQ177" s="158"/>
      <c r="BR177" s="158"/>
      <c r="BS177" s="158"/>
      <c r="BT177" s="158"/>
      <c r="BU177" s="158"/>
      <c r="BV177" s="158"/>
      <c r="BW177" s="158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</row>
    <row r="178" ht="12.75" customHeight="1">
      <c r="B178" s="1"/>
      <c r="C178" s="1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  <c r="AA178" s="158"/>
      <c r="AB178" s="158"/>
      <c r="AC178" s="158"/>
      <c r="AD178" s="158"/>
      <c r="AE178" s="158"/>
      <c r="AF178" s="158"/>
      <c r="AG178" s="158"/>
      <c r="AH178" s="158"/>
      <c r="AI178" s="158"/>
      <c r="AJ178" s="158"/>
      <c r="AK178" s="158"/>
      <c r="AL178" s="158"/>
      <c r="AM178" s="158"/>
      <c r="AN178" s="158"/>
      <c r="AO178" s="158"/>
      <c r="AP178" s="158"/>
      <c r="AQ178" s="158"/>
      <c r="AR178" s="158"/>
      <c r="AS178" s="158"/>
      <c r="AT178" s="158"/>
      <c r="AU178" s="158"/>
      <c r="AV178" s="158"/>
      <c r="AW178" s="158"/>
      <c r="AX178" s="158"/>
      <c r="AY178" s="158"/>
      <c r="AZ178" s="158"/>
      <c r="BA178" s="158"/>
      <c r="BB178" s="158"/>
      <c r="BC178" s="158"/>
      <c r="BD178" s="158"/>
      <c r="BE178" s="158"/>
      <c r="BF178" s="158"/>
      <c r="BG178" s="158"/>
      <c r="BH178" s="158"/>
      <c r="BI178" s="158"/>
      <c r="BJ178" s="158"/>
      <c r="BK178" s="158"/>
      <c r="BL178" s="158"/>
      <c r="BM178" s="158"/>
      <c r="BN178" s="158"/>
      <c r="BO178" s="158"/>
      <c r="BP178" s="158"/>
      <c r="BQ178" s="158"/>
      <c r="BR178" s="158"/>
      <c r="BS178" s="158"/>
      <c r="BT178" s="158"/>
      <c r="BU178" s="158"/>
      <c r="BV178" s="158"/>
      <c r="BW178" s="158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</row>
    <row r="179" ht="12.75" customHeight="1">
      <c r="B179" s="1"/>
      <c r="C179" s="1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8"/>
      <c r="BN179" s="158"/>
      <c r="BO179" s="158"/>
      <c r="BP179" s="158"/>
      <c r="BQ179" s="158"/>
      <c r="BR179" s="158"/>
      <c r="BS179" s="158"/>
      <c r="BT179" s="158"/>
      <c r="BU179" s="158"/>
      <c r="BV179" s="158"/>
      <c r="BW179" s="158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</row>
    <row r="180" ht="12.75" customHeight="1">
      <c r="B180" s="1"/>
      <c r="C180" s="1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8"/>
      <c r="BN180" s="158"/>
      <c r="BO180" s="158"/>
      <c r="BP180" s="158"/>
      <c r="BQ180" s="158"/>
      <c r="BR180" s="158"/>
      <c r="BS180" s="158"/>
      <c r="BT180" s="158"/>
      <c r="BU180" s="158"/>
      <c r="BV180" s="158"/>
      <c r="BW180" s="158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</row>
    <row r="181" ht="12.75" customHeight="1">
      <c r="B181" s="1"/>
      <c r="C181" s="1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  <c r="AA181" s="158"/>
      <c r="AB181" s="158"/>
      <c r="AC181" s="158"/>
      <c r="AD181" s="158"/>
      <c r="AE181" s="158"/>
      <c r="AF181" s="158"/>
      <c r="AG181" s="158"/>
      <c r="AH181" s="158"/>
      <c r="AI181" s="158"/>
      <c r="AJ181" s="158"/>
      <c r="AK181" s="158"/>
      <c r="AL181" s="158"/>
      <c r="AM181" s="158"/>
      <c r="AN181" s="158"/>
      <c r="AO181" s="158"/>
      <c r="AP181" s="158"/>
      <c r="AQ181" s="158"/>
      <c r="AR181" s="158"/>
      <c r="AS181" s="158"/>
      <c r="AT181" s="158"/>
      <c r="AU181" s="158"/>
      <c r="AV181" s="158"/>
      <c r="AW181" s="158"/>
      <c r="AX181" s="158"/>
      <c r="AY181" s="158"/>
      <c r="AZ181" s="158"/>
      <c r="BA181" s="158"/>
      <c r="BB181" s="158"/>
      <c r="BC181" s="158"/>
      <c r="BD181" s="158"/>
      <c r="BE181" s="158"/>
      <c r="BF181" s="158"/>
      <c r="BG181" s="158"/>
      <c r="BH181" s="158"/>
      <c r="BI181" s="158"/>
      <c r="BJ181" s="158"/>
      <c r="BK181" s="158"/>
      <c r="BL181" s="158"/>
      <c r="BM181" s="158"/>
      <c r="BN181" s="158"/>
      <c r="BO181" s="158"/>
      <c r="BP181" s="158"/>
      <c r="BQ181" s="158"/>
      <c r="BR181" s="158"/>
      <c r="BS181" s="158"/>
      <c r="BT181" s="158"/>
      <c r="BU181" s="158"/>
      <c r="BV181" s="158"/>
      <c r="BW181" s="158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</row>
    <row r="182" ht="12.75" customHeight="1">
      <c r="B182" s="1"/>
      <c r="C182" s="1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  <c r="AA182" s="158"/>
      <c r="AB182" s="158"/>
      <c r="AC182" s="158"/>
      <c r="AD182" s="158"/>
      <c r="AE182" s="158"/>
      <c r="AF182" s="158"/>
      <c r="AG182" s="158"/>
      <c r="AH182" s="158"/>
      <c r="AI182" s="158"/>
      <c r="AJ182" s="158"/>
      <c r="AK182" s="158"/>
      <c r="AL182" s="158"/>
      <c r="AM182" s="158"/>
      <c r="AN182" s="158"/>
      <c r="AO182" s="158"/>
      <c r="AP182" s="158"/>
      <c r="AQ182" s="158"/>
      <c r="AR182" s="158"/>
      <c r="AS182" s="158"/>
      <c r="AT182" s="158"/>
      <c r="AU182" s="158"/>
      <c r="AV182" s="158"/>
      <c r="AW182" s="158"/>
      <c r="AX182" s="158"/>
      <c r="AY182" s="158"/>
      <c r="AZ182" s="158"/>
      <c r="BA182" s="158"/>
      <c r="BB182" s="158"/>
      <c r="BC182" s="158"/>
      <c r="BD182" s="158"/>
      <c r="BE182" s="158"/>
      <c r="BF182" s="158"/>
      <c r="BG182" s="158"/>
      <c r="BH182" s="158"/>
      <c r="BI182" s="158"/>
      <c r="BJ182" s="158"/>
      <c r="BK182" s="158"/>
      <c r="BL182" s="158"/>
      <c r="BM182" s="158"/>
      <c r="BN182" s="158"/>
      <c r="BO182" s="158"/>
      <c r="BP182" s="158"/>
      <c r="BQ182" s="158"/>
      <c r="BR182" s="158"/>
      <c r="BS182" s="158"/>
      <c r="BT182" s="158"/>
      <c r="BU182" s="158"/>
      <c r="BV182" s="158"/>
      <c r="BW182" s="158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</row>
    <row r="183" ht="12.75" customHeight="1">
      <c r="B183" s="1"/>
      <c r="C183" s="1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  <c r="AA183" s="158"/>
      <c r="AB183" s="158"/>
      <c r="AC183" s="158"/>
      <c r="AD183" s="158"/>
      <c r="AE183" s="158"/>
      <c r="AF183" s="158"/>
      <c r="AG183" s="158"/>
      <c r="AH183" s="158"/>
      <c r="AI183" s="158"/>
      <c r="AJ183" s="158"/>
      <c r="AK183" s="158"/>
      <c r="AL183" s="158"/>
      <c r="AM183" s="158"/>
      <c r="AN183" s="158"/>
      <c r="AO183" s="158"/>
      <c r="AP183" s="158"/>
      <c r="AQ183" s="158"/>
      <c r="AR183" s="158"/>
      <c r="AS183" s="158"/>
      <c r="AT183" s="158"/>
      <c r="AU183" s="158"/>
      <c r="AV183" s="158"/>
      <c r="AW183" s="158"/>
      <c r="AX183" s="158"/>
      <c r="AY183" s="158"/>
      <c r="AZ183" s="158"/>
      <c r="BA183" s="158"/>
      <c r="BB183" s="158"/>
      <c r="BC183" s="158"/>
      <c r="BD183" s="158"/>
      <c r="BE183" s="158"/>
      <c r="BF183" s="158"/>
      <c r="BG183" s="158"/>
      <c r="BH183" s="158"/>
      <c r="BI183" s="158"/>
      <c r="BJ183" s="158"/>
      <c r="BK183" s="158"/>
      <c r="BL183" s="158"/>
      <c r="BM183" s="158"/>
      <c r="BN183" s="158"/>
      <c r="BO183" s="158"/>
      <c r="BP183" s="158"/>
      <c r="BQ183" s="158"/>
      <c r="BR183" s="158"/>
      <c r="BS183" s="158"/>
      <c r="BT183" s="158"/>
      <c r="BU183" s="158"/>
      <c r="BV183" s="158"/>
      <c r="BW183" s="158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</row>
    <row r="184" ht="12.75" customHeight="1">
      <c r="B184" s="1"/>
      <c r="C184" s="1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  <c r="AA184" s="158"/>
      <c r="AB184" s="158"/>
      <c r="AC184" s="158"/>
      <c r="AD184" s="158"/>
      <c r="AE184" s="158"/>
      <c r="AF184" s="158"/>
      <c r="AG184" s="158"/>
      <c r="AH184" s="158"/>
      <c r="AI184" s="158"/>
      <c r="AJ184" s="158"/>
      <c r="AK184" s="158"/>
      <c r="AL184" s="158"/>
      <c r="AM184" s="158"/>
      <c r="AN184" s="158"/>
      <c r="AO184" s="158"/>
      <c r="AP184" s="158"/>
      <c r="AQ184" s="158"/>
      <c r="AR184" s="158"/>
      <c r="AS184" s="158"/>
      <c r="AT184" s="158"/>
      <c r="AU184" s="158"/>
      <c r="AV184" s="158"/>
      <c r="AW184" s="158"/>
      <c r="AX184" s="158"/>
      <c r="AY184" s="158"/>
      <c r="AZ184" s="158"/>
      <c r="BA184" s="158"/>
      <c r="BB184" s="158"/>
      <c r="BC184" s="158"/>
      <c r="BD184" s="158"/>
      <c r="BE184" s="158"/>
      <c r="BF184" s="158"/>
      <c r="BG184" s="158"/>
      <c r="BH184" s="158"/>
      <c r="BI184" s="158"/>
      <c r="BJ184" s="158"/>
      <c r="BK184" s="158"/>
      <c r="BL184" s="158"/>
      <c r="BM184" s="158"/>
      <c r="BN184" s="158"/>
      <c r="BO184" s="158"/>
      <c r="BP184" s="158"/>
      <c r="BQ184" s="158"/>
      <c r="BR184" s="158"/>
      <c r="BS184" s="158"/>
      <c r="BT184" s="158"/>
      <c r="BU184" s="158"/>
      <c r="BV184" s="158"/>
      <c r="BW184" s="158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</row>
    <row r="185" ht="12.75" customHeight="1">
      <c r="B185" s="1"/>
      <c r="C185" s="1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  <c r="AA185" s="158"/>
      <c r="AB185" s="158"/>
      <c r="AC185" s="158"/>
      <c r="AD185" s="158"/>
      <c r="AE185" s="158"/>
      <c r="AF185" s="158"/>
      <c r="AG185" s="158"/>
      <c r="AH185" s="158"/>
      <c r="AI185" s="158"/>
      <c r="AJ185" s="158"/>
      <c r="AK185" s="158"/>
      <c r="AL185" s="158"/>
      <c r="AM185" s="158"/>
      <c r="AN185" s="158"/>
      <c r="AO185" s="158"/>
      <c r="AP185" s="158"/>
      <c r="AQ185" s="158"/>
      <c r="AR185" s="158"/>
      <c r="AS185" s="158"/>
      <c r="AT185" s="158"/>
      <c r="AU185" s="158"/>
      <c r="AV185" s="158"/>
      <c r="AW185" s="158"/>
      <c r="AX185" s="158"/>
      <c r="AY185" s="158"/>
      <c r="AZ185" s="158"/>
      <c r="BA185" s="158"/>
      <c r="BB185" s="158"/>
      <c r="BC185" s="158"/>
      <c r="BD185" s="158"/>
      <c r="BE185" s="158"/>
      <c r="BF185" s="158"/>
      <c r="BG185" s="158"/>
      <c r="BH185" s="158"/>
      <c r="BI185" s="158"/>
      <c r="BJ185" s="158"/>
      <c r="BK185" s="158"/>
      <c r="BL185" s="158"/>
      <c r="BM185" s="158"/>
      <c r="BN185" s="158"/>
      <c r="BO185" s="158"/>
      <c r="BP185" s="158"/>
      <c r="BQ185" s="158"/>
      <c r="BR185" s="158"/>
      <c r="BS185" s="158"/>
      <c r="BT185" s="158"/>
      <c r="BU185" s="158"/>
      <c r="BV185" s="158"/>
      <c r="BW185" s="158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</row>
    <row r="186" ht="12.75" customHeight="1">
      <c r="B186" s="1"/>
      <c r="C186" s="1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  <c r="AA186" s="158"/>
      <c r="AB186" s="158"/>
      <c r="AC186" s="158"/>
      <c r="AD186" s="158"/>
      <c r="AE186" s="158"/>
      <c r="AF186" s="158"/>
      <c r="AG186" s="158"/>
      <c r="AH186" s="158"/>
      <c r="AI186" s="158"/>
      <c r="AJ186" s="158"/>
      <c r="AK186" s="158"/>
      <c r="AL186" s="158"/>
      <c r="AM186" s="158"/>
      <c r="AN186" s="158"/>
      <c r="AO186" s="158"/>
      <c r="AP186" s="158"/>
      <c r="AQ186" s="158"/>
      <c r="AR186" s="158"/>
      <c r="AS186" s="158"/>
      <c r="AT186" s="158"/>
      <c r="AU186" s="158"/>
      <c r="AV186" s="158"/>
      <c r="AW186" s="158"/>
      <c r="AX186" s="158"/>
      <c r="AY186" s="158"/>
      <c r="AZ186" s="158"/>
      <c r="BA186" s="158"/>
      <c r="BB186" s="158"/>
      <c r="BC186" s="158"/>
      <c r="BD186" s="158"/>
      <c r="BE186" s="158"/>
      <c r="BF186" s="158"/>
      <c r="BG186" s="158"/>
      <c r="BH186" s="158"/>
      <c r="BI186" s="158"/>
      <c r="BJ186" s="158"/>
      <c r="BK186" s="158"/>
      <c r="BL186" s="158"/>
      <c r="BM186" s="158"/>
      <c r="BN186" s="158"/>
      <c r="BO186" s="158"/>
      <c r="BP186" s="158"/>
      <c r="BQ186" s="158"/>
      <c r="BR186" s="158"/>
      <c r="BS186" s="158"/>
      <c r="BT186" s="158"/>
      <c r="BU186" s="158"/>
      <c r="BV186" s="158"/>
      <c r="BW186" s="158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</row>
    <row r="187" ht="12.75" customHeight="1">
      <c r="B187" s="1"/>
      <c r="C187" s="1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8"/>
      <c r="BN187" s="158"/>
      <c r="BO187" s="158"/>
      <c r="BP187" s="158"/>
      <c r="BQ187" s="158"/>
      <c r="BR187" s="158"/>
      <c r="BS187" s="158"/>
      <c r="BT187" s="158"/>
      <c r="BU187" s="158"/>
      <c r="BV187" s="158"/>
      <c r="BW187" s="158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</row>
    <row r="188" ht="12.75" customHeight="1">
      <c r="B188" s="1"/>
      <c r="C188" s="1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  <c r="AA188" s="158"/>
      <c r="AB188" s="158"/>
      <c r="AC188" s="158"/>
      <c r="AD188" s="158"/>
      <c r="AE188" s="158"/>
      <c r="AF188" s="158"/>
      <c r="AG188" s="158"/>
      <c r="AH188" s="158"/>
      <c r="AI188" s="158"/>
      <c r="AJ188" s="158"/>
      <c r="AK188" s="158"/>
      <c r="AL188" s="158"/>
      <c r="AM188" s="158"/>
      <c r="AN188" s="158"/>
      <c r="AO188" s="158"/>
      <c r="AP188" s="158"/>
      <c r="AQ188" s="158"/>
      <c r="AR188" s="158"/>
      <c r="AS188" s="158"/>
      <c r="AT188" s="158"/>
      <c r="AU188" s="158"/>
      <c r="AV188" s="158"/>
      <c r="AW188" s="158"/>
      <c r="AX188" s="158"/>
      <c r="AY188" s="158"/>
      <c r="AZ188" s="158"/>
      <c r="BA188" s="158"/>
      <c r="BB188" s="158"/>
      <c r="BC188" s="158"/>
      <c r="BD188" s="158"/>
      <c r="BE188" s="158"/>
      <c r="BF188" s="158"/>
      <c r="BG188" s="158"/>
      <c r="BH188" s="158"/>
      <c r="BI188" s="158"/>
      <c r="BJ188" s="158"/>
      <c r="BK188" s="158"/>
      <c r="BL188" s="158"/>
      <c r="BM188" s="158"/>
      <c r="BN188" s="158"/>
      <c r="BO188" s="158"/>
      <c r="BP188" s="158"/>
      <c r="BQ188" s="158"/>
      <c r="BR188" s="158"/>
      <c r="BS188" s="158"/>
      <c r="BT188" s="158"/>
      <c r="BU188" s="158"/>
      <c r="BV188" s="158"/>
      <c r="BW188" s="158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</row>
    <row r="189" ht="12.75" customHeight="1">
      <c r="B189" s="1"/>
      <c r="C189" s="1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  <c r="AA189" s="158"/>
      <c r="AB189" s="158"/>
      <c r="AC189" s="158"/>
      <c r="AD189" s="158"/>
      <c r="AE189" s="158"/>
      <c r="AF189" s="158"/>
      <c r="AG189" s="158"/>
      <c r="AH189" s="158"/>
      <c r="AI189" s="158"/>
      <c r="AJ189" s="158"/>
      <c r="AK189" s="158"/>
      <c r="AL189" s="158"/>
      <c r="AM189" s="158"/>
      <c r="AN189" s="158"/>
      <c r="AO189" s="158"/>
      <c r="AP189" s="158"/>
      <c r="AQ189" s="158"/>
      <c r="AR189" s="158"/>
      <c r="AS189" s="158"/>
      <c r="AT189" s="158"/>
      <c r="AU189" s="158"/>
      <c r="AV189" s="158"/>
      <c r="AW189" s="158"/>
      <c r="AX189" s="158"/>
      <c r="AY189" s="158"/>
      <c r="AZ189" s="158"/>
      <c r="BA189" s="158"/>
      <c r="BB189" s="158"/>
      <c r="BC189" s="158"/>
      <c r="BD189" s="158"/>
      <c r="BE189" s="158"/>
      <c r="BF189" s="158"/>
      <c r="BG189" s="158"/>
      <c r="BH189" s="158"/>
      <c r="BI189" s="158"/>
      <c r="BJ189" s="158"/>
      <c r="BK189" s="158"/>
      <c r="BL189" s="158"/>
      <c r="BM189" s="158"/>
      <c r="BN189" s="158"/>
      <c r="BO189" s="158"/>
      <c r="BP189" s="158"/>
      <c r="BQ189" s="158"/>
      <c r="BR189" s="158"/>
      <c r="BS189" s="158"/>
      <c r="BT189" s="158"/>
      <c r="BU189" s="158"/>
      <c r="BV189" s="158"/>
      <c r="BW189" s="158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</row>
    <row r="190" ht="12.75" customHeight="1">
      <c r="B190" s="1"/>
      <c r="C190" s="1"/>
      <c r="D190" s="158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  <c r="AA190" s="158"/>
      <c r="AB190" s="158"/>
      <c r="AC190" s="158"/>
      <c r="AD190" s="158"/>
      <c r="AE190" s="158"/>
      <c r="AF190" s="158"/>
      <c r="AG190" s="158"/>
      <c r="AH190" s="158"/>
      <c r="AI190" s="158"/>
      <c r="AJ190" s="158"/>
      <c r="AK190" s="158"/>
      <c r="AL190" s="158"/>
      <c r="AM190" s="158"/>
      <c r="AN190" s="158"/>
      <c r="AO190" s="158"/>
      <c r="AP190" s="158"/>
      <c r="AQ190" s="158"/>
      <c r="AR190" s="158"/>
      <c r="AS190" s="158"/>
      <c r="AT190" s="158"/>
      <c r="AU190" s="158"/>
      <c r="AV190" s="158"/>
      <c r="AW190" s="158"/>
      <c r="AX190" s="158"/>
      <c r="AY190" s="158"/>
      <c r="AZ190" s="158"/>
      <c r="BA190" s="158"/>
      <c r="BB190" s="158"/>
      <c r="BC190" s="158"/>
      <c r="BD190" s="158"/>
      <c r="BE190" s="158"/>
      <c r="BF190" s="158"/>
      <c r="BG190" s="158"/>
      <c r="BH190" s="158"/>
      <c r="BI190" s="158"/>
      <c r="BJ190" s="158"/>
      <c r="BK190" s="158"/>
      <c r="BL190" s="158"/>
      <c r="BM190" s="158"/>
      <c r="BN190" s="158"/>
      <c r="BO190" s="158"/>
      <c r="BP190" s="158"/>
      <c r="BQ190" s="158"/>
      <c r="BR190" s="158"/>
      <c r="BS190" s="158"/>
      <c r="BT190" s="158"/>
      <c r="BU190" s="158"/>
      <c r="BV190" s="158"/>
      <c r="BW190" s="158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</row>
    <row r="191" ht="12.75" customHeight="1">
      <c r="B191" s="1"/>
      <c r="C191" s="1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  <c r="AA191" s="158"/>
      <c r="AB191" s="158"/>
      <c r="AC191" s="158"/>
      <c r="AD191" s="158"/>
      <c r="AE191" s="158"/>
      <c r="AF191" s="158"/>
      <c r="AG191" s="158"/>
      <c r="AH191" s="158"/>
      <c r="AI191" s="158"/>
      <c r="AJ191" s="158"/>
      <c r="AK191" s="158"/>
      <c r="AL191" s="158"/>
      <c r="AM191" s="158"/>
      <c r="AN191" s="158"/>
      <c r="AO191" s="158"/>
      <c r="AP191" s="158"/>
      <c r="AQ191" s="158"/>
      <c r="AR191" s="158"/>
      <c r="AS191" s="158"/>
      <c r="AT191" s="158"/>
      <c r="AU191" s="158"/>
      <c r="AV191" s="158"/>
      <c r="AW191" s="158"/>
      <c r="AX191" s="158"/>
      <c r="AY191" s="158"/>
      <c r="AZ191" s="158"/>
      <c r="BA191" s="158"/>
      <c r="BB191" s="158"/>
      <c r="BC191" s="158"/>
      <c r="BD191" s="158"/>
      <c r="BE191" s="158"/>
      <c r="BF191" s="158"/>
      <c r="BG191" s="158"/>
      <c r="BH191" s="158"/>
      <c r="BI191" s="158"/>
      <c r="BJ191" s="158"/>
      <c r="BK191" s="158"/>
      <c r="BL191" s="158"/>
      <c r="BM191" s="158"/>
      <c r="BN191" s="158"/>
      <c r="BO191" s="158"/>
      <c r="BP191" s="158"/>
      <c r="BQ191" s="158"/>
      <c r="BR191" s="158"/>
      <c r="BS191" s="158"/>
      <c r="BT191" s="158"/>
      <c r="BU191" s="158"/>
      <c r="BV191" s="158"/>
      <c r="BW191" s="158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</row>
    <row r="192" ht="12.75" customHeight="1">
      <c r="B192" s="1"/>
      <c r="C192" s="1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  <c r="AA192" s="158"/>
      <c r="AB192" s="158"/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  <c r="BM192" s="158"/>
      <c r="BN192" s="158"/>
      <c r="BO192" s="158"/>
      <c r="BP192" s="158"/>
      <c r="BQ192" s="158"/>
      <c r="BR192" s="158"/>
      <c r="BS192" s="158"/>
      <c r="BT192" s="158"/>
      <c r="BU192" s="158"/>
      <c r="BV192" s="158"/>
      <c r="BW192" s="158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</row>
    <row r="193" ht="12.75" customHeight="1">
      <c r="B193" s="1"/>
      <c r="C193" s="1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  <c r="BM193" s="158"/>
      <c r="BN193" s="158"/>
      <c r="BO193" s="158"/>
      <c r="BP193" s="158"/>
      <c r="BQ193" s="158"/>
      <c r="BR193" s="158"/>
      <c r="BS193" s="158"/>
      <c r="BT193" s="158"/>
      <c r="BU193" s="158"/>
      <c r="BV193" s="158"/>
      <c r="BW193" s="158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</row>
    <row r="194" ht="12.75" customHeight="1">
      <c r="B194" s="1"/>
      <c r="C194" s="1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  <c r="AA194" s="158"/>
      <c r="AB194" s="158"/>
      <c r="AC194" s="158"/>
      <c r="AD194" s="158"/>
      <c r="AE194" s="158"/>
      <c r="AF194" s="158"/>
      <c r="AG194" s="158"/>
      <c r="AH194" s="158"/>
      <c r="AI194" s="158"/>
      <c r="AJ194" s="158"/>
      <c r="AK194" s="158"/>
      <c r="AL194" s="158"/>
      <c r="AM194" s="158"/>
      <c r="AN194" s="158"/>
      <c r="AO194" s="158"/>
      <c r="AP194" s="158"/>
      <c r="AQ194" s="158"/>
      <c r="AR194" s="158"/>
      <c r="AS194" s="158"/>
      <c r="AT194" s="158"/>
      <c r="AU194" s="158"/>
      <c r="AV194" s="158"/>
      <c r="AW194" s="158"/>
      <c r="AX194" s="158"/>
      <c r="AY194" s="158"/>
      <c r="AZ194" s="158"/>
      <c r="BA194" s="158"/>
      <c r="BB194" s="158"/>
      <c r="BC194" s="158"/>
      <c r="BD194" s="158"/>
      <c r="BE194" s="158"/>
      <c r="BF194" s="158"/>
      <c r="BG194" s="158"/>
      <c r="BH194" s="158"/>
      <c r="BI194" s="158"/>
      <c r="BJ194" s="158"/>
      <c r="BK194" s="158"/>
      <c r="BL194" s="158"/>
      <c r="BM194" s="158"/>
      <c r="BN194" s="158"/>
      <c r="BO194" s="158"/>
      <c r="BP194" s="158"/>
      <c r="BQ194" s="158"/>
      <c r="BR194" s="158"/>
      <c r="BS194" s="158"/>
      <c r="BT194" s="158"/>
      <c r="BU194" s="158"/>
      <c r="BV194" s="158"/>
      <c r="BW194" s="158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</row>
    <row r="195" ht="12.75" customHeight="1">
      <c r="B195" s="1"/>
      <c r="C195" s="1"/>
      <c r="D195" s="158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  <c r="AA195" s="158"/>
      <c r="AB195" s="158"/>
      <c r="AC195" s="158"/>
      <c r="AD195" s="158"/>
      <c r="AE195" s="158"/>
      <c r="AF195" s="158"/>
      <c r="AG195" s="158"/>
      <c r="AH195" s="158"/>
      <c r="AI195" s="158"/>
      <c r="AJ195" s="158"/>
      <c r="AK195" s="158"/>
      <c r="AL195" s="158"/>
      <c r="AM195" s="158"/>
      <c r="AN195" s="158"/>
      <c r="AO195" s="158"/>
      <c r="AP195" s="158"/>
      <c r="AQ195" s="158"/>
      <c r="AR195" s="158"/>
      <c r="AS195" s="158"/>
      <c r="AT195" s="158"/>
      <c r="AU195" s="158"/>
      <c r="AV195" s="158"/>
      <c r="AW195" s="158"/>
      <c r="AX195" s="158"/>
      <c r="AY195" s="158"/>
      <c r="AZ195" s="158"/>
      <c r="BA195" s="158"/>
      <c r="BB195" s="158"/>
      <c r="BC195" s="158"/>
      <c r="BD195" s="158"/>
      <c r="BE195" s="158"/>
      <c r="BF195" s="158"/>
      <c r="BG195" s="158"/>
      <c r="BH195" s="158"/>
      <c r="BI195" s="158"/>
      <c r="BJ195" s="158"/>
      <c r="BK195" s="158"/>
      <c r="BL195" s="158"/>
      <c r="BM195" s="158"/>
      <c r="BN195" s="158"/>
      <c r="BO195" s="158"/>
      <c r="BP195" s="158"/>
      <c r="BQ195" s="158"/>
      <c r="BR195" s="158"/>
      <c r="BS195" s="158"/>
      <c r="BT195" s="158"/>
      <c r="BU195" s="158"/>
      <c r="BV195" s="158"/>
      <c r="BW195" s="158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</row>
    <row r="196" ht="12.75" customHeight="1">
      <c r="B196" s="1"/>
      <c r="C196" s="1"/>
      <c r="D196" s="158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  <c r="AA196" s="158"/>
      <c r="AB196" s="158"/>
      <c r="AC196" s="158"/>
      <c r="AD196" s="158"/>
      <c r="AE196" s="158"/>
      <c r="AF196" s="158"/>
      <c r="AG196" s="158"/>
      <c r="AH196" s="158"/>
      <c r="AI196" s="158"/>
      <c r="AJ196" s="158"/>
      <c r="AK196" s="158"/>
      <c r="AL196" s="158"/>
      <c r="AM196" s="158"/>
      <c r="AN196" s="158"/>
      <c r="AO196" s="158"/>
      <c r="AP196" s="158"/>
      <c r="AQ196" s="158"/>
      <c r="AR196" s="158"/>
      <c r="AS196" s="158"/>
      <c r="AT196" s="158"/>
      <c r="AU196" s="158"/>
      <c r="AV196" s="158"/>
      <c r="AW196" s="158"/>
      <c r="AX196" s="158"/>
      <c r="AY196" s="158"/>
      <c r="AZ196" s="158"/>
      <c r="BA196" s="158"/>
      <c r="BB196" s="158"/>
      <c r="BC196" s="158"/>
      <c r="BD196" s="158"/>
      <c r="BE196" s="158"/>
      <c r="BF196" s="158"/>
      <c r="BG196" s="158"/>
      <c r="BH196" s="158"/>
      <c r="BI196" s="158"/>
      <c r="BJ196" s="158"/>
      <c r="BK196" s="158"/>
      <c r="BL196" s="158"/>
      <c r="BM196" s="158"/>
      <c r="BN196" s="158"/>
      <c r="BO196" s="158"/>
      <c r="BP196" s="158"/>
      <c r="BQ196" s="158"/>
      <c r="BR196" s="158"/>
      <c r="BS196" s="158"/>
      <c r="BT196" s="158"/>
      <c r="BU196" s="158"/>
      <c r="BV196" s="158"/>
      <c r="BW196" s="158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</row>
    <row r="197" ht="12.75" customHeight="1">
      <c r="B197" s="1"/>
      <c r="C197" s="1"/>
      <c r="D197" s="158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  <c r="AA197" s="158"/>
      <c r="AB197" s="158"/>
      <c r="AC197" s="158"/>
      <c r="AD197" s="158"/>
      <c r="AE197" s="158"/>
      <c r="AF197" s="158"/>
      <c r="AG197" s="158"/>
      <c r="AH197" s="158"/>
      <c r="AI197" s="158"/>
      <c r="AJ197" s="158"/>
      <c r="AK197" s="158"/>
      <c r="AL197" s="158"/>
      <c r="AM197" s="158"/>
      <c r="AN197" s="158"/>
      <c r="AO197" s="158"/>
      <c r="AP197" s="158"/>
      <c r="AQ197" s="158"/>
      <c r="AR197" s="158"/>
      <c r="AS197" s="158"/>
      <c r="AT197" s="158"/>
      <c r="AU197" s="158"/>
      <c r="AV197" s="158"/>
      <c r="AW197" s="158"/>
      <c r="AX197" s="158"/>
      <c r="AY197" s="158"/>
      <c r="AZ197" s="158"/>
      <c r="BA197" s="158"/>
      <c r="BB197" s="158"/>
      <c r="BC197" s="158"/>
      <c r="BD197" s="158"/>
      <c r="BE197" s="158"/>
      <c r="BF197" s="158"/>
      <c r="BG197" s="158"/>
      <c r="BH197" s="158"/>
      <c r="BI197" s="158"/>
      <c r="BJ197" s="158"/>
      <c r="BK197" s="158"/>
      <c r="BL197" s="158"/>
      <c r="BM197" s="158"/>
      <c r="BN197" s="158"/>
      <c r="BO197" s="158"/>
      <c r="BP197" s="158"/>
      <c r="BQ197" s="158"/>
      <c r="BR197" s="158"/>
      <c r="BS197" s="158"/>
      <c r="BT197" s="158"/>
      <c r="BU197" s="158"/>
      <c r="BV197" s="158"/>
      <c r="BW197" s="158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</row>
    <row r="198" ht="12.75" customHeight="1">
      <c r="B198" s="1"/>
      <c r="C198" s="1"/>
      <c r="D198" s="158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  <c r="AA198" s="158"/>
      <c r="AB198" s="158"/>
      <c r="AC198" s="158"/>
      <c r="AD198" s="158"/>
      <c r="AE198" s="158"/>
      <c r="AF198" s="158"/>
      <c r="AG198" s="158"/>
      <c r="AH198" s="158"/>
      <c r="AI198" s="158"/>
      <c r="AJ198" s="158"/>
      <c r="AK198" s="158"/>
      <c r="AL198" s="158"/>
      <c r="AM198" s="158"/>
      <c r="AN198" s="158"/>
      <c r="AO198" s="158"/>
      <c r="AP198" s="158"/>
      <c r="AQ198" s="158"/>
      <c r="AR198" s="158"/>
      <c r="AS198" s="158"/>
      <c r="AT198" s="158"/>
      <c r="AU198" s="158"/>
      <c r="AV198" s="158"/>
      <c r="AW198" s="158"/>
      <c r="AX198" s="158"/>
      <c r="AY198" s="158"/>
      <c r="AZ198" s="158"/>
      <c r="BA198" s="158"/>
      <c r="BB198" s="158"/>
      <c r="BC198" s="158"/>
      <c r="BD198" s="158"/>
      <c r="BE198" s="158"/>
      <c r="BF198" s="158"/>
      <c r="BG198" s="158"/>
      <c r="BH198" s="158"/>
      <c r="BI198" s="158"/>
      <c r="BJ198" s="158"/>
      <c r="BK198" s="158"/>
      <c r="BL198" s="158"/>
      <c r="BM198" s="158"/>
      <c r="BN198" s="158"/>
      <c r="BO198" s="158"/>
      <c r="BP198" s="158"/>
      <c r="BQ198" s="158"/>
      <c r="BR198" s="158"/>
      <c r="BS198" s="158"/>
      <c r="BT198" s="158"/>
      <c r="BU198" s="158"/>
      <c r="BV198" s="158"/>
      <c r="BW198" s="158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</row>
    <row r="199" ht="12.75" customHeight="1">
      <c r="B199" s="1"/>
      <c r="C199" s="1"/>
      <c r="D199" s="158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  <c r="AA199" s="158"/>
      <c r="AB199" s="158"/>
      <c r="AC199" s="158"/>
      <c r="AD199" s="158"/>
      <c r="AE199" s="158"/>
      <c r="AF199" s="158"/>
      <c r="AG199" s="158"/>
      <c r="AH199" s="158"/>
      <c r="AI199" s="158"/>
      <c r="AJ199" s="158"/>
      <c r="AK199" s="158"/>
      <c r="AL199" s="158"/>
      <c r="AM199" s="158"/>
      <c r="AN199" s="158"/>
      <c r="AO199" s="158"/>
      <c r="AP199" s="158"/>
      <c r="AQ199" s="158"/>
      <c r="AR199" s="158"/>
      <c r="AS199" s="158"/>
      <c r="AT199" s="158"/>
      <c r="AU199" s="158"/>
      <c r="AV199" s="158"/>
      <c r="AW199" s="158"/>
      <c r="AX199" s="158"/>
      <c r="AY199" s="158"/>
      <c r="AZ199" s="158"/>
      <c r="BA199" s="158"/>
      <c r="BB199" s="158"/>
      <c r="BC199" s="158"/>
      <c r="BD199" s="158"/>
      <c r="BE199" s="158"/>
      <c r="BF199" s="158"/>
      <c r="BG199" s="158"/>
      <c r="BH199" s="158"/>
      <c r="BI199" s="158"/>
      <c r="BJ199" s="158"/>
      <c r="BK199" s="158"/>
      <c r="BL199" s="158"/>
      <c r="BM199" s="158"/>
      <c r="BN199" s="158"/>
      <c r="BO199" s="158"/>
      <c r="BP199" s="158"/>
      <c r="BQ199" s="158"/>
      <c r="BR199" s="158"/>
      <c r="BS199" s="158"/>
      <c r="BT199" s="158"/>
      <c r="BU199" s="158"/>
      <c r="BV199" s="158"/>
      <c r="BW199" s="158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</row>
    <row r="200" ht="12.75" customHeight="1">
      <c r="B200" s="1"/>
      <c r="C200" s="1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  <c r="AA200" s="158"/>
      <c r="AB200" s="158"/>
      <c r="AC200" s="158"/>
      <c r="AD200" s="158"/>
      <c r="AE200" s="158"/>
      <c r="AF200" s="158"/>
      <c r="AG200" s="158"/>
      <c r="AH200" s="158"/>
      <c r="AI200" s="158"/>
      <c r="AJ200" s="158"/>
      <c r="AK200" s="158"/>
      <c r="AL200" s="158"/>
      <c r="AM200" s="158"/>
      <c r="AN200" s="158"/>
      <c r="AO200" s="158"/>
      <c r="AP200" s="158"/>
      <c r="AQ200" s="158"/>
      <c r="AR200" s="158"/>
      <c r="AS200" s="158"/>
      <c r="AT200" s="158"/>
      <c r="AU200" s="158"/>
      <c r="AV200" s="158"/>
      <c r="AW200" s="158"/>
      <c r="AX200" s="158"/>
      <c r="AY200" s="158"/>
      <c r="AZ200" s="158"/>
      <c r="BA200" s="158"/>
      <c r="BB200" s="158"/>
      <c r="BC200" s="158"/>
      <c r="BD200" s="158"/>
      <c r="BE200" s="158"/>
      <c r="BF200" s="158"/>
      <c r="BG200" s="158"/>
      <c r="BH200" s="158"/>
      <c r="BI200" s="158"/>
      <c r="BJ200" s="158"/>
      <c r="BK200" s="158"/>
      <c r="BL200" s="158"/>
      <c r="BM200" s="158"/>
      <c r="BN200" s="158"/>
      <c r="BO200" s="158"/>
      <c r="BP200" s="158"/>
      <c r="BQ200" s="158"/>
      <c r="BR200" s="158"/>
      <c r="BS200" s="158"/>
      <c r="BT200" s="158"/>
      <c r="BU200" s="158"/>
      <c r="BV200" s="158"/>
      <c r="BW200" s="158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</row>
    <row r="201" ht="12.75" customHeight="1">
      <c r="B201" s="1"/>
      <c r="C201" s="1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  <c r="AA201" s="158"/>
      <c r="AB201" s="158"/>
      <c r="AC201" s="158"/>
      <c r="AD201" s="158"/>
      <c r="AE201" s="158"/>
      <c r="AF201" s="158"/>
      <c r="AG201" s="158"/>
      <c r="AH201" s="158"/>
      <c r="AI201" s="158"/>
      <c r="AJ201" s="158"/>
      <c r="AK201" s="158"/>
      <c r="AL201" s="158"/>
      <c r="AM201" s="158"/>
      <c r="AN201" s="158"/>
      <c r="AO201" s="158"/>
      <c r="AP201" s="158"/>
      <c r="AQ201" s="158"/>
      <c r="AR201" s="158"/>
      <c r="AS201" s="158"/>
      <c r="AT201" s="158"/>
      <c r="AU201" s="158"/>
      <c r="AV201" s="158"/>
      <c r="AW201" s="158"/>
      <c r="AX201" s="158"/>
      <c r="AY201" s="158"/>
      <c r="AZ201" s="158"/>
      <c r="BA201" s="158"/>
      <c r="BB201" s="158"/>
      <c r="BC201" s="158"/>
      <c r="BD201" s="158"/>
      <c r="BE201" s="158"/>
      <c r="BF201" s="158"/>
      <c r="BG201" s="158"/>
      <c r="BH201" s="158"/>
      <c r="BI201" s="158"/>
      <c r="BJ201" s="158"/>
      <c r="BK201" s="158"/>
      <c r="BL201" s="158"/>
      <c r="BM201" s="158"/>
      <c r="BN201" s="158"/>
      <c r="BO201" s="158"/>
      <c r="BP201" s="158"/>
      <c r="BQ201" s="158"/>
      <c r="BR201" s="158"/>
      <c r="BS201" s="158"/>
      <c r="BT201" s="158"/>
      <c r="BU201" s="158"/>
      <c r="BV201" s="158"/>
      <c r="BW201" s="158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</row>
    <row r="202" ht="12.75" customHeight="1">
      <c r="B202" s="1"/>
      <c r="C202" s="1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  <c r="AA202" s="158"/>
      <c r="AB202" s="158"/>
      <c r="AC202" s="158"/>
      <c r="AD202" s="158"/>
      <c r="AE202" s="158"/>
      <c r="AF202" s="158"/>
      <c r="AG202" s="158"/>
      <c r="AH202" s="158"/>
      <c r="AI202" s="158"/>
      <c r="AJ202" s="158"/>
      <c r="AK202" s="158"/>
      <c r="AL202" s="158"/>
      <c r="AM202" s="158"/>
      <c r="AN202" s="158"/>
      <c r="AO202" s="158"/>
      <c r="AP202" s="158"/>
      <c r="AQ202" s="158"/>
      <c r="AR202" s="158"/>
      <c r="AS202" s="158"/>
      <c r="AT202" s="158"/>
      <c r="AU202" s="158"/>
      <c r="AV202" s="158"/>
      <c r="AW202" s="158"/>
      <c r="AX202" s="158"/>
      <c r="AY202" s="158"/>
      <c r="AZ202" s="158"/>
      <c r="BA202" s="158"/>
      <c r="BB202" s="158"/>
      <c r="BC202" s="158"/>
      <c r="BD202" s="158"/>
      <c r="BE202" s="158"/>
      <c r="BF202" s="158"/>
      <c r="BG202" s="158"/>
      <c r="BH202" s="158"/>
      <c r="BI202" s="158"/>
      <c r="BJ202" s="158"/>
      <c r="BK202" s="158"/>
      <c r="BL202" s="158"/>
      <c r="BM202" s="158"/>
      <c r="BN202" s="158"/>
      <c r="BO202" s="158"/>
      <c r="BP202" s="158"/>
      <c r="BQ202" s="158"/>
      <c r="BR202" s="158"/>
      <c r="BS202" s="158"/>
      <c r="BT202" s="158"/>
      <c r="BU202" s="158"/>
      <c r="BV202" s="158"/>
      <c r="BW202" s="158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</row>
    <row r="203" ht="12.75" customHeight="1">
      <c r="B203" s="1"/>
      <c r="C203" s="1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  <c r="AA203" s="158"/>
      <c r="AB203" s="158"/>
      <c r="AC203" s="158"/>
      <c r="AD203" s="158"/>
      <c r="AE203" s="158"/>
      <c r="AF203" s="158"/>
      <c r="AG203" s="158"/>
      <c r="AH203" s="158"/>
      <c r="AI203" s="158"/>
      <c r="AJ203" s="158"/>
      <c r="AK203" s="158"/>
      <c r="AL203" s="158"/>
      <c r="AM203" s="158"/>
      <c r="AN203" s="158"/>
      <c r="AO203" s="158"/>
      <c r="AP203" s="158"/>
      <c r="AQ203" s="158"/>
      <c r="AR203" s="158"/>
      <c r="AS203" s="158"/>
      <c r="AT203" s="158"/>
      <c r="AU203" s="158"/>
      <c r="AV203" s="158"/>
      <c r="AW203" s="158"/>
      <c r="AX203" s="158"/>
      <c r="AY203" s="158"/>
      <c r="AZ203" s="158"/>
      <c r="BA203" s="158"/>
      <c r="BB203" s="158"/>
      <c r="BC203" s="158"/>
      <c r="BD203" s="158"/>
      <c r="BE203" s="158"/>
      <c r="BF203" s="158"/>
      <c r="BG203" s="158"/>
      <c r="BH203" s="158"/>
      <c r="BI203" s="158"/>
      <c r="BJ203" s="158"/>
      <c r="BK203" s="158"/>
      <c r="BL203" s="158"/>
      <c r="BM203" s="158"/>
      <c r="BN203" s="158"/>
      <c r="BO203" s="158"/>
      <c r="BP203" s="158"/>
      <c r="BQ203" s="158"/>
      <c r="BR203" s="158"/>
      <c r="BS203" s="158"/>
      <c r="BT203" s="158"/>
      <c r="BU203" s="158"/>
      <c r="BV203" s="158"/>
      <c r="BW203" s="158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</row>
    <row r="204" ht="12.75" customHeight="1">
      <c r="B204" s="1"/>
      <c r="C204" s="1"/>
      <c r="D204" s="158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  <c r="AA204" s="158"/>
      <c r="AB204" s="158"/>
      <c r="AC204" s="158"/>
      <c r="AD204" s="158"/>
      <c r="AE204" s="158"/>
      <c r="AF204" s="158"/>
      <c r="AG204" s="158"/>
      <c r="AH204" s="158"/>
      <c r="AI204" s="158"/>
      <c r="AJ204" s="158"/>
      <c r="AK204" s="158"/>
      <c r="AL204" s="158"/>
      <c r="AM204" s="158"/>
      <c r="AN204" s="158"/>
      <c r="AO204" s="158"/>
      <c r="AP204" s="158"/>
      <c r="AQ204" s="158"/>
      <c r="AR204" s="158"/>
      <c r="AS204" s="158"/>
      <c r="AT204" s="158"/>
      <c r="AU204" s="158"/>
      <c r="AV204" s="158"/>
      <c r="AW204" s="158"/>
      <c r="AX204" s="158"/>
      <c r="AY204" s="158"/>
      <c r="AZ204" s="158"/>
      <c r="BA204" s="158"/>
      <c r="BB204" s="158"/>
      <c r="BC204" s="158"/>
      <c r="BD204" s="158"/>
      <c r="BE204" s="158"/>
      <c r="BF204" s="158"/>
      <c r="BG204" s="158"/>
      <c r="BH204" s="158"/>
      <c r="BI204" s="158"/>
      <c r="BJ204" s="158"/>
      <c r="BK204" s="158"/>
      <c r="BL204" s="158"/>
      <c r="BM204" s="158"/>
      <c r="BN204" s="158"/>
      <c r="BO204" s="158"/>
      <c r="BP204" s="158"/>
      <c r="BQ204" s="158"/>
      <c r="BR204" s="158"/>
      <c r="BS204" s="158"/>
      <c r="BT204" s="158"/>
      <c r="BU204" s="158"/>
      <c r="BV204" s="158"/>
      <c r="BW204" s="158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</row>
    <row r="205" ht="12.75" customHeight="1">
      <c r="B205" s="1"/>
      <c r="C205" s="1"/>
      <c r="D205" s="158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  <c r="AA205" s="158"/>
      <c r="AB205" s="158"/>
      <c r="AC205" s="158"/>
      <c r="AD205" s="158"/>
      <c r="AE205" s="158"/>
      <c r="AF205" s="158"/>
      <c r="AG205" s="158"/>
      <c r="AH205" s="158"/>
      <c r="AI205" s="158"/>
      <c r="AJ205" s="158"/>
      <c r="AK205" s="158"/>
      <c r="AL205" s="158"/>
      <c r="AM205" s="158"/>
      <c r="AN205" s="158"/>
      <c r="AO205" s="158"/>
      <c r="AP205" s="158"/>
      <c r="AQ205" s="158"/>
      <c r="AR205" s="158"/>
      <c r="AS205" s="158"/>
      <c r="AT205" s="158"/>
      <c r="AU205" s="158"/>
      <c r="AV205" s="158"/>
      <c r="AW205" s="158"/>
      <c r="AX205" s="158"/>
      <c r="AY205" s="158"/>
      <c r="AZ205" s="158"/>
      <c r="BA205" s="158"/>
      <c r="BB205" s="158"/>
      <c r="BC205" s="158"/>
      <c r="BD205" s="158"/>
      <c r="BE205" s="158"/>
      <c r="BF205" s="158"/>
      <c r="BG205" s="158"/>
      <c r="BH205" s="158"/>
      <c r="BI205" s="158"/>
      <c r="BJ205" s="158"/>
      <c r="BK205" s="158"/>
      <c r="BL205" s="158"/>
      <c r="BM205" s="158"/>
      <c r="BN205" s="158"/>
      <c r="BO205" s="158"/>
      <c r="BP205" s="158"/>
      <c r="BQ205" s="158"/>
      <c r="BR205" s="158"/>
      <c r="BS205" s="158"/>
      <c r="BT205" s="158"/>
      <c r="BU205" s="158"/>
      <c r="BV205" s="158"/>
      <c r="BW205" s="158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</row>
    <row r="206" ht="12.75" customHeight="1">
      <c r="B206" s="1"/>
      <c r="C206" s="1"/>
      <c r="D206" s="158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  <c r="AA206" s="158"/>
      <c r="AB206" s="158"/>
      <c r="AC206" s="158"/>
      <c r="AD206" s="158"/>
      <c r="AE206" s="158"/>
      <c r="AF206" s="158"/>
      <c r="AG206" s="158"/>
      <c r="AH206" s="158"/>
      <c r="AI206" s="158"/>
      <c r="AJ206" s="158"/>
      <c r="AK206" s="158"/>
      <c r="AL206" s="158"/>
      <c r="AM206" s="158"/>
      <c r="AN206" s="158"/>
      <c r="AO206" s="158"/>
      <c r="AP206" s="158"/>
      <c r="AQ206" s="158"/>
      <c r="AR206" s="158"/>
      <c r="AS206" s="158"/>
      <c r="AT206" s="158"/>
      <c r="AU206" s="158"/>
      <c r="AV206" s="158"/>
      <c r="AW206" s="158"/>
      <c r="AX206" s="158"/>
      <c r="AY206" s="158"/>
      <c r="AZ206" s="158"/>
      <c r="BA206" s="158"/>
      <c r="BB206" s="158"/>
      <c r="BC206" s="158"/>
      <c r="BD206" s="158"/>
      <c r="BE206" s="158"/>
      <c r="BF206" s="158"/>
      <c r="BG206" s="158"/>
      <c r="BH206" s="158"/>
      <c r="BI206" s="158"/>
      <c r="BJ206" s="158"/>
      <c r="BK206" s="158"/>
      <c r="BL206" s="158"/>
      <c r="BM206" s="158"/>
      <c r="BN206" s="158"/>
      <c r="BO206" s="158"/>
      <c r="BP206" s="158"/>
      <c r="BQ206" s="158"/>
      <c r="BR206" s="158"/>
      <c r="BS206" s="158"/>
      <c r="BT206" s="158"/>
      <c r="BU206" s="158"/>
      <c r="BV206" s="158"/>
      <c r="BW206" s="158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</row>
    <row r="207" ht="12.75" customHeight="1">
      <c r="B207" s="1"/>
      <c r="C207" s="1"/>
      <c r="D207" s="158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  <c r="AA207" s="158"/>
      <c r="AB207" s="158"/>
      <c r="AC207" s="158"/>
      <c r="AD207" s="158"/>
      <c r="AE207" s="158"/>
      <c r="AF207" s="158"/>
      <c r="AG207" s="158"/>
      <c r="AH207" s="158"/>
      <c r="AI207" s="158"/>
      <c r="AJ207" s="158"/>
      <c r="AK207" s="158"/>
      <c r="AL207" s="158"/>
      <c r="AM207" s="158"/>
      <c r="AN207" s="158"/>
      <c r="AO207" s="158"/>
      <c r="AP207" s="158"/>
      <c r="AQ207" s="158"/>
      <c r="AR207" s="158"/>
      <c r="AS207" s="158"/>
      <c r="AT207" s="158"/>
      <c r="AU207" s="158"/>
      <c r="AV207" s="158"/>
      <c r="AW207" s="158"/>
      <c r="AX207" s="158"/>
      <c r="AY207" s="158"/>
      <c r="AZ207" s="158"/>
      <c r="BA207" s="158"/>
      <c r="BB207" s="158"/>
      <c r="BC207" s="158"/>
      <c r="BD207" s="158"/>
      <c r="BE207" s="158"/>
      <c r="BF207" s="158"/>
      <c r="BG207" s="158"/>
      <c r="BH207" s="158"/>
      <c r="BI207" s="158"/>
      <c r="BJ207" s="158"/>
      <c r="BK207" s="158"/>
      <c r="BL207" s="158"/>
      <c r="BM207" s="158"/>
      <c r="BN207" s="158"/>
      <c r="BO207" s="158"/>
      <c r="BP207" s="158"/>
      <c r="BQ207" s="158"/>
      <c r="BR207" s="158"/>
      <c r="BS207" s="158"/>
      <c r="BT207" s="158"/>
      <c r="BU207" s="158"/>
      <c r="BV207" s="158"/>
      <c r="BW207" s="158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</row>
    <row r="208" ht="12.75" customHeight="1">
      <c r="B208" s="1"/>
      <c r="C208" s="1"/>
      <c r="D208" s="158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  <c r="AA208" s="158"/>
      <c r="AB208" s="158"/>
      <c r="AC208" s="158"/>
      <c r="AD208" s="158"/>
      <c r="AE208" s="158"/>
      <c r="AF208" s="158"/>
      <c r="AG208" s="158"/>
      <c r="AH208" s="158"/>
      <c r="AI208" s="158"/>
      <c r="AJ208" s="158"/>
      <c r="AK208" s="158"/>
      <c r="AL208" s="158"/>
      <c r="AM208" s="158"/>
      <c r="AN208" s="158"/>
      <c r="AO208" s="158"/>
      <c r="AP208" s="158"/>
      <c r="AQ208" s="158"/>
      <c r="AR208" s="158"/>
      <c r="AS208" s="158"/>
      <c r="AT208" s="158"/>
      <c r="AU208" s="158"/>
      <c r="AV208" s="158"/>
      <c r="AW208" s="158"/>
      <c r="AX208" s="158"/>
      <c r="AY208" s="158"/>
      <c r="AZ208" s="158"/>
      <c r="BA208" s="158"/>
      <c r="BB208" s="158"/>
      <c r="BC208" s="158"/>
      <c r="BD208" s="158"/>
      <c r="BE208" s="158"/>
      <c r="BF208" s="158"/>
      <c r="BG208" s="158"/>
      <c r="BH208" s="158"/>
      <c r="BI208" s="158"/>
      <c r="BJ208" s="158"/>
      <c r="BK208" s="158"/>
      <c r="BL208" s="158"/>
      <c r="BM208" s="158"/>
      <c r="BN208" s="158"/>
      <c r="BO208" s="158"/>
      <c r="BP208" s="158"/>
      <c r="BQ208" s="158"/>
      <c r="BR208" s="158"/>
      <c r="BS208" s="158"/>
      <c r="BT208" s="158"/>
      <c r="BU208" s="158"/>
      <c r="BV208" s="158"/>
      <c r="BW208" s="158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</row>
    <row r="209" ht="12.75" customHeight="1">
      <c r="B209" s="1"/>
      <c r="C209" s="1"/>
      <c r="D209" s="158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  <c r="AA209" s="158"/>
      <c r="AB209" s="158"/>
      <c r="AC209" s="158"/>
      <c r="AD209" s="158"/>
      <c r="AE209" s="158"/>
      <c r="AF209" s="158"/>
      <c r="AG209" s="158"/>
      <c r="AH209" s="158"/>
      <c r="AI209" s="158"/>
      <c r="AJ209" s="158"/>
      <c r="AK209" s="158"/>
      <c r="AL209" s="158"/>
      <c r="AM209" s="158"/>
      <c r="AN209" s="158"/>
      <c r="AO209" s="158"/>
      <c r="AP209" s="158"/>
      <c r="AQ209" s="158"/>
      <c r="AR209" s="158"/>
      <c r="AS209" s="158"/>
      <c r="AT209" s="158"/>
      <c r="AU209" s="158"/>
      <c r="AV209" s="158"/>
      <c r="AW209" s="158"/>
      <c r="AX209" s="158"/>
      <c r="AY209" s="158"/>
      <c r="AZ209" s="158"/>
      <c r="BA209" s="158"/>
      <c r="BB209" s="158"/>
      <c r="BC209" s="158"/>
      <c r="BD209" s="158"/>
      <c r="BE209" s="158"/>
      <c r="BF209" s="158"/>
      <c r="BG209" s="158"/>
      <c r="BH209" s="158"/>
      <c r="BI209" s="158"/>
      <c r="BJ209" s="158"/>
      <c r="BK209" s="158"/>
      <c r="BL209" s="158"/>
      <c r="BM209" s="158"/>
      <c r="BN209" s="158"/>
      <c r="BO209" s="158"/>
      <c r="BP209" s="158"/>
      <c r="BQ209" s="158"/>
      <c r="BR209" s="158"/>
      <c r="BS209" s="158"/>
      <c r="BT209" s="158"/>
      <c r="BU209" s="158"/>
      <c r="BV209" s="158"/>
      <c r="BW209" s="158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</row>
    <row r="210" ht="12.75" customHeight="1">
      <c r="B210" s="1"/>
      <c r="C210" s="1"/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  <c r="AA210" s="158"/>
      <c r="AB210" s="158"/>
      <c r="AC210" s="158"/>
      <c r="AD210" s="158"/>
      <c r="AE210" s="158"/>
      <c r="AF210" s="158"/>
      <c r="AG210" s="158"/>
      <c r="AH210" s="158"/>
      <c r="AI210" s="158"/>
      <c r="AJ210" s="158"/>
      <c r="AK210" s="158"/>
      <c r="AL210" s="158"/>
      <c r="AM210" s="158"/>
      <c r="AN210" s="158"/>
      <c r="AO210" s="158"/>
      <c r="AP210" s="158"/>
      <c r="AQ210" s="158"/>
      <c r="AR210" s="158"/>
      <c r="AS210" s="158"/>
      <c r="AT210" s="158"/>
      <c r="AU210" s="158"/>
      <c r="AV210" s="158"/>
      <c r="AW210" s="158"/>
      <c r="AX210" s="158"/>
      <c r="AY210" s="158"/>
      <c r="AZ210" s="158"/>
      <c r="BA210" s="158"/>
      <c r="BB210" s="158"/>
      <c r="BC210" s="158"/>
      <c r="BD210" s="158"/>
      <c r="BE210" s="158"/>
      <c r="BF210" s="158"/>
      <c r="BG210" s="158"/>
      <c r="BH210" s="158"/>
      <c r="BI210" s="158"/>
      <c r="BJ210" s="158"/>
      <c r="BK210" s="158"/>
      <c r="BL210" s="158"/>
      <c r="BM210" s="158"/>
      <c r="BN210" s="158"/>
      <c r="BO210" s="158"/>
      <c r="BP210" s="158"/>
      <c r="BQ210" s="158"/>
      <c r="BR210" s="158"/>
      <c r="BS210" s="158"/>
      <c r="BT210" s="158"/>
      <c r="BU210" s="158"/>
      <c r="BV210" s="158"/>
      <c r="BW210" s="158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</row>
  </sheetData>
  <printOptions/>
  <pageMargins bottom="0.75" footer="0.0" header="0.0" left="0.25" right="0.25" top="0.75"/>
  <pageSetup paperSize="5"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2.0" topLeftCell="C1" activePane="topRight" state="frozen"/>
      <selection activeCell="D2" sqref="D2" pane="topRight"/>
    </sheetView>
  </sheetViews>
  <sheetFormatPr customHeight="1" defaultColWidth="12.63" defaultRowHeight="15.0"/>
  <cols>
    <col customWidth="1" min="1" max="1" width="1.75"/>
    <col customWidth="1" min="2" max="2" width="31.38"/>
    <col customWidth="1" min="3" max="6" width="9.0"/>
    <col customWidth="1" min="7" max="12" width="10.63"/>
    <col customWidth="1" min="13" max="26" width="8.0"/>
    <col customWidth="1" min="27" max="50" width="9.75"/>
    <col customWidth="1" min="51" max="134" width="10.75"/>
  </cols>
  <sheetData>
    <row r="1" ht="12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</row>
    <row r="2" ht="12.75" customHeight="1">
      <c r="A2" s="1"/>
      <c r="B2" s="20" t="s">
        <v>443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</row>
    <row r="3" ht="12.75" customHeight="1">
      <c r="A3" s="1"/>
      <c r="B3" s="20" t="s">
        <v>444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</row>
    <row r="4" ht="12.75" customHeight="1">
      <c r="A4" s="1"/>
      <c r="B4" s="20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</row>
    <row r="5" ht="12.75" customHeight="1">
      <c r="A5" s="1"/>
      <c r="B5" s="383" t="s">
        <v>445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58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</row>
    <row r="6" ht="12.7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</row>
    <row r="7" ht="12.75" customHeight="1">
      <c r="A7" s="1"/>
      <c r="B7" s="1"/>
      <c r="C7" s="555">
        <f>Starting_Year</f>
        <v>2025</v>
      </c>
      <c r="D7" s="196">
        <f t="shared" ref="D7:L7" si="1">C7+1</f>
        <v>2026</v>
      </c>
      <c r="E7" s="196">
        <f t="shared" si="1"/>
        <v>2027</v>
      </c>
      <c r="F7" s="196">
        <f t="shared" si="1"/>
        <v>2028</v>
      </c>
      <c r="G7" s="198">
        <f t="shared" si="1"/>
        <v>2029</v>
      </c>
      <c r="H7" s="198">
        <f t="shared" si="1"/>
        <v>2030</v>
      </c>
      <c r="I7" s="198">
        <f t="shared" si="1"/>
        <v>2031</v>
      </c>
      <c r="J7" s="198">
        <f t="shared" si="1"/>
        <v>2032</v>
      </c>
      <c r="K7" s="198">
        <f t="shared" si="1"/>
        <v>2033</v>
      </c>
      <c r="L7" s="198">
        <f t="shared" si="1"/>
        <v>2034</v>
      </c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</row>
    <row r="8" ht="12.75" customHeight="1">
      <c r="A8" s="1"/>
      <c r="B8" s="542" t="s">
        <v>446</v>
      </c>
      <c r="C8" s="543">
        <f t="shared" ref="C8:L8" si="2">+SUMIF($C$16:$DR$16,C$7,$C$12:$DR$12)</f>
        <v>303000</v>
      </c>
      <c r="D8" s="543">
        <f t="shared" si="2"/>
        <v>303000</v>
      </c>
      <c r="E8" s="543">
        <f t="shared" si="2"/>
        <v>513000</v>
      </c>
      <c r="F8" s="543">
        <f t="shared" si="2"/>
        <v>933000</v>
      </c>
      <c r="G8" s="543">
        <f t="shared" si="2"/>
        <v>1512600</v>
      </c>
      <c r="H8" s="543">
        <f t="shared" si="2"/>
        <v>2298840</v>
      </c>
      <c r="I8" s="543">
        <f t="shared" si="2"/>
        <v>3351192</v>
      </c>
      <c r="J8" s="543">
        <f t="shared" si="2"/>
        <v>4744651.2</v>
      </c>
      <c r="K8" s="543">
        <f t="shared" si="2"/>
        <v>6573566.4</v>
      </c>
      <c r="L8" s="543">
        <f t="shared" si="2"/>
        <v>8956381.632</v>
      </c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</row>
    <row r="9" ht="12.7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</row>
    <row r="10" ht="12.7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</row>
    <row r="11" ht="12.75" customHeight="1">
      <c r="A11" s="1"/>
      <c r="B11" s="1"/>
      <c r="C11" s="556">
        <f t="shared" ref="C11:ED11" si="3">C18</f>
        <v>45658</v>
      </c>
      <c r="D11" s="557">
        <f t="shared" si="3"/>
        <v>45689</v>
      </c>
      <c r="E11" s="557">
        <f t="shared" si="3"/>
        <v>45717</v>
      </c>
      <c r="F11" s="557">
        <f t="shared" si="3"/>
        <v>45748</v>
      </c>
      <c r="G11" s="557">
        <f t="shared" si="3"/>
        <v>45778</v>
      </c>
      <c r="H11" s="557">
        <f t="shared" si="3"/>
        <v>45809</v>
      </c>
      <c r="I11" s="557">
        <f t="shared" si="3"/>
        <v>45839</v>
      </c>
      <c r="J11" s="557">
        <f t="shared" si="3"/>
        <v>45870</v>
      </c>
      <c r="K11" s="557">
        <f t="shared" si="3"/>
        <v>45901</v>
      </c>
      <c r="L11" s="557">
        <f t="shared" si="3"/>
        <v>45931</v>
      </c>
      <c r="M11" s="557">
        <f t="shared" si="3"/>
        <v>45962</v>
      </c>
      <c r="N11" s="557">
        <f t="shared" si="3"/>
        <v>45992</v>
      </c>
      <c r="O11" s="557">
        <f t="shared" si="3"/>
        <v>46023</v>
      </c>
      <c r="P11" s="557">
        <f t="shared" si="3"/>
        <v>46054</v>
      </c>
      <c r="Q11" s="557">
        <f t="shared" si="3"/>
        <v>46082</v>
      </c>
      <c r="R11" s="557">
        <f t="shared" si="3"/>
        <v>46113</v>
      </c>
      <c r="S11" s="557">
        <f t="shared" si="3"/>
        <v>46143</v>
      </c>
      <c r="T11" s="557">
        <f t="shared" si="3"/>
        <v>46174</v>
      </c>
      <c r="U11" s="557">
        <f t="shared" si="3"/>
        <v>46204</v>
      </c>
      <c r="V11" s="557">
        <f t="shared" si="3"/>
        <v>46235</v>
      </c>
      <c r="W11" s="557">
        <f t="shared" si="3"/>
        <v>46266</v>
      </c>
      <c r="X11" s="557">
        <f t="shared" si="3"/>
        <v>46296</v>
      </c>
      <c r="Y11" s="557">
        <f t="shared" si="3"/>
        <v>46327</v>
      </c>
      <c r="Z11" s="557">
        <f t="shared" si="3"/>
        <v>46357</v>
      </c>
      <c r="AA11" s="557">
        <f t="shared" si="3"/>
        <v>46388</v>
      </c>
      <c r="AB11" s="557">
        <f t="shared" si="3"/>
        <v>46419</v>
      </c>
      <c r="AC11" s="557">
        <f t="shared" si="3"/>
        <v>46447</v>
      </c>
      <c r="AD11" s="557">
        <f t="shared" si="3"/>
        <v>46478</v>
      </c>
      <c r="AE11" s="557">
        <f t="shared" si="3"/>
        <v>46508</v>
      </c>
      <c r="AF11" s="557">
        <f t="shared" si="3"/>
        <v>46539</v>
      </c>
      <c r="AG11" s="557">
        <f t="shared" si="3"/>
        <v>46569</v>
      </c>
      <c r="AH11" s="557">
        <f t="shared" si="3"/>
        <v>46600</v>
      </c>
      <c r="AI11" s="557">
        <f t="shared" si="3"/>
        <v>46631</v>
      </c>
      <c r="AJ11" s="557">
        <f t="shared" si="3"/>
        <v>46661</v>
      </c>
      <c r="AK11" s="557">
        <f t="shared" si="3"/>
        <v>46692</v>
      </c>
      <c r="AL11" s="557">
        <f t="shared" si="3"/>
        <v>46722</v>
      </c>
      <c r="AM11" s="557">
        <f t="shared" si="3"/>
        <v>46753</v>
      </c>
      <c r="AN11" s="557">
        <f t="shared" si="3"/>
        <v>46784</v>
      </c>
      <c r="AO11" s="557">
        <f t="shared" si="3"/>
        <v>46813</v>
      </c>
      <c r="AP11" s="557">
        <f t="shared" si="3"/>
        <v>46844</v>
      </c>
      <c r="AQ11" s="557">
        <f t="shared" si="3"/>
        <v>46874</v>
      </c>
      <c r="AR11" s="557">
        <f t="shared" si="3"/>
        <v>46905</v>
      </c>
      <c r="AS11" s="557">
        <f t="shared" si="3"/>
        <v>46935</v>
      </c>
      <c r="AT11" s="557">
        <f t="shared" si="3"/>
        <v>46966</v>
      </c>
      <c r="AU11" s="557">
        <f t="shared" si="3"/>
        <v>46997</v>
      </c>
      <c r="AV11" s="557">
        <f t="shared" si="3"/>
        <v>47027</v>
      </c>
      <c r="AW11" s="557">
        <f t="shared" si="3"/>
        <v>47058</v>
      </c>
      <c r="AX11" s="557">
        <f t="shared" si="3"/>
        <v>47088</v>
      </c>
      <c r="AY11" s="557">
        <f t="shared" si="3"/>
        <v>47119</v>
      </c>
      <c r="AZ11" s="557">
        <f t="shared" si="3"/>
        <v>47150</v>
      </c>
      <c r="BA11" s="557">
        <f t="shared" si="3"/>
        <v>47178</v>
      </c>
      <c r="BB11" s="557">
        <f t="shared" si="3"/>
        <v>47209</v>
      </c>
      <c r="BC11" s="557">
        <f t="shared" si="3"/>
        <v>47239</v>
      </c>
      <c r="BD11" s="557">
        <f t="shared" si="3"/>
        <v>47270</v>
      </c>
      <c r="BE11" s="557">
        <f t="shared" si="3"/>
        <v>47300</v>
      </c>
      <c r="BF11" s="557">
        <f t="shared" si="3"/>
        <v>47331</v>
      </c>
      <c r="BG11" s="558">
        <f t="shared" si="3"/>
        <v>47362</v>
      </c>
      <c r="BH11" s="558">
        <f t="shared" si="3"/>
        <v>47392</v>
      </c>
      <c r="BI11" s="557">
        <f t="shared" si="3"/>
        <v>47423</v>
      </c>
      <c r="BJ11" s="557">
        <f t="shared" si="3"/>
        <v>47453</v>
      </c>
      <c r="BK11" s="557">
        <f t="shared" si="3"/>
        <v>47484</v>
      </c>
      <c r="BL11" s="557">
        <f t="shared" si="3"/>
        <v>47515</v>
      </c>
      <c r="BM11" s="557">
        <f t="shared" si="3"/>
        <v>47543</v>
      </c>
      <c r="BN11" s="557">
        <f t="shared" si="3"/>
        <v>47574</v>
      </c>
      <c r="BO11" s="557">
        <f t="shared" si="3"/>
        <v>47604</v>
      </c>
      <c r="BP11" s="557">
        <f t="shared" si="3"/>
        <v>47635</v>
      </c>
      <c r="BQ11" s="557">
        <f t="shared" si="3"/>
        <v>47665</v>
      </c>
      <c r="BR11" s="557">
        <f t="shared" si="3"/>
        <v>47696</v>
      </c>
      <c r="BS11" s="557">
        <f t="shared" si="3"/>
        <v>47727</v>
      </c>
      <c r="BT11" s="557">
        <f t="shared" si="3"/>
        <v>47757</v>
      </c>
      <c r="BU11" s="557">
        <f t="shared" si="3"/>
        <v>47788</v>
      </c>
      <c r="BV11" s="557">
        <f t="shared" si="3"/>
        <v>47818</v>
      </c>
      <c r="BW11" s="557">
        <f t="shared" si="3"/>
        <v>47849</v>
      </c>
      <c r="BX11" s="557">
        <f t="shared" si="3"/>
        <v>47880</v>
      </c>
      <c r="BY11" s="557">
        <f t="shared" si="3"/>
        <v>47908</v>
      </c>
      <c r="BZ11" s="557">
        <f t="shared" si="3"/>
        <v>47939</v>
      </c>
      <c r="CA11" s="557">
        <f t="shared" si="3"/>
        <v>47969</v>
      </c>
      <c r="CB11" s="557">
        <f t="shared" si="3"/>
        <v>48000</v>
      </c>
      <c r="CC11" s="557">
        <f t="shared" si="3"/>
        <v>48030</v>
      </c>
      <c r="CD11" s="557">
        <f t="shared" si="3"/>
        <v>48061</v>
      </c>
      <c r="CE11" s="557">
        <f t="shared" si="3"/>
        <v>48092</v>
      </c>
      <c r="CF11" s="557">
        <f t="shared" si="3"/>
        <v>48122</v>
      </c>
      <c r="CG11" s="557">
        <f t="shared" si="3"/>
        <v>48153</v>
      </c>
      <c r="CH11" s="557">
        <f t="shared" si="3"/>
        <v>48183</v>
      </c>
      <c r="CI11" s="557">
        <f t="shared" si="3"/>
        <v>48214</v>
      </c>
      <c r="CJ11" s="557">
        <f t="shared" si="3"/>
        <v>48245</v>
      </c>
      <c r="CK11" s="557">
        <f t="shared" si="3"/>
        <v>48274</v>
      </c>
      <c r="CL11" s="557">
        <f t="shared" si="3"/>
        <v>48305</v>
      </c>
      <c r="CM11" s="557">
        <f t="shared" si="3"/>
        <v>48335</v>
      </c>
      <c r="CN11" s="557">
        <f t="shared" si="3"/>
        <v>48366</v>
      </c>
      <c r="CO11" s="557">
        <f t="shared" si="3"/>
        <v>48396</v>
      </c>
      <c r="CP11" s="557">
        <f t="shared" si="3"/>
        <v>48427</v>
      </c>
      <c r="CQ11" s="557">
        <f t="shared" si="3"/>
        <v>48458</v>
      </c>
      <c r="CR11" s="557">
        <f t="shared" si="3"/>
        <v>48488</v>
      </c>
      <c r="CS11" s="557">
        <f t="shared" si="3"/>
        <v>48519</v>
      </c>
      <c r="CT11" s="557">
        <f t="shared" si="3"/>
        <v>48549</v>
      </c>
      <c r="CU11" s="557">
        <f t="shared" si="3"/>
        <v>48580</v>
      </c>
      <c r="CV11" s="557">
        <f t="shared" si="3"/>
        <v>48611</v>
      </c>
      <c r="CW11" s="557">
        <f t="shared" si="3"/>
        <v>48639</v>
      </c>
      <c r="CX11" s="557">
        <f t="shared" si="3"/>
        <v>48670</v>
      </c>
      <c r="CY11" s="557">
        <f t="shared" si="3"/>
        <v>48700</v>
      </c>
      <c r="CZ11" s="557">
        <f t="shared" si="3"/>
        <v>48731</v>
      </c>
      <c r="DA11" s="557">
        <f t="shared" si="3"/>
        <v>48761</v>
      </c>
      <c r="DB11" s="557">
        <f t="shared" si="3"/>
        <v>48792</v>
      </c>
      <c r="DC11" s="557">
        <f t="shared" si="3"/>
        <v>48823</v>
      </c>
      <c r="DD11" s="557">
        <f t="shared" si="3"/>
        <v>48853</v>
      </c>
      <c r="DE11" s="557">
        <f t="shared" si="3"/>
        <v>48884</v>
      </c>
      <c r="DF11" s="557">
        <f t="shared" si="3"/>
        <v>48914</v>
      </c>
      <c r="DG11" s="557">
        <f t="shared" si="3"/>
        <v>48945</v>
      </c>
      <c r="DH11" s="557">
        <f t="shared" si="3"/>
        <v>48976</v>
      </c>
      <c r="DI11" s="557">
        <f t="shared" si="3"/>
        <v>49004</v>
      </c>
      <c r="DJ11" s="557">
        <f t="shared" si="3"/>
        <v>49035</v>
      </c>
      <c r="DK11" s="557">
        <f t="shared" si="3"/>
        <v>49065</v>
      </c>
      <c r="DL11" s="557">
        <f t="shared" si="3"/>
        <v>49096</v>
      </c>
      <c r="DM11" s="557">
        <f t="shared" si="3"/>
        <v>49126</v>
      </c>
      <c r="DN11" s="557">
        <f t="shared" si="3"/>
        <v>49157</v>
      </c>
      <c r="DO11" s="557">
        <f t="shared" si="3"/>
        <v>49188</v>
      </c>
      <c r="DP11" s="557">
        <f t="shared" si="3"/>
        <v>49218</v>
      </c>
      <c r="DQ11" s="557">
        <f t="shared" si="3"/>
        <v>49249</v>
      </c>
      <c r="DR11" s="559">
        <f t="shared" si="3"/>
        <v>49279</v>
      </c>
      <c r="DS11" s="559">
        <f t="shared" si="3"/>
        <v>49310</v>
      </c>
      <c r="DT11" s="559">
        <f t="shared" si="3"/>
        <v>49341</v>
      </c>
      <c r="DU11" s="559">
        <f t="shared" si="3"/>
        <v>49369</v>
      </c>
      <c r="DV11" s="559">
        <f t="shared" si="3"/>
        <v>49400</v>
      </c>
      <c r="DW11" s="559">
        <f t="shared" si="3"/>
        <v>49430</v>
      </c>
      <c r="DX11" s="559">
        <f t="shared" si="3"/>
        <v>49461</v>
      </c>
      <c r="DY11" s="559">
        <f t="shared" si="3"/>
        <v>49491</v>
      </c>
      <c r="DZ11" s="559">
        <f t="shared" si="3"/>
        <v>49522</v>
      </c>
      <c r="EA11" s="559">
        <f t="shared" si="3"/>
        <v>49553</v>
      </c>
      <c r="EB11" s="559">
        <f t="shared" si="3"/>
        <v>49583</v>
      </c>
      <c r="EC11" s="559">
        <f t="shared" si="3"/>
        <v>49614</v>
      </c>
      <c r="ED11" s="559">
        <f t="shared" si="3"/>
        <v>49644</v>
      </c>
    </row>
    <row r="12" ht="12.75" customHeight="1">
      <c r="A12" s="1"/>
      <c r="B12" s="542" t="s">
        <v>447</v>
      </c>
      <c r="C12" s="560">
        <f t="shared" ref="C12:ED12" si="4">SUM(C19:C100)</f>
        <v>25250</v>
      </c>
      <c r="D12" s="560">
        <f t="shared" si="4"/>
        <v>25250</v>
      </c>
      <c r="E12" s="560">
        <f t="shared" si="4"/>
        <v>25250</v>
      </c>
      <c r="F12" s="560">
        <f t="shared" si="4"/>
        <v>25250</v>
      </c>
      <c r="G12" s="560">
        <f t="shared" si="4"/>
        <v>25250</v>
      </c>
      <c r="H12" s="560">
        <f t="shared" si="4"/>
        <v>25250</v>
      </c>
      <c r="I12" s="560">
        <f t="shared" si="4"/>
        <v>25250</v>
      </c>
      <c r="J12" s="560">
        <f t="shared" si="4"/>
        <v>25250</v>
      </c>
      <c r="K12" s="560">
        <f t="shared" si="4"/>
        <v>25250</v>
      </c>
      <c r="L12" s="560">
        <f t="shared" si="4"/>
        <v>25250</v>
      </c>
      <c r="M12" s="560">
        <f t="shared" si="4"/>
        <v>25250</v>
      </c>
      <c r="N12" s="560">
        <f t="shared" si="4"/>
        <v>25250</v>
      </c>
      <c r="O12" s="560">
        <f t="shared" si="4"/>
        <v>25250</v>
      </c>
      <c r="P12" s="560">
        <f t="shared" si="4"/>
        <v>25250</v>
      </c>
      <c r="Q12" s="560">
        <f t="shared" si="4"/>
        <v>25250</v>
      </c>
      <c r="R12" s="560">
        <f t="shared" si="4"/>
        <v>25250</v>
      </c>
      <c r="S12" s="560">
        <f t="shared" si="4"/>
        <v>25250</v>
      </c>
      <c r="T12" s="560">
        <f t="shared" si="4"/>
        <v>25250</v>
      </c>
      <c r="U12" s="560">
        <f t="shared" si="4"/>
        <v>25250</v>
      </c>
      <c r="V12" s="560">
        <f t="shared" si="4"/>
        <v>25250</v>
      </c>
      <c r="W12" s="560">
        <f t="shared" si="4"/>
        <v>25250</v>
      </c>
      <c r="X12" s="560">
        <f t="shared" si="4"/>
        <v>25250</v>
      </c>
      <c r="Y12" s="560">
        <f t="shared" si="4"/>
        <v>25250</v>
      </c>
      <c r="Z12" s="560">
        <f t="shared" si="4"/>
        <v>25250</v>
      </c>
      <c r="AA12" s="560">
        <f t="shared" si="4"/>
        <v>42750</v>
      </c>
      <c r="AB12" s="560">
        <f t="shared" si="4"/>
        <v>42750</v>
      </c>
      <c r="AC12" s="560">
        <f t="shared" si="4"/>
        <v>42750</v>
      </c>
      <c r="AD12" s="560">
        <f t="shared" si="4"/>
        <v>42750</v>
      </c>
      <c r="AE12" s="560">
        <f t="shared" si="4"/>
        <v>42750</v>
      </c>
      <c r="AF12" s="560">
        <f t="shared" si="4"/>
        <v>42750</v>
      </c>
      <c r="AG12" s="560">
        <f t="shared" si="4"/>
        <v>42750</v>
      </c>
      <c r="AH12" s="560">
        <f t="shared" si="4"/>
        <v>42750</v>
      </c>
      <c r="AI12" s="560">
        <f t="shared" si="4"/>
        <v>42750</v>
      </c>
      <c r="AJ12" s="560">
        <f t="shared" si="4"/>
        <v>42750</v>
      </c>
      <c r="AK12" s="560">
        <f t="shared" si="4"/>
        <v>42750</v>
      </c>
      <c r="AL12" s="560">
        <f t="shared" si="4"/>
        <v>42750</v>
      </c>
      <c r="AM12" s="560">
        <f t="shared" si="4"/>
        <v>77750</v>
      </c>
      <c r="AN12" s="560">
        <f t="shared" si="4"/>
        <v>77750</v>
      </c>
      <c r="AO12" s="560">
        <f t="shared" si="4"/>
        <v>77750</v>
      </c>
      <c r="AP12" s="560">
        <f t="shared" si="4"/>
        <v>77750</v>
      </c>
      <c r="AQ12" s="560">
        <f t="shared" si="4"/>
        <v>77750</v>
      </c>
      <c r="AR12" s="560">
        <f t="shared" si="4"/>
        <v>77750</v>
      </c>
      <c r="AS12" s="560">
        <f t="shared" si="4"/>
        <v>77750</v>
      </c>
      <c r="AT12" s="560">
        <f t="shared" si="4"/>
        <v>77750</v>
      </c>
      <c r="AU12" s="560">
        <f t="shared" si="4"/>
        <v>77750</v>
      </c>
      <c r="AV12" s="560">
        <f t="shared" si="4"/>
        <v>77750</v>
      </c>
      <c r="AW12" s="560">
        <f t="shared" si="4"/>
        <v>77750</v>
      </c>
      <c r="AX12" s="560">
        <f t="shared" si="4"/>
        <v>77750</v>
      </c>
      <c r="AY12" s="560">
        <f t="shared" si="4"/>
        <v>126050</v>
      </c>
      <c r="AZ12" s="560">
        <f t="shared" si="4"/>
        <v>126050</v>
      </c>
      <c r="BA12" s="560">
        <f t="shared" si="4"/>
        <v>126050</v>
      </c>
      <c r="BB12" s="560">
        <f t="shared" si="4"/>
        <v>126050</v>
      </c>
      <c r="BC12" s="560">
        <f t="shared" si="4"/>
        <v>126050</v>
      </c>
      <c r="BD12" s="560">
        <f t="shared" si="4"/>
        <v>126050</v>
      </c>
      <c r="BE12" s="560">
        <f t="shared" si="4"/>
        <v>126050</v>
      </c>
      <c r="BF12" s="560">
        <f t="shared" si="4"/>
        <v>126050</v>
      </c>
      <c r="BG12" s="560">
        <f t="shared" si="4"/>
        <v>126050</v>
      </c>
      <c r="BH12" s="560">
        <f t="shared" si="4"/>
        <v>126050</v>
      </c>
      <c r="BI12" s="560">
        <f t="shared" si="4"/>
        <v>126050</v>
      </c>
      <c r="BJ12" s="560">
        <f t="shared" si="4"/>
        <v>126050</v>
      </c>
      <c r="BK12" s="560">
        <f t="shared" si="4"/>
        <v>191570</v>
      </c>
      <c r="BL12" s="560">
        <f t="shared" si="4"/>
        <v>191570</v>
      </c>
      <c r="BM12" s="560">
        <f t="shared" si="4"/>
        <v>191570</v>
      </c>
      <c r="BN12" s="560">
        <f t="shared" si="4"/>
        <v>191570</v>
      </c>
      <c r="BO12" s="560">
        <f t="shared" si="4"/>
        <v>191570</v>
      </c>
      <c r="BP12" s="560">
        <f t="shared" si="4"/>
        <v>191570</v>
      </c>
      <c r="BQ12" s="560">
        <f t="shared" si="4"/>
        <v>191570</v>
      </c>
      <c r="BR12" s="560">
        <f t="shared" si="4"/>
        <v>191570</v>
      </c>
      <c r="BS12" s="560">
        <f t="shared" si="4"/>
        <v>191570</v>
      </c>
      <c r="BT12" s="560">
        <f t="shared" si="4"/>
        <v>191570</v>
      </c>
      <c r="BU12" s="560">
        <f t="shared" si="4"/>
        <v>191570</v>
      </c>
      <c r="BV12" s="560">
        <f t="shared" si="4"/>
        <v>191570</v>
      </c>
      <c r="BW12" s="560">
        <f t="shared" si="4"/>
        <v>279266</v>
      </c>
      <c r="BX12" s="560">
        <f t="shared" si="4"/>
        <v>279266</v>
      </c>
      <c r="BY12" s="560">
        <f t="shared" si="4"/>
        <v>279266</v>
      </c>
      <c r="BZ12" s="560">
        <f t="shared" si="4"/>
        <v>279266</v>
      </c>
      <c r="CA12" s="560">
        <f t="shared" si="4"/>
        <v>279266</v>
      </c>
      <c r="CB12" s="560">
        <f t="shared" si="4"/>
        <v>279266</v>
      </c>
      <c r="CC12" s="560">
        <f t="shared" si="4"/>
        <v>279266</v>
      </c>
      <c r="CD12" s="560">
        <f t="shared" si="4"/>
        <v>279266</v>
      </c>
      <c r="CE12" s="560">
        <f t="shared" si="4"/>
        <v>279266</v>
      </c>
      <c r="CF12" s="560">
        <f t="shared" si="4"/>
        <v>279266</v>
      </c>
      <c r="CG12" s="560">
        <f t="shared" si="4"/>
        <v>279266</v>
      </c>
      <c r="CH12" s="560">
        <f t="shared" si="4"/>
        <v>279266</v>
      </c>
      <c r="CI12" s="560">
        <f t="shared" si="4"/>
        <v>395387.6</v>
      </c>
      <c r="CJ12" s="560">
        <f t="shared" si="4"/>
        <v>395387.6</v>
      </c>
      <c r="CK12" s="560">
        <f t="shared" si="4"/>
        <v>395387.6</v>
      </c>
      <c r="CL12" s="560">
        <f t="shared" si="4"/>
        <v>395387.6</v>
      </c>
      <c r="CM12" s="560">
        <f t="shared" si="4"/>
        <v>395387.6</v>
      </c>
      <c r="CN12" s="560">
        <f t="shared" si="4"/>
        <v>395387.6</v>
      </c>
      <c r="CO12" s="560">
        <f t="shared" si="4"/>
        <v>395387.6</v>
      </c>
      <c r="CP12" s="560">
        <f t="shared" si="4"/>
        <v>395387.6</v>
      </c>
      <c r="CQ12" s="560">
        <f t="shared" si="4"/>
        <v>395387.6</v>
      </c>
      <c r="CR12" s="560">
        <f t="shared" si="4"/>
        <v>395387.6</v>
      </c>
      <c r="CS12" s="560">
        <f t="shared" si="4"/>
        <v>395387.6</v>
      </c>
      <c r="CT12" s="560">
        <f t="shared" si="4"/>
        <v>395387.6</v>
      </c>
      <c r="CU12" s="560">
        <f t="shared" si="4"/>
        <v>547797.2</v>
      </c>
      <c r="CV12" s="560">
        <f t="shared" si="4"/>
        <v>547797.2</v>
      </c>
      <c r="CW12" s="560">
        <f t="shared" si="4"/>
        <v>547797.2</v>
      </c>
      <c r="CX12" s="560">
        <f t="shared" si="4"/>
        <v>547797.2</v>
      </c>
      <c r="CY12" s="560">
        <f t="shared" si="4"/>
        <v>547797.2</v>
      </c>
      <c r="CZ12" s="560">
        <f t="shared" si="4"/>
        <v>547797.2</v>
      </c>
      <c r="DA12" s="560">
        <f t="shared" si="4"/>
        <v>547797.2</v>
      </c>
      <c r="DB12" s="560">
        <f t="shared" si="4"/>
        <v>547797.2</v>
      </c>
      <c r="DC12" s="560">
        <f t="shared" si="4"/>
        <v>547797.2</v>
      </c>
      <c r="DD12" s="560">
        <f t="shared" si="4"/>
        <v>547797.2</v>
      </c>
      <c r="DE12" s="560">
        <f t="shared" si="4"/>
        <v>547797.2</v>
      </c>
      <c r="DF12" s="560">
        <f t="shared" si="4"/>
        <v>547797.2</v>
      </c>
      <c r="DG12" s="560">
        <f t="shared" si="4"/>
        <v>746365.136</v>
      </c>
      <c r="DH12" s="560">
        <f t="shared" si="4"/>
        <v>746365.136</v>
      </c>
      <c r="DI12" s="560">
        <f t="shared" si="4"/>
        <v>746365.136</v>
      </c>
      <c r="DJ12" s="560">
        <f t="shared" si="4"/>
        <v>746365.136</v>
      </c>
      <c r="DK12" s="560">
        <f t="shared" si="4"/>
        <v>746365.136</v>
      </c>
      <c r="DL12" s="560">
        <f t="shared" si="4"/>
        <v>746365.136</v>
      </c>
      <c r="DM12" s="560">
        <f t="shared" si="4"/>
        <v>746365.136</v>
      </c>
      <c r="DN12" s="560">
        <f t="shared" si="4"/>
        <v>746365.136</v>
      </c>
      <c r="DO12" s="560">
        <f t="shared" si="4"/>
        <v>746365.136</v>
      </c>
      <c r="DP12" s="560">
        <f t="shared" si="4"/>
        <v>746365.136</v>
      </c>
      <c r="DQ12" s="560">
        <f t="shared" si="4"/>
        <v>746365.136</v>
      </c>
      <c r="DR12" s="560">
        <f t="shared" si="4"/>
        <v>746365.136</v>
      </c>
      <c r="DS12" s="560">
        <f t="shared" si="4"/>
        <v>1003458.358</v>
      </c>
      <c r="DT12" s="560">
        <f t="shared" si="4"/>
        <v>1003458.358</v>
      </c>
      <c r="DU12" s="560">
        <f t="shared" si="4"/>
        <v>1003458.358</v>
      </c>
      <c r="DV12" s="560">
        <f t="shared" si="4"/>
        <v>1003458.358</v>
      </c>
      <c r="DW12" s="560">
        <f t="shared" si="4"/>
        <v>1003458.358</v>
      </c>
      <c r="DX12" s="560">
        <f t="shared" si="4"/>
        <v>1003458.358</v>
      </c>
      <c r="DY12" s="560">
        <f t="shared" si="4"/>
        <v>1003458.358</v>
      </c>
      <c r="DZ12" s="560">
        <f t="shared" si="4"/>
        <v>1003458.358</v>
      </c>
      <c r="EA12" s="560">
        <f t="shared" si="4"/>
        <v>1003458.358</v>
      </c>
      <c r="EB12" s="560">
        <f t="shared" si="4"/>
        <v>1003458.358</v>
      </c>
      <c r="EC12" s="560">
        <f t="shared" si="4"/>
        <v>1003458.358</v>
      </c>
      <c r="ED12" s="560">
        <f t="shared" si="4"/>
        <v>1003458.358</v>
      </c>
    </row>
    <row r="13" ht="12.75" customHeight="1">
      <c r="A13" s="1"/>
      <c r="B13" s="1"/>
      <c r="C13" s="88">
        <v>0.0</v>
      </c>
      <c r="D13" s="88">
        <v>0.0</v>
      </c>
      <c r="E13" s="88">
        <v>0.0</v>
      </c>
      <c r="F13" s="88">
        <v>0.0</v>
      </c>
      <c r="G13" s="88">
        <v>0.0</v>
      </c>
      <c r="H13" s="88">
        <v>0.0</v>
      </c>
      <c r="I13" s="88">
        <v>0.0</v>
      </c>
      <c r="J13" s="88">
        <v>0.0</v>
      </c>
      <c r="K13" s="88">
        <v>0.0</v>
      </c>
      <c r="L13" s="88">
        <v>0.0</v>
      </c>
      <c r="M13" s="88">
        <v>0.0</v>
      </c>
      <c r="N13" s="88">
        <v>0.0</v>
      </c>
      <c r="O13" s="88">
        <f t="shared" ref="O13:ED13" si="5">+C13+1</f>
        <v>1</v>
      </c>
      <c r="P13" s="88">
        <f t="shared" si="5"/>
        <v>1</v>
      </c>
      <c r="Q13" s="88">
        <f t="shared" si="5"/>
        <v>1</v>
      </c>
      <c r="R13" s="88">
        <f t="shared" si="5"/>
        <v>1</v>
      </c>
      <c r="S13" s="88">
        <f t="shared" si="5"/>
        <v>1</v>
      </c>
      <c r="T13" s="88">
        <f t="shared" si="5"/>
        <v>1</v>
      </c>
      <c r="U13" s="88">
        <f t="shared" si="5"/>
        <v>1</v>
      </c>
      <c r="V13" s="88">
        <f t="shared" si="5"/>
        <v>1</v>
      </c>
      <c r="W13" s="88">
        <f t="shared" si="5"/>
        <v>1</v>
      </c>
      <c r="X13" s="88">
        <f t="shared" si="5"/>
        <v>1</v>
      </c>
      <c r="Y13" s="88">
        <f t="shared" si="5"/>
        <v>1</v>
      </c>
      <c r="Z13" s="88">
        <f t="shared" si="5"/>
        <v>1</v>
      </c>
      <c r="AA13" s="88">
        <f t="shared" si="5"/>
        <v>2</v>
      </c>
      <c r="AB13" s="88">
        <f t="shared" si="5"/>
        <v>2</v>
      </c>
      <c r="AC13" s="88">
        <f t="shared" si="5"/>
        <v>2</v>
      </c>
      <c r="AD13" s="88">
        <f t="shared" si="5"/>
        <v>2</v>
      </c>
      <c r="AE13" s="88">
        <f t="shared" si="5"/>
        <v>2</v>
      </c>
      <c r="AF13" s="88">
        <f t="shared" si="5"/>
        <v>2</v>
      </c>
      <c r="AG13" s="88">
        <f t="shared" si="5"/>
        <v>2</v>
      </c>
      <c r="AH13" s="88">
        <f t="shared" si="5"/>
        <v>2</v>
      </c>
      <c r="AI13" s="88">
        <f t="shared" si="5"/>
        <v>2</v>
      </c>
      <c r="AJ13" s="88">
        <f t="shared" si="5"/>
        <v>2</v>
      </c>
      <c r="AK13" s="88">
        <f t="shared" si="5"/>
        <v>2</v>
      </c>
      <c r="AL13" s="88">
        <f t="shared" si="5"/>
        <v>2</v>
      </c>
      <c r="AM13" s="88">
        <f t="shared" si="5"/>
        <v>3</v>
      </c>
      <c r="AN13" s="88">
        <f t="shared" si="5"/>
        <v>3</v>
      </c>
      <c r="AO13" s="88">
        <f t="shared" si="5"/>
        <v>3</v>
      </c>
      <c r="AP13" s="88">
        <f t="shared" si="5"/>
        <v>3</v>
      </c>
      <c r="AQ13" s="88">
        <f t="shared" si="5"/>
        <v>3</v>
      </c>
      <c r="AR13" s="88">
        <f t="shared" si="5"/>
        <v>3</v>
      </c>
      <c r="AS13" s="88">
        <f t="shared" si="5"/>
        <v>3</v>
      </c>
      <c r="AT13" s="88">
        <f t="shared" si="5"/>
        <v>3</v>
      </c>
      <c r="AU13" s="88">
        <f t="shared" si="5"/>
        <v>3</v>
      </c>
      <c r="AV13" s="88">
        <f t="shared" si="5"/>
        <v>3</v>
      </c>
      <c r="AW13" s="88">
        <f t="shared" si="5"/>
        <v>3</v>
      </c>
      <c r="AX13" s="88">
        <f t="shared" si="5"/>
        <v>3</v>
      </c>
      <c r="AY13" s="88">
        <f t="shared" si="5"/>
        <v>4</v>
      </c>
      <c r="AZ13" s="88">
        <f t="shared" si="5"/>
        <v>4</v>
      </c>
      <c r="BA13" s="88">
        <f t="shared" si="5"/>
        <v>4</v>
      </c>
      <c r="BB13" s="88">
        <f t="shared" si="5"/>
        <v>4</v>
      </c>
      <c r="BC13" s="88">
        <f t="shared" si="5"/>
        <v>4</v>
      </c>
      <c r="BD13" s="88">
        <f t="shared" si="5"/>
        <v>4</v>
      </c>
      <c r="BE13" s="88">
        <f t="shared" si="5"/>
        <v>4</v>
      </c>
      <c r="BF13" s="88">
        <f t="shared" si="5"/>
        <v>4</v>
      </c>
      <c r="BG13" s="88">
        <f t="shared" si="5"/>
        <v>4</v>
      </c>
      <c r="BH13" s="88">
        <f t="shared" si="5"/>
        <v>4</v>
      </c>
      <c r="BI13" s="88">
        <f t="shared" si="5"/>
        <v>4</v>
      </c>
      <c r="BJ13" s="88">
        <f t="shared" si="5"/>
        <v>4</v>
      </c>
      <c r="BK13" s="88">
        <f t="shared" si="5"/>
        <v>5</v>
      </c>
      <c r="BL13" s="88">
        <f t="shared" si="5"/>
        <v>5</v>
      </c>
      <c r="BM13" s="88">
        <f t="shared" si="5"/>
        <v>5</v>
      </c>
      <c r="BN13" s="88">
        <f t="shared" si="5"/>
        <v>5</v>
      </c>
      <c r="BO13" s="88">
        <f t="shared" si="5"/>
        <v>5</v>
      </c>
      <c r="BP13" s="88">
        <f t="shared" si="5"/>
        <v>5</v>
      </c>
      <c r="BQ13" s="88">
        <f t="shared" si="5"/>
        <v>5</v>
      </c>
      <c r="BR13" s="88">
        <f t="shared" si="5"/>
        <v>5</v>
      </c>
      <c r="BS13" s="88">
        <f t="shared" si="5"/>
        <v>5</v>
      </c>
      <c r="BT13" s="88">
        <f t="shared" si="5"/>
        <v>5</v>
      </c>
      <c r="BU13" s="88">
        <f t="shared" si="5"/>
        <v>5</v>
      </c>
      <c r="BV13" s="88">
        <f t="shared" si="5"/>
        <v>5</v>
      </c>
      <c r="BW13" s="88">
        <f t="shared" si="5"/>
        <v>6</v>
      </c>
      <c r="BX13" s="88">
        <f t="shared" si="5"/>
        <v>6</v>
      </c>
      <c r="BY13" s="88">
        <f t="shared" si="5"/>
        <v>6</v>
      </c>
      <c r="BZ13" s="88">
        <f t="shared" si="5"/>
        <v>6</v>
      </c>
      <c r="CA13" s="88">
        <f t="shared" si="5"/>
        <v>6</v>
      </c>
      <c r="CB13" s="88">
        <f t="shared" si="5"/>
        <v>6</v>
      </c>
      <c r="CC13" s="88">
        <f t="shared" si="5"/>
        <v>6</v>
      </c>
      <c r="CD13" s="88">
        <f t="shared" si="5"/>
        <v>6</v>
      </c>
      <c r="CE13" s="88">
        <f t="shared" si="5"/>
        <v>6</v>
      </c>
      <c r="CF13" s="88">
        <f t="shared" si="5"/>
        <v>6</v>
      </c>
      <c r="CG13" s="88">
        <f t="shared" si="5"/>
        <v>6</v>
      </c>
      <c r="CH13" s="88">
        <f t="shared" si="5"/>
        <v>6</v>
      </c>
      <c r="CI13" s="88">
        <f t="shared" si="5"/>
        <v>7</v>
      </c>
      <c r="CJ13" s="88">
        <f t="shared" si="5"/>
        <v>7</v>
      </c>
      <c r="CK13" s="88">
        <f t="shared" si="5"/>
        <v>7</v>
      </c>
      <c r="CL13" s="88">
        <f t="shared" si="5"/>
        <v>7</v>
      </c>
      <c r="CM13" s="88">
        <f t="shared" si="5"/>
        <v>7</v>
      </c>
      <c r="CN13" s="88">
        <f t="shared" si="5"/>
        <v>7</v>
      </c>
      <c r="CO13" s="88">
        <f t="shared" si="5"/>
        <v>7</v>
      </c>
      <c r="CP13" s="88">
        <f t="shared" si="5"/>
        <v>7</v>
      </c>
      <c r="CQ13" s="88">
        <f t="shared" si="5"/>
        <v>7</v>
      </c>
      <c r="CR13" s="88">
        <f t="shared" si="5"/>
        <v>7</v>
      </c>
      <c r="CS13" s="88">
        <f t="shared" si="5"/>
        <v>7</v>
      </c>
      <c r="CT13" s="88">
        <f t="shared" si="5"/>
        <v>7</v>
      </c>
      <c r="CU13" s="88">
        <f t="shared" si="5"/>
        <v>8</v>
      </c>
      <c r="CV13" s="88">
        <f t="shared" si="5"/>
        <v>8</v>
      </c>
      <c r="CW13" s="88">
        <f t="shared" si="5"/>
        <v>8</v>
      </c>
      <c r="CX13" s="88">
        <f t="shared" si="5"/>
        <v>8</v>
      </c>
      <c r="CY13" s="88">
        <f t="shared" si="5"/>
        <v>8</v>
      </c>
      <c r="CZ13" s="88">
        <f t="shared" si="5"/>
        <v>8</v>
      </c>
      <c r="DA13" s="88">
        <f t="shared" si="5"/>
        <v>8</v>
      </c>
      <c r="DB13" s="88">
        <f t="shared" si="5"/>
        <v>8</v>
      </c>
      <c r="DC13" s="88">
        <f t="shared" si="5"/>
        <v>8</v>
      </c>
      <c r="DD13" s="88">
        <f t="shared" si="5"/>
        <v>8</v>
      </c>
      <c r="DE13" s="88">
        <f t="shared" si="5"/>
        <v>8</v>
      </c>
      <c r="DF13" s="88">
        <f t="shared" si="5"/>
        <v>8</v>
      </c>
      <c r="DG13" s="88">
        <f t="shared" si="5"/>
        <v>9</v>
      </c>
      <c r="DH13" s="88">
        <f t="shared" si="5"/>
        <v>9</v>
      </c>
      <c r="DI13" s="88">
        <f t="shared" si="5"/>
        <v>9</v>
      </c>
      <c r="DJ13" s="88">
        <f t="shared" si="5"/>
        <v>9</v>
      </c>
      <c r="DK13" s="88">
        <f t="shared" si="5"/>
        <v>9</v>
      </c>
      <c r="DL13" s="88">
        <f t="shared" si="5"/>
        <v>9</v>
      </c>
      <c r="DM13" s="88">
        <f t="shared" si="5"/>
        <v>9</v>
      </c>
      <c r="DN13" s="88">
        <f t="shared" si="5"/>
        <v>9</v>
      </c>
      <c r="DO13" s="88">
        <f t="shared" si="5"/>
        <v>9</v>
      </c>
      <c r="DP13" s="88">
        <f t="shared" si="5"/>
        <v>9</v>
      </c>
      <c r="DQ13" s="88">
        <f t="shared" si="5"/>
        <v>9</v>
      </c>
      <c r="DR13" s="88">
        <f t="shared" si="5"/>
        <v>9</v>
      </c>
      <c r="DS13" s="88">
        <f t="shared" si="5"/>
        <v>10</v>
      </c>
      <c r="DT13" s="88">
        <f t="shared" si="5"/>
        <v>10</v>
      </c>
      <c r="DU13" s="88">
        <f t="shared" si="5"/>
        <v>10</v>
      </c>
      <c r="DV13" s="88">
        <f t="shared" si="5"/>
        <v>10</v>
      </c>
      <c r="DW13" s="88">
        <f t="shared" si="5"/>
        <v>10</v>
      </c>
      <c r="DX13" s="88">
        <f t="shared" si="5"/>
        <v>10</v>
      </c>
      <c r="DY13" s="88">
        <f t="shared" si="5"/>
        <v>10</v>
      </c>
      <c r="DZ13" s="88">
        <f t="shared" si="5"/>
        <v>10</v>
      </c>
      <c r="EA13" s="88">
        <f t="shared" si="5"/>
        <v>10</v>
      </c>
      <c r="EB13" s="88">
        <f t="shared" si="5"/>
        <v>10</v>
      </c>
      <c r="EC13" s="88">
        <f t="shared" si="5"/>
        <v>10</v>
      </c>
      <c r="ED13" s="88">
        <f t="shared" si="5"/>
        <v>10</v>
      </c>
    </row>
    <row r="14" ht="12.75" customHeight="1">
      <c r="A14" s="1"/>
      <c r="B14" s="1"/>
      <c r="C14" s="88">
        <v>1.0</v>
      </c>
      <c r="D14" s="88">
        <f t="shared" ref="D14:ED14" si="6">C14+1</f>
        <v>2</v>
      </c>
      <c r="E14" s="88">
        <f t="shared" si="6"/>
        <v>3</v>
      </c>
      <c r="F14" s="88">
        <f t="shared" si="6"/>
        <v>4</v>
      </c>
      <c r="G14" s="88">
        <f t="shared" si="6"/>
        <v>5</v>
      </c>
      <c r="H14" s="88">
        <f t="shared" si="6"/>
        <v>6</v>
      </c>
      <c r="I14" s="88">
        <f t="shared" si="6"/>
        <v>7</v>
      </c>
      <c r="J14" s="88">
        <f t="shared" si="6"/>
        <v>8</v>
      </c>
      <c r="K14" s="88">
        <f t="shared" si="6"/>
        <v>9</v>
      </c>
      <c r="L14" s="88">
        <f t="shared" si="6"/>
        <v>10</v>
      </c>
      <c r="M14" s="88">
        <f t="shared" si="6"/>
        <v>11</v>
      </c>
      <c r="N14" s="88">
        <f t="shared" si="6"/>
        <v>12</v>
      </c>
      <c r="O14" s="88">
        <f t="shared" si="6"/>
        <v>13</v>
      </c>
      <c r="P14" s="88">
        <f t="shared" si="6"/>
        <v>14</v>
      </c>
      <c r="Q14" s="88">
        <f t="shared" si="6"/>
        <v>15</v>
      </c>
      <c r="R14" s="88">
        <f t="shared" si="6"/>
        <v>16</v>
      </c>
      <c r="S14" s="88">
        <f t="shared" si="6"/>
        <v>17</v>
      </c>
      <c r="T14" s="88">
        <f t="shared" si="6"/>
        <v>18</v>
      </c>
      <c r="U14" s="88">
        <f t="shared" si="6"/>
        <v>19</v>
      </c>
      <c r="V14" s="88">
        <f t="shared" si="6"/>
        <v>20</v>
      </c>
      <c r="W14" s="88">
        <f t="shared" si="6"/>
        <v>21</v>
      </c>
      <c r="X14" s="88">
        <f t="shared" si="6"/>
        <v>22</v>
      </c>
      <c r="Y14" s="88">
        <f t="shared" si="6"/>
        <v>23</v>
      </c>
      <c r="Z14" s="88">
        <f t="shared" si="6"/>
        <v>24</v>
      </c>
      <c r="AA14" s="88">
        <f t="shared" si="6"/>
        <v>25</v>
      </c>
      <c r="AB14" s="88">
        <f t="shared" si="6"/>
        <v>26</v>
      </c>
      <c r="AC14" s="88">
        <f t="shared" si="6"/>
        <v>27</v>
      </c>
      <c r="AD14" s="88">
        <f t="shared" si="6"/>
        <v>28</v>
      </c>
      <c r="AE14" s="88">
        <f t="shared" si="6"/>
        <v>29</v>
      </c>
      <c r="AF14" s="88">
        <f t="shared" si="6"/>
        <v>30</v>
      </c>
      <c r="AG14" s="88">
        <f t="shared" si="6"/>
        <v>31</v>
      </c>
      <c r="AH14" s="88">
        <f t="shared" si="6"/>
        <v>32</v>
      </c>
      <c r="AI14" s="88">
        <f t="shared" si="6"/>
        <v>33</v>
      </c>
      <c r="AJ14" s="88">
        <f t="shared" si="6"/>
        <v>34</v>
      </c>
      <c r="AK14" s="88">
        <f t="shared" si="6"/>
        <v>35</v>
      </c>
      <c r="AL14" s="88">
        <f t="shared" si="6"/>
        <v>36</v>
      </c>
      <c r="AM14" s="88">
        <f t="shared" si="6"/>
        <v>37</v>
      </c>
      <c r="AN14" s="88">
        <f t="shared" si="6"/>
        <v>38</v>
      </c>
      <c r="AO14" s="88">
        <f t="shared" si="6"/>
        <v>39</v>
      </c>
      <c r="AP14" s="88">
        <f t="shared" si="6"/>
        <v>40</v>
      </c>
      <c r="AQ14" s="88">
        <f t="shared" si="6"/>
        <v>41</v>
      </c>
      <c r="AR14" s="88">
        <f t="shared" si="6"/>
        <v>42</v>
      </c>
      <c r="AS14" s="88">
        <f t="shared" si="6"/>
        <v>43</v>
      </c>
      <c r="AT14" s="88">
        <f t="shared" si="6"/>
        <v>44</v>
      </c>
      <c r="AU14" s="88">
        <f t="shared" si="6"/>
        <v>45</v>
      </c>
      <c r="AV14" s="88">
        <f t="shared" si="6"/>
        <v>46</v>
      </c>
      <c r="AW14" s="88">
        <f t="shared" si="6"/>
        <v>47</v>
      </c>
      <c r="AX14" s="88">
        <f t="shared" si="6"/>
        <v>48</v>
      </c>
      <c r="AY14" s="88">
        <f t="shared" si="6"/>
        <v>49</v>
      </c>
      <c r="AZ14" s="88">
        <f t="shared" si="6"/>
        <v>50</v>
      </c>
      <c r="BA14" s="88">
        <f t="shared" si="6"/>
        <v>51</v>
      </c>
      <c r="BB14" s="88">
        <f t="shared" si="6"/>
        <v>52</v>
      </c>
      <c r="BC14" s="88">
        <f t="shared" si="6"/>
        <v>53</v>
      </c>
      <c r="BD14" s="88">
        <f t="shared" si="6"/>
        <v>54</v>
      </c>
      <c r="BE14" s="88">
        <f t="shared" si="6"/>
        <v>55</v>
      </c>
      <c r="BF14" s="88">
        <f t="shared" si="6"/>
        <v>56</v>
      </c>
      <c r="BG14" s="88">
        <f t="shared" si="6"/>
        <v>57</v>
      </c>
      <c r="BH14" s="88">
        <f t="shared" si="6"/>
        <v>58</v>
      </c>
      <c r="BI14" s="88">
        <f t="shared" si="6"/>
        <v>59</v>
      </c>
      <c r="BJ14" s="88">
        <f t="shared" si="6"/>
        <v>60</v>
      </c>
      <c r="BK14" s="88">
        <f t="shared" si="6"/>
        <v>61</v>
      </c>
      <c r="BL14" s="88">
        <f t="shared" si="6"/>
        <v>62</v>
      </c>
      <c r="BM14" s="88">
        <f t="shared" si="6"/>
        <v>63</v>
      </c>
      <c r="BN14" s="88">
        <f t="shared" si="6"/>
        <v>64</v>
      </c>
      <c r="BO14" s="88">
        <f t="shared" si="6"/>
        <v>65</v>
      </c>
      <c r="BP14" s="88">
        <f t="shared" si="6"/>
        <v>66</v>
      </c>
      <c r="BQ14" s="88">
        <f t="shared" si="6"/>
        <v>67</v>
      </c>
      <c r="BR14" s="88">
        <f t="shared" si="6"/>
        <v>68</v>
      </c>
      <c r="BS14" s="88">
        <f t="shared" si="6"/>
        <v>69</v>
      </c>
      <c r="BT14" s="88">
        <f t="shared" si="6"/>
        <v>70</v>
      </c>
      <c r="BU14" s="88">
        <f t="shared" si="6"/>
        <v>71</v>
      </c>
      <c r="BV14" s="88">
        <f t="shared" si="6"/>
        <v>72</v>
      </c>
      <c r="BW14" s="88">
        <f t="shared" si="6"/>
        <v>73</v>
      </c>
      <c r="BX14" s="88">
        <f t="shared" si="6"/>
        <v>74</v>
      </c>
      <c r="BY14" s="88">
        <f t="shared" si="6"/>
        <v>75</v>
      </c>
      <c r="BZ14" s="88">
        <f t="shared" si="6"/>
        <v>76</v>
      </c>
      <c r="CA14" s="88">
        <f t="shared" si="6"/>
        <v>77</v>
      </c>
      <c r="CB14" s="88">
        <f t="shared" si="6"/>
        <v>78</v>
      </c>
      <c r="CC14" s="88">
        <f t="shared" si="6"/>
        <v>79</v>
      </c>
      <c r="CD14" s="88">
        <f t="shared" si="6"/>
        <v>80</v>
      </c>
      <c r="CE14" s="88">
        <f t="shared" si="6"/>
        <v>81</v>
      </c>
      <c r="CF14" s="88">
        <f t="shared" si="6"/>
        <v>82</v>
      </c>
      <c r="CG14" s="88">
        <f t="shared" si="6"/>
        <v>83</v>
      </c>
      <c r="CH14" s="88">
        <f t="shared" si="6"/>
        <v>84</v>
      </c>
      <c r="CI14" s="88">
        <f t="shared" si="6"/>
        <v>85</v>
      </c>
      <c r="CJ14" s="88">
        <f t="shared" si="6"/>
        <v>86</v>
      </c>
      <c r="CK14" s="88">
        <f t="shared" si="6"/>
        <v>87</v>
      </c>
      <c r="CL14" s="88">
        <f t="shared" si="6"/>
        <v>88</v>
      </c>
      <c r="CM14" s="88">
        <f t="shared" si="6"/>
        <v>89</v>
      </c>
      <c r="CN14" s="88">
        <f t="shared" si="6"/>
        <v>90</v>
      </c>
      <c r="CO14" s="88">
        <f t="shared" si="6"/>
        <v>91</v>
      </c>
      <c r="CP14" s="88">
        <f t="shared" si="6"/>
        <v>92</v>
      </c>
      <c r="CQ14" s="88">
        <f t="shared" si="6"/>
        <v>93</v>
      </c>
      <c r="CR14" s="88">
        <f t="shared" si="6"/>
        <v>94</v>
      </c>
      <c r="CS14" s="88">
        <f t="shared" si="6"/>
        <v>95</v>
      </c>
      <c r="CT14" s="88">
        <f t="shared" si="6"/>
        <v>96</v>
      </c>
      <c r="CU14" s="88">
        <f t="shared" si="6"/>
        <v>97</v>
      </c>
      <c r="CV14" s="88">
        <f t="shared" si="6"/>
        <v>98</v>
      </c>
      <c r="CW14" s="88">
        <f t="shared" si="6"/>
        <v>99</v>
      </c>
      <c r="CX14" s="88">
        <f t="shared" si="6"/>
        <v>100</v>
      </c>
      <c r="CY14" s="88">
        <f t="shared" si="6"/>
        <v>101</v>
      </c>
      <c r="CZ14" s="88">
        <f t="shared" si="6"/>
        <v>102</v>
      </c>
      <c r="DA14" s="88">
        <f t="shared" si="6"/>
        <v>103</v>
      </c>
      <c r="DB14" s="88">
        <f t="shared" si="6"/>
        <v>104</v>
      </c>
      <c r="DC14" s="88">
        <f t="shared" si="6"/>
        <v>105</v>
      </c>
      <c r="DD14" s="88">
        <f t="shared" si="6"/>
        <v>106</v>
      </c>
      <c r="DE14" s="88">
        <f t="shared" si="6"/>
        <v>107</v>
      </c>
      <c r="DF14" s="88">
        <f t="shared" si="6"/>
        <v>108</v>
      </c>
      <c r="DG14" s="88">
        <f t="shared" si="6"/>
        <v>109</v>
      </c>
      <c r="DH14" s="88">
        <f t="shared" si="6"/>
        <v>110</v>
      </c>
      <c r="DI14" s="88">
        <f t="shared" si="6"/>
        <v>111</v>
      </c>
      <c r="DJ14" s="88">
        <f t="shared" si="6"/>
        <v>112</v>
      </c>
      <c r="DK14" s="88">
        <f t="shared" si="6"/>
        <v>113</v>
      </c>
      <c r="DL14" s="88">
        <f t="shared" si="6"/>
        <v>114</v>
      </c>
      <c r="DM14" s="88">
        <f t="shared" si="6"/>
        <v>115</v>
      </c>
      <c r="DN14" s="88">
        <f t="shared" si="6"/>
        <v>116</v>
      </c>
      <c r="DO14" s="88">
        <f t="shared" si="6"/>
        <v>117</v>
      </c>
      <c r="DP14" s="88">
        <f t="shared" si="6"/>
        <v>118</v>
      </c>
      <c r="DQ14" s="88">
        <f t="shared" si="6"/>
        <v>119</v>
      </c>
      <c r="DR14" s="88">
        <f t="shared" si="6"/>
        <v>120</v>
      </c>
      <c r="DS14" s="88">
        <f t="shared" si="6"/>
        <v>121</v>
      </c>
      <c r="DT14" s="88">
        <f t="shared" si="6"/>
        <v>122</v>
      </c>
      <c r="DU14" s="88">
        <f t="shared" si="6"/>
        <v>123</v>
      </c>
      <c r="DV14" s="88">
        <f t="shared" si="6"/>
        <v>124</v>
      </c>
      <c r="DW14" s="88">
        <f t="shared" si="6"/>
        <v>125</v>
      </c>
      <c r="DX14" s="88">
        <f t="shared" si="6"/>
        <v>126</v>
      </c>
      <c r="DY14" s="88">
        <f t="shared" si="6"/>
        <v>127</v>
      </c>
      <c r="DZ14" s="88">
        <f t="shared" si="6"/>
        <v>128</v>
      </c>
      <c r="EA14" s="88">
        <f t="shared" si="6"/>
        <v>129</v>
      </c>
      <c r="EB14" s="88">
        <f t="shared" si="6"/>
        <v>130</v>
      </c>
      <c r="EC14" s="88">
        <f t="shared" si="6"/>
        <v>131</v>
      </c>
      <c r="ED14" s="88">
        <f t="shared" si="6"/>
        <v>132</v>
      </c>
    </row>
    <row r="15" ht="12.75" customHeight="1">
      <c r="A15" s="1"/>
      <c r="B15" s="1"/>
      <c r="C15" s="88">
        <v>1.0</v>
      </c>
      <c r="D15" s="88">
        <f t="shared" ref="D15:ED15" si="7">IF(C15=12,1,C15+1)</f>
        <v>2</v>
      </c>
      <c r="E15" s="88">
        <f t="shared" si="7"/>
        <v>3</v>
      </c>
      <c r="F15" s="88">
        <f t="shared" si="7"/>
        <v>4</v>
      </c>
      <c r="G15" s="88">
        <f t="shared" si="7"/>
        <v>5</v>
      </c>
      <c r="H15" s="88">
        <f t="shared" si="7"/>
        <v>6</v>
      </c>
      <c r="I15" s="88">
        <f t="shared" si="7"/>
        <v>7</v>
      </c>
      <c r="J15" s="88">
        <f t="shared" si="7"/>
        <v>8</v>
      </c>
      <c r="K15" s="88">
        <f t="shared" si="7"/>
        <v>9</v>
      </c>
      <c r="L15" s="88">
        <f t="shared" si="7"/>
        <v>10</v>
      </c>
      <c r="M15" s="88">
        <f t="shared" si="7"/>
        <v>11</v>
      </c>
      <c r="N15" s="88">
        <f t="shared" si="7"/>
        <v>12</v>
      </c>
      <c r="O15" s="88">
        <f t="shared" si="7"/>
        <v>1</v>
      </c>
      <c r="P15" s="88">
        <f t="shared" si="7"/>
        <v>2</v>
      </c>
      <c r="Q15" s="88">
        <f t="shared" si="7"/>
        <v>3</v>
      </c>
      <c r="R15" s="88">
        <f t="shared" si="7"/>
        <v>4</v>
      </c>
      <c r="S15" s="88">
        <f t="shared" si="7"/>
        <v>5</v>
      </c>
      <c r="T15" s="88">
        <f t="shared" si="7"/>
        <v>6</v>
      </c>
      <c r="U15" s="88">
        <f t="shared" si="7"/>
        <v>7</v>
      </c>
      <c r="V15" s="88">
        <f t="shared" si="7"/>
        <v>8</v>
      </c>
      <c r="W15" s="88">
        <f t="shared" si="7"/>
        <v>9</v>
      </c>
      <c r="X15" s="88">
        <f t="shared" si="7"/>
        <v>10</v>
      </c>
      <c r="Y15" s="88">
        <f t="shared" si="7"/>
        <v>11</v>
      </c>
      <c r="Z15" s="88">
        <f t="shared" si="7"/>
        <v>12</v>
      </c>
      <c r="AA15" s="88">
        <f t="shared" si="7"/>
        <v>1</v>
      </c>
      <c r="AB15" s="88">
        <f t="shared" si="7"/>
        <v>2</v>
      </c>
      <c r="AC15" s="88">
        <f t="shared" si="7"/>
        <v>3</v>
      </c>
      <c r="AD15" s="88">
        <f t="shared" si="7"/>
        <v>4</v>
      </c>
      <c r="AE15" s="88">
        <f t="shared" si="7"/>
        <v>5</v>
      </c>
      <c r="AF15" s="88">
        <f t="shared" si="7"/>
        <v>6</v>
      </c>
      <c r="AG15" s="88">
        <f t="shared" si="7"/>
        <v>7</v>
      </c>
      <c r="AH15" s="88">
        <f t="shared" si="7"/>
        <v>8</v>
      </c>
      <c r="AI15" s="88">
        <f t="shared" si="7"/>
        <v>9</v>
      </c>
      <c r="AJ15" s="88">
        <f t="shared" si="7"/>
        <v>10</v>
      </c>
      <c r="AK15" s="88">
        <f t="shared" si="7"/>
        <v>11</v>
      </c>
      <c r="AL15" s="88">
        <f t="shared" si="7"/>
        <v>12</v>
      </c>
      <c r="AM15" s="88">
        <f t="shared" si="7"/>
        <v>1</v>
      </c>
      <c r="AN15" s="88">
        <f t="shared" si="7"/>
        <v>2</v>
      </c>
      <c r="AO15" s="88">
        <f t="shared" si="7"/>
        <v>3</v>
      </c>
      <c r="AP15" s="88">
        <f t="shared" si="7"/>
        <v>4</v>
      </c>
      <c r="AQ15" s="88">
        <f t="shared" si="7"/>
        <v>5</v>
      </c>
      <c r="AR15" s="88">
        <f t="shared" si="7"/>
        <v>6</v>
      </c>
      <c r="AS15" s="88">
        <f t="shared" si="7"/>
        <v>7</v>
      </c>
      <c r="AT15" s="88">
        <f t="shared" si="7"/>
        <v>8</v>
      </c>
      <c r="AU15" s="88">
        <f t="shared" si="7"/>
        <v>9</v>
      </c>
      <c r="AV15" s="88">
        <f t="shared" si="7"/>
        <v>10</v>
      </c>
      <c r="AW15" s="88">
        <f t="shared" si="7"/>
        <v>11</v>
      </c>
      <c r="AX15" s="88">
        <f t="shared" si="7"/>
        <v>12</v>
      </c>
      <c r="AY15" s="88">
        <f t="shared" si="7"/>
        <v>1</v>
      </c>
      <c r="AZ15" s="88">
        <f t="shared" si="7"/>
        <v>2</v>
      </c>
      <c r="BA15" s="88">
        <f t="shared" si="7"/>
        <v>3</v>
      </c>
      <c r="BB15" s="88">
        <f t="shared" si="7"/>
        <v>4</v>
      </c>
      <c r="BC15" s="88">
        <f t="shared" si="7"/>
        <v>5</v>
      </c>
      <c r="BD15" s="88">
        <f t="shared" si="7"/>
        <v>6</v>
      </c>
      <c r="BE15" s="88">
        <f t="shared" si="7"/>
        <v>7</v>
      </c>
      <c r="BF15" s="88">
        <f t="shared" si="7"/>
        <v>8</v>
      </c>
      <c r="BG15" s="88">
        <f t="shared" si="7"/>
        <v>9</v>
      </c>
      <c r="BH15" s="88">
        <f t="shared" si="7"/>
        <v>10</v>
      </c>
      <c r="BI15" s="88">
        <f t="shared" si="7"/>
        <v>11</v>
      </c>
      <c r="BJ15" s="88">
        <f t="shared" si="7"/>
        <v>12</v>
      </c>
      <c r="BK15" s="88">
        <f t="shared" si="7"/>
        <v>1</v>
      </c>
      <c r="BL15" s="88">
        <f t="shared" si="7"/>
        <v>2</v>
      </c>
      <c r="BM15" s="88">
        <f t="shared" si="7"/>
        <v>3</v>
      </c>
      <c r="BN15" s="88">
        <f t="shared" si="7"/>
        <v>4</v>
      </c>
      <c r="BO15" s="88">
        <f t="shared" si="7"/>
        <v>5</v>
      </c>
      <c r="BP15" s="88">
        <f t="shared" si="7"/>
        <v>6</v>
      </c>
      <c r="BQ15" s="88">
        <f t="shared" si="7"/>
        <v>7</v>
      </c>
      <c r="BR15" s="88">
        <f t="shared" si="7"/>
        <v>8</v>
      </c>
      <c r="BS15" s="88">
        <f t="shared" si="7"/>
        <v>9</v>
      </c>
      <c r="BT15" s="88">
        <f t="shared" si="7"/>
        <v>10</v>
      </c>
      <c r="BU15" s="88">
        <f t="shared" si="7"/>
        <v>11</v>
      </c>
      <c r="BV15" s="88">
        <f t="shared" si="7"/>
        <v>12</v>
      </c>
      <c r="BW15" s="88">
        <f t="shared" si="7"/>
        <v>1</v>
      </c>
      <c r="BX15" s="88">
        <f t="shared" si="7"/>
        <v>2</v>
      </c>
      <c r="BY15" s="88">
        <f t="shared" si="7"/>
        <v>3</v>
      </c>
      <c r="BZ15" s="88">
        <f t="shared" si="7"/>
        <v>4</v>
      </c>
      <c r="CA15" s="88">
        <f t="shared" si="7"/>
        <v>5</v>
      </c>
      <c r="CB15" s="88">
        <f t="shared" si="7"/>
        <v>6</v>
      </c>
      <c r="CC15" s="88">
        <f t="shared" si="7"/>
        <v>7</v>
      </c>
      <c r="CD15" s="88">
        <f t="shared" si="7"/>
        <v>8</v>
      </c>
      <c r="CE15" s="88">
        <f t="shared" si="7"/>
        <v>9</v>
      </c>
      <c r="CF15" s="88">
        <f t="shared" si="7"/>
        <v>10</v>
      </c>
      <c r="CG15" s="88">
        <f t="shared" si="7"/>
        <v>11</v>
      </c>
      <c r="CH15" s="88">
        <f t="shared" si="7"/>
        <v>12</v>
      </c>
      <c r="CI15" s="88">
        <f t="shared" si="7"/>
        <v>1</v>
      </c>
      <c r="CJ15" s="88">
        <f t="shared" si="7"/>
        <v>2</v>
      </c>
      <c r="CK15" s="88">
        <f t="shared" si="7"/>
        <v>3</v>
      </c>
      <c r="CL15" s="88">
        <f t="shared" si="7"/>
        <v>4</v>
      </c>
      <c r="CM15" s="88">
        <f t="shared" si="7"/>
        <v>5</v>
      </c>
      <c r="CN15" s="88">
        <f t="shared" si="7"/>
        <v>6</v>
      </c>
      <c r="CO15" s="88">
        <f t="shared" si="7"/>
        <v>7</v>
      </c>
      <c r="CP15" s="88">
        <f t="shared" si="7"/>
        <v>8</v>
      </c>
      <c r="CQ15" s="88">
        <f t="shared" si="7"/>
        <v>9</v>
      </c>
      <c r="CR15" s="88">
        <f t="shared" si="7"/>
        <v>10</v>
      </c>
      <c r="CS15" s="88">
        <f t="shared" si="7"/>
        <v>11</v>
      </c>
      <c r="CT15" s="88">
        <f t="shared" si="7"/>
        <v>12</v>
      </c>
      <c r="CU15" s="88">
        <f t="shared" si="7"/>
        <v>1</v>
      </c>
      <c r="CV15" s="88">
        <f t="shared" si="7"/>
        <v>2</v>
      </c>
      <c r="CW15" s="88">
        <f t="shared" si="7"/>
        <v>3</v>
      </c>
      <c r="CX15" s="88">
        <f t="shared" si="7"/>
        <v>4</v>
      </c>
      <c r="CY15" s="88">
        <f t="shared" si="7"/>
        <v>5</v>
      </c>
      <c r="CZ15" s="88">
        <f t="shared" si="7"/>
        <v>6</v>
      </c>
      <c r="DA15" s="88">
        <f t="shared" si="7"/>
        <v>7</v>
      </c>
      <c r="DB15" s="88">
        <f t="shared" si="7"/>
        <v>8</v>
      </c>
      <c r="DC15" s="88">
        <f t="shared" si="7"/>
        <v>9</v>
      </c>
      <c r="DD15" s="88">
        <f t="shared" si="7"/>
        <v>10</v>
      </c>
      <c r="DE15" s="88">
        <f t="shared" si="7"/>
        <v>11</v>
      </c>
      <c r="DF15" s="88">
        <f t="shared" si="7"/>
        <v>12</v>
      </c>
      <c r="DG15" s="88">
        <f t="shared" si="7"/>
        <v>1</v>
      </c>
      <c r="DH15" s="88">
        <f t="shared" si="7"/>
        <v>2</v>
      </c>
      <c r="DI15" s="88">
        <f t="shared" si="7"/>
        <v>3</v>
      </c>
      <c r="DJ15" s="88">
        <f t="shared" si="7"/>
        <v>4</v>
      </c>
      <c r="DK15" s="88">
        <f t="shared" si="7"/>
        <v>5</v>
      </c>
      <c r="DL15" s="88">
        <f t="shared" si="7"/>
        <v>6</v>
      </c>
      <c r="DM15" s="88">
        <f t="shared" si="7"/>
        <v>7</v>
      </c>
      <c r="DN15" s="88">
        <f t="shared" si="7"/>
        <v>8</v>
      </c>
      <c r="DO15" s="88">
        <f t="shared" si="7"/>
        <v>9</v>
      </c>
      <c r="DP15" s="88">
        <f t="shared" si="7"/>
        <v>10</v>
      </c>
      <c r="DQ15" s="88">
        <f t="shared" si="7"/>
        <v>11</v>
      </c>
      <c r="DR15" s="88">
        <f t="shared" si="7"/>
        <v>12</v>
      </c>
      <c r="DS15" s="88">
        <f t="shared" si="7"/>
        <v>1</v>
      </c>
      <c r="DT15" s="88">
        <f t="shared" si="7"/>
        <v>2</v>
      </c>
      <c r="DU15" s="88">
        <f t="shared" si="7"/>
        <v>3</v>
      </c>
      <c r="DV15" s="88">
        <f t="shared" si="7"/>
        <v>4</v>
      </c>
      <c r="DW15" s="88">
        <f t="shared" si="7"/>
        <v>5</v>
      </c>
      <c r="DX15" s="88">
        <f t="shared" si="7"/>
        <v>6</v>
      </c>
      <c r="DY15" s="88">
        <f t="shared" si="7"/>
        <v>7</v>
      </c>
      <c r="DZ15" s="88">
        <f t="shared" si="7"/>
        <v>8</v>
      </c>
      <c r="EA15" s="88">
        <f t="shared" si="7"/>
        <v>9</v>
      </c>
      <c r="EB15" s="88">
        <f t="shared" si="7"/>
        <v>10</v>
      </c>
      <c r="EC15" s="88">
        <f t="shared" si="7"/>
        <v>11</v>
      </c>
      <c r="ED15" s="88">
        <f t="shared" si="7"/>
        <v>12</v>
      </c>
    </row>
    <row r="16" ht="12.75" customHeight="1">
      <c r="A16" s="1"/>
      <c r="B16" s="1"/>
      <c r="C16" s="79">
        <f>+Starting_Year</f>
        <v>2025</v>
      </c>
      <c r="D16" s="79">
        <f t="shared" ref="D16:ED16" si="8">IF(C15=12,C16+1,C16)</f>
        <v>2025</v>
      </c>
      <c r="E16" s="79">
        <f t="shared" si="8"/>
        <v>2025</v>
      </c>
      <c r="F16" s="79">
        <f t="shared" si="8"/>
        <v>2025</v>
      </c>
      <c r="G16" s="79">
        <f t="shared" si="8"/>
        <v>2025</v>
      </c>
      <c r="H16" s="79">
        <f t="shared" si="8"/>
        <v>2025</v>
      </c>
      <c r="I16" s="79">
        <f t="shared" si="8"/>
        <v>2025</v>
      </c>
      <c r="J16" s="79">
        <f t="shared" si="8"/>
        <v>2025</v>
      </c>
      <c r="K16" s="79">
        <f t="shared" si="8"/>
        <v>2025</v>
      </c>
      <c r="L16" s="79">
        <f t="shared" si="8"/>
        <v>2025</v>
      </c>
      <c r="M16" s="79">
        <f t="shared" si="8"/>
        <v>2025</v>
      </c>
      <c r="N16" s="79">
        <f t="shared" si="8"/>
        <v>2025</v>
      </c>
      <c r="O16" s="79">
        <f t="shared" si="8"/>
        <v>2026</v>
      </c>
      <c r="P16" s="79">
        <f t="shared" si="8"/>
        <v>2026</v>
      </c>
      <c r="Q16" s="79">
        <f t="shared" si="8"/>
        <v>2026</v>
      </c>
      <c r="R16" s="79">
        <f t="shared" si="8"/>
        <v>2026</v>
      </c>
      <c r="S16" s="79">
        <f t="shared" si="8"/>
        <v>2026</v>
      </c>
      <c r="T16" s="79">
        <f t="shared" si="8"/>
        <v>2026</v>
      </c>
      <c r="U16" s="79">
        <f t="shared" si="8"/>
        <v>2026</v>
      </c>
      <c r="V16" s="79">
        <f t="shared" si="8"/>
        <v>2026</v>
      </c>
      <c r="W16" s="79">
        <f t="shared" si="8"/>
        <v>2026</v>
      </c>
      <c r="X16" s="79">
        <f t="shared" si="8"/>
        <v>2026</v>
      </c>
      <c r="Y16" s="79">
        <f t="shared" si="8"/>
        <v>2026</v>
      </c>
      <c r="Z16" s="79">
        <f t="shared" si="8"/>
        <v>2026</v>
      </c>
      <c r="AA16" s="79">
        <f t="shared" si="8"/>
        <v>2027</v>
      </c>
      <c r="AB16" s="79">
        <f t="shared" si="8"/>
        <v>2027</v>
      </c>
      <c r="AC16" s="79">
        <f t="shared" si="8"/>
        <v>2027</v>
      </c>
      <c r="AD16" s="79">
        <f t="shared" si="8"/>
        <v>2027</v>
      </c>
      <c r="AE16" s="79">
        <f t="shared" si="8"/>
        <v>2027</v>
      </c>
      <c r="AF16" s="79">
        <f t="shared" si="8"/>
        <v>2027</v>
      </c>
      <c r="AG16" s="79">
        <f t="shared" si="8"/>
        <v>2027</v>
      </c>
      <c r="AH16" s="79">
        <f t="shared" si="8"/>
        <v>2027</v>
      </c>
      <c r="AI16" s="79">
        <f t="shared" si="8"/>
        <v>2027</v>
      </c>
      <c r="AJ16" s="79">
        <f t="shared" si="8"/>
        <v>2027</v>
      </c>
      <c r="AK16" s="79">
        <f t="shared" si="8"/>
        <v>2027</v>
      </c>
      <c r="AL16" s="79">
        <f t="shared" si="8"/>
        <v>2027</v>
      </c>
      <c r="AM16" s="79">
        <f t="shared" si="8"/>
        <v>2028</v>
      </c>
      <c r="AN16" s="79">
        <f t="shared" si="8"/>
        <v>2028</v>
      </c>
      <c r="AO16" s="79">
        <f t="shared" si="8"/>
        <v>2028</v>
      </c>
      <c r="AP16" s="79">
        <f t="shared" si="8"/>
        <v>2028</v>
      </c>
      <c r="AQ16" s="79">
        <f t="shared" si="8"/>
        <v>2028</v>
      </c>
      <c r="AR16" s="79">
        <f t="shared" si="8"/>
        <v>2028</v>
      </c>
      <c r="AS16" s="79">
        <f t="shared" si="8"/>
        <v>2028</v>
      </c>
      <c r="AT16" s="79">
        <f t="shared" si="8"/>
        <v>2028</v>
      </c>
      <c r="AU16" s="79">
        <f t="shared" si="8"/>
        <v>2028</v>
      </c>
      <c r="AV16" s="79">
        <f t="shared" si="8"/>
        <v>2028</v>
      </c>
      <c r="AW16" s="79">
        <f t="shared" si="8"/>
        <v>2028</v>
      </c>
      <c r="AX16" s="79">
        <f t="shared" si="8"/>
        <v>2028</v>
      </c>
      <c r="AY16" s="79">
        <f t="shared" si="8"/>
        <v>2029</v>
      </c>
      <c r="AZ16" s="79">
        <f t="shared" si="8"/>
        <v>2029</v>
      </c>
      <c r="BA16" s="79">
        <f t="shared" si="8"/>
        <v>2029</v>
      </c>
      <c r="BB16" s="79">
        <f t="shared" si="8"/>
        <v>2029</v>
      </c>
      <c r="BC16" s="79">
        <f t="shared" si="8"/>
        <v>2029</v>
      </c>
      <c r="BD16" s="79">
        <f t="shared" si="8"/>
        <v>2029</v>
      </c>
      <c r="BE16" s="79">
        <f t="shared" si="8"/>
        <v>2029</v>
      </c>
      <c r="BF16" s="79">
        <f t="shared" si="8"/>
        <v>2029</v>
      </c>
      <c r="BG16" s="79">
        <f t="shared" si="8"/>
        <v>2029</v>
      </c>
      <c r="BH16" s="79">
        <f t="shared" si="8"/>
        <v>2029</v>
      </c>
      <c r="BI16" s="79">
        <f t="shared" si="8"/>
        <v>2029</v>
      </c>
      <c r="BJ16" s="79">
        <f t="shared" si="8"/>
        <v>2029</v>
      </c>
      <c r="BK16" s="79">
        <f t="shared" si="8"/>
        <v>2030</v>
      </c>
      <c r="BL16" s="79">
        <f t="shared" si="8"/>
        <v>2030</v>
      </c>
      <c r="BM16" s="79">
        <f t="shared" si="8"/>
        <v>2030</v>
      </c>
      <c r="BN16" s="79">
        <f t="shared" si="8"/>
        <v>2030</v>
      </c>
      <c r="BO16" s="79">
        <f t="shared" si="8"/>
        <v>2030</v>
      </c>
      <c r="BP16" s="79">
        <f t="shared" si="8"/>
        <v>2030</v>
      </c>
      <c r="BQ16" s="79">
        <f t="shared" si="8"/>
        <v>2030</v>
      </c>
      <c r="BR16" s="79">
        <f t="shared" si="8"/>
        <v>2030</v>
      </c>
      <c r="BS16" s="79">
        <f t="shared" si="8"/>
        <v>2030</v>
      </c>
      <c r="BT16" s="79">
        <f t="shared" si="8"/>
        <v>2030</v>
      </c>
      <c r="BU16" s="79">
        <f t="shared" si="8"/>
        <v>2030</v>
      </c>
      <c r="BV16" s="79">
        <f t="shared" si="8"/>
        <v>2030</v>
      </c>
      <c r="BW16" s="79">
        <f t="shared" si="8"/>
        <v>2031</v>
      </c>
      <c r="BX16" s="79">
        <f t="shared" si="8"/>
        <v>2031</v>
      </c>
      <c r="BY16" s="79">
        <f t="shared" si="8"/>
        <v>2031</v>
      </c>
      <c r="BZ16" s="79">
        <f t="shared" si="8"/>
        <v>2031</v>
      </c>
      <c r="CA16" s="79">
        <f t="shared" si="8"/>
        <v>2031</v>
      </c>
      <c r="CB16" s="79">
        <f t="shared" si="8"/>
        <v>2031</v>
      </c>
      <c r="CC16" s="79">
        <f t="shared" si="8"/>
        <v>2031</v>
      </c>
      <c r="CD16" s="79">
        <f t="shared" si="8"/>
        <v>2031</v>
      </c>
      <c r="CE16" s="79">
        <f t="shared" si="8"/>
        <v>2031</v>
      </c>
      <c r="CF16" s="79">
        <f t="shared" si="8"/>
        <v>2031</v>
      </c>
      <c r="CG16" s="79">
        <f t="shared" si="8"/>
        <v>2031</v>
      </c>
      <c r="CH16" s="79">
        <f t="shared" si="8"/>
        <v>2031</v>
      </c>
      <c r="CI16" s="79">
        <f t="shared" si="8"/>
        <v>2032</v>
      </c>
      <c r="CJ16" s="79">
        <f t="shared" si="8"/>
        <v>2032</v>
      </c>
      <c r="CK16" s="79">
        <f t="shared" si="8"/>
        <v>2032</v>
      </c>
      <c r="CL16" s="79">
        <f t="shared" si="8"/>
        <v>2032</v>
      </c>
      <c r="CM16" s="79">
        <f t="shared" si="8"/>
        <v>2032</v>
      </c>
      <c r="CN16" s="79">
        <f t="shared" si="8"/>
        <v>2032</v>
      </c>
      <c r="CO16" s="79">
        <f t="shared" si="8"/>
        <v>2032</v>
      </c>
      <c r="CP16" s="79">
        <f t="shared" si="8"/>
        <v>2032</v>
      </c>
      <c r="CQ16" s="79">
        <f t="shared" si="8"/>
        <v>2032</v>
      </c>
      <c r="CR16" s="79">
        <f t="shared" si="8"/>
        <v>2032</v>
      </c>
      <c r="CS16" s="79">
        <f t="shared" si="8"/>
        <v>2032</v>
      </c>
      <c r="CT16" s="79">
        <f t="shared" si="8"/>
        <v>2032</v>
      </c>
      <c r="CU16" s="79">
        <f t="shared" si="8"/>
        <v>2033</v>
      </c>
      <c r="CV16" s="79">
        <f t="shared" si="8"/>
        <v>2033</v>
      </c>
      <c r="CW16" s="79">
        <f t="shared" si="8"/>
        <v>2033</v>
      </c>
      <c r="CX16" s="79">
        <f t="shared" si="8"/>
        <v>2033</v>
      </c>
      <c r="CY16" s="79">
        <f t="shared" si="8"/>
        <v>2033</v>
      </c>
      <c r="CZ16" s="79">
        <f t="shared" si="8"/>
        <v>2033</v>
      </c>
      <c r="DA16" s="79">
        <f t="shared" si="8"/>
        <v>2033</v>
      </c>
      <c r="DB16" s="79">
        <f t="shared" si="8"/>
        <v>2033</v>
      </c>
      <c r="DC16" s="79">
        <f t="shared" si="8"/>
        <v>2033</v>
      </c>
      <c r="DD16" s="79">
        <f t="shared" si="8"/>
        <v>2033</v>
      </c>
      <c r="DE16" s="79">
        <f t="shared" si="8"/>
        <v>2033</v>
      </c>
      <c r="DF16" s="79">
        <f t="shared" si="8"/>
        <v>2033</v>
      </c>
      <c r="DG16" s="79">
        <f t="shared" si="8"/>
        <v>2034</v>
      </c>
      <c r="DH16" s="79">
        <f t="shared" si="8"/>
        <v>2034</v>
      </c>
      <c r="DI16" s="79">
        <f t="shared" si="8"/>
        <v>2034</v>
      </c>
      <c r="DJ16" s="79">
        <f t="shared" si="8"/>
        <v>2034</v>
      </c>
      <c r="DK16" s="79">
        <f t="shared" si="8"/>
        <v>2034</v>
      </c>
      <c r="DL16" s="79">
        <f t="shared" si="8"/>
        <v>2034</v>
      </c>
      <c r="DM16" s="79">
        <f t="shared" si="8"/>
        <v>2034</v>
      </c>
      <c r="DN16" s="79">
        <f t="shared" si="8"/>
        <v>2034</v>
      </c>
      <c r="DO16" s="79">
        <f t="shared" si="8"/>
        <v>2034</v>
      </c>
      <c r="DP16" s="79">
        <f t="shared" si="8"/>
        <v>2034</v>
      </c>
      <c r="DQ16" s="79">
        <f t="shared" si="8"/>
        <v>2034</v>
      </c>
      <c r="DR16" s="79">
        <f t="shared" si="8"/>
        <v>2034</v>
      </c>
      <c r="DS16" s="79">
        <f t="shared" si="8"/>
        <v>2035</v>
      </c>
      <c r="DT16" s="79">
        <f t="shared" si="8"/>
        <v>2035</v>
      </c>
      <c r="DU16" s="79">
        <f t="shared" si="8"/>
        <v>2035</v>
      </c>
      <c r="DV16" s="79">
        <f t="shared" si="8"/>
        <v>2035</v>
      </c>
      <c r="DW16" s="79">
        <f t="shared" si="8"/>
        <v>2035</v>
      </c>
      <c r="DX16" s="79">
        <f t="shared" si="8"/>
        <v>2035</v>
      </c>
      <c r="DY16" s="79">
        <f t="shared" si="8"/>
        <v>2035</v>
      </c>
      <c r="DZ16" s="79">
        <f t="shared" si="8"/>
        <v>2035</v>
      </c>
      <c r="EA16" s="79">
        <f t="shared" si="8"/>
        <v>2035</v>
      </c>
      <c r="EB16" s="79">
        <f t="shared" si="8"/>
        <v>2035</v>
      </c>
      <c r="EC16" s="79">
        <f t="shared" si="8"/>
        <v>2035</v>
      </c>
      <c r="ED16" s="79">
        <f t="shared" si="8"/>
        <v>2035</v>
      </c>
    </row>
    <row r="17" ht="12.75" customHeight="1">
      <c r="A17" s="1"/>
      <c r="B17" s="95"/>
      <c r="C17" s="96" t="s">
        <v>78</v>
      </c>
      <c r="D17" s="93"/>
      <c r="E17" s="93"/>
      <c r="F17" s="93"/>
      <c r="G17" s="93"/>
      <c r="H17" s="93"/>
      <c r="I17" s="93"/>
      <c r="J17" s="93"/>
      <c r="K17" s="93"/>
      <c r="L17" s="93"/>
      <c r="M17" s="93"/>
      <c r="N17" s="93"/>
      <c r="O17" s="93"/>
      <c r="P17" s="93"/>
      <c r="Q17" s="93"/>
      <c r="R17" s="93"/>
      <c r="S17" s="93"/>
      <c r="T17" s="93"/>
      <c r="U17" s="93"/>
      <c r="V17" s="93"/>
      <c r="W17" s="93"/>
      <c r="X17" s="93"/>
      <c r="Y17" s="93"/>
      <c r="Z17" s="93"/>
      <c r="AA17" s="93"/>
      <c r="AB17" s="93"/>
      <c r="AC17" s="93"/>
      <c r="AD17" s="93"/>
      <c r="AE17" s="93"/>
      <c r="AF17" s="93"/>
      <c r="AG17" s="93"/>
      <c r="AH17" s="93"/>
      <c r="AI17" s="93"/>
      <c r="AJ17" s="93"/>
      <c r="AK17" s="93"/>
      <c r="AL17" s="93"/>
      <c r="AM17" s="93"/>
      <c r="AN17" s="93"/>
      <c r="AO17" s="93"/>
      <c r="AP17" s="93"/>
      <c r="AQ17" s="93"/>
      <c r="AR17" s="93"/>
      <c r="AS17" s="93"/>
      <c r="AT17" s="93"/>
      <c r="AU17" s="93"/>
      <c r="AV17" s="93"/>
      <c r="AW17" s="93"/>
      <c r="AX17" s="93"/>
      <c r="AY17" s="93"/>
      <c r="AZ17" s="93"/>
      <c r="BA17" s="93"/>
      <c r="BB17" s="93"/>
      <c r="BC17" s="93"/>
      <c r="BD17" s="93"/>
      <c r="BE17" s="93"/>
      <c r="BF17" s="93"/>
      <c r="BG17" s="93"/>
      <c r="BH17" s="93"/>
      <c r="BI17" s="93"/>
      <c r="BJ17" s="93"/>
      <c r="BK17" s="93"/>
      <c r="BL17" s="93"/>
      <c r="BM17" s="93"/>
      <c r="BN17" s="93"/>
      <c r="BO17" s="93"/>
      <c r="BP17" s="93"/>
      <c r="BQ17" s="93"/>
      <c r="BR17" s="93"/>
      <c r="BS17" s="93"/>
      <c r="BT17" s="93"/>
      <c r="BU17" s="93"/>
      <c r="BV17" s="93"/>
      <c r="BW17" s="93"/>
      <c r="BX17" s="93"/>
      <c r="BY17" s="93"/>
      <c r="BZ17" s="93"/>
      <c r="CA17" s="93"/>
      <c r="CB17" s="93"/>
      <c r="CC17" s="93"/>
      <c r="CD17" s="93"/>
      <c r="CE17" s="93"/>
      <c r="CF17" s="93"/>
      <c r="CG17" s="93"/>
      <c r="CH17" s="93"/>
      <c r="CI17" s="93"/>
      <c r="CJ17" s="93"/>
      <c r="CK17" s="93"/>
      <c r="CL17" s="93"/>
      <c r="CM17" s="93"/>
      <c r="CN17" s="93"/>
      <c r="CO17" s="93"/>
      <c r="CP17" s="93"/>
      <c r="CQ17" s="93"/>
      <c r="CR17" s="93"/>
      <c r="CS17" s="93"/>
      <c r="CT17" s="93"/>
      <c r="CU17" s="93"/>
      <c r="CV17" s="93"/>
      <c r="CW17" s="93"/>
      <c r="CX17" s="93"/>
      <c r="CY17" s="93"/>
      <c r="CZ17" s="93"/>
      <c r="DA17" s="93"/>
      <c r="DB17" s="93"/>
      <c r="DC17" s="93"/>
      <c r="DD17" s="93"/>
      <c r="DE17" s="93"/>
      <c r="DF17" s="93"/>
      <c r="DG17" s="93"/>
      <c r="DH17" s="93"/>
      <c r="DI17" s="93"/>
      <c r="DJ17" s="93"/>
      <c r="DK17" s="93"/>
      <c r="DL17" s="93"/>
      <c r="DM17" s="93"/>
      <c r="DN17" s="93"/>
      <c r="DO17" s="93"/>
      <c r="DP17" s="93"/>
      <c r="DQ17" s="93"/>
      <c r="DR17" s="94"/>
      <c r="DS17" s="94"/>
      <c r="DT17" s="94"/>
      <c r="DU17" s="94"/>
      <c r="DV17" s="94"/>
      <c r="DW17" s="94"/>
      <c r="DX17" s="94"/>
      <c r="DY17" s="94"/>
      <c r="DZ17" s="94"/>
      <c r="EA17" s="94"/>
      <c r="EB17" s="94"/>
      <c r="EC17" s="94"/>
      <c r="ED17" s="94"/>
    </row>
    <row r="18" ht="12.75" customHeight="1">
      <c r="A18" s="101"/>
      <c r="B18" s="97" t="s">
        <v>448</v>
      </c>
      <c r="C18" s="102">
        <f>DATE(Starting_Year,1,1)</f>
        <v>45658</v>
      </c>
      <c r="D18" s="103">
        <f t="shared" ref="D18:ED18" si="9">+EDATE(C18,1)</f>
        <v>45689</v>
      </c>
      <c r="E18" s="103">
        <f t="shared" si="9"/>
        <v>45717</v>
      </c>
      <c r="F18" s="103">
        <f t="shared" si="9"/>
        <v>45748</v>
      </c>
      <c r="G18" s="103">
        <f t="shared" si="9"/>
        <v>45778</v>
      </c>
      <c r="H18" s="103">
        <f t="shared" si="9"/>
        <v>45809</v>
      </c>
      <c r="I18" s="103">
        <f t="shared" si="9"/>
        <v>45839</v>
      </c>
      <c r="J18" s="103">
        <f t="shared" si="9"/>
        <v>45870</v>
      </c>
      <c r="K18" s="103">
        <f t="shared" si="9"/>
        <v>45901</v>
      </c>
      <c r="L18" s="103">
        <f t="shared" si="9"/>
        <v>45931</v>
      </c>
      <c r="M18" s="103">
        <f t="shared" si="9"/>
        <v>45962</v>
      </c>
      <c r="N18" s="103">
        <f t="shared" si="9"/>
        <v>45992</v>
      </c>
      <c r="O18" s="103">
        <f t="shared" si="9"/>
        <v>46023</v>
      </c>
      <c r="P18" s="103">
        <f t="shared" si="9"/>
        <v>46054</v>
      </c>
      <c r="Q18" s="103">
        <f t="shared" si="9"/>
        <v>46082</v>
      </c>
      <c r="R18" s="103">
        <f t="shared" si="9"/>
        <v>46113</v>
      </c>
      <c r="S18" s="103">
        <f t="shared" si="9"/>
        <v>46143</v>
      </c>
      <c r="T18" s="103">
        <f t="shared" si="9"/>
        <v>46174</v>
      </c>
      <c r="U18" s="103">
        <f t="shared" si="9"/>
        <v>46204</v>
      </c>
      <c r="V18" s="103">
        <f t="shared" si="9"/>
        <v>46235</v>
      </c>
      <c r="W18" s="103">
        <f t="shared" si="9"/>
        <v>46266</v>
      </c>
      <c r="X18" s="103">
        <f t="shared" si="9"/>
        <v>46296</v>
      </c>
      <c r="Y18" s="103">
        <f t="shared" si="9"/>
        <v>46327</v>
      </c>
      <c r="Z18" s="103">
        <f t="shared" si="9"/>
        <v>46357</v>
      </c>
      <c r="AA18" s="103">
        <f t="shared" si="9"/>
        <v>46388</v>
      </c>
      <c r="AB18" s="103">
        <f t="shared" si="9"/>
        <v>46419</v>
      </c>
      <c r="AC18" s="103">
        <f t="shared" si="9"/>
        <v>46447</v>
      </c>
      <c r="AD18" s="103">
        <f t="shared" si="9"/>
        <v>46478</v>
      </c>
      <c r="AE18" s="103">
        <f t="shared" si="9"/>
        <v>46508</v>
      </c>
      <c r="AF18" s="103">
        <f t="shared" si="9"/>
        <v>46539</v>
      </c>
      <c r="AG18" s="103">
        <f t="shared" si="9"/>
        <v>46569</v>
      </c>
      <c r="AH18" s="103">
        <f t="shared" si="9"/>
        <v>46600</v>
      </c>
      <c r="AI18" s="103">
        <f t="shared" si="9"/>
        <v>46631</v>
      </c>
      <c r="AJ18" s="103">
        <f t="shared" si="9"/>
        <v>46661</v>
      </c>
      <c r="AK18" s="103">
        <f t="shared" si="9"/>
        <v>46692</v>
      </c>
      <c r="AL18" s="103">
        <f t="shared" si="9"/>
        <v>46722</v>
      </c>
      <c r="AM18" s="103">
        <f t="shared" si="9"/>
        <v>46753</v>
      </c>
      <c r="AN18" s="103">
        <f t="shared" si="9"/>
        <v>46784</v>
      </c>
      <c r="AO18" s="103">
        <f t="shared" si="9"/>
        <v>46813</v>
      </c>
      <c r="AP18" s="103">
        <f t="shared" si="9"/>
        <v>46844</v>
      </c>
      <c r="AQ18" s="103">
        <f t="shared" si="9"/>
        <v>46874</v>
      </c>
      <c r="AR18" s="103">
        <f t="shared" si="9"/>
        <v>46905</v>
      </c>
      <c r="AS18" s="103">
        <f t="shared" si="9"/>
        <v>46935</v>
      </c>
      <c r="AT18" s="103">
        <f t="shared" si="9"/>
        <v>46966</v>
      </c>
      <c r="AU18" s="103">
        <f t="shared" si="9"/>
        <v>46997</v>
      </c>
      <c r="AV18" s="103">
        <f t="shared" si="9"/>
        <v>47027</v>
      </c>
      <c r="AW18" s="103">
        <f t="shared" si="9"/>
        <v>47058</v>
      </c>
      <c r="AX18" s="103">
        <f t="shared" si="9"/>
        <v>47088</v>
      </c>
      <c r="AY18" s="103">
        <f t="shared" si="9"/>
        <v>47119</v>
      </c>
      <c r="AZ18" s="103">
        <f t="shared" si="9"/>
        <v>47150</v>
      </c>
      <c r="BA18" s="103">
        <f t="shared" si="9"/>
        <v>47178</v>
      </c>
      <c r="BB18" s="103">
        <f t="shared" si="9"/>
        <v>47209</v>
      </c>
      <c r="BC18" s="103">
        <f t="shared" si="9"/>
        <v>47239</v>
      </c>
      <c r="BD18" s="103">
        <f t="shared" si="9"/>
        <v>47270</v>
      </c>
      <c r="BE18" s="103">
        <f t="shared" si="9"/>
        <v>47300</v>
      </c>
      <c r="BF18" s="103">
        <f t="shared" si="9"/>
        <v>47331</v>
      </c>
      <c r="BG18" s="103">
        <f t="shared" si="9"/>
        <v>47362</v>
      </c>
      <c r="BH18" s="103">
        <f t="shared" si="9"/>
        <v>47392</v>
      </c>
      <c r="BI18" s="103">
        <f t="shared" si="9"/>
        <v>47423</v>
      </c>
      <c r="BJ18" s="103">
        <f t="shared" si="9"/>
        <v>47453</v>
      </c>
      <c r="BK18" s="103">
        <f t="shared" si="9"/>
        <v>47484</v>
      </c>
      <c r="BL18" s="103">
        <f t="shared" si="9"/>
        <v>47515</v>
      </c>
      <c r="BM18" s="103">
        <f t="shared" si="9"/>
        <v>47543</v>
      </c>
      <c r="BN18" s="103">
        <f t="shared" si="9"/>
        <v>47574</v>
      </c>
      <c r="BO18" s="103">
        <f t="shared" si="9"/>
        <v>47604</v>
      </c>
      <c r="BP18" s="103">
        <f t="shared" si="9"/>
        <v>47635</v>
      </c>
      <c r="BQ18" s="103">
        <f t="shared" si="9"/>
        <v>47665</v>
      </c>
      <c r="BR18" s="103">
        <f t="shared" si="9"/>
        <v>47696</v>
      </c>
      <c r="BS18" s="103">
        <f t="shared" si="9"/>
        <v>47727</v>
      </c>
      <c r="BT18" s="103">
        <f t="shared" si="9"/>
        <v>47757</v>
      </c>
      <c r="BU18" s="103">
        <f t="shared" si="9"/>
        <v>47788</v>
      </c>
      <c r="BV18" s="103">
        <f t="shared" si="9"/>
        <v>47818</v>
      </c>
      <c r="BW18" s="103">
        <f t="shared" si="9"/>
        <v>47849</v>
      </c>
      <c r="BX18" s="103">
        <f t="shared" si="9"/>
        <v>47880</v>
      </c>
      <c r="BY18" s="103">
        <f t="shared" si="9"/>
        <v>47908</v>
      </c>
      <c r="BZ18" s="103">
        <f t="shared" si="9"/>
        <v>47939</v>
      </c>
      <c r="CA18" s="103">
        <f t="shared" si="9"/>
        <v>47969</v>
      </c>
      <c r="CB18" s="103">
        <f t="shared" si="9"/>
        <v>48000</v>
      </c>
      <c r="CC18" s="103">
        <f t="shared" si="9"/>
        <v>48030</v>
      </c>
      <c r="CD18" s="103">
        <f t="shared" si="9"/>
        <v>48061</v>
      </c>
      <c r="CE18" s="103">
        <f t="shared" si="9"/>
        <v>48092</v>
      </c>
      <c r="CF18" s="103">
        <f t="shared" si="9"/>
        <v>48122</v>
      </c>
      <c r="CG18" s="103">
        <f t="shared" si="9"/>
        <v>48153</v>
      </c>
      <c r="CH18" s="103">
        <f t="shared" si="9"/>
        <v>48183</v>
      </c>
      <c r="CI18" s="103">
        <f t="shared" si="9"/>
        <v>48214</v>
      </c>
      <c r="CJ18" s="103">
        <f t="shared" si="9"/>
        <v>48245</v>
      </c>
      <c r="CK18" s="103">
        <f t="shared" si="9"/>
        <v>48274</v>
      </c>
      <c r="CL18" s="103">
        <f t="shared" si="9"/>
        <v>48305</v>
      </c>
      <c r="CM18" s="103">
        <f t="shared" si="9"/>
        <v>48335</v>
      </c>
      <c r="CN18" s="103">
        <f t="shared" si="9"/>
        <v>48366</v>
      </c>
      <c r="CO18" s="103">
        <f t="shared" si="9"/>
        <v>48396</v>
      </c>
      <c r="CP18" s="103">
        <f t="shared" si="9"/>
        <v>48427</v>
      </c>
      <c r="CQ18" s="103">
        <f t="shared" si="9"/>
        <v>48458</v>
      </c>
      <c r="CR18" s="103">
        <f t="shared" si="9"/>
        <v>48488</v>
      </c>
      <c r="CS18" s="103">
        <f t="shared" si="9"/>
        <v>48519</v>
      </c>
      <c r="CT18" s="103">
        <f t="shared" si="9"/>
        <v>48549</v>
      </c>
      <c r="CU18" s="103">
        <f t="shared" si="9"/>
        <v>48580</v>
      </c>
      <c r="CV18" s="103">
        <f t="shared" si="9"/>
        <v>48611</v>
      </c>
      <c r="CW18" s="103">
        <f t="shared" si="9"/>
        <v>48639</v>
      </c>
      <c r="CX18" s="103">
        <f t="shared" si="9"/>
        <v>48670</v>
      </c>
      <c r="CY18" s="103">
        <f t="shared" si="9"/>
        <v>48700</v>
      </c>
      <c r="CZ18" s="103">
        <f t="shared" si="9"/>
        <v>48731</v>
      </c>
      <c r="DA18" s="103">
        <f t="shared" si="9"/>
        <v>48761</v>
      </c>
      <c r="DB18" s="103">
        <f t="shared" si="9"/>
        <v>48792</v>
      </c>
      <c r="DC18" s="103">
        <f t="shared" si="9"/>
        <v>48823</v>
      </c>
      <c r="DD18" s="103">
        <f t="shared" si="9"/>
        <v>48853</v>
      </c>
      <c r="DE18" s="103">
        <f t="shared" si="9"/>
        <v>48884</v>
      </c>
      <c r="DF18" s="103">
        <f t="shared" si="9"/>
        <v>48914</v>
      </c>
      <c r="DG18" s="103">
        <f t="shared" si="9"/>
        <v>48945</v>
      </c>
      <c r="DH18" s="103">
        <f t="shared" si="9"/>
        <v>48976</v>
      </c>
      <c r="DI18" s="103">
        <f t="shared" si="9"/>
        <v>49004</v>
      </c>
      <c r="DJ18" s="103">
        <f t="shared" si="9"/>
        <v>49035</v>
      </c>
      <c r="DK18" s="103">
        <f t="shared" si="9"/>
        <v>49065</v>
      </c>
      <c r="DL18" s="103">
        <f t="shared" si="9"/>
        <v>49096</v>
      </c>
      <c r="DM18" s="103">
        <f t="shared" si="9"/>
        <v>49126</v>
      </c>
      <c r="DN18" s="103">
        <f t="shared" si="9"/>
        <v>49157</v>
      </c>
      <c r="DO18" s="103">
        <f t="shared" si="9"/>
        <v>49188</v>
      </c>
      <c r="DP18" s="103">
        <f t="shared" si="9"/>
        <v>49218</v>
      </c>
      <c r="DQ18" s="103">
        <f t="shared" si="9"/>
        <v>49249</v>
      </c>
      <c r="DR18" s="104">
        <f t="shared" si="9"/>
        <v>49279</v>
      </c>
      <c r="DS18" s="104">
        <f t="shared" si="9"/>
        <v>49310</v>
      </c>
      <c r="DT18" s="104">
        <f t="shared" si="9"/>
        <v>49341</v>
      </c>
      <c r="DU18" s="104">
        <f t="shared" si="9"/>
        <v>49369</v>
      </c>
      <c r="DV18" s="104">
        <f t="shared" si="9"/>
        <v>49400</v>
      </c>
      <c r="DW18" s="104">
        <f t="shared" si="9"/>
        <v>49430</v>
      </c>
      <c r="DX18" s="104">
        <f t="shared" si="9"/>
        <v>49461</v>
      </c>
      <c r="DY18" s="104">
        <f t="shared" si="9"/>
        <v>49491</v>
      </c>
      <c r="DZ18" s="104">
        <f t="shared" si="9"/>
        <v>49522</v>
      </c>
      <c r="EA18" s="104">
        <f t="shared" si="9"/>
        <v>49553</v>
      </c>
      <c r="EB18" s="104">
        <f t="shared" si="9"/>
        <v>49583</v>
      </c>
      <c r="EC18" s="104">
        <f t="shared" si="9"/>
        <v>49614</v>
      </c>
      <c r="ED18" s="104">
        <f t="shared" si="9"/>
        <v>49644</v>
      </c>
    </row>
    <row r="19" ht="12.75" customHeight="1">
      <c r="A19" s="177"/>
      <c r="B19" s="458" t="s">
        <v>449</v>
      </c>
      <c r="C19" s="561">
        <f>Revenue!N17*Assumptions!$C$31</f>
        <v>0</v>
      </c>
      <c r="D19" s="561">
        <f>Revenue!O17*Assumptions!$C$31</f>
        <v>0</v>
      </c>
      <c r="E19" s="561">
        <f>Revenue!P17*Assumptions!$C$31</f>
        <v>0</v>
      </c>
      <c r="F19" s="561">
        <f>Revenue!Q17*Assumptions!$C$31</f>
        <v>0</v>
      </c>
      <c r="G19" s="561">
        <f>Revenue!R17*Assumptions!$C$31</f>
        <v>0</v>
      </c>
      <c r="H19" s="561">
        <f>Revenue!S17*Assumptions!$C$31</f>
        <v>0</v>
      </c>
      <c r="I19" s="561">
        <f>Revenue!T17*Assumptions!$C$31</f>
        <v>0</v>
      </c>
      <c r="J19" s="561">
        <f>Revenue!U17*Assumptions!$C$31</f>
        <v>0</v>
      </c>
      <c r="K19" s="561">
        <f>Revenue!V17*Assumptions!$C$31</f>
        <v>0</v>
      </c>
      <c r="L19" s="561">
        <f>Revenue!W17*Assumptions!$C$31</f>
        <v>0</v>
      </c>
      <c r="M19" s="561">
        <f>Revenue!X17*Assumptions!$C$31</f>
        <v>0</v>
      </c>
      <c r="N19" s="561">
        <f>Revenue!Y17*Assumptions!$C$31</f>
        <v>0</v>
      </c>
      <c r="O19" s="561">
        <f>Revenue!Z17*Assumptions!$C$31</f>
        <v>0</v>
      </c>
      <c r="P19" s="561">
        <f>Revenue!AA17*Assumptions!$C$31</f>
        <v>0</v>
      </c>
      <c r="Q19" s="561">
        <f>Revenue!AB17*Assumptions!$C$31</f>
        <v>0</v>
      </c>
      <c r="R19" s="561">
        <f>Revenue!AC17*Assumptions!$C$31</f>
        <v>0</v>
      </c>
      <c r="S19" s="561">
        <f>Revenue!AD17*Assumptions!$C$31</f>
        <v>0</v>
      </c>
      <c r="T19" s="561">
        <f>Revenue!AE17*Assumptions!$C$31</f>
        <v>0</v>
      </c>
      <c r="U19" s="561">
        <f>Revenue!AF17*Assumptions!$C$31</f>
        <v>0</v>
      </c>
      <c r="V19" s="561">
        <f>Revenue!AG17*Assumptions!$C$31</f>
        <v>0</v>
      </c>
      <c r="W19" s="561">
        <f>Revenue!AH17*Assumptions!$C$31</f>
        <v>0</v>
      </c>
      <c r="X19" s="561">
        <f>Revenue!AI17*Assumptions!$C$31</f>
        <v>0</v>
      </c>
      <c r="Y19" s="561">
        <f>Revenue!AJ17*Assumptions!$C$31</f>
        <v>0</v>
      </c>
      <c r="Z19" s="561">
        <f>Revenue!AK17*Assumptions!$C$31</f>
        <v>0</v>
      </c>
      <c r="AA19" s="561">
        <f>Revenue!AL17*Assumptions!$C$31</f>
        <v>17500</v>
      </c>
      <c r="AB19" s="561">
        <f>Revenue!AM17*Assumptions!$C$31</f>
        <v>17500</v>
      </c>
      <c r="AC19" s="561">
        <f>Revenue!AN17*Assumptions!$C$31</f>
        <v>17500</v>
      </c>
      <c r="AD19" s="561">
        <f>Revenue!AO17*Assumptions!$C$31</f>
        <v>17500</v>
      </c>
      <c r="AE19" s="561">
        <f>Revenue!AP17*Assumptions!$C$31</f>
        <v>17500</v>
      </c>
      <c r="AF19" s="561">
        <f>Revenue!AQ17*Assumptions!$C$31</f>
        <v>17500</v>
      </c>
      <c r="AG19" s="561">
        <f>Revenue!AR17*Assumptions!$C$31</f>
        <v>17500</v>
      </c>
      <c r="AH19" s="561">
        <f>Revenue!AS17*Assumptions!$C$31</f>
        <v>17500</v>
      </c>
      <c r="AI19" s="561">
        <f>Revenue!AT17*Assumptions!$C$31</f>
        <v>17500</v>
      </c>
      <c r="AJ19" s="561">
        <f>Revenue!AU17*Assumptions!$C$31</f>
        <v>17500</v>
      </c>
      <c r="AK19" s="561">
        <f>Revenue!AV17*Assumptions!$C$31</f>
        <v>17500</v>
      </c>
      <c r="AL19" s="561">
        <f>Revenue!AW17*Assumptions!$C$31</f>
        <v>17500</v>
      </c>
      <c r="AM19" s="561">
        <f>Revenue!AX17*Assumptions!$C$31</f>
        <v>52500</v>
      </c>
      <c r="AN19" s="561">
        <f>Revenue!AY17*Assumptions!$C$31</f>
        <v>52500</v>
      </c>
      <c r="AO19" s="561">
        <f>Revenue!AZ17*Assumptions!$C$31</f>
        <v>52500</v>
      </c>
      <c r="AP19" s="561">
        <f>Revenue!BA17*Assumptions!$C$31</f>
        <v>52500</v>
      </c>
      <c r="AQ19" s="561">
        <f>Revenue!BB17*Assumptions!$C$31</f>
        <v>52500</v>
      </c>
      <c r="AR19" s="561">
        <f>Revenue!BC17*Assumptions!$C$31</f>
        <v>52500</v>
      </c>
      <c r="AS19" s="561">
        <f>Revenue!BD17*Assumptions!$C$31</f>
        <v>52500</v>
      </c>
      <c r="AT19" s="561">
        <f>Revenue!BE17*Assumptions!$C$31</f>
        <v>52500</v>
      </c>
      <c r="AU19" s="561">
        <f>Revenue!BF17*Assumptions!$C$31</f>
        <v>52500</v>
      </c>
      <c r="AV19" s="561">
        <f>Revenue!BG17*Assumptions!$C$31</f>
        <v>52500</v>
      </c>
      <c r="AW19" s="561">
        <f>Revenue!BH17*Assumptions!$C$31</f>
        <v>52500</v>
      </c>
      <c r="AX19" s="561">
        <f>Revenue!BI17*Assumptions!$C$31</f>
        <v>52500</v>
      </c>
      <c r="AY19" s="561">
        <f>Revenue!BJ17*Assumptions!$C$31</f>
        <v>100800</v>
      </c>
      <c r="AZ19" s="561">
        <f>Revenue!BK17*Assumptions!$C$31</f>
        <v>100800</v>
      </c>
      <c r="BA19" s="561">
        <f>Revenue!BL17*Assumptions!$C$31</f>
        <v>100800</v>
      </c>
      <c r="BB19" s="561">
        <f>Revenue!BM17*Assumptions!$C$31</f>
        <v>100800</v>
      </c>
      <c r="BC19" s="561">
        <f>Revenue!BN17*Assumptions!$C$31</f>
        <v>100800</v>
      </c>
      <c r="BD19" s="561">
        <f>Revenue!BO17*Assumptions!$C$31</f>
        <v>100800</v>
      </c>
      <c r="BE19" s="561">
        <f>Revenue!BP17*Assumptions!$C$31</f>
        <v>100800</v>
      </c>
      <c r="BF19" s="561">
        <f>Revenue!BQ17*Assumptions!$C$31</f>
        <v>100800</v>
      </c>
      <c r="BG19" s="561">
        <f>Revenue!BR17*Assumptions!$C$31</f>
        <v>100800</v>
      </c>
      <c r="BH19" s="561">
        <f>Revenue!BS17*Assumptions!$C$31</f>
        <v>100800</v>
      </c>
      <c r="BI19" s="561">
        <f>Revenue!BT17*Assumptions!$C$31</f>
        <v>100800</v>
      </c>
      <c r="BJ19" s="561">
        <f>Revenue!BU17*Assumptions!$C$31</f>
        <v>100800</v>
      </c>
      <c r="BK19" s="561">
        <f>Revenue!BV17*Assumptions!$C$31</f>
        <v>166320</v>
      </c>
      <c r="BL19" s="561">
        <f>Revenue!BW17*Assumptions!$C$31</f>
        <v>166320</v>
      </c>
      <c r="BM19" s="561">
        <f>Revenue!BX17*Assumptions!$C$31</f>
        <v>166320</v>
      </c>
      <c r="BN19" s="561">
        <f>Revenue!BY17*Assumptions!$C$31</f>
        <v>166320</v>
      </c>
      <c r="BO19" s="561">
        <f>Revenue!BZ17*Assumptions!$C$31</f>
        <v>166320</v>
      </c>
      <c r="BP19" s="561">
        <f>Revenue!CA17*Assumptions!$C$31</f>
        <v>166320</v>
      </c>
      <c r="BQ19" s="561">
        <f>Revenue!CB17*Assumptions!$C$31</f>
        <v>166320</v>
      </c>
      <c r="BR19" s="561">
        <f>Revenue!CC17*Assumptions!$C$31</f>
        <v>166320</v>
      </c>
      <c r="BS19" s="561">
        <f>Revenue!CD17*Assumptions!$C$31</f>
        <v>166320</v>
      </c>
      <c r="BT19" s="561">
        <f>Revenue!CE17*Assumptions!$C$31</f>
        <v>166320</v>
      </c>
      <c r="BU19" s="561">
        <f>Revenue!CF17*Assumptions!$C$31</f>
        <v>166320</v>
      </c>
      <c r="BV19" s="561">
        <f>Revenue!CG17*Assumptions!$C$31</f>
        <v>166320</v>
      </c>
      <c r="BW19" s="561">
        <f>Revenue!CH17*Assumptions!$C$31</f>
        <v>254016</v>
      </c>
      <c r="BX19" s="561">
        <f>Revenue!CI17*Assumptions!$C$31</f>
        <v>254016</v>
      </c>
      <c r="BY19" s="561">
        <f>Revenue!CJ17*Assumptions!$C$31</f>
        <v>254016</v>
      </c>
      <c r="BZ19" s="561">
        <f>Revenue!CK17*Assumptions!$C$31</f>
        <v>254016</v>
      </c>
      <c r="CA19" s="561">
        <f>Revenue!CL17*Assumptions!$C$31</f>
        <v>254016</v>
      </c>
      <c r="CB19" s="561">
        <f>Revenue!CM17*Assumptions!$C$31</f>
        <v>254016</v>
      </c>
      <c r="CC19" s="561">
        <f>Revenue!CN17*Assumptions!$C$31</f>
        <v>254016</v>
      </c>
      <c r="CD19" s="561">
        <f>Revenue!CO17*Assumptions!$C$31</f>
        <v>254016</v>
      </c>
      <c r="CE19" s="561">
        <f>Revenue!CP17*Assumptions!$C$31</f>
        <v>254016</v>
      </c>
      <c r="CF19" s="561">
        <f>Revenue!CQ17*Assumptions!$C$31</f>
        <v>254016</v>
      </c>
      <c r="CG19" s="561">
        <f>Revenue!CR17*Assumptions!$C$31</f>
        <v>254016</v>
      </c>
      <c r="CH19" s="561">
        <f>Revenue!CS17*Assumptions!$C$31</f>
        <v>254016</v>
      </c>
      <c r="CI19" s="561">
        <f>Revenue!CT17*Assumptions!$C$31</f>
        <v>370137.6</v>
      </c>
      <c r="CJ19" s="561">
        <f>Revenue!CU17*Assumptions!$C$31</f>
        <v>370137.6</v>
      </c>
      <c r="CK19" s="561">
        <f>Revenue!CV17*Assumptions!$C$31</f>
        <v>370137.6</v>
      </c>
      <c r="CL19" s="561">
        <f>Revenue!CW17*Assumptions!$C$31</f>
        <v>370137.6</v>
      </c>
      <c r="CM19" s="561">
        <f>Revenue!CX17*Assumptions!$C$31</f>
        <v>370137.6</v>
      </c>
      <c r="CN19" s="561">
        <f>Revenue!CY17*Assumptions!$C$31</f>
        <v>370137.6</v>
      </c>
      <c r="CO19" s="561">
        <f>Revenue!CZ17*Assumptions!$C$31</f>
        <v>370137.6</v>
      </c>
      <c r="CP19" s="561">
        <f>Revenue!DA17*Assumptions!$C$31</f>
        <v>370137.6</v>
      </c>
      <c r="CQ19" s="561">
        <f>Revenue!DB17*Assumptions!$C$31</f>
        <v>370137.6</v>
      </c>
      <c r="CR19" s="561">
        <f>Revenue!DC17*Assumptions!$C$31</f>
        <v>370137.6</v>
      </c>
      <c r="CS19" s="561">
        <f>Revenue!DD17*Assumptions!$C$31</f>
        <v>370137.6</v>
      </c>
      <c r="CT19" s="561">
        <f>Revenue!DE17*Assumptions!$C$31</f>
        <v>370137.6</v>
      </c>
      <c r="CU19" s="561">
        <f>Revenue!DF17*Assumptions!$C$31</f>
        <v>522547.2</v>
      </c>
      <c r="CV19" s="561">
        <f>Revenue!DG17*Assumptions!$C$31</f>
        <v>522547.2</v>
      </c>
      <c r="CW19" s="561">
        <f>Revenue!DH17*Assumptions!$C$31</f>
        <v>522547.2</v>
      </c>
      <c r="CX19" s="561">
        <f>Revenue!DI17*Assumptions!$C$31</f>
        <v>522547.2</v>
      </c>
      <c r="CY19" s="561">
        <f>Revenue!DJ17*Assumptions!$C$31</f>
        <v>522547.2</v>
      </c>
      <c r="CZ19" s="561">
        <f>Revenue!DK17*Assumptions!$C$31</f>
        <v>522547.2</v>
      </c>
      <c r="DA19" s="561">
        <f>Revenue!DL17*Assumptions!$C$31</f>
        <v>522547.2</v>
      </c>
      <c r="DB19" s="561">
        <f>Revenue!DM17*Assumptions!$C$31</f>
        <v>522547.2</v>
      </c>
      <c r="DC19" s="561">
        <f>Revenue!DN17*Assumptions!$C$31</f>
        <v>522547.2</v>
      </c>
      <c r="DD19" s="561">
        <f>Revenue!DO17*Assumptions!$C$31</f>
        <v>522547.2</v>
      </c>
      <c r="DE19" s="561">
        <f>Revenue!DP17*Assumptions!$C$31</f>
        <v>522547.2</v>
      </c>
      <c r="DF19" s="561">
        <f>Revenue!DQ17*Assumptions!$C$31</f>
        <v>522547.2</v>
      </c>
      <c r="DG19" s="561">
        <f>Revenue!DR17*Assumptions!$C$31</f>
        <v>721115.136</v>
      </c>
      <c r="DH19" s="561">
        <f>Revenue!DS17*Assumptions!$C$31</f>
        <v>721115.136</v>
      </c>
      <c r="DI19" s="561">
        <f>Revenue!DT17*Assumptions!$C$31</f>
        <v>721115.136</v>
      </c>
      <c r="DJ19" s="561">
        <f>Revenue!DU17*Assumptions!$C$31</f>
        <v>721115.136</v>
      </c>
      <c r="DK19" s="561">
        <f>Revenue!DV17*Assumptions!$C$31</f>
        <v>721115.136</v>
      </c>
      <c r="DL19" s="561">
        <f>Revenue!DW17*Assumptions!$C$31</f>
        <v>721115.136</v>
      </c>
      <c r="DM19" s="561">
        <f>Revenue!DX17*Assumptions!$C$31</f>
        <v>721115.136</v>
      </c>
      <c r="DN19" s="561">
        <f>Revenue!DY17*Assumptions!$C$31</f>
        <v>721115.136</v>
      </c>
      <c r="DO19" s="561">
        <f>Revenue!DZ17*Assumptions!$C$31</f>
        <v>721115.136</v>
      </c>
      <c r="DP19" s="561">
        <f>Revenue!EA17*Assumptions!$C$31</f>
        <v>721115.136</v>
      </c>
      <c r="DQ19" s="561">
        <f>Revenue!EB17*Assumptions!$C$31</f>
        <v>721115.136</v>
      </c>
      <c r="DR19" s="561">
        <f>Revenue!EC17*Assumptions!$C$31</f>
        <v>721115.136</v>
      </c>
      <c r="DS19" s="561">
        <f>Revenue!ED17*Assumptions!$C$31</f>
        <v>978208.3584</v>
      </c>
      <c r="DT19" s="561">
        <f>Revenue!EE17*Assumptions!$C$31</f>
        <v>978208.3584</v>
      </c>
      <c r="DU19" s="561">
        <f>Revenue!EF17*Assumptions!$C$31</f>
        <v>978208.3584</v>
      </c>
      <c r="DV19" s="561">
        <f>Revenue!EG17*Assumptions!$C$31</f>
        <v>978208.3584</v>
      </c>
      <c r="DW19" s="561">
        <f>Revenue!EH17*Assumptions!$C$31</f>
        <v>978208.3584</v>
      </c>
      <c r="DX19" s="561">
        <f>Revenue!EI17*Assumptions!$C$31</f>
        <v>978208.3584</v>
      </c>
      <c r="DY19" s="561">
        <f>Revenue!EJ17*Assumptions!$C$31</f>
        <v>978208.3584</v>
      </c>
      <c r="DZ19" s="561">
        <f>Revenue!EK17*Assumptions!$C$31</f>
        <v>978208.3584</v>
      </c>
      <c r="EA19" s="561">
        <f>Revenue!EL17*Assumptions!$C$31</f>
        <v>978208.3584</v>
      </c>
      <c r="EB19" s="561">
        <f>Revenue!EM17*Assumptions!$C$31</f>
        <v>978208.3584</v>
      </c>
      <c r="EC19" s="561">
        <f>Revenue!EN17*Assumptions!$C$31</f>
        <v>978208.3584</v>
      </c>
      <c r="ED19" s="561">
        <f>Revenue!EO17*Assumptions!$C$31</f>
        <v>978208.3584</v>
      </c>
    </row>
    <row r="20" ht="12.75" customHeight="1">
      <c r="A20" s="1"/>
      <c r="B20" s="562"/>
      <c r="C20" s="189"/>
      <c r="D20" s="189"/>
      <c r="E20" s="189"/>
      <c r="F20" s="189"/>
      <c r="G20" s="189"/>
      <c r="H20" s="189"/>
      <c r="I20" s="189"/>
      <c r="J20" s="189"/>
      <c r="K20" s="189"/>
      <c r="L20" s="189"/>
      <c r="M20" s="189"/>
      <c r="N20" s="189"/>
      <c r="O20" s="189"/>
      <c r="P20" s="189"/>
      <c r="Q20" s="189"/>
      <c r="R20" s="189"/>
      <c r="S20" s="189"/>
      <c r="T20" s="189"/>
      <c r="U20" s="189"/>
      <c r="V20" s="189"/>
      <c r="W20" s="189"/>
      <c r="X20" s="189"/>
      <c r="Y20" s="189"/>
      <c r="Z20" s="189"/>
      <c r="AA20" s="189"/>
      <c r="AB20" s="189"/>
      <c r="AC20" s="189"/>
      <c r="AD20" s="189"/>
      <c r="AE20" s="189"/>
      <c r="AF20" s="189"/>
      <c r="AG20" s="189"/>
      <c r="AH20" s="189"/>
      <c r="AI20" s="189"/>
      <c r="AJ20" s="189"/>
      <c r="AK20" s="189"/>
      <c r="AL20" s="189"/>
      <c r="AM20" s="189"/>
      <c r="AN20" s="189"/>
      <c r="AO20" s="189"/>
      <c r="AP20" s="189"/>
      <c r="AQ20" s="189"/>
      <c r="AR20" s="189"/>
      <c r="AS20" s="189"/>
      <c r="AT20" s="189"/>
      <c r="AU20" s="189"/>
      <c r="AV20" s="189"/>
      <c r="AW20" s="189"/>
      <c r="AX20" s="189"/>
      <c r="AY20" s="189"/>
      <c r="AZ20" s="189"/>
      <c r="BA20" s="189"/>
      <c r="BB20" s="189"/>
      <c r="BC20" s="189"/>
      <c r="BD20" s="189"/>
      <c r="BE20" s="189"/>
      <c r="BF20" s="189"/>
      <c r="BG20" s="189"/>
      <c r="BH20" s="189"/>
      <c r="BI20" s="189"/>
      <c r="BJ20" s="189"/>
      <c r="BK20" s="189"/>
      <c r="BL20" s="189"/>
      <c r="BM20" s="189"/>
      <c r="BN20" s="189"/>
      <c r="BO20" s="189"/>
      <c r="BP20" s="189"/>
      <c r="BQ20" s="189"/>
      <c r="BR20" s="189"/>
      <c r="BS20" s="189"/>
      <c r="BT20" s="189"/>
      <c r="BU20" s="189"/>
      <c r="BV20" s="189"/>
      <c r="BW20" s="189"/>
      <c r="BX20" s="189"/>
      <c r="BY20" s="189"/>
      <c r="BZ20" s="189"/>
      <c r="CA20" s="189"/>
      <c r="CB20" s="189"/>
      <c r="CC20" s="189"/>
      <c r="CD20" s="189"/>
      <c r="CE20" s="189"/>
      <c r="CF20" s="189"/>
      <c r="CG20" s="189"/>
      <c r="CH20" s="189"/>
      <c r="CI20" s="189"/>
      <c r="CJ20" s="189"/>
      <c r="CK20" s="189"/>
      <c r="CL20" s="189"/>
      <c r="CM20" s="189"/>
      <c r="CN20" s="189"/>
      <c r="CO20" s="189"/>
      <c r="CP20" s="189"/>
      <c r="CQ20" s="189"/>
      <c r="CR20" s="189"/>
      <c r="CS20" s="189"/>
      <c r="CT20" s="189"/>
      <c r="CU20" s="189"/>
      <c r="CV20" s="189"/>
      <c r="CW20" s="189"/>
      <c r="CX20" s="189"/>
      <c r="CY20" s="189"/>
      <c r="CZ20" s="189"/>
      <c r="DA20" s="189"/>
      <c r="DB20" s="189"/>
      <c r="DC20" s="189"/>
      <c r="DD20" s="189"/>
      <c r="DE20" s="189"/>
      <c r="DF20" s="189"/>
      <c r="DG20" s="189"/>
      <c r="DH20" s="189"/>
      <c r="DI20" s="189"/>
      <c r="DJ20" s="189"/>
      <c r="DK20" s="189"/>
      <c r="DL20" s="189"/>
      <c r="DM20" s="189"/>
      <c r="DN20" s="189"/>
      <c r="DO20" s="189"/>
      <c r="DP20" s="189"/>
      <c r="DQ20" s="189"/>
      <c r="DR20" s="563"/>
      <c r="DS20" s="563"/>
      <c r="DT20" s="563"/>
      <c r="DU20" s="563"/>
      <c r="DV20" s="563"/>
      <c r="DW20" s="563"/>
      <c r="DX20" s="563"/>
      <c r="DY20" s="563"/>
      <c r="DZ20" s="563"/>
      <c r="EA20" s="563"/>
      <c r="EB20" s="563"/>
      <c r="EC20" s="563"/>
      <c r="ED20" s="563"/>
    </row>
    <row r="21" ht="12.75" customHeight="1">
      <c r="A21" s="1"/>
      <c r="B21" s="562" t="s">
        <v>347</v>
      </c>
      <c r="C21" s="189">
        <f>Assumptions!$C$20</f>
        <v>3000</v>
      </c>
      <c r="D21" s="189">
        <f>Assumptions!$C$20</f>
        <v>3000</v>
      </c>
      <c r="E21" s="189">
        <f>Assumptions!$C$20</f>
        <v>3000</v>
      </c>
      <c r="F21" s="189">
        <f>Assumptions!$C$20</f>
        <v>3000</v>
      </c>
      <c r="G21" s="189">
        <f>Assumptions!$C$20</f>
        <v>3000</v>
      </c>
      <c r="H21" s="189">
        <f>Assumptions!$C$20</f>
        <v>3000</v>
      </c>
      <c r="I21" s="189">
        <f>Assumptions!$C$20</f>
        <v>3000</v>
      </c>
      <c r="J21" s="189">
        <f>Assumptions!$C$20</f>
        <v>3000</v>
      </c>
      <c r="K21" s="189">
        <f>Assumptions!$C$20</f>
        <v>3000</v>
      </c>
      <c r="L21" s="189">
        <f>Assumptions!$C$20</f>
        <v>3000</v>
      </c>
      <c r="M21" s="189">
        <f>Assumptions!$C$20</f>
        <v>3000</v>
      </c>
      <c r="N21" s="189">
        <f>Assumptions!$C$20</f>
        <v>3000</v>
      </c>
      <c r="O21" s="189">
        <f>Assumptions!$C$20</f>
        <v>3000</v>
      </c>
      <c r="P21" s="189">
        <f>Assumptions!$C$20</f>
        <v>3000</v>
      </c>
      <c r="Q21" s="189">
        <f>Assumptions!$C$20</f>
        <v>3000</v>
      </c>
      <c r="R21" s="189">
        <f>Assumptions!$C$20</f>
        <v>3000</v>
      </c>
      <c r="S21" s="189">
        <f>Assumptions!$C$20</f>
        <v>3000</v>
      </c>
      <c r="T21" s="189">
        <f>Assumptions!$C$20</f>
        <v>3000</v>
      </c>
      <c r="U21" s="189">
        <f>Assumptions!$C$20</f>
        <v>3000</v>
      </c>
      <c r="V21" s="189">
        <f>Assumptions!$C$20</f>
        <v>3000</v>
      </c>
      <c r="W21" s="189">
        <f>Assumptions!$C$20</f>
        <v>3000</v>
      </c>
      <c r="X21" s="189">
        <f>Assumptions!$C$20</f>
        <v>3000</v>
      </c>
      <c r="Y21" s="189">
        <f>Assumptions!$C$20</f>
        <v>3000</v>
      </c>
      <c r="Z21" s="189">
        <f>Assumptions!$C$20</f>
        <v>3000</v>
      </c>
      <c r="AA21" s="189">
        <f>Assumptions!$C$20</f>
        <v>3000</v>
      </c>
      <c r="AB21" s="189">
        <f>Assumptions!$C$20</f>
        <v>3000</v>
      </c>
      <c r="AC21" s="189">
        <f>Assumptions!$C$20</f>
        <v>3000</v>
      </c>
      <c r="AD21" s="189">
        <f>Assumptions!$C$20</f>
        <v>3000</v>
      </c>
      <c r="AE21" s="189">
        <f>Assumptions!$C$20</f>
        <v>3000</v>
      </c>
      <c r="AF21" s="189">
        <f>Assumptions!$C$20</f>
        <v>3000</v>
      </c>
      <c r="AG21" s="189">
        <f>Assumptions!$C$20</f>
        <v>3000</v>
      </c>
      <c r="AH21" s="189">
        <f>Assumptions!$C$20</f>
        <v>3000</v>
      </c>
      <c r="AI21" s="189">
        <f>Assumptions!$C$20</f>
        <v>3000</v>
      </c>
      <c r="AJ21" s="189">
        <f>Assumptions!$C$20</f>
        <v>3000</v>
      </c>
      <c r="AK21" s="189">
        <f>Assumptions!$C$20</f>
        <v>3000</v>
      </c>
      <c r="AL21" s="189">
        <f>Assumptions!$C$20</f>
        <v>3000</v>
      </c>
      <c r="AM21" s="189">
        <f>Assumptions!$C$20</f>
        <v>3000</v>
      </c>
      <c r="AN21" s="189">
        <f>Assumptions!$C$20</f>
        <v>3000</v>
      </c>
      <c r="AO21" s="189">
        <f>Assumptions!$C$20</f>
        <v>3000</v>
      </c>
      <c r="AP21" s="189">
        <f>Assumptions!$C$20</f>
        <v>3000</v>
      </c>
      <c r="AQ21" s="189">
        <f>Assumptions!$C$20</f>
        <v>3000</v>
      </c>
      <c r="AR21" s="189">
        <f>Assumptions!$C$20</f>
        <v>3000</v>
      </c>
      <c r="AS21" s="189">
        <f>Assumptions!$C$20</f>
        <v>3000</v>
      </c>
      <c r="AT21" s="189">
        <f>Assumptions!$C$20</f>
        <v>3000</v>
      </c>
      <c r="AU21" s="189">
        <f>Assumptions!$C$20</f>
        <v>3000</v>
      </c>
      <c r="AV21" s="189">
        <f>Assumptions!$C$20</f>
        <v>3000</v>
      </c>
      <c r="AW21" s="189">
        <f>Assumptions!$C$20</f>
        <v>3000</v>
      </c>
      <c r="AX21" s="189">
        <f>Assumptions!$C$20</f>
        <v>3000</v>
      </c>
      <c r="AY21" s="189">
        <f>Assumptions!$C$20</f>
        <v>3000</v>
      </c>
      <c r="AZ21" s="189">
        <f>Assumptions!$C$20</f>
        <v>3000</v>
      </c>
      <c r="BA21" s="189">
        <f>Assumptions!$C$20</f>
        <v>3000</v>
      </c>
      <c r="BB21" s="189">
        <f>Assumptions!$C$20</f>
        <v>3000</v>
      </c>
      <c r="BC21" s="189">
        <f>Assumptions!$C$20</f>
        <v>3000</v>
      </c>
      <c r="BD21" s="189">
        <f>Assumptions!$C$20</f>
        <v>3000</v>
      </c>
      <c r="BE21" s="189">
        <f>Assumptions!$C$20</f>
        <v>3000</v>
      </c>
      <c r="BF21" s="189">
        <f>Assumptions!$C$20</f>
        <v>3000</v>
      </c>
      <c r="BG21" s="189">
        <f>Assumptions!$C$20</f>
        <v>3000</v>
      </c>
      <c r="BH21" s="189">
        <f>Assumptions!$C$20</f>
        <v>3000</v>
      </c>
      <c r="BI21" s="189">
        <f>Assumptions!$C$20</f>
        <v>3000</v>
      </c>
      <c r="BJ21" s="189">
        <f>Assumptions!$C$20</f>
        <v>3000</v>
      </c>
      <c r="BK21" s="189">
        <f>Assumptions!$C$20</f>
        <v>3000</v>
      </c>
      <c r="BL21" s="189">
        <f>Assumptions!$C$20</f>
        <v>3000</v>
      </c>
      <c r="BM21" s="189">
        <f>Assumptions!$C$20</f>
        <v>3000</v>
      </c>
      <c r="BN21" s="189">
        <f>Assumptions!$C$20</f>
        <v>3000</v>
      </c>
      <c r="BO21" s="189">
        <f>Assumptions!$C$20</f>
        <v>3000</v>
      </c>
      <c r="BP21" s="189">
        <f>Assumptions!$C$20</f>
        <v>3000</v>
      </c>
      <c r="BQ21" s="189">
        <f>Assumptions!$C$20</f>
        <v>3000</v>
      </c>
      <c r="BR21" s="189">
        <f>Assumptions!$C$20</f>
        <v>3000</v>
      </c>
      <c r="BS21" s="189">
        <f>Assumptions!$C$20</f>
        <v>3000</v>
      </c>
      <c r="BT21" s="189">
        <f>Assumptions!$C$20</f>
        <v>3000</v>
      </c>
      <c r="BU21" s="189">
        <f>Assumptions!$C$20</f>
        <v>3000</v>
      </c>
      <c r="BV21" s="189">
        <f>Assumptions!$C$20</f>
        <v>3000</v>
      </c>
      <c r="BW21" s="189">
        <f>Assumptions!$C$20</f>
        <v>3000</v>
      </c>
      <c r="BX21" s="189">
        <f>Assumptions!$C$20</f>
        <v>3000</v>
      </c>
      <c r="BY21" s="189">
        <f>Assumptions!$C$20</f>
        <v>3000</v>
      </c>
      <c r="BZ21" s="189">
        <f>Assumptions!$C$20</f>
        <v>3000</v>
      </c>
      <c r="CA21" s="189">
        <f>Assumptions!$C$20</f>
        <v>3000</v>
      </c>
      <c r="CB21" s="189">
        <f>Assumptions!$C$20</f>
        <v>3000</v>
      </c>
      <c r="CC21" s="189">
        <f>Assumptions!$C$20</f>
        <v>3000</v>
      </c>
      <c r="CD21" s="189">
        <f>Assumptions!$C$20</f>
        <v>3000</v>
      </c>
      <c r="CE21" s="189">
        <f>Assumptions!$C$20</f>
        <v>3000</v>
      </c>
      <c r="CF21" s="189">
        <f>Assumptions!$C$20</f>
        <v>3000</v>
      </c>
      <c r="CG21" s="189">
        <f>Assumptions!$C$20</f>
        <v>3000</v>
      </c>
      <c r="CH21" s="189">
        <f>Assumptions!$C$20</f>
        <v>3000</v>
      </c>
      <c r="CI21" s="189">
        <f>Assumptions!$C$20</f>
        <v>3000</v>
      </c>
      <c r="CJ21" s="189">
        <f>Assumptions!$C$20</f>
        <v>3000</v>
      </c>
      <c r="CK21" s="189">
        <f>Assumptions!$C$20</f>
        <v>3000</v>
      </c>
      <c r="CL21" s="189">
        <f>Assumptions!$C$20</f>
        <v>3000</v>
      </c>
      <c r="CM21" s="189">
        <f>Assumptions!$C$20</f>
        <v>3000</v>
      </c>
      <c r="CN21" s="189">
        <f>Assumptions!$C$20</f>
        <v>3000</v>
      </c>
      <c r="CO21" s="189">
        <f>Assumptions!$C$20</f>
        <v>3000</v>
      </c>
      <c r="CP21" s="189">
        <f>Assumptions!$C$20</f>
        <v>3000</v>
      </c>
      <c r="CQ21" s="189">
        <f>Assumptions!$C$20</f>
        <v>3000</v>
      </c>
      <c r="CR21" s="189">
        <f>Assumptions!$C$20</f>
        <v>3000</v>
      </c>
      <c r="CS21" s="189">
        <f>Assumptions!$C$20</f>
        <v>3000</v>
      </c>
      <c r="CT21" s="189">
        <f>Assumptions!$C$20</f>
        <v>3000</v>
      </c>
      <c r="CU21" s="189">
        <f>Assumptions!$C$20</f>
        <v>3000</v>
      </c>
      <c r="CV21" s="189">
        <f>Assumptions!$C$20</f>
        <v>3000</v>
      </c>
      <c r="CW21" s="189">
        <f>Assumptions!$C$20</f>
        <v>3000</v>
      </c>
      <c r="CX21" s="189">
        <f>Assumptions!$C$20</f>
        <v>3000</v>
      </c>
      <c r="CY21" s="189">
        <f>Assumptions!$C$20</f>
        <v>3000</v>
      </c>
      <c r="CZ21" s="189">
        <f>Assumptions!$C$20</f>
        <v>3000</v>
      </c>
      <c r="DA21" s="189">
        <f>Assumptions!$C$20</f>
        <v>3000</v>
      </c>
      <c r="DB21" s="189">
        <f>Assumptions!$C$20</f>
        <v>3000</v>
      </c>
      <c r="DC21" s="189">
        <f>Assumptions!$C$20</f>
        <v>3000</v>
      </c>
      <c r="DD21" s="189">
        <f>Assumptions!$C$20</f>
        <v>3000</v>
      </c>
      <c r="DE21" s="189">
        <f>Assumptions!$C$20</f>
        <v>3000</v>
      </c>
      <c r="DF21" s="189">
        <f>Assumptions!$C$20</f>
        <v>3000</v>
      </c>
      <c r="DG21" s="189">
        <f>Assumptions!$C$20</f>
        <v>3000</v>
      </c>
      <c r="DH21" s="189">
        <f>Assumptions!$C$20</f>
        <v>3000</v>
      </c>
      <c r="DI21" s="189">
        <f>Assumptions!$C$20</f>
        <v>3000</v>
      </c>
      <c r="DJ21" s="189">
        <f>Assumptions!$C$20</f>
        <v>3000</v>
      </c>
      <c r="DK21" s="189">
        <f>Assumptions!$C$20</f>
        <v>3000</v>
      </c>
      <c r="DL21" s="189">
        <f>Assumptions!$C$20</f>
        <v>3000</v>
      </c>
      <c r="DM21" s="189">
        <f>Assumptions!$C$20</f>
        <v>3000</v>
      </c>
      <c r="DN21" s="189">
        <f>Assumptions!$C$20</f>
        <v>3000</v>
      </c>
      <c r="DO21" s="189">
        <f>Assumptions!$C$20</f>
        <v>3000</v>
      </c>
      <c r="DP21" s="189">
        <f>Assumptions!$C$20</f>
        <v>3000</v>
      </c>
      <c r="DQ21" s="189">
        <f>Assumptions!$C$20</f>
        <v>3000</v>
      </c>
      <c r="DR21" s="189">
        <f>Assumptions!$C$20</f>
        <v>3000</v>
      </c>
      <c r="DS21" s="189">
        <f>Assumptions!$C$20</f>
        <v>3000</v>
      </c>
      <c r="DT21" s="189">
        <f>Assumptions!$C$20</f>
        <v>3000</v>
      </c>
      <c r="DU21" s="189">
        <f>Assumptions!$C$20</f>
        <v>3000</v>
      </c>
      <c r="DV21" s="189">
        <f>Assumptions!$C$20</f>
        <v>3000</v>
      </c>
      <c r="DW21" s="189">
        <f>Assumptions!$C$20</f>
        <v>3000</v>
      </c>
      <c r="DX21" s="189">
        <f>Assumptions!$C$20</f>
        <v>3000</v>
      </c>
      <c r="DY21" s="189">
        <f>Assumptions!$C$20</f>
        <v>3000</v>
      </c>
      <c r="DZ21" s="189">
        <f>Assumptions!$C$20</f>
        <v>3000</v>
      </c>
      <c r="EA21" s="189">
        <f>Assumptions!$C$20</f>
        <v>3000</v>
      </c>
      <c r="EB21" s="189">
        <f>Assumptions!$C$20</f>
        <v>3000</v>
      </c>
      <c r="EC21" s="189">
        <f>Assumptions!$C$20</f>
        <v>3000</v>
      </c>
      <c r="ED21" s="189">
        <f>Assumptions!$C$20</f>
        <v>3000</v>
      </c>
    </row>
    <row r="22" ht="12.75" customHeight="1">
      <c r="A22" s="1"/>
      <c r="B22" s="562" t="s">
        <v>348</v>
      </c>
      <c r="C22" s="189">
        <f>Assumptions!$C$21</f>
        <v>9500</v>
      </c>
      <c r="D22" s="189">
        <f>Assumptions!$C$21</f>
        <v>9500</v>
      </c>
      <c r="E22" s="189">
        <f>Assumptions!$C$21</f>
        <v>9500</v>
      </c>
      <c r="F22" s="189">
        <f>Assumptions!$C$21</f>
        <v>9500</v>
      </c>
      <c r="G22" s="189">
        <f>Assumptions!$C$21</f>
        <v>9500</v>
      </c>
      <c r="H22" s="189">
        <f>Assumptions!$C$21</f>
        <v>9500</v>
      </c>
      <c r="I22" s="189">
        <f>Assumptions!$C$21</f>
        <v>9500</v>
      </c>
      <c r="J22" s="189">
        <f>Assumptions!$C$21</f>
        <v>9500</v>
      </c>
      <c r="K22" s="189">
        <f>Assumptions!$C$21</f>
        <v>9500</v>
      </c>
      <c r="L22" s="189">
        <f>Assumptions!$C$21</f>
        <v>9500</v>
      </c>
      <c r="M22" s="189">
        <f>Assumptions!$C$21</f>
        <v>9500</v>
      </c>
      <c r="N22" s="189">
        <f>Assumptions!$C$21</f>
        <v>9500</v>
      </c>
      <c r="O22" s="189">
        <f>Assumptions!$C$21</f>
        <v>9500</v>
      </c>
      <c r="P22" s="189">
        <f>Assumptions!$C$21</f>
        <v>9500</v>
      </c>
      <c r="Q22" s="189">
        <f>Assumptions!$C$21</f>
        <v>9500</v>
      </c>
      <c r="R22" s="189">
        <f>Assumptions!$C$21</f>
        <v>9500</v>
      </c>
      <c r="S22" s="189">
        <f>Assumptions!$C$21</f>
        <v>9500</v>
      </c>
      <c r="T22" s="189">
        <f>Assumptions!$C$21</f>
        <v>9500</v>
      </c>
      <c r="U22" s="189">
        <f>Assumptions!$C$21</f>
        <v>9500</v>
      </c>
      <c r="V22" s="189">
        <f>Assumptions!$C$21</f>
        <v>9500</v>
      </c>
      <c r="W22" s="189">
        <f>Assumptions!$C$21</f>
        <v>9500</v>
      </c>
      <c r="X22" s="189">
        <f>Assumptions!$C$21</f>
        <v>9500</v>
      </c>
      <c r="Y22" s="189">
        <f>Assumptions!$C$21</f>
        <v>9500</v>
      </c>
      <c r="Z22" s="189">
        <f>Assumptions!$C$21</f>
        <v>9500</v>
      </c>
      <c r="AA22" s="189">
        <f>Assumptions!$C$21</f>
        <v>9500</v>
      </c>
      <c r="AB22" s="189">
        <f>Assumptions!$C$21</f>
        <v>9500</v>
      </c>
      <c r="AC22" s="189">
        <f>Assumptions!$C$21</f>
        <v>9500</v>
      </c>
      <c r="AD22" s="189">
        <f>Assumptions!$C$21</f>
        <v>9500</v>
      </c>
      <c r="AE22" s="189">
        <f>Assumptions!$C$21</f>
        <v>9500</v>
      </c>
      <c r="AF22" s="189">
        <f>Assumptions!$C$21</f>
        <v>9500</v>
      </c>
      <c r="AG22" s="189">
        <f>Assumptions!$C$21</f>
        <v>9500</v>
      </c>
      <c r="AH22" s="189">
        <f>Assumptions!$C$21</f>
        <v>9500</v>
      </c>
      <c r="AI22" s="189">
        <f>Assumptions!$C$21</f>
        <v>9500</v>
      </c>
      <c r="AJ22" s="189">
        <f>Assumptions!$C$21</f>
        <v>9500</v>
      </c>
      <c r="AK22" s="189">
        <f>Assumptions!$C$21</f>
        <v>9500</v>
      </c>
      <c r="AL22" s="189">
        <f>Assumptions!$C$21</f>
        <v>9500</v>
      </c>
      <c r="AM22" s="189">
        <f>Assumptions!$C$21</f>
        <v>9500</v>
      </c>
      <c r="AN22" s="189">
        <f>Assumptions!$C$21</f>
        <v>9500</v>
      </c>
      <c r="AO22" s="189">
        <f>Assumptions!$C$21</f>
        <v>9500</v>
      </c>
      <c r="AP22" s="189">
        <f>Assumptions!$C$21</f>
        <v>9500</v>
      </c>
      <c r="AQ22" s="189">
        <f>Assumptions!$C$21</f>
        <v>9500</v>
      </c>
      <c r="AR22" s="189">
        <f>Assumptions!$C$21</f>
        <v>9500</v>
      </c>
      <c r="AS22" s="189">
        <f>Assumptions!$C$21</f>
        <v>9500</v>
      </c>
      <c r="AT22" s="189">
        <f>Assumptions!$C$21</f>
        <v>9500</v>
      </c>
      <c r="AU22" s="189">
        <f>Assumptions!$C$21</f>
        <v>9500</v>
      </c>
      <c r="AV22" s="189">
        <f>Assumptions!$C$21</f>
        <v>9500</v>
      </c>
      <c r="AW22" s="189">
        <f>Assumptions!$C$21</f>
        <v>9500</v>
      </c>
      <c r="AX22" s="189">
        <f>Assumptions!$C$21</f>
        <v>9500</v>
      </c>
      <c r="AY22" s="189">
        <f>Assumptions!$C$21</f>
        <v>9500</v>
      </c>
      <c r="AZ22" s="189">
        <f>Assumptions!$C$21</f>
        <v>9500</v>
      </c>
      <c r="BA22" s="189">
        <f>Assumptions!$C$21</f>
        <v>9500</v>
      </c>
      <c r="BB22" s="189">
        <f>Assumptions!$C$21</f>
        <v>9500</v>
      </c>
      <c r="BC22" s="189">
        <f>Assumptions!$C$21</f>
        <v>9500</v>
      </c>
      <c r="BD22" s="189">
        <f>Assumptions!$C$21</f>
        <v>9500</v>
      </c>
      <c r="BE22" s="189">
        <f>Assumptions!$C$21</f>
        <v>9500</v>
      </c>
      <c r="BF22" s="189">
        <f>Assumptions!$C$21</f>
        <v>9500</v>
      </c>
      <c r="BG22" s="189">
        <f>Assumptions!$C$21</f>
        <v>9500</v>
      </c>
      <c r="BH22" s="189">
        <f>Assumptions!$C$21</f>
        <v>9500</v>
      </c>
      <c r="BI22" s="189">
        <f>Assumptions!$C$21</f>
        <v>9500</v>
      </c>
      <c r="BJ22" s="189">
        <f>Assumptions!$C$21</f>
        <v>9500</v>
      </c>
      <c r="BK22" s="189">
        <f>Assumptions!$C$21</f>
        <v>9500</v>
      </c>
      <c r="BL22" s="189">
        <f>Assumptions!$C$21</f>
        <v>9500</v>
      </c>
      <c r="BM22" s="189">
        <f>Assumptions!$C$21</f>
        <v>9500</v>
      </c>
      <c r="BN22" s="189">
        <f>Assumptions!$C$21</f>
        <v>9500</v>
      </c>
      <c r="BO22" s="189">
        <f>Assumptions!$C$21</f>
        <v>9500</v>
      </c>
      <c r="BP22" s="189">
        <f>Assumptions!$C$21</f>
        <v>9500</v>
      </c>
      <c r="BQ22" s="189">
        <f>Assumptions!$C$21</f>
        <v>9500</v>
      </c>
      <c r="BR22" s="189">
        <f>Assumptions!$C$21</f>
        <v>9500</v>
      </c>
      <c r="BS22" s="189">
        <f>Assumptions!$C$21</f>
        <v>9500</v>
      </c>
      <c r="BT22" s="189">
        <f>Assumptions!$C$21</f>
        <v>9500</v>
      </c>
      <c r="BU22" s="189">
        <f>Assumptions!$C$21</f>
        <v>9500</v>
      </c>
      <c r="BV22" s="189">
        <f>Assumptions!$C$21</f>
        <v>9500</v>
      </c>
      <c r="BW22" s="189">
        <f>Assumptions!$C$21</f>
        <v>9500</v>
      </c>
      <c r="BX22" s="189">
        <f>Assumptions!$C$21</f>
        <v>9500</v>
      </c>
      <c r="BY22" s="189">
        <f>Assumptions!$C$21</f>
        <v>9500</v>
      </c>
      <c r="BZ22" s="189">
        <f>Assumptions!$C$21</f>
        <v>9500</v>
      </c>
      <c r="CA22" s="189">
        <f>Assumptions!$C$21</f>
        <v>9500</v>
      </c>
      <c r="CB22" s="189">
        <f>Assumptions!$C$21</f>
        <v>9500</v>
      </c>
      <c r="CC22" s="189">
        <f>Assumptions!$C$21</f>
        <v>9500</v>
      </c>
      <c r="CD22" s="189">
        <f>Assumptions!$C$21</f>
        <v>9500</v>
      </c>
      <c r="CE22" s="189">
        <f>Assumptions!$C$21</f>
        <v>9500</v>
      </c>
      <c r="CF22" s="189">
        <f>Assumptions!$C$21</f>
        <v>9500</v>
      </c>
      <c r="CG22" s="189">
        <f>Assumptions!$C$21</f>
        <v>9500</v>
      </c>
      <c r="CH22" s="189">
        <f>Assumptions!$C$21</f>
        <v>9500</v>
      </c>
      <c r="CI22" s="189">
        <f>Assumptions!$C$21</f>
        <v>9500</v>
      </c>
      <c r="CJ22" s="189">
        <f>Assumptions!$C$21</f>
        <v>9500</v>
      </c>
      <c r="CK22" s="189">
        <f>Assumptions!$C$21</f>
        <v>9500</v>
      </c>
      <c r="CL22" s="189">
        <f>Assumptions!$C$21</f>
        <v>9500</v>
      </c>
      <c r="CM22" s="189">
        <f>Assumptions!$C$21</f>
        <v>9500</v>
      </c>
      <c r="CN22" s="189">
        <f>Assumptions!$C$21</f>
        <v>9500</v>
      </c>
      <c r="CO22" s="189">
        <f>Assumptions!$C$21</f>
        <v>9500</v>
      </c>
      <c r="CP22" s="189">
        <f>Assumptions!$C$21</f>
        <v>9500</v>
      </c>
      <c r="CQ22" s="189">
        <f>Assumptions!$C$21</f>
        <v>9500</v>
      </c>
      <c r="CR22" s="189">
        <f>Assumptions!$C$21</f>
        <v>9500</v>
      </c>
      <c r="CS22" s="189">
        <f>Assumptions!$C$21</f>
        <v>9500</v>
      </c>
      <c r="CT22" s="189">
        <f>Assumptions!$C$21</f>
        <v>9500</v>
      </c>
      <c r="CU22" s="189">
        <f>Assumptions!$C$21</f>
        <v>9500</v>
      </c>
      <c r="CV22" s="189">
        <f>Assumptions!$C$21</f>
        <v>9500</v>
      </c>
      <c r="CW22" s="189">
        <f>Assumptions!$C$21</f>
        <v>9500</v>
      </c>
      <c r="CX22" s="189">
        <f>Assumptions!$C$21</f>
        <v>9500</v>
      </c>
      <c r="CY22" s="189">
        <f>Assumptions!$C$21</f>
        <v>9500</v>
      </c>
      <c r="CZ22" s="189">
        <f>Assumptions!$C$21</f>
        <v>9500</v>
      </c>
      <c r="DA22" s="189">
        <f>Assumptions!$C$21</f>
        <v>9500</v>
      </c>
      <c r="DB22" s="189">
        <f>Assumptions!$C$21</f>
        <v>9500</v>
      </c>
      <c r="DC22" s="189">
        <f>Assumptions!$C$21</f>
        <v>9500</v>
      </c>
      <c r="DD22" s="189">
        <f>Assumptions!$C$21</f>
        <v>9500</v>
      </c>
      <c r="DE22" s="189">
        <f>Assumptions!$C$21</f>
        <v>9500</v>
      </c>
      <c r="DF22" s="189">
        <f>Assumptions!$C$21</f>
        <v>9500</v>
      </c>
      <c r="DG22" s="189">
        <f>Assumptions!$C$21</f>
        <v>9500</v>
      </c>
      <c r="DH22" s="189">
        <f>Assumptions!$C$21</f>
        <v>9500</v>
      </c>
      <c r="DI22" s="189">
        <f>Assumptions!$C$21</f>
        <v>9500</v>
      </c>
      <c r="DJ22" s="189">
        <f>Assumptions!$C$21</f>
        <v>9500</v>
      </c>
      <c r="DK22" s="189">
        <f>Assumptions!$C$21</f>
        <v>9500</v>
      </c>
      <c r="DL22" s="189">
        <f>Assumptions!$C$21</f>
        <v>9500</v>
      </c>
      <c r="DM22" s="189">
        <f>Assumptions!$C$21</f>
        <v>9500</v>
      </c>
      <c r="DN22" s="189">
        <f>Assumptions!$C$21</f>
        <v>9500</v>
      </c>
      <c r="DO22" s="189">
        <f>Assumptions!$C$21</f>
        <v>9500</v>
      </c>
      <c r="DP22" s="189">
        <f>Assumptions!$C$21</f>
        <v>9500</v>
      </c>
      <c r="DQ22" s="189">
        <f>Assumptions!$C$21</f>
        <v>9500</v>
      </c>
      <c r="DR22" s="189">
        <f>Assumptions!$C$21</f>
        <v>9500</v>
      </c>
      <c r="DS22" s="189">
        <f>Assumptions!$C$21</f>
        <v>9500</v>
      </c>
      <c r="DT22" s="189">
        <f>Assumptions!$C$21</f>
        <v>9500</v>
      </c>
      <c r="DU22" s="189">
        <f>Assumptions!$C$21</f>
        <v>9500</v>
      </c>
      <c r="DV22" s="189">
        <f>Assumptions!$C$21</f>
        <v>9500</v>
      </c>
      <c r="DW22" s="189">
        <f>Assumptions!$C$21</f>
        <v>9500</v>
      </c>
      <c r="DX22" s="189">
        <f>Assumptions!$C$21</f>
        <v>9500</v>
      </c>
      <c r="DY22" s="189">
        <f>Assumptions!$C$21</f>
        <v>9500</v>
      </c>
      <c r="DZ22" s="189">
        <f>Assumptions!$C$21</f>
        <v>9500</v>
      </c>
      <c r="EA22" s="189">
        <f>Assumptions!$C$21</f>
        <v>9500</v>
      </c>
      <c r="EB22" s="189">
        <f>Assumptions!$C$21</f>
        <v>9500</v>
      </c>
      <c r="EC22" s="189">
        <f>Assumptions!$C$21</f>
        <v>9500</v>
      </c>
      <c r="ED22" s="189">
        <f>Assumptions!$C$21</f>
        <v>9500</v>
      </c>
    </row>
    <row r="23" ht="12.75" customHeight="1">
      <c r="A23" s="1"/>
      <c r="B23" s="562" t="s">
        <v>349</v>
      </c>
      <c r="C23" s="189">
        <f>Assumptions!$C$22</f>
        <v>1250</v>
      </c>
      <c r="D23" s="189">
        <f>Assumptions!$C$22</f>
        <v>1250</v>
      </c>
      <c r="E23" s="189">
        <f>Assumptions!$C$22</f>
        <v>1250</v>
      </c>
      <c r="F23" s="189">
        <f>Assumptions!$C$22</f>
        <v>1250</v>
      </c>
      <c r="G23" s="189">
        <f>Assumptions!$C$22</f>
        <v>1250</v>
      </c>
      <c r="H23" s="189">
        <f>Assumptions!$C$22</f>
        <v>1250</v>
      </c>
      <c r="I23" s="189">
        <f>Assumptions!$C$22</f>
        <v>1250</v>
      </c>
      <c r="J23" s="189">
        <f>Assumptions!$C$22</f>
        <v>1250</v>
      </c>
      <c r="K23" s="189">
        <f>Assumptions!$C$22</f>
        <v>1250</v>
      </c>
      <c r="L23" s="189">
        <f>Assumptions!$C$22</f>
        <v>1250</v>
      </c>
      <c r="M23" s="189">
        <f>Assumptions!$C$22</f>
        <v>1250</v>
      </c>
      <c r="N23" s="189">
        <f>Assumptions!$C$22</f>
        <v>1250</v>
      </c>
      <c r="O23" s="189">
        <f>Assumptions!$C$22</f>
        <v>1250</v>
      </c>
      <c r="P23" s="189">
        <f>Assumptions!$C$22</f>
        <v>1250</v>
      </c>
      <c r="Q23" s="189">
        <f>Assumptions!$C$22</f>
        <v>1250</v>
      </c>
      <c r="R23" s="189">
        <f>Assumptions!$C$22</f>
        <v>1250</v>
      </c>
      <c r="S23" s="189">
        <f>Assumptions!$C$22</f>
        <v>1250</v>
      </c>
      <c r="T23" s="189">
        <f>Assumptions!$C$22</f>
        <v>1250</v>
      </c>
      <c r="U23" s="189">
        <f>Assumptions!$C$22</f>
        <v>1250</v>
      </c>
      <c r="V23" s="189">
        <f>Assumptions!$C$22</f>
        <v>1250</v>
      </c>
      <c r="W23" s="189">
        <f>Assumptions!$C$22</f>
        <v>1250</v>
      </c>
      <c r="X23" s="189">
        <f>Assumptions!$C$22</f>
        <v>1250</v>
      </c>
      <c r="Y23" s="189">
        <f>Assumptions!$C$22</f>
        <v>1250</v>
      </c>
      <c r="Z23" s="189">
        <f>Assumptions!$C$22</f>
        <v>1250</v>
      </c>
      <c r="AA23" s="189">
        <f>Assumptions!$C$22</f>
        <v>1250</v>
      </c>
      <c r="AB23" s="189">
        <f>Assumptions!$C$22</f>
        <v>1250</v>
      </c>
      <c r="AC23" s="189">
        <f>Assumptions!$C$22</f>
        <v>1250</v>
      </c>
      <c r="AD23" s="189">
        <f>Assumptions!$C$22</f>
        <v>1250</v>
      </c>
      <c r="AE23" s="189">
        <f>Assumptions!$C$22</f>
        <v>1250</v>
      </c>
      <c r="AF23" s="189">
        <f>Assumptions!$C$22</f>
        <v>1250</v>
      </c>
      <c r="AG23" s="189">
        <f>Assumptions!$C$22</f>
        <v>1250</v>
      </c>
      <c r="AH23" s="189">
        <f>Assumptions!$C$22</f>
        <v>1250</v>
      </c>
      <c r="AI23" s="189">
        <f>Assumptions!$C$22</f>
        <v>1250</v>
      </c>
      <c r="AJ23" s="189">
        <f>Assumptions!$C$22</f>
        <v>1250</v>
      </c>
      <c r="AK23" s="189">
        <f>Assumptions!$C$22</f>
        <v>1250</v>
      </c>
      <c r="AL23" s="189">
        <f>Assumptions!$C$22</f>
        <v>1250</v>
      </c>
      <c r="AM23" s="189">
        <f>Assumptions!$C$22</f>
        <v>1250</v>
      </c>
      <c r="AN23" s="189">
        <f>Assumptions!$C$22</f>
        <v>1250</v>
      </c>
      <c r="AO23" s="189">
        <f>Assumptions!$C$22</f>
        <v>1250</v>
      </c>
      <c r="AP23" s="189">
        <f>Assumptions!$C$22</f>
        <v>1250</v>
      </c>
      <c r="AQ23" s="189">
        <f>Assumptions!$C$22</f>
        <v>1250</v>
      </c>
      <c r="AR23" s="189">
        <f>Assumptions!$C$22</f>
        <v>1250</v>
      </c>
      <c r="AS23" s="189">
        <f>Assumptions!$C$22</f>
        <v>1250</v>
      </c>
      <c r="AT23" s="189">
        <f>Assumptions!$C$22</f>
        <v>1250</v>
      </c>
      <c r="AU23" s="189">
        <f>Assumptions!$C$22</f>
        <v>1250</v>
      </c>
      <c r="AV23" s="189">
        <f>Assumptions!$C$22</f>
        <v>1250</v>
      </c>
      <c r="AW23" s="189">
        <f>Assumptions!$C$22</f>
        <v>1250</v>
      </c>
      <c r="AX23" s="189">
        <f>Assumptions!$C$22</f>
        <v>1250</v>
      </c>
      <c r="AY23" s="189">
        <f>Assumptions!$C$22</f>
        <v>1250</v>
      </c>
      <c r="AZ23" s="189">
        <f>Assumptions!$C$22</f>
        <v>1250</v>
      </c>
      <c r="BA23" s="189">
        <f>Assumptions!$C$22</f>
        <v>1250</v>
      </c>
      <c r="BB23" s="189">
        <f>Assumptions!$C$22</f>
        <v>1250</v>
      </c>
      <c r="BC23" s="189">
        <f>Assumptions!$C$22</f>
        <v>1250</v>
      </c>
      <c r="BD23" s="189">
        <f>Assumptions!$C$22</f>
        <v>1250</v>
      </c>
      <c r="BE23" s="189">
        <f>Assumptions!$C$22</f>
        <v>1250</v>
      </c>
      <c r="BF23" s="189">
        <f>Assumptions!$C$22</f>
        <v>1250</v>
      </c>
      <c r="BG23" s="189">
        <f>Assumptions!$C$22</f>
        <v>1250</v>
      </c>
      <c r="BH23" s="189">
        <f>Assumptions!$C$22</f>
        <v>1250</v>
      </c>
      <c r="BI23" s="189">
        <f>Assumptions!$C$22</f>
        <v>1250</v>
      </c>
      <c r="BJ23" s="189">
        <f>Assumptions!$C$22</f>
        <v>1250</v>
      </c>
      <c r="BK23" s="189">
        <f>Assumptions!$C$22</f>
        <v>1250</v>
      </c>
      <c r="BL23" s="189">
        <f>Assumptions!$C$22</f>
        <v>1250</v>
      </c>
      <c r="BM23" s="189">
        <f>Assumptions!$C$22</f>
        <v>1250</v>
      </c>
      <c r="BN23" s="189">
        <f>Assumptions!$C$22</f>
        <v>1250</v>
      </c>
      <c r="BO23" s="189">
        <f>Assumptions!$C$22</f>
        <v>1250</v>
      </c>
      <c r="BP23" s="189">
        <f>Assumptions!$C$22</f>
        <v>1250</v>
      </c>
      <c r="BQ23" s="189">
        <f>Assumptions!$C$22</f>
        <v>1250</v>
      </c>
      <c r="BR23" s="189">
        <f>Assumptions!$C$22</f>
        <v>1250</v>
      </c>
      <c r="BS23" s="189">
        <f>Assumptions!$C$22</f>
        <v>1250</v>
      </c>
      <c r="BT23" s="189">
        <f>Assumptions!$C$22</f>
        <v>1250</v>
      </c>
      <c r="BU23" s="189">
        <f>Assumptions!$C$22</f>
        <v>1250</v>
      </c>
      <c r="BV23" s="189">
        <f>Assumptions!$C$22</f>
        <v>1250</v>
      </c>
      <c r="BW23" s="189">
        <f>Assumptions!$C$22</f>
        <v>1250</v>
      </c>
      <c r="BX23" s="189">
        <f>Assumptions!$C$22</f>
        <v>1250</v>
      </c>
      <c r="BY23" s="189">
        <f>Assumptions!$C$22</f>
        <v>1250</v>
      </c>
      <c r="BZ23" s="189">
        <f>Assumptions!$C$22</f>
        <v>1250</v>
      </c>
      <c r="CA23" s="189">
        <f>Assumptions!$C$22</f>
        <v>1250</v>
      </c>
      <c r="CB23" s="189">
        <f>Assumptions!$C$22</f>
        <v>1250</v>
      </c>
      <c r="CC23" s="189">
        <f>Assumptions!$C$22</f>
        <v>1250</v>
      </c>
      <c r="CD23" s="189">
        <f>Assumptions!$C$22</f>
        <v>1250</v>
      </c>
      <c r="CE23" s="189">
        <f>Assumptions!$C$22</f>
        <v>1250</v>
      </c>
      <c r="CF23" s="189">
        <f>Assumptions!$C$22</f>
        <v>1250</v>
      </c>
      <c r="CG23" s="189">
        <f>Assumptions!$C$22</f>
        <v>1250</v>
      </c>
      <c r="CH23" s="189">
        <f>Assumptions!$C$22</f>
        <v>1250</v>
      </c>
      <c r="CI23" s="189">
        <f>Assumptions!$C$22</f>
        <v>1250</v>
      </c>
      <c r="CJ23" s="189">
        <f>Assumptions!$C$22</f>
        <v>1250</v>
      </c>
      <c r="CK23" s="189">
        <f>Assumptions!$C$22</f>
        <v>1250</v>
      </c>
      <c r="CL23" s="189">
        <f>Assumptions!$C$22</f>
        <v>1250</v>
      </c>
      <c r="CM23" s="189">
        <f>Assumptions!$C$22</f>
        <v>1250</v>
      </c>
      <c r="CN23" s="189">
        <f>Assumptions!$C$22</f>
        <v>1250</v>
      </c>
      <c r="CO23" s="189">
        <f>Assumptions!$C$22</f>
        <v>1250</v>
      </c>
      <c r="CP23" s="189">
        <f>Assumptions!$C$22</f>
        <v>1250</v>
      </c>
      <c r="CQ23" s="189">
        <f>Assumptions!$C$22</f>
        <v>1250</v>
      </c>
      <c r="CR23" s="189">
        <f>Assumptions!$C$22</f>
        <v>1250</v>
      </c>
      <c r="CS23" s="189">
        <f>Assumptions!$C$22</f>
        <v>1250</v>
      </c>
      <c r="CT23" s="189">
        <f>Assumptions!$C$22</f>
        <v>1250</v>
      </c>
      <c r="CU23" s="189">
        <f>Assumptions!$C$22</f>
        <v>1250</v>
      </c>
      <c r="CV23" s="189">
        <f>Assumptions!$C$22</f>
        <v>1250</v>
      </c>
      <c r="CW23" s="189">
        <f>Assumptions!$C$22</f>
        <v>1250</v>
      </c>
      <c r="CX23" s="189">
        <f>Assumptions!$C$22</f>
        <v>1250</v>
      </c>
      <c r="CY23" s="189">
        <f>Assumptions!$C$22</f>
        <v>1250</v>
      </c>
      <c r="CZ23" s="189">
        <f>Assumptions!$C$22</f>
        <v>1250</v>
      </c>
      <c r="DA23" s="189">
        <f>Assumptions!$C$22</f>
        <v>1250</v>
      </c>
      <c r="DB23" s="189">
        <f>Assumptions!$C$22</f>
        <v>1250</v>
      </c>
      <c r="DC23" s="189">
        <f>Assumptions!$C$22</f>
        <v>1250</v>
      </c>
      <c r="DD23" s="189">
        <f>Assumptions!$C$22</f>
        <v>1250</v>
      </c>
      <c r="DE23" s="189">
        <f>Assumptions!$C$22</f>
        <v>1250</v>
      </c>
      <c r="DF23" s="189">
        <f>Assumptions!$C$22</f>
        <v>1250</v>
      </c>
      <c r="DG23" s="189">
        <f>Assumptions!$C$22</f>
        <v>1250</v>
      </c>
      <c r="DH23" s="189">
        <f>Assumptions!$C$22</f>
        <v>1250</v>
      </c>
      <c r="DI23" s="189">
        <f>Assumptions!$C$22</f>
        <v>1250</v>
      </c>
      <c r="DJ23" s="189">
        <f>Assumptions!$C$22</f>
        <v>1250</v>
      </c>
      <c r="DK23" s="189">
        <f>Assumptions!$C$22</f>
        <v>1250</v>
      </c>
      <c r="DL23" s="189">
        <f>Assumptions!$C$22</f>
        <v>1250</v>
      </c>
      <c r="DM23" s="189">
        <f>Assumptions!$C$22</f>
        <v>1250</v>
      </c>
      <c r="DN23" s="189">
        <f>Assumptions!$C$22</f>
        <v>1250</v>
      </c>
      <c r="DO23" s="189">
        <f>Assumptions!$C$22</f>
        <v>1250</v>
      </c>
      <c r="DP23" s="189">
        <f>Assumptions!$C$22</f>
        <v>1250</v>
      </c>
      <c r="DQ23" s="189">
        <f>Assumptions!$C$22</f>
        <v>1250</v>
      </c>
      <c r="DR23" s="189">
        <f>Assumptions!$C$22</f>
        <v>1250</v>
      </c>
      <c r="DS23" s="189">
        <f>Assumptions!$C$22</f>
        <v>1250</v>
      </c>
      <c r="DT23" s="189">
        <f>Assumptions!$C$22</f>
        <v>1250</v>
      </c>
      <c r="DU23" s="189">
        <f>Assumptions!$C$22</f>
        <v>1250</v>
      </c>
      <c r="DV23" s="189">
        <f>Assumptions!$C$22</f>
        <v>1250</v>
      </c>
      <c r="DW23" s="189">
        <f>Assumptions!$C$22</f>
        <v>1250</v>
      </c>
      <c r="DX23" s="189">
        <f>Assumptions!$C$22</f>
        <v>1250</v>
      </c>
      <c r="DY23" s="189">
        <f>Assumptions!$C$22</f>
        <v>1250</v>
      </c>
      <c r="DZ23" s="189">
        <f>Assumptions!$C$22</f>
        <v>1250</v>
      </c>
      <c r="EA23" s="189">
        <f>Assumptions!$C$22</f>
        <v>1250</v>
      </c>
      <c r="EB23" s="189">
        <f>Assumptions!$C$22</f>
        <v>1250</v>
      </c>
      <c r="EC23" s="189">
        <f>Assumptions!$C$22</f>
        <v>1250</v>
      </c>
      <c r="ED23" s="189">
        <f>Assumptions!$C$22</f>
        <v>1250</v>
      </c>
    </row>
    <row r="24" ht="12.75" customHeight="1">
      <c r="A24" s="1"/>
      <c r="B24" s="562" t="s">
        <v>350</v>
      </c>
      <c r="C24" s="189">
        <f>Assumptions!$C$23</f>
        <v>7500</v>
      </c>
      <c r="D24" s="189">
        <f>Assumptions!$C$23</f>
        <v>7500</v>
      </c>
      <c r="E24" s="189">
        <f>Assumptions!$C$23</f>
        <v>7500</v>
      </c>
      <c r="F24" s="189">
        <f>Assumptions!$C$23</f>
        <v>7500</v>
      </c>
      <c r="G24" s="189">
        <f>Assumptions!$C$23</f>
        <v>7500</v>
      </c>
      <c r="H24" s="189">
        <f>Assumptions!$C$23</f>
        <v>7500</v>
      </c>
      <c r="I24" s="189">
        <f>Assumptions!$C$23</f>
        <v>7500</v>
      </c>
      <c r="J24" s="189">
        <f>Assumptions!$C$23</f>
        <v>7500</v>
      </c>
      <c r="K24" s="189">
        <f>Assumptions!$C$23</f>
        <v>7500</v>
      </c>
      <c r="L24" s="189">
        <f>Assumptions!$C$23</f>
        <v>7500</v>
      </c>
      <c r="M24" s="189">
        <f>Assumptions!$C$23</f>
        <v>7500</v>
      </c>
      <c r="N24" s="189">
        <f>Assumptions!$C$23</f>
        <v>7500</v>
      </c>
      <c r="O24" s="189">
        <f>Assumptions!$C$23</f>
        <v>7500</v>
      </c>
      <c r="P24" s="189">
        <f>Assumptions!$C$23</f>
        <v>7500</v>
      </c>
      <c r="Q24" s="189">
        <f>Assumptions!$C$23</f>
        <v>7500</v>
      </c>
      <c r="R24" s="189">
        <f>Assumptions!$C$23</f>
        <v>7500</v>
      </c>
      <c r="S24" s="189">
        <f>Assumptions!$C$23</f>
        <v>7500</v>
      </c>
      <c r="T24" s="189">
        <f>Assumptions!$C$23</f>
        <v>7500</v>
      </c>
      <c r="U24" s="189">
        <f>Assumptions!$C$23</f>
        <v>7500</v>
      </c>
      <c r="V24" s="189">
        <f>Assumptions!$C$23</f>
        <v>7500</v>
      </c>
      <c r="W24" s="189">
        <f>Assumptions!$C$23</f>
        <v>7500</v>
      </c>
      <c r="X24" s="189">
        <f>Assumptions!$C$23</f>
        <v>7500</v>
      </c>
      <c r="Y24" s="189">
        <f>Assumptions!$C$23</f>
        <v>7500</v>
      </c>
      <c r="Z24" s="189">
        <f>Assumptions!$C$23</f>
        <v>7500</v>
      </c>
      <c r="AA24" s="189">
        <f>Assumptions!$C$23</f>
        <v>7500</v>
      </c>
      <c r="AB24" s="189">
        <f>Assumptions!$C$23</f>
        <v>7500</v>
      </c>
      <c r="AC24" s="189">
        <f>Assumptions!$C$23</f>
        <v>7500</v>
      </c>
      <c r="AD24" s="189">
        <f>Assumptions!$C$23</f>
        <v>7500</v>
      </c>
      <c r="AE24" s="189">
        <f>Assumptions!$C$23</f>
        <v>7500</v>
      </c>
      <c r="AF24" s="189">
        <f>Assumptions!$C$23</f>
        <v>7500</v>
      </c>
      <c r="AG24" s="189">
        <f>Assumptions!$C$23</f>
        <v>7500</v>
      </c>
      <c r="AH24" s="189">
        <f>Assumptions!$C$23</f>
        <v>7500</v>
      </c>
      <c r="AI24" s="189">
        <f>Assumptions!$C$23</f>
        <v>7500</v>
      </c>
      <c r="AJ24" s="189">
        <f>Assumptions!$C$23</f>
        <v>7500</v>
      </c>
      <c r="AK24" s="189">
        <f>Assumptions!$C$23</f>
        <v>7500</v>
      </c>
      <c r="AL24" s="189">
        <f>Assumptions!$C$23</f>
        <v>7500</v>
      </c>
      <c r="AM24" s="189">
        <f>Assumptions!$C$23</f>
        <v>7500</v>
      </c>
      <c r="AN24" s="189">
        <f>Assumptions!$C$23</f>
        <v>7500</v>
      </c>
      <c r="AO24" s="189">
        <f>Assumptions!$C$23</f>
        <v>7500</v>
      </c>
      <c r="AP24" s="189">
        <f>Assumptions!$C$23</f>
        <v>7500</v>
      </c>
      <c r="AQ24" s="189">
        <f>Assumptions!$C$23</f>
        <v>7500</v>
      </c>
      <c r="AR24" s="189">
        <f>Assumptions!$C$23</f>
        <v>7500</v>
      </c>
      <c r="AS24" s="189">
        <f>Assumptions!$C$23</f>
        <v>7500</v>
      </c>
      <c r="AT24" s="189">
        <f>Assumptions!$C$23</f>
        <v>7500</v>
      </c>
      <c r="AU24" s="189">
        <f>Assumptions!$C$23</f>
        <v>7500</v>
      </c>
      <c r="AV24" s="189">
        <f>Assumptions!$C$23</f>
        <v>7500</v>
      </c>
      <c r="AW24" s="189">
        <f>Assumptions!$C$23</f>
        <v>7500</v>
      </c>
      <c r="AX24" s="189">
        <f>Assumptions!$C$23</f>
        <v>7500</v>
      </c>
      <c r="AY24" s="189">
        <f>Assumptions!$C$23</f>
        <v>7500</v>
      </c>
      <c r="AZ24" s="189">
        <f>Assumptions!$C$23</f>
        <v>7500</v>
      </c>
      <c r="BA24" s="189">
        <f>Assumptions!$C$23</f>
        <v>7500</v>
      </c>
      <c r="BB24" s="189">
        <f>Assumptions!$C$23</f>
        <v>7500</v>
      </c>
      <c r="BC24" s="189">
        <f>Assumptions!$C$23</f>
        <v>7500</v>
      </c>
      <c r="BD24" s="189">
        <f>Assumptions!$C$23</f>
        <v>7500</v>
      </c>
      <c r="BE24" s="189">
        <f>Assumptions!$C$23</f>
        <v>7500</v>
      </c>
      <c r="BF24" s="189">
        <f>Assumptions!$C$23</f>
        <v>7500</v>
      </c>
      <c r="BG24" s="189">
        <f>Assumptions!$C$23</f>
        <v>7500</v>
      </c>
      <c r="BH24" s="189">
        <f>Assumptions!$C$23</f>
        <v>7500</v>
      </c>
      <c r="BI24" s="189">
        <f>Assumptions!$C$23</f>
        <v>7500</v>
      </c>
      <c r="BJ24" s="189">
        <f>Assumptions!$C$23</f>
        <v>7500</v>
      </c>
      <c r="BK24" s="189">
        <f>Assumptions!$C$23</f>
        <v>7500</v>
      </c>
      <c r="BL24" s="189">
        <f>Assumptions!$C$23</f>
        <v>7500</v>
      </c>
      <c r="BM24" s="189">
        <f>Assumptions!$C$23</f>
        <v>7500</v>
      </c>
      <c r="BN24" s="189">
        <f>Assumptions!$C$23</f>
        <v>7500</v>
      </c>
      <c r="BO24" s="189">
        <f>Assumptions!$C$23</f>
        <v>7500</v>
      </c>
      <c r="BP24" s="189">
        <f>Assumptions!$C$23</f>
        <v>7500</v>
      </c>
      <c r="BQ24" s="189">
        <f>Assumptions!$C$23</f>
        <v>7500</v>
      </c>
      <c r="BR24" s="189">
        <f>Assumptions!$C$23</f>
        <v>7500</v>
      </c>
      <c r="BS24" s="189">
        <f>Assumptions!$C$23</f>
        <v>7500</v>
      </c>
      <c r="BT24" s="189">
        <f>Assumptions!$C$23</f>
        <v>7500</v>
      </c>
      <c r="BU24" s="189">
        <f>Assumptions!$C$23</f>
        <v>7500</v>
      </c>
      <c r="BV24" s="189">
        <f>Assumptions!$C$23</f>
        <v>7500</v>
      </c>
      <c r="BW24" s="189">
        <f>Assumptions!$C$23</f>
        <v>7500</v>
      </c>
      <c r="BX24" s="189">
        <f>Assumptions!$C$23</f>
        <v>7500</v>
      </c>
      <c r="BY24" s="189">
        <f>Assumptions!$C$23</f>
        <v>7500</v>
      </c>
      <c r="BZ24" s="189">
        <f>Assumptions!$C$23</f>
        <v>7500</v>
      </c>
      <c r="CA24" s="189">
        <f>Assumptions!$C$23</f>
        <v>7500</v>
      </c>
      <c r="CB24" s="189">
        <f>Assumptions!$C$23</f>
        <v>7500</v>
      </c>
      <c r="CC24" s="189">
        <f>Assumptions!$C$23</f>
        <v>7500</v>
      </c>
      <c r="CD24" s="189">
        <f>Assumptions!$C$23</f>
        <v>7500</v>
      </c>
      <c r="CE24" s="189">
        <f>Assumptions!$C$23</f>
        <v>7500</v>
      </c>
      <c r="CF24" s="189">
        <f>Assumptions!$C$23</f>
        <v>7500</v>
      </c>
      <c r="CG24" s="189">
        <f>Assumptions!$C$23</f>
        <v>7500</v>
      </c>
      <c r="CH24" s="189">
        <f>Assumptions!$C$23</f>
        <v>7500</v>
      </c>
      <c r="CI24" s="189">
        <f>Assumptions!$C$23</f>
        <v>7500</v>
      </c>
      <c r="CJ24" s="189">
        <f>Assumptions!$C$23</f>
        <v>7500</v>
      </c>
      <c r="CK24" s="189">
        <f>Assumptions!$C$23</f>
        <v>7500</v>
      </c>
      <c r="CL24" s="189">
        <f>Assumptions!$C$23</f>
        <v>7500</v>
      </c>
      <c r="CM24" s="189">
        <f>Assumptions!$C$23</f>
        <v>7500</v>
      </c>
      <c r="CN24" s="189">
        <f>Assumptions!$C$23</f>
        <v>7500</v>
      </c>
      <c r="CO24" s="189">
        <f>Assumptions!$C$23</f>
        <v>7500</v>
      </c>
      <c r="CP24" s="189">
        <f>Assumptions!$C$23</f>
        <v>7500</v>
      </c>
      <c r="CQ24" s="189">
        <f>Assumptions!$C$23</f>
        <v>7500</v>
      </c>
      <c r="CR24" s="189">
        <f>Assumptions!$C$23</f>
        <v>7500</v>
      </c>
      <c r="CS24" s="189">
        <f>Assumptions!$C$23</f>
        <v>7500</v>
      </c>
      <c r="CT24" s="189">
        <f>Assumptions!$C$23</f>
        <v>7500</v>
      </c>
      <c r="CU24" s="189">
        <f>Assumptions!$C$23</f>
        <v>7500</v>
      </c>
      <c r="CV24" s="189">
        <f>Assumptions!$C$23</f>
        <v>7500</v>
      </c>
      <c r="CW24" s="189">
        <f>Assumptions!$C$23</f>
        <v>7500</v>
      </c>
      <c r="CX24" s="189">
        <f>Assumptions!$C$23</f>
        <v>7500</v>
      </c>
      <c r="CY24" s="189">
        <f>Assumptions!$C$23</f>
        <v>7500</v>
      </c>
      <c r="CZ24" s="189">
        <f>Assumptions!$C$23</f>
        <v>7500</v>
      </c>
      <c r="DA24" s="189">
        <f>Assumptions!$C$23</f>
        <v>7500</v>
      </c>
      <c r="DB24" s="189">
        <f>Assumptions!$C$23</f>
        <v>7500</v>
      </c>
      <c r="DC24" s="189">
        <f>Assumptions!$C$23</f>
        <v>7500</v>
      </c>
      <c r="DD24" s="189">
        <f>Assumptions!$C$23</f>
        <v>7500</v>
      </c>
      <c r="DE24" s="189">
        <f>Assumptions!$C$23</f>
        <v>7500</v>
      </c>
      <c r="DF24" s="189">
        <f>Assumptions!$C$23</f>
        <v>7500</v>
      </c>
      <c r="DG24" s="189">
        <f>Assumptions!$C$23</f>
        <v>7500</v>
      </c>
      <c r="DH24" s="189">
        <f>Assumptions!$C$23</f>
        <v>7500</v>
      </c>
      <c r="DI24" s="189">
        <f>Assumptions!$C$23</f>
        <v>7500</v>
      </c>
      <c r="DJ24" s="189">
        <f>Assumptions!$C$23</f>
        <v>7500</v>
      </c>
      <c r="DK24" s="189">
        <f>Assumptions!$C$23</f>
        <v>7500</v>
      </c>
      <c r="DL24" s="189">
        <f>Assumptions!$C$23</f>
        <v>7500</v>
      </c>
      <c r="DM24" s="189">
        <f>Assumptions!$C$23</f>
        <v>7500</v>
      </c>
      <c r="DN24" s="189">
        <f>Assumptions!$C$23</f>
        <v>7500</v>
      </c>
      <c r="DO24" s="189">
        <f>Assumptions!$C$23</f>
        <v>7500</v>
      </c>
      <c r="DP24" s="189">
        <f>Assumptions!$C$23</f>
        <v>7500</v>
      </c>
      <c r="DQ24" s="189">
        <f>Assumptions!$C$23</f>
        <v>7500</v>
      </c>
      <c r="DR24" s="189">
        <f>Assumptions!$C$23</f>
        <v>7500</v>
      </c>
      <c r="DS24" s="189">
        <f>Assumptions!$C$23</f>
        <v>7500</v>
      </c>
      <c r="DT24" s="189">
        <f>Assumptions!$C$23</f>
        <v>7500</v>
      </c>
      <c r="DU24" s="189">
        <f>Assumptions!$C$23</f>
        <v>7500</v>
      </c>
      <c r="DV24" s="189">
        <f>Assumptions!$C$23</f>
        <v>7500</v>
      </c>
      <c r="DW24" s="189">
        <f>Assumptions!$C$23</f>
        <v>7500</v>
      </c>
      <c r="DX24" s="189">
        <f>Assumptions!$C$23</f>
        <v>7500</v>
      </c>
      <c r="DY24" s="189">
        <f>Assumptions!$C$23</f>
        <v>7500</v>
      </c>
      <c r="DZ24" s="189">
        <f>Assumptions!$C$23</f>
        <v>7500</v>
      </c>
      <c r="EA24" s="189">
        <f>Assumptions!$C$23</f>
        <v>7500</v>
      </c>
      <c r="EB24" s="189">
        <f>Assumptions!$C$23</f>
        <v>7500</v>
      </c>
      <c r="EC24" s="189">
        <f>Assumptions!$C$23</f>
        <v>7500</v>
      </c>
      <c r="ED24" s="189">
        <f>Assumptions!$C$23</f>
        <v>7500</v>
      </c>
    </row>
    <row r="25" ht="12.75" customHeight="1">
      <c r="A25" s="1"/>
      <c r="B25" s="562" t="s">
        <v>351</v>
      </c>
      <c r="C25" s="189">
        <f>Assumptions!$C$24</f>
        <v>4000</v>
      </c>
      <c r="D25" s="189">
        <f>Assumptions!$C$24</f>
        <v>4000</v>
      </c>
      <c r="E25" s="189">
        <f>Assumptions!$C$24</f>
        <v>4000</v>
      </c>
      <c r="F25" s="189">
        <f>Assumptions!$C$24</f>
        <v>4000</v>
      </c>
      <c r="G25" s="189">
        <f>Assumptions!$C$24</f>
        <v>4000</v>
      </c>
      <c r="H25" s="189">
        <f>Assumptions!$C$24</f>
        <v>4000</v>
      </c>
      <c r="I25" s="189">
        <f>Assumptions!$C$24</f>
        <v>4000</v>
      </c>
      <c r="J25" s="189">
        <f>Assumptions!$C$24</f>
        <v>4000</v>
      </c>
      <c r="K25" s="189">
        <f>Assumptions!$C$24</f>
        <v>4000</v>
      </c>
      <c r="L25" s="189">
        <f>Assumptions!$C$24</f>
        <v>4000</v>
      </c>
      <c r="M25" s="189">
        <f>Assumptions!$C$24</f>
        <v>4000</v>
      </c>
      <c r="N25" s="189">
        <f>Assumptions!$C$24</f>
        <v>4000</v>
      </c>
      <c r="O25" s="189">
        <f>Assumptions!$C$24</f>
        <v>4000</v>
      </c>
      <c r="P25" s="189">
        <f>Assumptions!$C$24</f>
        <v>4000</v>
      </c>
      <c r="Q25" s="189">
        <f>Assumptions!$C$24</f>
        <v>4000</v>
      </c>
      <c r="R25" s="189">
        <f>Assumptions!$C$24</f>
        <v>4000</v>
      </c>
      <c r="S25" s="189">
        <f>Assumptions!$C$24</f>
        <v>4000</v>
      </c>
      <c r="T25" s="189">
        <f>Assumptions!$C$24</f>
        <v>4000</v>
      </c>
      <c r="U25" s="189">
        <f>Assumptions!$C$24</f>
        <v>4000</v>
      </c>
      <c r="V25" s="189">
        <f>Assumptions!$C$24</f>
        <v>4000</v>
      </c>
      <c r="W25" s="189">
        <f>Assumptions!$C$24</f>
        <v>4000</v>
      </c>
      <c r="X25" s="189">
        <f>Assumptions!$C$24</f>
        <v>4000</v>
      </c>
      <c r="Y25" s="189">
        <f>Assumptions!$C$24</f>
        <v>4000</v>
      </c>
      <c r="Z25" s="189">
        <f>Assumptions!$C$24</f>
        <v>4000</v>
      </c>
      <c r="AA25" s="189">
        <f>Assumptions!$C$24</f>
        <v>4000</v>
      </c>
      <c r="AB25" s="189">
        <f>Assumptions!$C$24</f>
        <v>4000</v>
      </c>
      <c r="AC25" s="189">
        <f>Assumptions!$C$24</f>
        <v>4000</v>
      </c>
      <c r="AD25" s="189">
        <f>Assumptions!$C$24</f>
        <v>4000</v>
      </c>
      <c r="AE25" s="189">
        <f>Assumptions!$C$24</f>
        <v>4000</v>
      </c>
      <c r="AF25" s="189">
        <f>Assumptions!$C$24</f>
        <v>4000</v>
      </c>
      <c r="AG25" s="189">
        <f>Assumptions!$C$24</f>
        <v>4000</v>
      </c>
      <c r="AH25" s="189">
        <f>Assumptions!$C$24</f>
        <v>4000</v>
      </c>
      <c r="AI25" s="189">
        <f>Assumptions!$C$24</f>
        <v>4000</v>
      </c>
      <c r="AJ25" s="189">
        <f>Assumptions!$C$24</f>
        <v>4000</v>
      </c>
      <c r="AK25" s="189">
        <f>Assumptions!$C$24</f>
        <v>4000</v>
      </c>
      <c r="AL25" s="189">
        <f>Assumptions!$C$24</f>
        <v>4000</v>
      </c>
      <c r="AM25" s="189">
        <f>Assumptions!$C$24</f>
        <v>4000</v>
      </c>
      <c r="AN25" s="189">
        <f>Assumptions!$C$24</f>
        <v>4000</v>
      </c>
      <c r="AO25" s="189">
        <f>Assumptions!$C$24</f>
        <v>4000</v>
      </c>
      <c r="AP25" s="189">
        <f>Assumptions!$C$24</f>
        <v>4000</v>
      </c>
      <c r="AQ25" s="189">
        <f>Assumptions!$C$24</f>
        <v>4000</v>
      </c>
      <c r="AR25" s="189">
        <f>Assumptions!$C$24</f>
        <v>4000</v>
      </c>
      <c r="AS25" s="189">
        <f>Assumptions!$C$24</f>
        <v>4000</v>
      </c>
      <c r="AT25" s="189">
        <f>Assumptions!$C$24</f>
        <v>4000</v>
      </c>
      <c r="AU25" s="189">
        <f>Assumptions!$C$24</f>
        <v>4000</v>
      </c>
      <c r="AV25" s="189">
        <f>Assumptions!$C$24</f>
        <v>4000</v>
      </c>
      <c r="AW25" s="189">
        <f>Assumptions!$C$24</f>
        <v>4000</v>
      </c>
      <c r="AX25" s="189">
        <f>Assumptions!$C$24</f>
        <v>4000</v>
      </c>
      <c r="AY25" s="189">
        <f>Assumptions!$C$24</f>
        <v>4000</v>
      </c>
      <c r="AZ25" s="189">
        <f>Assumptions!$C$24</f>
        <v>4000</v>
      </c>
      <c r="BA25" s="189">
        <f>Assumptions!$C$24</f>
        <v>4000</v>
      </c>
      <c r="BB25" s="189">
        <f>Assumptions!$C$24</f>
        <v>4000</v>
      </c>
      <c r="BC25" s="189">
        <f>Assumptions!$C$24</f>
        <v>4000</v>
      </c>
      <c r="BD25" s="189">
        <f>Assumptions!$C$24</f>
        <v>4000</v>
      </c>
      <c r="BE25" s="189">
        <f>Assumptions!$C$24</f>
        <v>4000</v>
      </c>
      <c r="BF25" s="189">
        <f>Assumptions!$C$24</f>
        <v>4000</v>
      </c>
      <c r="BG25" s="189">
        <f>Assumptions!$C$24</f>
        <v>4000</v>
      </c>
      <c r="BH25" s="189">
        <f>Assumptions!$C$24</f>
        <v>4000</v>
      </c>
      <c r="BI25" s="189">
        <f>Assumptions!$C$24</f>
        <v>4000</v>
      </c>
      <c r="BJ25" s="189">
        <f>Assumptions!$C$24</f>
        <v>4000</v>
      </c>
      <c r="BK25" s="189">
        <f>Assumptions!$C$24</f>
        <v>4000</v>
      </c>
      <c r="BL25" s="189">
        <f>Assumptions!$C$24</f>
        <v>4000</v>
      </c>
      <c r="BM25" s="189">
        <f>Assumptions!$C$24</f>
        <v>4000</v>
      </c>
      <c r="BN25" s="189">
        <f>Assumptions!$C$24</f>
        <v>4000</v>
      </c>
      <c r="BO25" s="189">
        <f>Assumptions!$C$24</f>
        <v>4000</v>
      </c>
      <c r="BP25" s="189">
        <f>Assumptions!$C$24</f>
        <v>4000</v>
      </c>
      <c r="BQ25" s="189">
        <f>Assumptions!$C$24</f>
        <v>4000</v>
      </c>
      <c r="BR25" s="189">
        <f>Assumptions!$C$24</f>
        <v>4000</v>
      </c>
      <c r="BS25" s="189">
        <f>Assumptions!$C$24</f>
        <v>4000</v>
      </c>
      <c r="BT25" s="189">
        <f>Assumptions!$C$24</f>
        <v>4000</v>
      </c>
      <c r="BU25" s="189">
        <f>Assumptions!$C$24</f>
        <v>4000</v>
      </c>
      <c r="BV25" s="189">
        <f>Assumptions!$C$24</f>
        <v>4000</v>
      </c>
      <c r="BW25" s="189">
        <f>Assumptions!$C$24</f>
        <v>4000</v>
      </c>
      <c r="BX25" s="189">
        <f>Assumptions!$C$24</f>
        <v>4000</v>
      </c>
      <c r="BY25" s="189">
        <f>Assumptions!$C$24</f>
        <v>4000</v>
      </c>
      <c r="BZ25" s="189">
        <f>Assumptions!$C$24</f>
        <v>4000</v>
      </c>
      <c r="CA25" s="189">
        <f>Assumptions!$C$24</f>
        <v>4000</v>
      </c>
      <c r="CB25" s="189">
        <f>Assumptions!$C$24</f>
        <v>4000</v>
      </c>
      <c r="CC25" s="189">
        <f>Assumptions!$C$24</f>
        <v>4000</v>
      </c>
      <c r="CD25" s="189">
        <f>Assumptions!$C$24</f>
        <v>4000</v>
      </c>
      <c r="CE25" s="189">
        <f>Assumptions!$C$24</f>
        <v>4000</v>
      </c>
      <c r="CF25" s="189">
        <f>Assumptions!$C$24</f>
        <v>4000</v>
      </c>
      <c r="CG25" s="189">
        <f>Assumptions!$C$24</f>
        <v>4000</v>
      </c>
      <c r="CH25" s="189">
        <f>Assumptions!$C$24</f>
        <v>4000</v>
      </c>
      <c r="CI25" s="189">
        <f>Assumptions!$C$24</f>
        <v>4000</v>
      </c>
      <c r="CJ25" s="189">
        <f>Assumptions!$C$24</f>
        <v>4000</v>
      </c>
      <c r="CK25" s="189">
        <f>Assumptions!$C$24</f>
        <v>4000</v>
      </c>
      <c r="CL25" s="189">
        <f>Assumptions!$C$24</f>
        <v>4000</v>
      </c>
      <c r="CM25" s="189">
        <f>Assumptions!$C$24</f>
        <v>4000</v>
      </c>
      <c r="CN25" s="189">
        <f>Assumptions!$C$24</f>
        <v>4000</v>
      </c>
      <c r="CO25" s="189">
        <f>Assumptions!$C$24</f>
        <v>4000</v>
      </c>
      <c r="CP25" s="189">
        <f>Assumptions!$C$24</f>
        <v>4000</v>
      </c>
      <c r="CQ25" s="189">
        <f>Assumptions!$C$24</f>
        <v>4000</v>
      </c>
      <c r="CR25" s="189">
        <f>Assumptions!$C$24</f>
        <v>4000</v>
      </c>
      <c r="CS25" s="189">
        <f>Assumptions!$C$24</f>
        <v>4000</v>
      </c>
      <c r="CT25" s="189">
        <f>Assumptions!$C$24</f>
        <v>4000</v>
      </c>
      <c r="CU25" s="189">
        <f>Assumptions!$C$24</f>
        <v>4000</v>
      </c>
      <c r="CV25" s="189">
        <f>Assumptions!$C$24</f>
        <v>4000</v>
      </c>
      <c r="CW25" s="189">
        <f>Assumptions!$C$24</f>
        <v>4000</v>
      </c>
      <c r="CX25" s="189">
        <f>Assumptions!$C$24</f>
        <v>4000</v>
      </c>
      <c r="CY25" s="189">
        <f>Assumptions!$C$24</f>
        <v>4000</v>
      </c>
      <c r="CZ25" s="189">
        <f>Assumptions!$C$24</f>
        <v>4000</v>
      </c>
      <c r="DA25" s="189">
        <f>Assumptions!$C$24</f>
        <v>4000</v>
      </c>
      <c r="DB25" s="189">
        <f>Assumptions!$C$24</f>
        <v>4000</v>
      </c>
      <c r="DC25" s="189">
        <f>Assumptions!$C$24</f>
        <v>4000</v>
      </c>
      <c r="DD25" s="189">
        <f>Assumptions!$C$24</f>
        <v>4000</v>
      </c>
      <c r="DE25" s="189">
        <f>Assumptions!$C$24</f>
        <v>4000</v>
      </c>
      <c r="DF25" s="189">
        <f>Assumptions!$C$24</f>
        <v>4000</v>
      </c>
      <c r="DG25" s="189">
        <f>Assumptions!$C$24</f>
        <v>4000</v>
      </c>
      <c r="DH25" s="189">
        <f>Assumptions!$C$24</f>
        <v>4000</v>
      </c>
      <c r="DI25" s="189">
        <f>Assumptions!$C$24</f>
        <v>4000</v>
      </c>
      <c r="DJ25" s="189">
        <f>Assumptions!$C$24</f>
        <v>4000</v>
      </c>
      <c r="DK25" s="189">
        <f>Assumptions!$C$24</f>
        <v>4000</v>
      </c>
      <c r="DL25" s="189">
        <f>Assumptions!$C$24</f>
        <v>4000</v>
      </c>
      <c r="DM25" s="189">
        <f>Assumptions!$C$24</f>
        <v>4000</v>
      </c>
      <c r="DN25" s="189">
        <f>Assumptions!$C$24</f>
        <v>4000</v>
      </c>
      <c r="DO25" s="189">
        <f>Assumptions!$C$24</f>
        <v>4000</v>
      </c>
      <c r="DP25" s="189">
        <f>Assumptions!$C$24</f>
        <v>4000</v>
      </c>
      <c r="DQ25" s="189">
        <f>Assumptions!$C$24</f>
        <v>4000</v>
      </c>
      <c r="DR25" s="189">
        <f>Assumptions!$C$24</f>
        <v>4000</v>
      </c>
      <c r="DS25" s="189">
        <f>Assumptions!$C$24</f>
        <v>4000</v>
      </c>
      <c r="DT25" s="189">
        <f>Assumptions!$C$24</f>
        <v>4000</v>
      </c>
      <c r="DU25" s="189">
        <f>Assumptions!$C$24</f>
        <v>4000</v>
      </c>
      <c r="DV25" s="189">
        <f>Assumptions!$C$24</f>
        <v>4000</v>
      </c>
      <c r="DW25" s="189">
        <f>Assumptions!$C$24</f>
        <v>4000</v>
      </c>
      <c r="DX25" s="189">
        <f>Assumptions!$C$24</f>
        <v>4000</v>
      </c>
      <c r="DY25" s="189">
        <f>Assumptions!$C$24</f>
        <v>4000</v>
      </c>
      <c r="DZ25" s="189">
        <f>Assumptions!$C$24</f>
        <v>4000</v>
      </c>
      <c r="EA25" s="189">
        <f>Assumptions!$C$24</f>
        <v>4000</v>
      </c>
      <c r="EB25" s="189">
        <f>Assumptions!$C$24</f>
        <v>4000</v>
      </c>
      <c r="EC25" s="189">
        <f>Assumptions!$C$24</f>
        <v>4000</v>
      </c>
      <c r="ED25" s="189">
        <f>Assumptions!$C$24</f>
        <v>4000</v>
      </c>
    </row>
    <row r="26" ht="12.75" customHeight="1">
      <c r="A26" s="1"/>
      <c r="B26" s="564"/>
      <c r="C26" s="189"/>
      <c r="D26" s="565"/>
      <c r="E26" s="565"/>
      <c r="F26" s="565"/>
      <c r="G26" s="565"/>
      <c r="H26" s="565"/>
      <c r="I26" s="565"/>
      <c r="J26" s="565"/>
      <c r="K26" s="565"/>
      <c r="L26" s="565"/>
      <c r="M26" s="565"/>
      <c r="N26" s="565"/>
      <c r="O26" s="565"/>
      <c r="P26" s="565"/>
      <c r="Q26" s="565"/>
      <c r="R26" s="565"/>
      <c r="S26" s="565"/>
      <c r="T26" s="565"/>
      <c r="U26" s="565"/>
      <c r="V26" s="565"/>
      <c r="W26" s="565"/>
      <c r="X26" s="565"/>
      <c r="Y26" s="565"/>
      <c r="Z26" s="565"/>
      <c r="AA26" s="565"/>
      <c r="AB26" s="565"/>
      <c r="AC26" s="565"/>
      <c r="AD26" s="565"/>
      <c r="AE26" s="565"/>
      <c r="AF26" s="565"/>
      <c r="AG26" s="565"/>
      <c r="AH26" s="565"/>
      <c r="AI26" s="565"/>
      <c r="AJ26" s="565"/>
      <c r="AK26" s="565"/>
      <c r="AL26" s="565"/>
      <c r="AM26" s="565"/>
      <c r="AN26" s="565"/>
      <c r="AO26" s="565"/>
      <c r="AP26" s="565"/>
      <c r="AQ26" s="565"/>
      <c r="AR26" s="565"/>
      <c r="AS26" s="565"/>
      <c r="AT26" s="565"/>
      <c r="AU26" s="565"/>
      <c r="AV26" s="565"/>
      <c r="AW26" s="565"/>
      <c r="AX26" s="565"/>
      <c r="AY26" s="565"/>
      <c r="AZ26" s="565"/>
      <c r="BA26" s="565"/>
      <c r="BB26" s="565"/>
      <c r="BC26" s="565"/>
      <c r="BD26" s="565"/>
      <c r="BE26" s="565"/>
      <c r="BF26" s="565"/>
      <c r="BG26" s="565"/>
      <c r="BH26" s="565"/>
      <c r="BI26" s="565"/>
      <c r="BJ26" s="565"/>
      <c r="BK26" s="565"/>
      <c r="BL26" s="565"/>
      <c r="BM26" s="565"/>
      <c r="BN26" s="565"/>
      <c r="BO26" s="565"/>
      <c r="BP26" s="565"/>
      <c r="BQ26" s="565"/>
      <c r="BR26" s="565"/>
      <c r="BS26" s="565"/>
      <c r="BT26" s="565"/>
      <c r="BU26" s="565"/>
      <c r="BV26" s="565"/>
      <c r="BW26" s="565"/>
      <c r="BX26" s="565"/>
      <c r="BY26" s="565"/>
      <c r="BZ26" s="565"/>
      <c r="CA26" s="565"/>
      <c r="CB26" s="565"/>
      <c r="CC26" s="565"/>
      <c r="CD26" s="565"/>
      <c r="CE26" s="565"/>
      <c r="CF26" s="565"/>
      <c r="CG26" s="565"/>
      <c r="CH26" s="565"/>
      <c r="CI26" s="565"/>
      <c r="CJ26" s="565"/>
      <c r="CK26" s="565"/>
      <c r="CL26" s="565"/>
      <c r="CM26" s="565"/>
      <c r="CN26" s="565"/>
      <c r="CO26" s="565"/>
      <c r="CP26" s="565"/>
      <c r="CQ26" s="565"/>
      <c r="CR26" s="565"/>
      <c r="CS26" s="565"/>
      <c r="CT26" s="565"/>
      <c r="CU26" s="565"/>
      <c r="CV26" s="565"/>
      <c r="CW26" s="565"/>
      <c r="CX26" s="565"/>
      <c r="CY26" s="565"/>
      <c r="CZ26" s="565"/>
      <c r="DA26" s="565"/>
      <c r="DB26" s="565"/>
      <c r="DC26" s="565"/>
      <c r="DD26" s="565"/>
      <c r="DE26" s="565"/>
      <c r="DF26" s="565"/>
      <c r="DG26" s="565"/>
      <c r="DH26" s="565"/>
      <c r="DI26" s="565"/>
      <c r="DJ26" s="565"/>
      <c r="DK26" s="565"/>
      <c r="DL26" s="565"/>
      <c r="DM26" s="565"/>
      <c r="DN26" s="565"/>
      <c r="DO26" s="565"/>
      <c r="DP26" s="565"/>
      <c r="DQ26" s="565"/>
      <c r="DR26" s="566"/>
      <c r="DS26" s="566"/>
      <c r="DT26" s="566"/>
      <c r="DU26" s="566"/>
      <c r="DV26" s="566"/>
      <c r="DW26" s="566"/>
      <c r="DX26" s="566"/>
      <c r="DY26" s="566"/>
      <c r="DZ26" s="566"/>
      <c r="EA26" s="566"/>
      <c r="EB26" s="566"/>
      <c r="EC26" s="566"/>
      <c r="ED26" s="566"/>
    </row>
    <row r="27" ht="12.75" customHeight="1">
      <c r="A27" s="1"/>
      <c r="B27" s="564"/>
      <c r="C27" s="189"/>
      <c r="D27" s="565"/>
      <c r="E27" s="565"/>
      <c r="F27" s="565"/>
      <c r="G27" s="565"/>
      <c r="H27" s="565"/>
      <c r="I27" s="565"/>
      <c r="J27" s="565"/>
      <c r="K27" s="565"/>
      <c r="L27" s="565"/>
      <c r="M27" s="565"/>
      <c r="N27" s="565"/>
      <c r="O27" s="565"/>
      <c r="P27" s="565"/>
      <c r="Q27" s="565"/>
      <c r="R27" s="565"/>
      <c r="S27" s="565"/>
      <c r="T27" s="565"/>
      <c r="U27" s="565"/>
      <c r="V27" s="565"/>
      <c r="W27" s="565"/>
      <c r="X27" s="565"/>
      <c r="Y27" s="565"/>
      <c r="Z27" s="565"/>
      <c r="AA27" s="565"/>
      <c r="AB27" s="565"/>
      <c r="AC27" s="565"/>
      <c r="AD27" s="565"/>
      <c r="AE27" s="565"/>
      <c r="AF27" s="565"/>
      <c r="AG27" s="565"/>
      <c r="AH27" s="565"/>
      <c r="AI27" s="565"/>
      <c r="AJ27" s="565"/>
      <c r="AK27" s="565"/>
      <c r="AL27" s="565"/>
      <c r="AM27" s="565"/>
      <c r="AN27" s="565"/>
      <c r="AO27" s="565"/>
      <c r="AP27" s="565"/>
      <c r="AQ27" s="565"/>
      <c r="AR27" s="565"/>
      <c r="AS27" s="565"/>
      <c r="AT27" s="565"/>
      <c r="AU27" s="565"/>
      <c r="AV27" s="565"/>
      <c r="AW27" s="565"/>
      <c r="AX27" s="565"/>
      <c r="AY27" s="565"/>
      <c r="AZ27" s="565"/>
      <c r="BA27" s="565"/>
      <c r="BB27" s="565"/>
      <c r="BC27" s="565"/>
      <c r="BD27" s="565"/>
      <c r="BE27" s="565"/>
      <c r="BF27" s="565"/>
      <c r="BG27" s="565"/>
      <c r="BH27" s="565"/>
      <c r="BI27" s="565"/>
      <c r="BJ27" s="565"/>
      <c r="BK27" s="565"/>
      <c r="BL27" s="565"/>
      <c r="BM27" s="565"/>
      <c r="BN27" s="565"/>
      <c r="BO27" s="565"/>
      <c r="BP27" s="565"/>
      <c r="BQ27" s="565"/>
      <c r="BR27" s="565"/>
      <c r="BS27" s="565"/>
      <c r="BT27" s="565"/>
      <c r="BU27" s="565"/>
      <c r="BV27" s="565"/>
      <c r="BW27" s="565"/>
      <c r="BX27" s="565"/>
      <c r="BY27" s="565"/>
      <c r="BZ27" s="565"/>
      <c r="CA27" s="565"/>
      <c r="CB27" s="565"/>
      <c r="CC27" s="565"/>
      <c r="CD27" s="565"/>
      <c r="CE27" s="565"/>
      <c r="CF27" s="565"/>
      <c r="CG27" s="565"/>
      <c r="CH27" s="565"/>
      <c r="CI27" s="565"/>
      <c r="CJ27" s="565"/>
      <c r="CK27" s="565"/>
      <c r="CL27" s="565"/>
      <c r="CM27" s="565"/>
      <c r="CN27" s="565"/>
      <c r="CO27" s="565"/>
      <c r="CP27" s="565"/>
      <c r="CQ27" s="565"/>
      <c r="CR27" s="565"/>
      <c r="CS27" s="565"/>
      <c r="CT27" s="565"/>
      <c r="CU27" s="565"/>
      <c r="CV27" s="565"/>
      <c r="CW27" s="565"/>
      <c r="CX27" s="565"/>
      <c r="CY27" s="565"/>
      <c r="CZ27" s="565"/>
      <c r="DA27" s="565"/>
      <c r="DB27" s="565"/>
      <c r="DC27" s="565"/>
      <c r="DD27" s="565"/>
      <c r="DE27" s="565"/>
      <c r="DF27" s="565"/>
      <c r="DG27" s="565"/>
      <c r="DH27" s="565"/>
      <c r="DI27" s="565"/>
      <c r="DJ27" s="565"/>
      <c r="DK27" s="565"/>
      <c r="DL27" s="565"/>
      <c r="DM27" s="565"/>
      <c r="DN27" s="565"/>
      <c r="DO27" s="565"/>
      <c r="DP27" s="565"/>
      <c r="DQ27" s="565"/>
      <c r="DR27" s="566"/>
      <c r="DS27" s="566"/>
      <c r="DT27" s="566"/>
      <c r="DU27" s="566"/>
      <c r="DV27" s="566"/>
      <c r="DW27" s="566"/>
      <c r="DX27" s="566"/>
      <c r="DY27" s="566"/>
      <c r="DZ27" s="566"/>
      <c r="EA27" s="566"/>
      <c r="EB27" s="566"/>
      <c r="EC27" s="566"/>
      <c r="ED27" s="566"/>
    </row>
    <row r="28" ht="12.75" customHeight="1">
      <c r="A28" s="1"/>
      <c r="B28" s="564"/>
      <c r="C28" s="189"/>
      <c r="D28" s="565"/>
      <c r="E28" s="565"/>
      <c r="F28" s="565"/>
      <c r="G28" s="565"/>
      <c r="H28" s="565"/>
      <c r="I28" s="565"/>
      <c r="J28" s="565"/>
      <c r="K28" s="565"/>
      <c r="L28" s="565"/>
      <c r="M28" s="565"/>
      <c r="N28" s="565"/>
      <c r="O28" s="565"/>
      <c r="P28" s="565"/>
      <c r="Q28" s="565"/>
      <c r="R28" s="565"/>
      <c r="S28" s="565"/>
      <c r="T28" s="567"/>
      <c r="U28" s="565"/>
      <c r="V28" s="565"/>
      <c r="W28" s="565"/>
      <c r="X28" s="565"/>
      <c r="Y28" s="565"/>
      <c r="Z28" s="565"/>
      <c r="AA28" s="565"/>
      <c r="AB28" s="565"/>
      <c r="AC28" s="565"/>
      <c r="AD28" s="565"/>
      <c r="AE28" s="565"/>
      <c r="AF28" s="565"/>
      <c r="AG28" s="565"/>
      <c r="AH28" s="565"/>
      <c r="AI28" s="565"/>
      <c r="AJ28" s="565"/>
      <c r="AK28" s="565"/>
      <c r="AL28" s="565"/>
      <c r="AM28" s="565"/>
      <c r="AN28" s="565"/>
      <c r="AO28" s="565"/>
      <c r="AP28" s="565"/>
      <c r="AQ28" s="565"/>
      <c r="AR28" s="565"/>
      <c r="AS28" s="565"/>
      <c r="AT28" s="565"/>
      <c r="AU28" s="565"/>
      <c r="AV28" s="565"/>
      <c r="AW28" s="565"/>
      <c r="AX28" s="565"/>
      <c r="AY28" s="565"/>
      <c r="AZ28" s="565"/>
      <c r="BA28" s="565"/>
      <c r="BB28" s="565"/>
      <c r="BC28" s="565"/>
      <c r="BD28" s="565"/>
      <c r="BE28" s="565"/>
      <c r="BF28" s="565"/>
      <c r="BG28" s="565"/>
      <c r="BH28" s="565"/>
      <c r="BI28" s="565"/>
      <c r="BJ28" s="565"/>
      <c r="BK28" s="565"/>
      <c r="BL28" s="565"/>
      <c r="BM28" s="565"/>
      <c r="BN28" s="565"/>
      <c r="BO28" s="565"/>
      <c r="BP28" s="565"/>
      <c r="BQ28" s="565"/>
      <c r="BR28" s="565"/>
      <c r="BS28" s="565"/>
      <c r="BT28" s="565"/>
      <c r="BU28" s="565"/>
      <c r="BV28" s="565"/>
      <c r="BW28" s="565"/>
      <c r="BX28" s="565"/>
      <c r="BY28" s="565"/>
      <c r="BZ28" s="565"/>
      <c r="CA28" s="565"/>
      <c r="CB28" s="565"/>
      <c r="CC28" s="565"/>
      <c r="CD28" s="565"/>
      <c r="CE28" s="565"/>
      <c r="CF28" s="565"/>
      <c r="CG28" s="565"/>
      <c r="CH28" s="565"/>
      <c r="CI28" s="565"/>
      <c r="CJ28" s="565"/>
      <c r="CK28" s="565"/>
      <c r="CL28" s="565"/>
      <c r="CM28" s="565"/>
      <c r="CN28" s="565"/>
      <c r="CO28" s="565"/>
      <c r="CP28" s="565"/>
      <c r="CQ28" s="565"/>
      <c r="CR28" s="565"/>
      <c r="CS28" s="565"/>
      <c r="CT28" s="565"/>
      <c r="CU28" s="565"/>
      <c r="CV28" s="565"/>
      <c r="CW28" s="565"/>
      <c r="CX28" s="565"/>
      <c r="CY28" s="565"/>
      <c r="CZ28" s="565"/>
      <c r="DA28" s="565"/>
      <c r="DB28" s="565"/>
      <c r="DC28" s="565"/>
      <c r="DD28" s="565"/>
      <c r="DE28" s="565"/>
      <c r="DF28" s="565"/>
      <c r="DG28" s="565"/>
      <c r="DH28" s="565"/>
      <c r="DI28" s="565"/>
      <c r="DJ28" s="565"/>
      <c r="DK28" s="565"/>
      <c r="DL28" s="565"/>
      <c r="DM28" s="565"/>
      <c r="DN28" s="565"/>
      <c r="DO28" s="565"/>
      <c r="DP28" s="565"/>
      <c r="DQ28" s="565"/>
      <c r="DR28" s="566"/>
      <c r="DS28" s="566"/>
      <c r="DT28" s="566"/>
      <c r="DU28" s="566"/>
      <c r="DV28" s="566"/>
      <c r="DW28" s="566"/>
      <c r="DX28" s="566"/>
      <c r="DY28" s="566"/>
      <c r="DZ28" s="566"/>
      <c r="EA28" s="566"/>
      <c r="EB28" s="566"/>
      <c r="EC28" s="566"/>
      <c r="ED28" s="566"/>
    </row>
    <row r="29" ht="12.75" customHeight="1">
      <c r="A29" s="1"/>
      <c r="B29" s="564"/>
      <c r="C29" s="189"/>
      <c r="D29" s="565"/>
      <c r="E29" s="565"/>
      <c r="F29" s="565"/>
      <c r="G29" s="565"/>
      <c r="H29" s="565"/>
      <c r="I29" s="565"/>
      <c r="J29" s="565"/>
      <c r="K29" s="565"/>
      <c r="L29" s="565"/>
      <c r="M29" s="565"/>
      <c r="N29" s="565"/>
      <c r="O29" s="565"/>
      <c r="P29" s="565"/>
      <c r="Q29" s="565"/>
      <c r="R29" s="565"/>
      <c r="S29" s="565"/>
      <c r="T29" s="565"/>
      <c r="U29" s="565"/>
      <c r="V29" s="565"/>
      <c r="W29" s="565"/>
      <c r="X29" s="565"/>
      <c r="Y29" s="565"/>
      <c r="Z29" s="565"/>
      <c r="AA29" s="565"/>
      <c r="AB29" s="565"/>
      <c r="AC29" s="565"/>
      <c r="AD29" s="565"/>
      <c r="AE29" s="565"/>
      <c r="AF29" s="565"/>
      <c r="AG29" s="565"/>
      <c r="AH29" s="565"/>
      <c r="AI29" s="565"/>
      <c r="AJ29" s="565"/>
      <c r="AK29" s="565"/>
      <c r="AL29" s="565"/>
      <c r="AM29" s="565"/>
      <c r="AN29" s="565"/>
      <c r="AO29" s="565"/>
      <c r="AP29" s="565"/>
      <c r="AQ29" s="565"/>
      <c r="AR29" s="565"/>
      <c r="AS29" s="565"/>
      <c r="AT29" s="565"/>
      <c r="AU29" s="565"/>
      <c r="AV29" s="565"/>
      <c r="AW29" s="565"/>
      <c r="AX29" s="565"/>
      <c r="AY29" s="565"/>
      <c r="AZ29" s="565"/>
      <c r="BA29" s="565"/>
      <c r="BB29" s="565"/>
      <c r="BC29" s="565"/>
      <c r="BD29" s="565"/>
      <c r="BE29" s="565"/>
      <c r="BF29" s="565"/>
      <c r="BG29" s="565"/>
      <c r="BH29" s="565"/>
      <c r="BI29" s="565"/>
      <c r="BJ29" s="565"/>
      <c r="BK29" s="565"/>
      <c r="BL29" s="565"/>
      <c r="BM29" s="565"/>
      <c r="BN29" s="565"/>
      <c r="BO29" s="565"/>
      <c r="BP29" s="565"/>
      <c r="BQ29" s="565"/>
      <c r="BR29" s="565"/>
      <c r="BS29" s="565"/>
      <c r="BT29" s="565"/>
      <c r="BU29" s="565"/>
      <c r="BV29" s="565"/>
      <c r="BW29" s="565"/>
      <c r="BX29" s="565"/>
      <c r="BY29" s="565"/>
      <c r="BZ29" s="565"/>
      <c r="CA29" s="565"/>
      <c r="CB29" s="565"/>
      <c r="CC29" s="565"/>
      <c r="CD29" s="565"/>
      <c r="CE29" s="565"/>
      <c r="CF29" s="565"/>
      <c r="CG29" s="565"/>
      <c r="CH29" s="565"/>
      <c r="CI29" s="565"/>
      <c r="CJ29" s="565"/>
      <c r="CK29" s="565"/>
      <c r="CL29" s="565"/>
      <c r="CM29" s="565"/>
      <c r="CN29" s="565"/>
      <c r="CO29" s="565"/>
      <c r="CP29" s="565"/>
      <c r="CQ29" s="565"/>
      <c r="CR29" s="565"/>
      <c r="CS29" s="565"/>
      <c r="CT29" s="565"/>
      <c r="CU29" s="565"/>
      <c r="CV29" s="565"/>
      <c r="CW29" s="565"/>
      <c r="CX29" s="565"/>
      <c r="CY29" s="565"/>
      <c r="CZ29" s="565"/>
      <c r="DA29" s="565"/>
      <c r="DB29" s="565"/>
      <c r="DC29" s="565"/>
      <c r="DD29" s="565"/>
      <c r="DE29" s="565"/>
      <c r="DF29" s="565"/>
      <c r="DG29" s="565"/>
      <c r="DH29" s="565"/>
      <c r="DI29" s="565"/>
      <c r="DJ29" s="565"/>
      <c r="DK29" s="565"/>
      <c r="DL29" s="565"/>
      <c r="DM29" s="565"/>
      <c r="DN29" s="565"/>
      <c r="DO29" s="565"/>
      <c r="DP29" s="565"/>
      <c r="DQ29" s="565"/>
      <c r="DR29" s="566"/>
      <c r="DS29" s="566"/>
      <c r="DT29" s="566"/>
      <c r="DU29" s="566"/>
      <c r="DV29" s="566"/>
      <c r="DW29" s="566"/>
      <c r="DX29" s="566"/>
      <c r="DY29" s="566"/>
      <c r="DZ29" s="566"/>
      <c r="EA29" s="566"/>
      <c r="EB29" s="566"/>
      <c r="EC29" s="566"/>
      <c r="ED29" s="566"/>
    </row>
    <row r="30" ht="12.75" customHeight="1">
      <c r="A30" s="1"/>
      <c r="B30" s="564"/>
      <c r="C30" s="189"/>
      <c r="D30" s="565"/>
      <c r="E30" s="565"/>
      <c r="F30" s="565"/>
      <c r="G30" s="565"/>
      <c r="H30" s="565"/>
      <c r="I30" s="565"/>
      <c r="J30" s="565"/>
      <c r="K30" s="565"/>
      <c r="L30" s="565"/>
      <c r="M30" s="565"/>
      <c r="N30" s="565"/>
      <c r="O30" s="565"/>
      <c r="P30" s="565"/>
      <c r="Q30" s="565"/>
      <c r="R30" s="565"/>
      <c r="S30" s="565"/>
      <c r="T30" s="565"/>
      <c r="U30" s="565"/>
      <c r="V30" s="565"/>
      <c r="W30" s="565"/>
      <c r="X30" s="565"/>
      <c r="Y30" s="565"/>
      <c r="Z30" s="565"/>
      <c r="AA30" s="565"/>
      <c r="AB30" s="565"/>
      <c r="AC30" s="565"/>
      <c r="AD30" s="565"/>
      <c r="AE30" s="565"/>
      <c r="AF30" s="565"/>
      <c r="AG30" s="565"/>
      <c r="AH30" s="565"/>
      <c r="AI30" s="565"/>
      <c r="AJ30" s="565"/>
      <c r="AK30" s="565"/>
      <c r="AL30" s="565"/>
      <c r="AM30" s="565"/>
      <c r="AN30" s="565"/>
      <c r="AO30" s="565"/>
      <c r="AP30" s="565"/>
      <c r="AQ30" s="565"/>
      <c r="AR30" s="565"/>
      <c r="AS30" s="565"/>
      <c r="AT30" s="565"/>
      <c r="AU30" s="565"/>
      <c r="AV30" s="565"/>
      <c r="AW30" s="565"/>
      <c r="AX30" s="565"/>
      <c r="AY30" s="565"/>
      <c r="AZ30" s="565"/>
      <c r="BA30" s="565"/>
      <c r="BB30" s="565"/>
      <c r="BC30" s="565"/>
      <c r="BD30" s="565"/>
      <c r="BE30" s="565"/>
      <c r="BF30" s="565"/>
      <c r="BG30" s="565"/>
      <c r="BH30" s="565"/>
      <c r="BI30" s="565"/>
      <c r="BJ30" s="565"/>
      <c r="BK30" s="565"/>
      <c r="BL30" s="565"/>
      <c r="BM30" s="565"/>
      <c r="BN30" s="565"/>
      <c r="BO30" s="565"/>
      <c r="BP30" s="565"/>
      <c r="BQ30" s="565"/>
      <c r="BR30" s="565"/>
      <c r="BS30" s="565"/>
      <c r="BT30" s="565"/>
      <c r="BU30" s="565"/>
      <c r="BV30" s="565"/>
      <c r="BW30" s="565"/>
      <c r="BX30" s="565"/>
      <c r="BY30" s="565"/>
      <c r="BZ30" s="565"/>
      <c r="CA30" s="565"/>
      <c r="CB30" s="565"/>
      <c r="CC30" s="565"/>
      <c r="CD30" s="565"/>
      <c r="CE30" s="565"/>
      <c r="CF30" s="565"/>
      <c r="CG30" s="565"/>
      <c r="CH30" s="565"/>
      <c r="CI30" s="565"/>
      <c r="CJ30" s="565"/>
      <c r="CK30" s="565"/>
      <c r="CL30" s="565"/>
      <c r="CM30" s="565"/>
      <c r="CN30" s="565"/>
      <c r="CO30" s="565"/>
      <c r="CP30" s="565"/>
      <c r="CQ30" s="565"/>
      <c r="CR30" s="565"/>
      <c r="CS30" s="565"/>
      <c r="CT30" s="565"/>
      <c r="CU30" s="565"/>
      <c r="CV30" s="565"/>
      <c r="CW30" s="565"/>
      <c r="CX30" s="565"/>
      <c r="CY30" s="565"/>
      <c r="CZ30" s="565"/>
      <c r="DA30" s="565"/>
      <c r="DB30" s="565"/>
      <c r="DC30" s="565"/>
      <c r="DD30" s="565"/>
      <c r="DE30" s="565"/>
      <c r="DF30" s="565"/>
      <c r="DG30" s="565"/>
      <c r="DH30" s="565"/>
      <c r="DI30" s="565"/>
      <c r="DJ30" s="565"/>
      <c r="DK30" s="565"/>
      <c r="DL30" s="565"/>
      <c r="DM30" s="565"/>
      <c r="DN30" s="565"/>
      <c r="DO30" s="565"/>
      <c r="DP30" s="565"/>
      <c r="DQ30" s="565"/>
      <c r="DR30" s="566"/>
      <c r="DS30" s="566"/>
      <c r="DT30" s="566"/>
      <c r="DU30" s="566"/>
      <c r="DV30" s="566"/>
      <c r="DW30" s="566"/>
      <c r="DX30" s="566"/>
      <c r="DY30" s="566"/>
      <c r="DZ30" s="566"/>
      <c r="EA30" s="566"/>
      <c r="EB30" s="566"/>
      <c r="EC30" s="566"/>
      <c r="ED30" s="566"/>
    </row>
    <row r="31" ht="12.75" customHeight="1">
      <c r="A31" s="1"/>
      <c r="B31" s="564"/>
      <c r="C31" s="189"/>
      <c r="D31" s="565"/>
      <c r="E31" s="565"/>
      <c r="F31" s="565"/>
      <c r="G31" s="565"/>
      <c r="H31" s="565"/>
      <c r="I31" s="565"/>
      <c r="J31" s="565"/>
      <c r="K31" s="565"/>
      <c r="L31" s="565"/>
      <c r="M31" s="565"/>
      <c r="N31" s="565"/>
      <c r="O31" s="565"/>
      <c r="P31" s="565"/>
      <c r="Q31" s="565"/>
      <c r="R31" s="565"/>
      <c r="S31" s="565"/>
      <c r="T31" s="565"/>
      <c r="U31" s="565"/>
      <c r="V31" s="565"/>
      <c r="W31" s="565"/>
      <c r="X31" s="565"/>
      <c r="Y31" s="565"/>
      <c r="Z31" s="565"/>
      <c r="AA31" s="565"/>
      <c r="AB31" s="565"/>
      <c r="AC31" s="565"/>
      <c r="AD31" s="565"/>
      <c r="AE31" s="565"/>
      <c r="AF31" s="565"/>
      <c r="AG31" s="565"/>
      <c r="AH31" s="565"/>
      <c r="AI31" s="565"/>
      <c r="AJ31" s="565"/>
      <c r="AK31" s="565"/>
      <c r="AL31" s="565"/>
      <c r="AM31" s="565"/>
      <c r="AN31" s="565"/>
      <c r="AO31" s="565"/>
      <c r="AP31" s="565"/>
      <c r="AQ31" s="565"/>
      <c r="AR31" s="565"/>
      <c r="AS31" s="565"/>
      <c r="AT31" s="565"/>
      <c r="AU31" s="565"/>
      <c r="AV31" s="565"/>
      <c r="AW31" s="565"/>
      <c r="AX31" s="565"/>
      <c r="AY31" s="565"/>
      <c r="AZ31" s="565"/>
      <c r="BA31" s="565"/>
      <c r="BB31" s="565"/>
      <c r="BC31" s="565"/>
      <c r="BD31" s="565"/>
      <c r="BE31" s="565"/>
      <c r="BF31" s="565"/>
      <c r="BG31" s="565"/>
      <c r="BH31" s="565"/>
      <c r="BI31" s="565"/>
      <c r="BJ31" s="565"/>
      <c r="BK31" s="565"/>
      <c r="BL31" s="565"/>
      <c r="BM31" s="565"/>
      <c r="BN31" s="565"/>
      <c r="BO31" s="565"/>
      <c r="BP31" s="565"/>
      <c r="BQ31" s="565"/>
      <c r="BR31" s="565"/>
      <c r="BS31" s="565"/>
      <c r="BT31" s="565"/>
      <c r="BU31" s="565"/>
      <c r="BV31" s="565"/>
      <c r="BW31" s="565"/>
      <c r="BX31" s="565"/>
      <c r="BY31" s="565"/>
      <c r="BZ31" s="565"/>
      <c r="CA31" s="565"/>
      <c r="CB31" s="565"/>
      <c r="CC31" s="565"/>
      <c r="CD31" s="565"/>
      <c r="CE31" s="565"/>
      <c r="CF31" s="565"/>
      <c r="CG31" s="565"/>
      <c r="CH31" s="565"/>
      <c r="CI31" s="565"/>
      <c r="CJ31" s="565"/>
      <c r="CK31" s="565"/>
      <c r="CL31" s="565"/>
      <c r="CM31" s="565"/>
      <c r="CN31" s="565"/>
      <c r="CO31" s="565"/>
      <c r="CP31" s="565"/>
      <c r="CQ31" s="565"/>
      <c r="CR31" s="565"/>
      <c r="CS31" s="565"/>
      <c r="CT31" s="565"/>
      <c r="CU31" s="565"/>
      <c r="CV31" s="565"/>
      <c r="CW31" s="565"/>
      <c r="CX31" s="565"/>
      <c r="CY31" s="565"/>
      <c r="CZ31" s="565"/>
      <c r="DA31" s="565"/>
      <c r="DB31" s="565"/>
      <c r="DC31" s="565"/>
      <c r="DD31" s="565"/>
      <c r="DE31" s="565"/>
      <c r="DF31" s="565"/>
      <c r="DG31" s="565"/>
      <c r="DH31" s="565"/>
      <c r="DI31" s="565"/>
      <c r="DJ31" s="565"/>
      <c r="DK31" s="565"/>
      <c r="DL31" s="565"/>
      <c r="DM31" s="565"/>
      <c r="DN31" s="565"/>
      <c r="DO31" s="565"/>
      <c r="DP31" s="565"/>
      <c r="DQ31" s="565"/>
      <c r="DR31" s="566"/>
      <c r="DS31" s="566"/>
      <c r="DT31" s="566"/>
      <c r="DU31" s="566"/>
      <c r="DV31" s="566"/>
      <c r="DW31" s="566"/>
      <c r="DX31" s="566"/>
      <c r="DY31" s="566"/>
      <c r="DZ31" s="566"/>
      <c r="EA31" s="566"/>
      <c r="EB31" s="566"/>
      <c r="EC31" s="566"/>
      <c r="ED31" s="566"/>
    </row>
    <row r="32" ht="12.75" customHeight="1">
      <c r="A32" s="1"/>
      <c r="B32" s="568"/>
      <c r="C32" s="189"/>
      <c r="D32" s="565"/>
      <c r="E32" s="565"/>
      <c r="F32" s="565"/>
      <c r="G32" s="565"/>
      <c r="H32" s="565"/>
      <c r="I32" s="565"/>
      <c r="J32" s="565"/>
      <c r="K32" s="565"/>
      <c r="L32" s="565"/>
      <c r="M32" s="565"/>
      <c r="N32" s="565"/>
      <c r="O32" s="565"/>
      <c r="P32" s="565"/>
      <c r="Q32" s="565"/>
      <c r="R32" s="565"/>
      <c r="S32" s="565"/>
      <c r="T32" s="565"/>
      <c r="U32" s="565"/>
      <c r="V32" s="565"/>
      <c r="W32" s="565"/>
      <c r="X32" s="565"/>
      <c r="Y32" s="565"/>
      <c r="Z32" s="565"/>
      <c r="AA32" s="565"/>
      <c r="AB32" s="565"/>
      <c r="AC32" s="565"/>
      <c r="AD32" s="565"/>
      <c r="AE32" s="565"/>
      <c r="AF32" s="565"/>
      <c r="AG32" s="565"/>
      <c r="AH32" s="565"/>
      <c r="AI32" s="565"/>
      <c r="AJ32" s="565"/>
      <c r="AK32" s="565"/>
      <c r="AL32" s="565"/>
      <c r="AM32" s="565"/>
      <c r="AN32" s="565"/>
      <c r="AO32" s="565"/>
      <c r="AP32" s="565"/>
      <c r="AQ32" s="565"/>
      <c r="AR32" s="565"/>
      <c r="AS32" s="565"/>
      <c r="AT32" s="565"/>
      <c r="AU32" s="565"/>
      <c r="AV32" s="565"/>
      <c r="AW32" s="565"/>
      <c r="AX32" s="565"/>
      <c r="AY32" s="565"/>
      <c r="AZ32" s="565"/>
      <c r="BA32" s="565"/>
      <c r="BB32" s="565"/>
      <c r="BC32" s="565"/>
      <c r="BD32" s="565"/>
      <c r="BE32" s="565"/>
      <c r="BF32" s="565"/>
      <c r="BG32" s="565"/>
      <c r="BH32" s="565"/>
      <c r="BI32" s="565"/>
      <c r="BJ32" s="565"/>
      <c r="BK32" s="565"/>
      <c r="BL32" s="565"/>
      <c r="BM32" s="565"/>
      <c r="BN32" s="565"/>
      <c r="BO32" s="565"/>
      <c r="BP32" s="565"/>
      <c r="BQ32" s="565"/>
      <c r="BR32" s="565"/>
      <c r="BS32" s="565"/>
      <c r="BT32" s="565"/>
      <c r="BU32" s="565"/>
      <c r="BV32" s="565"/>
      <c r="BW32" s="565"/>
      <c r="BX32" s="565"/>
      <c r="BY32" s="565"/>
      <c r="BZ32" s="565"/>
      <c r="CA32" s="565"/>
      <c r="CB32" s="565"/>
      <c r="CC32" s="565"/>
      <c r="CD32" s="565"/>
      <c r="CE32" s="565"/>
      <c r="CF32" s="565"/>
      <c r="CG32" s="565"/>
      <c r="CH32" s="565"/>
      <c r="CI32" s="565"/>
      <c r="CJ32" s="565"/>
      <c r="CK32" s="565"/>
      <c r="CL32" s="565"/>
      <c r="CM32" s="565"/>
      <c r="CN32" s="565"/>
      <c r="CO32" s="565"/>
      <c r="CP32" s="565"/>
      <c r="CQ32" s="565"/>
      <c r="CR32" s="565"/>
      <c r="CS32" s="565"/>
      <c r="CT32" s="565"/>
      <c r="CU32" s="565"/>
      <c r="CV32" s="565"/>
      <c r="CW32" s="565"/>
      <c r="CX32" s="565"/>
      <c r="CY32" s="565"/>
      <c r="CZ32" s="565"/>
      <c r="DA32" s="565"/>
      <c r="DB32" s="565"/>
      <c r="DC32" s="565"/>
      <c r="DD32" s="565"/>
      <c r="DE32" s="565"/>
      <c r="DF32" s="565"/>
      <c r="DG32" s="565"/>
      <c r="DH32" s="565"/>
      <c r="DI32" s="565"/>
      <c r="DJ32" s="565"/>
      <c r="DK32" s="565"/>
      <c r="DL32" s="565"/>
      <c r="DM32" s="565"/>
      <c r="DN32" s="565"/>
      <c r="DO32" s="565"/>
      <c r="DP32" s="565"/>
      <c r="DQ32" s="565"/>
      <c r="DR32" s="566"/>
      <c r="DS32" s="566"/>
      <c r="DT32" s="566"/>
      <c r="DU32" s="566"/>
      <c r="DV32" s="566"/>
      <c r="DW32" s="566"/>
      <c r="DX32" s="566"/>
      <c r="DY32" s="566"/>
      <c r="DZ32" s="566"/>
      <c r="EA32" s="566"/>
      <c r="EB32" s="566"/>
      <c r="EC32" s="566"/>
      <c r="ED32" s="566"/>
    </row>
    <row r="33" ht="12.75" customHeight="1">
      <c r="A33" s="1"/>
      <c r="B33" s="564"/>
      <c r="C33" s="189"/>
      <c r="D33" s="565"/>
      <c r="E33" s="565"/>
      <c r="F33" s="565"/>
      <c r="G33" s="565"/>
      <c r="H33" s="565"/>
      <c r="I33" s="565"/>
      <c r="J33" s="565"/>
      <c r="K33" s="565"/>
      <c r="L33" s="565"/>
      <c r="M33" s="565"/>
      <c r="N33" s="565"/>
      <c r="O33" s="565"/>
      <c r="P33" s="565"/>
      <c r="Q33" s="565"/>
      <c r="R33" s="565"/>
      <c r="S33" s="565"/>
      <c r="T33" s="565"/>
      <c r="U33" s="565"/>
      <c r="V33" s="565"/>
      <c r="W33" s="565"/>
      <c r="X33" s="565"/>
      <c r="Y33" s="565"/>
      <c r="Z33" s="565"/>
      <c r="AA33" s="565"/>
      <c r="AB33" s="565"/>
      <c r="AC33" s="565"/>
      <c r="AD33" s="565"/>
      <c r="AE33" s="565"/>
      <c r="AF33" s="565"/>
      <c r="AG33" s="565"/>
      <c r="AH33" s="565"/>
      <c r="AI33" s="565"/>
      <c r="AJ33" s="565"/>
      <c r="AK33" s="565"/>
      <c r="AL33" s="565"/>
      <c r="AM33" s="565"/>
      <c r="AN33" s="565"/>
      <c r="AO33" s="565"/>
      <c r="AP33" s="565"/>
      <c r="AQ33" s="565"/>
      <c r="AR33" s="565"/>
      <c r="AS33" s="565"/>
      <c r="AT33" s="565"/>
      <c r="AU33" s="565"/>
      <c r="AV33" s="565"/>
      <c r="AW33" s="565"/>
      <c r="AX33" s="565"/>
      <c r="AY33" s="565"/>
      <c r="AZ33" s="565"/>
      <c r="BA33" s="565"/>
      <c r="BB33" s="565"/>
      <c r="BC33" s="565"/>
      <c r="BD33" s="565"/>
      <c r="BE33" s="565"/>
      <c r="BF33" s="565"/>
      <c r="BG33" s="565"/>
      <c r="BH33" s="565"/>
      <c r="BI33" s="565"/>
      <c r="BJ33" s="565"/>
      <c r="BK33" s="565"/>
      <c r="BL33" s="565"/>
      <c r="BM33" s="565"/>
      <c r="BN33" s="565"/>
      <c r="BO33" s="565"/>
      <c r="BP33" s="565"/>
      <c r="BQ33" s="565"/>
      <c r="BR33" s="565"/>
      <c r="BS33" s="565"/>
      <c r="BT33" s="565"/>
      <c r="BU33" s="565"/>
      <c r="BV33" s="565"/>
      <c r="BW33" s="565"/>
      <c r="BX33" s="565"/>
      <c r="BY33" s="565"/>
      <c r="BZ33" s="565"/>
      <c r="CA33" s="565"/>
      <c r="CB33" s="565"/>
      <c r="CC33" s="565"/>
      <c r="CD33" s="565"/>
      <c r="CE33" s="565"/>
      <c r="CF33" s="565"/>
      <c r="CG33" s="565"/>
      <c r="CH33" s="565"/>
      <c r="CI33" s="565"/>
      <c r="CJ33" s="565"/>
      <c r="CK33" s="565"/>
      <c r="CL33" s="565"/>
      <c r="CM33" s="565"/>
      <c r="CN33" s="565"/>
      <c r="CO33" s="565"/>
      <c r="CP33" s="565"/>
      <c r="CQ33" s="565"/>
      <c r="CR33" s="565"/>
      <c r="CS33" s="565"/>
      <c r="CT33" s="565"/>
      <c r="CU33" s="565"/>
      <c r="CV33" s="565"/>
      <c r="CW33" s="565"/>
      <c r="CX33" s="565"/>
      <c r="CY33" s="565"/>
      <c r="CZ33" s="565"/>
      <c r="DA33" s="565"/>
      <c r="DB33" s="565"/>
      <c r="DC33" s="565"/>
      <c r="DD33" s="565"/>
      <c r="DE33" s="565"/>
      <c r="DF33" s="565"/>
      <c r="DG33" s="565"/>
      <c r="DH33" s="565"/>
      <c r="DI33" s="565"/>
      <c r="DJ33" s="565"/>
      <c r="DK33" s="565"/>
      <c r="DL33" s="565"/>
      <c r="DM33" s="565"/>
      <c r="DN33" s="565"/>
      <c r="DO33" s="565"/>
      <c r="DP33" s="565"/>
      <c r="DQ33" s="565"/>
      <c r="DR33" s="566"/>
      <c r="DS33" s="566"/>
      <c r="DT33" s="566"/>
      <c r="DU33" s="566"/>
      <c r="DV33" s="566"/>
      <c r="DW33" s="566"/>
      <c r="DX33" s="566"/>
      <c r="DY33" s="566"/>
      <c r="DZ33" s="566"/>
      <c r="EA33" s="566"/>
      <c r="EB33" s="566"/>
      <c r="EC33" s="566"/>
      <c r="ED33" s="566"/>
    </row>
    <row r="34" ht="12.75" customHeight="1">
      <c r="A34" s="1"/>
      <c r="B34" s="564"/>
      <c r="C34" s="189"/>
      <c r="D34" s="565"/>
      <c r="E34" s="565"/>
      <c r="F34" s="565"/>
      <c r="G34" s="565"/>
      <c r="H34" s="565"/>
      <c r="I34" s="565"/>
      <c r="J34" s="565"/>
      <c r="K34" s="565"/>
      <c r="L34" s="565"/>
      <c r="M34" s="565"/>
      <c r="N34" s="565"/>
      <c r="O34" s="565"/>
      <c r="P34" s="565"/>
      <c r="Q34" s="565"/>
      <c r="R34" s="565"/>
      <c r="S34" s="565"/>
      <c r="T34" s="565"/>
      <c r="U34" s="565"/>
      <c r="V34" s="565"/>
      <c r="W34" s="565"/>
      <c r="X34" s="565"/>
      <c r="Y34" s="565"/>
      <c r="Z34" s="565"/>
      <c r="AA34" s="565"/>
      <c r="AB34" s="565"/>
      <c r="AC34" s="565"/>
      <c r="AD34" s="565"/>
      <c r="AE34" s="565"/>
      <c r="AF34" s="565"/>
      <c r="AG34" s="565"/>
      <c r="AH34" s="565"/>
      <c r="AI34" s="565"/>
      <c r="AJ34" s="565"/>
      <c r="AK34" s="565"/>
      <c r="AL34" s="565"/>
      <c r="AM34" s="565"/>
      <c r="AN34" s="565"/>
      <c r="AO34" s="565"/>
      <c r="AP34" s="565"/>
      <c r="AQ34" s="565"/>
      <c r="AR34" s="565"/>
      <c r="AS34" s="565"/>
      <c r="AT34" s="565"/>
      <c r="AU34" s="565"/>
      <c r="AV34" s="565"/>
      <c r="AW34" s="565"/>
      <c r="AX34" s="565"/>
      <c r="AY34" s="565"/>
      <c r="AZ34" s="565"/>
      <c r="BA34" s="565"/>
      <c r="BB34" s="565"/>
      <c r="BC34" s="565"/>
      <c r="BD34" s="565"/>
      <c r="BE34" s="565"/>
      <c r="BF34" s="565"/>
      <c r="BG34" s="565"/>
      <c r="BH34" s="565"/>
      <c r="BI34" s="565"/>
      <c r="BJ34" s="565"/>
      <c r="BK34" s="565"/>
      <c r="BL34" s="565"/>
      <c r="BM34" s="565"/>
      <c r="BN34" s="565"/>
      <c r="BO34" s="565"/>
      <c r="BP34" s="565"/>
      <c r="BQ34" s="565"/>
      <c r="BR34" s="565"/>
      <c r="BS34" s="565"/>
      <c r="BT34" s="565"/>
      <c r="BU34" s="565"/>
      <c r="BV34" s="565"/>
      <c r="BW34" s="565"/>
      <c r="BX34" s="565"/>
      <c r="BY34" s="565"/>
      <c r="BZ34" s="565"/>
      <c r="CA34" s="565"/>
      <c r="CB34" s="565"/>
      <c r="CC34" s="565"/>
      <c r="CD34" s="565"/>
      <c r="CE34" s="565"/>
      <c r="CF34" s="565"/>
      <c r="CG34" s="565"/>
      <c r="CH34" s="565"/>
      <c r="CI34" s="565"/>
      <c r="CJ34" s="565"/>
      <c r="CK34" s="565"/>
      <c r="CL34" s="565"/>
      <c r="CM34" s="565"/>
      <c r="CN34" s="565"/>
      <c r="CO34" s="565"/>
      <c r="CP34" s="565"/>
      <c r="CQ34" s="565"/>
      <c r="CR34" s="565"/>
      <c r="CS34" s="565"/>
      <c r="CT34" s="565"/>
      <c r="CU34" s="565"/>
      <c r="CV34" s="565"/>
      <c r="CW34" s="565"/>
      <c r="CX34" s="565"/>
      <c r="CY34" s="565"/>
      <c r="CZ34" s="565"/>
      <c r="DA34" s="565"/>
      <c r="DB34" s="565"/>
      <c r="DC34" s="565"/>
      <c r="DD34" s="565"/>
      <c r="DE34" s="565"/>
      <c r="DF34" s="565"/>
      <c r="DG34" s="565"/>
      <c r="DH34" s="565"/>
      <c r="DI34" s="565"/>
      <c r="DJ34" s="565"/>
      <c r="DK34" s="565"/>
      <c r="DL34" s="565"/>
      <c r="DM34" s="565"/>
      <c r="DN34" s="565"/>
      <c r="DO34" s="565"/>
      <c r="DP34" s="565"/>
      <c r="DQ34" s="565"/>
      <c r="DR34" s="566"/>
      <c r="DS34" s="566"/>
      <c r="DT34" s="566"/>
      <c r="DU34" s="566"/>
      <c r="DV34" s="566"/>
      <c r="DW34" s="566"/>
      <c r="DX34" s="566"/>
      <c r="DY34" s="566"/>
      <c r="DZ34" s="566"/>
      <c r="EA34" s="566"/>
      <c r="EB34" s="566"/>
      <c r="EC34" s="566"/>
      <c r="ED34" s="566"/>
    </row>
    <row r="35" ht="12.75" customHeight="1">
      <c r="A35" s="1"/>
      <c r="B35" s="564"/>
      <c r="C35" s="189"/>
      <c r="D35" s="565"/>
      <c r="E35" s="565"/>
      <c r="F35" s="565"/>
      <c r="G35" s="565"/>
      <c r="H35" s="565"/>
      <c r="I35" s="565"/>
      <c r="J35" s="565"/>
      <c r="K35" s="565"/>
      <c r="L35" s="565"/>
      <c r="M35" s="565"/>
      <c r="N35" s="565"/>
      <c r="O35" s="565"/>
      <c r="P35" s="565"/>
      <c r="Q35" s="565"/>
      <c r="R35" s="565"/>
      <c r="S35" s="565"/>
      <c r="T35" s="565"/>
      <c r="U35" s="565"/>
      <c r="V35" s="565"/>
      <c r="W35" s="565"/>
      <c r="X35" s="565"/>
      <c r="Y35" s="565"/>
      <c r="Z35" s="565"/>
      <c r="AA35" s="565"/>
      <c r="AB35" s="565"/>
      <c r="AC35" s="565"/>
      <c r="AD35" s="565"/>
      <c r="AE35" s="565"/>
      <c r="AF35" s="565"/>
      <c r="AG35" s="565"/>
      <c r="AH35" s="565"/>
      <c r="AI35" s="565"/>
      <c r="AJ35" s="565"/>
      <c r="AK35" s="565"/>
      <c r="AL35" s="565"/>
      <c r="AM35" s="565"/>
      <c r="AN35" s="565"/>
      <c r="AO35" s="565"/>
      <c r="AP35" s="565"/>
      <c r="AQ35" s="565"/>
      <c r="AR35" s="565"/>
      <c r="AS35" s="565"/>
      <c r="AT35" s="565"/>
      <c r="AU35" s="565"/>
      <c r="AV35" s="565"/>
      <c r="AW35" s="565"/>
      <c r="AX35" s="565"/>
      <c r="AY35" s="565"/>
      <c r="AZ35" s="565"/>
      <c r="BA35" s="565"/>
      <c r="BB35" s="565"/>
      <c r="BC35" s="565"/>
      <c r="BD35" s="565"/>
      <c r="BE35" s="565"/>
      <c r="BF35" s="565"/>
      <c r="BG35" s="565"/>
      <c r="BH35" s="565"/>
      <c r="BI35" s="565"/>
      <c r="BJ35" s="565"/>
      <c r="BK35" s="565"/>
      <c r="BL35" s="565"/>
      <c r="BM35" s="565"/>
      <c r="BN35" s="565"/>
      <c r="BO35" s="565"/>
      <c r="BP35" s="565"/>
      <c r="BQ35" s="565"/>
      <c r="BR35" s="565"/>
      <c r="BS35" s="565"/>
      <c r="BT35" s="565"/>
      <c r="BU35" s="565"/>
      <c r="BV35" s="565"/>
      <c r="BW35" s="565"/>
      <c r="BX35" s="565"/>
      <c r="BY35" s="565"/>
      <c r="BZ35" s="565"/>
      <c r="CA35" s="565"/>
      <c r="CB35" s="565"/>
      <c r="CC35" s="565"/>
      <c r="CD35" s="565"/>
      <c r="CE35" s="565"/>
      <c r="CF35" s="565"/>
      <c r="CG35" s="565"/>
      <c r="CH35" s="565"/>
      <c r="CI35" s="565"/>
      <c r="CJ35" s="565"/>
      <c r="CK35" s="565"/>
      <c r="CL35" s="565"/>
      <c r="CM35" s="565"/>
      <c r="CN35" s="565"/>
      <c r="CO35" s="565"/>
      <c r="CP35" s="565"/>
      <c r="CQ35" s="565"/>
      <c r="CR35" s="565"/>
      <c r="CS35" s="565"/>
      <c r="CT35" s="565"/>
      <c r="CU35" s="565"/>
      <c r="CV35" s="565"/>
      <c r="CW35" s="565"/>
      <c r="CX35" s="565"/>
      <c r="CY35" s="565"/>
      <c r="CZ35" s="565"/>
      <c r="DA35" s="565"/>
      <c r="DB35" s="565"/>
      <c r="DC35" s="565"/>
      <c r="DD35" s="565"/>
      <c r="DE35" s="565"/>
      <c r="DF35" s="565"/>
      <c r="DG35" s="565"/>
      <c r="DH35" s="565"/>
      <c r="DI35" s="565"/>
      <c r="DJ35" s="565"/>
      <c r="DK35" s="565"/>
      <c r="DL35" s="565"/>
      <c r="DM35" s="565"/>
      <c r="DN35" s="565"/>
      <c r="DO35" s="565"/>
      <c r="DP35" s="565"/>
      <c r="DQ35" s="565"/>
      <c r="DR35" s="566"/>
      <c r="DS35" s="566"/>
      <c r="DT35" s="566"/>
      <c r="DU35" s="566"/>
      <c r="DV35" s="566"/>
      <c r="DW35" s="566"/>
      <c r="DX35" s="566"/>
      <c r="DY35" s="566"/>
      <c r="DZ35" s="566"/>
      <c r="EA35" s="566"/>
      <c r="EB35" s="566"/>
      <c r="EC35" s="566"/>
      <c r="ED35" s="566"/>
    </row>
    <row r="36" ht="12.75" customHeight="1">
      <c r="A36" s="1"/>
      <c r="B36" s="564"/>
      <c r="C36" s="189"/>
      <c r="D36" s="565"/>
      <c r="E36" s="565"/>
      <c r="F36" s="565"/>
      <c r="G36" s="565"/>
      <c r="H36" s="565"/>
      <c r="I36" s="565"/>
      <c r="J36" s="565"/>
      <c r="K36" s="565"/>
      <c r="L36" s="565"/>
      <c r="M36" s="565"/>
      <c r="N36" s="565"/>
      <c r="O36" s="565"/>
      <c r="P36" s="565"/>
      <c r="Q36" s="565"/>
      <c r="R36" s="565"/>
      <c r="S36" s="565"/>
      <c r="T36" s="565"/>
      <c r="U36" s="565"/>
      <c r="V36" s="565"/>
      <c r="W36" s="565"/>
      <c r="X36" s="565"/>
      <c r="Y36" s="565"/>
      <c r="Z36" s="565"/>
      <c r="AA36" s="565"/>
      <c r="AB36" s="565"/>
      <c r="AC36" s="565"/>
      <c r="AD36" s="565"/>
      <c r="AE36" s="565"/>
      <c r="AF36" s="565"/>
      <c r="AG36" s="565"/>
      <c r="AH36" s="565"/>
      <c r="AI36" s="565"/>
      <c r="AJ36" s="565"/>
      <c r="AK36" s="565"/>
      <c r="AL36" s="565"/>
      <c r="AM36" s="565"/>
      <c r="AN36" s="565"/>
      <c r="AO36" s="565"/>
      <c r="AP36" s="565"/>
      <c r="AQ36" s="565"/>
      <c r="AR36" s="565"/>
      <c r="AS36" s="565"/>
      <c r="AT36" s="565"/>
      <c r="AU36" s="565"/>
      <c r="AV36" s="565"/>
      <c r="AW36" s="565"/>
      <c r="AX36" s="565"/>
      <c r="AY36" s="565"/>
      <c r="AZ36" s="565"/>
      <c r="BA36" s="565"/>
      <c r="BB36" s="565"/>
      <c r="BC36" s="565"/>
      <c r="BD36" s="565"/>
      <c r="BE36" s="565"/>
      <c r="BF36" s="565"/>
      <c r="BG36" s="565"/>
      <c r="BH36" s="565"/>
      <c r="BI36" s="565"/>
      <c r="BJ36" s="565"/>
      <c r="BK36" s="565"/>
      <c r="BL36" s="565"/>
      <c r="BM36" s="565"/>
      <c r="BN36" s="565"/>
      <c r="BO36" s="565"/>
      <c r="BP36" s="565"/>
      <c r="BQ36" s="565"/>
      <c r="BR36" s="565"/>
      <c r="BS36" s="565"/>
      <c r="BT36" s="565"/>
      <c r="BU36" s="565"/>
      <c r="BV36" s="565"/>
      <c r="BW36" s="565"/>
      <c r="BX36" s="565"/>
      <c r="BY36" s="565"/>
      <c r="BZ36" s="565"/>
      <c r="CA36" s="565"/>
      <c r="CB36" s="565"/>
      <c r="CC36" s="565"/>
      <c r="CD36" s="565"/>
      <c r="CE36" s="565"/>
      <c r="CF36" s="565"/>
      <c r="CG36" s="565"/>
      <c r="CH36" s="565"/>
      <c r="CI36" s="565"/>
      <c r="CJ36" s="565"/>
      <c r="CK36" s="565"/>
      <c r="CL36" s="565"/>
      <c r="CM36" s="565"/>
      <c r="CN36" s="565"/>
      <c r="CO36" s="565"/>
      <c r="CP36" s="565"/>
      <c r="CQ36" s="565"/>
      <c r="CR36" s="565"/>
      <c r="CS36" s="565"/>
      <c r="CT36" s="565"/>
      <c r="CU36" s="565"/>
      <c r="CV36" s="565"/>
      <c r="CW36" s="565"/>
      <c r="CX36" s="565"/>
      <c r="CY36" s="565"/>
      <c r="CZ36" s="565"/>
      <c r="DA36" s="565"/>
      <c r="DB36" s="565"/>
      <c r="DC36" s="565"/>
      <c r="DD36" s="565"/>
      <c r="DE36" s="565"/>
      <c r="DF36" s="565"/>
      <c r="DG36" s="565"/>
      <c r="DH36" s="565"/>
      <c r="DI36" s="565"/>
      <c r="DJ36" s="565"/>
      <c r="DK36" s="565"/>
      <c r="DL36" s="565"/>
      <c r="DM36" s="565"/>
      <c r="DN36" s="565"/>
      <c r="DO36" s="565"/>
      <c r="DP36" s="565"/>
      <c r="DQ36" s="565"/>
      <c r="DR36" s="566"/>
      <c r="DS36" s="566"/>
      <c r="DT36" s="566"/>
      <c r="DU36" s="566"/>
      <c r="DV36" s="566"/>
      <c r="DW36" s="566"/>
      <c r="DX36" s="566"/>
      <c r="DY36" s="566"/>
      <c r="DZ36" s="566"/>
      <c r="EA36" s="566"/>
      <c r="EB36" s="566"/>
      <c r="EC36" s="566"/>
      <c r="ED36" s="566"/>
    </row>
    <row r="37" ht="12.75" customHeight="1">
      <c r="A37" s="1"/>
      <c r="B37" s="564"/>
      <c r="C37" s="189"/>
      <c r="D37" s="565"/>
      <c r="E37" s="565"/>
      <c r="F37" s="565"/>
      <c r="G37" s="565"/>
      <c r="H37" s="565"/>
      <c r="I37" s="565"/>
      <c r="J37" s="565"/>
      <c r="K37" s="565"/>
      <c r="L37" s="565"/>
      <c r="M37" s="565"/>
      <c r="N37" s="565"/>
      <c r="O37" s="565"/>
      <c r="P37" s="565"/>
      <c r="Q37" s="565"/>
      <c r="R37" s="565"/>
      <c r="S37" s="565"/>
      <c r="T37" s="565"/>
      <c r="U37" s="565"/>
      <c r="V37" s="565"/>
      <c r="W37" s="565"/>
      <c r="X37" s="565"/>
      <c r="Y37" s="565"/>
      <c r="Z37" s="565"/>
      <c r="AA37" s="565"/>
      <c r="AB37" s="565"/>
      <c r="AC37" s="565"/>
      <c r="AD37" s="565"/>
      <c r="AE37" s="565"/>
      <c r="AF37" s="565"/>
      <c r="AG37" s="565"/>
      <c r="AH37" s="565"/>
      <c r="AI37" s="565"/>
      <c r="AJ37" s="565"/>
      <c r="AK37" s="565"/>
      <c r="AL37" s="565"/>
      <c r="AM37" s="565"/>
      <c r="AN37" s="565"/>
      <c r="AO37" s="565"/>
      <c r="AP37" s="565"/>
      <c r="AQ37" s="565"/>
      <c r="AR37" s="565"/>
      <c r="AS37" s="565"/>
      <c r="AT37" s="565"/>
      <c r="AU37" s="565"/>
      <c r="AV37" s="565"/>
      <c r="AW37" s="565"/>
      <c r="AX37" s="565"/>
      <c r="AY37" s="565"/>
      <c r="AZ37" s="565"/>
      <c r="BA37" s="565"/>
      <c r="BB37" s="565"/>
      <c r="BC37" s="565"/>
      <c r="BD37" s="565"/>
      <c r="BE37" s="565"/>
      <c r="BF37" s="565"/>
      <c r="BG37" s="565"/>
      <c r="BH37" s="565"/>
      <c r="BI37" s="565"/>
      <c r="BJ37" s="565"/>
      <c r="BK37" s="565"/>
      <c r="BL37" s="565"/>
      <c r="BM37" s="565"/>
      <c r="BN37" s="565"/>
      <c r="BO37" s="565"/>
      <c r="BP37" s="565"/>
      <c r="BQ37" s="565"/>
      <c r="BR37" s="565"/>
      <c r="BS37" s="565"/>
      <c r="BT37" s="565"/>
      <c r="BU37" s="565"/>
      <c r="BV37" s="565"/>
      <c r="BW37" s="565"/>
      <c r="BX37" s="565"/>
      <c r="BY37" s="565"/>
      <c r="BZ37" s="565"/>
      <c r="CA37" s="565"/>
      <c r="CB37" s="565"/>
      <c r="CC37" s="565"/>
      <c r="CD37" s="565"/>
      <c r="CE37" s="565"/>
      <c r="CF37" s="565"/>
      <c r="CG37" s="565"/>
      <c r="CH37" s="565"/>
      <c r="CI37" s="565"/>
      <c r="CJ37" s="565"/>
      <c r="CK37" s="565"/>
      <c r="CL37" s="565"/>
      <c r="CM37" s="565"/>
      <c r="CN37" s="565"/>
      <c r="CO37" s="565"/>
      <c r="CP37" s="565"/>
      <c r="CQ37" s="565"/>
      <c r="CR37" s="565"/>
      <c r="CS37" s="565"/>
      <c r="CT37" s="565"/>
      <c r="CU37" s="565"/>
      <c r="CV37" s="565"/>
      <c r="CW37" s="565"/>
      <c r="CX37" s="565"/>
      <c r="CY37" s="565"/>
      <c r="CZ37" s="565"/>
      <c r="DA37" s="565"/>
      <c r="DB37" s="565"/>
      <c r="DC37" s="565"/>
      <c r="DD37" s="565"/>
      <c r="DE37" s="565"/>
      <c r="DF37" s="565"/>
      <c r="DG37" s="565"/>
      <c r="DH37" s="565"/>
      <c r="DI37" s="565"/>
      <c r="DJ37" s="565"/>
      <c r="DK37" s="565"/>
      <c r="DL37" s="565"/>
      <c r="DM37" s="565"/>
      <c r="DN37" s="565"/>
      <c r="DO37" s="565"/>
      <c r="DP37" s="565"/>
      <c r="DQ37" s="565"/>
      <c r="DR37" s="566"/>
      <c r="DS37" s="566"/>
      <c r="DT37" s="566"/>
      <c r="DU37" s="566"/>
      <c r="DV37" s="566"/>
      <c r="DW37" s="566"/>
      <c r="DX37" s="566"/>
      <c r="DY37" s="566"/>
      <c r="DZ37" s="566"/>
      <c r="EA37" s="566"/>
      <c r="EB37" s="566"/>
      <c r="EC37" s="566"/>
      <c r="ED37" s="566"/>
    </row>
    <row r="38" ht="12.75" customHeight="1">
      <c r="A38" s="1"/>
      <c r="B38" s="564"/>
      <c r="C38" s="189"/>
      <c r="D38" s="565"/>
      <c r="E38" s="565"/>
      <c r="F38" s="565"/>
      <c r="G38" s="565"/>
      <c r="H38" s="565"/>
      <c r="I38" s="565"/>
      <c r="J38" s="565"/>
      <c r="K38" s="565"/>
      <c r="L38" s="565"/>
      <c r="M38" s="565"/>
      <c r="N38" s="565"/>
      <c r="O38" s="565"/>
      <c r="P38" s="565"/>
      <c r="Q38" s="565"/>
      <c r="R38" s="565"/>
      <c r="S38" s="565"/>
      <c r="T38" s="565"/>
      <c r="U38" s="565"/>
      <c r="V38" s="565"/>
      <c r="W38" s="565"/>
      <c r="X38" s="565"/>
      <c r="Y38" s="565"/>
      <c r="Z38" s="565"/>
      <c r="AA38" s="565"/>
      <c r="AB38" s="565"/>
      <c r="AC38" s="565"/>
      <c r="AD38" s="565"/>
      <c r="AE38" s="565"/>
      <c r="AF38" s="565"/>
      <c r="AG38" s="565"/>
      <c r="AH38" s="565"/>
      <c r="AI38" s="565"/>
      <c r="AJ38" s="565"/>
      <c r="AK38" s="565"/>
      <c r="AL38" s="565"/>
      <c r="AM38" s="565"/>
      <c r="AN38" s="565"/>
      <c r="AO38" s="565"/>
      <c r="AP38" s="565"/>
      <c r="AQ38" s="565"/>
      <c r="AR38" s="565"/>
      <c r="AS38" s="565"/>
      <c r="AT38" s="565"/>
      <c r="AU38" s="565"/>
      <c r="AV38" s="565"/>
      <c r="AW38" s="565"/>
      <c r="AX38" s="565"/>
      <c r="AY38" s="565"/>
      <c r="AZ38" s="565"/>
      <c r="BA38" s="565"/>
      <c r="BB38" s="565"/>
      <c r="BC38" s="565"/>
      <c r="BD38" s="565"/>
      <c r="BE38" s="565"/>
      <c r="BF38" s="565"/>
      <c r="BG38" s="565"/>
      <c r="BH38" s="565"/>
      <c r="BI38" s="565"/>
      <c r="BJ38" s="565"/>
      <c r="BK38" s="565"/>
      <c r="BL38" s="565"/>
      <c r="BM38" s="565"/>
      <c r="BN38" s="565"/>
      <c r="BO38" s="565"/>
      <c r="BP38" s="565"/>
      <c r="BQ38" s="565"/>
      <c r="BR38" s="565"/>
      <c r="BS38" s="565"/>
      <c r="BT38" s="565"/>
      <c r="BU38" s="565"/>
      <c r="BV38" s="565"/>
      <c r="BW38" s="565"/>
      <c r="BX38" s="565"/>
      <c r="BY38" s="565"/>
      <c r="BZ38" s="565"/>
      <c r="CA38" s="565"/>
      <c r="CB38" s="565"/>
      <c r="CC38" s="565"/>
      <c r="CD38" s="565"/>
      <c r="CE38" s="565"/>
      <c r="CF38" s="565"/>
      <c r="CG38" s="565"/>
      <c r="CH38" s="565"/>
      <c r="CI38" s="565"/>
      <c r="CJ38" s="565"/>
      <c r="CK38" s="565"/>
      <c r="CL38" s="565"/>
      <c r="CM38" s="565"/>
      <c r="CN38" s="565"/>
      <c r="CO38" s="565"/>
      <c r="CP38" s="565"/>
      <c r="CQ38" s="565"/>
      <c r="CR38" s="565"/>
      <c r="CS38" s="565"/>
      <c r="CT38" s="565"/>
      <c r="CU38" s="565"/>
      <c r="CV38" s="565"/>
      <c r="CW38" s="565"/>
      <c r="CX38" s="565"/>
      <c r="CY38" s="565"/>
      <c r="CZ38" s="565"/>
      <c r="DA38" s="565"/>
      <c r="DB38" s="565"/>
      <c r="DC38" s="565"/>
      <c r="DD38" s="565"/>
      <c r="DE38" s="565"/>
      <c r="DF38" s="565"/>
      <c r="DG38" s="565"/>
      <c r="DH38" s="565"/>
      <c r="DI38" s="565"/>
      <c r="DJ38" s="565"/>
      <c r="DK38" s="565"/>
      <c r="DL38" s="565"/>
      <c r="DM38" s="565"/>
      <c r="DN38" s="565"/>
      <c r="DO38" s="565"/>
      <c r="DP38" s="565"/>
      <c r="DQ38" s="565"/>
      <c r="DR38" s="566"/>
      <c r="DS38" s="566"/>
      <c r="DT38" s="566"/>
      <c r="DU38" s="566"/>
      <c r="DV38" s="566"/>
      <c r="DW38" s="566"/>
      <c r="DX38" s="566"/>
      <c r="DY38" s="566"/>
      <c r="DZ38" s="566"/>
      <c r="EA38" s="566"/>
      <c r="EB38" s="566"/>
      <c r="EC38" s="566"/>
      <c r="ED38" s="566"/>
    </row>
    <row r="39" ht="12.75" customHeight="1">
      <c r="A39" s="1"/>
      <c r="B39" s="564"/>
      <c r="C39" s="189"/>
      <c r="D39" s="565"/>
      <c r="E39" s="565"/>
      <c r="F39" s="565"/>
      <c r="G39" s="565"/>
      <c r="H39" s="565"/>
      <c r="I39" s="565"/>
      <c r="J39" s="565"/>
      <c r="K39" s="565"/>
      <c r="L39" s="565"/>
      <c r="M39" s="565"/>
      <c r="N39" s="565"/>
      <c r="O39" s="565"/>
      <c r="P39" s="565"/>
      <c r="Q39" s="565"/>
      <c r="R39" s="565"/>
      <c r="S39" s="565"/>
      <c r="T39" s="565"/>
      <c r="U39" s="565"/>
      <c r="V39" s="565"/>
      <c r="W39" s="565"/>
      <c r="X39" s="565"/>
      <c r="Y39" s="565"/>
      <c r="Z39" s="565"/>
      <c r="AA39" s="565"/>
      <c r="AB39" s="565"/>
      <c r="AC39" s="565"/>
      <c r="AD39" s="565"/>
      <c r="AE39" s="565"/>
      <c r="AF39" s="565"/>
      <c r="AG39" s="565"/>
      <c r="AH39" s="565"/>
      <c r="AI39" s="565"/>
      <c r="AJ39" s="565"/>
      <c r="AK39" s="565"/>
      <c r="AL39" s="565"/>
      <c r="AM39" s="565"/>
      <c r="AN39" s="565"/>
      <c r="AO39" s="565"/>
      <c r="AP39" s="565"/>
      <c r="AQ39" s="565"/>
      <c r="AR39" s="565"/>
      <c r="AS39" s="565"/>
      <c r="AT39" s="565"/>
      <c r="AU39" s="565"/>
      <c r="AV39" s="565"/>
      <c r="AW39" s="565"/>
      <c r="AX39" s="565"/>
      <c r="AY39" s="565"/>
      <c r="AZ39" s="565"/>
      <c r="BA39" s="565"/>
      <c r="BB39" s="565"/>
      <c r="BC39" s="565"/>
      <c r="BD39" s="565"/>
      <c r="BE39" s="565"/>
      <c r="BF39" s="565"/>
      <c r="BG39" s="565"/>
      <c r="BH39" s="565"/>
      <c r="BI39" s="565"/>
      <c r="BJ39" s="565"/>
      <c r="BK39" s="565"/>
      <c r="BL39" s="565"/>
      <c r="BM39" s="565"/>
      <c r="BN39" s="565"/>
      <c r="BO39" s="565"/>
      <c r="BP39" s="565"/>
      <c r="BQ39" s="565"/>
      <c r="BR39" s="565"/>
      <c r="BS39" s="565"/>
      <c r="BT39" s="565"/>
      <c r="BU39" s="565"/>
      <c r="BV39" s="565"/>
      <c r="BW39" s="565"/>
      <c r="BX39" s="565"/>
      <c r="BY39" s="565"/>
      <c r="BZ39" s="565"/>
      <c r="CA39" s="565"/>
      <c r="CB39" s="565"/>
      <c r="CC39" s="565"/>
      <c r="CD39" s="565"/>
      <c r="CE39" s="565"/>
      <c r="CF39" s="565"/>
      <c r="CG39" s="565"/>
      <c r="CH39" s="565"/>
      <c r="CI39" s="565"/>
      <c r="CJ39" s="565"/>
      <c r="CK39" s="565"/>
      <c r="CL39" s="565"/>
      <c r="CM39" s="565"/>
      <c r="CN39" s="565"/>
      <c r="CO39" s="565"/>
      <c r="CP39" s="565"/>
      <c r="CQ39" s="565"/>
      <c r="CR39" s="565"/>
      <c r="CS39" s="565"/>
      <c r="CT39" s="565"/>
      <c r="CU39" s="565"/>
      <c r="CV39" s="565"/>
      <c r="CW39" s="565"/>
      <c r="CX39" s="565"/>
      <c r="CY39" s="565"/>
      <c r="CZ39" s="565"/>
      <c r="DA39" s="565"/>
      <c r="DB39" s="565"/>
      <c r="DC39" s="565"/>
      <c r="DD39" s="565"/>
      <c r="DE39" s="565"/>
      <c r="DF39" s="565"/>
      <c r="DG39" s="565"/>
      <c r="DH39" s="565"/>
      <c r="DI39" s="565"/>
      <c r="DJ39" s="565"/>
      <c r="DK39" s="565"/>
      <c r="DL39" s="565"/>
      <c r="DM39" s="565"/>
      <c r="DN39" s="565"/>
      <c r="DO39" s="565"/>
      <c r="DP39" s="565"/>
      <c r="DQ39" s="565"/>
      <c r="DR39" s="566"/>
      <c r="DS39" s="566"/>
      <c r="DT39" s="566"/>
      <c r="DU39" s="566"/>
      <c r="DV39" s="566"/>
      <c r="DW39" s="566"/>
      <c r="DX39" s="566"/>
      <c r="DY39" s="566"/>
      <c r="DZ39" s="566"/>
      <c r="EA39" s="566"/>
      <c r="EB39" s="566"/>
      <c r="EC39" s="566"/>
      <c r="ED39" s="566"/>
    </row>
    <row r="40" ht="12.75" customHeight="1">
      <c r="A40" s="1"/>
      <c r="B40" s="564"/>
      <c r="C40" s="189"/>
      <c r="D40" s="565"/>
      <c r="E40" s="565"/>
      <c r="F40" s="565"/>
      <c r="G40" s="565"/>
      <c r="H40" s="565"/>
      <c r="I40" s="565"/>
      <c r="J40" s="565"/>
      <c r="K40" s="565"/>
      <c r="L40" s="565"/>
      <c r="M40" s="565"/>
      <c r="N40" s="565"/>
      <c r="O40" s="565"/>
      <c r="P40" s="565"/>
      <c r="Q40" s="565"/>
      <c r="R40" s="565"/>
      <c r="S40" s="565"/>
      <c r="T40" s="565"/>
      <c r="U40" s="565"/>
      <c r="V40" s="565"/>
      <c r="W40" s="565"/>
      <c r="X40" s="565"/>
      <c r="Y40" s="565"/>
      <c r="Z40" s="565"/>
      <c r="AA40" s="565"/>
      <c r="AB40" s="565"/>
      <c r="AC40" s="565"/>
      <c r="AD40" s="565"/>
      <c r="AE40" s="565"/>
      <c r="AF40" s="565"/>
      <c r="AG40" s="565"/>
      <c r="AH40" s="565"/>
      <c r="AI40" s="565"/>
      <c r="AJ40" s="565"/>
      <c r="AK40" s="565"/>
      <c r="AL40" s="565"/>
      <c r="AM40" s="565"/>
      <c r="AN40" s="565"/>
      <c r="AO40" s="565"/>
      <c r="AP40" s="565"/>
      <c r="AQ40" s="565"/>
      <c r="AR40" s="565"/>
      <c r="AS40" s="565"/>
      <c r="AT40" s="565"/>
      <c r="AU40" s="565"/>
      <c r="AV40" s="565"/>
      <c r="AW40" s="565"/>
      <c r="AX40" s="565"/>
      <c r="AY40" s="565"/>
      <c r="AZ40" s="565"/>
      <c r="BA40" s="565"/>
      <c r="BB40" s="565"/>
      <c r="BC40" s="565"/>
      <c r="BD40" s="565"/>
      <c r="BE40" s="565"/>
      <c r="BF40" s="565"/>
      <c r="BG40" s="565"/>
      <c r="BH40" s="565"/>
      <c r="BI40" s="565"/>
      <c r="BJ40" s="565"/>
      <c r="BK40" s="565"/>
      <c r="BL40" s="565"/>
      <c r="BM40" s="565"/>
      <c r="BN40" s="565"/>
      <c r="BO40" s="565"/>
      <c r="BP40" s="565"/>
      <c r="BQ40" s="565"/>
      <c r="BR40" s="565"/>
      <c r="BS40" s="565"/>
      <c r="BT40" s="565"/>
      <c r="BU40" s="565"/>
      <c r="BV40" s="565"/>
      <c r="BW40" s="565"/>
      <c r="BX40" s="565"/>
      <c r="BY40" s="565"/>
      <c r="BZ40" s="565"/>
      <c r="CA40" s="565"/>
      <c r="CB40" s="565"/>
      <c r="CC40" s="565"/>
      <c r="CD40" s="565"/>
      <c r="CE40" s="565"/>
      <c r="CF40" s="565"/>
      <c r="CG40" s="565"/>
      <c r="CH40" s="565"/>
      <c r="CI40" s="565"/>
      <c r="CJ40" s="565"/>
      <c r="CK40" s="565"/>
      <c r="CL40" s="565"/>
      <c r="CM40" s="565"/>
      <c r="CN40" s="565"/>
      <c r="CO40" s="565"/>
      <c r="CP40" s="565"/>
      <c r="CQ40" s="565"/>
      <c r="CR40" s="565"/>
      <c r="CS40" s="565"/>
      <c r="CT40" s="565"/>
      <c r="CU40" s="565"/>
      <c r="CV40" s="565"/>
      <c r="CW40" s="565"/>
      <c r="CX40" s="565"/>
      <c r="CY40" s="565"/>
      <c r="CZ40" s="565"/>
      <c r="DA40" s="565"/>
      <c r="DB40" s="565"/>
      <c r="DC40" s="565"/>
      <c r="DD40" s="565"/>
      <c r="DE40" s="565"/>
      <c r="DF40" s="565"/>
      <c r="DG40" s="565"/>
      <c r="DH40" s="565"/>
      <c r="DI40" s="565"/>
      <c r="DJ40" s="565"/>
      <c r="DK40" s="565"/>
      <c r="DL40" s="565"/>
      <c r="DM40" s="565"/>
      <c r="DN40" s="565"/>
      <c r="DO40" s="565"/>
      <c r="DP40" s="565"/>
      <c r="DQ40" s="565"/>
      <c r="DR40" s="566"/>
      <c r="DS40" s="566"/>
      <c r="DT40" s="566"/>
      <c r="DU40" s="566"/>
      <c r="DV40" s="566"/>
      <c r="DW40" s="566"/>
      <c r="DX40" s="566"/>
      <c r="DY40" s="566"/>
      <c r="DZ40" s="566"/>
      <c r="EA40" s="566"/>
      <c r="EB40" s="566"/>
      <c r="EC40" s="566"/>
      <c r="ED40" s="566"/>
    </row>
    <row r="41" ht="12.75" customHeight="1">
      <c r="A41" s="1"/>
      <c r="B41" s="564"/>
      <c r="C41" s="189"/>
      <c r="D41" s="565"/>
      <c r="E41" s="565"/>
      <c r="F41" s="565"/>
      <c r="G41" s="565"/>
      <c r="H41" s="565"/>
      <c r="I41" s="565"/>
      <c r="J41" s="565"/>
      <c r="K41" s="565"/>
      <c r="L41" s="565"/>
      <c r="M41" s="565"/>
      <c r="N41" s="565"/>
      <c r="O41" s="565"/>
      <c r="P41" s="565"/>
      <c r="Q41" s="565"/>
      <c r="R41" s="565"/>
      <c r="S41" s="565"/>
      <c r="T41" s="565"/>
      <c r="U41" s="565"/>
      <c r="V41" s="565"/>
      <c r="W41" s="565"/>
      <c r="X41" s="565"/>
      <c r="Y41" s="565"/>
      <c r="Z41" s="565"/>
      <c r="AA41" s="565"/>
      <c r="AB41" s="565"/>
      <c r="AC41" s="565"/>
      <c r="AD41" s="565"/>
      <c r="AE41" s="565"/>
      <c r="AF41" s="565"/>
      <c r="AG41" s="565"/>
      <c r="AH41" s="565"/>
      <c r="AI41" s="565"/>
      <c r="AJ41" s="565"/>
      <c r="AK41" s="565"/>
      <c r="AL41" s="565"/>
      <c r="AM41" s="565"/>
      <c r="AN41" s="565"/>
      <c r="AO41" s="565"/>
      <c r="AP41" s="565"/>
      <c r="AQ41" s="565"/>
      <c r="AR41" s="565"/>
      <c r="AS41" s="565"/>
      <c r="AT41" s="565"/>
      <c r="AU41" s="565"/>
      <c r="AV41" s="565"/>
      <c r="AW41" s="565"/>
      <c r="AX41" s="565"/>
      <c r="AY41" s="565"/>
      <c r="AZ41" s="565"/>
      <c r="BA41" s="565"/>
      <c r="BB41" s="565"/>
      <c r="BC41" s="565"/>
      <c r="BD41" s="565"/>
      <c r="BE41" s="565"/>
      <c r="BF41" s="565"/>
      <c r="BG41" s="565"/>
      <c r="BH41" s="565"/>
      <c r="BI41" s="565"/>
      <c r="BJ41" s="565"/>
      <c r="BK41" s="565"/>
      <c r="BL41" s="565"/>
      <c r="BM41" s="565"/>
      <c r="BN41" s="565"/>
      <c r="BO41" s="565"/>
      <c r="BP41" s="565"/>
      <c r="BQ41" s="565"/>
      <c r="BR41" s="565"/>
      <c r="BS41" s="565"/>
      <c r="BT41" s="565"/>
      <c r="BU41" s="565"/>
      <c r="BV41" s="565"/>
      <c r="BW41" s="565"/>
      <c r="BX41" s="565"/>
      <c r="BY41" s="565"/>
      <c r="BZ41" s="565"/>
      <c r="CA41" s="565"/>
      <c r="CB41" s="565"/>
      <c r="CC41" s="565"/>
      <c r="CD41" s="565"/>
      <c r="CE41" s="565"/>
      <c r="CF41" s="565"/>
      <c r="CG41" s="565"/>
      <c r="CH41" s="565"/>
      <c r="CI41" s="565"/>
      <c r="CJ41" s="565"/>
      <c r="CK41" s="565"/>
      <c r="CL41" s="565"/>
      <c r="CM41" s="565"/>
      <c r="CN41" s="565"/>
      <c r="CO41" s="565"/>
      <c r="CP41" s="565"/>
      <c r="CQ41" s="565"/>
      <c r="CR41" s="565"/>
      <c r="CS41" s="565"/>
      <c r="CT41" s="565"/>
      <c r="CU41" s="565"/>
      <c r="CV41" s="565"/>
      <c r="CW41" s="565"/>
      <c r="CX41" s="565"/>
      <c r="CY41" s="565"/>
      <c r="CZ41" s="565"/>
      <c r="DA41" s="565"/>
      <c r="DB41" s="565"/>
      <c r="DC41" s="565"/>
      <c r="DD41" s="565"/>
      <c r="DE41" s="565"/>
      <c r="DF41" s="565"/>
      <c r="DG41" s="565"/>
      <c r="DH41" s="565"/>
      <c r="DI41" s="565"/>
      <c r="DJ41" s="565"/>
      <c r="DK41" s="565"/>
      <c r="DL41" s="565"/>
      <c r="DM41" s="565"/>
      <c r="DN41" s="565"/>
      <c r="DO41" s="565"/>
      <c r="DP41" s="565"/>
      <c r="DQ41" s="565"/>
      <c r="DR41" s="566"/>
      <c r="DS41" s="566"/>
      <c r="DT41" s="566"/>
      <c r="DU41" s="566"/>
      <c r="DV41" s="566"/>
      <c r="DW41" s="566"/>
      <c r="DX41" s="566"/>
      <c r="DY41" s="566"/>
      <c r="DZ41" s="566"/>
      <c r="EA41" s="566"/>
      <c r="EB41" s="566"/>
      <c r="EC41" s="566"/>
      <c r="ED41" s="566"/>
    </row>
    <row r="42" ht="12.75" customHeight="1">
      <c r="A42" s="1"/>
      <c r="B42" s="564"/>
      <c r="C42" s="189"/>
      <c r="D42" s="565"/>
      <c r="E42" s="565"/>
      <c r="F42" s="565"/>
      <c r="G42" s="565"/>
      <c r="H42" s="565"/>
      <c r="I42" s="565"/>
      <c r="J42" s="565"/>
      <c r="K42" s="565"/>
      <c r="L42" s="565"/>
      <c r="M42" s="565"/>
      <c r="N42" s="565"/>
      <c r="O42" s="565"/>
      <c r="P42" s="565"/>
      <c r="Q42" s="565"/>
      <c r="R42" s="565"/>
      <c r="S42" s="565"/>
      <c r="T42" s="565"/>
      <c r="U42" s="565"/>
      <c r="V42" s="565"/>
      <c r="W42" s="565"/>
      <c r="X42" s="565"/>
      <c r="Y42" s="565"/>
      <c r="Z42" s="565"/>
      <c r="AA42" s="565"/>
      <c r="AB42" s="565"/>
      <c r="AC42" s="565"/>
      <c r="AD42" s="565"/>
      <c r="AE42" s="565"/>
      <c r="AF42" s="565"/>
      <c r="AG42" s="565"/>
      <c r="AH42" s="565"/>
      <c r="AI42" s="565"/>
      <c r="AJ42" s="565"/>
      <c r="AK42" s="565"/>
      <c r="AL42" s="565"/>
      <c r="AM42" s="565"/>
      <c r="AN42" s="565"/>
      <c r="AO42" s="565"/>
      <c r="AP42" s="565"/>
      <c r="AQ42" s="565"/>
      <c r="AR42" s="565"/>
      <c r="AS42" s="565"/>
      <c r="AT42" s="565"/>
      <c r="AU42" s="565"/>
      <c r="AV42" s="565"/>
      <c r="AW42" s="565"/>
      <c r="AX42" s="565"/>
      <c r="AY42" s="565"/>
      <c r="AZ42" s="565"/>
      <c r="BA42" s="565"/>
      <c r="BB42" s="565"/>
      <c r="BC42" s="565"/>
      <c r="BD42" s="565"/>
      <c r="BE42" s="565"/>
      <c r="BF42" s="565"/>
      <c r="BG42" s="565"/>
      <c r="BH42" s="565"/>
      <c r="BI42" s="565"/>
      <c r="BJ42" s="565"/>
      <c r="BK42" s="565"/>
      <c r="BL42" s="565"/>
      <c r="BM42" s="565"/>
      <c r="BN42" s="565"/>
      <c r="BO42" s="565"/>
      <c r="BP42" s="565"/>
      <c r="BQ42" s="565"/>
      <c r="BR42" s="565"/>
      <c r="BS42" s="565"/>
      <c r="BT42" s="565"/>
      <c r="BU42" s="565"/>
      <c r="BV42" s="565"/>
      <c r="BW42" s="565"/>
      <c r="BX42" s="565"/>
      <c r="BY42" s="565"/>
      <c r="BZ42" s="565"/>
      <c r="CA42" s="565"/>
      <c r="CB42" s="565"/>
      <c r="CC42" s="565"/>
      <c r="CD42" s="565"/>
      <c r="CE42" s="565"/>
      <c r="CF42" s="565"/>
      <c r="CG42" s="565"/>
      <c r="CH42" s="565"/>
      <c r="CI42" s="565"/>
      <c r="CJ42" s="565"/>
      <c r="CK42" s="565"/>
      <c r="CL42" s="565"/>
      <c r="CM42" s="565"/>
      <c r="CN42" s="565"/>
      <c r="CO42" s="565"/>
      <c r="CP42" s="565"/>
      <c r="CQ42" s="565"/>
      <c r="CR42" s="565"/>
      <c r="CS42" s="565"/>
      <c r="CT42" s="565"/>
      <c r="CU42" s="565"/>
      <c r="CV42" s="565"/>
      <c r="CW42" s="565"/>
      <c r="CX42" s="565"/>
      <c r="CY42" s="565"/>
      <c r="CZ42" s="565"/>
      <c r="DA42" s="565"/>
      <c r="DB42" s="565"/>
      <c r="DC42" s="565"/>
      <c r="DD42" s="565"/>
      <c r="DE42" s="565"/>
      <c r="DF42" s="565"/>
      <c r="DG42" s="565"/>
      <c r="DH42" s="565"/>
      <c r="DI42" s="565"/>
      <c r="DJ42" s="565"/>
      <c r="DK42" s="565"/>
      <c r="DL42" s="565"/>
      <c r="DM42" s="565"/>
      <c r="DN42" s="565"/>
      <c r="DO42" s="565"/>
      <c r="DP42" s="565"/>
      <c r="DQ42" s="565"/>
      <c r="DR42" s="566"/>
      <c r="DS42" s="566"/>
      <c r="DT42" s="566"/>
      <c r="DU42" s="566"/>
      <c r="DV42" s="566"/>
      <c r="DW42" s="566"/>
      <c r="DX42" s="566"/>
      <c r="DY42" s="566"/>
      <c r="DZ42" s="566"/>
      <c r="EA42" s="566"/>
      <c r="EB42" s="566"/>
      <c r="EC42" s="566"/>
      <c r="ED42" s="566"/>
    </row>
    <row r="43" ht="12.75" customHeight="1">
      <c r="A43" s="1"/>
      <c r="B43" s="564"/>
      <c r="C43" s="189"/>
      <c r="D43" s="565"/>
      <c r="E43" s="565"/>
      <c r="F43" s="565"/>
      <c r="G43" s="565"/>
      <c r="H43" s="565"/>
      <c r="I43" s="565"/>
      <c r="J43" s="565"/>
      <c r="K43" s="565"/>
      <c r="L43" s="565"/>
      <c r="M43" s="565"/>
      <c r="N43" s="565"/>
      <c r="O43" s="565"/>
      <c r="P43" s="565"/>
      <c r="Q43" s="565"/>
      <c r="R43" s="565"/>
      <c r="S43" s="565"/>
      <c r="T43" s="565"/>
      <c r="U43" s="565"/>
      <c r="V43" s="565"/>
      <c r="W43" s="565"/>
      <c r="X43" s="565"/>
      <c r="Y43" s="565"/>
      <c r="Z43" s="565"/>
      <c r="AA43" s="565"/>
      <c r="AB43" s="565"/>
      <c r="AC43" s="565"/>
      <c r="AD43" s="565"/>
      <c r="AE43" s="565"/>
      <c r="AF43" s="565"/>
      <c r="AG43" s="565"/>
      <c r="AH43" s="565"/>
      <c r="AI43" s="565"/>
      <c r="AJ43" s="565"/>
      <c r="AK43" s="565"/>
      <c r="AL43" s="565"/>
      <c r="AM43" s="565"/>
      <c r="AN43" s="565"/>
      <c r="AO43" s="565"/>
      <c r="AP43" s="565"/>
      <c r="AQ43" s="565"/>
      <c r="AR43" s="565"/>
      <c r="AS43" s="565"/>
      <c r="AT43" s="565"/>
      <c r="AU43" s="565"/>
      <c r="AV43" s="565"/>
      <c r="AW43" s="565"/>
      <c r="AX43" s="565"/>
      <c r="AY43" s="565"/>
      <c r="AZ43" s="565"/>
      <c r="BA43" s="565"/>
      <c r="BB43" s="565"/>
      <c r="BC43" s="565"/>
      <c r="BD43" s="565"/>
      <c r="BE43" s="565"/>
      <c r="BF43" s="565"/>
      <c r="BG43" s="565"/>
      <c r="BH43" s="565"/>
      <c r="BI43" s="565"/>
      <c r="BJ43" s="565"/>
      <c r="BK43" s="565"/>
      <c r="BL43" s="565"/>
      <c r="BM43" s="565"/>
      <c r="BN43" s="565"/>
      <c r="BO43" s="565"/>
      <c r="BP43" s="565"/>
      <c r="BQ43" s="565"/>
      <c r="BR43" s="565"/>
      <c r="BS43" s="565"/>
      <c r="BT43" s="565"/>
      <c r="BU43" s="565"/>
      <c r="BV43" s="565"/>
      <c r="BW43" s="565"/>
      <c r="BX43" s="565"/>
      <c r="BY43" s="565"/>
      <c r="BZ43" s="565"/>
      <c r="CA43" s="565"/>
      <c r="CB43" s="565"/>
      <c r="CC43" s="565"/>
      <c r="CD43" s="565"/>
      <c r="CE43" s="565"/>
      <c r="CF43" s="565"/>
      <c r="CG43" s="565"/>
      <c r="CH43" s="565"/>
      <c r="CI43" s="565"/>
      <c r="CJ43" s="565"/>
      <c r="CK43" s="565"/>
      <c r="CL43" s="565"/>
      <c r="CM43" s="565"/>
      <c r="CN43" s="565"/>
      <c r="CO43" s="565"/>
      <c r="CP43" s="565"/>
      <c r="CQ43" s="565"/>
      <c r="CR43" s="565"/>
      <c r="CS43" s="565"/>
      <c r="CT43" s="565"/>
      <c r="CU43" s="565"/>
      <c r="CV43" s="565"/>
      <c r="CW43" s="565"/>
      <c r="CX43" s="565"/>
      <c r="CY43" s="565"/>
      <c r="CZ43" s="565"/>
      <c r="DA43" s="565"/>
      <c r="DB43" s="565"/>
      <c r="DC43" s="565"/>
      <c r="DD43" s="565"/>
      <c r="DE43" s="565"/>
      <c r="DF43" s="565"/>
      <c r="DG43" s="565"/>
      <c r="DH43" s="565"/>
      <c r="DI43" s="565"/>
      <c r="DJ43" s="565"/>
      <c r="DK43" s="565"/>
      <c r="DL43" s="565"/>
      <c r="DM43" s="565"/>
      <c r="DN43" s="565"/>
      <c r="DO43" s="565"/>
      <c r="DP43" s="565"/>
      <c r="DQ43" s="565"/>
      <c r="DR43" s="566"/>
      <c r="DS43" s="566"/>
      <c r="DT43" s="566"/>
      <c r="DU43" s="566"/>
      <c r="DV43" s="566"/>
      <c r="DW43" s="566"/>
      <c r="DX43" s="566"/>
      <c r="DY43" s="566"/>
      <c r="DZ43" s="566"/>
      <c r="EA43" s="566"/>
      <c r="EB43" s="566"/>
      <c r="EC43" s="566"/>
      <c r="ED43" s="566"/>
    </row>
    <row r="44" ht="12.75" customHeight="1">
      <c r="A44" s="1"/>
      <c r="B44" s="564"/>
      <c r="C44" s="189"/>
      <c r="D44" s="565"/>
      <c r="E44" s="565"/>
      <c r="F44" s="565"/>
      <c r="G44" s="565"/>
      <c r="H44" s="565"/>
      <c r="I44" s="565"/>
      <c r="J44" s="565"/>
      <c r="K44" s="565"/>
      <c r="L44" s="565"/>
      <c r="M44" s="565"/>
      <c r="N44" s="565"/>
      <c r="O44" s="565"/>
      <c r="P44" s="565"/>
      <c r="Q44" s="565"/>
      <c r="R44" s="565"/>
      <c r="S44" s="565"/>
      <c r="T44" s="565"/>
      <c r="U44" s="565"/>
      <c r="V44" s="565"/>
      <c r="W44" s="565"/>
      <c r="X44" s="565"/>
      <c r="Y44" s="565"/>
      <c r="Z44" s="565"/>
      <c r="AA44" s="565"/>
      <c r="AB44" s="565"/>
      <c r="AC44" s="565"/>
      <c r="AD44" s="565"/>
      <c r="AE44" s="565"/>
      <c r="AF44" s="565"/>
      <c r="AG44" s="565"/>
      <c r="AH44" s="565"/>
      <c r="AI44" s="565"/>
      <c r="AJ44" s="565"/>
      <c r="AK44" s="565"/>
      <c r="AL44" s="565"/>
      <c r="AM44" s="565"/>
      <c r="AN44" s="565"/>
      <c r="AO44" s="565"/>
      <c r="AP44" s="565"/>
      <c r="AQ44" s="565"/>
      <c r="AR44" s="565"/>
      <c r="AS44" s="565"/>
      <c r="AT44" s="565"/>
      <c r="AU44" s="565"/>
      <c r="AV44" s="565"/>
      <c r="AW44" s="565"/>
      <c r="AX44" s="565"/>
      <c r="AY44" s="565"/>
      <c r="AZ44" s="565"/>
      <c r="BA44" s="565"/>
      <c r="BB44" s="565"/>
      <c r="BC44" s="565"/>
      <c r="BD44" s="565"/>
      <c r="BE44" s="565"/>
      <c r="BF44" s="565"/>
      <c r="BG44" s="565"/>
      <c r="BH44" s="565"/>
      <c r="BI44" s="565"/>
      <c r="BJ44" s="565"/>
      <c r="BK44" s="565"/>
      <c r="BL44" s="565"/>
      <c r="BM44" s="565"/>
      <c r="BN44" s="565"/>
      <c r="BO44" s="565"/>
      <c r="BP44" s="565"/>
      <c r="BQ44" s="565"/>
      <c r="BR44" s="565"/>
      <c r="BS44" s="565"/>
      <c r="BT44" s="565"/>
      <c r="BU44" s="565"/>
      <c r="BV44" s="565"/>
      <c r="BW44" s="565"/>
      <c r="BX44" s="565"/>
      <c r="BY44" s="565"/>
      <c r="BZ44" s="565"/>
      <c r="CA44" s="565"/>
      <c r="CB44" s="565"/>
      <c r="CC44" s="565"/>
      <c r="CD44" s="565"/>
      <c r="CE44" s="565"/>
      <c r="CF44" s="565"/>
      <c r="CG44" s="565"/>
      <c r="CH44" s="565"/>
      <c r="CI44" s="565"/>
      <c r="CJ44" s="565"/>
      <c r="CK44" s="565"/>
      <c r="CL44" s="565"/>
      <c r="CM44" s="565"/>
      <c r="CN44" s="565"/>
      <c r="CO44" s="565"/>
      <c r="CP44" s="565"/>
      <c r="CQ44" s="565"/>
      <c r="CR44" s="565"/>
      <c r="CS44" s="565"/>
      <c r="CT44" s="565"/>
      <c r="CU44" s="565"/>
      <c r="CV44" s="565"/>
      <c r="CW44" s="565"/>
      <c r="CX44" s="565"/>
      <c r="CY44" s="565"/>
      <c r="CZ44" s="565"/>
      <c r="DA44" s="565"/>
      <c r="DB44" s="565"/>
      <c r="DC44" s="565"/>
      <c r="DD44" s="565"/>
      <c r="DE44" s="565"/>
      <c r="DF44" s="565"/>
      <c r="DG44" s="565"/>
      <c r="DH44" s="565"/>
      <c r="DI44" s="565"/>
      <c r="DJ44" s="565"/>
      <c r="DK44" s="565"/>
      <c r="DL44" s="565"/>
      <c r="DM44" s="565"/>
      <c r="DN44" s="565"/>
      <c r="DO44" s="565"/>
      <c r="DP44" s="565"/>
      <c r="DQ44" s="565"/>
      <c r="DR44" s="566"/>
      <c r="DS44" s="566"/>
      <c r="DT44" s="566"/>
      <c r="DU44" s="566"/>
      <c r="DV44" s="566"/>
      <c r="DW44" s="566"/>
      <c r="DX44" s="566"/>
      <c r="DY44" s="566"/>
      <c r="DZ44" s="566"/>
      <c r="EA44" s="566"/>
      <c r="EB44" s="566"/>
      <c r="EC44" s="566"/>
      <c r="ED44" s="566"/>
    </row>
    <row r="45" ht="12.75" customHeight="1">
      <c r="A45" s="1"/>
      <c r="B45" s="564"/>
      <c r="C45" s="189"/>
      <c r="D45" s="565"/>
      <c r="E45" s="565"/>
      <c r="F45" s="565"/>
      <c r="G45" s="565"/>
      <c r="H45" s="565"/>
      <c r="I45" s="565"/>
      <c r="J45" s="565"/>
      <c r="K45" s="565"/>
      <c r="L45" s="565"/>
      <c r="M45" s="565"/>
      <c r="N45" s="565"/>
      <c r="O45" s="565"/>
      <c r="P45" s="565"/>
      <c r="Q45" s="565"/>
      <c r="R45" s="565"/>
      <c r="S45" s="565"/>
      <c r="T45" s="565"/>
      <c r="U45" s="565"/>
      <c r="V45" s="565"/>
      <c r="W45" s="565"/>
      <c r="X45" s="565"/>
      <c r="Y45" s="565"/>
      <c r="Z45" s="565"/>
      <c r="AA45" s="565"/>
      <c r="AB45" s="565"/>
      <c r="AC45" s="565"/>
      <c r="AD45" s="565"/>
      <c r="AE45" s="565"/>
      <c r="AF45" s="565"/>
      <c r="AG45" s="565"/>
      <c r="AH45" s="565"/>
      <c r="AI45" s="565"/>
      <c r="AJ45" s="565"/>
      <c r="AK45" s="565"/>
      <c r="AL45" s="565"/>
      <c r="AM45" s="565"/>
      <c r="AN45" s="565"/>
      <c r="AO45" s="565"/>
      <c r="AP45" s="565"/>
      <c r="AQ45" s="565"/>
      <c r="AR45" s="565"/>
      <c r="AS45" s="565"/>
      <c r="AT45" s="565"/>
      <c r="AU45" s="565"/>
      <c r="AV45" s="565"/>
      <c r="AW45" s="565"/>
      <c r="AX45" s="565"/>
      <c r="AY45" s="565"/>
      <c r="AZ45" s="565"/>
      <c r="BA45" s="565"/>
      <c r="BB45" s="565"/>
      <c r="BC45" s="565"/>
      <c r="BD45" s="565"/>
      <c r="BE45" s="565"/>
      <c r="BF45" s="565"/>
      <c r="BG45" s="565"/>
      <c r="BH45" s="565"/>
      <c r="BI45" s="565"/>
      <c r="BJ45" s="565"/>
      <c r="BK45" s="565"/>
      <c r="BL45" s="565"/>
      <c r="BM45" s="565"/>
      <c r="BN45" s="565"/>
      <c r="BO45" s="565"/>
      <c r="BP45" s="565"/>
      <c r="BQ45" s="565"/>
      <c r="BR45" s="565"/>
      <c r="BS45" s="565"/>
      <c r="BT45" s="565"/>
      <c r="BU45" s="565"/>
      <c r="BV45" s="565"/>
      <c r="BW45" s="565"/>
      <c r="BX45" s="565"/>
      <c r="BY45" s="565"/>
      <c r="BZ45" s="565"/>
      <c r="CA45" s="565"/>
      <c r="CB45" s="565"/>
      <c r="CC45" s="565"/>
      <c r="CD45" s="565"/>
      <c r="CE45" s="565"/>
      <c r="CF45" s="565"/>
      <c r="CG45" s="565"/>
      <c r="CH45" s="565"/>
      <c r="CI45" s="565"/>
      <c r="CJ45" s="565"/>
      <c r="CK45" s="565"/>
      <c r="CL45" s="565"/>
      <c r="CM45" s="565"/>
      <c r="CN45" s="565"/>
      <c r="CO45" s="565"/>
      <c r="CP45" s="565"/>
      <c r="CQ45" s="565"/>
      <c r="CR45" s="565"/>
      <c r="CS45" s="565"/>
      <c r="CT45" s="565"/>
      <c r="CU45" s="565"/>
      <c r="CV45" s="565"/>
      <c r="CW45" s="565"/>
      <c r="CX45" s="565"/>
      <c r="CY45" s="565"/>
      <c r="CZ45" s="565"/>
      <c r="DA45" s="565"/>
      <c r="DB45" s="565"/>
      <c r="DC45" s="565"/>
      <c r="DD45" s="565"/>
      <c r="DE45" s="565"/>
      <c r="DF45" s="565"/>
      <c r="DG45" s="565"/>
      <c r="DH45" s="565"/>
      <c r="DI45" s="565"/>
      <c r="DJ45" s="565"/>
      <c r="DK45" s="565"/>
      <c r="DL45" s="565"/>
      <c r="DM45" s="565"/>
      <c r="DN45" s="565"/>
      <c r="DO45" s="565"/>
      <c r="DP45" s="565"/>
      <c r="DQ45" s="565"/>
      <c r="DR45" s="566"/>
      <c r="DS45" s="566"/>
      <c r="DT45" s="566"/>
      <c r="DU45" s="566"/>
      <c r="DV45" s="566"/>
      <c r="DW45" s="566"/>
      <c r="DX45" s="566"/>
      <c r="DY45" s="566"/>
      <c r="DZ45" s="566"/>
      <c r="EA45" s="566"/>
      <c r="EB45" s="566"/>
      <c r="EC45" s="566"/>
      <c r="ED45" s="566"/>
    </row>
    <row r="46" ht="12.75" customHeight="1">
      <c r="A46" s="1"/>
      <c r="B46" s="564"/>
      <c r="C46" s="189"/>
      <c r="D46" s="565"/>
      <c r="E46" s="565"/>
      <c r="F46" s="565"/>
      <c r="G46" s="565"/>
      <c r="H46" s="565"/>
      <c r="I46" s="565"/>
      <c r="J46" s="565"/>
      <c r="K46" s="565"/>
      <c r="L46" s="565"/>
      <c r="M46" s="565"/>
      <c r="N46" s="565"/>
      <c r="O46" s="565"/>
      <c r="P46" s="565"/>
      <c r="Q46" s="565"/>
      <c r="R46" s="565"/>
      <c r="S46" s="565"/>
      <c r="T46" s="565"/>
      <c r="U46" s="565"/>
      <c r="V46" s="565"/>
      <c r="W46" s="565"/>
      <c r="X46" s="565"/>
      <c r="Y46" s="565"/>
      <c r="Z46" s="565"/>
      <c r="AA46" s="565"/>
      <c r="AB46" s="565"/>
      <c r="AC46" s="565"/>
      <c r="AD46" s="565"/>
      <c r="AE46" s="565"/>
      <c r="AF46" s="565"/>
      <c r="AG46" s="565"/>
      <c r="AH46" s="565"/>
      <c r="AI46" s="565"/>
      <c r="AJ46" s="565"/>
      <c r="AK46" s="565"/>
      <c r="AL46" s="565"/>
      <c r="AM46" s="565"/>
      <c r="AN46" s="565"/>
      <c r="AO46" s="565"/>
      <c r="AP46" s="565"/>
      <c r="AQ46" s="565"/>
      <c r="AR46" s="565"/>
      <c r="AS46" s="565"/>
      <c r="AT46" s="565"/>
      <c r="AU46" s="565"/>
      <c r="AV46" s="565"/>
      <c r="AW46" s="565"/>
      <c r="AX46" s="565"/>
      <c r="AY46" s="565"/>
      <c r="AZ46" s="565"/>
      <c r="BA46" s="565"/>
      <c r="BB46" s="565"/>
      <c r="BC46" s="565"/>
      <c r="BD46" s="565"/>
      <c r="BE46" s="565"/>
      <c r="BF46" s="565"/>
      <c r="BG46" s="565"/>
      <c r="BH46" s="565"/>
      <c r="BI46" s="565"/>
      <c r="BJ46" s="565"/>
      <c r="BK46" s="565"/>
      <c r="BL46" s="565"/>
      <c r="BM46" s="565"/>
      <c r="BN46" s="565"/>
      <c r="BO46" s="565"/>
      <c r="BP46" s="565"/>
      <c r="BQ46" s="565"/>
      <c r="BR46" s="565"/>
      <c r="BS46" s="565"/>
      <c r="BT46" s="565"/>
      <c r="BU46" s="565"/>
      <c r="BV46" s="565"/>
      <c r="BW46" s="565"/>
      <c r="BX46" s="565"/>
      <c r="BY46" s="565"/>
      <c r="BZ46" s="565"/>
      <c r="CA46" s="565"/>
      <c r="CB46" s="565"/>
      <c r="CC46" s="565"/>
      <c r="CD46" s="565"/>
      <c r="CE46" s="565"/>
      <c r="CF46" s="565"/>
      <c r="CG46" s="565"/>
      <c r="CH46" s="565"/>
      <c r="CI46" s="565"/>
      <c r="CJ46" s="565"/>
      <c r="CK46" s="565"/>
      <c r="CL46" s="565"/>
      <c r="CM46" s="565"/>
      <c r="CN46" s="565"/>
      <c r="CO46" s="565"/>
      <c r="CP46" s="565"/>
      <c r="CQ46" s="565"/>
      <c r="CR46" s="565"/>
      <c r="CS46" s="565"/>
      <c r="CT46" s="565"/>
      <c r="CU46" s="565"/>
      <c r="CV46" s="565"/>
      <c r="CW46" s="565"/>
      <c r="CX46" s="565"/>
      <c r="CY46" s="565"/>
      <c r="CZ46" s="565"/>
      <c r="DA46" s="565"/>
      <c r="DB46" s="565"/>
      <c r="DC46" s="565"/>
      <c r="DD46" s="565"/>
      <c r="DE46" s="565"/>
      <c r="DF46" s="565"/>
      <c r="DG46" s="565"/>
      <c r="DH46" s="565"/>
      <c r="DI46" s="565"/>
      <c r="DJ46" s="565"/>
      <c r="DK46" s="565"/>
      <c r="DL46" s="565"/>
      <c r="DM46" s="565"/>
      <c r="DN46" s="565"/>
      <c r="DO46" s="565"/>
      <c r="DP46" s="565"/>
      <c r="DQ46" s="565"/>
      <c r="DR46" s="566"/>
      <c r="DS46" s="566"/>
      <c r="DT46" s="566"/>
      <c r="DU46" s="566"/>
      <c r="DV46" s="566"/>
      <c r="DW46" s="566"/>
      <c r="DX46" s="566"/>
      <c r="DY46" s="566"/>
      <c r="DZ46" s="566"/>
      <c r="EA46" s="566"/>
      <c r="EB46" s="566"/>
      <c r="EC46" s="566"/>
      <c r="ED46" s="566"/>
    </row>
    <row r="47" ht="12.75" customHeight="1">
      <c r="A47" s="1"/>
      <c r="B47" s="564"/>
      <c r="C47" s="189"/>
      <c r="D47" s="565"/>
      <c r="E47" s="565"/>
      <c r="F47" s="565"/>
      <c r="G47" s="565"/>
      <c r="H47" s="565"/>
      <c r="I47" s="565"/>
      <c r="J47" s="565"/>
      <c r="K47" s="565"/>
      <c r="L47" s="565"/>
      <c r="M47" s="565"/>
      <c r="N47" s="565"/>
      <c r="O47" s="565"/>
      <c r="P47" s="565"/>
      <c r="Q47" s="565"/>
      <c r="R47" s="565"/>
      <c r="S47" s="565"/>
      <c r="T47" s="565"/>
      <c r="U47" s="565"/>
      <c r="V47" s="565"/>
      <c r="W47" s="565"/>
      <c r="X47" s="565"/>
      <c r="Y47" s="565"/>
      <c r="Z47" s="565"/>
      <c r="AA47" s="565"/>
      <c r="AB47" s="565"/>
      <c r="AC47" s="565"/>
      <c r="AD47" s="565"/>
      <c r="AE47" s="565"/>
      <c r="AF47" s="565"/>
      <c r="AG47" s="565"/>
      <c r="AH47" s="565"/>
      <c r="AI47" s="565"/>
      <c r="AJ47" s="565"/>
      <c r="AK47" s="565"/>
      <c r="AL47" s="565"/>
      <c r="AM47" s="565"/>
      <c r="AN47" s="565"/>
      <c r="AO47" s="565"/>
      <c r="AP47" s="565"/>
      <c r="AQ47" s="565"/>
      <c r="AR47" s="565"/>
      <c r="AS47" s="565"/>
      <c r="AT47" s="565"/>
      <c r="AU47" s="565"/>
      <c r="AV47" s="565"/>
      <c r="AW47" s="565"/>
      <c r="AX47" s="565"/>
      <c r="AY47" s="565"/>
      <c r="AZ47" s="565"/>
      <c r="BA47" s="565"/>
      <c r="BB47" s="565"/>
      <c r="BC47" s="565"/>
      <c r="BD47" s="565"/>
      <c r="BE47" s="565"/>
      <c r="BF47" s="565"/>
      <c r="BG47" s="565"/>
      <c r="BH47" s="565"/>
      <c r="BI47" s="565"/>
      <c r="BJ47" s="565"/>
      <c r="BK47" s="565"/>
      <c r="BL47" s="565"/>
      <c r="BM47" s="565"/>
      <c r="BN47" s="565"/>
      <c r="BO47" s="565"/>
      <c r="BP47" s="565"/>
      <c r="BQ47" s="565"/>
      <c r="BR47" s="565"/>
      <c r="BS47" s="565"/>
      <c r="BT47" s="565"/>
      <c r="BU47" s="565"/>
      <c r="BV47" s="565"/>
      <c r="BW47" s="565"/>
      <c r="BX47" s="565"/>
      <c r="BY47" s="565"/>
      <c r="BZ47" s="565"/>
      <c r="CA47" s="565"/>
      <c r="CB47" s="565"/>
      <c r="CC47" s="565"/>
      <c r="CD47" s="565"/>
      <c r="CE47" s="565"/>
      <c r="CF47" s="565"/>
      <c r="CG47" s="565"/>
      <c r="CH47" s="565"/>
      <c r="CI47" s="565"/>
      <c r="CJ47" s="565"/>
      <c r="CK47" s="565"/>
      <c r="CL47" s="565"/>
      <c r="CM47" s="565"/>
      <c r="CN47" s="565"/>
      <c r="CO47" s="565"/>
      <c r="CP47" s="565"/>
      <c r="CQ47" s="565"/>
      <c r="CR47" s="565"/>
      <c r="CS47" s="565"/>
      <c r="CT47" s="565"/>
      <c r="CU47" s="565"/>
      <c r="CV47" s="565"/>
      <c r="CW47" s="565"/>
      <c r="CX47" s="565"/>
      <c r="CY47" s="565"/>
      <c r="CZ47" s="565"/>
      <c r="DA47" s="565"/>
      <c r="DB47" s="565"/>
      <c r="DC47" s="565"/>
      <c r="DD47" s="565"/>
      <c r="DE47" s="565"/>
      <c r="DF47" s="565"/>
      <c r="DG47" s="565"/>
      <c r="DH47" s="565"/>
      <c r="DI47" s="565"/>
      <c r="DJ47" s="565"/>
      <c r="DK47" s="565"/>
      <c r="DL47" s="565"/>
      <c r="DM47" s="565"/>
      <c r="DN47" s="565"/>
      <c r="DO47" s="565"/>
      <c r="DP47" s="565"/>
      <c r="DQ47" s="565"/>
      <c r="DR47" s="566"/>
      <c r="DS47" s="566"/>
      <c r="DT47" s="566"/>
      <c r="DU47" s="566"/>
      <c r="DV47" s="566"/>
      <c r="DW47" s="566"/>
      <c r="DX47" s="566"/>
      <c r="DY47" s="566"/>
      <c r="DZ47" s="566"/>
      <c r="EA47" s="566"/>
      <c r="EB47" s="566"/>
      <c r="EC47" s="566"/>
      <c r="ED47" s="566"/>
    </row>
    <row r="48" ht="12.75" customHeight="1">
      <c r="A48" s="1"/>
      <c r="B48" s="564"/>
      <c r="C48" s="189"/>
      <c r="D48" s="565"/>
      <c r="E48" s="565"/>
      <c r="F48" s="565"/>
      <c r="G48" s="565"/>
      <c r="H48" s="565"/>
      <c r="I48" s="565"/>
      <c r="J48" s="565"/>
      <c r="K48" s="565"/>
      <c r="L48" s="565"/>
      <c r="M48" s="565"/>
      <c r="N48" s="565"/>
      <c r="O48" s="565"/>
      <c r="P48" s="565"/>
      <c r="Q48" s="565"/>
      <c r="R48" s="565"/>
      <c r="S48" s="565"/>
      <c r="T48" s="565"/>
      <c r="U48" s="565"/>
      <c r="V48" s="565"/>
      <c r="W48" s="565"/>
      <c r="X48" s="565"/>
      <c r="Y48" s="565"/>
      <c r="Z48" s="565"/>
      <c r="AA48" s="565"/>
      <c r="AB48" s="565"/>
      <c r="AC48" s="565"/>
      <c r="AD48" s="565"/>
      <c r="AE48" s="565"/>
      <c r="AF48" s="565"/>
      <c r="AG48" s="565"/>
      <c r="AH48" s="565"/>
      <c r="AI48" s="565"/>
      <c r="AJ48" s="565"/>
      <c r="AK48" s="565"/>
      <c r="AL48" s="565"/>
      <c r="AM48" s="565"/>
      <c r="AN48" s="565"/>
      <c r="AO48" s="565"/>
      <c r="AP48" s="565"/>
      <c r="AQ48" s="565"/>
      <c r="AR48" s="565"/>
      <c r="AS48" s="565"/>
      <c r="AT48" s="565"/>
      <c r="AU48" s="565"/>
      <c r="AV48" s="565"/>
      <c r="AW48" s="565"/>
      <c r="AX48" s="565"/>
      <c r="AY48" s="565"/>
      <c r="AZ48" s="565"/>
      <c r="BA48" s="565"/>
      <c r="BB48" s="565"/>
      <c r="BC48" s="565"/>
      <c r="BD48" s="565"/>
      <c r="BE48" s="565"/>
      <c r="BF48" s="565"/>
      <c r="BG48" s="565"/>
      <c r="BH48" s="565"/>
      <c r="BI48" s="565"/>
      <c r="BJ48" s="565"/>
      <c r="BK48" s="565"/>
      <c r="BL48" s="565"/>
      <c r="BM48" s="565"/>
      <c r="BN48" s="565"/>
      <c r="BO48" s="565"/>
      <c r="BP48" s="565"/>
      <c r="BQ48" s="565"/>
      <c r="BR48" s="565"/>
      <c r="BS48" s="565"/>
      <c r="BT48" s="565"/>
      <c r="BU48" s="565"/>
      <c r="BV48" s="565"/>
      <c r="BW48" s="565"/>
      <c r="BX48" s="565"/>
      <c r="BY48" s="565"/>
      <c r="BZ48" s="565"/>
      <c r="CA48" s="565"/>
      <c r="CB48" s="565"/>
      <c r="CC48" s="565"/>
      <c r="CD48" s="565"/>
      <c r="CE48" s="565"/>
      <c r="CF48" s="565"/>
      <c r="CG48" s="565"/>
      <c r="CH48" s="565"/>
      <c r="CI48" s="565"/>
      <c r="CJ48" s="565"/>
      <c r="CK48" s="565"/>
      <c r="CL48" s="565"/>
      <c r="CM48" s="565"/>
      <c r="CN48" s="565"/>
      <c r="CO48" s="565"/>
      <c r="CP48" s="565"/>
      <c r="CQ48" s="565"/>
      <c r="CR48" s="565"/>
      <c r="CS48" s="565"/>
      <c r="CT48" s="565"/>
      <c r="CU48" s="565"/>
      <c r="CV48" s="565"/>
      <c r="CW48" s="565"/>
      <c r="CX48" s="565"/>
      <c r="CY48" s="565"/>
      <c r="CZ48" s="565"/>
      <c r="DA48" s="565"/>
      <c r="DB48" s="565"/>
      <c r="DC48" s="565"/>
      <c r="DD48" s="565"/>
      <c r="DE48" s="565"/>
      <c r="DF48" s="565"/>
      <c r="DG48" s="565"/>
      <c r="DH48" s="565"/>
      <c r="DI48" s="565"/>
      <c r="DJ48" s="565"/>
      <c r="DK48" s="565"/>
      <c r="DL48" s="565"/>
      <c r="DM48" s="565"/>
      <c r="DN48" s="565"/>
      <c r="DO48" s="565"/>
      <c r="DP48" s="565"/>
      <c r="DQ48" s="565"/>
      <c r="DR48" s="566"/>
      <c r="DS48" s="566"/>
      <c r="DT48" s="566"/>
      <c r="DU48" s="566"/>
      <c r="DV48" s="566"/>
      <c r="DW48" s="566"/>
      <c r="DX48" s="566"/>
      <c r="DY48" s="566"/>
      <c r="DZ48" s="566"/>
      <c r="EA48" s="566"/>
      <c r="EB48" s="566"/>
      <c r="EC48" s="566"/>
      <c r="ED48" s="566"/>
    </row>
    <row r="49" ht="12.75" customHeight="1">
      <c r="A49" s="1"/>
      <c r="B49" s="564"/>
      <c r="C49" s="189"/>
      <c r="D49" s="565"/>
      <c r="E49" s="565"/>
      <c r="F49" s="565"/>
      <c r="G49" s="565"/>
      <c r="H49" s="565"/>
      <c r="I49" s="565"/>
      <c r="J49" s="565"/>
      <c r="K49" s="565"/>
      <c r="L49" s="565"/>
      <c r="M49" s="565"/>
      <c r="N49" s="565"/>
      <c r="O49" s="565"/>
      <c r="P49" s="565"/>
      <c r="Q49" s="565"/>
      <c r="R49" s="565"/>
      <c r="S49" s="565"/>
      <c r="T49" s="565"/>
      <c r="U49" s="565"/>
      <c r="V49" s="565"/>
      <c r="W49" s="565"/>
      <c r="X49" s="565"/>
      <c r="Y49" s="565"/>
      <c r="Z49" s="565"/>
      <c r="AA49" s="565"/>
      <c r="AB49" s="565"/>
      <c r="AC49" s="565"/>
      <c r="AD49" s="565"/>
      <c r="AE49" s="565"/>
      <c r="AF49" s="565"/>
      <c r="AG49" s="565"/>
      <c r="AH49" s="565"/>
      <c r="AI49" s="565"/>
      <c r="AJ49" s="565"/>
      <c r="AK49" s="565"/>
      <c r="AL49" s="565"/>
      <c r="AM49" s="565"/>
      <c r="AN49" s="565"/>
      <c r="AO49" s="565"/>
      <c r="AP49" s="565"/>
      <c r="AQ49" s="565"/>
      <c r="AR49" s="565"/>
      <c r="AS49" s="565"/>
      <c r="AT49" s="565"/>
      <c r="AU49" s="565"/>
      <c r="AV49" s="565"/>
      <c r="AW49" s="565"/>
      <c r="AX49" s="565"/>
      <c r="AY49" s="565"/>
      <c r="AZ49" s="565"/>
      <c r="BA49" s="565"/>
      <c r="BB49" s="565"/>
      <c r="BC49" s="565"/>
      <c r="BD49" s="565"/>
      <c r="BE49" s="565"/>
      <c r="BF49" s="565"/>
      <c r="BG49" s="565"/>
      <c r="BH49" s="565"/>
      <c r="BI49" s="565"/>
      <c r="BJ49" s="565"/>
      <c r="BK49" s="565"/>
      <c r="BL49" s="565"/>
      <c r="BM49" s="565"/>
      <c r="BN49" s="565"/>
      <c r="BO49" s="565"/>
      <c r="BP49" s="565"/>
      <c r="BQ49" s="565"/>
      <c r="BR49" s="565"/>
      <c r="BS49" s="565"/>
      <c r="BT49" s="565"/>
      <c r="BU49" s="565"/>
      <c r="BV49" s="565"/>
      <c r="BW49" s="565"/>
      <c r="BX49" s="565"/>
      <c r="BY49" s="565"/>
      <c r="BZ49" s="565"/>
      <c r="CA49" s="565"/>
      <c r="CB49" s="565"/>
      <c r="CC49" s="565"/>
      <c r="CD49" s="565"/>
      <c r="CE49" s="565"/>
      <c r="CF49" s="565"/>
      <c r="CG49" s="565"/>
      <c r="CH49" s="565"/>
      <c r="CI49" s="565"/>
      <c r="CJ49" s="565"/>
      <c r="CK49" s="565"/>
      <c r="CL49" s="565"/>
      <c r="CM49" s="565"/>
      <c r="CN49" s="565"/>
      <c r="CO49" s="565"/>
      <c r="CP49" s="565"/>
      <c r="CQ49" s="565"/>
      <c r="CR49" s="565"/>
      <c r="CS49" s="565"/>
      <c r="CT49" s="565"/>
      <c r="CU49" s="565"/>
      <c r="CV49" s="565"/>
      <c r="CW49" s="565"/>
      <c r="CX49" s="565"/>
      <c r="CY49" s="565"/>
      <c r="CZ49" s="565"/>
      <c r="DA49" s="565"/>
      <c r="DB49" s="565"/>
      <c r="DC49" s="565"/>
      <c r="DD49" s="565"/>
      <c r="DE49" s="565"/>
      <c r="DF49" s="565"/>
      <c r="DG49" s="565"/>
      <c r="DH49" s="565"/>
      <c r="DI49" s="565"/>
      <c r="DJ49" s="565"/>
      <c r="DK49" s="565"/>
      <c r="DL49" s="565"/>
      <c r="DM49" s="565"/>
      <c r="DN49" s="565"/>
      <c r="DO49" s="565"/>
      <c r="DP49" s="565"/>
      <c r="DQ49" s="565"/>
      <c r="DR49" s="566"/>
      <c r="DS49" s="566"/>
      <c r="DT49" s="566"/>
      <c r="DU49" s="566"/>
      <c r="DV49" s="566"/>
      <c r="DW49" s="566"/>
      <c r="DX49" s="566"/>
      <c r="DY49" s="566"/>
      <c r="DZ49" s="566"/>
      <c r="EA49" s="566"/>
      <c r="EB49" s="566"/>
      <c r="EC49" s="566"/>
      <c r="ED49" s="566"/>
    </row>
    <row r="50" ht="12.75" customHeight="1">
      <c r="A50" s="1"/>
      <c r="B50" s="564"/>
      <c r="C50" s="189"/>
      <c r="D50" s="565"/>
      <c r="E50" s="565"/>
      <c r="F50" s="565"/>
      <c r="G50" s="565"/>
      <c r="H50" s="565"/>
      <c r="I50" s="565"/>
      <c r="J50" s="565"/>
      <c r="K50" s="565"/>
      <c r="L50" s="565"/>
      <c r="M50" s="565"/>
      <c r="N50" s="565"/>
      <c r="O50" s="565"/>
      <c r="P50" s="565"/>
      <c r="Q50" s="565"/>
      <c r="R50" s="565"/>
      <c r="S50" s="565"/>
      <c r="T50" s="565"/>
      <c r="U50" s="565"/>
      <c r="V50" s="565"/>
      <c r="W50" s="565"/>
      <c r="X50" s="565"/>
      <c r="Y50" s="565"/>
      <c r="Z50" s="565"/>
      <c r="AA50" s="565"/>
      <c r="AB50" s="565"/>
      <c r="AC50" s="565"/>
      <c r="AD50" s="565"/>
      <c r="AE50" s="565"/>
      <c r="AF50" s="565"/>
      <c r="AG50" s="565"/>
      <c r="AH50" s="565"/>
      <c r="AI50" s="565"/>
      <c r="AJ50" s="565"/>
      <c r="AK50" s="565"/>
      <c r="AL50" s="565"/>
      <c r="AM50" s="565"/>
      <c r="AN50" s="565"/>
      <c r="AO50" s="565"/>
      <c r="AP50" s="565"/>
      <c r="AQ50" s="565"/>
      <c r="AR50" s="565"/>
      <c r="AS50" s="565"/>
      <c r="AT50" s="565"/>
      <c r="AU50" s="565"/>
      <c r="AV50" s="565"/>
      <c r="AW50" s="565"/>
      <c r="AX50" s="565"/>
      <c r="AY50" s="565"/>
      <c r="AZ50" s="565"/>
      <c r="BA50" s="565"/>
      <c r="BB50" s="565"/>
      <c r="BC50" s="565"/>
      <c r="BD50" s="565"/>
      <c r="BE50" s="565"/>
      <c r="BF50" s="565"/>
      <c r="BG50" s="565"/>
      <c r="BH50" s="565"/>
      <c r="BI50" s="565"/>
      <c r="BJ50" s="565"/>
      <c r="BK50" s="565"/>
      <c r="BL50" s="565"/>
      <c r="BM50" s="565"/>
      <c r="BN50" s="565"/>
      <c r="BO50" s="565"/>
      <c r="BP50" s="565"/>
      <c r="BQ50" s="565"/>
      <c r="BR50" s="565"/>
      <c r="BS50" s="565"/>
      <c r="BT50" s="565"/>
      <c r="BU50" s="565"/>
      <c r="BV50" s="565"/>
      <c r="BW50" s="565"/>
      <c r="BX50" s="565"/>
      <c r="BY50" s="565"/>
      <c r="BZ50" s="565"/>
      <c r="CA50" s="565"/>
      <c r="CB50" s="565"/>
      <c r="CC50" s="565"/>
      <c r="CD50" s="565"/>
      <c r="CE50" s="565"/>
      <c r="CF50" s="565"/>
      <c r="CG50" s="565"/>
      <c r="CH50" s="565"/>
      <c r="CI50" s="565"/>
      <c r="CJ50" s="565"/>
      <c r="CK50" s="565"/>
      <c r="CL50" s="565"/>
      <c r="CM50" s="565"/>
      <c r="CN50" s="565"/>
      <c r="CO50" s="565"/>
      <c r="CP50" s="565"/>
      <c r="CQ50" s="565"/>
      <c r="CR50" s="565"/>
      <c r="CS50" s="565"/>
      <c r="CT50" s="565"/>
      <c r="CU50" s="565"/>
      <c r="CV50" s="565"/>
      <c r="CW50" s="565"/>
      <c r="CX50" s="565"/>
      <c r="CY50" s="565"/>
      <c r="CZ50" s="565"/>
      <c r="DA50" s="565"/>
      <c r="DB50" s="565"/>
      <c r="DC50" s="565"/>
      <c r="DD50" s="565"/>
      <c r="DE50" s="565"/>
      <c r="DF50" s="565"/>
      <c r="DG50" s="565"/>
      <c r="DH50" s="565"/>
      <c r="DI50" s="565"/>
      <c r="DJ50" s="565"/>
      <c r="DK50" s="565"/>
      <c r="DL50" s="565"/>
      <c r="DM50" s="565"/>
      <c r="DN50" s="565"/>
      <c r="DO50" s="565"/>
      <c r="DP50" s="565"/>
      <c r="DQ50" s="565"/>
      <c r="DR50" s="566"/>
      <c r="DS50" s="566"/>
      <c r="DT50" s="566"/>
      <c r="DU50" s="566"/>
      <c r="DV50" s="566"/>
      <c r="DW50" s="566"/>
      <c r="DX50" s="566"/>
      <c r="DY50" s="566"/>
      <c r="DZ50" s="566"/>
      <c r="EA50" s="566"/>
      <c r="EB50" s="566"/>
      <c r="EC50" s="566"/>
      <c r="ED50" s="566"/>
    </row>
    <row r="51" ht="12.75" customHeight="1">
      <c r="A51" s="1"/>
      <c r="B51" s="564"/>
      <c r="C51" s="189"/>
      <c r="D51" s="565"/>
      <c r="E51" s="565"/>
      <c r="F51" s="565"/>
      <c r="G51" s="565"/>
      <c r="H51" s="565"/>
      <c r="I51" s="565"/>
      <c r="J51" s="565"/>
      <c r="K51" s="565"/>
      <c r="L51" s="565"/>
      <c r="M51" s="565"/>
      <c r="N51" s="565"/>
      <c r="O51" s="565"/>
      <c r="P51" s="565"/>
      <c r="Q51" s="565"/>
      <c r="R51" s="565"/>
      <c r="S51" s="565"/>
      <c r="T51" s="565"/>
      <c r="U51" s="565"/>
      <c r="V51" s="565"/>
      <c r="W51" s="565"/>
      <c r="X51" s="565"/>
      <c r="Y51" s="565"/>
      <c r="Z51" s="565"/>
      <c r="AA51" s="565"/>
      <c r="AB51" s="565"/>
      <c r="AC51" s="565"/>
      <c r="AD51" s="565"/>
      <c r="AE51" s="565"/>
      <c r="AF51" s="565"/>
      <c r="AG51" s="565"/>
      <c r="AH51" s="565"/>
      <c r="AI51" s="565"/>
      <c r="AJ51" s="565"/>
      <c r="AK51" s="565"/>
      <c r="AL51" s="565"/>
      <c r="AM51" s="565"/>
      <c r="AN51" s="565"/>
      <c r="AO51" s="565"/>
      <c r="AP51" s="565"/>
      <c r="AQ51" s="565"/>
      <c r="AR51" s="565"/>
      <c r="AS51" s="565"/>
      <c r="AT51" s="565"/>
      <c r="AU51" s="565"/>
      <c r="AV51" s="565"/>
      <c r="AW51" s="565"/>
      <c r="AX51" s="565"/>
      <c r="AY51" s="565"/>
      <c r="AZ51" s="565"/>
      <c r="BA51" s="565"/>
      <c r="BB51" s="565"/>
      <c r="BC51" s="565"/>
      <c r="BD51" s="565"/>
      <c r="BE51" s="565"/>
      <c r="BF51" s="565"/>
      <c r="BG51" s="565"/>
      <c r="BH51" s="565"/>
      <c r="BI51" s="565"/>
      <c r="BJ51" s="565"/>
      <c r="BK51" s="565"/>
      <c r="BL51" s="565"/>
      <c r="BM51" s="565"/>
      <c r="BN51" s="565"/>
      <c r="BO51" s="565"/>
      <c r="BP51" s="565"/>
      <c r="BQ51" s="565"/>
      <c r="BR51" s="565"/>
      <c r="BS51" s="565"/>
      <c r="BT51" s="565"/>
      <c r="BU51" s="565"/>
      <c r="BV51" s="565"/>
      <c r="BW51" s="565"/>
      <c r="BX51" s="565"/>
      <c r="BY51" s="565"/>
      <c r="BZ51" s="565"/>
      <c r="CA51" s="565"/>
      <c r="CB51" s="565"/>
      <c r="CC51" s="565"/>
      <c r="CD51" s="565"/>
      <c r="CE51" s="565"/>
      <c r="CF51" s="565"/>
      <c r="CG51" s="565"/>
      <c r="CH51" s="565"/>
      <c r="CI51" s="565"/>
      <c r="CJ51" s="565"/>
      <c r="CK51" s="565"/>
      <c r="CL51" s="565"/>
      <c r="CM51" s="565"/>
      <c r="CN51" s="565"/>
      <c r="CO51" s="565"/>
      <c r="CP51" s="565"/>
      <c r="CQ51" s="565"/>
      <c r="CR51" s="565"/>
      <c r="CS51" s="565"/>
      <c r="CT51" s="565"/>
      <c r="CU51" s="565"/>
      <c r="CV51" s="565"/>
      <c r="CW51" s="565"/>
      <c r="CX51" s="565"/>
      <c r="CY51" s="565"/>
      <c r="CZ51" s="565"/>
      <c r="DA51" s="565"/>
      <c r="DB51" s="565"/>
      <c r="DC51" s="565"/>
      <c r="DD51" s="565"/>
      <c r="DE51" s="565"/>
      <c r="DF51" s="565"/>
      <c r="DG51" s="565"/>
      <c r="DH51" s="565"/>
      <c r="DI51" s="565"/>
      <c r="DJ51" s="565"/>
      <c r="DK51" s="565"/>
      <c r="DL51" s="565"/>
      <c r="DM51" s="565"/>
      <c r="DN51" s="565"/>
      <c r="DO51" s="565"/>
      <c r="DP51" s="565"/>
      <c r="DQ51" s="565"/>
      <c r="DR51" s="566"/>
      <c r="DS51" s="566"/>
      <c r="DT51" s="566"/>
      <c r="DU51" s="566"/>
      <c r="DV51" s="566"/>
      <c r="DW51" s="566"/>
      <c r="DX51" s="566"/>
      <c r="DY51" s="566"/>
      <c r="DZ51" s="566"/>
      <c r="EA51" s="566"/>
      <c r="EB51" s="566"/>
      <c r="EC51" s="566"/>
      <c r="ED51" s="566"/>
    </row>
    <row r="52" ht="12.75" customHeight="1">
      <c r="A52" s="1"/>
      <c r="B52" s="564"/>
      <c r="C52" s="189"/>
      <c r="D52" s="565"/>
      <c r="E52" s="565"/>
      <c r="F52" s="565"/>
      <c r="G52" s="565"/>
      <c r="H52" s="565"/>
      <c r="I52" s="565"/>
      <c r="J52" s="565"/>
      <c r="K52" s="565"/>
      <c r="L52" s="565"/>
      <c r="M52" s="565"/>
      <c r="N52" s="565"/>
      <c r="O52" s="565"/>
      <c r="P52" s="565"/>
      <c r="Q52" s="565"/>
      <c r="R52" s="565"/>
      <c r="S52" s="565"/>
      <c r="T52" s="565"/>
      <c r="U52" s="565"/>
      <c r="V52" s="565"/>
      <c r="W52" s="565"/>
      <c r="X52" s="565"/>
      <c r="Y52" s="565"/>
      <c r="Z52" s="565"/>
      <c r="AA52" s="565"/>
      <c r="AB52" s="565"/>
      <c r="AC52" s="565"/>
      <c r="AD52" s="565"/>
      <c r="AE52" s="565"/>
      <c r="AF52" s="565"/>
      <c r="AG52" s="565"/>
      <c r="AH52" s="565"/>
      <c r="AI52" s="565"/>
      <c r="AJ52" s="565"/>
      <c r="AK52" s="565"/>
      <c r="AL52" s="565"/>
      <c r="AM52" s="565"/>
      <c r="AN52" s="565"/>
      <c r="AO52" s="565"/>
      <c r="AP52" s="565"/>
      <c r="AQ52" s="565"/>
      <c r="AR52" s="565"/>
      <c r="AS52" s="565"/>
      <c r="AT52" s="565"/>
      <c r="AU52" s="565"/>
      <c r="AV52" s="565"/>
      <c r="AW52" s="565"/>
      <c r="AX52" s="565"/>
      <c r="AY52" s="565"/>
      <c r="AZ52" s="565"/>
      <c r="BA52" s="565"/>
      <c r="BB52" s="565"/>
      <c r="BC52" s="565"/>
      <c r="BD52" s="565"/>
      <c r="BE52" s="565"/>
      <c r="BF52" s="565"/>
      <c r="BG52" s="565"/>
      <c r="BH52" s="565"/>
      <c r="BI52" s="565"/>
      <c r="BJ52" s="565"/>
      <c r="BK52" s="565"/>
      <c r="BL52" s="565"/>
      <c r="BM52" s="565"/>
      <c r="BN52" s="565"/>
      <c r="BO52" s="565"/>
      <c r="BP52" s="565"/>
      <c r="BQ52" s="565"/>
      <c r="BR52" s="565"/>
      <c r="BS52" s="565"/>
      <c r="BT52" s="565"/>
      <c r="BU52" s="565"/>
      <c r="BV52" s="565"/>
      <c r="BW52" s="565"/>
      <c r="BX52" s="565"/>
      <c r="BY52" s="565"/>
      <c r="BZ52" s="565"/>
      <c r="CA52" s="565"/>
      <c r="CB52" s="565"/>
      <c r="CC52" s="565"/>
      <c r="CD52" s="565"/>
      <c r="CE52" s="565"/>
      <c r="CF52" s="565"/>
      <c r="CG52" s="565"/>
      <c r="CH52" s="565"/>
      <c r="CI52" s="565"/>
      <c r="CJ52" s="565"/>
      <c r="CK52" s="565"/>
      <c r="CL52" s="565"/>
      <c r="CM52" s="565"/>
      <c r="CN52" s="565"/>
      <c r="CO52" s="565"/>
      <c r="CP52" s="565"/>
      <c r="CQ52" s="565"/>
      <c r="CR52" s="565"/>
      <c r="CS52" s="565"/>
      <c r="CT52" s="565"/>
      <c r="CU52" s="565"/>
      <c r="CV52" s="565"/>
      <c r="CW52" s="565"/>
      <c r="CX52" s="565"/>
      <c r="CY52" s="565"/>
      <c r="CZ52" s="565"/>
      <c r="DA52" s="565"/>
      <c r="DB52" s="565"/>
      <c r="DC52" s="565"/>
      <c r="DD52" s="565"/>
      <c r="DE52" s="565"/>
      <c r="DF52" s="565"/>
      <c r="DG52" s="565"/>
      <c r="DH52" s="565"/>
      <c r="DI52" s="565"/>
      <c r="DJ52" s="565"/>
      <c r="DK52" s="565"/>
      <c r="DL52" s="565"/>
      <c r="DM52" s="565"/>
      <c r="DN52" s="565"/>
      <c r="DO52" s="565"/>
      <c r="DP52" s="565"/>
      <c r="DQ52" s="565"/>
      <c r="DR52" s="566"/>
      <c r="DS52" s="566"/>
      <c r="DT52" s="566"/>
      <c r="DU52" s="566"/>
      <c r="DV52" s="566"/>
      <c r="DW52" s="566"/>
      <c r="DX52" s="566"/>
      <c r="DY52" s="566"/>
      <c r="DZ52" s="566"/>
      <c r="EA52" s="566"/>
      <c r="EB52" s="566"/>
      <c r="EC52" s="566"/>
      <c r="ED52" s="566"/>
    </row>
    <row r="53" ht="12.75" customHeight="1">
      <c r="A53" s="1"/>
      <c r="B53" s="564"/>
      <c r="C53" s="189"/>
      <c r="D53" s="565"/>
      <c r="E53" s="565"/>
      <c r="F53" s="565"/>
      <c r="G53" s="565"/>
      <c r="H53" s="565"/>
      <c r="I53" s="565"/>
      <c r="J53" s="565"/>
      <c r="K53" s="565"/>
      <c r="L53" s="565"/>
      <c r="M53" s="565"/>
      <c r="N53" s="565"/>
      <c r="O53" s="565"/>
      <c r="P53" s="565"/>
      <c r="Q53" s="565"/>
      <c r="R53" s="565"/>
      <c r="S53" s="565"/>
      <c r="T53" s="565"/>
      <c r="U53" s="565"/>
      <c r="V53" s="565"/>
      <c r="W53" s="565"/>
      <c r="X53" s="565"/>
      <c r="Y53" s="565"/>
      <c r="Z53" s="565"/>
      <c r="AA53" s="565"/>
      <c r="AB53" s="565"/>
      <c r="AC53" s="565"/>
      <c r="AD53" s="565"/>
      <c r="AE53" s="565"/>
      <c r="AF53" s="565"/>
      <c r="AG53" s="565"/>
      <c r="AH53" s="565"/>
      <c r="AI53" s="565"/>
      <c r="AJ53" s="565"/>
      <c r="AK53" s="565"/>
      <c r="AL53" s="565"/>
      <c r="AM53" s="565"/>
      <c r="AN53" s="565"/>
      <c r="AO53" s="565"/>
      <c r="AP53" s="565"/>
      <c r="AQ53" s="565"/>
      <c r="AR53" s="565"/>
      <c r="AS53" s="565"/>
      <c r="AT53" s="565"/>
      <c r="AU53" s="565"/>
      <c r="AV53" s="565"/>
      <c r="AW53" s="565"/>
      <c r="AX53" s="565"/>
      <c r="AY53" s="565"/>
      <c r="AZ53" s="565"/>
      <c r="BA53" s="565"/>
      <c r="BB53" s="565"/>
      <c r="BC53" s="565"/>
      <c r="BD53" s="565"/>
      <c r="BE53" s="565"/>
      <c r="BF53" s="565"/>
      <c r="BG53" s="565"/>
      <c r="BH53" s="565"/>
      <c r="BI53" s="565"/>
      <c r="BJ53" s="565"/>
      <c r="BK53" s="565"/>
      <c r="BL53" s="565"/>
      <c r="BM53" s="565"/>
      <c r="BN53" s="565"/>
      <c r="BO53" s="565"/>
      <c r="BP53" s="565"/>
      <c r="BQ53" s="565"/>
      <c r="BR53" s="565"/>
      <c r="BS53" s="565"/>
      <c r="BT53" s="565"/>
      <c r="BU53" s="565"/>
      <c r="BV53" s="565"/>
      <c r="BW53" s="565"/>
      <c r="BX53" s="565"/>
      <c r="BY53" s="565"/>
      <c r="BZ53" s="565"/>
      <c r="CA53" s="565"/>
      <c r="CB53" s="565"/>
      <c r="CC53" s="565"/>
      <c r="CD53" s="565"/>
      <c r="CE53" s="565"/>
      <c r="CF53" s="565"/>
      <c r="CG53" s="565"/>
      <c r="CH53" s="565"/>
      <c r="CI53" s="565"/>
      <c r="CJ53" s="565"/>
      <c r="CK53" s="565"/>
      <c r="CL53" s="565"/>
      <c r="CM53" s="565"/>
      <c r="CN53" s="565"/>
      <c r="CO53" s="565"/>
      <c r="CP53" s="565"/>
      <c r="CQ53" s="565"/>
      <c r="CR53" s="565"/>
      <c r="CS53" s="565"/>
      <c r="CT53" s="565"/>
      <c r="CU53" s="565"/>
      <c r="CV53" s="565"/>
      <c r="CW53" s="565"/>
      <c r="CX53" s="565"/>
      <c r="CY53" s="565"/>
      <c r="CZ53" s="565"/>
      <c r="DA53" s="565"/>
      <c r="DB53" s="565"/>
      <c r="DC53" s="565"/>
      <c r="DD53" s="565"/>
      <c r="DE53" s="565"/>
      <c r="DF53" s="565"/>
      <c r="DG53" s="565"/>
      <c r="DH53" s="565"/>
      <c r="DI53" s="565"/>
      <c r="DJ53" s="565"/>
      <c r="DK53" s="565"/>
      <c r="DL53" s="565"/>
      <c r="DM53" s="565"/>
      <c r="DN53" s="565"/>
      <c r="DO53" s="565"/>
      <c r="DP53" s="565"/>
      <c r="DQ53" s="565"/>
      <c r="DR53" s="566"/>
      <c r="DS53" s="566"/>
      <c r="DT53" s="566"/>
      <c r="DU53" s="566"/>
      <c r="DV53" s="566"/>
      <c r="DW53" s="566"/>
      <c r="DX53" s="566"/>
      <c r="DY53" s="566"/>
      <c r="DZ53" s="566"/>
      <c r="EA53" s="566"/>
      <c r="EB53" s="566"/>
      <c r="EC53" s="566"/>
      <c r="ED53" s="566"/>
    </row>
    <row r="54" ht="12.75" customHeight="1">
      <c r="A54" s="1"/>
      <c r="B54" s="564"/>
      <c r="C54" s="189"/>
      <c r="D54" s="565"/>
      <c r="E54" s="565"/>
      <c r="F54" s="565"/>
      <c r="G54" s="565"/>
      <c r="H54" s="565"/>
      <c r="I54" s="565"/>
      <c r="J54" s="565"/>
      <c r="K54" s="565"/>
      <c r="L54" s="565"/>
      <c r="M54" s="565"/>
      <c r="N54" s="565"/>
      <c r="O54" s="565"/>
      <c r="P54" s="565"/>
      <c r="Q54" s="565"/>
      <c r="R54" s="565"/>
      <c r="S54" s="565"/>
      <c r="T54" s="565"/>
      <c r="U54" s="565"/>
      <c r="V54" s="565"/>
      <c r="W54" s="565"/>
      <c r="X54" s="565"/>
      <c r="Y54" s="565"/>
      <c r="Z54" s="565"/>
      <c r="AA54" s="565"/>
      <c r="AB54" s="565"/>
      <c r="AC54" s="565"/>
      <c r="AD54" s="565"/>
      <c r="AE54" s="565"/>
      <c r="AF54" s="565"/>
      <c r="AG54" s="565"/>
      <c r="AH54" s="565"/>
      <c r="AI54" s="565"/>
      <c r="AJ54" s="565"/>
      <c r="AK54" s="565"/>
      <c r="AL54" s="565"/>
      <c r="AM54" s="565"/>
      <c r="AN54" s="565"/>
      <c r="AO54" s="565"/>
      <c r="AP54" s="565"/>
      <c r="AQ54" s="565"/>
      <c r="AR54" s="565"/>
      <c r="AS54" s="565"/>
      <c r="AT54" s="565"/>
      <c r="AU54" s="565"/>
      <c r="AV54" s="565"/>
      <c r="AW54" s="565"/>
      <c r="AX54" s="565"/>
      <c r="AY54" s="565"/>
      <c r="AZ54" s="565"/>
      <c r="BA54" s="565"/>
      <c r="BB54" s="565"/>
      <c r="BC54" s="565"/>
      <c r="BD54" s="565"/>
      <c r="BE54" s="565"/>
      <c r="BF54" s="565"/>
      <c r="BG54" s="565"/>
      <c r="BH54" s="565"/>
      <c r="BI54" s="565"/>
      <c r="BJ54" s="565"/>
      <c r="BK54" s="565"/>
      <c r="BL54" s="565"/>
      <c r="BM54" s="565"/>
      <c r="BN54" s="565"/>
      <c r="BO54" s="565"/>
      <c r="BP54" s="565"/>
      <c r="BQ54" s="565"/>
      <c r="BR54" s="565"/>
      <c r="BS54" s="565"/>
      <c r="BT54" s="565"/>
      <c r="BU54" s="565"/>
      <c r="BV54" s="565"/>
      <c r="BW54" s="565"/>
      <c r="BX54" s="565"/>
      <c r="BY54" s="565"/>
      <c r="BZ54" s="565"/>
      <c r="CA54" s="565"/>
      <c r="CB54" s="565"/>
      <c r="CC54" s="565"/>
      <c r="CD54" s="565"/>
      <c r="CE54" s="565"/>
      <c r="CF54" s="565"/>
      <c r="CG54" s="565"/>
      <c r="CH54" s="565"/>
      <c r="CI54" s="565"/>
      <c r="CJ54" s="565"/>
      <c r="CK54" s="565"/>
      <c r="CL54" s="565"/>
      <c r="CM54" s="565"/>
      <c r="CN54" s="565"/>
      <c r="CO54" s="565"/>
      <c r="CP54" s="565"/>
      <c r="CQ54" s="565"/>
      <c r="CR54" s="565"/>
      <c r="CS54" s="565"/>
      <c r="CT54" s="565"/>
      <c r="CU54" s="565"/>
      <c r="CV54" s="565"/>
      <c r="CW54" s="565"/>
      <c r="CX54" s="565"/>
      <c r="CY54" s="565"/>
      <c r="CZ54" s="565"/>
      <c r="DA54" s="565"/>
      <c r="DB54" s="565"/>
      <c r="DC54" s="565"/>
      <c r="DD54" s="565"/>
      <c r="DE54" s="565"/>
      <c r="DF54" s="565"/>
      <c r="DG54" s="565"/>
      <c r="DH54" s="565"/>
      <c r="DI54" s="565"/>
      <c r="DJ54" s="565"/>
      <c r="DK54" s="565"/>
      <c r="DL54" s="565"/>
      <c r="DM54" s="565"/>
      <c r="DN54" s="565"/>
      <c r="DO54" s="565"/>
      <c r="DP54" s="565"/>
      <c r="DQ54" s="565"/>
      <c r="DR54" s="566"/>
      <c r="DS54" s="566"/>
      <c r="DT54" s="566"/>
      <c r="DU54" s="566"/>
      <c r="DV54" s="566"/>
      <c r="DW54" s="566"/>
      <c r="DX54" s="566"/>
      <c r="DY54" s="566"/>
      <c r="DZ54" s="566"/>
      <c r="EA54" s="566"/>
      <c r="EB54" s="566"/>
      <c r="EC54" s="566"/>
      <c r="ED54" s="566"/>
    </row>
    <row r="55" ht="12.75" customHeight="1">
      <c r="A55" s="1"/>
      <c r="B55" s="564"/>
      <c r="C55" s="189"/>
      <c r="D55" s="565"/>
      <c r="E55" s="565"/>
      <c r="F55" s="565"/>
      <c r="G55" s="565"/>
      <c r="H55" s="565"/>
      <c r="I55" s="565"/>
      <c r="J55" s="565"/>
      <c r="K55" s="565"/>
      <c r="L55" s="565"/>
      <c r="M55" s="565"/>
      <c r="N55" s="565"/>
      <c r="O55" s="565"/>
      <c r="P55" s="565"/>
      <c r="Q55" s="565"/>
      <c r="R55" s="565"/>
      <c r="S55" s="565"/>
      <c r="T55" s="565"/>
      <c r="U55" s="565"/>
      <c r="V55" s="565"/>
      <c r="W55" s="565"/>
      <c r="X55" s="565"/>
      <c r="Y55" s="565"/>
      <c r="Z55" s="565"/>
      <c r="AA55" s="565"/>
      <c r="AB55" s="565"/>
      <c r="AC55" s="565"/>
      <c r="AD55" s="565"/>
      <c r="AE55" s="565"/>
      <c r="AF55" s="565"/>
      <c r="AG55" s="565"/>
      <c r="AH55" s="565"/>
      <c r="AI55" s="565"/>
      <c r="AJ55" s="565"/>
      <c r="AK55" s="565"/>
      <c r="AL55" s="565"/>
      <c r="AM55" s="565"/>
      <c r="AN55" s="565"/>
      <c r="AO55" s="565"/>
      <c r="AP55" s="565"/>
      <c r="AQ55" s="565"/>
      <c r="AR55" s="565"/>
      <c r="AS55" s="565"/>
      <c r="AT55" s="565"/>
      <c r="AU55" s="565"/>
      <c r="AV55" s="565"/>
      <c r="AW55" s="565"/>
      <c r="AX55" s="565"/>
      <c r="AY55" s="565"/>
      <c r="AZ55" s="565"/>
      <c r="BA55" s="565"/>
      <c r="BB55" s="565"/>
      <c r="BC55" s="565"/>
      <c r="BD55" s="565"/>
      <c r="BE55" s="565"/>
      <c r="BF55" s="565"/>
      <c r="BG55" s="565"/>
      <c r="BH55" s="565"/>
      <c r="BI55" s="565"/>
      <c r="BJ55" s="565"/>
      <c r="BK55" s="565"/>
      <c r="BL55" s="565"/>
      <c r="BM55" s="565"/>
      <c r="BN55" s="565"/>
      <c r="BO55" s="565"/>
      <c r="BP55" s="565"/>
      <c r="BQ55" s="565"/>
      <c r="BR55" s="565"/>
      <c r="BS55" s="565"/>
      <c r="BT55" s="565"/>
      <c r="BU55" s="565"/>
      <c r="BV55" s="565"/>
      <c r="BW55" s="565"/>
      <c r="BX55" s="565"/>
      <c r="BY55" s="565"/>
      <c r="BZ55" s="565"/>
      <c r="CA55" s="565"/>
      <c r="CB55" s="565"/>
      <c r="CC55" s="565"/>
      <c r="CD55" s="565"/>
      <c r="CE55" s="565"/>
      <c r="CF55" s="565"/>
      <c r="CG55" s="565"/>
      <c r="CH55" s="565"/>
      <c r="CI55" s="565"/>
      <c r="CJ55" s="565"/>
      <c r="CK55" s="565"/>
      <c r="CL55" s="565"/>
      <c r="CM55" s="565"/>
      <c r="CN55" s="565"/>
      <c r="CO55" s="565"/>
      <c r="CP55" s="565"/>
      <c r="CQ55" s="565"/>
      <c r="CR55" s="565"/>
      <c r="CS55" s="565"/>
      <c r="CT55" s="565"/>
      <c r="CU55" s="565"/>
      <c r="CV55" s="565"/>
      <c r="CW55" s="565"/>
      <c r="CX55" s="565"/>
      <c r="CY55" s="565"/>
      <c r="CZ55" s="565"/>
      <c r="DA55" s="565"/>
      <c r="DB55" s="565"/>
      <c r="DC55" s="565"/>
      <c r="DD55" s="565"/>
      <c r="DE55" s="565"/>
      <c r="DF55" s="565"/>
      <c r="DG55" s="565"/>
      <c r="DH55" s="565"/>
      <c r="DI55" s="565"/>
      <c r="DJ55" s="565"/>
      <c r="DK55" s="565"/>
      <c r="DL55" s="565"/>
      <c r="DM55" s="565"/>
      <c r="DN55" s="565"/>
      <c r="DO55" s="565"/>
      <c r="DP55" s="565"/>
      <c r="DQ55" s="565"/>
      <c r="DR55" s="566"/>
      <c r="DS55" s="566"/>
      <c r="DT55" s="566"/>
      <c r="DU55" s="566"/>
      <c r="DV55" s="566"/>
      <c r="DW55" s="566"/>
      <c r="DX55" s="566"/>
      <c r="DY55" s="566"/>
      <c r="DZ55" s="566"/>
      <c r="EA55" s="566"/>
      <c r="EB55" s="566"/>
      <c r="EC55" s="566"/>
      <c r="ED55" s="566"/>
    </row>
    <row r="56" ht="12.75" customHeight="1">
      <c r="A56" s="1"/>
      <c r="B56" s="564"/>
      <c r="C56" s="189"/>
      <c r="D56" s="565"/>
      <c r="E56" s="565"/>
      <c r="F56" s="565"/>
      <c r="G56" s="565"/>
      <c r="H56" s="565"/>
      <c r="I56" s="565"/>
      <c r="J56" s="565"/>
      <c r="K56" s="565"/>
      <c r="L56" s="565"/>
      <c r="M56" s="565"/>
      <c r="N56" s="565"/>
      <c r="O56" s="565"/>
      <c r="P56" s="565"/>
      <c r="Q56" s="565"/>
      <c r="R56" s="565"/>
      <c r="S56" s="565"/>
      <c r="T56" s="565"/>
      <c r="U56" s="565"/>
      <c r="V56" s="565"/>
      <c r="W56" s="565"/>
      <c r="X56" s="565"/>
      <c r="Y56" s="565"/>
      <c r="Z56" s="565"/>
      <c r="AA56" s="565"/>
      <c r="AB56" s="565"/>
      <c r="AC56" s="565"/>
      <c r="AD56" s="565"/>
      <c r="AE56" s="565"/>
      <c r="AF56" s="565"/>
      <c r="AG56" s="565"/>
      <c r="AH56" s="565"/>
      <c r="AI56" s="565"/>
      <c r="AJ56" s="565"/>
      <c r="AK56" s="565"/>
      <c r="AL56" s="565"/>
      <c r="AM56" s="565"/>
      <c r="AN56" s="565"/>
      <c r="AO56" s="565"/>
      <c r="AP56" s="565"/>
      <c r="AQ56" s="565"/>
      <c r="AR56" s="565"/>
      <c r="AS56" s="565"/>
      <c r="AT56" s="565"/>
      <c r="AU56" s="565"/>
      <c r="AV56" s="565"/>
      <c r="AW56" s="565"/>
      <c r="AX56" s="565"/>
      <c r="AY56" s="565"/>
      <c r="AZ56" s="565"/>
      <c r="BA56" s="565"/>
      <c r="BB56" s="565"/>
      <c r="BC56" s="565"/>
      <c r="BD56" s="565"/>
      <c r="BE56" s="565"/>
      <c r="BF56" s="565"/>
      <c r="BG56" s="565"/>
      <c r="BH56" s="565"/>
      <c r="BI56" s="565"/>
      <c r="BJ56" s="565"/>
      <c r="BK56" s="565"/>
      <c r="BL56" s="565"/>
      <c r="BM56" s="565"/>
      <c r="BN56" s="565"/>
      <c r="BO56" s="565"/>
      <c r="BP56" s="565"/>
      <c r="BQ56" s="565"/>
      <c r="BR56" s="565"/>
      <c r="BS56" s="565"/>
      <c r="BT56" s="565"/>
      <c r="BU56" s="565"/>
      <c r="BV56" s="565"/>
      <c r="BW56" s="565"/>
      <c r="BX56" s="565"/>
      <c r="BY56" s="565"/>
      <c r="BZ56" s="565"/>
      <c r="CA56" s="565"/>
      <c r="CB56" s="565"/>
      <c r="CC56" s="565"/>
      <c r="CD56" s="565"/>
      <c r="CE56" s="565"/>
      <c r="CF56" s="565"/>
      <c r="CG56" s="565"/>
      <c r="CH56" s="565"/>
      <c r="CI56" s="565"/>
      <c r="CJ56" s="565"/>
      <c r="CK56" s="565"/>
      <c r="CL56" s="565"/>
      <c r="CM56" s="565"/>
      <c r="CN56" s="565"/>
      <c r="CO56" s="565"/>
      <c r="CP56" s="565"/>
      <c r="CQ56" s="565"/>
      <c r="CR56" s="565"/>
      <c r="CS56" s="565"/>
      <c r="CT56" s="565"/>
      <c r="CU56" s="565"/>
      <c r="CV56" s="565"/>
      <c r="CW56" s="565"/>
      <c r="CX56" s="565"/>
      <c r="CY56" s="565"/>
      <c r="CZ56" s="565"/>
      <c r="DA56" s="565"/>
      <c r="DB56" s="565"/>
      <c r="DC56" s="565"/>
      <c r="DD56" s="565"/>
      <c r="DE56" s="565"/>
      <c r="DF56" s="565"/>
      <c r="DG56" s="565"/>
      <c r="DH56" s="565"/>
      <c r="DI56" s="565"/>
      <c r="DJ56" s="565"/>
      <c r="DK56" s="565"/>
      <c r="DL56" s="565"/>
      <c r="DM56" s="565"/>
      <c r="DN56" s="565"/>
      <c r="DO56" s="565"/>
      <c r="DP56" s="565"/>
      <c r="DQ56" s="565"/>
      <c r="DR56" s="566"/>
      <c r="DS56" s="566"/>
      <c r="DT56" s="566"/>
      <c r="DU56" s="566"/>
      <c r="DV56" s="566"/>
      <c r="DW56" s="566"/>
      <c r="DX56" s="566"/>
      <c r="DY56" s="566"/>
      <c r="DZ56" s="566"/>
      <c r="EA56" s="566"/>
      <c r="EB56" s="566"/>
      <c r="EC56" s="566"/>
      <c r="ED56" s="566"/>
    </row>
    <row r="57" ht="12.75" customHeight="1">
      <c r="A57" s="1"/>
      <c r="B57" s="564"/>
      <c r="C57" s="189"/>
      <c r="D57" s="565"/>
      <c r="E57" s="565"/>
      <c r="F57" s="565"/>
      <c r="G57" s="565"/>
      <c r="H57" s="565"/>
      <c r="I57" s="565"/>
      <c r="J57" s="565"/>
      <c r="K57" s="565"/>
      <c r="L57" s="565"/>
      <c r="M57" s="565"/>
      <c r="N57" s="565"/>
      <c r="O57" s="565"/>
      <c r="P57" s="565"/>
      <c r="Q57" s="565"/>
      <c r="R57" s="565"/>
      <c r="S57" s="565"/>
      <c r="T57" s="565"/>
      <c r="U57" s="565"/>
      <c r="V57" s="565"/>
      <c r="W57" s="565"/>
      <c r="X57" s="565"/>
      <c r="Y57" s="565"/>
      <c r="Z57" s="565"/>
      <c r="AA57" s="565"/>
      <c r="AB57" s="565"/>
      <c r="AC57" s="565"/>
      <c r="AD57" s="565"/>
      <c r="AE57" s="565"/>
      <c r="AF57" s="565"/>
      <c r="AG57" s="565"/>
      <c r="AH57" s="565"/>
      <c r="AI57" s="565"/>
      <c r="AJ57" s="565"/>
      <c r="AK57" s="565"/>
      <c r="AL57" s="565"/>
      <c r="AM57" s="565"/>
      <c r="AN57" s="565"/>
      <c r="AO57" s="565"/>
      <c r="AP57" s="565"/>
      <c r="AQ57" s="565"/>
      <c r="AR57" s="565"/>
      <c r="AS57" s="565"/>
      <c r="AT57" s="565"/>
      <c r="AU57" s="565"/>
      <c r="AV57" s="565"/>
      <c r="AW57" s="565"/>
      <c r="AX57" s="565"/>
      <c r="AY57" s="565"/>
      <c r="AZ57" s="565"/>
      <c r="BA57" s="565"/>
      <c r="BB57" s="565"/>
      <c r="BC57" s="565"/>
      <c r="BD57" s="565"/>
      <c r="BE57" s="565"/>
      <c r="BF57" s="565"/>
      <c r="BG57" s="565"/>
      <c r="BH57" s="565"/>
      <c r="BI57" s="565"/>
      <c r="BJ57" s="565"/>
      <c r="BK57" s="565"/>
      <c r="BL57" s="565"/>
      <c r="BM57" s="565"/>
      <c r="BN57" s="565"/>
      <c r="BO57" s="565"/>
      <c r="BP57" s="565"/>
      <c r="BQ57" s="565"/>
      <c r="BR57" s="565"/>
      <c r="BS57" s="565"/>
      <c r="BT57" s="565"/>
      <c r="BU57" s="565"/>
      <c r="BV57" s="565"/>
      <c r="BW57" s="565"/>
      <c r="BX57" s="565"/>
      <c r="BY57" s="565"/>
      <c r="BZ57" s="565"/>
      <c r="CA57" s="565"/>
      <c r="CB57" s="565"/>
      <c r="CC57" s="565"/>
      <c r="CD57" s="565"/>
      <c r="CE57" s="565"/>
      <c r="CF57" s="565"/>
      <c r="CG57" s="565"/>
      <c r="CH57" s="565"/>
      <c r="CI57" s="565"/>
      <c r="CJ57" s="565"/>
      <c r="CK57" s="565"/>
      <c r="CL57" s="565"/>
      <c r="CM57" s="565"/>
      <c r="CN57" s="565"/>
      <c r="CO57" s="565"/>
      <c r="CP57" s="565"/>
      <c r="CQ57" s="565"/>
      <c r="CR57" s="565"/>
      <c r="CS57" s="565"/>
      <c r="CT57" s="565"/>
      <c r="CU57" s="565"/>
      <c r="CV57" s="565"/>
      <c r="CW57" s="565"/>
      <c r="CX57" s="565"/>
      <c r="CY57" s="565"/>
      <c r="CZ57" s="565"/>
      <c r="DA57" s="565"/>
      <c r="DB57" s="565"/>
      <c r="DC57" s="565"/>
      <c r="DD57" s="565"/>
      <c r="DE57" s="565"/>
      <c r="DF57" s="565"/>
      <c r="DG57" s="565"/>
      <c r="DH57" s="565"/>
      <c r="DI57" s="565"/>
      <c r="DJ57" s="565"/>
      <c r="DK57" s="565"/>
      <c r="DL57" s="565"/>
      <c r="DM57" s="565"/>
      <c r="DN57" s="565"/>
      <c r="DO57" s="565"/>
      <c r="DP57" s="565"/>
      <c r="DQ57" s="565"/>
      <c r="DR57" s="566"/>
      <c r="DS57" s="566"/>
      <c r="DT57" s="566"/>
      <c r="DU57" s="566"/>
      <c r="DV57" s="566"/>
      <c r="DW57" s="566"/>
      <c r="DX57" s="566"/>
      <c r="DY57" s="566"/>
      <c r="DZ57" s="566"/>
      <c r="EA57" s="566"/>
      <c r="EB57" s="566"/>
      <c r="EC57" s="566"/>
      <c r="ED57" s="566"/>
    </row>
    <row r="58" ht="12.75" customHeight="1">
      <c r="A58" s="1"/>
      <c r="B58" s="564"/>
      <c r="C58" s="189"/>
      <c r="D58" s="565"/>
      <c r="E58" s="565"/>
      <c r="F58" s="565"/>
      <c r="G58" s="565"/>
      <c r="H58" s="565"/>
      <c r="I58" s="565"/>
      <c r="J58" s="565"/>
      <c r="K58" s="565"/>
      <c r="L58" s="565"/>
      <c r="M58" s="565"/>
      <c r="N58" s="565"/>
      <c r="O58" s="565"/>
      <c r="P58" s="565"/>
      <c r="Q58" s="565"/>
      <c r="R58" s="565"/>
      <c r="S58" s="565"/>
      <c r="T58" s="565"/>
      <c r="U58" s="565"/>
      <c r="V58" s="565"/>
      <c r="W58" s="565"/>
      <c r="X58" s="565"/>
      <c r="Y58" s="565"/>
      <c r="Z58" s="565"/>
      <c r="AA58" s="565"/>
      <c r="AB58" s="565"/>
      <c r="AC58" s="565"/>
      <c r="AD58" s="565"/>
      <c r="AE58" s="565"/>
      <c r="AF58" s="565"/>
      <c r="AG58" s="565"/>
      <c r="AH58" s="565"/>
      <c r="AI58" s="565"/>
      <c r="AJ58" s="565"/>
      <c r="AK58" s="565"/>
      <c r="AL58" s="565"/>
      <c r="AM58" s="565"/>
      <c r="AN58" s="565"/>
      <c r="AO58" s="565"/>
      <c r="AP58" s="565"/>
      <c r="AQ58" s="565"/>
      <c r="AR58" s="565"/>
      <c r="AS58" s="565"/>
      <c r="AT58" s="565"/>
      <c r="AU58" s="565"/>
      <c r="AV58" s="565"/>
      <c r="AW58" s="565"/>
      <c r="AX58" s="565"/>
      <c r="AY58" s="565"/>
      <c r="AZ58" s="565"/>
      <c r="BA58" s="565"/>
      <c r="BB58" s="565"/>
      <c r="BC58" s="565"/>
      <c r="BD58" s="565"/>
      <c r="BE58" s="565"/>
      <c r="BF58" s="565"/>
      <c r="BG58" s="565"/>
      <c r="BH58" s="565"/>
      <c r="BI58" s="565"/>
      <c r="BJ58" s="565"/>
      <c r="BK58" s="565"/>
      <c r="BL58" s="565"/>
      <c r="BM58" s="565"/>
      <c r="BN58" s="565"/>
      <c r="BO58" s="565"/>
      <c r="BP58" s="565"/>
      <c r="BQ58" s="565"/>
      <c r="BR58" s="565"/>
      <c r="BS58" s="565"/>
      <c r="BT58" s="565"/>
      <c r="BU58" s="565"/>
      <c r="BV58" s="565"/>
      <c r="BW58" s="565"/>
      <c r="BX58" s="565"/>
      <c r="BY58" s="565"/>
      <c r="BZ58" s="565"/>
      <c r="CA58" s="565"/>
      <c r="CB58" s="565"/>
      <c r="CC58" s="565"/>
      <c r="CD58" s="565"/>
      <c r="CE58" s="565"/>
      <c r="CF58" s="565"/>
      <c r="CG58" s="565"/>
      <c r="CH58" s="565"/>
      <c r="CI58" s="565"/>
      <c r="CJ58" s="565"/>
      <c r="CK58" s="565"/>
      <c r="CL58" s="565"/>
      <c r="CM58" s="565"/>
      <c r="CN58" s="565"/>
      <c r="CO58" s="565"/>
      <c r="CP58" s="565"/>
      <c r="CQ58" s="565"/>
      <c r="CR58" s="565"/>
      <c r="CS58" s="565"/>
      <c r="CT58" s="565"/>
      <c r="CU58" s="565"/>
      <c r="CV58" s="565"/>
      <c r="CW58" s="565"/>
      <c r="CX58" s="565"/>
      <c r="CY58" s="565"/>
      <c r="CZ58" s="565"/>
      <c r="DA58" s="565"/>
      <c r="DB58" s="565"/>
      <c r="DC58" s="565"/>
      <c r="DD58" s="565"/>
      <c r="DE58" s="565"/>
      <c r="DF58" s="565"/>
      <c r="DG58" s="565"/>
      <c r="DH58" s="565"/>
      <c r="DI58" s="565"/>
      <c r="DJ58" s="565"/>
      <c r="DK58" s="565"/>
      <c r="DL58" s="565"/>
      <c r="DM58" s="565"/>
      <c r="DN58" s="565"/>
      <c r="DO58" s="565"/>
      <c r="DP58" s="565"/>
      <c r="DQ58" s="565"/>
      <c r="DR58" s="566"/>
      <c r="DS58" s="566"/>
      <c r="DT58" s="566"/>
      <c r="DU58" s="566"/>
      <c r="DV58" s="566"/>
      <c r="DW58" s="566"/>
      <c r="DX58" s="566"/>
      <c r="DY58" s="566"/>
      <c r="DZ58" s="566"/>
      <c r="EA58" s="566"/>
      <c r="EB58" s="566"/>
      <c r="EC58" s="566"/>
      <c r="ED58" s="566"/>
    </row>
    <row r="59" ht="12.75" customHeight="1">
      <c r="A59" s="1"/>
      <c r="B59" s="564"/>
      <c r="C59" s="189"/>
      <c r="D59" s="565"/>
      <c r="E59" s="565"/>
      <c r="F59" s="565"/>
      <c r="G59" s="565"/>
      <c r="H59" s="565"/>
      <c r="I59" s="565"/>
      <c r="J59" s="565"/>
      <c r="K59" s="565"/>
      <c r="L59" s="565"/>
      <c r="M59" s="565"/>
      <c r="N59" s="565"/>
      <c r="O59" s="565"/>
      <c r="P59" s="565"/>
      <c r="Q59" s="565"/>
      <c r="R59" s="565"/>
      <c r="S59" s="565"/>
      <c r="T59" s="565"/>
      <c r="U59" s="565"/>
      <c r="V59" s="565"/>
      <c r="W59" s="565"/>
      <c r="X59" s="565"/>
      <c r="Y59" s="565"/>
      <c r="Z59" s="565"/>
      <c r="AA59" s="565"/>
      <c r="AB59" s="565"/>
      <c r="AC59" s="565"/>
      <c r="AD59" s="565"/>
      <c r="AE59" s="565"/>
      <c r="AF59" s="565"/>
      <c r="AG59" s="565"/>
      <c r="AH59" s="565"/>
      <c r="AI59" s="565"/>
      <c r="AJ59" s="565"/>
      <c r="AK59" s="565"/>
      <c r="AL59" s="565"/>
      <c r="AM59" s="565"/>
      <c r="AN59" s="565"/>
      <c r="AO59" s="565"/>
      <c r="AP59" s="565"/>
      <c r="AQ59" s="565"/>
      <c r="AR59" s="565"/>
      <c r="AS59" s="565"/>
      <c r="AT59" s="565"/>
      <c r="AU59" s="565"/>
      <c r="AV59" s="565"/>
      <c r="AW59" s="565"/>
      <c r="AX59" s="565"/>
      <c r="AY59" s="565"/>
      <c r="AZ59" s="565"/>
      <c r="BA59" s="565"/>
      <c r="BB59" s="565"/>
      <c r="BC59" s="565"/>
      <c r="BD59" s="565"/>
      <c r="BE59" s="565"/>
      <c r="BF59" s="565"/>
      <c r="BG59" s="565"/>
      <c r="BH59" s="565"/>
      <c r="BI59" s="565"/>
      <c r="BJ59" s="565"/>
      <c r="BK59" s="565"/>
      <c r="BL59" s="565"/>
      <c r="BM59" s="565"/>
      <c r="BN59" s="565"/>
      <c r="BO59" s="565"/>
      <c r="BP59" s="565"/>
      <c r="BQ59" s="565"/>
      <c r="BR59" s="565"/>
      <c r="BS59" s="565"/>
      <c r="BT59" s="565"/>
      <c r="BU59" s="565"/>
      <c r="BV59" s="565"/>
      <c r="BW59" s="565"/>
      <c r="BX59" s="565"/>
      <c r="BY59" s="565"/>
      <c r="BZ59" s="565"/>
      <c r="CA59" s="565"/>
      <c r="CB59" s="565"/>
      <c r="CC59" s="565"/>
      <c r="CD59" s="565"/>
      <c r="CE59" s="565"/>
      <c r="CF59" s="565"/>
      <c r="CG59" s="565"/>
      <c r="CH59" s="565"/>
      <c r="CI59" s="565"/>
      <c r="CJ59" s="565"/>
      <c r="CK59" s="565"/>
      <c r="CL59" s="565"/>
      <c r="CM59" s="565"/>
      <c r="CN59" s="565"/>
      <c r="CO59" s="565"/>
      <c r="CP59" s="565"/>
      <c r="CQ59" s="565"/>
      <c r="CR59" s="565"/>
      <c r="CS59" s="565"/>
      <c r="CT59" s="565"/>
      <c r="CU59" s="565"/>
      <c r="CV59" s="565"/>
      <c r="CW59" s="565"/>
      <c r="CX59" s="565"/>
      <c r="CY59" s="565"/>
      <c r="CZ59" s="565"/>
      <c r="DA59" s="565"/>
      <c r="DB59" s="565"/>
      <c r="DC59" s="565"/>
      <c r="DD59" s="565"/>
      <c r="DE59" s="565"/>
      <c r="DF59" s="565"/>
      <c r="DG59" s="565"/>
      <c r="DH59" s="565"/>
      <c r="DI59" s="565"/>
      <c r="DJ59" s="565"/>
      <c r="DK59" s="565"/>
      <c r="DL59" s="565"/>
      <c r="DM59" s="565"/>
      <c r="DN59" s="565"/>
      <c r="DO59" s="565"/>
      <c r="DP59" s="565"/>
      <c r="DQ59" s="565"/>
      <c r="DR59" s="566"/>
      <c r="DS59" s="566"/>
      <c r="DT59" s="566"/>
      <c r="DU59" s="566"/>
      <c r="DV59" s="566"/>
      <c r="DW59" s="566"/>
      <c r="DX59" s="566"/>
      <c r="DY59" s="566"/>
      <c r="DZ59" s="566"/>
      <c r="EA59" s="566"/>
      <c r="EB59" s="566"/>
      <c r="EC59" s="566"/>
      <c r="ED59" s="566"/>
    </row>
    <row r="60" ht="12.75" customHeight="1">
      <c r="A60" s="1"/>
      <c r="B60" s="564"/>
      <c r="C60" s="189"/>
      <c r="D60" s="565"/>
      <c r="E60" s="565"/>
      <c r="F60" s="565"/>
      <c r="G60" s="565"/>
      <c r="H60" s="565"/>
      <c r="I60" s="565"/>
      <c r="J60" s="565"/>
      <c r="K60" s="565"/>
      <c r="L60" s="565"/>
      <c r="M60" s="565"/>
      <c r="N60" s="565"/>
      <c r="O60" s="565"/>
      <c r="P60" s="565"/>
      <c r="Q60" s="565"/>
      <c r="R60" s="565"/>
      <c r="S60" s="565"/>
      <c r="T60" s="565"/>
      <c r="U60" s="565"/>
      <c r="V60" s="565"/>
      <c r="W60" s="565"/>
      <c r="X60" s="565"/>
      <c r="Y60" s="565"/>
      <c r="Z60" s="565"/>
      <c r="AA60" s="565"/>
      <c r="AB60" s="565"/>
      <c r="AC60" s="565"/>
      <c r="AD60" s="565"/>
      <c r="AE60" s="565"/>
      <c r="AF60" s="565"/>
      <c r="AG60" s="565"/>
      <c r="AH60" s="565"/>
      <c r="AI60" s="565"/>
      <c r="AJ60" s="565"/>
      <c r="AK60" s="565"/>
      <c r="AL60" s="565"/>
      <c r="AM60" s="565"/>
      <c r="AN60" s="565"/>
      <c r="AO60" s="565"/>
      <c r="AP60" s="565"/>
      <c r="AQ60" s="565"/>
      <c r="AR60" s="565"/>
      <c r="AS60" s="565"/>
      <c r="AT60" s="565"/>
      <c r="AU60" s="565"/>
      <c r="AV60" s="565"/>
      <c r="AW60" s="565"/>
      <c r="AX60" s="565"/>
      <c r="AY60" s="565"/>
      <c r="AZ60" s="565"/>
      <c r="BA60" s="565"/>
      <c r="BB60" s="565"/>
      <c r="BC60" s="565"/>
      <c r="BD60" s="565"/>
      <c r="BE60" s="565"/>
      <c r="BF60" s="565"/>
      <c r="BG60" s="565"/>
      <c r="BH60" s="565"/>
      <c r="BI60" s="565"/>
      <c r="BJ60" s="565"/>
      <c r="BK60" s="565"/>
      <c r="BL60" s="565"/>
      <c r="BM60" s="565"/>
      <c r="BN60" s="565"/>
      <c r="BO60" s="565"/>
      <c r="BP60" s="565"/>
      <c r="BQ60" s="565"/>
      <c r="BR60" s="565"/>
      <c r="BS60" s="565"/>
      <c r="BT60" s="565"/>
      <c r="BU60" s="565"/>
      <c r="BV60" s="565"/>
      <c r="BW60" s="565"/>
      <c r="BX60" s="565"/>
      <c r="BY60" s="565"/>
      <c r="BZ60" s="565"/>
      <c r="CA60" s="565"/>
      <c r="CB60" s="565"/>
      <c r="CC60" s="565"/>
      <c r="CD60" s="565"/>
      <c r="CE60" s="565"/>
      <c r="CF60" s="565"/>
      <c r="CG60" s="565"/>
      <c r="CH60" s="565"/>
      <c r="CI60" s="565"/>
      <c r="CJ60" s="565"/>
      <c r="CK60" s="565"/>
      <c r="CL60" s="565"/>
      <c r="CM60" s="565"/>
      <c r="CN60" s="565"/>
      <c r="CO60" s="565"/>
      <c r="CP60" s="565"/>
      <c r="CQ60" s="565"/>
      <c r="CR60" s="565"/>
      <c r="CS60" s="565"/>
      <c r="CT60" s="565"/>
      <c r="CU60" s="565"/>
      <c r="CV60" s="565"/>
      <c r="CW60" s="565"/>
      <c r="CX60" s="565"/>
      <c r="CY60" s="565"/>
      <c r="CZ60" s="565"/>
      <c r="DA60" s="565"/>
      <c r="DB60" s="565"/>
      <c r="DC60" s="565"/>
      <c r="DD60" s="565"/>
      <c r="DE60" s="565"/>
      <c r="DF60" s="565"/>
      <c r="DG60" s="565"/>
      <c r="DH60" s="565"/>
      <c r="DI60" s="565"/>
      <c r="DJ60" s="565"/>
      <c r="DK60" s="565"/>
      <c r="DL60" s="565"/>
      <c r="DM60" s="565"/>
      <c r="DN60" s="565"/>
      <c r="DO60" s="565"/>
      <c r="DP60" s="565"/>
      <c r="DQ60" s="565"/>
      <c r="DR60" s="566"/>
      <c r="DS60" s="566"/>
      <c r="DT60" s="566"/>
      <c r="DU60" s="566"/>
      <c r="DV60" s="566"/>
      <c r="DW60" s="566"/>
      <c r="DX60" s="566"/>
      <c r="DY60" s="566"/>
      <c r="DZ60" s="566"/>
      <c r="EA60" s="566"/>
      <c r="EB60" s="566"/>
      <c r="EC60" s="566"/>
      <c r="ED60" s="566"/>
    </row>
    <row r="61" ht="12.75" customHeight="1">
      <c r="A61" s="1"/>
      <c r="B61" s="564"/>
      <c r="C61" s="189"/>
      <c r="D61" s="565"/>
      <c r="E61" s="565"/>
      <c r="F61" s="565"/>
      <c r="G61" s="565"/>
      <c r="H61" s="565"/>
      <c r="I61" s="565"/>
      <c r="J61" s="565"/>
      <c r="K61" s="565"/>
      <c r="L61" s="565"/>
      <c r="M61" s="565"/>
      <c r="N61" s="565"/>
      <c r="O61" s="565"/>
      <c r="P61" s="565"/>
      <c r="Q61" s="565"/>
      <c r="R61" s="565"/>
      <c r="S61" s="565"/>
      <c r="T61" s="565"/>
      <c r="U61" s="565"/>
      <c r="V61" s="565"/>
      <c r="W61" s="565"/>
      <c r="X61" s="565"/>
      <c r="Y61" s="565"/>
      <c r="Z61" s="565"/>
      <c r="AA61" s="565"/>
      <c r="AB61" s="565"/>
      <c r="AC61" s="565"/>
      <c r="AD61" s="565"/>
      <c r="AE61" s="565"/>
      <c r="AF61" s="565"/>
      <c r="AG61" s="565"/>
      <c r="AH61" s="565"/>
      <c r="AI61" s="565"/>
      <c r="AJ61" s="565"/>
      <c r="AK61" s="565"/>
      <c r="AL61" s="565"/>
      <c r="AM61" s="565"/>
      <c r="AN61" s="565"/>
      <c r="AO61" s="565"/>
      <c r="AP61" s="565"/>
      <c r="AQ61" s="565"/>
      <c r="AR61" s="565"/>
      <c r="AS61" s="565"/>
      <c r="AT61" s="565"/>
      <c r="AU61" s="565"/>
      <c r="AV61" s="565"/>
      <c r="AW61" s="565"/>
      <c r="AX61" s="565"/>
      <c r="AY61" s="565"/>
      <c r="AZ61" s="565"/>
      <c r="BA61" s="565"/>
      <c r="BB61" s="565"/>
      <c r="BC61" s="565"/>
      <c r="BD61" s="565"/>
      <c r="BE61" s="565"/>
      <c r="BF61" s="565"/>
      <c r="BG61" s="565"/>
      <c r="BH61" s="565"/>
      <c r="BI61" s="565"/>
      <c r="BJ61" s="565"/>
      <c r="BK61" s="565"/>
      <c r="BL61" s="565"/>
      <c r="BM61" s="565"/>
      <c r="BN61" s="565"/>
      <c r="BO61" s="565"/>
      <c r="BP61" s="565"/>
      <c r="BQ61" s="565"/>
      <c r="BR61" s="565"/>
      <c r="BS61" s="565"/>
      <c r="BT61" s="565"/>
      <c r="BU61" s="565"/>
      <c r="BV61" s="565"/>
      <c r="BW61" s="565"/>
      <c r="BX61" s="565"/>
      <c r="BY61" s="565"/>
      <c r="BZ61" s="565"/>
      <c r="CA61" s="565"/>
      <c r="CB61" s="565"/>
      <c r="CC61" s="565"/>
      <c r="CD61" s="565"/>
      <c r="CE61" s="565"/>
      <c r="CF61" s="565"/>
      <c r="CG61" s="565"/>
      <c r="CH61" s="565"/>
      <c r="CI61" s="565"/>
      <c r="CJ61" s="565"/>
      <c r="CK61" s="565"/>
      <c r="CL61" s="565"/>
      <c r="CM61" s="565"/>
      <c r="CN61" s="565"/>
      <c r="CO61" s="565"/>
      <c r="CP61" s="565"/>
      <c r="CQ61" s="565"/>
      <c r="CR61" s="565"/>
      <c r="CS61" s="565"/>
      <c r="CT61" s="565"/>
      <c r="CU61" s="565"/>
      <c r="CV61" s="565"/>
      <c r="CW61" s="565"/>
      <c r="CX61" s="565"/>
      <c r="CY61" s="565"/>
      <c r="CZ61" s="565"/>
      <c r="DA61" s="565"/>
      <c r="DB61" s="565"/>
      <c r="DC61" s="565"/>
      <c r="DD61" s="565"/>
      <c r="DE61" s="565"/>
      <c r="DF61" s="565"/>
      <c r="DG61" s="565"/>
      <c r="DH61" s="565"/>
      <c r="DI61" s="565"/>
      <c r="DJ61" s="565"/>
      <c r="DK61" s="565"/>
      <c r="DL61" s="565"/>
      <c r="DM61" s="565"/>
      <c r="DN61" s="565"/>
      <c r="DO61" s="565"/>
      <c r="DP61" s="565"/>
      <c r="DQ61" s="565"/>
      <c r="DR61" s="566"/>
      <c r="DS61" s="566"/>
      <c r="DT61" s="566"/>
      <c r="DU61" s="566"/>
      <c r="DV61" s="566"/>
      <c r="DW61" s="566"/>
      <c r="DX61" s="566"/>
      <c r="DY61" s="566"/>
      <c r="DZ61" s="566"/>
      <c r="EA61" s="566"/>
      <c r="EB61" s="566"/>
      <c r="EC61" s="566"/>
      <c r="ED61" s="566"/>
    </row>
    <row r="62" ht="12.75" customHeight="1">
      <c r="A62" s="1"/>
      <c r="B62" s="564"/>
      <c r="C62" s="189"/>
      <c r="D62" s="565"/>
      <c r="E62" s="565"/>
      <c r="F62" s="565"/>
      <c r="G62" s="565"/>
      <c r="H62" s="565"/>
      <c r="I62" s="565"/>
      <c r="J62" s="565"/>
      <c r="K62" s="565"/>
      <c r="L62" s="565"/>
      <c r="M62" s="565"/>
      <c r="N62" s="565"/>
      <c r="O62" s="565"/>
      <c r="P62" s="565"/>
      <c r="Q62" s="565"/>
      <c r="R62" s="565"/>
      <c r="S62" s="565"/>
      <c r="T62" s="565"/>
      <c r="U62" s="565"/>
      <c r="V62" s="565"/>
      <c r="W62" s="565"/>
      <c r="X62" s="565"/>
      <c r="Y62" s="565"/>
      <c r="Z62" s="565"/>
      <c r="AA62" s="565"/>
      <c r="AB62" s="565"/>
      <c r="AC62" s="565"/>
      <c r="AD62" s="565"/>
      <c r="AE62" s="565"/>
      <c r="AF62" s="565"/>
      <c r="AG62" s="565"/>
      <c r="AH62" s="565"/>
      <c r="AI62" s="565"/>
      <c r="AJ62" s="565"/>
      <c r="AK62" s="565"/>
      <c r="AL62" s="565"/>
      <c r="AM62" s="565"/>
      <c r="AN62" s="565"/>
      <c r="AO62" s="565"/>
      <c r="AP62" s="565"/>
      <c r="AQ62" s="565"/>
      <c r="AR62" s="565"/>
      <c r="AS62" s="565"/>
      <c r="AT62" s="565"/>
      <c r="AU62" s="565"/>
      <c r="AV62" s="565"/>
      <c r="AW62" s="565"/>
      <c r="AX62" s="565"/>
      <c r="AY62" s="565"/>
      <c r="AZ62" s="565"/>
      <c r="BA62" s="565"/>
      <c r="BB62" s="565"/>
      <c r="BC62" s="565"/>
      <c r="BD62" s="565"/>
      <c r="BE62" s="565"/>
      <c r="BF62" s="565"/>
      <c r="BG62" s="565"/>
      <c r="BH62" s="565"/>
      <c r="BI62" s="565"/>
      <c r="BJ62" s="565"/>
      <c r="BK62" s="565"/>
      <c r="BL62" s="565"/>
      <c r="BM62" s="565"/>
      <c r="BN62" s="565"/>
      <c r="BO62" s="565"/>
      <c r="BP62" s="565"/>
      <c r="BQ62" s="565"/>
      <c r="BR62" s="565"/>
      <c r="BS62" s="565"/>
      <c r="BT62" s="565"/>
      <c r="BU62" s="565"/>
      <c r="BV62" s="565"/>
      <c r="BW62" s="565"/>
      <c r="BX62" s="565"/>
      <c r="BY62" s="565"/>
      <c r="BZ62" s="565"/>
      <c r="CA62" s="565"/>
      <c r="CB62" s="565"/>
      <c r="CC62" s="565"/>
      <c r="CD62" s="565"/>
      <c r="CE62" s="565"/>
      <c r="CF62" s="565"/>
      <c r="CG62" s="565"/>
      <c r="CH62" s="565"/>
      <c r="CI62" s="565"/>
      <c r="CJ62" s="565"/>
      <c r="CK62" s="565"/>
      <c r="CL62" s="565"/>
      <c r="CM62" s="565"/>
      <c r="CN62" s="565"/>
      <c r="CO62" s="565"/>
      <c r="CP62" s="565"/>
      <c r="CQ62" s="565"/>
      <c r="CR62" s="565"/>
      <c r="CS62" s="565"/>
      <c r="CT62" s="565"/>
      <c r="CU62" s="565"/>
      <c r="CV62" s="565"/>
      <c r="CW62" s="565"/>
      <c r="CX62" s="565"/>
      <c r="CY62" s="565"/>
      <c r="CZ62" s="565"/>
      <c r="DA62" s="565"/>
      <c r="DB62" s="565"/>
      <c r="DC62" s="565"/>
      <c r="DD62" s="565"/>
      <c r="DE62" s="565"/>
      <c r="DF62" s="565"/>
      <c r="DG62" s="565"/>
      <c r="DH62" s="565"/>
      <c r="DI62" s="565"/>
      <c r="DJ62" s="565"/>
      <c r="DK62" s="565"/>
      <c r="DL62" s="565"/>
      <c r="DM62" s="565"/>
      <c r="DN62" s="565"/>
      <c r="DO62" s="565"/>
      <c r="DP62" s="565"/>
      <c r="DQ62" s="565"/>
      <c r="DR62" s="566"/>
      <c r="DS62" s="566"/>
      <c r="DT62" s="566"/>
      <c r="DU62" s="566"/>
      <c r="DV62" s="566"/>
      <c r="DW62" s="566"/>
      <c r="DX62" s="566"/>
      <c r="DY62" s="566"/>
      <c r="DZ62" s="566"/>
      <c r="EA62" s="566"/>
      <c r="EB62" s="566"/>
      <c r="EC62" s="566"/>
      <c r="ED62" s="566"/>
    </row>
    <row r="63" ht="12.75" customHeight="1">
      <c r="A63" s="1"/>
      <c r="B63" s="564"/>
      <c r="C63" s="189"/>
      <c r="D63" s="565"/>
      <c r="E63" s="565"/>
      <c r="F63" s="565"/>
      <c r="G63" s="565"/>
      <c r="H63" s="565"/>
      <c r="I63" s="565"/>
      <c r="J63" s="565"/>
      <c r="K63" s="565"/>
      <c r="L63" s="565"/>
      <c r="M63" s="565"/>
      <c r="N63" s="565"/>
      <c r="O63" s="565"/>
      <c r="P63" s="565"/>
      <c r="Q63" s="565"/>
      <c r="R63" s="565"/>
      <c r="S63" s="565"/>
      <c r="T63" s="565"/>
      <c r="U63" s="565"/>
      <c r="V63" s="565"/>
      <c r="W63" s="565"/>
      <c r="X63" s="565"/>
      <c r="Y63" s="565"/>
      <c r="Z63" s="565"/>
      <c r="AA63" s="565"/>
      <c r="AB63" s="565"/>
      <c r="AC63" s="565"/>
      <c r="AD63" s="565"/>
      <c r="AE63" s="565"/>
      <c r="AF63" s="565"/>
      <c r="AG63" s="565"/>
      <c r="AH63" s="565"/>
      <c r="AI63" s="565"/>
      <c r="AJ63" s="565"/>
      <c r="AK63" s="565"/>
      <c r="AL63" s="565"/>
      <c r="AM63" s="565"/>
      <c r="AN63" s="565"/>
      <c r="AO63" s="565"/>
      <c r="AP63" s="565"/>
      <c r="AQ63" s="565"/>
      <c r="AR63" s="565"/>
      <c r="AS63" s="565"/>
      <c r="AT63" s="565"/>
      <c r="AU63" s="565"/>
      <c r="AV63" s="565"/>
      <c r="AW63" s="565"/>
      <c r="AX63" s="565"/>
      <c r="AY63" s="565"/>
      <c r="AZ63" s="565"/>
      <c r="BA63" s="565"/>
      <c r="BB63" s="565"/>
      <c r="BC63" s="565"/>
      <c r="BD63" s="565"/>
      <c r="BE63" s="565"/>
      <c r="BF63" s="565"/>
      <c r="BG63" s="565"/>
      <c r="BH63" s="565"/>
      <c r="BI63" s="565"/>
      <c r="BJ63" s="565"/>
      <c r="BK63" s="565"/>
      <c r="BL63" s="565"/>
      <c r="BM63" s="565"/>
      <c r="BN63" s="565"/>
      <c r="BO63" s="565"/>
      <c r="BP63" s="565"/>
      <c r="BQ63" s="565"/>
      <c r="BR63" s="565"/>
      <c r="BS63" s="565"/>
      <c r="BT63" s="565"/>
      <c r="BU63" s="565"/>
      <c r="BV63" s="565"/>
      <c r="BW63" s="565"/>
      <c r="BX63" s="565"/>
      <c r="BY63" s="565"/>
      <c r="BZ63" s="565"/>
      <c r="CA63" s="565"/>
      <c r="CB63" s="565"/>
      <c r="CC63" s="565"/>
      <c r="CD63" s="565"/>
      <c r="CE63" s="565"/>
      <c r="CF63" s="565"/>
      <c r="CG63" s="565"/>
      <c r="CH63" s="565"/>
      <c r="CI63" s="565"/>
      <c r="CJ63" s="565"/>
      <c r="CK63" s="565"/>
      <c r="CL63" s="565"/>
      <c r="CM63" s="565"/>
      <c r="CN63" s="565"/>
      <c r="CO63" s="565"/>
      <c r="CP63" s="565"/>
      <c r="CQ63" s="565"/>
      <c r="CR63" s="565"/>
      <c r="CS63" s="565"/>
      <c r="CT63" s="565"/>
      <c r="CU63" s="565"/>
      <c r="CV63" s="565"/>
      <c r="CW63" s="565"/>
      <c r="CX63" s="565"/>
      <c r="CY63" s="565"/>
      <c r="CZ63" s="565"/>
      <c r="DA63" s="565"/>
      <c r="DB63" s="565"/>
      <c r="DC63" s="565"/>
      <c r="DD63" s="565"/>
      <c r="DE63" s="565"/>
      <c r="DF63" s="565"/>
      <c r="DG63" s="565"/>
      <c r="DH63" s="565"/>
      <c r="DI63" s="565"/>
      <c r="DJ63" s="565"/>
      <c r="DK63" s="565"/>
      <c r="DL63" s="565"/>
      <c r="DM63" s="565"/>
      <c r="DN63" s="565"/>
      <c r="DO63" s="565"/>
      <c r="DP63" s="565"/>
      <c r="DQ63" s="565"/>
      <c r="DR63" s="566"/>
      <c r="DS63" s="566"/>
      <c r="DT63" s="566"/>
      <c r="DU63" s="566"/>
      <c r="DV63" s="566"/>
      <c r="DW63" s="566"/>
      <c r="DX63" s="566"/>
      <c r="DY63" s="566"/>
      <c r="DZ63" s="566"/>
      <c r="EA63" s="566"/>
      <c r="EB63" s="566"/>
      <c r="EC63" s="566"/>
      <c r="ED63" s="566"/>
    </row>
    <row r="64" ht="12.75" customHeight="1">
      <c r="A64" s="1"/>
      <c r="B64" s="564"/>
      <c r="C64" s="189"/>
      <c r="D64" s="565"/>
      <c r="E64" s="565"/>
      <c r="F64" s="565"/>
      <c r="G64" s="565"/>
      <c r="H64" s="565"/>
      <c r="I64" s="565"/>
      <c r="J64" s="565"/>
      <c r="K64" s="565"/>
      <c r="L64" s="565"/>
      <c r="M64" s="565"/>
      <c r="N64" s="565"/>
      <c r="O64" s="565"/>
      <c r="P64" s="565"/>
      <c r="Q64" s="565"/>
      <c r="R64" s="565"/>
      <c r="S64" s="565"/>
      <c r="T64" s="565"/>
      <c r="U64" s="565"/>
      <c r="V64" s="565"/>
      <c r="W64" s="565"/>
      <c r="X64" s="565"/>
      <c r="Y64" s="565"/>
      <c r="Z64" s="565"/>
      <c r="AA64" s="565"/>
      <c r="AB64" s="565"/>
      <c r="AC64" s="565"/>
      <c r="AD64" s="565"/>
      <c r="AE64" s="565"/>
      <c r="AF64" s="565"/>
      <c r="AG64" s="565"/>
      <c r="AH64" s="565"/>
      <c r="AI64" s="565"/>
      <c r="AJ64" s="565"/>
      <c r="AK64" s="565"/>
      <c r="AL64" s="565"/>
      <c r="AM64" s="565"/>
      <c r="AN64" s="565"/>
      <c r="AO64" s="565"/>
      <c r="AP64" s="565"/>
      <c r="AQ64" s="565"/>
      <c r="AR64" s="565"/>
      <c r="AS64" s="565"/>
      <c r="AT64" s="565"/>
      <c r="AU64" s="565"/>
      <c r="AV64" s="565"/>
      <c r="AW64" s="565"/>
      <c r="AX64" s="565"/>
      <c r="AY64" s="565"/>
      <c r="AZ64" s="565"/>
      <c r="BA64" s="565"/>
      <c r="BB64" s="565"/>
      <c r="BC64" s="565"/>
      <c r="BD64" s="565"/>
      <c r="BE64" s="565"/>
      <c r="BF64" s="565"/>
      <c r="BG64" s="565"/>
      <c r="BH64" s="565"/>
      <c r="BI64" s="565"/>
      <c r="BJ64" s="565"/>
      <c r="BK64" s="565"/>
      <c r="BL64" s="565"/>
      <c r="BM64" s="565"/>
      <c r="BN64" s="565"/>
      <c r="BO64" s="565"/>
      <c r="BP64" s="565"/>
      <c r="BQ64" s="565"/>
      <c r="BR64" s="565"/>
      <c r="BS64" s="565"/>
      <c r="BT64" s="565"/>
      <c r="BU64" s="565"/>
      <c r="BV64" s="565"/>
      <c r="BW64" s="565"/>
      <c r="BX64" s="565"/>
      <c r="BY64" s="565"/>
      <c r="BZ64" s="565"/>
      <c r="CA64" s="565"/>
      <c r="CB64" s="565"/>
      <c r="CC64" s="565"/>
      <c r="CD64" s="565"/>
      <c r="CE64" s="565"/>
      <c r="CF64" s="565"/>
      <c r="CG64" s="565"/>
      <c r="CH64" s="565"/>
      <c r="CI64" s="565"/>
      <c r="CJ64" s="565"/>
      <c r="CK64" s="565"/>
      <c r="CL64" s="565"/>
      <c r="CM64" s="565"/>
      <c r="CN64" s="565"/>
      <c r="CO64" s="565"/>
      <c r="CP64" s="565"/>
      <c r="CQ64" s="565"/>
      <c r="CR64" s="565"/>
      <c r="CS64" s="565"/>
      <c r="CT64" s="565"/>
      <c r="CU64" s="565"/>
      <c r="CV64" s="565"/>
      <c r="CW64" s="565"/>
      <c r="CX64" s="565"/>
      <c r="CY64" s="565"/>
      <c r="CZ64" s="565"/>
      <c r="DA64" s="565"/>
      <c r="DB64" s="565"/>
      <c r="DC64" s="565"/>
      <c r="DD64" s="565"/>
      <c r="DE64" s="565"/>
      <c r="DF64" s="565"/>
      <c r="DG64" s="565"/>
      <c r="DH64" s="565"/>
      <c r="DI64" s="565"/>
      <c r="DJ64" s="565"/>
      <c r="DK64" s="565"/>
      <c r="DL64" s="565"/>
      <c r="DM64" s="565"/>
      <c r="DN64" s="565"/>
      <c r="DO64" s="565"/>
      <c r="DP64" s="565"/>
      <c r="DQ64" s="565"/>
      <c r="DR64" s="566"/>
      <c r="DS64" s="566"/>
      <c r="DT64" s="566"/>
      <c r="DU64" s="566"/>
      <c r="DV64" s="566"/>
      <c r="DW64" s="566"/>
      <c r="DX64" s="566"/>
      <c r="DY64" s="566"/>
      <c r="DZ64" s="566"/>
      <c r="EA64" s="566"/>
      <c r="EB64" s="566"/>
      <c r="EC64" s="566"/>
      <c r="ED64" s="566"/>
    </row>
    <row r="65" ht="12.75" customHeight="1">
      <c r="A65" s="1"/>
      <c r="B65" s="564"/>
      <c r="C65" s="189"/>
      <c r="D65" s="565"/>
      <c r="E65" s="565"/>
      <c r="F65" s="565"/>
      <c r="G65" s="565"/>
      <c r="H65" s="565"/>
      <c r="I65" s="565"/>
      <c r="J65" s="565"/>
      <c r="K65" s="565"/>
      <c r="L65" s="565"/>
      <c r="M65" s="565"/>
      <c r="N65" s="565"/>
      <c r="O65" s="565"/>
      <c r="P65" s="565"/>
      <c r="Q65" s="565"/>
      <c r="R65" s="565"/>
      <c r="S65" s="565"/>
      <c r="T65" s="565"/>
      <c r="U65" s="565"/>
      <c r="V65" s="565"/>
      <c r="W65" s="565"/>
      <c r="X65" s="565"/>
      <c r="Y65" s="565"/>
      <c r="Z65" s="565"/>
      <c r="AA65" s="565"/>
      <c r="AB65" s="565"/>
      <c r="AC65" s="565"/>
      <c r="AD65" s="565"/>
      <c r="AE65" s="565"/>
      <c r="AF65" s="565"/>
      <c r="AG65" s="565"/>
      <c r="AH65" s="565"/>
      <c r="AI65" s="565"/>
      <c r="AJ65" s="565"/>
      <c r="AK65" s="565"/>
      <c r="AL65" s="565"/>
      <c r="AM65" s="565"/>
      <c r="AN65" s="565"/>
      <c r="AO65" s="565"/>
      <c r="AP65" s="565"/>
      <c r="AQ65" s="565"/>
      <c r="AR65" s="565"/>
      <c r="AS65" s="565"/>
      <c r="AT65" s="565"/>
      <c r="AU65" s="565"/>
      <c r="AV65" s="565"/>
      <c r="AW65" s="565"/>
      <c r="AX65" s="565"/>
      <c r="AY65" s="565"/>
      <c r="AZ65" s="565"/>
      <c r="BA65" s="565"/>
      <c r="BB65" s="565"/>
      <c r="BC65" s="565"/>
      <c r="BD65" s="565"/>
      <c r="BE65" s="565"/>
      <c r="BF65" s="565"/>
      <c r="BG65" s="565"/>
      <c r="BH65" s="565"/>
      <c r="BI65" s="565"/>
      <c r="BJ65" s="565"/>
      <c r="BK65" s="565"/>
      <c r="BL65" s="565"/>
      <c r="BM65" s="565"/>
      <c r="BN65" s="565"/>
      <c r="BO65" s="565"/>
      <c r="BP65" s="565"/>
      <c r="BQ65" s="565"/>
      <c r="BR65" s="565"/>
      <c r="BS65" s="565"/>
      <c r="BT65" s="565"/>
      <c r="BU65" s="565"/>
      <c r="BV65" s="565"/>
      <c r="BW65" s="565"/>
      <c r="BX65" s="565"/>
      <c r="BY65" s="565"/>
      <c r="BZ65" s="565"/>
      <c r="CA65" s="565"/>
      <c r="CB65" s="565"/>
      <c r="CC65" s="565"/>
      <c r="CD65" s="565"/>
      <c r="CE65" s="565"/>
      <c r="CF65" s="565"/>
      <c r="CG65" s="565"/>
      <c r="CH65" s="565"/>
      <c r="CI65" s="565"/>
      <c r="CJ65" s="565"/>
      <c r="CK65" s="565"/>
      <c r="CL65" s="565"/>
      <c r="CM65" s="565"/>
      <c r="CN65" s="565"/>
      <c r="CO65" s="565"/>
      <c r="CP65" s="565"/>
      <c r="CQ65" s="565"/>
      <c r="CR65" s="565"/>
      <c r="CS65" s="565"/>
      <c r="CT65" s="565"/>
      <c r="CU65" s="565"/>
      <c r="CV65" s="565"/>
      <c r="CW65" s="565"/>
      <c r="CX65" s="565"/>
      <c r="CY65" s="565"/>
      <c r="CZ65" s="565"/>
      <c r="DA65" s="565"/>
      <c r="DB65" s="565"/>
      <c r="DC65" s="565"/>
      <c r="DD65" s="565"/>
      <c r="DE65" s="565"/>
      <c r="DF65" s="565"/>
      <c r="DG65" s="565"/>
      <c r="DH65" s="565"/>
      <c r="DI65" s="565"/>
      <c r="DJ65" s="565"/>
      <c r="DK65" s="565"/>
      <c r="DL65" s="565"/>
      <c r="DM65" s="565"/>
      <c r="DN65" s="565"/>
      <c r="DO65" s="565"/>
      <c r="DP65" s="565"/>
      <c r="DQ65" s="565"/>
      <c r="DR65" s="566"/>
      <c r="DS65" s="566"/>
      <c r="DT65" s="566"/>
      <c r="DU65" s="566"/>
      <c r="DV65" s="566"/>
      <c r="DW65" s="566"/>
      <c r="DX65" s="566"/>
      <c r="DY65" s="566"/>
      <c r="DZ65" s="566"/>
      <c r="EA65" s="566"/>
      <c r="EB65" s="566"/>
      <c r="EC65" s="566"/>
      <c r="ED65" s="566"/>
    </row>
    <row r="66" ht="12.75" customHeight="1">
      <c r="A66" s="1"/>
      <c r="B66" s="564"/>
      <c r="C66" s="189"/>
      <c r="D66" s="565"/>
      <c r="E66" s="565"/>
      <c r="F66" s="565"/>
      <c r="G66" s="565"/>
      <c r="H66" s="565"/>
      <c r="I66" s="565"/>
      <c r="J66" s="565"/>
      <c r="K66" s="565"/>
      <c r="L66" s="565"/>
      <c r="M66" s="565"/>
      <c r="N66" s="565"/>
      <c r="O66" s="565"/>
      <c r="P66" s="565"/>
      <c r="Q66" s="565"/>
      <c r="R66" s="565"/>
      <c r="S66" s="565"/>
      <c r="T66" s="565"/>
      <c r="U66" s="565"/>
      <c r="V66" s="565"/>
      <c r="W66" s="565"/>
      <c r="X66" s="565"/>
      <c r="Y66" s="565"/>
      <c r="Z66" s="565"/>
      <c r="AA66" s="565"/>
      <c r="AB66" s="565"/>
      <c r="AC66" s="565"/>
      <c r="AD66" s="565"/>
      <c r="AE66" s="565"/>
      <c r="AF66" s="565"/>
      <c r="AG66" s="565"/>
      <c r="AH66" s="565"/>
      <c r="AI66" s="565"/>
      <c r="AJ66" s="565"/>
      <c r="AK66" s="565"/>
      <c r="AL66" s="565"/>
      <c r="AM66" s="565"/>
      <c r="AN66" s="565"/>
      <c r="AO66" s="565"/>
      <c r="AP66" s="565"/>
      <c r="AQ66" s="565"/>
      <c r="AR66" s="565"/>
      <c r="AS66" s="565"/>
      <c r="AT66" s="565"/>
      <c r="AU66" s="565"/>
      <c r="AV66" s="565"/>
      <c r="AW66" s="565"/>
      <c r="AX66" s="565"/>
      <c r="AY66" s="565"/>
      <c r="AZ66" s="565"/>
      <c r="BA66" s="565"/>
      <c r="BB66" s="565"/>
      <c r="BC66" s="565"/>
      <c r="BD66" s="565"/>
      <c r="BE66" s="565"/>
      <c r="BF66" s="565"/>
      <c r="BG66" s="565"/>
      <c r="BH66" s="565"/>
      <c r="BI66" s="565"/>
      <c r="BJ66" s="565"/>
      <c r="BK66" s="565"/>
      <c r="BL66" s="565"/>
      <c r="BM66" s="565"/>
      <c r="BN66" s="565"/>
      <c r="BO66" s="565"/>
      <c r="BP66" s="565"/>
      <c r="BQ66" s="565"/>
      <c r="BR66" s="565"/>
      <c r="BS66" s="565"/>
      <c r="BT66" s="565"/>
      <c r="BU66" s="565"/>
      <c r="BV66" s="565"/>
      <c r="BW66" s="565"/>
      <c r="BX66" s="565"/>
      <c r="BY66" s="565"/>
      <c r="BZ66" s="565"/>
      <c r="CA66" s="565"/>
      <c r="CB66" s="565"/>
      <c r="CC66" s="565"/>
      <c r="CD66" s="565"/>
      <c r="CE66" s="565"/>
      <c r="CF66" s="565"/>
      <c r="CG66" s="565"/>
      <c r="CH66" s="565"/>
      <c r="CI66" s="565"/>
      <c r="CJ66" s="565"/>
      <c r="CK66" s="565"/>
      <c r="CL66" s="565"/>
      <c r="CM66" s="565"/>
      <c r="CN66" s="565"/>
      <c r="CO66" s="565"/>
      <c r="CP66" s="565"/>
      <c r="CQ66" s="565"/>
      <c r="CR66" s="565"/>
      <c r="CS66" s="565"/>
      <c r="CT66" s="565"/>
      <c r="CU66" s="565"/>
      <c r="CV66" s="565"/>
      <c r="CW66" s="565"/>
      <c r="CX66" s="565"/>
      <c r="CY66" s="565"/>
      <c r="CZ66" s="565"/>
      <c r="DA66" s="565"/>
      <c r="DB66" s="565"/>
      <c r="DC66" s="565"/>
      <c r="DD66" s="565"/>
      <c r="DE66" s="565"/>
      <c r="DF66" s="565"/>
      <c r="DG66" s="565"/>
      <c r="DH66" s="565"/>
      <c r="DI66" s="565"/>
      <c r="DJ66" s="565"/>
      <c r="DK66" s="565"/>
      <c r="DL66" s="565"/>
      <c r="DM66" s="565"/>
      <c r="DN66" s="565"/>
      <c r="DO66" s="565"/>
      <c r="DP66" s="565"/>
      <c r="DQ66" s="565"/>
      <c r="DR66" s="566"/>
      <c r="DS66" s="566"/>
      <c r="DT66" s="566"/>
      <c r="DU66" s="566"/>
      <c r="DV66" s="566"/>
      <c r="DW66" s="566"/>
      <c r="DX66" s="566"/>
      <c r="DY66" s="566"/>
      <c r="DZ66" s="566"/>
      <c r="EA66" s="566"/>
      <c r="EB66" s="566"/>
      <c r="EC66" s="566"/>
      <c r="ED66" s="566"/>
    </row>
    <row r="67" ht="12.75" customHeight="1">
      <c r="A67" s="1"/>
      <c r="B67" s="564"/>
      <c r="C67" s="189"/>
      <c r="D67" s="565"/>
      <c r="E67" s="565"/>
      <c r="F67" s="565"/>
      <c r="G67" s="565"/>
      <c r="H67" s="565"/>
      <c r="I67" s="565"/>
      <c r="J67" s="565"/>
      <c r="K67" s="565"/>
      <c r="L67" s="565"/>
      <c r="M67" s="565"/>
      <c r="N67" s="565"/>
      <c r="O67" s="565"/>
      <c r="P67" s="565"/>
      <c r="Q67" s="565"/>
      <c r="R67" s="565"/>
      <c r="S67" s="565"/>
      <c r="T67" s="565"/>
      <c r="U67" s="565"/>
      <c r="V67" s="565"/>
      <c r="W67" s="565"/>
      <c r="X67" s="565"/>
      <c r="Y67" s="565"/>
      <c r="Z67" s="565"/>
      <c r="AA67" s="565"/>
      <c r="AB67" s="565"/>
      <c r="AC67" s="565"/>
      <c r="AD67" s="565"/>
      <c r="AE67" s="565"/>
      <c r="AF67" s="565"/>
      <c r="AG67" s="565"/>
      <c r="AH67" s="565"/>
      <c r="AI67" s="565"/>
      <c r="AJ67" s="565"/>
      <c r="AK67" s="565"/>
      <c r="AL67" s="565"/>
      <c r="AM67" s="565"/>
      <c r="AN67" s="565"/>
      <c r="AO67" s="565"/>
      <c r="AP67" s="565"/>
      <c r="AQ67" s="565"/>
      <c r="AR67" s="565"/>
      <c r="AS67" s="565"/>
      <c r="AT67" s="565"/>
      <c r="AU67" s="565"/>
      <c r="AV67" s="565"/>
      <c r="AW67" s="565"/>
      <c r="AX67" s="565"/>
      <c r="AY67" s="565"/>
      <c r="AZ67" s="565"/>
      <c r="BA67" s="565"/>
      <c r="BB67" s="565"/>
      <c r="BC67" s="565"/>
      <c r="BD67" s="565"/>
      <c r="BE67" s="565"/>
      <c r="BF67" s="565"/>
      <c r="BG67" s="565"/>
      <c r="BH67" s="565"/>
      <c r="BI67" s="565"/>
      <c r="BJ67" s="565"/>
      <c r="BK67" s="565"/>
      <c r="BL67" s="565"/>
      <c r="BM67" s="565"/>
      <c r="BN67" s="565"/>
      <c r="BO67" s="565"/>
      <c r="BP67" s="565"/>
      <c r="BQ67" s="565"/>
      <c r="BR67" s="565"/>
      <c r="BS67" s="565"/>
      <c r="BT67" s="565"/>
      <c r="BU67" s="565"/>
      <c r="BV67" s="565"/>
      <c r="BW67" s="565"/>
      <c r="BX67" s="565"/>
      <c r="BY67" s="565"/>
      <c r="BZ67" s="565"/>
      <c r="CA67" s="565"/>
      <c r="CB67" s="565"/>
      <c r="CC67" s="565"/>
      <c r="CD67" s="565"/>
      <c r="CE67" s="565"/>
      <c r="CF67" s="565"/>
      <c r="CG67" s="565"/>
      <c r="CH67" s="565"/>
      <c r="CI67" s="565"/>
      <c r="CJ67" s="565"/>
      <c r="CK67" s="565"/>
      <c r="CL67" s="565"/>
      <c r="CM67" s="565"/>
      <c r="CN67" s="565"/>
      <c r="CO67" s="565"/>
      <c r="CP67" s="565"/>
      <c r="CQ67" s="565"/>
      <c r="CR67" s="565"/>
      <c r="CS67" s="565"/>
      <c r="CT67" s="565"/>
      <c r="CU67" s="565"/>
      <c r="CV67" s="565"/>
      <c r="CW67" s="565"/>
      <c r="CX67" s="565"/>
      <c r="CY67" s="565"/>
      <c r="CZ67" s="565"/>
      <c r="DA67" s="565"/>
      <c r="DB67" s="565"/>
      <c r="DC67" s="565"/>
      <c r="DD67" s="565"/>
      <c r="DE67" s="565"/>
      <c r="DF67" s="565"/>
      <c r="DG67" s="565"/>
      <c r="DH67" s="565"/>
      <c r="DI67" s="565"/>
      <c r="DJ67" s="565"/>
      <c r="DK67" s="565"/>
      <c r="DL67" s="565"/>
      <c r="DM67" s="565"/>
      <c r="DN67" s="565"/>
      <c r="DO67" s="565"/>
      <c r="DP67" s="565"/>
      <c r="DQ67" s="565"/>
      <c r="DR67" s="566"/>
      <c r="DS67" s="566"/>
      <c r="DT67" s="566"/>
      <c r="DU67" s="566"/>
      <c r="DV67" s="566"/>
      <c r="DW67" s="566"/>
      <c r="DX67" s="566"/>
      <c r="DY67" s="566"/>
      <c r="DZ67" s="566"/>
      <c r="EA67" s="566"/>
      <c r="EB67" s="566"/>
      <c r="EC67" s="566"/>
      <c r="ED67" s="566"/>
    </row>
    <row r="68" ht="12.75" customHeight="1">
      <c r="A68" s="1"/>
      <c r="B68" s="564"/>
      <c r="C68" s="189"/>
      <c r="D68" s="565"/>
      <c r="E68" s="565"/>
      <c r="F68" s="565"/>
      <c r="G68" s="565"/>
      <c r="H68" s="565"/>
      <c r="I68" s="565"/>
      <c r="J68" s="565"/>
      <c r="K68" s="565"/>
      <c r="L68" s="565"/>
      <c r="M68" s="565"/>
      <c r="N68" s="565"/>
      <c r="O68" s="565"/>
      <c r="P68" s="565"/>
      <c r="Q68" s="565"/>
      <c r="R68" s="565"/>
      <c r="S68" s="565"/>
      <c r="T68" s="565"/>
      <c r="U68" s="565"/>
      <c r="V68" s="565"/>
      <c r="W68" s="565"/>
      <c r="X68" s="565"/>
      <c r="Y68" s="565"/>
      <c r="Z68" s="565"/>
      <c r="AA68" s="565"/>
      <c r="AB68" s="565"/>
      <c r="AC68" s="565"/>
      <c r="AD68" s="565"/>
      <c r="AE68" s="565"/>
      <c r="AF68" s="565"/>
      <c r="AG68" s="565"/>
      <c r="AH68" s="565"/>
      <c r="AI68" s="565"/>
      <c r="AJ68" s="565"/>
      <c r="AK68" s="565"/>
      <c r="AL68" s="565"/>
      <c r="AM68" s="565"/>
      <c r="AN68" s="565"/>
      <c r="AO68" s="565"/>
      <c r="AP68" s="565"/>
      <c r="AQ68" s="565"/>
      <c r="AR68" s="565"/>
      <c r="AS68" s="565"/>
      <c r="AT68" s="565"/>
      <c r="AU68" s="565"/>
      <c r="AV68" s="565"/>
      <c r="AW68" s="565"/>
      <c r="AX68" s="565"/>
      <c r="AY68" s="565"/>
      <c r="AZ68" s="565"/>
      <c r="BA68" s="565"/>
      <c r="BB68" s="565"/>
      <c r="BC68" s="565"/>
      <c r="BD68" s="565"/>
      <c r="BE68" s="565"/>
      <c r="BF68" s="565"/>
      <c r="BG68" s="565"/>
      <c r="BH68" s="565"/>
      <c r="BI68" s="565"/>
      <c r="BJ68" s="565"/>
      <c r="BK68" s="565"/>
      <c r="BL68" s="565"/>
      <c r="BM68" s="565"/>
      <c r="BN68" s="565"/>
      <c r="BO68" s="565"/>
      <c r="BP68" s="565"/>
      <c r="BQ68" s="565"/>
      <c r="BR68" s="565"/>
      <c r="BS68" s="565"/>
      <c r="BT68" s="565"/>
      <c r="BU68" s="565"/>
      <c r="BV68" s="565"/>
      <c r="BW68" s="565"/>
      <c r="BX68" s="565"/>
      <c r="BY68" s="565"/>
      <c r="BZ68" s="565"/>
      <c r="CA68" s="565"/>
      <c r="CB68" s="565"/>
      <c r="CC68" s="565"/>
      <c r="CD68" s="565"/>
      <c r="CE68" s="565"/>
      <c r="CF68" s="565"/>
      <c r="CG68" s="565"/>
      <c r="CH68" s="565"/>
      <c r="CI68" s="565"/>
      <c r="CJ68" s="565"/>
      <c r="CK68" s="565"/>
      <c r="CL68" s="565"/>
      <c r="CM68" s="565"/>
      <c r="CN68" s="565"/>
      <c r="CO68" s="565"/>
      <c r="CP68" s="565"/>
      <c r="CQ68" s="565"/>
      <c r="CR68" s="565"/>
      <c r="CS68" s="565"/>
      <c r="CT68" s="565"/>
      <c r="CU68" s="565"/>
      <c r="CV68" s="565"/>
      <c r="CW68" s="565"/>
      <c r="CX68" s="565"/>
      <c r="CY68" s="565"/>
      <c r="CZ68" s="565"/>
      <c r="DA68" s="565"/>
      <c r="DB68" s="565"/>
      <c r="DC68" s="565"/>
      <c r="DD68" s="565"/>
      <c r="DE68" s="565"/>
      <c r="DF68" s="565"/>
      <c r="DG68" s="565"/>
      <c r="DH68" s="565"/>
      <c r="DI68" s="565"/>
      <c r="DJ68" s="565"/>
      <c r="DK68" s="565"/>
      <c r="DL68" s="565"/>
      <c r="DM68" s="565"/>
      <c r="DN68" s="565"/>
      <c r="DO68" s="565"/>
      <c r="DP68" s="565"/>
      <c r="DQ68" s="565"/>
      <c r="DR68" s="566"/>
      <c r="DS68" s="566"/>
      <c r="DT68" s="566"/>
      <c r="DU68" s="566"/>
      <c r="DV68" s="566"/>
      <c r="DW68" s="566"/>
      <c r="DX68" s="566"/>
      <c r="DY68" s="566"/>
      <c r="DZ68" s="566"/>
      <c r="EA68" s="566"/>
      <c r="EB68" s="566"/>
      <c r="EC68" s="566"/>
      <c r="ED68" s="566"/>
    </row>
    <row r="69" ht="12.75" customHeight="1">
      <c r="A69" s="1"/>
      <c r="B69" s="564"/>
      <c r="C69" s="189"/>
      <c r="D69" s="565"/>
      <c r="E69" s="565"/>
      <c r="F69" s="565"/>
      <c r="G69" s="565"/>
      <c r="H69" s="565"/>
      <c r="I69" s="565"/>
      <c r="J69" s="565"/>
      <c r="K69" s="565"/>
      <c r="L69" s="565"/>
      <c r="M69" s="565"/>
      <c r="N69" s="565"/>
      <c r="O69" s="565"/>
      <c r="P69" s="565"/>
      <c r="Q69" s="565"/>
      <c r="R69" s="565"/>
      <c r="S69" s="565"/>
      <c r="T69" s="565"/>
      <c r="U69" s="565"/>
      <c r="V69" s="565"/>
      <c r="W69" s="565"/>
      <c r="X69" s="565"/>
      <c r="Y69" s="565"/>
      <c r="Z69" s="565"/>
      <c r="AA69" s="565"/>
      <c r="AB69" s="565"/>
      <c r="AC69" s="565"/>
      <c r="AD69" s="565"/>
      <c r="AE69" s="565"/>
      <c r="AF69" s="565"/>
      <c r="AG69" s="565"/>
      <c r="AH69" s="565"/>
      <c r="AI69" s="565"/>
      <c r="AJ69" s="565"/>
      <c r="AK69" s="565"/>
      <c r="AL69" s="565"/>
      <c r="AM69" s="565"/>
      <c r="AN69" s="565"/>
      <c r="AO69" s="565"/>
      <c r="AP69" s="565"/>
      <c r="AQ69" s="565"/>
      <c r="AR69" s="565"/>
      <c r="AS69" s="565"/>
      <c r="AT69" s="565"/>
      <c r="AU69" s="565"/>
      <c r="AV69" s="565"/>
      <c r="AW69" s="565"/>
      <c r="AX69" s="565"/>
      <c r="AY69" s="565"/>
      <c r="AZ69" s="565"/>
      <c r="BA69" s="565"/>
      <c r="BB69" s="565"/>
      <c r="BC69" s="565"/>
      <c r="BD69" s="565"/>
      <c r="BE69" s="565"/>
      <c r="BF69" s="565"/>
      <c r="BG69" s="565"/>
      <c r="BH69" s="565"/>
      <c r="BI69" s="565"/>
      <c r="BJ69" s="565"/>
      <c r="BK69" s="565"/>
      <c r="BL69" s="565"/>
      <c r="BM69" s="565"/>
      <c r="BN69" s="565"/>
      <c r="BO69" s="565"/>
      <c r="BP69" s="565"/>
      <c r="BQ69" s="565"/>
      <c r="BR69" s="565"/>
      <c r="BS69" s="565"/>
      <c r="BT69" s="565"/>
      <c r="BU69" s="565"/>
      <c r="BV69" s="565"/>
      <c r="BW69" s="565"/>
      <c r="BX69" s="565"/>
      <c r="BY69" s="565"/>
      <c r="BZ69" s="565"/>
      <c r="CA69" s="565"/>
      <c r="CB69" s="565"/>
      <c r="CC69" s="565"/>
      <c r="CD69" s="565"/>
      <c r="CE69" s="565"/>
      <c r="CF69" s="565"/>
      <c r="CG69" s="565"/>
      <c r="CH69" s="565"/>
      <c r="CI69" s="565"/>
      <c r="CJ69" s="565"/>
      <c r="CK69" s="565"/>
      <c r="CL69" s="565"/>
      <c r="CM69" s="565"/>
      <c r="CN69" s="565"/>
      <c r="CO69" s="565"/>
      <c r="CP69" s="565"/>
      <c r="CQ69" s="565"/>
      <c r="CR69" s="565"/>
      <c r="CS69" s="565"/>
      <c r="CT69" s="565"/>
      <c r="CU69" s="565"/>
      <c r="CV69" s="565"/>
      <c r="CW69" s="565"/>
      <c r="CX69" s="565"/>
      <c r="CY69" s="565"/>
      <c r="CZ69" s="565"/>
      <c r="DA69" s="565"/>
      <c r="DB69" s="565"/>
      <c r="DC69" s="565"/>
      <c r="DD69" s="565"/>
      <c r="DE69" s="565"/>
      <c r="DF69" s="565"/>
      <c r="DG69" s="565"/>
      <c r="DH69" s="565"/>
      <c r="DI69" s="565"/>
      <c r="DJ69" s="565"/>
      <c r="DK69" s="565"/>
      <c r="DL69" s="565"/>
      <c r="DM69" s="565"/>
      <c r="DN69" s="565"/>
      <c r="DO69" s="565"/>
      <c r="DP69" s="565"/>
      <c r="DQ69" s="565"/>
      <c r="DR69" s="566"/>
      <c r="DS69" s="566"/>
      <c r="DT69" s="566"/>
      <c r="DU69" s="566"/>
      <c r="DV69" s="566"/>
      <c r="DW69" s="566"/>
      <c r="DX69" s="566"/>
      <c r="DY69" s="566"/>
      <c r="DZ69" s="566"/>
      <c r="EA69" s="566"/>
      <c r="EB69" s="566"/>
      <c r="EC69" s="566"/>
      <c r="ED69" s="566"/>
    </row>
    <row r="70" ht="12.75" customHeight="1">
      <c r="A70" s="1"/>
      <c r="B70" s="564"/>
      <c r="C70" s="189"/>
      <c r="D70" s="565"/>
      <c r="E70" s="565"/>
      <c r="F70" s="565"/>
      <c r="G70" s="565"/>
      <c r="H70" s="565"/>
      <c r="I70" s="565"/>
      <c r="J70" s="565"/>
      <c r="K70" s="565"/>
      <c r="L70" s="565"/>
      <c r="M70" s="565"/>
      <c r="N70" s="565"/>
      <c r="O70" s="565"/>
      <c r="P70" s="565"/>
      <c r="Q70" s="565"/>
      <c r="R70" s="565"/>
      <c r="S70" s="565"/>
      <c r="T70" s="565"/>
      <c r="U70" s="565"/>
      <c r="V70" s="565"/>
      <c r="W70" s="565"/>
      <c r="X70" s="565"/>
      <c r="Y70" s="565"/>
      <c r="Z70" s="565"/>
      <c r="AA70" s="565"/>
      <c r="AB70" s="565"/>
      <c r="AC70" s="565"/>
      <c r="AD70" s="565"/>
      <c r="AE70" s="565"/>
      <c r="AF70" s="565"/>
      <c r="AG70" s="565"/>
      <c r="AH70" s="565"/>
      <c r="AI70" s="565"/>
      <c r="AJ70" s="565"/>
      <c r="AK70" s="565"/>
      <c r="AL70" s="565"/>
      <c r="AM70" s="565"/>
      <c r="AN70" s="565"/>
      <c r="AO70" s="565"/>
      <c r="AP70" s="565"/>
      <c r="AQ70" s="565"/>
      <c r="AR70" s="565"/>
      <c r="AS70" s="565"/>
      <c r="AT70" s="565"/>
      <c r="AU70" s="565"/>
      <c r="AV70" s="565"/>
      <c r="AW70" s="565"/>
      <c r="AX70" s="565"/>
      <c r="AY70" s="565"/>
      <c r="AZ70" s="565"/>
      <c r="BA70" s="565"/>
      <c r="BB70" s="565"/>
      <c r="BC70" s="565"/>
      <c r="BD70" s="565"/>
      <c r="BE70" s="565"/>
      <c r="BF70" s="565"/>
      <c r="BG70" s="565"/>
      <c r="BH70" s="565"/>
      <c r="BI70" s="565"/>
      <c r="BJ70" s="565"/>
      <c r="BK70" s="565"/>
      <c r="BL70" s="565"/>
      <c r="BM70" s="565"/>
      <c r="BN70" s="565"/>
      <c r="BO70" s="565"/>
      <c r="BP70" s="565"/>
      <c r="BQ70" s="565"/>
      <c r="BR70" s="565"/>
      <c r="BS70" s="565"/>
      <c r="BT70" s="565"/>
      <c r="BU70" s="565"/>
      <c r="BV70" s="565"/>
      <c r="BW70" s="565"/>
      <c r="BX70" s="565"/>
      <c r="BY70" s="565"/>
      <c r="BZ70" s="565"/>
      <c r="CA70" s="565"/>
      <c r="CB70" s="565"/>
      <c r="CC70" s="565"/>
      <c r="CD70" s="565"/>
      <c r="CE70" s="565"/>
      <c r="CF70" s="565"/>
      <c r="CG70" s="565"/>
      <c r="CH70" s="565"/>
      <c r="CI70" s="565"/>
      <c r="CJ70" s="565"/>
      <c r="CK70" s="565"/>
      <c r="CL70" s="565"/>
      <c r="CM70" s="565"/>
      <c r="CN70" s="565"/>
      <c r="CO70" s="565"/>
      <c r="CP70" s="565"/>
      <c r="CQ70" s="565"/>
      <c r="CR70" s="565"/>
      <c r="CS70" s="565"/>
      <c r="CT70" s="565"/>
      <c r="CU70" s="565"/>
      <c r="CV70" s="565"/>
      <c r="CW70" s="565"/>
      <c r="CX70" s="565"/>
      <c r="CY70" s="565"/>
      <c r="CZ70" s="565"/>
      <c r="DA70" s="565"/>
      <c r="DB70" s="565"/>
      <c r="DC70" s="565"/>
      <c r="DD70" s="565"/>
      <c r="DE70" s="565"/>
      <c r="DF70" s="565"/>
      <c r="DG70" s="565"/>
      <c r="DH70" s="565"/>
      <c r="DI70" s="565"/>
      <c r="DJ70" s="565"/>
      <c r="DK70" s="565"/>
      <c r="DL70" s="565"/>
      <c r="DM70" s="565"/>
      <c r="DN70" s="565"/>
      <c r="DO70" s="565"/>
      <c r="DP70" s="565"/>
      <c r="DQ70" s="565"/>
      <c r="DR70" s="566"/>
      <c r="DS70" s="566"/>
      <c r="DT70" s="566"/>
      <c r="DU70" s="566"/>
      <c r="DV70" s="566"/>
      <c r="DW70" s="566"/>
      <c r="DX70" s="566"/>
      <c r="DY70" s="566"/>
      <c r="DZ70" s="566"/>
      <c r="EA70" s="566"/>
      <c r="EB70" s="566"/>
      <c r="EC70" s="566"/>
      <c r="ED70" s="566"/>
    </row>
    <row r="71" ht="12.75" customHeight="1">
      <c r="A71" s="1"/>
      <c r="B71" s="564"/>
      <c r="C71" s="189"/>
      <c r="D71" s="565"/>
      <c r="E71" s="565"/>
      <c r="F71" s="565"/>
      <c r="G71" s="565"/>
      <c r="H71" s="565"/>
      <c r="I71" s="565"/>
      <c r="J71" s="565"/>
      <c r="K71" s="565"/>
      <c r="L71" s="565"/>
      <c r="M71" s="565"/>
      <c r="N71" s="565"/>
      <c r="O71" s="565"/>
      <c r="P71" s="565"/>
      <c r="Q71" s="565"/>
      <c r="R71" s="565"/>
      <c r="S71" s="565"/>
      <c r="T71" s="565"/>
      <c r="U71" s="565"/>
      <c r="V71" s="565"/>
      <c r="W71" s="565"/>
      <c r="X71" s="565"/>
      <c r="Y71" s="565"/>
      <c r="Z71" s="565"/>
      <c r="AA71" s="565"/>
      <c r="AB71" s="565"/>
      <c r="AC71" s="565"/>
      <c r="AD71" s="565"/>
      <c r="AE71" s="565"/>
      <c r="AF71" s="565"/>
      <c r="AG71" s="565"/>
      <c r="AH71" s="565"/>
      <c r="AI71" s="565"/>
      <c r="AJ71" s="565"/>
      <c r="AK71" s="565"/>
      <c r="AL71" s="565"/>
      <c r="AM71" s="565"/>
      <c r="AN71" s="565"/>
      <c r="AO71" s="565"/>
      <c r="AP71" s="565"/>
      <c r="AQ71" s="565"/>
      <c r="AR71" s="565"/>
      <c r="AS71" s="565"/>
      <c r="AT71" s="565"/>
      <c r="AU71" s="565"/>
      <c r="AV71" s="565"/>
      <c r="AW71" s="565"/>
      <c r="AX71" s="565"/>
      <c r="AY71" s="565"/>
      <c r="AZ71" s="565"/>
      <c r="BA71" s="565"/>
      <c r="BB71" s="565"/>
      <c r="BC71" s="565"/>
      <c r="BD71" s="565"/>
      <c r="BE71" s="565"/>
      <c r="BF71" s="565"/>
      <c r="BG71" s="565"/>
      <c r="BH71" s="565"/>
      <c r="BI71" s="565"/>
      <c r="BJ71" s="565"/>
      <c r="BK71" s="565"/>
      <c r="BL71" s="565"/>
      <c r="BM71" s="565"/>
      <c r="BN71" s="565"/>
      <c r="BO71" s="565"/>
      <c r="BP71" s="565"/>
      <c r="BQ71" s="565"/>
      <c r="BR71" s="565"/>
      <c r="BS71" s="565"/>
      <c r="BT71" s="565"/>
      <c r="BU71" s="565"/>
      <c r="BV71" s="565"/>
      <c r="BW71" s="565"/>
      <c r="BX71" s="565"/>
      <c r="BY71" s="565"/>
      <c r="BZ71" s="565"/>
      <c r="CA71" s="565"/>
      <c r="CB71" s="565"/>
      <c r="CC71" s="565"/>
      <c r="CD71" s="565"/>
      <c r="CE71" s="565"/>
      <c r="CF71" s="565"/>
      <c r="CG71" s="565"/>
      <c r="CH71" s="565"/>
      <c r="CI71" s="565"/>
      <c r="CJ71" s="565"/>
      <c r="CK71" s="565"/>
      <c r="CL71" s="565"/>
      <c r="CM71" s="565"/>
      <c r="CN71" s="565"/>
      <c r="CO71" s="565"/>
      <c r="CP71" s="565"/>
      <c r="CQ71" s="565"/>
      <c r="CR71" s="565"/>
      <c r="CS71" s="565"/>
      <c r="CT71" s="565"/>
      <c r="CU71" s="565"/>
      <c r="CV71" s="565"/>
      <c r="CW71" s="565"/>
      <c r="CX71" s="565"/>
      <c r="CY71" s="565"/>
      <c r="CZ71" s="565"/>
      <c r="DA71" s="565"/>
      <c r="DB71" s="565"/>
      <c r="DC71" s="565"/>
      <c r="DD71" s="565"/>
      <c r="DE71" s="565"/>
      <c r="DF71" s="565"/>
      <c r="DG71" s="565"/>
      <c r="DH71" s="565"/>
      <c r="DI71" s="565"/>
      <c r="DJ71" s="565"/>
      <c r="DK71" s="565"/>
      <c r="DL71" s="565"/>
      <c r="DM71" s="565"/>
      <c r="DN71" s="565"/>
      <c r="DO71" s="565"/>
      <c r="DP71" s="565"/>
      <c r="DQ71" s="565"/>
      <c r="DR71" s="566"/>
      <c r="DS71" s="566"/>
      <c r="DT71" s="566"/>
      <c r="DU71" s="566"/>
      <c r="DV71" s="566"/>
      <c r="DW71" s="566"/>
      <c r="DX71" s="566"/>
      <c r="DY71" s="566"/>
      <c r="DZ71" s="566"/>
      <c r="EA71" s="566"/>
      <c r="EB71" s="566"/>
      <c r="EC71" s="566"/>
      <c r="ED71" s="566"/>
    </row>
    <row r="72" ht="12.75" customHeight="1">
      <c r="A72" s="1"/>
      <c r="B72" s="564"/>
      <c r="C72" s="189"/>
      <c r="D72" s="565"/>
      <c r="E72" s="565"/>
      <c r="F72" s="565"/>
      <c r="G72" s="565"/>
      <c r="H72" s="565"/>
      <c r="I72" s="565"/>
      <c r="J72" s="565"/>
      <c r="K72" s="565"/>
      <c r="L72" s="565"/>
      <c r="M72" s="565"/>
      <c r="N72" s="565"/>
      <c r="O72" s="565"/>
      <c r="P72" s="565"/>
      <c r="Q72" s="565"/>
      <c r="R72" s="565"/>
      <c r="S72" s="565"/>
      <c r="T72" s="565"/>
      <c r="U72" s="565"/>
      <c r="V72" s="565"/>
      <c r="W72" s="565"/>
      <c r="X72" s="565"/>
      <c r="Y72" s="565"/>
      <c r="Z72" s="565"/>
      <c r="AA72" s="565"/>
      <c r="AB72" s="565"/>
      <c r="AC72" s="565"/>
      <c r="AD72" s="565"/>
      <c r="AE72" s="565"/>
      <c r="AF72" s="565"/>
      <c r="AG72" s="565"/>
      <c r="AH72" s="565"/>
      <c r="AI72" s="565"/>
      <c r="AJ72" s="565"/>
      <c r="AK72" s="565"/>
      <c r="AL72" s="565"/>
      <c r="AM72" s="565"/>
      <c r="AN72" s="565"/>
      <c r="AO72" s="565"/>
      <c r="AP72" s="565"/>
      <c r="AQ72" s="565"/>
      <c r="AR72" s="565"/>
      <c r="AS72" s="565"/>
      <c r="AT72" s="565"/>
      <c r="AU72" s="565"/>
      <c r="AV72" s="565"/>
      <c r="AW72" s="565"/>
      <c r="AX72" s="565"/>
      <c r="AY72" s="565"/>
      <c r="AZ72" s="565"/>
      <c r="BA72" s="565"/>
      <c r="BB72" s="565"/>
      <c r="BC72" s="565"/>
      <c r="BD72" s="565"/>
      <c r="BE72" s="565"/>
      <c r="BF72" s="565"/>
      <c r="BG72" s="565"/>
      <c r="BH72" s="565"/>
      <c r="BI72" s="565"/>
      <c r="BJ72" s="565"/>
      <c r="BK72" s="565"/>
      <c r="BL72" s="565"/>
      <c r="BM72" s="565"/>
      <c r="BN72" s="565"/>
      <c r="BO72" s="565"/>
      <c r="BP72" s="565"/>
      <c r="BQ72" s="565"/>
      <c r="BR72" s="565"/>
      <c r="BS72" s="565"/>
      <c r="BT72" s="565"/>
      <c r="BU72" s="565"/>
      <c r="BV72" s="565"/>
      <c r="BW72" s="565"/>
      <c r="BX72" s="565"/>
      <c r="BY72" s="565"/>
      <c r="BZ72" s="565"/>
      <c r="CA72" s="565"/>
      <c r="CB72" s="565"/>
      <c r="CC72" s="565"/>
      <c r="CD72" s="565"/>
      <c r="CE72" s="565"/>
      <c r="CF72" s="565"/>
      <c r="CG72" s="565"/>
      <c r="CH72" s="565"/>
      <c r="CI72" s="565"/>
      <c r="CJ72" s="565"/>
      <c r="CK72" s="565"/>
      <c r="CL72" s="565"/>
      <c r="CM72" s="565"/>
      <c r="CN72" s="565"/>
      <c r="CO72" s="565"/>
      <c r="CP72" s="565"/>
      <c r="CQ72" s="565"/>
      <c r="CR72" s="565"/>
      <c r="CS72" s="565"/>
      <c r="CT72" s="565"/>
      <c r="CU72" s="565"/>
      <c r="CV72" s="565"/>
      <c r="CW72" s="565"/>
      <c r="CX72" s="565"/>
      <c r="CY72" s="565"/>
      <c r="CZ72" s="565"/>
      <c r="DA72" s="565"/>
      <c r="DB72" s="565"/>
      <c r="DC72" s="565"/>
      <c r="DD72" s="565"/>
      <c r="DE72" s="565"/>
      <c r="DF72" s="565"/>
      <c r="DG72" s="565"/>
      <c r="DH72" s="565"/>
      <c r="DI72" s="565"/>
      <c r="DJ72" s="565"/>
      <c r="DK72" s="565"/>
      <c r="DL72" s="565"/>
      <c r="DM72" s="565"/>
      <c r="DN72" s="565"/>
      <c r="DO72" s="565"/>
      <c r="DP72" s="565"/>
      <c r="DQ72" s="565"/>
      <c r="DR72" s="566"/>
      <c r="DS72" s="566"/>
      <c r="DT72" s="566"/>
      <c r="DU72" s="566"/>
      <c r="DV72" s="566"/>
      <c r="DW72" s="566"/>
      <c r="DX72" s="566"/>
      <c r="DY72" s="566"/>
      <c r="DZ72" s="566"/>
      <c r="EA72" s="566"/>
      <c r="EB72" s="566"/>
      <c r="EC72" s="566"/>
      <c r="ED72" s="566"/>
    </row>
    <row r="73" ht="12.75" customHeight="1">
      <c r="A73" s="1"/>
      <c r="B73" s="564"/>
      <c r="C73" s="189"/>
      <c r="D73" s="565"/>
      <c r="E73" s="565"/>
      <c r="F73" s="565"/>
      <c r="G73" s="565"/>
      <c r="H73" s="565"/>
      <c r="I73" s="565"/>
      <c r="J73" s="565"/>
      <c r="K73" s="565"/>
      <c r="L73" s="565"/>
      <c r="M73" s="565"/>
      <c r="N73" s="565"/>
      <c r="O73" s="565"/>
      <c r="P73" s="565"/>
      <c r="Q73" s="565"/>
      <c r="R73" s="565"/>
      <c r="S73" s="565"/>
      <c r="T73" s="565"/>
      <c r="U73" s="565"/>
      <c r="V73" s="565"/>
      <c r="W73" s="565"/>
      <c r="X73" s="565"/>
      <c r="Y73" s="565"/>
      <c r="Z73" s="565"/>
      <c r="AA73" s="565"/>
      <c r="AB73" s="565"/>
      <c r="AC73" s="565"/>
      <c r="AD73" s="565"/>
      <c r="AE73" s="565"/>
      <c r="AF73" s="565"/>
      <c r="AG73" s="565"/>
      <c r="AH73" s="565"/>
      <c r="AI73" s="565"/>
      <c r="AJ73" s="565"/>
      <c r="AK73" s="565"/>
      <c r="AL73" s="565"/>
      <c r="AM73" s="565"/>
      <c r="AN73" s="565"/>
      <c r="AO73" s="565"/>
      <c r="AP73" s="565"/>
      <c r="AQ73" s="565"/>
      <c r="AR73" s="565"/>
      <c r="AS73" s="565"/>
      <c r="AT73" s="565"/>
      <c r="AU73" s="565"/>
      <c r="AV73" s="565"/>
      <c r="AW73" s="565"/>
      <c r="AX73" s="565"/>
      <c r="AY73" s="565"/>
      <c r="AZ73" s="565"/>
      <c r="BA73" s="565"/>
      <c r="BB73" s="565"/>
      <c r="BC73" s="565"/>
      <c r="BD73" s="565"/>
      <c r="BE73" s="565"/>
      <c r="BF73" s="565"/>
      <c r="BG73" s="565"/>
      <c r="BH73" s="565"/>
      <c r="BI73" s="565"/>
      <c r="BJ73" s="565"/>
      <c r="BK73" s="565"/>
      <c r="BL73" s="565"/>
      <c r="BM73" s="565"/>
      <c r="BN73" s="565"/>
      <c r="BO73" s="565"/>
      <c r="BP73" s="565"/>
      <c r="BQ73" s="565"/>
      <c r="BR73" s="565"/>
      <c r="BS73" s="565"/>
      <c r="BT73" s="565"/>
      <c r="BU73" s="565"/>
      <c r="BV73" s="565"/>
      <c r="BW73" s="565"/>
      <c r="BX73" s="565"/>
      <c r="BY73" s="565"/>
      <c r="BZ73" s="565"/>
      <c r="CA73" s="565"/>
      <c r="CB73" s="565"/>
      <c r="CC73" s="565"/>
      <c r="CD73" s="565"/>
      <c r="CE73" s="565"/>
      <c r="CF73" s="565"/>
      <c r="CG73" s="565"/>
      <c r="CH73" s="565"/>
      <c r="CI73" s="565"/>
      <c r="CJ73" s="565"/>
      <c r="CK73" s="565"/>
      <c r="CL73" s="565"/>
      <c r="CM73" s="565"/>
      <c r="CN73" s="565"/>
      <c r="CO73" s="565"/>
      <c r="CP73" s="565"/>
      <c r="CQ73" s="565"/>
      <c r="CR73" s="565"/>
      <c r="CS73" s="565"/>
      <c r="CT73" s="565"/>
      <c r="CU73" s="565"/>
      <c r="CV73" s="565"/>
      <c r="CW73" s="565"/>
      <c r="CX73" s="565"/>
      <c r="CY73" s="565"/>
      <c r="CZ73" s="565"/>
      <c r="DA73" s="565"/>
      <c r="DB73" s="565"/>
      <c r="DC73" s="565"/>
      <c r="DD73" s="565"/>
      <c r="DE73" s="565"/>
      <c r="DF73" s="565"/>
      <c r="DG73" s="565"/>
      <c r="DH73" s="565"/>
      <c r="DI73" s="565"/>
      <c r="DJ73" s="565"/>
      <c r="DK73" s="565"/>
      <c r="DL73" s="565"/>
      <c r="DM73" s="565"/>
      <c r="DN73" s="565"/>
      <c r="DO73" s="565"/>
      <c r="DP73" s="565"/>
      <c r="DQ73" s="565"/>
      <c r="DR73" s="566"/>
      <c r="DS73" s="566"/>
      <c r="DT73" s="566"/>
      <c r="DU73" s="566"/>
      <c r="DV73" s="566"/>
      <c r="DW73" s="566"/>
      <c r="DX73" s="566"/>
      <c r="DY73" s="566"/>
      <c r="DZ73" s="566"/>
      <c r="EA73" s="566"/>
      <c r="EB73" s="566"/>
      <c r="EC73" s="566"/>
      <c r="ED73" s="566"/>
    </row>
    <row r="74" ht="12.75" customHeight="1">
      <c r="A74" s="1"/>
      <c r="B74" s="564"/>
      <c r="C74" s="189"/>
      <c r="D74" s="565"/>
      <c r="E74" s="565"/>
      <c r="F74" s="565"/>
      <c r="G74" s="565"/>
      <c r="H74" s="565"/>
      <c r="I74" s="565"/>
      <c r="J74" s="565"/>
      <c r="K74" s="565"/>
      <c r="L74" s="565"/>
      <c r="M74" s="565"/>
      <c r="N74" s="565"/>
      <c r="O74" s="565"/>
      <c r="P74" s="565"/>
      <c r="Q74" s="565"/>
      <c r="R74" s="565"/>
      <c r="S74" s="565"/>
      <c r="T74" s="565"/>
      <c r="U74" s="565"/>
      <c r="V74" s="565"/>
      <c r="W74" s="565"/>
      <c r="X74" s="565"/>
      <c r="Y74" s="565"/>
      <c r="Z74" s="565"/>
      <c r="AA74" s="565"/>
      <c r="AB74" s="565"/>
      <c r="AC74" s="565"/>
      <c r="AD74" s="565"/>
      <c r="AE74" s="565"/>
      <c r="AF74" s="565"/>
      <c r="AG74" s="565"/>
      <c r="AH74" s="565"/>
      <c r="AI74" s="565"/>
      <c r="AJ74" s="565"/>
      <c r="AK74" s="565"/>
      <c r="AL74" s="565"/>
      <c r="AM74" s="565"/>
      <c r="AN74" s="565"/>
      <c r="AO74" s="565"/>
      <c r="AP74" s="565"/>
      <c r="AQ74" s="565"/>
      <c r="AR74" s="565"/>
      <c r="AS74" s="565"/>
      <c r="AT74" s="565"/>
      <c r="AU74" s="565"/>
      <c r="AV74" s="565"/>
      <c r="AW74" s="565"/>
      <c r="AX74" s="565"/>
      <c r="AY74" s="565"/>
      <c r="AZ74" s="565"/>
      <c r="BA74" s="565"/>
      <c r="BB74" s="565"/>
      <c r="BC74" s="565"/>
      <c r="BD74" s="565"/>
      <c r="BE74" s="565"/>
      <c r="BF74" s="565"/>
      <c r="BG74" s="565"/>
      <c r="BH74" s="565"/>
      <c r="BI74" s="565"/>
      <c r="BJ74" s="565"/>
      <c r="BK74" s="565"/>
      <c r="BL74" s="565"/>
      <c r="BM74" s="565"/>
      <c r="BN74" s="565"/>
      <c r="BO74" s="565"/>
      <c r="BP74" s="565"/>
      <c r="BQ74" s="565"/>
      <c r="BR74" s="565"/>
      <c r="BS74" s="565"/>
      <c r="BT74" s="565"/>
      <c r="BU74" s="565"/>
      <c r="BV74" s="565"/>
      <c r="BW74" s="565"/>
      <c r="BX74" s="565"/>
      <c r="BY74" s="565"/>
      <c r="BZ74" s="565"/>
      <c r="CA74" s="565"/>
      <c r="CB74" s="565"/>
      <c r="CC74" s="565"/>
      <c r="CD74" s="565"/>
      <c r="CE74" s="565"/>
      <c r="CF74" s="565"/>
      <c r="CG74" s="565"/>
      <c r="CH74" s="565"/>
      <c r="CI74" s="565"/>
      <c r="CJ74" s="565"/>
      <c r="CK74" s="565"/>
      <c r="CL74" s="565"/>
      <c r="CM74" s="565"/>
      <c r="CN74" s="565"/>
      <c r="CO74" s="565"/>
      <c r="CP74" s="565"/>
      <c r="CQ74" s="565"/>
      <c r="CR74" s="565"/>
      <c r="CS74" s="565"/>
      <c r="CT74" s="565"/>
      <c r="CU74" s="565"/>
      <c r="CV74" s="565"/>
      <c r="CW74" s="565"/>
      <c r="CX74" s="565"/>
      <c r="CY74" s="565"/>
      <c r="CZ74" s="565"/>
      <c r="DA74" s="565"/>
      <c r="DB74" s="565"/>
      <c r="DC74" s="565"/>
      <c r="DD74" s="565"/>
      <c r="DE74" s="565"/>
      <c r="DF74" s="565"/>
      <c r="DG74" s="565"/>
      <c r="DH74" s="565"/>
      <c r="DI74" s="565"/>
      <c r="DJ74" s="565"/>
      <c r="DK74" s="565"/>
      <c r="DL74" s="565"/>
      <c r="DM74" s="565"/>
      <c r="DN74" s="565"/>
      <c r="DO74" s="565"/>
      <c r="DP74" s="565"/>
      <c r="DQ74" s="565"/>
      <c r="DR74" s="566"/>
      <c r="DS74" s="566"/>
      <c r="DT74" s="566"/>
      <c r="DU74" s="566"/>
      <c r="DV74" s="566"/>
      <c r="DW74" s="566"/>
      <c r="DX74" s="566"/>
      <c r="DY74" s="566"/>
      <c r="DZ74" s="566"/>
      <c r="EA74" s="566"/>
      <c r="EB74" s="566"/>
      <c r="EC74" s="566"/>
      <c r="ED74" s="566"/>
    </row>
    <row r="75" ht="12.75" customHeight="1">
      <c r="A75" s="1"/>
      <c r="B75" s="564"/>
      <c r="C75" s="189"/>
      <c r="D75" s="565"/>
      <c r="E75" s="565"/>
      <c r="F75" s="565"/>
      <c r="G75" s="565"/>
      <c r="H75" s="565"/>
      <c r="I75" s="565"/>
      <c r="J75" s="565"/>
      <c r="K75" s="565"/>
      <c r="L75" s="565"/>
      <c r="M75" s="565"/>
      <c r="N75" s="565"/>
      <c r="O75" s="565"/>
      <c r="P75" s="565"/>
      <c r="Q75" s="565"/>
      <c r="R75" s="565"/>
      <c r="S75" s="565"/>
      <c r="T75" s="565"/>
      <c r="U75" s="565"/>
      <c r="V75" s="565"/>
      <c r="W75" s="565"/>
      <c r="X75" s="565"/>
      <c r="Y75" s="565"/>
      <c r="Z75" s="565"/>
      <c r="AA75" s="565"/>
      <c r="AB75" s="565"/>
      <c r="AC75" s="565"/>
      <c r="AD75" s="565"/>
      <c r="AE75" s="565"/>
      <c r="AF75" s="565"/>
      <c r="AG75" s="565"/>
      <c r="AH75" s="565"/>
      <c r="AI75" s="565"/>
      <c r="AJ75" s="565"/>
      <c r="AK75" s="565"/>
      <c r="AL75" s="565"/>
      <c r="AM75" s="565"/>
      <c r="AN75" s="565"/>
      <c r="AO75" s="565"/>
      <c r="AP75" s="565"/>
      <c r="AQ75" s="565"/>
      <c r="AR75" s="565"/>
      <c r="AS75" s="565"/>
      <c r="AT75" s="565"/>
      <c r="AU75" s="565"/>
      <c r="AV75" s="565"/>
      <c r="AW75" s="565"/>
      <c r="AX75" s="565"/>
      <c r="AY75" s="565"/>
      <c r="AZ75" s="565"/>
      <c r="BA75" s="565"/>
      <c r="BB75" s="565"/>
      <c r="BC75" s="565"/>
      <c r="BD75" s="565"/>
      <c r="BE75" s="565"/>
      <c r="BF75" s="565"/>
      <c r="BG75" s="565"/>
      <c r="BH75" s="565"/>
      <c r="BI75" s="565"/>
      <c r="BJ75" s="565"/>
      <c r="BK75" s="565"/>
      <c r="BL75" s="565"/>
      <c r="BM75" s="565"/>
      <c r="BN75" s="565"/>
      <c r="BO75" s="565"/>
      <c r="BP75" s="565"/>
      <c r="BQ75" s="565"/>
      <c r="BR75" s="565"/>
      <c r="BS75" s="565"/>
      <c r="BT75" s="565"/>
      <c r="BU75" s="565"/>
      <c r="BV75" s="565"/>
      <c r="BW75" s="565"/>
      <c r="BX75" s="565"/>
      <c r="BY75" s="565"/>
      <c r="BZ75" s="565"/>
      <c r="CA75" s="565"/>
      <c r="CB75" s="565"/>
      <c r="CC75" s="565"/>
      <c r="CD75" s="565"/>
      <c r="CE75" s="565"/>
      <c r="CF75" s="565"/>
      <c r="CG75" s="565"/>
      <c r="CH75" s="565"/>
      <c r="CI75" s="565"/>
      <c r="CJ75" s="565"/>
      <c r="CK75" s="565"/>
      <c r="CL75" s="565"/>
      <c r="CM75" s="565"/>
      <c r="CN75" s="565"/>
      <c r="CO75" s="565"/>
      <c r="CP75" s="565"/>
      <c r="CQ75" s="565"/>
      <c r="CR75" s="565"/>
      <c r="CS75" s="565"/>
      <c r="CT75" s="565"/>
      <c r="CU75" s="565"/>
      <c r="CV75" s="565"/>
      <c r="CW75" s="565"/>
      <c r="CX75" s="565"/>
      <c r="CY75" s="565"/>
      <c r="CZ75" s="565"/>
      <c r="DA75" s="565"/>
      <c r="DB75" s="565"/>
      <c r="DC75" s="565"/>
      <c r="DD75" s="565"/>
      <c r="DE75" s="565"/>
      <c r="DF75" s="565"/>
      <c r="DG75" s="565"/>
      <c r="DH75" s="565"/>
      <c r="DI75" s="565"/>
      <c r="DJ75" s="565"/>
      <c r="DK75" s="565"/>
      <c r="DL75" s="565"/>
      <c r="DM75" s="565"/>
      <c r="DN75" s="565"/>
      <c r="DO75" s="565"/>
      <c r="DP75" s="565"/>
      <c r="DQ75" s="565"/>
      <c r="DR75" s="566"/>
      <c r="DS75" s="566"/>
      <c r="DT75" s="566"/>
      <c r="DU75" s="566"/>
      <c r="DV75" s="566"/>
      <c r="DW75" s="566"/>
      <c r="DX75" s="566"/>
      <c r="DY75" s="566"/>
      <c r="DZ75" s="566"/>
      <c r="EA75" s="566"/>
      <c r="EB75" s="566"/>
      <c r="EC75" s="566"/>
      <c r="ED75" s="566"/>
    </row>
    <row r="76" ht="12.75" customHeight="1">
      <c r="A76" s="1"/>
      <c r="B76" s="564"/>
      <c r="C76" s="189"/>
      <c r="D76" s="565"/>
      <c r="E76" s="565"/>
      <c r="F76" s="565"/>
      <c r="G76" s="565"/>
      <c r="H76" s="565"/>
      <c r="I76" s="565"/>
      <c r="J76" s="565"/>
      <c r="K76" s="565"/>
      <c r="L76" s="565"/>
      <c r="M76" s="565"/>
      <c r="N76" s="565"/>
      <c r="O76" s="565"/>
      <c r="P76" s="565"/>
      <c r="Q76" s="565"/>
      <c r="R76" s="565"/>
      <c r="S76" s="565"/>
      <c r="T76" s="565"/>
      <c r="U76" s="565"/>
      <c r="V76" s="565"/>
      <c r="W76" s="565"/>
      <c r="X76" s="565"/>
      <c r="Y76" s="565"/>
      <c r="Z76" s="565"/>
      <c r="AA76" s="565"/>
      <c r="AB76" s="565"/>
      <c r="AC76" s="565"/>
      <c r="AD76" s="565"/>
      <c r="AE76" s="565"/>
      <c r="AF76" s="565"/>
      <c r="AG76" s="565"/>
      <c r="AH76" s="565"/>
      <c r="AI76" s="565"/>
      <c r="AJ76" s="565"/>
      <c r="AK76" s="565"/>
      <c r="AL76" s="565"/>
      <c r="AM76" s="565"/>
      <c r="AN76" s="565"/>
      <c r="AO76" s="565"/>
      <c r="AP76" s="565"/>
      <c r="AQ76" s="565"/>
      <c r="AR76" s="565"/>
      <c r="AS76" s="565"/>
      <c r="AT76" s="565"/>
      <c r="AU76" s="565"/>
      <c r="AV76" s="565"/>
      <c r="AW76" s="565"/>
      <c r="AX76" s="565"/>
      <c r="AY76" s="565"/>
      <c r="AZ76" s="565"/>
      <c r="BA76" s="565"/>
      <c r="BB76" s="565"/>
      <c r="BC76" s="565"/>
      <c r="BD76" s="565"/>
      <c r="BE76" s="565"/>
      <c r="BF76" s="565"/>
      <c r="BG76" s="565"/>
      <c r="BH76" s="565"/>
      <c r="BI76" s="565"/>
      <c r="BJ76" s="565"/>
      <c r="BK76" s="565"/>
      <c r="BL76" s="565"/>
      <c r="BM76" s="565"/>
      <c r="BN76" s="565"/>
      <c r="BO76" s="565"/>
      <c r="BP76" s="565"/>
      <c r="BQ76" s="565"/>
      <c r="BR76" s="565"/>
      <c r="BS76" s="565"/>
      <c r="BT76" s="565"/>
      <c r="BU76" s="565"/>
      <c r="BV76" s="565"/>
      <c r="BW76" s="565"/>
      <c r="BX76" s="565"/>
      <c r="BY76" s="565"/>
      <c r="BZ76" s="565"/>
      <c r="CA76" s="565"/>
      <c r="CB76" s="565"/>
      <c r="CC76" s="565"/>
      <c r="CD76" s="565"/>
      <c r="CE76" s="565"/>
      <c r="CF76" s="565"/>
      <c r="CG76" s="565"/>
      <c r="CH76" s="565"/>
      <c r="CI76" s="565"/>
      <c r="CJ76" s="565"/>
      <c r="CK76" s="565"/>
      <c r="CL76" s="565"/>
      <c r="CM76" s="565"/>
      <c r="CN76" s="565"/>
      <c r="CO76" s="565"/>
      <c r="CP76" s="565"/>
      <c r="CQ76" s="565"/>
      <c r="CR76" s="565"/>
      <c r="CS76" s="565"/>
      <c r="CT76" s="565"/>
      <c r="CU76" s="565"/>
      <c r="CV76" s="565"/>
      <c r="CW76" s="565"/>
      <c r="CX76" s="565"/>
      <c r="CY76" s="565"/>
      <c r="CZ76" s="565"/>
      <c r="DA76" s="565"/>
      <c r="DB76" s="565"/>
      <c r="DC76" s="565"/>
      <c r="DD76" s="565"/>
      <c r="DE76" s="565"/>
      <c r="DF76" s="565"/>
      <c r="DG76" s="565"/>
      <c r="DH76" s="565"/>
      <c r="DI76" s="565"/>
      <c r="DJ76" s="565"/>
      <c r="DK76" s="565"/>
      <c r="DL76" s="565"/>
      <c r="DM76" s="565"/>
      <c r="DN76" s="565"/>
      <c r="DO76" s="565"/>
      <c r="DP76" s="565"/>
      <c r="DQ76" s="565"/>
      <c r="DR76" s="566"/>
      <c r="DS76" s="566"/>
      <c r="DT76" s="566"/>
      <c r="DU76" s="566"/>
      <c r="DV76" s="566"/>
      <c r="DW76" s="566"/>
      <c r="DX76" s="566"/>
      <c r="DY76" s="566"/>
      <c r="DZ76" s="566"/>
      <c r="EA76" s="566"/>
      <c r="EB76" s="566"/>
      <c r="EC76" s="566"/>
      <c r="ED76" s="566"/>
    </row>
    <row r="77" ht="12.75" customHeight="1">
      <c r="A77" s="1"/>
      <c r="B77" s="564"/>
      <c r="C77" s="189"/>
      <c r="D77" s="565"/>
      <c r="E77" s="565"/>
      <c r="F77" s="565"/>
      <c r="G77" s="565"/>
      <c r="H77" s="565"/>
      <c r="I77" s="565"/>
      <c r="J77" s="565"/>
      <c r="K77" s="565"/>
      <c r="L77" s="565"/>
      <c r="M77" s="565"/>
      <c r="N77" s="565"/>
      <c r="O77" s="565"/>
      <c r="P77" s="565"/>
      <c r="Q77" s="565"/>
      <c r="R77" s="565"/>
      <c r="S77" s="565"/>
      <c r="T77" s="565"/>
      <c r="U77" s="565"/>
      <c r="V77" s="565"/>
      <c r="W77" s="565"/>
      <c r="X77" s="565"/>
      <c r="Y77" s="565"/>
      <c r="Z77" s="565"/>
      <c r="AA77" s="565"/>
      <c r="AB77" s="565"/>
      <c r="AC77" s="565"/>
      <c r="AD77" s="565"/>
      <c r="AE77" s="565"/>
      <c r="AF77" s="565"/>
      <c r="AG77" s="565"/>
      <c r="AH77" s="565"/>
      <c r="AI77" s="565"/>
      <c r="AJ77" s="565"/>
      <c r="AK77" s="565"/>
      <c r="AL77" s="565"/>
      <c r="AM77" s="565"/>
      <c r="AN77" s="565"/>
      <c r="AO77" s="565"/>
      <c r="AP77" s="565"/>
      <c r="AQ77" s="565"/>
      <c r="AR77" s="565"/>
      <c r="AS77" s="565"/>
      <c r="AT77" s="565"/>
      <c r="AU77" s="565"/>
      <c r="AV77" s="565"/>
      <c r="AW77" s="565"/>
      <c r="AX77" s="565"/>
      <c r="AY77" s="565"/>
      <c r="AZ77" s="565"/>
      <c r="BA77" s="565"/>
      <c r="BB77" s="565"/>
      <c r="BC77" s="565"/>
      <c r="BD77" s="565"/>
      <c r="BE77" s="565"/>
      <c r="BF77" s="565"/>
      <c r="BG77" s="565"/>
      <c r="BH77" s="565"/>
      <c r="BI77" s="565"/>
      <c r="BJ77" s="565"/>
      <c r="BK77" s="565"/>
      <c r="BL77" s="565"/>
      <c r="BM77" s="565"/>
      <c r="BN77" s="565"/>
      <c r="BO77" s="565"/>
      <c r="BP77" s="565"/>
      <c r="BQ77" s="565"/>
      <c r="BR77" s="565"/>
      <c r="BS77" s="565"/>
      <c r="BT77" s="565"/>
      <c r="BU77" s="565"/>
      <c r="BV77" s="565"/>
      <c r="BW77" s="565"/>
      <c r="BX77" s="565"/>
      <c r="BY77" s="565"/>
      <c r="BZ77" s="565"/>
      <c r="CA77" s="565"/>
      <c r="CB77" s="565"/>
      <c r="CC77" s="565"/>
      <c r="CD77" s="565"/>
      <c r="CE77" s="565"/>
      <c r="CF77" s="565"/>
      <c r="CG77" s="565"/>
      <c r="CH77" s="565"/>
      <c r="CI77" s="565"/>
      <c r="CJ77" s="565"/>
      <c r="CK77" s="565"/>
      <c r="CL77" s="565"/>
      <c r="CM77" s="565"/>
      <c r="CN77" s="565"/>
      <c r="CO77" s="565"/>
      <c r="CP77" s="565"/>
      <c r="CQ77" s="565"/>
      <c r="CR77" s="565"/>
      <c r="CS77" s="565"/>
      <c r="CT77" s="565"/>
      <c r="CU77" s="565"/>
      <c r="CV77" s="565"/>
      <c r="CW77" s="565"/>
      <c r="CX77" s="565"/>
      <c r="CY77" s="565"/>
      <c r="CZ77" s="565"/>
      <c r="DA77" s="565"/>
      <c r="DB77" s="565"/>
      <c r="DC77" s="565"/>
      <c r="DD77" s="565"/>
      <c r="DE77" s="565"/>
      <c r="DF77" s="565"/>
      <c r="DG77" s="565"/>
      <c r="DH77" s="565"/>
      <c r="DI77" s="565"/>
      <c r="DJ77" s="565"/>
      <c r="DK77" s="565"/>
      <c r="DL77" s="565"/>
      <c r="DM77" s="565"/>
      <c r="DN77" s="565"/>
      <c r="DO77" s="565"/>
      <c r="DP77" s="565"/>
      <c r="DQ77" s="565"/>
      <c r="DR77" s="566"/>
      <c r="DS77" s="566"/>
      <c r="DT77" s="566"/>
      <c r="DU77" s="566"/>
      <c r="DV77" s="566"/>
      <c r="DW77" s="566"/>
      <c r="DX77" s="566"/>
      <c r="DY77" s="566"/>
      <c r="DZ77" s="566"/>
      <c r="EA77" s="566"/>
      <c r="EB77" s="566"/>
      <c r="EC77" s="566"/>
      <c r="ED77" s="566"/>
    </row>
    <row r="78" ht="12.75" customHeight="1">
      <c r="A78" s="1"/>
      <c r="B78" s="564"/>
      <c r="C78" s="189"/>
      <c r="D78" s="565"/>
      <c r="E78" s="565"/>
      <c r="F78" s="565"/>
      <c r="G78" s="565"/>
      <c r="H78" s="565"/>
      <c r="I78" s="565"/>
      <c r="J78" s="565"/>
      <c r="K78" s="565"/>
      <c r="L78" s="565"/>
      <c r="M78" s="565"/>
      <c r="N78" s="565"/>
      <c r="O78" s="565"/>
      <c r="P78" s="565"/>
      <c r="Q78" s="565"/>
      <c r="R78" s="565"/>
      <c r="S78" s="565"/>
      <c r="T78" s="565"/>
      <c r="U78" s="565"/>
      <c r="V78" s="565"/>
      <c r="W78" s="565"/>
      <c r="X78" s="565"/>
      <c r="Y78" s="565"/>
      <c r="Z78" s="565"/>
      <c r="AA78" s="565"/>
      <c r="AB78" s="565"/>
      <c r="AC78" s="565"/>
      <c r="AD78" s="565"/>
      <c r="AE78" s="565"/>
      <c r="AF78" s="565"/>
      <c r="AG78" s="565"/>
      <c r="AH78" s="565"/>
      <c r="AI78" s="565"/>
      <c r="AJ78" s="565"/>
      <c r="AK78" s="565"/>
      <c r="AL78" s="565"/>
      <c r="AM78" s="565"/>
      <c r="AN78" s="565"/>
      <c r="AO78" s="565"/>
      <c r="AP78" s="565"/>
      <c r="AQ78" s="565"/>
      <c r="AR78" s="565"/>
      <c r="AS78" s="565"/>
      <c r="AT78" s="565"/>
      <c r="AU78" s="565"/>
      <c r="AV78" s="565"/>
      <c r="AW78" s="565"/>
      <c r="AX78" s="565"/>
      <c r="AY78" s="565"/>
      <c r="AZ78" s="565"/>
      <c r="BA78" s="565"/>
      <c r="BB78" s="565"/>
      <c r="BC78" s="565"/>
      <c r="BD78" s="565"/>
      <c r="BE78" s="565"/>
      <c r="BF78" s="565"/>
      <c r="BG78" s="565"/>
      <c r="BH78" s="565"/>
      <c r="BI78" s="565"/>
      <c r="BJ78" s="565"/>
      <c r="BK78" s="565"/>
      <c r="BL78" s="565"/>
      <c r="BM78" s="565"/>
      <c r="BN78" s="565"/>
      <c r="BO78" s="565"/>
      <c r="BP78" s="565"/>
      <c r="BQ78" s="565"/>
      <c r="BR78" s="565"/>
      <c r="BS78" s="565"/>
      <c r="BT78" s="565"/>
      <c r="BU78" s="565"/>
      <c r="BV78" s="565"/>
      <c r="BW78" s="565"/>
      <c r="BX78" s="565"/>
      <c r="BY78" s="565"/>
      <c r="BZ78" s="565"/>
      <c r="CA78" s="565"/>
      <c r="CB78" s="565"/>
      <c r="CC78" s="565"/>
      <c r="CD78" s="565"/>
      <c r="CE78" s="565"/>
      <c r="CF78" s="565"/>
      <c r="CG78" s="565"/>
      <c r="CH78" s="565"/>
      <c r="CI78" s="565"/>
      <c r="CJ78" s="565"/>
      <c r="CK78" s="565"/>
      <c r="CL78" s="565"/>
      <c r="CM78" s="565"/>
      <c r="CN78" s="565"/>
      <c r="CO78" s="565"/>
      <c r="CP78" s="565"/>
      <c r="CQ78" s="565"/>
      <c r="CR78" s="565"/>
      <c r="CS78" s="565"/>
      <c r="CT78" s="565"/>
      <c r="CU78" s="565"/>
      <c r="CV78" s="565"/>
      <c r="CW78" s="565"/>
      <c r="CX78" s="565"/>
      <c r="CY78" s="565"/>
      <c r="CZ78" s="565"/>
      <c r="DA78" s="565"/>
      <c r="DB78" s="565"/>
      <c r="DC78" s="565"/>
      <c r="DD78" s="565"/>
      <c r="DE78" s="565"/>
      <c r="DF78" s="565"/>
      <c r="DG78" s="565"/>
      <c r="DH78" s="565"/>
      <c r="DI78" s="565"/>
      <c r="DJ78" s="565"/>
      <c r="DK78" s="565"/>
      <c r="DL78" s="565"/>
      <c r="DM78" s="565"/>
      <c r="DN78" s="565"/>
      <c r="DO78" s="565"/>
      <c r="DP78" s="565"/>
      <c r="DQ78" s="565"/>
      <c r="DR78" s="566"/>
      <c r="DS78" s="566"/>
      <c r="DT78" s="566"/>
      <c r="DU78" s="566"/>
      <c r="DV78" s="566"/>
      <c r="DW78" s="566"/>
      <c r="DX78" s="566"/>
      <c r="DY78" s="566"/>
      <c r="DZ78" s="566"/>
      <c r="EA78" s="566"/>
      <c r="EB78" s="566"/>
      <c r="EC78" s="566"/>
      <c r="ED78" s="566"/>
    </row>
    <row r="79" ht="12.75" customHeight="1">
      <c r="A79" s="1"/>
      <c r="B79" s="564"/>
      <c r="C79" s="189"/>
      <c r="D79" s="565"/>
      <c r="E79" s="565"/>
      <c r="F79" s="565"/>
      <c r="G79" s="565"/>
      <c r="H79" s="565"/>
      <c r="I79" s="565"/>
      <c r="J79" s="565"/>
      <c r="K79" s="565"/>
      <c r="L79" s="565"/>
      <c r="M79" s="565"/>
      <c r="N79" s="565"/>
      <c r="O79" s="565"/>
      <c r="P79" s="565"/>
      <c r="Q79" s="565"/>
      <c r="R79" s="565"/>
      <c r="S79" s="565"/>
      <c r="T79" s="565"/>
      <c r="U79" s="565"/>
      <c r="V79" s="565"/>
      <c r="W79" s="565"/>
      <c r="X79" s="565"/>
      <c r="Y79" s="565"/>
      <c r="Z79" s="565"/>
      <c r="AA79" s="565"/>
      <c r="AB79" s="565"/>
      <c r="AC79" s="565"/>
      <c r="AD79" s="565"/>
      <c r="AE79" s="565"/>
      <c r="AF79" s="565"/>
      <c r="AG79" s="565"/>
      <c r="AH79" s="565"/>
      <c r="AI79" s="565"/>
      <c r="AJ79" s="565"/>
      <c r="AK79" s="565"/>
      <c r="AL79" s="565"/>
      <c r="AM79" s="565"/>
      <c r="AN79" s="565"/>
      <c r="AO79" s="565"/>
      <c r="AP79" s="565"/>
      <c r="AQ79" s="565"/>
      <c r="AR79" s="565"/>
      <c r="AS79" s="565"/>
      <c r="AT79" s="565"/>
      <c r="AU79" s="565"/>
      <c r="AV79" s="565"/>
      <c r="AW79" s="565"/>
      <c r="AX79" s="565"/>
      <c r="AY79" s="565"/>
      <c r="AZ79" s="565"/>
      <c r="BA79" s="565"/>
      <c r="BB79" s="565"/>
      <c r="BC79" s="565"/>
      <c r="BD79" s="565"/>
      <c r="BE79" s="565"/>
      <c r="BF79" s="565"/>
      <c r="BG79" s="565"/>
      <c r="BH79" s="565"/>
      <c r="BI79" s="565"/>
      <c r="BJ79" s="565"/>
      <c r="BK79" s="565"/>
      <c r="BL79" s="565"/>
      <c r="BM79" s="565"/>
      <c r="BN79" s="565"/>
      <c r="BO79" s="565"/>
      <c r="BP79" s="565"/>
      <c r="BQ79" s="565"/>
      <c r="BR79" s="565"/>
      <c r="BS79" s="565"/>
      <c r="BT79" s="565"/>
      <c r="BU79" s="565"/>
      <c r="BV79" s="565"/>
      <c r="BW79" s="565"/>
      <c r="BX79" s="565"/>
      <c r="BY79" s="565"/>
      <c r="BZ79" s="565"/>
      <c r="CA79" s="565"/>
      <c r="CB79" s="565"/>
      <c r="CC79" s="565"/>
      <c r="CD79" s="565"/>
      <c r="CE79" s="565"/>
      <c r="CF79" s="565"/>
      <c r="CG79" s="565"/>
      <c r="CH79" s="565"/>
      <c r="CI79" s="565"/>
      <c r="CJ79" s="565"/>
      <c r="CK79" s="565"/>
      <c r="CL79" s="565"/>
      <c r="CM79" s="565"/>
      <c r="CN79" s="565"/>
      <c r="CO79" s="565"/>
      <c r="CP79" s="565"/>
      <c r="CQ79" s="565"/>
      <c r="CR79" s="565"/>
      <c r="CS79" s="565"/>
      <c r="CT79" s="565"/>
      <c r="CU79" s="565"/>
      <c r="CV79" s="565"/>
      <c r="CW79" s="565"/>
      <c r="CX79" s="565"/>
      <c r="CY79" s="565"/>
      <c r="CZ79" s="565"/>
      <c r="DA79" s="565"/>
      <c r="DB79" s="565"/>
      <c r="DC79" s="565"/>
      <c r="DD79" s="565"/>
      <c r="DE79" s="565"/>
      <c r="DF79" s="565"/>
      <c r="DG79" s="565"/>
      <c r="DH79" s="565"/>
      <c r="DI79" s="565"/>
      <c r="DJ79" s="565"/>
      <c r="DK79" s="565"/>
      <c r="DL79" s="565"/>
      <c r="DM79" s="565"/>
      <c r="DN79" s="565"/>
      <c r="DO79" s="565"/>
      <c r="DP79" s="565"/>
      <c r="DQ79" s="565"/>
      <c r="DR79" s="566"/>
      <c r="DS79" s="566"/>
      <c r="DT79" s="566"/>
      <c r="DU79" s="566"/>
      <c r="DV79" s="566"/>
      <c r="DW79" s="566"/>
      <c r="DX79" s="566"/>
      <c r="DY79" s="566"/>
      <c r="DZ79" s="566"/>
      <c r="EA79" s="566"/>
      <c r="EB79" s="566"/>
      <c r="EC79" s="566"/>
      <c r="ED79" s="566"/>
    </row>
    <row r="80" ht="12.75" customHeight="1">
      <c r="A80" s="1"/>
      <c r="B80" s="564"/>
      <c r="C80" s="189"/>
      <c r="D80" s="565"/>
      <c r="E80" s="565"/>
      <c r="F80" s="565"/>
      <c r="G80" s="565"/>
      <c r="H80" s="565"/>
      <c r="I80" s="565"/>
      <c r="J80" s="565"/>
      <c r="K80" s="565"/>
      <c r="L80" s="565"/>
      <c r="M80" s="565"/>
      <c r="N80" s="565"/>
      <c r="O80" s="565"/>
      <c r="P80" s="565"/>
      <c r="Q80" s="565"/>
      <c r="R80" s="565"/>
      <c r="S80" s="565"/>
      <c r="T80" s="565"/>
      <c r="U80" s="565"/>
      <c r="V80" s="565"/>
      <c r="W80" s="565"/>
      <c r="X80" s="565"/>
      <c r="Y80" s="565"/>
      <c r="Z80" s="565"/>
      <c r="AA80" s="565"/>
      <c r="AB80" s="565"/>
      <c r="AC80" s="565"/>
      <c r="AD80" s="565"/>
      <c r="AE80" s="565"/>
      <c r="AF80" s="565"/>
      <c r="AG80" s="565"/>
      <c r="AH80" s="565"/>
      <c r="AI80" s="565"/>
      <c r="AJ80" s="565"/>
      <c r="AK80" s="565"/>
      <c r="AL80" s="565"/>
      <c r="AM80" s="565"/>
      <c r="AN80" s="565"/>
      <c r="AO80" s="565"/>
      <c r="AP80" s="565"/>
      <c r="AQ80" s="565"/>
      <c r="AR80" s="565"/>
      <c r="AS80" s="565"/>
      <c r="AT80" s="565"/>
      <c r="AU80" s="565"/>
      <c r="AV80" s="565"/>
      <c r="AW80" s="565"/>
      <c r="AX80" s="565"/>
      <c r="AY80" s="565"/>
      <c r="AZ80" s="565"/>
      <c r="BA80" s="565"/>
      <c r="BB80" s="565"/>
      <c r="BC80" s="565"/>
      <c r="BD80" s="565"/>
      <c r="BE80" s="565"/>
      <c r="BF80" s="565"/>
      <c r="BG80" s="565"/>
      <c r="BH80" s="565"/>
      <c r="BI80" s="565"/>
      <c r="BJ80" s="565"/>
      <c r="BK80" s="565"/>
      <c r="BL80" s="565"/>
      <c r="BM80" s="565"/>
      <c r="BN80" s="565"/>
      <c r="BO80" s="565"/>
      <c r="BP80" s="565"/>
      <c r="BQ80" s="565"/>
      <c r="BR80" s="565"/>
      <c r="BS80" s="565"/>
      <c r="BT80" s="565"/>
      <c r="BU80" s="565"/>
      <c r="BV80" s="565"/>
      <c r="BW80" s="565"/>
      <c r="BX80" s="565"/>
      <c r="BY80" s="565"/>
      <c r="BZ80" s="565"/>
      <c r="CA80" s="565"/>
      <c r="CB80" s="565"/>
      <c r="CC80" s="565"/>
      <c r="CD80" s="565"/>
      <c r="CE80" s="565"/>
      <c r="CF80" s="565"/>
      <c r="CG80" s="565"/>
      <c r="CH80" s="565"/>
      <c r="CI80" s="565"/>
      <c r="CJ80" s="565"/>
      <c r="CK80" s="565"/>
      <c r="CL80" s="565"/>
      <c r="CM80" s="565"/>
      <c r="CN80" s="565"/>
      <c r="CO80" s="565"/>
      <c r="CP80" s="565"/>
      <c r="CQ80" s="565"/>
      <c r="CR80" s="565"/>
      <c r="CS80" s="565"/>
      <c r="CT80" s="565"/>
      <c r="CU80" s="565"/>
      <c r="CV80" s="565"/>
      <c r="CW80" s="565"/>
      <c r="CX80" s="565"/>
      <c r="CY80" s="565"/>
      <c r="CZ80" s="565"/>
      <c r="DA80" s="565"/>
      <c r="DB80" s="565"/>
      <c r="DC80" s="565"/>
      <c r="DD80" s="565"/>
      <c r="DE80" s="565"/>
      <c r="DF80" s="565"/>
      <c r="DG80" s="565"/>
      <c r="DH80" s="565"/>
      <c r="DI80" s="565"/>
      <c r="DJ80" s="565"/>
      <c r="DK80" s="565"/>
      <c r="DL80" s="565"/>
      <c r="DM80" s="565"/>
      <c r="DN80" s="565"/>
      <c r="DO80" s="565"/>
      <c r="DP80" s="565"/>
      <c r="DQ80" s="565"/>
      <c r="DR80" s="566"/>
      <c r="DS80" s="566"/>
      <c r="DT80" s="566"/>
      <c r="DU80" s="566"/>
      <c r="DV80" s="566"/>
      <c r="DW80" s="566"/>
      <c r="DX80" s="566"/>
      <c r="DY80" s="566"/>
      <c r="DZ80" s="566"/>
      <c r="EA80" s="566"/>
      <c r="EB80" s="566"/>
      <c r="EC80" s="566"/>
      <c r="ED80" s="566"/>
    </row>
    <row r="81" ht="12.75" customHeight="1">
      <c r="A81" s="1"/>
      <c r="B81" s="564"/>
      <c r="C81" s="189"/>
      <c r="D81" s="565"/>
      <c r="E81" s="565"/>
      <c r="F81" s="565"/>
      <c r="G81" s="565"/>
      <c r="H81" s="565"/>
      <c r="I81" s="565"/>
      <c r="J81" s="565"/>
      <c r="K81" s="565"/>
      <c r="L81" s="565"/>
      <c r="M81" s="565"/>
      <c r="N81" s="565"/>
      <c r="O81" s="565"/>
      <c r="P81" s="565"/>
      <c r="Q81" s="565"/>
      <c r="R81" s="565"/>
      <c r="S81" s="565"/>
      <c r="T81" s="565"/>
      <c r="U81" s="565"/>
      <c r="V81" s="565"/>
      <c r="W81" s="565"/>
      <c r="X81" s="565"/>
      <c r="Y81" s="565"/>
      <c r="Z81" s="565"/>
      <c r="AA81" s="565"/>
      <c r="AB81" s="565"/>
      <c r="AC81" s="565"/>
      <c r="AD81" s="565"/>
      <c r="AE81" s="565"/>
      <c r="AF81" s="565"/>
      <c r="AG81" s="565"/>
      <c r="AH81" s="565"/>
      <c r="AI81" s="565"/>
      <c r="AJ81" s="565"/>
      <c r="AK81" s="565"/>
      <c r="AL81" s="565"/>
      <c r="AM81" s="565"/>
      <c r="AN81" s="565"/>
      <c r="AO81" s="565"/>
      <c r="AP81" s="565"/>
      <c r="AQ81" s="565"/>
      <c r="AR81" s="565"/>
      <c r="AS81" s="565"/>
      <c r="AT81" s="565"/>
      <c r="AU81" s="565"/>
      <c r="AV81" s="565"/>
      <c r="AW81" s="565"/>
      <c r="AX81" s="565"/>
      <c r="AY81" s="565"/>
      <c r="AZ81" s="565"/>
      <c r="BA81" s="565"/>
      <c r="BB81" s="565"/>
      <c r="BC81" s="565"/>
      <c r="BD81" s="565"/>
      <c r="BE81" s="565"/>
      <c r="BF81" s="565"/>
      <c r="BG81" s="565"/>
      <c r="BH81" s="565"/>
      <c r="BI81" s="565"/>
      <c r="BJ81" s="565"/>
      <c r="BK81" s="565"/>
      <c r="BL81" s="565"/>
      <c r="BM81" s="565"/>
      <c r="BN81" s="565"/>
      <c r="BO81" s="565"/>
      <c r="BP81" s="565"/>
      <c r="BQ81" s="565"/>
      <c r="BR81" s="565"/>
      <c r="BS81" s="565"/>
      <c r="BT81" s="565"/>
      <c r="BU81" s="565"/>
      <c r="BV81" s="565"/>
      <c r="BW81" s="565"/>
      <c r="BX81" s="565"/>
      <c r="BY81" s="565"/>
      <c r="BZ81" s="565"/>
      <c r="CA81" s="565"/>
      <c r="CB81" s="565"/>
      <c r="CC81" s="565"/>
      <c r="CD81" s="565"/>
      <c r="CE81" s="565"/>
      <c r="CF81" s="565"/>
      <c r="CG81" s="565"/>
      <c r="CH81" s="565"/>
      <c r="CI81" s="565"/>
      <c r="CJ81" s="565"/>
      <c r="CK81" s="565"/>
      <c r="CL81" s="565"/>
      <c r="CM81" s="565"/>
      <c r="CN81" s="565"/>
      <c r="CO81" s="565"/>
      <c r="CP81" s="565"/>
      <c r="CQ81" s="565"/>
      <c r="CR81" s="565"/>
      <c r="CS81" s="565"/>
      <c r="CT81" s="565"/>
      <c r="CU81" s="565"/>
      <c r="CV81" s="565"/>
      <c r="CW81" s="565"/>
      <c r="CX81" s="565"/>
      <c r="CY81" s="565"/>
      <c r="CZ81" s="565"/>
      <c r="DA81" s="565"/>
      <c r="DB81" s="565"/>
      <c r="DC81" s="565"/>
      <c r="DD81" s="565"/>
      <c r="DE81" s="565"/>
      <c r="DF81" s="565"/>
      <c r="DG81" s="565"/>
      <c r="DH81" s="565"/>
      <c r="DI81" s="565"/>
      <c r="DJ81" s="565"/>
      <c r="DK81" s="565"/>
      <c r="DL81" s="565"/>
      <c r="DM81" s="565"/>
      <c r="DN81" s="565"/>
      <c r="DO81" s="565"/>
      <c r="DP81" s="565"/>
      <c r="DQ81" s="565"/>
      <c r="DR81" s="566"/>
      <c r="DS81" s="566"/>
      <c r="DT81" s="566"/>
      <c r="DU81" s="566"/>
      <c r="DV81" s="566"/>
      <c r="DW81" s="566"/>
      <c r="DX81" s="566"/>
      <c r="DY81" s="566"/>
      <c r="DZ81" s="566"/>
      <c r="EA81" s="566"/>
      <c r="EB81" s="566"/>
      <c r="EC81" s="566"/>
      <c r="ED81" s="566"/>
    </row>
    <row r="82" ht="12.75" customHeight="1">
      <c r="A82" s="1"/>
      <c r="B82" s="564"/>
      <c r="C82" s="189"/>
      <c r="D82" s="565"/>
      <c r="E82" s="565"/>
      <c r="F82" s="565"/>
      <c r="G82" s="565"/>
      <c r="H82" s="565"/>
      <c r="I82" s="565"/>
      <c r="J82" s="565"/>
      <c r="K82" s="565"/>
      <c r="L82" s="565"/>
      <c r="M82" s="565"/>
      <c r="N82" s="565"/>
      <c r="O82" s="565"/>
      <c r="P82" s="565"/>
      <c r="Q82" s="565"/>
      <c r="R82" s="565"/>
      <c r="S82" s="565"/>
      <c r="T82" s="565"/>
      <c r="U82" s="565"/>
      <c r="V82" s="565"/>
      <c r="W82" s="565"/>
      <c r="X82" s="565"/>
      <c r="Y82" s="565"/>
      <c r="Z82" s="565"/>
      <c r="AA82" s="565"/>
      <c r="AB82" s="565"/>
      <c r="AC82" s="565"/>
      <c r="AD82" s="565"/>
      <c r="AE82" s="565"/>
      <c r="AF82" s="565"/>
      <c r="AG82" s="565"/>
      <c r="AH82" s="565"/>
      <c r="AI82" s="565"/>
      <c r="AJ82" s="565"/>
      <c r="AK82" s="565"/>
      <c r="AL82" s="565"/>
      <c r="AM82" s="565"/>
      <c r="AN82" s="565"/>
      <c r="AO82" s="565"/>
      <c r="AP82" s="565"/>
      <c r="AQ82" s="565"/>
      <c r="AR82" s="565"/>
      <c r="AS82" s="565"/>
      <c r="AT82" s="565"/>
      <c r="AU82" s="565"/>
      <c r="AV82" s="565"/>
      <c r="AW82" s="565"/>
      <c r="AX82" s="565"/>
      <c r="AY82" s="565"/>
      <c r="AZ82" s="565"/>
      <c r="BA82" s="565"/>
      <c r="BB82" s="565"/>
      <c r="BC82" s="565"/>
      <c r="BD82" s="565"/>
      <c r="BE82" s="565"/>
      <c r="BF82" s="565"/>
      <c r="BG82" s="565"/>
      <c r="BH82" s="565"/>
      <c r="BI82" s="565"/>
      <c r="BJ82" s="565"/>
      <c r="BK82" s="565"/>
      <c r="BL82" s="565"/>
      <c r="BM82" s="565"/>
      <c r="BN82" s="565"/>
      <c r="BO82" s="565"/>
      <c r="BP82" s="565"/>
      <c r="BQ82" s="565"/>
      <c r="BR82" s="565"/>
      <c r="BS82" s="565"/>
      <c r="BT82" s="565"/>
      <c r="BU82" s="565"/>
      <c r="BV82" s="565"/>
      <c r="BW82" s="565"/>
      <c r="BX82" s="565"/>
      <c r="BY82" s="565"/>
      <c r="BZ82" s="565"/>
      <c r="CA82" s="565"/>
      <c r="CB82" s="565"/>
      <c r="CC82" s="565"/>
      <c r="CD82" s="565"/>
      <c r="CE82" s="565"/>
      <c r="CF82" s="565"/>
      <c r="CG82" s="565"/>
      <c r="CH82" s="565"/>
      <c r="CI82" s="565"/>
      <c r="CJ82" s="565"/>
      <c r="CK82" s="565"/>
      <c r="CL82" s="565"/>
      <c r="CM82" s="565"/>
      <c r="CN82" s="565"/>
      <c r="CO82" s="565"/>
      <c r="CP82" s="565"/>
      <c r="CQ82" s="565"/>
      <c r="CR82" s="565"/>
      <c r="CS82" s="565"/>
      <c r="CT82" s="565"/>
      <c r="CU82" s="565"/>
      <c r="CV82" s="565"/>
      <c r="CW82" s="565"/>
      <c r="CX82" s="565"/>
      <c r="CY82" s="565"/>
      <c r="CZ82" s="565"/>
      <c r="DA82" s="565"/>
      <c r="DB82" s="565"/>
      <c r="DC82" s="565"/>
      <c r="DD82" s="565"/>
      <c r="DE82" s="565"/>
      <c r="DF82" s="565"/>
      <c r="DG82" s="565"/>
      <c r="DH82" s="565"/>
      <c r="DI82" s="565"/>
      <c r="DJ82" s="565"/>
      <c r="DK82" s="565"/>
      <c r="DL82" s="565"/>
      <c r="DM82" s="565"/>
      <c r="DN82" s="565"/>
      <c r="DO82" s="565"/>
      <c r="DP82" s="565"/>
      <c r="DQ82" s="565"/>
      <c r="DR82" s="566"/>
      <c r="DS82" s="566"/>
      <c r="DT82" s="566"/>
      <c r="DU82" s="566"/>
      <c r="DV82" s="566"/>
      <c r="DW82" s="566"/>
      <c r="DX82" s="566"/>
      <c r="DY82" s="566"/>
      <c r="DZ82" s="566"/>
      <c r="EA82" s="566"/>
      <c r="EB82" s="566"/>
      <c r="EC82" s="566"/>
      <c r="ED82" s="566"/>
    </row>
    <row r="83" ht="12.75" customHeight="1">
      <c r="A83" s="1"/>
      <c r="B83" s="564"/>
      <c r="C83" s="189"/>
      <c r="D83" s="565"/>
      <c r="E83" s="565"/>
      <c r="F83" s="565"/>
      <c r="G83" s="565"/>
      <c r="H83" s="565"/>
      <c r="I83" s="565"/>
      <c r="J83" s="565"/>
      <c r="K83" s="565"/>
      <c r="L83" s="565"/>
      <c r="M83" s="565"/>
      <c r="N83" s="565"/>
      <c r="O83" s="565"/>
      <c r="P83" s="565"/>
      <c r="Q83" s="565"/>
      <c r="R83" s="565"/>
      <c r="S83" s="565"/>
      <c r="T83" s="565"/>
      <c r="U83" s="565"/>
      <c r="V83" s="565"/>
      <c r="W83" s="565"/>
      <c r="X83" s="565"/>
      <c r="Y83" s="565"/>
      <c r="Z83" s="565"/>
      <c r="AA83" s="565"/>
      <c r="AB83" s="565"/>
      <c r="AC83" s="565"/>
      <c r="AD83" s="565"/>
      <c r="AE83" s="565"/>
      <c r="AF83" s="565"/>
      <c r="AG83" s="565"/>
      <c r="AH83" s="565"/>
      <c r="AI83" s="565"/>
      <c r="AJ83" s="565"/>
      <c r="AK83" s="565"/>
      <c r="AL83" s="565"/>
      <c r="AM83" s="565"/>
      <c r="AN83" s="565"/>
      <c r="AO83" s="565"/>
      <c r="AP83" s="565"/>
      <c r="AQ83" s="565"/>
      <c r="AR83" s="565"/>
      <c r="AS83" s="565"/>
      <c r="AT83" s="565"/>
      <c r="AU83" s="565"/>
      <c r="AV83" s="565"/>
      <c r="AW83" s="565"/>
      <c r="AX83" s="565"/>
      <c r="AY83" s="565"/>
      <c r="AZ83" s="565"/>
      <c r="BA83" s="565"/>
      <c r="BB83" s="565"/>
      <c r="BC83" s="565"/>
      <c r="BD83" s="565"/>
      <c r="BE83" s="565"/>
      <c r="BF83" s="565"/>
      <c r="BG83" s="565"/>
      <c r="BH83" s="565"/>
      <c r="BI83" s="565"/>
      <c r="BJ83" s="565"/>
      <c r="BK83" s="565"/>
      <c r="BL83" s="565"/>
      <c r="BM83" s="565"/>
      <c r="BN83" s="565"/>
      <c r="BO83" s="565"/>
      <c r="BP83" s="565"/>
      <c r="BQ83" s="565"/>
      <c r="BR83" s="565"/>
      <c r="BS83" s="565"/>
      <c r="BT83" s="565"/>
      <c r="BU83" s="565"/>
      <c r="BV83" s="565"/>
      <c r="BW83" s="565"/>
      <c r="BX83" s="565"/>
      <c r="BY83" s="565"/>
      <c r="BZ83" s="565"/>
      <c r="CA83" s="565"/>
      <c r="CB83" s="565"/>
      <c r="CC83" s="565"/>
      <c r="CD83" s="565"/>
      <c r="CE83" s="565"/>
      <c r="CF83" s="565"/>
      <c r="CG83" s="565"/>
      <c r="CH83" s="565"/>
      <c r="CI83" s="565"/>
      <c r="CJ83" s="565"/>
      <c r="CK83" s="565"/>
      <c r="CL83" s="565"/>
      <c r="CM83" s="565"/>
      <c r="CN83" s="565"/>
      <c r="CO83" s="565"/>
      <c r="CP83" s="565"/>
      <c r="CQ83" s="565"/>
      <c r="CR83" s="565"/>
      <c r="CS83" s="565"/>
      <c r="CT83" s="565"/>
      <c r="CU83" s="565"/>
      <c r="CV83" s="565"/>
      <c r="CW83" s="565"/>
      <c r="CX83" s="565"/>
      <c r="CY83" s="565"/>
      <c r="CZ83" s="565"/>
      <c r="DA83" s="565"/>
      <c r="DB83" s="565"/>
      <c r="DC83" s="565"/>
      <c r="DD83" s="565"/>
      <c r="DE83" s="565"/>
      <c r="DF83" s="565"/>
      <c r="DG83" s="565"/>
      <c r="DH83" s="565"/>
      <c r="DI83" s="565"/>
      <c r="DJ83" s="565"/>
      <c r="DK83" s="565"/>
      <c r="DL83" s="565"/>
      <c r="DM83" s="565"/>
      <c r="DN83" s="565"/>
      <c r="DO83" s="565"/>
      <c r="DP83" s="565"/>
      <c r="DQ83" s="565"/>
      <c r="DR83" s="566"/>
      <c r="DS83" s="566"/>
      <c r="DT83" s="566"/>
      <c r="DU83" s="566"/>
      <c r="DV83" s="566"/>
      <c r="DW83" s="566"/>
      <c r="DX83" s="566"/>
      <c r="DY83" s="566"/>
      <c r="DZ83" s="566"/>
      <c r="EA83" s="566"/>
      <c r="EB83" s="566"/>
      <c r="EC83" s="566"/>
      <c r="ED83" s="566"/>
    </row>
    <row r="84" ht="12.75" customHeight="1">
      <c r="A84" s="1"/>
      <c r="B84" s="564"/>
      <c r="C84" s="189"/>
      <c r="D84" s="565"/>
      <c r="E84" s="565"/>
      <c r="F84" s="565"/>
      <c r="G84" s="565"/>
      <c r="H84" s="565"/>
      <c r="I84" s="565"/>
      <c r="J84" s="565"/>
      <c r="K84" s="565"/>
      <c r="L84" s="565"/>
      <c r="M84" s="565"/>
      <c r="N84" s="565"/>
      <c r="O84" s="565"/>
      <c r="P84" s="565"/>
      <c r="Q84" s="565"/>
      <c r="R84" s="565"/>
      <c r="S84" s="565"/>
      <c r="T84" s="565"/>
      <c r="U84" s="565"/>
      <c r="V84" s="565"/>
      <c r="W84" s="565"/>
      <c r="X84" s="565"/>
      <c r="Y84" s="565"/>
      <c r="Z84" s="565"/>
      <c r="AA84" s="565"/>
      <c r="AB84" s="565"/>
      <c r="AC84" s="565"/>
      <c r="AD84" s="565"/>
      <c r="AE84" s="565"/>
      <c r="AF84" s="565"/>
      <c r="AG84" s="565"/>
      <c r="AH84" s="565"/>
      <c r="AI84" s="565"/>
      <c r="AJ84" s="565"/>
      <c r="AK84" s="565"/>
      <c r="AL84" s="565"/>
      <c r="AM84" s="565"/>
      <c r="AN84" s="565"/>
      <c r="AO84" s="565"/>
      <c r="AP84" s="565"/>
      <c r="AQ84" s="565"/>
      <c r="AR84" s="565"/>
      <c r="AS84" s="565"/>
      <c r="AT84" s="565"/>
      <c r="AU84" s="565"/>
      <c r="AV84" s="565"/>
      <c r="AW84" s="565"/>
      <c r="AX84" s="565"/>
      <c r="AY84" s="565"/>
      <c r="AZ84" s="565"/>
      <c r="BA84" s="565"/>
      <c r="BB84" s="565"/>
      <c r="BC84" s="565"/>
      <c r="BD84" s="565"/>
      <c r="BE84" s="565"/>
      <c r="BF84" s="565"/>
      <c r="BG84" s="565"/>
      <c r="BH84" s="565"/>
      <c r="BI84" s="565"/>
      <c r="BJ84" s="565"/>
      <c r="BK84" s="565"/>
      <c r="BL84" s="565"/>
      <c r="BM84" s="565"/>
      <c r="BN84" s="565"/>
      <c r="BO84" s="565"/>
      <c r="BP84" s="565"/>
      <c r="BQ84" s="565"/>
      <c r="BR84" s="565"/>
      <c r="BS84" s="565"/>
      <c r="BT84" s="565"/>
      <c r="BU84" s="565"/>
      <c r="BV84" s="565"/>
      <c r="BW84" s="565"/>
      <c r="BX84" s="565"/>
      <c r="BY84" s="565"/>
      <c r="BZ84" s="565"/>
      <c r="CA84" s="565"/>
      <c r="CB84" s="565"/>
      <c r="CC84" s="565"/>
      <c r="CD84" s="565"/>
      <c r="CE84" s="565"/>
      <c r="CF84" s="565"/>
      <c r="CG84" s="565"/>
      <c r="CH84" s="565"/>
      <c r="CI84" s="565"/>
      <c r="CJ84" s="565"/>
      <c r="CK84" s="565"/>
      <c r="CL84" s="565"/>
      <c r="CM84" s="565"/>
      <c r="CN84" s="565"/>
      <c r="CO84" s="565"/>
      <c r="CP84" s="565"/>
      <c r="CQ84" s="565"/>
      <c r="CR84" s="565"/>
      <c r="CS84" s="565"/>
      <c r="CT84" s="565"/>
      <c r="CU84" s="565"/>
      <c r="CV84" s="565"/>
      <c r="CW84" s="565"/>
      <c r="CX84" s="565"/>
      <c r="CY84" s="565"/>
      <c r="CZ84" s="565"/>
      <c r="DA84" s="565"/>
      <c r="DB84" s="565"/>
      <c r="DC84" s="565"/>
      <c r="DD84" s="565"/>
      <c r="DE84" s="565"/>
      <c r="DF84" s="565"/>
      <c r="DG84" s="565"/>
      <c r="DH84" s="565"/>
      <c r="DI84" s="565"/>
      <c r="DJ84" s="565"/>
      <c r="DK84" s="565"/>
      <c r="DL84" s="565"/>
      <c r="DM84" s="565"/>
      <c r="DN84" s="565"/>
      <c r="DO84" s="565"/>
      <c r="DP84" s="565"/>
      <c r="DQ84" s="565"/>
      <c r="DR84" s="566"/>
      <c r="DS84" s="566"/>
      <c r="DT84" s="566"/>
      <c r="DU84" s="566"/>
      <c r="DV84" s="566"/>
      <c r="DW84" s="566"/>
      <c r="DX84" s="566"/>
      <c r="DY84" s="566"/>
      <c r="DZ84" s="566"/>
      <c r="EA84" s="566"/>
      <c r="EB84" s="566"/>
      <c r="EC84" s="566"/>
      <c r="ED84" s="566"/>
    </row>
    <row r="85" ht="12.75" customHeight="1">
      <c r="A85" s="1"/>
      <c r="B85" s="564"/>
      <c r="C85" s="189"/>
      <c r="D85" s="565"/>
      <c r="E85" s="565"/>
      <c r="F85" s="565"/>
      <c r="G85" s="565"/>
      <c r="H85" s="565"/>
      <c r="I85" s="565"/>
      <c r="J85" s="565"/>
      <c r="K85" s="565"/>
      <c r="L85" s="565"/>
      <c r="M85" s="565"/>
      <c r="N85" s="565"/>
      <c r="O85" s="565"/>
      <c r="P85" s="565"/>
      <c r="Q85" s="565"/>
      <c r="R85" s="565"/>
      <c r="S85" s="565"/>
      <c r="T85" s="565"/>
      <c r="U85" s="565"/>
      <c r="V85" s="565"/>
      <c r="W85" s="565"/>
      <c r="X85" s="565"/>
      <c r="Y85" s="565"/>
      <c r="Z85" s="565"/>
      <c r="AA85" s="565"/>
      <c r="AB85" s="565"/>
      <c r="AC85" s="565"/>
      <c r="AD85" s="565"/>
      <c r="AE85" s="565"/>
      <c r="AF85" s="565"/>
      <c r="AG85" s="565"/>
      <c r="AH85" s="565"/>
      <c r="AI85" s="565"/>
      <c r="AJ85" s="565"/>
      <c r="AK85" s="565"/>
      <c r="AL85" s="565"/>
      <c r="AM85" s="565"/>
      <c r="AN85" s="565"/>
      <c r="AO85" s="565"/>
      <c r="AP85" s="565"/>
      <c r="AQ85" s="565"/>
      <c r="AR85" s="565"/>
      <c r="AS85" s="565"/>
      <c r="AT85" s="565"/>
      <c r="AU85" s="565"/>
      <c r="AV85" s="565"/>
      <c r="AW85" s="565"/>
      <c r="AX85" s="565"/>
      <c r="AY85" s="565"/>
      <c r="AZ85" s="565"/>
      <c r="BA85" s="565"/>
      <c r="BB85" s="565"/>
      <c r="BC85" s="565"/>
      <c r="BD85" s="565"/>
      <c r="BE85" s="565"/>
      <c r="BF85" s="565"/>
      <c r="BG85" s="565"/>
      <c r="BH85" s="565"/>
      <c r="BI85" s="565"/>
      <c r="BJ85" s="565"/>
      <c r="BK85" s="565"/>
      <c r="BL85" s="565"/>
      <c r="BM85" s="565"/>
      <c r="BN85" s="565"/>
      <c r="BO85" s="565"/>
      <c r="BP85" s="565"/>
      <c r="BQ85" s="565"/>
      <c r="BR85" s="565"/>
      <c r="BS85" s="565"/>
      <c r="BT85" s="565"/>
      <c r="BU85" s="565"/>
      <c r="BV85" s="565"/>
      <c r="BW85" s="565"/>
      <c r="BX85" s="565"/>
      <c r="BY85" s="565"/>
      <c r="BZ85" s="565"/>
      <c r="CA85" s="565"/>
      <c r="CB85" s="565"/>
      <c r="CC85" s="565"/>
      <c r="CD85" s="565"/>
      <c r="CE85" s="565"/>
      <c r="CF85" s="565"/>
      <c r="CG85" s="565"/>
      <c r="CH85" s="565"/>
      <c r="CI85" s="565"/>
      <c r="CJ85" s="565"/>
      <c r="CK85" s="565"/>
      <c r="CL85" s="565"/>
      <c r="CM85" s="565"/>
      <c r="CN85" s="565"/>
      <c r="CO85" s="565"/>
      <c r="CP85" s="565"/>
      <c r="CQ85" s="565"/>
      <c r="CR85" s="565"/>
      <c r="CS85" s="565"/>
      <c r="CT85" s="565"/>
      <c r="CU85" s="565"/>
      <c r="CV85" s="565"/>
      <c r="CW85" s="565"/>
      <c r="CX85" s="565"/>
      <c r="CY85" s="565"/>
      <c r="CZ85" s="565"/>
      <c r="DA85" s="565"/>
      <c r="DB85" s="565"/>
      <c r="DC85" s="565"/>
      <c r="DD85" s="565"/>
      <c r="DE85" s="565"/>
      <c r="DF85" s="565"/>
      <c r="DG85" s="565"/>
      <c r="DH85" s="565"/>
      <c r="DI85" s="565"/>
      <c r="DJ85" s="565"/>
      <c r="DK85" s="565"/>
      <c r="DL85" s="565"/>
      <c r="DM85" s="565"/>
      <c r="DN85" s="565"/>
      <c r="DO85" s="565"/>
      <c r="DP85" s="565"/>
      <c r="DQ85" s="565"/>
      <c r="DR85" s="566"/>
      <c r="DS85" s="566"/>
      <c r="DT85" s="566"/>
      <c r="DU85" s="566"/>
      <c r="DV85" s="566"/>
      <c r="DW85" s="566"/>
      <c r="DX85" s="566"/>
      <c r="DY85" s="566"/>
      <c r="DZ85" s="566"/>
      <c r="EA85" s="566"/>
      <c r="EB85" s="566"/>
      <c r="EC85" s="566"/>
      <c r="ED85" s="566"/>
    </row>
    <row r="86" ht="12.75" customHeight="1">
      <c r="A86" s="1"/>
      <c r="B86" s="564"/>
      <c r="C86" s="189"/>
      <c r="D86" s="565"/>
      <c r="E86" s="565"/>
      <c r="F86" s="565"/>
      <c r="G86" s="565"/>
      <c r="H86" s="565"/>
      <c r="I86" s="565"/>
      <c r="J86" s="565"/>
      <c r="K86" s="565"/>
      <c r="L86" s="565"/>
      <c r="M86" s="565"/>
      <c r="N86" s="565"/>
      <c r="O86" s="565"/>
      <c r="P86" s="565"/>
      <c r="Q86" s="565"/>
      <c r="R86" s="565"/>
      <c r="S86" s="565"/>
      <c r="T86" s="565"/>
      <c r="U86" s="565"/>
      <c r="V86" s="565"/>
      <c r="W86" s="565"/>
      <c r="X86" s="565"/>
      <c r="Y86" s="565"/>
      <c r="Z86" s="565"/>
      <c r="AA86" s="565"/>
      <c r="AB86" s="565"/>
      <c r="AC86" s="565"/>
      <c r="AD86" s="565"/>
      <c r="AE86" s="565"/>
      <c r="AF86" s="565"/>
      <c r="AG86" s="565"/>
      <c r="AH86" s="565"/>
      <c r="AI86" s="565"/>
      <c r="AJ86" s="565"/>
      <c r="AK86" s="565"/>
      <c r="AL86" s="565"/>
      <c r="AM86" s="565"/>
      <c r="AN86" s="565"/>
      <c r="AO86" s="565"/>
      <c r="AP86" s="565"/>
      <c r="AQ86" s="565"/>
      <c r="AR86" s="565"/>
      <c r="AS86" s="565"/>
      <c r="AT86" s="565"/>
      <c r="AU86" s="565"/>
      <c r="AV86" s="565"/>
      <c r="AW86" s="565"/>
      <c r="AX86" s="565"/>
      <c r="AY86" s="565"/>
      <c r="AZ86" s="565"/>
      <c r="BA86" s="565"/>
      <c r="BB86" s="565"/>
      <c r="BC86" s="565"/>
      <c r="BD86" s="565"/>
      <c r="BE86" s="565"/>
      <c r="BF86" s="565"/>
      <c r="BG86" s="565"/>
      <c r="BH86" s="565"/>
      <c r="BI86" s="565"/>
      <c r="BJ86" s="565"/>
      <c r="BK86" s="565"/>
      <c r="BL86" s="565"/>
      <c r="BM86" s="565"/>
      <c r="BN86" s="565"/>
      <c r="BO86" s="565"/>
      <c r="BP86" s="565"/>
      <c r="BQ86" s="565"/>
      <c r="BR86" s="565"/>
      <c r="BS86" s="565"/>
      <c r="BT86" s="565"/>
      <c r="BU86" s="565"/>
      <c r="BV86" s="565"/>
      <c r="BW86" s="565"/>
      <c r="BX86" s="565"/>
      <c r="BY86" s="565"/>
      <c r="BZ86" s="565"/>
      <c r="CA86" s="565"/>
      <c r="CB86" s="565"/>
      <c r="CC86" s="565"/>
      <c r="CD86" s="565"/>
      <c r="CE86" s="565"/>
      <c r="CF86" s="565"/>
      <c r="CG86" s="565"/>
      <c r="CH86" s="565"/>
      <c r="CI86" s="565"/>
      <c r="CJ86" s="565"/>
      <c r="CK86" s="565"/>
      <c r="CL86" s="565"/>
      <c r="CM86" s="565"/>
      <c r="CN86" s="565"/>
      <c r="CO86" s="565"/>
      <c r="CP86" s="565"/>
      <c r="CQ86" s="565"/>
      <c r="CR86" s="565"/>
      <c r="CS86" s="565"/>
      <c r="CT86" s="565"/>
      <c r="CU86" s="565"/>
      <c r="CV86" s="565"/>
      <c r="CW86" s="565"/>
      <c r="CX86" s="565"/>
      <c r="CY86" s="565"/>
      <c r="CZ86" s="565"/>
      <c r="DA86" s="565"/>
      <c r="DB86" s="565"/>
      <c r="DC86" s="565"/>
      <c r="DD86" s="565"/>
      <c r="DE86" s="565"/>
      <c r="DF86" s="565"/>
      <c r="DG86" s="565"/>
      <c r="DH86" s="565"/>
      <c r="DI86" s="565"/>
      <c r="DJ86" s="565"/>
      <c r="DK86" s="565"/>
      <c r="DL86" s="565"/>
      <c r="DM86" s="565"/>
      <c r="DN86" s="565"/>
      <c r="DO86" s="565"/>
      <c r="DP86" s="565"/>
      <c r="DQ86" s="565"/>
      <c r="DR86" s="566"/>
      <c r="DS86" s="566"/>
      <c r="DT86" s="566"/>
      <c r="DU86" s="566"/>
      <c r="DV86" s="566"/>
      <c r="DW86" s="566"/>
      <c r="DX86" s="566"/>
      <c r="DY86" s="566"/>
      <c r="DZ86" s="566"/>
      <c r="EA86" s="566"/>
      <c r="EB86" s="566"/>
      <c r="EC86" s="566"/>
      <c r="ED86" s="566"/>
    </row>
    <row r="87" ht="12.75" customHeight="1">
      <c r="A87" s="1"/>
      <c r="B87" s="564"/>
      <c r="C87" s="189"/>
      <c r="D87" s="565"/>
      <c r="E87" s="565"/>
      <c r="F87" s="565"/>
      <c r="G87" s="565"/>
      <c r="H87" s="565"/>
      <c r="I87" s="565"/>
      <c r="J87" s="565"/>
      <c r="K87" s="565"/>
      <c r="L87" s="565"/>
      <c r="M87" s="565"/>
      <c r="N87" s="565"/>
      <c r="O87" s="565"/>
      <c r="P87" s="565"/>
      <c r="Q87" s="565"/>
      <c r="R87" s="565"/>
      <c r="S87" s="565"/>
      <c r="T87" s="565"/>
      <c r="U87" s="565"/>
      <c r="V87" s="565"/>
      <c r="W87" s="565"/>
      <c r="X87" s="565"/>
      <c r="Y87" s="565"/>
      <c r="Z87" s="565"/>
      <c r="AA87" s="565"/>
      <c r="AB87" s="565"/>
      <c r="AC87" s="565"/>
      <c r="AD87" s="565"/>
      <c r="AE87" s="565"/>
      <c r="AF87" s="565"/>
      <c r="AG87" s="565"/>
      <c r="AH87" s="565"/>
      <c r="AI87" s="565"/>
      <c r="AJ87" s="565"/>
      <c r="AK87" s="565"/>
      <c r="AL87" s="565"/>
      <c r="AM87" s="565"/>
      <c r="AN87" s="565"/>
      <c r="AO87" s="565"/>
      <c r="AP87" s="565"/>
      <c r="AQ87" s="565"/>
      <c r="AR87" s="565"/>
      <c r="AS87" s="565"/>
      <c r="AT87" s="565"/>
      <c r="AU87" s="565"/>
      <c r="AV87" s="565"/>
      <c r="AW87" s="565"/>
      <c r="AX87" s="565"/>
      <c r="AY87" s="565"/>
      <c r="AZ87" s="565"/>
      <c r="BA87" s="565"/>
      <c r="BB87" s="565"/>
      <c r="BC87" s="565"/>
      <c r="BD87" s="565"/>
      <c r="BE87" s="565"/>
      <c r="BF87" s="565"/>
      <c r="BG87" s="565"/>
      <c r="BH87" s="565"/>
      <c r="BI87" s="565"/>
      <c r="BJ87" s="565"/>
      <c r="BK87" s="565"/>
      <c r="BL87" s="565"/>
      <c r="BM87" s="565"/>
      <c r="BN87" s="565"/>
      <c r="BO87" s="565"/>
      <c r="BP87" s="565"/>
      <c r="BQ87" s="565"/>
      <c r="BR87" s="565"/>
      <c r="BS87" s="565"/>
      <c r="BT87" s="565"/>
      <c r="BU87" s="565"/>
      <c r="BV87" s="565"/>
      <c r="BW87" s="565"/>
      <c r="BX87" s="565"/>
      <c r="BY87" s="565"/>
      <c r="BZ87" s="565"/>
      <c r="CA87" s="565"/>
      <c r="CB87" s="565"/>
      <c r="CC87" s="565"/>
      <c r="CD87" s="565"/>
      <c r="CE87" s="565"/>
      <c r="CF87" s="565"/>
      <c r="CG87" s="565"/>
      <c r="CH87" s="565"/>
      <c r="CI87" s="565"/>
      <c r="CJ87" s="565"/>
      <c r="CK87" s="565"/>
      <c r="CL87" s="565"/>
      <c r="CM87" s="565"/>
      <c r="CN87" s="565"/>
      <c r="CO87" s="565"/>
      <c r="CP87" s="565"/>
      <c r="CQ87" s="565"/>
      <c r="CR87" s="565"/>
      <c r="CS87" s="565"/>
      <c r="CT87" s="565"/>
      <c r="CU87" s="565"/>
      <c r="CV87" s="565"/>
      <c r="CW87" s="565"/>
      <c r="CX87" s="565"/>
      <c r="CY87" s="565"/>
      <c r="CZ87" s="565"/>
      <c r="DA87" s="565"/>
      <c r="DB87" s="565"/>
      <c r="DC87" s="565"/>
      <c r="DD87" s="565"/>
      <c r="DE87" s="565"/>
      <c r="DF87" s="565"/>
      <c r="DG87" s="565"/>
      <c r="DH87" s="565"/>
      <c r="DI87" s="565"/>
      <c r="DJ87" s="565"/>
      <c r="DK87" s="565"/>
      <c r="DL87" s="565"/>
      <c r="DM87" s="565"/>
      <c r="DN87" s="565"/>
      <c r="DO87" s="565"/>
      <c r="DP87" s="565"/>
      <c r="DQ87" s="565"/>
      <c r="DR87" s="566"/>
      <c r="DS87" s="566"/>
      <c r="DT87" s="566"/>
      <c r="DU87" s="566"/>
      <c r="DV87" s="566"/>
      <c r="DW87" s="566"/>
      <c r="DX87" s="566"/>
      <c r="DY87" s="566"/>
      <c r="DZ87" s="566"/>
      <c r="EA87" s="566"/>
      <c r="EB87" s="566"/>
      <c r="EC87" s="566"/>
      <c r="ED87" s="566"/>
    </row>
    <row r="88" ht="12.75" customHeight="1">
      <c r="A88" s="1"/>
      <c r="B88" s="564"/>
      <c r="C88" s="189"/>
      <c r="D88" s="565"/>
      <c r="E88" s="565"/>
      <c r="F88" s="565"/>
      <c r="G88" s="565"/>
      <c r="H88" s="565"/>
      <c r="I88" s="565"/>
      <c r="J88" s="565"/>
      <c r="K88" s="565"/>
      <c r="L88" s="565"/>
      <c r="M88" s="565"/>
      <c r="N88" s="565"/>
      <c r="O88" s="565"/>
      <c r="P88" s="565"/>
      <c r="Q88" s="565"/>
      <c r="R88" s="565"/>
      <c r="S88" s="565"/>
      <c r="T88" s="565"/>
      <c r="U88" s="565"/>
      <c r="V88" s="565"/>
      <c r="W88" s="565"/>
      <c r="X88" s="565"/>
      <c r="Y88" s="565"/>
      <c r="Z88" s="565"/>
      <c r="AA88" s="565"/>
      <c r="AB88" s="565"/>
      <c r="AC88" s="565"/>
      <c r="AD88" s="565"/>
      <c r="AE88" s="565"/>
      <c r="AF88" s="565"/>
      <c r="AG88" s="565"/>
      <c r="AH88" s="565"/>
      <c r="AI88" s="565"/>
      <c r="AJ88" s="565"/>
      <c r="AK88" s="565"/>
      <c r="AL88" s="565"/>
      <c r="AM88" s="565"/>
      <c r="AN88" s="565"/>
      <c r="AO88" s="565"/>
      <c r="AP88" s="565"/>
      <c r="AQ88" s="565"/>
      <c r="AR88" s="565"/>
      <c r="AS88" s="565"/>
      <c r="AT88" s="565"/>
      <c r="AU88" s="565"/>
      <c r="AV88" s="565"/>
      <c r="AW88" s="565"/>
      <c r="AX88" s="565"/>
      <c r="AY88" s="565"/>
      <c r="AZ88" s="565"/>
      <c r="BA88" s="565"/>
      <c r="BB88" s="565"/>
      <c r="BC88" s="565"/>
      <c r="BD88" s="565"/>
      <c r="BE88" s="565"/>
      <c r="BF88" s="565"/>
      <c r="BG88" s="565"/>
      <c r="BH88" s="565"/>
      <c r="BI88" s="565"/>
      <c r="BJ88" s="565"/>
      <c r="BK88" s="565"/>
      <c r="BL88" s="565"/>
      <c r="BM88" s="565"/>
      <c r="BN88" s="565"/>
      <c r="BO88" s="565"/>
      <c r="BP88" s="565"/>
      <c r="BQ88" s="565"/>
      <c r="BR88" s="565"/>
      <c r="BS88" s="565"/>
      <c r="BT88" s="565"/>
      <c r="BU88" s="565"/>
      <c r="BV88" s="565"/>
      <c r="BW88" s="565"/>
      <c r="BX88" s="565"/>
      <c r="BY88" s="565"/>
      <c r="BZ88" s="565"/>
      <c r="CA88" s="565"/>
      <c r="CB88" s="565"/>
      <c r="CC88" s="565"/>
      <c r="CD88" s="565"/>
      <c r="CE88" s="565"/>
      <c r="CF88" s="565"/>
      <c r="CG88" s="565"/>
      <c r="CH88" s="565"/>
      <c r="CI88" s="565"/>
      <c r="CJ88" s="565"/>
      <c r="CK88" s="565"/>
      <c r="CL88" s="565"/>
      <c r="CM88" s="565"/>
      <c r="CN88" s="565"/>
      <c r="CO88" s="565"/>
      <c r="CP88" s="565"/>
      <c r="CQ88" s="565"/>
      <c r="CR88" s="565"/>
      <c r="CS88" s="565"/>
      <c r="CT88" s="565"/>
      <c r="CU88" s="565"/>
      <c r="CV88" s="565"/>
      <c r="CW88" s="565"/>
      <c r="CX88" s="565"/>
      <c r="CY88" s="565"/>
      <c r="CZ88" s="565"/>
      <c r="DA88" s="565"/>
      <c r="DB88" s="565"/>
      <c r="DC88" s="565"/>
      <c r="DD88" s="565"/>
      <c r="DE88" s="565"/>
      <c r="DF88" s="565"/>
      <c r="DG88" s="565"/>
      <c r="DH88" s="565"/>
      <c r="DI88" s="565"/>
      <c r="DJ88" s="565"/>
      <c r="DK88" s="565"/>
      <c r="DL88" s="565"/>
      <c r="DM88" s="565"/>
      <c r="DN88" s="565"/>
      <c r="DO88" s="565"/>
      <c r="DP88" s="565"/>
      <c r="DQ88" s="565"/>
      <c r="DR88" s="566"/>
      <c r="DS88" s="566"/>
      <c r="DT88" s="566"/>
      <c r="DU88" s="566"/>
      <c r="DV88" s="566"/>
      <c r="DW88" s="566"/>
      <c r="DX88" s="566"/>
      <c r="DY88" s="566"/>
      <c r="DZ88" s="566"/>
      <c r="EA88" s="566"/>
      <c r="EB88" s="566"/>
      <c r="EC88" s="566"/>
      <c r="ED88" s="566"/>
    </row>
    <row r="89" ht="12.75" customHeight="1">
      <c r="A89" s="1"/>
      <c r="B89" s="564"/>
      <c r="C89" s="189"/>
      <c r="D89" s="565"/>
      <c r="E89" s="565"/>
      <c r="F89" s="565"/>
      <c r="G89" s="565"/>
      <c r="H89" s="565"/>
      <c r="I89" s="565"/>
      <c r="J89" s="565"/>
      <c r="K89" s="565"/>
      <c r="L89" s="565"/>
      <c r="M89" s="565"/>
      <c r="N89" s="565"/>
      <c r="O89" s="565"/>
      <c r="P89" s="565"/>
      <c r="Q89" s="565"/>
      <c r="R89" s="565"/>
      <c r="S89" s="565"/>
      <c r="T89" s="565"/>
      <c r="U89" s="565"/>
      <c r="V89" s="565"/>
      <c r="W89" s="565"/>
      <c r="X89" s="565"/>
      <c r="Y89" s="565"/>
      <c r="Z89" s="565"/>
      <c r="AA89" s="565"/>
      <c r="AB89" s="565"/>
      <c r="AC89" s="565"/>
      <c r="AD89" s="565"/>
      <c r="AE89" s="565"/>
      <c r="AF89" s="565"/>
      <c r="AG89" s="565"/>
      <c r="AH89" s="565"/>
      <c r="AI89" s="565"/>
      <c r="AJ89" s="565"/>
      <c r="AK89" s="565"/>
      <c r="AL89" s="565"/>
      <c r="AM89" s="565"/>
      <c r="AN89" s="565"/>
      <c r="AO89" s="565"/>
      <c r="AP89" s="565"/>
      <c r="AQ89" s="565"/>
      <c r="AR89" s="565"/>
      <c r="AS89" s="565"/>
      <c r="AT89" s="565"/>
      <c r="AU89" s="565"/>
      <c r="AV89" s="565"/>
      <c r="AW89" s="565"/>
      <c r="AX89" s="565"/>
      <c r="AY89" s="565"/>
      <c r="AZ89" s="565"/>
      <c r="BA89" s="565"/>
      <c r="BB89" s="565"/>
      <c r="BC89" s="565"/>
      <c r="BD89" s="565"/>
      <c r="BE89" s="565"/>
      <c r="BF89" s="565"/>
      <c r="BG89" s="565"/>
      <c r="BH89" s="565"/>
      <c r="BI89" s="565"/>
      <c r="BJ89" s="565"/>
      <c r="BK89" s="565"/>
      <c r="BL89" s="565"/>
      <c r="BM89" s="565"/>
      <c r="BN89" s="565"/>
      <c r="BO89" s="565"/>
      <c r="BP89" s="565"/>
      <c r="BQ89" s="565"/>
      <c r="BR89" s="565"/>
      <c r="BS89" s="565"/>
      <c r="BT89" s="565"/>
      <c r="BU89" s="565"/>
      <c r="BV89" s="565"/>
      <c r="BW89" s="565"/>
      <c r="BX89" s="565"/>
      <c r="BY89" s="565"/>
      <c r="BZ89" s="565"/>
      <c r="CA89" s="565"/>
      <c r="CB89" s="565"/>
      <c r="CC89" s="565"/>
      <c r="CD89" s="565"/>
      <c r="CE89" s="565"/>
      <c r="CF89" s="565"/>
      <c r="CG89" s="565"/>
      <c r="CH89" s="565"/>
      <c r="CI89" s="565"/>
      <c r="CJ89" s="565"/>
      <c r="CK89" s="565"/>
      <c r="CL89" s="565"/>
      <c r="CM89" s="565"/>
      <c r="CN89" s="565"/>
      <c r="CO89" s="565"/>
      <c r="CP89" s="565"/>
      <c r="CQ89" s="565"/>
      <c r="CR89" s="565"/>
      <c r="CS89" s="565"/>
      <c r="CT89" s="565"/>
      <c r="CU89" s="565"/>
      <c r="CV89" s="565"/>
      <c r="CW89" s="565"/>
      <c r="CX89" s="565"/>
      <c r="CY89" s="565"/>
      <c r="CZ89" s="565"/>
      <c r="DA89" s="565"/>
      <c r="DB89" s="565"/>
      <c r="DC89" s="565"/>
      <c r="DD89" s="565"/>
      <c r="DE89" s="565"/>
      <c r="DF89" s="565"/>
      <c r="DG89" s="565"/>
      <c r="DH89" s="565"/>
      <c r="DI89" s="565"/>
      <c r="DJ89" s="565"/>
      <c r="DK89" s="565"/>
      <c r="DL89" s="565"/>
      <c r="DM89" s="565"/>
      <c r="DN89" s="565"/>
      <c r="DO89" s="565"/>
      <c r="DP89" s="565"/>
      <c r="DQ89" s="565"/>
      <c r="DR89" s="566"/>
      <c r="DS89" s="566"/>
      <c r="DT89" s="566"/>
      <c r="DU89" s="566"/>
      <c r="DV89" s="566"/>
      <c r="DW89" s="566"/>
      <c r="DX89" s="566"/>
      <c r="DY89" s="566"/>
      <c r="DZ89" s="566"/>
      <c r="EA89" s="566"/>
      <c r="EB89" s="566"/>
      <c r="EC89" s="566"/>
      <c r="ED89" s="566"/>
    </row>
    <row r="90" ht="12.75" customHeight="1">
      <c r="A90" s="1"/>
      <c r="B90" s="564"/>
      <c r="C90" s="189"/>
      <c r="D90" s="565"/>
      <c r="E90" s="565"/>
      <c r="F90" s="565"/>
      <c r="G90" s="565"/>
      <c r="H90" s="565"/>
      <c r="I90" s="565"/>
      <c r="J90" s="565"/>
      <c r="K90" s="565"/>
      <c r="L90" s="565"/>
      <c r="M90" s="565"/>
      <c r="N90" s="565"/>
      <c r="O90" s="565"/>
      <c r="P90" s="565"/>
      <c r="Q90" s="565"/>
      <c r="R90" s="565"/>
      <c r="S90" s="565"/>
      <c r="T90" s="565"/>
      <c r="U90" s="565"/>
      <c r="V90" s="565"/>
      <c r="W90" s="565"/>
      <c r="X90" s="565"/>
      <c r="Y90" s="565"/>
      <c r="Z90" s="565"/>
      <c r="AA90" s="565"/>
      <c r="AB90" s="565"/>
      <c r="AC90" s="565"/>
      <c r="AD90" s="565"/>
      <c r="AE90" s="565"/>
      <c r="AF90" s="565"/>
      <c r="AG90" s="565"/>
      <c r="AH90" s="565"/>
      <c r="AI90" s="565"/>
      <c r="AJ90" s="565"/>
      <c r="AK90" s="565"/>
      <c r="AL90" s="565"/>
      <c r="AM90" s="565"/>
      <c r="AN90" s="565"/>
      <c r="AO90" s="565"/>
      <c r="AP90" s="565"/>
      <c r="AQ90" s="565"/>
      <c r="AR90" s="565"/>
      <c r="AS90" s="565"/>
      <c r="AT90" s="565"/>
      <c r="AU90" s="565"/>
      <c r="AV90" s="565"/>
      <c r="AW90" s="565"/>
      <c r="AX90" s="565"/>
      <c r="AY90" s="565"/>
      <c r="AZ90" s="565"/>
      <c r="BA90" s="565"/>
      <c r="BB90" s="565"/>
      <c r="BC90" s="565"/>
      <c r="BD90" s="565"/>
      <c r="BE90" s="565"/>
      <c r="BF90" s="565"/>
      <c r="BG90" s="565"/>
      <c r="BH90" s="565"/>
      <c r="BI90" s="565"/>
      <c r="BJ90" s="565"/>
      <c r="BK90" s="565"/>
      <c r="BL90" s="565"/>
      <c r="BM90" s="565"/>
      <c r="BN90" s="565"/>
      <c r="BO90" s="565"/>
      <c r="BP90" s="565"/>
      <c r="BQ90" s="565"/>
      <c r="BR90" s="565"/>
      <c r="BS90" s="565"/>
      <c r="BT90" s="565"/>
      <c r="BU90" s="565"/>
      <c r="BV90" s="565"/>
      <c r="BW90" s="565"/>
      <c r="BX90" s="565"/>
      <c r="BY90" s="565"/>
      <c r="BZ90" s="565"/>
      <c r="CA90" s="565"/>
      <c r="CB90" s="565"/>
      <c r="CC90" s="565"/>
      <c r="CD90" s="565"/>
      <c r="CE90" s="565"/>
      <c r="CF90" s="565"/>
      <c r="CG90" s="565"/>
      <c r="CH90" s="565"/>
      <c r="CI90" s="565"/>
      <c r="CJ90" s="565"/>
      <c r="CK90" s="565"/>
      <c r="CL90" s="565"/>
      <c r="CM90" s="565"/>
      <c r="CN90" s="565"/>
      <c r="CO90" s="565"/>
      <c r="CP90" s="565"/>
      <c r="CQ90" s="565"/>
      <c r="CR90" s="565"/>
      <c r="CS90" s="565"/>
      <c r="CT90" s="565"/>
      <c r="CU90" s="565"/>
      <c r="CV90" s="565"/>
      <c r="CW90" s="565"/>
      <c r="CX90" s="565"/>
      <c r="CY90" s="565"/>
      <c r="CZ90" s="565"/>
      <c r="DA90" s="565"/>
      <c r="DB90" s="565"/>
      <c r="DC90" s="565"/>
      <c r="DD90" s="565"/>
      <c r="DE90" s="565"/>
      <c r="DF90" s="565"/>
      <c r="DG90" s="565"/>
      <c r="DH90" s="565"/>
      <c r="DI90" s="565"/>
      <c r="DJ90" s="565"/>
      <c r="DK90" s="565"/>
      <c r="DL90" s="565"/>
      <c r="DM90" s="565"/>
      <c r="DN90" s="565"/>
      <c r="DO90" s="565"/>
      <c r="DP90" s="565"/>
      <c r="DQ90" s="565"/>
      <c r="DR90" s="566"/>
      <c r="DS90" s="566"/>
      <c r="DT90" s="566"/>
      <c r="DU90" s="566"/>
      <c r="DV90" s="566"/>
      <c r="DW90" s="566"/>
      <c r="DX90" s="566"/>
      <c r="DY90" s="566"/>
      <c r="DZ90" s="566"/>
      <c r="EA90" s="566"/>
      <c r="EB90" s="566"/>
      <c r="EC90" s="566"/>
      <c r="ED90" s="566"/>
    </row>
    <row r="91" ht="12.75" customHeight="1">
      <c r="A91" s="1"/>
      <c r="B91" s="564"/>
      <c r="C91" s="189"/>
      <c r="D91" s="565"/>
      <c r="E91" s="565"/>
      <c r="F91" s="565"/>
      <c r="G91" s="565"/>
      <c r="H91" s="565"/>
      <c r="I91" s="565"/>
      <c r="J91" s="565"/>
      <c r="K91" s="565"/>
      <c r="L91" s="565"/>
      <c r="M91" s="565"/>
      <c r="N91" s="565"/>
      <c r="O91" s="565"/>
      <c r="P91" s="565"/>
      <c r="Q91" s="565"/>
      <c r="R91" s="565"/>
      <c r="S91" s="565"/>
      <c r="T91" s="565"/>
      <c r="U91" s="565"/>
      <c r="V91" s="565"/>
      <c r="W91" s="565"/>
      <c r="X91" s="565"/>
      <c r="Y91" s="565"/>
      <c r="Z91" s="565"/>
      <c r="AA91" s="565"/>
      <c r="AB91" s="565"/>
      <c r="AC91" s="565"/>
      <c r="AD91" s="565"/>
      <c r="AE91" s="565"/>
      <c r="AF91" s="565"/>
      <c r="AG91" s="565"/>
      <c r="AH91" s="565"/>
      <c r="AI91" s="565"/>
      <c r="AJ91" s="565"/>
      <c r="AK91" s="565"/>
      <c r="AL91" s="565"/>
      <c r="AM91" s="565"/>
      <c r="AN91" s="565"/>
      <c r="AO91" s="565"/>
      <c r="AP91" s="565"/>
      <c r="AQ91" s="565"/>
      <c r="AR91" s="565"/>
      <c r="AS91" s="565"/>
      <c r="AT91" s="565"/>
      <c r="AU91" s="565"/>
      <c r="AV91" s="565"/>
      <c r="AW91" s="565"/>
      <c r="AX91" s="565"/>
      <c r="AY91" s="565"/>
      <c r="AZ91" s="565"/>
      <c r="BA91" s="565"/>
      <c r="BB91" s="565"/>
      <c r="BC91" s="565"/>
      <c r="BD91" s="565"/>
      <c r="BE91" s="565"/>
      <c r="BF91" s="565"/>
      <c r="BG91" s="565"/>
      <c r="BH91" s="565"/>
      <c r="BI91" s="565"/>
      <c r="BJ91" s="565"/>
      <c r="BK91" s="565"/>
      <c r="BL91" s="565"/>
      <c r="BM91" s="565"/>
      <c r="BN91" s="565"/>
      <c r="BO91" s="565"/>
      <c r="BP91" s="565"/>
      <c r="BQ91" s="565"/>
      <c r="BR91" s="565"/>
      <c r="BS91" s="565"/>
      <c r="BT91" s="565"/>
      <c r="BU91" s="565"/>
      <c r="BV91" s="565"/>
      <c r="BW91" s="565"/>
      <c r="BX91" s="565"/>
      <c r="BY91" s="565"/>
      <c r="BZ91" s="565"/>
      <c r="CA91" s="565"/>
      <c r="CB91" s="565"/>
      <c r="CC91" s="565"/>
      <c r="CD91" s="565"/>
      <c r="CE91" s="565"/>
      <c r="CF91" s="565"/>
      <c r="CG91" s="565"/>
      <c r="CH91" s="565"/>
      <c r="CI91" s="565"/>
      <c r="CJ91" s="565"/>
      <c r="CK91" s="565"/>
      <c r="CL91" s="565"/>
      <c r="CM91" s="565"/>
      <c r="CN91" s="565"/>
      <c r="CO91" s="565"/>
      <c r="CP91" s="565"/>
      <c r="CQ91" s="565"/>
      <c r="CR91" s="565"/>
      <c r="CS91" s="565"/>
      <c r="CT91" s="565"/>
      <c r="CU91" s="565"/>
      <c r="CV91" s="565"/>
      <c r="CW91" s="565"/>
      <c r="CX91" s="565"/>
      <c r="CY91" s="565"/>
      <c r="CZ91" s="565"/>
      <c r="DA91" s="565"/>
      <c r="DB91" s="565"/>
      <c r="DC91" s="565"/>
      <c r="DD91" s="565"/>
      <c r="DE91" s="565"/>
      <c r="DF91" s="565"/>
      <c r="DG91" s="565"/>
      <c r="DH91" s="565"/>
      <c r="DI91" s="565"/>
      <c r="DJ91" s="565"/>
      <c r="DK91" s="565"/>
      <c r="DL91" s="565"/>
      <c r="DM91" s="565"/>
      <c r="DN91" s="565"/>
      <c r="DO91" s="565"/>
      <c r="DP91" s="565"/>
      <c r="DQ91" s="565"/>
      <c r="DR91" s="566"/>
      <c r="DS91" s="566"/>
      <c r="DT91" s="566"/>
      <c r="DU91" s="566"/>
      <c r="DV91" s="566"/>
      <c r="DW91" s="566"/>
      <c r="DX91" s="566"/>
      <c r="DY91" s="566"/>
      <c r="DZ91" s="566"/>
      <c r="EA91" s="566"/>
      <c r="EB91" s="566"/>
      <c r="EC91" s="566"/>
      <c r="ED91" s="566"/>
    </row>
    <row r="92" ht="12.75" customHeight="1">
      <c r="A92" s="1"/>
      <c r="B92" s="564"/>
      <c r="C92" s="189"/>
      <c r="D92" s="565"/>
      <c r="E92" s="565"/>
      <c r="F92" s="565"/>
      <c r="G92" s="565"/>
      <c r="H92" s="565"/>
      <c r="I92" s="565"/>
      <c r="J92" s="565"/>
      <c r="K92" s="565"/>
      <c r="L92" s="565"/>
      <c r="M92" s="565"/>
      <c r="N92" s="565"/>
      <c r="O92" s="565"/>
      <c r="P92" s="565"/>
      <c r="Q92" s="565"/>
      <c r="R92" s="565"/>
      <c r="S92" s="565"/>
      <c r="T92" s="565"/>
      <c r="U92" s="565"/>
      <c r="V92" s="565"/>
      <c r="W92" s="565"/>
      <c r="X92" s="565"/>
      <c r="Y92" s="565"/>
      <c r="Z92" s="565"/>
      <c r="AA92" s="565"/>
      <c r="AB92" s="565"/>
      <c r="AC92" s="565"/>
      <c r="AD92" s="565"/>
      <c r="AE92" s="565"/>
      <c r="AF92" s="565"/>
      <c r="AG92" s="565"/>
      <c r="AH92" s="565"/>
      <c r="AI92" s="565"/>
      <c r="AJ92" s="565"/>
      <c r="AK92" s="565"/>
      <c r="AL92" s="565"/>
      <c r="AM92" s="565"/>
      <c r="AN92" s="565"/>
      <c r="AO92" s="565"/>
      <c r="AP92" s="565"/>
      <c r="AQ92" s="565"/>
      <c r="AR92" s="565"/>
      <c r="AS92" s="565"/>
      <c r="AT92" s="565"/>
      <c r="AU92" s="565"/>
      <c r="AV92" s="565"/>
      <c r="AW92" s="565"/>
      <c r="AX92" s="565"/>
      <c r="AY92" s="565"/>
      <c r="AZ92" s="565"/>
      <c r="BA92" s="565"/>
      <c r="BB92" s="565"/>
      <c r="BC92" s="565"/>
      <c r="BD92" s="565"/>
      <c r="BE92" s="565"/>
      <c r="BF92" s="565"/>
      <c r="BG92" s="565"/>
      <c r="BH92" s="565"/>
      <c r="BI92" s="565"/>
      <c r="BJ92" s="565"/>
      <c r="BK92" s="565"/>
      <c r="BL92" s="565"/>
      <c r="BM92" s="565"/>
      <c r="BN92" s="565"/>
      <c r="BO92" s="565"/>
      <c r="BP92" s="565"/>
      <c r="BQ92" s="565"/>
      <c r="BR92" s="565"/>
      <c r="BS92" s="565"/>
      <c r="BT92" s="565"/>
      <c r="BU92" s="565"/>
      <c r="BV92" s="565"/>
      <c r="BW92" s="565"/>
      <c r="BX92" s="565"/>
      <c r="BY92" s="565"/>
      <c r="BZ92" s="565"/>
      <c r="CA92" s="565"/>
      <c r="CB92" s="565"/>
      <c r="CC92" s="565"/>
      <c r="CD92" s="565"/>
      <c r="CE92" s="565"/>
      <c r="CF92" s="565"/>
      <c r="CG92" s="565"/>
      <c r="CH92" s="565"/>
      <c r="CI92" s="565"/>
      <c r="CJ92" s="565"/>
      <c r="CK92" s="565"/>
      <c r="CL92" s="565"/>
      <c r="CM92" s="565"/>
      <c r="CN92" s="565"/>
      <c r="CO92" s="565"/>
      <c r="CP92" s="565"/>
      <c r="CQ92" s="565"/>
      <c r="CR92" s="565"/>
      <c r="CS92" s="565"/>
      <c r="CT92" s="565"/>
      <c r="CU92" s="565"/>
      <c r="CV92" s="565"/>
      <c r="CW92" s="565"/>
      <c r="CX92" s="565"/>
      <c r="CY92" s="565"/>
      <c r="CZ92" s="565"/>
      <c r="DA92" s="565"/>
      <c r="DB92" s="565"/>
      <c r="DC92" s="565"/>
      <c r="DD92" s="565"/>
      <c r="DE92" s="565"/>
      <c r="DF92" s="565"/>
      <c r="DG92" s="565"/>
      <c r="DH92" s="565"/>
      <c r="DI92" s="565"/>
      <c r="DJ92" s="565"/>
      <c r="DK92" s="565"/>
      <c r="DL92" s="565"/>
      <c r="DM92" s="565"/>
      <c r="DN92" s="565"/>
      <c r="DO92" s="565"/>
      <c r="DP92" s="565"/>
      <c r="DQ92" s="565"/>
      <c r="DR92" s="566"/>
      <c r="DS92" s="566"/>
      <c r="DT92" s="566"/>
      <c r="DU92" s="566"/>
      <c r="DV92" s="566"/>
      <c r="DW92" s="566"/>
      <c r="DX92" s="566"/>
      <c r="DY92" s="566"/>
      <c r="DZ92" s="566"/>
      <c r="EA92" s="566"/>
      <c r="EB92" s="566"/>
      <c r="EC92" s="566"/>
      <c r="ED92" s="566"/>
    </row>
    <row r="93" ht="12.75" customHeight="1">
      <c r="A93" s="1"/>
      <c r="B93" s="564"/>
      <c r="C93" s="189"/>
      <c r="D93" s="565"/>
      <c r="E93" s="565"/>
      <c r="F93" s="565"/>
      <c r="G93" s="565"/>
      <c r="H93" s="565"/>
      <c r="I93" s="565"/>
      <c r="J93" s="565"/>
      <c r="K93" s="565"/>
      <c r="L93" s="565"/>
      <c r="M93" s="565"/>
      <c r="N93" s="565"/>
      <c r="O93" s="565"/>
      <c r="P93" s="565"/>
      <c r="Q93" s="565"/>
      <c r="R93" s="565"/>
      <c r="S93" s="565"/>
      <c r="T93" s="565"/>
      <c r="U93" s="565"/>
      <c r="V93" s="565"/>
      <c r="W93" s="565"/>
      <c r="X93" s="565"/>
      <c r="Y93" s="565"/>
      <c r="Z93" s="565"/>
      <c r="AA93" s="565"/>
      <c r="AB93" s="565"/>
      <c r="AC93" s="565"/>
      <c r="AD93" s="565"/>
      <c r="AE93" s="565"/>
      <c r="AF93" s="565"/>
      <c r="AG93" s="565"/>
      <c r="AH93" s="565"/>
      <c r="AI93" s="565"/>
      <c r="AJ93" s="565"/>
      <c r="AK93" s="565"/>
      <c r="AL93" s="565"/>
      <c r="AM93" s="565"/>
      <c r="AN93" s="565"/>
      <c r="AO93" s="565"/>
      <c r="AP93" s="565"/>
      <c r="AQ93" s="565"/>
      <c r="AR93" s="565"/>
      <c r="AS93" s="565"/>
      <c r="AT93" s="565"/>
      <c r="AU93" s="565"/>
      <c r="AV93" s="565"/>
      <c r="AW93" s="565"/>
      <c r="AX93" s="565"/>
      <c r="AY93" s="565"/>
      <c r="AZ93" s="565"/>
      <c r="BA93" s="565"/>
      <c r="BB93" s="565"/>
      <c r="BC93" s="565"/>
      <c r="BD93" s="565"/>
      <c r="BE93" s="565"/>
      <c r="BF93" s="565"/>
      <c r="BG93" s="565"/>
      <c r="BH93" s="565"/>
      <c r="BI93" s="565"/>
      <c r="BJ93" s="565"/>
      <c r="BK93" s="565"/>
      <c r="BL93" s="565"/>
      <c r="BM93" s="565"/>
      <c r="BN93" s="565"/>
      <c r="BO93" s="565"/>
      <c r="BP93" s="565"/>
      <c r="BQ93" s="565"/>
      <c r="BR93" s="565"/>
      <c r="BS93" s="565"/>
      <c r="BT93" s="565"/>
      <c r="BU93" s="565"/>
      <c r="BV93" s="565"/>
      <c r="BW93" s="565"/>
      <c r="BX93" s="565"/>
      <c r="BY93" s="565"/>
      <c r="BZ93" s="565"/>
      <c r="CA93" s="565"/>
      <c r="CB93" s="565"/>
      <c r="CC93" s="565"/>
      <c r="CD93" s="565"/>
      <c r="CE93" s="565"/>
      <c r="CF93" s="565"/>
      <c r="CG93" s="565"/>
      <c r="CH93" s="565"/>
      <c r="CI93" s="565"/>
      <c r="CJ93" s="565"/>
      <c r="CK93" s="565"/>
      <c r="CL93" s="565"/>
      <c r="CM93" s="565"/>
      <c r="CN93" s="565"/>
      <c r="CO93" s="565"/>
      <c r="CP93" s="565"/>
      <c r="CQ93" s="565"/>
      <c r="CR93" s="565"/>
      <c r="CS93" s="565"/>
      <c r="CT93" s="565"/>
      <c r="CU93" s="565"/>
      <c r="CV93" s="565"/>
      <c r="CW93" s="565"/>
      <c r="CX93" s="565"/>
      <c r="CY93" s="565"/>
      <c r="CZ93" s="565"/>
      <c r="DA93" s="565"/>
      <c r="DB93" s="565"/>
      <c r="DC93" s="565"/>
      <c r="DD93" s="565"/>
      <c r="DE93" s="565"/>
      <c r="DF93" s="565"/>
      <c r="DG93" s="565"/>
      <c r="DH93" s="565"/>
      <c r="DI93" s="565"/>
      <c r="DJ93" s="565"/>
      <c r="DK93" s="565"/>
      <c r="DL93" s="565"/>
      <c r="DM93" s="565"/>
      <c r="DN93" s="565"/>
      <c r="DO93" s="565"/>
      <c r="DP93" s="565"/>
      <c r="DQ93" s="565"/>
      <c r="DR93" s="566"/>
      <c r="DS93" s="566"/>
      <c r="DT93" s="566"/>
      <c r="DU93" s="566"/>
      <c r="DV93" s="566"/>
      <c r="DW93" s="566"/>
      <c r="DX93" s="566"/>
      <c r="DY93" s="566"/>
      <c r="DZ93" s="566"/>
      <c r="EA93" s="566"/>
      <c r="EB93" s="566"/>
      <c r="EC93" s="566"/>
      <c r="ED93" s="566"/>
    </row>
    <row r="94" ht="12.75" customHeight="1">
      <c r="A94" s="1"/>
      <c r="B94" s="564"/>
      <c r="C94" s="189"/>
      <c r="D94" s="565"/>
      <c r="E94" s="565"/>
      <c r="F94" s="565"/>
      <c r="G94" s="565"/>
      <c r="H94" s="565"/>
      <c r="I94" s="565"/>
      <c r="J94" s="565"/>
      <c r="K94" s="565"/>
      <c r="L94" s="565"/>
      <c r="M94" s="565"/>
      <c r="N94" s="565"/>
      <c r="O94" s="565"/>
      <c r="P94" s="565"/>
      <c r="Q94" s="565"/>
      <c r="R94" s="565"/>
      <c r="S94" s="565"/>
      <c r="T94" s="565"/>
      <c r="U94" s="565"/>
      <c r="V94" s="565"/>
      <c r="W94" s="565"/>
      <c r="X94" s="565"/>
      <c r="Y94" s="565"/>
      <c r="Z94" s="565"/>
      <c r="AA94" s="565"/>
      <c r="AB94" s="565"/>
      <c r="AC94" s="565"/>
      <c r="AD94" s="565"/>
      <c r="AE94" s="565"/>
      <c r="AF94" s="565"/>
      <c r="AG94" s="565"/>
      <c r="AH94" s="565"/>
      <c r="AI94" s="565"/>
      <c r="AJ94" s="565"/>
      <c r="AK94" s="565"/>
      <c r="AL94" s="565"/>
      <c r="AM94" s="565"/>
      <c r="AN94" s="565"/>
      <c r="AO94" s="565"/>
      <c r="AP94" s="565"/>
      <c r="AQ94" s="565"/>
      <c r="AR94" s="565"/>
      <c r="AS94" s="565"/>
      <c r="AT94" s="565"/>
      <c r="AU94" s="565"/>
      <c r="AV94" s="565"/>
      <c r="AW94" s="565"/>
      <c r="AX94" s="565"/>
      <c r="AY94" s="565"/>
      <c r="AZ94" s="565"/>
      <c r="BA94" s="565"/>
      <c r="BB94" s="565"/>
      <c r="BC94" s="565"/>
      <c r="BD94" s="565"/>
      <c r="BE94" s="565"/>
      <c r="BF94" s="565"/>
      <c r="BG94" s="565"/>
      <c r="BH94" s="565"/>
      <c r="BI94" s="565"/>
      <c r="BJ94" s="565"/>
      <c r="BK94" s="565"/>
      <c r="BL94" s="565"/>
      <c r="BM94" s="565"/>
      <c r="BN94" s="565"/>
      <c r="BO94" s="565"/>
      <c r="BP94" s="565"/>
      <c r="BQ94" s="565"/>
      <c r="BR94" s="565"/>
      <c r="BS94" s="565"/>
      <c r="BT94" s="565"/>
      <c r="BU94" s="565"/>
      <c r="BV94" s="565"/>
      <c r="BW94" s="565"/>
      <c r="BX94" s="565"/>
      <c r="BY94" s="565"/>
      <c r="BZ94" s="565"/>
      <c r="CA94" s="565"/>
      <c r="CB94" s="565"/>
      <c r="CC94" s="565"/>
      <c r="CD94" s="565"/>
      <c r="CE94" s="565"/>
      <c r="CF94" s="565"/>
      <c r="CG94" s="565"/>
      <c r="CH94" s="565"/>
      <c r="CI94" s="565"/>
      <c r="CJ94" s="565"/>
      <c r="CK94" s="565"/>
      <c r="CL94" s="565"/>
      <c r="CM94" s="565"/>
      <c r="CN94" s="565"/>
      <c r="CO94" s="565"/>
      <c r="CP94" s="565"/>
      <c r="CQ94" s="565"/>
      <c r="CR94" s="565"/>
      <c r="CS94" s="565"/>
      <c r="CT94" s="565"/>
      <c r="CU94" s="565"/>
      <c r="CV94" s="565"/>
      <c r="CW94" s="565"/>
      <c r="CX94" s="565"/>
      <c r="CY94" s="565"/>
      <c r="CZ94" s="565"/>
      <c r="DA94" s="565"/>
      <c r="DB94" s="565"/>
      <c r="DC94" s="565"/>
      <c r="DD94" s="565"/>
      <c r="DE94" s="565"/>
      <c r="DF94" s="565"/>
      <c r="DG94" s="565"/>
      <c r="DH94" s="565"/>
      <c r="DI94" s="565"/>
      <c r="DJ94" s="565"/>
      <c r="DK94" s="565"/>
      <c r="DL94" s="565"/>
      <c r="DM94" s="565"/>
      <c r="DN94" s="565"/>
      <c r="DO94" s="565"/>
      <c r="DP94" s="565"/>
      <c r="DQ94" s="565"/>
      <c r="DR94" s="566"/>
      <c r="DS94" s="566"/>
      <c r="DT94" s="566"/>
      <c r="DU94" s="566"/>
      <c r="DV94" s="566"/>
      <c r="DW94" s="566"/>
      <c r="DX94" s="566"/>
      <c r="DY94" s="566"/>
      <c r="DZ94" s="566"/>
      <c r="EA94" s="566"/>
      <c r="EB94" s="566"/>
      <c r="EC94" s="566"/>
      <c r="ED94" s="566"/>
    </row>
    <row r="95" ht="12.75" customHeight="1">
      <c r="A95" s="1"/>
      <c r="B95" s="564"/>
      <c r="C95" s="189"/>
      <c r="D95" s="565"/>
      <c r="E95" s="565"/>
      <c r="F95" s="565"/>
      <c r="G95" s="565"/>
      <c r="H95" s="565"/>
      <c r="I95" s="565"/>
      <c r="J95" s="565"/>
      <c r="K95" s="565"/>
      <c r="L95" s="565"/>
      <c r="M95" s="565"/>
      <c r="N95" s="565"/>
      <c r="O95" s="565"/>
      <c r="P95" s="565"/>
      <c r="Q95" s="565"/>
      <c r="R95" s="565"/>
      <c r="S95" s="565"/>
      <c r="T95" s="565"/>
      <c r="U95" s="565"/>
      <c r="V95" s="565"/>
      <c r="W95" s="565"/>
      <c r="X95" s="565"/>
      <c r="Y95" s="565"/>
      <c r="Z95" s="565"/>
      <c r="AA95" s="565"/>
      <c r="AB95" s="565"/>
      <c r="AC95" s="565"/>
      <c r="AD95" s="565"/>
      <c r="AE95" s="565"/>
      <c r="AF95" s="565"/>
      <c r="AG95" s="565"/>
      <c r="AH95" s="565"/>
      <c r="AI95" s="565"/>
      <c r="AJ95" s="565"/>
      <c r="AK95" s="565"/>
      <c r="AL95" s="565"/>
      <c r="AM95" s="565"/>
      <c r="AN95" s="565"/>
      <c r="AO95" s="565"/>
      <c r="AP95" s="565"/>
      <c r="AQ95" s="565"/>
      <c r="AR95" s="565"/>
      <c r="AS95" s="565"/>
      <c r="AT95" s="565"/>
      <c r="AU95" s="565"/>
      <c r="AV95" s="565"/>
      <c r="AW95" s="565"/>
      <c r="AX95" s="565"/>
      <c r="AY95" s="565"/>
      <c r="AZ95" s="565"/>
      <c r="BA95" s="565"/>
      <c r="BB95" s="565"/>
      <c r="BC95" s="565"/>
      <c r="BD95" s="565"/>
      <c r="BE95" s="565"/>
      <c r="BF95" s="565"/>
      <c r="BG95" s="565"/>
      <c r="BH95" s="565"/>
      <c r="BI95" s="565"/>
      <c r="BJ95" s="565"/>
      <c r="BK95" s="565"/>
      <c r="BL95" s="565"/>
      <c r="BM95" s="565"/>
      <c r="BN95" s="565"/>
      <c r="BO95" s="565"/>
      <c r="BP95" s="565"/>
      <c r="BQ95" s="565"/>
      <c r="BR95" s="565"/>
      <c r="BS95" s="565"/>
      <c r="BT95" s="565"/>
      <c r="BU95" s="565"/>
      <c r="BV95" s="565"/>
      <c r="BW95" s="565"/>
      <c r="BX95" s="565"/>
      <c r="BY95" s="565"/>
      <c r="BZ95" s="565"/>
      <c r="CA95" s="565"/>
      <c r="CB95" s="565"/>
      <c r="CC95" s="565"/>
      <c r="CD95" s="565"/>
      <c r="CE95" s="565"/>
      <c r="CF95" s="565"/>
      <c r="CG95" s="565"/>
      <c r="CH95" s="565"/>
      <c r="CI95" s="565"/>
      <c r="CJ95" s="565"/>
      <c r="CK95" s="565"/>
      <c r="CL95" s="565"/>
      <c r="CM95" s="565"/>
      <c r="CN95" s="565"/>
      <c r="CO95" s="565"/>
      <c r="CP95" s="565"/>
      <c r="CQ95" s="565"/>
      <c r="CR95" s="565"/>
      <c r="CS95" s="565"/>
      <c r="CT95" s="565"/>
      <c r="CU95" s="565"/>
      <c r="CV95" s="565"/>
      <c r="CW95" s="565"/>
      <c r="CX95" s="565"/>
      <c r="CY95" s="565"/>
      <c r="CZ95" s="565"/>
      <c r="DA95" s="565"/>
      <c r="DB95" s="565"/>
      <c r="DC95" s="565"/>
      <c r="DD95" s="565"/>
      <c r="DE95" s="565"/>
      <c r="DF95" s="565"/>
      <c r="DG95" s="565"/>
      <c r="DH95" s="565"/>
      <c r="DI95" s="565"/>
      <c r="DJ95" s="565"/>
      <c r="DK95" s="565"/>
      <c r="DL95" s="565"/>
      <c r="DM95" s="565"/>
      <c r="DN95" s="565"/>
      <c r="DO95" s="565"/>
      <c r="DP95" s="565"/>
      <c r="DQ95" s="565"/>
      <c r="DR95" s="566"/>
      <c r="DS95" s="566"/>
      <c r="DT95" s="566"/>
      <c r="DU95" s="566"/>
      <c r="DV95" s="566"/>
      <c r="DW95" s="566"/>
      <c r="DX95" s="566"/>
      <c r="DY95" s="566"/>
      <c r="DZ95" s="566"/>
      <c r="EA95" s="566"/>
      <c r="EB95" s="566"/>
      <c r="EC95" s="566"/>
      <c r="ED95" s="566"/>
    </row>
    <row r="96" ht="12.75" customHeight="1">
      <c r="A96" s="1"/>
      <c r="B96" s="564"/>
      <c r="C96" s="189"/>
      <c r="D96" s="565"/>
      <c r="E96" s="565"/>
      <c r="F96" s="565"/>
      <c r="G96" s="565"/>
      <c r="H96" s="565"/>
      <c r="I96" s="565"/>
      <c r="J96" s="565"/>
      <c r="K96" s="565"/>
      <c r="L96" s="565"/>
      <c r="M96" s="565"/>
      <c r="N96" s="565"/>
      <c r="O96" s="565"/>
      <c r="P96" s="565"/>
      <c r="Q96" s="565"/>
      <c r="R96" s="565"/>
      <c r="S96" s="565"/>
      <c r="T96" s="565"/>
      <c r="U96" s="565"/>
      <c r="V96" s="565"/>
      <c r="W96" s="565"/>
      <c r="X96" s="565"/>
      <c r="Y96" s="565"/>
      <c r="Z96" s="565"/>
      <c r="AA96" s="565"/>
      <c r="AB96" s="565"/>
      <c r="AC96" s="565"/>
      <c r="AD96" s="565"/>
      <c r="AE96" s="565"/>
      <c r="AF96" s="565"/>
      <c r="AG96" s="565"/>
      <c r="AH96" s="565"/>
      <c r="AI96" s="565"/>
      <c r="AJ96" s="565"/>
      <c r="AK96" s="565"/>
      <c r="AL96" s="565"/>
      <c r="AM96" s="565"/>
      <c r="AN96" s="565"/>
      <c r="AO96" s="565"/>
      <c r="AP96" s="565"/>
      <c r="AQ96" s="565"/>
      <c r="AR96" s="565"/>
      <c r="AS96" s="565"/>
      <c r="AT96" s="565"/>
      <c r="AU96" s="565"/>
      <c r="AV96" s="565"/>
      <c r="AW96" s="565"/>
      <c r="AX96" s="565"/>
      <c r="AY96" s="565"/>
      <c r="AZ96" s="565"/>
      <c r="BA96" s="565"/>
      <c r="BB96" s="565"/>
      <c r="BC96" s="565"/>
      <c r="BD96" s="565"/>
      <c r="BE96" s="565"/>
      <c r="BF96" s="565"/>
      <c r="BG96" s="565"/>
      <c r="BH96" s="565"/>
      <c r="BI96" s="565"/>
      <c r="BJ96" s="565"/>
      <c r="BK96" s="565"/>
      <c r="BL96" s="565"/>
      <c r="BM96" s="565"/>
      <c r="BN96" s="565"/>
      <c r="BO96" s="565"/>
      <c r="BP96" s="565"/>
      <c r="BQ96" s="565"/>
      <c r="BR96" s="565"/>
      <c r="BS96" s="565"/>
      <c r="BT96" s="565"/>
      <c r="BU96" s="565"/>
      <c r="BV96" s="565"/>
      <c r="BW96" s="565"/>
      <c r="BX96" s="565"/>
      <c r="BY96" s="565"/>
      <c r="BZ96" s="565"/>
      <c r="CA96" s="565"/>
      <c r="CB96" s="565"/>
      <c r="CC96" s="565"/>
      <c r="CD96" s="565"/>
      <c r="CE96" s="565"/>
      <c r="CF96" s="565"/>
      <c r="CG96" s="565"/>
      <c r="CH96" s="565"/>
      <c r="CI96" s="565"/>
      <c r="CJ96" s="565"/>
      <c r="CK96" s="565"/>
      <c r="CL96" s="565"/>
      <c r="CM96" s="565"/>
      <c r="CN96" s="565"/>
      <c r="CO96" s="565"/>
      <c r="CP96" s="565"/>
      <c r="CQ96" s="565"/>
      <c r="CR96" s="565"/>
      <c r="CS96" s="565"/>
      <c r="CT96" s="565"/>
      <c r="CU96" s="565"/>
      <c r="CV96" s="565"/>
      <c r="CW96" s="565"/>
      <c r="CX96" s="565"/>
      <c r="CY96" s="565"/>
      <c r="CZ96" s="565"/>
      <c r="DA96" s="565"/>
      <c r="DB96" s="565"/>
      <c r="DC96" s="565"/>
      <c r="DD96" s="565"/>
      <c r="DE96" s="565"/>
      <c r="DF96" s="565"/>
      <c r="DG96" s="565"/>
      <c r="DH96" s="565"/>
      <c r="DI96" s="565"/>
      <c r="DJ96" s="565"/>
      <c r="DK96" s="565"/>
      <c r="DL96" s="565"/>
      <c r="DM96" s="565"/>
      <c r="DN96" s="565"/>
      <c r="DO96" s="565"/>
      <c r="DP96" s="565"/>
      <c r="DQ96" s="565"/>
      <c r="DR96" s="566"/>
      <c r="DS96" s="566"/>
      <c r="DT96" s="566"/>
      <c r="DU96" s="566"/>
      <c r="DV96" s="566"/>
      <c r="DW96" s="566"/>
      <c r="DX96" s="566"/>
      <c r="DY96" s="566"/>
      <c r="DZ96" s="566"/>
      <c r="EA96" s="566"/>
      <c r="EB96" s="566"/>
      <c r="EC96" s="566"/>
      <c r="ED96" s="566"/>
    </row>
    <row r="97" ht="12.75" customHeight="1">
      <c r="A97" s="1"/>
      <c r="B97" s="564"/>
      <c r="C97" s="189"/>
      <c r="D97" s="565"/>
      <c r="E97" s="565"/>
      <c r="F97" s="565"/>
      <c r="G97" s="565"/>
      <c r="H97" s="565"/>
      <c r="I97" s="565"/>
      <c r="J97" s="565"/>
      <c r="K97" s="565"/>
      <c r="L97" s="565"/>
      <c r="M97" s="565"/>
      <c r="N97" s="565"/>
      <c r="O97" s="565"/>
      <c r="P97" s="565"/>
      <c r="Q97" s="565"/>
      <c r="R97" s="565"/>
      <c r="S97" s="565"/>
      <c r="T97" s="565"/>
      <c r="U97" s="565"/>
      <c r="V97" s="565"/>
      <c r="W97" s="565"/>
      <c r="X97" s="565"/>
      <c r="Y97" s="565"/>
      <c r="Z97" s="565"/>
      <c r="AA97" s="565"/>
      <c r="AB97" s="565"/>
      <c r="AC97" s="565"/>
      <c r="AD97" s="565"/>
      <c r="AE97" s="565"/>
      <c r="AF97" s="565"/>
      <c r="AG97" s="565"/>
      <c r="AH97" s="565"/>
      <c r="AI97" s="565"/>
      <c r="AJ97" s="565"/>
      <c r="AK97" s="565"/>
      <c r="AL97" s="565"/>
      <c r="AM97" s="565"/>
      <c r="AN97" s="565"/>
      <c r="AO97" s="565"/>
      <c r="AP97" s="565"/>
      <c r="AQ97" s="565"/>
      <c r="AR97" s="565"/>
      <c r="AS97" s="565"/>
      <c r="AT97" s="565"/>
      <c r="AU97" s="565"/>
      <c r="AV97" s="565"/>
      <c r="AW97" s="565"/>
      <c r="AX97" s="565"/>
      <c r="AY97" s="565"/>
      <c r="AZ97" s="565"/>
      <c r="BA97" s="565"/>
      <c r="BB97" s="565"/>
      <c r="BC97" s="565"/>
      <c r="BD97" s="565"/>
      <c r="BE97" s="565"/>
      <c r="BF97" s="565"/>
      <c r="BG97" s="565"/>
      <c r="BH97" s="565"/>
      <c r="BI97" s="565"/>
      <c r="BJ97" s="565"/>
      <c r="BK97" s="565"/>
      <c r="BL97" s="565"/>
      <c r="BM97" s="565"/>
      <c r="BN97" s="565"/>
      <c r="BO97" s="565"/>
      <c r="BP97" s="565"/>
      <c r="BQ97" s="565"/>
      <c r="BR97" s="565"/>
      <c r="BS97" s="565"/>
      <c r="BT97" s="565"/>
      <c r="BU97" s="565"/>
      <c r="BV97" s="565"/>
      <c r="BW97" s="565"/>
      <c r="BX97" s="565"/>
      <c r="BY97" s="565"/>
      <c r="BZ97" s="565"/>
      <c r="CA97" s="565"/>
      <c r="CB97" s="565"/>
      <c r="CC97" s="565"/>
      <c r="CD97" s="565"/>
      <c r="CE97" s="565"/>
      <c r="CF97" s="565"/>
      <c r="CG97" s="565"/>
      <c r="CH97" s="565"/>
      <c r="CI97" s="565"/>
      <c r="CJ97" s="565"/>
      <c r="CK97" s="565"/>
      <c r="CL97" s="565"/>
      <c r="CM97" s="565"/>
      <c r="CN97" s="565"/>
      <c r="CO97" s="565"/>
      <c r="CP97" s="565"/>
      <c r="CQ97" s="565"/>
      <c r="CR97" s="565"/>
      <c r="CS97" s="565"/>
      <c r="CT97" s="565"/>
      <c r="CU97" s="565"/>
      <c r="CV97" s="565"/>
      <c r="CW97" s="565"/>
      <c r="CX97" s="565"/>
      <c r="CY97" s="565"/>
      <c r="CZ97" s="565"/>
      <c r="DA97" s="565"/>
      <c r="DB97" s="565"/>
      <c r="DC97" s="565"/>
      <c r="DD97" s="565"/>
      <c r="DE97" s="565"/>
      <c r="DF97" s="565"/>
      <c r="DG97" s="565"/>
      <c r="DH97" s="565"/>
      <c r="DI97" s="565"/>
      <c r="DJ97" s="565"/>
      <c r="DK97" s="565"/>
      <c r="DL97" s="565"/>
      <c r="DM97" s="565"/>
      <c r="DN97" s="565"/>
      <c r="DO97" s="565"/>
      <c r="DP97" s="565"/>
      <c r="DQ97" s="565"/>
      <c r="DR97" s="566"/>
      <c r="DS97" s="566"/>
      <c r="DT97" s="566"/>
      <c r="DU97" s="566"/>
      <c r="DV97" s="566"/>
      <c r="DW97" s="566"/>
      <c r="DX97" s="566"/>
      <c r="DY97" s="566"/>
      <c r="DZ97" s="566"/>
      <c r="EA97" s="566"/>
      <c r="EB97" s="566"/>
      <c r="EC97" s="566"/>
      <c r="ED97" s="566"/>
    </row>
    <row r="98" ht="12.75" customHeight="1">
      <c r="A98" s="1"/>
      <c r="B98" s="564"/>
      <c r="C98" s="189"/>
      <c r="D98" s="565"/>
      <c r="E98" s="565"/>
      <c r="F98" s="565"/>
      <c r="G98" s="565"/>
      <c r="H98" s="565"/>
      <c r="I98" s="565"/>
      <c r="J98" s="565"/>
      <c r="K98" s="565"/>
      <c r="L98" s="565"/>
      <c r="M98" s="565"/>
      <c r="N98" s="565"/>
      <c r="O98" s="565"/>
      <c r="P98" s="565"/>
      <c r="Q98" s="565"/>
      <c r="R98" s="565"/>
      <c r="S98" s="565"/>
      <c r="T98" s="565"/>
      <c r="U98" s="565"/>
      <c r="V98" s="565"/>
      <c r="W98" s="565"/>
      <c r="X98" s="565"/>
      <c r="Y98" s="565"/>
      <c r="Z98" s="565"/>
      <c r="AA98" s="565"/>
      <c r="AB98" s="565"/>
      <c r="AC98" s="565"/>
      <c r="AD98" s="565"/>
      <c r="AE98" s="565"/>
      <c r="AF98" s="565"/>
      <c r="AG98" s="565"/>
      <c r="AH98" s="565"/>
      <c r="AI98" s="565"/>
      <c r="AJ98" s="565"/>
      <c r="AK98" s="565"/>
      <c r="AL98" s="565"/>
      <c r="AM98" s="565"/>
      <c r="AN98" s="565"/>
      <c r="AO98" s="565"/>
      <c r="AP98" s="565"/>
      <c r="AQ98" s="565"/>
      <c r="AR98" s="565"/>
      <c r="AS98" s="565"/>
      <c r="AT98" s="565"/>
      <c r="AU98" s="565"/>
      <c r="AV98" s="565"/>
      <c r="AW98" s="565"/>
      <c r="AX98" s="565"/>
      <c r="AY98" s="565"/>
      <c r="AZ98" s="565"/>
      <c r="BA98" s="565"/>
      <c r="BB98" s="565"/>
      <c r="BC98" s="565"/>
      <c r="BD98" s="565"/>
      <c r="BE98" s="565"/>
      <c r="BF98" s="565"/>
      <c r="BG98" s="565"/>
      <c r="BH98" s="565"/>
      <c r="BI98" s="565"/>
      <c r="BJ98" s="565"/>
      <c r="BK98" s="565"/>
      <c r="BL98" s="565"/>
      <c r="BM98" s="565"/>
      <c r="BN98" s="565"/>
      <c r="BO98" s="565"/>
      <c r="BP98" s="565"/>
      <c r="BQ98" s="565"/>
      <c r="BR98" s="565"/>
      <c r="BS98" s="565"/>
      <c r="BT98" s="565"/>
      <c r="BU98" s="565"/>
      <c r="BV98" s="565"/>
      <c r="BW98" s="565"/>
      <c r="BX98" s="565"/>
      <c r="BY98" s="565"/>
      <c r="BZ98" s="565"/>
      <c r="CA98" s="565"/>
      <c r="CB98" s="565"/>
      <c r="CC98" s="565"/>
      <c r="CD98" s="565"/>
      <c r="CE98" s="565"/>
      <c r="CF98" s="565"/>
      <c r="CG98" s="565"/>
      <c r="CH98" s="565"/>
      <c r="CI98" s="565"/>
      <c r="CJ98" s="565"/>
      <c r="CK98" s="565"/>
      <c r="CL98" s="565"/>
      <c r="CM98" s="565"/>
      <c r="CN98" s="565"/>
      <c r="CO98" s="565"/>
      <c r="CP98" s="565"/>
      <c r="CQ98" s="565"/>
      <c r="CR98" s="565"/>
      <c r="CS98" s="565"/>
      <c r="CT98" s="565"/>
      <c r="CU98" s="565"/>
      <c r="CV98" s="565"/>
      <c r="CW98" s="565"/>
      <c r="CX98" s="565"/>
      <c r="CY98" s="565"/>
      <c r="CZ98" s="565"/>
      <c r="DA98" s="565"/>
      <c r="DB98" s="565"/>
      <c r="DC98" s="565"/>
      <c r="DD98" s="565"/>
      <c r="DE98" s="565"/>
      <c r="DF98" s="565"/>
      <c r="DG98" s="565"/>
      <c r="DH98" s="565"/>
      <c r="DI98" s="565"/>
      <c r="DJ98" s="565"/>
      <c r="DK98" s="565"/>
      <c r="DL98" s="565"/>
      <c r="DM98" s="565"/>
      <c r="DN98" s="565"/>
      <c r="DO98" s="565"/>
      <c r="DP98" s="565"/>
      <c r="DQ98" s="565"/>
      <c r="DR98" s="566"/>
      <c r="DS98" s="566"/>
      <c r="DT98" s="566"/>
      <c r="DU98" s="566"/>
      <c r="DV98" s="566"/>
      <c r="DW98" s="566"/>
      <c r="DX98" s="566"/>
      <c r="DY98" s="566"/>
      <c r="DZ98" s="566"/>
      <c r="EA98" s="566"/>
      <c r="EB98" s="566"/>
      <c r="EC98" s="566"/>
      <c r="ED98" s="566"/>
    </row>
    <row r="99" ht="12.75" customHeight="1">
      <c r="A99" s="1"/>
      <c r="B99" s="564"/>
      <c r="C99" s="189"/>
      <c r="D99" s="565"/>
      <c r="E99" s="565"/>
      <c r="F99" s="565"/>
      <c r="G99" s="565"/>
      <c r="H99" s="565"/>
      <c r="I99" s="565"/>
      <c r="J99" s="565"/>
      <c r="K99" s="565"/>
      <c r="L99" s="565"/>
      <c r="M99" s="565"/>
      <c r="N99" s="565"/>
      <c r="O99" s="565"/>
      <c r="P99" s="565"/>
      <c r="Q99" s="565"/>
      <c r="R99" s="565"/>
      <c r="S99" s="565"/>
      <c r="T99" s="565"/>
      <c r="U99" s="565"/>
      <c r="V99" s="565"/>
      <c r="W99" s="565"/>
      <c r="X99" s="565"/>
      <c r="Y99" s="565"/>
      <c r="Z99" s="565"/>
      <c r="AA99" s="565"/>
      <c r="AB99" s="565"/>
      <c r="AC99" s="565"/>
      <c r="AD99" s="565"/>
      <c r="AE99" s="565"/>
      <c r="AF99" s="565"/>
      <c r="AG99" s="565"/>
      <c r="AH99" s="565"/>
      <c r="AI99" s="565"/>
      <c r="AJ99" s="565"/>
      <c r="AK99" s="565"/>
      <c r="AL99" s="565"/>
      <c r="AM99" s="565"/>
      <c r="AN99" s="565"/>
      <c r="AO99" s="565"/>
      <c r="AP99" s="565"/>
      <c r="AQ99" s="565"/>
      <c r="AR99" s="565"/>
      <c r="AS99" s="565"/>
      <c r="AT99" s="565"/>
      <c r="AU99" s="565"/>
      <c r="AV99" s="565"/>
      <c r="AW99" s="565"/>
      <c r="AX99" s="565"/>
      <c r="AY99" s="565"/>
      <c r="AZ99" s="565"/>
      <c r="BA99" s="565"/>
      <c r="BB99" s="565"/>
      <c r="BC99" s="565"/>
      <c r="BD99" s="565"/>
      <c r="BE99" s="565"/>
      <c r="BF99" s="565"/>
      <c r="BG99" s="565"/>
      <c r="BH99" s="565"/>
      <c r="BI99" s="565"/>
      <c r="BJ99" s="565"/>
      <c r="BK99" s="565"/>
      <c r="BL99" s="565"/>
      <c r="BM99" s="565"/>
      <c r="BN99" s="565"/>
      <c r="BO99" s="565"/>
      <c r="BP99" s="565"/>
      <c r="BQ99" s="565"/>
      <c r="BR99" s="565"/>
      <c r="BS99" s="565"/>
      <c r="BT99" s="565"/>
      <c r="BU99" s="565"/>
      <c r="BV99" s="565"/>
      <c r="BW99" s="565"/>
      <c r="BX99" s="565"/>
      <c r="BY99" s="565"/>
      <c r="BZ99" s="565"/>
      <c r="CA99" s="565"/>
      <c r="CB99" s="565"/>
      <c r="CC99" s="565"/>
      <c r="CD99" s="565"/>
      <c r="CE99" s="565"/>
      <c r="CF99" s="565"/>
      <c r="CG99" s="565"/>
      <c r="CH99" s="565"/>
      <c r="CI99" s="565"/>
      <c r="CJ99" s="565"/>
      <c r="CK99" s="565"/>
      <c r="CL99" s="565"/>
      <c r="CM99" s="565"/>
      <c r="CN99" s="565"/>
      <c r="CO99" s="565"/>
      <c r="CP99" s="565"/>
      <c r="CQ99" s="565"/>
      <c r="CR99" s="565"/>
      <c r="CS99" s="565"/>
      <c r="CT99" s="565"/>
      <c r="CU99" s="565"/>
      <c r="CV99" s="565"/>
      <c r="CW99" s="565"/>
      <c r="CX99" s="565"/>
      <c r="CY99" s="565"/>
      <c r="CZ99" s="565"/>
      <c r="DA99" s="565"/>
      <c r="DB99" s="565"/>
      <c r="DC99" s="565"/>
      <c r="DD99" s="565"/>
      <c r="DE99" s="565"/>
      <c r="DF99" s="565"/>
      <c r="DG99" s="565"/>
      <c r="DH99" s="565"/>
      <c r="DI99" s="565"/>
      <c r="DJ99" s="565"/>
      <c r="DK99" s="565"/>
      <c r="DL99" s="565"/>
      <c r="DM99" s="565"/>
      <c r="DN99" s="565"/>
      <c r="DO99" s="565"/>
      <c r="DP99" s="565"/>
      <c r="DQ99" s="565"/>
      <c r="DR99" s="566"/>
      <c r="DS99" s="566"/>
      <c r="DT99" s="566"/>
      <c r="DU99" s="566"/>
      <c r="DV99" s="566"/>
      <c r="DW99" s="566"/>
      <c r="DX99" s="566"/>
      <c r="DY99" s="566"/>
      <c r="DZ99" s="566"/>
      <c r="EA99" s="566"/>
      <c r="EB99" s="566"/>
      <c r="EC99" s="566"/>
      <c r="ED99" s="566"/>
    </row>
    <row r="100" ht="12.75" customHeight="1">
      <c r="A100" s="1"/>
      <c r="B100" s="569"/>
      <c r="C100" s="570"/>
      <c r="D100" s="571"/>
      <c r="E100" s="571"/>
      <c r="F100" s="571"/>
      <c r="G100" s="571"/>
      <c r="H100" s="571"/>
      <c r="I100" s="571"/>
      <c r="J100" s="571"/>
      <c r="K100" s="571"/>
      <c r="L100" s="571"/>
      <c r="M100" s="571"/>
      <c r="N100" s="571"/>
      <c r="O100" s="571"/>
      <c r="P100" s="571"/>
      <c r="Q100" s="571"/>
      <c r="R100" s="571"/>
      <c r="S100" s="571"/>
      <c r="T100" s="571"/>
      <c r="U100" s="571"/>
      <c r="V100" s="571"/>
      <c r="W100" s="571"/>
      <c r="X100" s="571"/>
      <c r="Y100" s="571"/>
      <c r="Z100" s="571"/>
      <c r="AA100" s="571"/>
      <c r="AB100" s="571"/>
      <c r="AC100" s="571"/>
      <c r="AD100" s="571"/>
      <c r="AE100" s="571"/>
      <c r="AF100" s="571"/>
      <c r="AG100" s="571"/>
      <c r="AH100" s="571"/>
      <c r="AI100" s="571"/>
      <c r="AJ100" s="571"/>
      <c r="AK100" s="571"/>
      <c r="AL100" s="571"/>
      <c r="AM100" s="571"/>
      <c r="AN100" s="571"/>
      <c r="AO100" s="571"/>
      <c r="AP100" s="571"/>
      <c r="AQ100" s="571"/>
      <c r="AR100" s="571"/>
      <c r="AS100" s="571"/>
      <c r="AT100" s="571"/>
      <c r="AU100" s="571"/>
      <c r="AV100" s="571"/>
      <c r="AW100" s="571"/>
      <c r="AX100" s="571"/>
      <c r="AY100" s="571"/>
      <c r="AZ100" s="571"/>
      <c r="BA100" s="571"/>
      <c r="BB100" s="571"/>
      <c r="BC100" s="571"/>
      <c r="BD100" s="571"/>
      <c r="BE100" s="571"/>
      <c r="BF100" s="571"/>
      <c r="BG100" s="571"/>
      <c r="BH100" s="571"/>
      <c r="BI100" s="571"/>
      <c r="BJ100" s="571"/>
      <c r="BK100" s="571"/>
      <c r="BL100" s="571"/>
      <c r="BM100" s="571"/>
      <c r="BN100" s="571"/>
      <c r="BO100" s="571"/>
      <c r="BP100" s="571"/>
      <c r="BQ100" s="571"/>
      <c r="BR100" s="571"/>
      <c r="BS100" s="571"/>
      <c r="BT100" s="571"/>
      <c r="BU100" s="571"/>
      <c r="BV100" s="571"/>
      <c r="BW100" s="571"/>
      <c r="BX100" s="571"/>
      <c r="BY100" s="571"/>
      <c r="BZ100" s="571"/>
      <c r="CA100" s="571"/>
      <c r="CB100" s="571"/>
      <c r="CC100" s="571"/>
      <c r="CD100" s="571"/>
      <c r="CE100" s="571"/>
      <c r="CF100" s="571"/>
      <c r="CG100" s="571"/>
      <c r="CH100" s="571"/>
      <c r="CI100" s="571"/>
      <c r="CJ100" s="571"/>
      <c r="CK100" s="571"/>
      <c r="CL100" s="571"/>
      <c r="CM100" s="571"/>
      <c r="CN100" s="571"/>
      <c r="CO100" s="571"/>
      <c r="CP100" s="571"/>
      <c r="CQ100" s="571"/>
      <c r="CR100" s="571"/>
      <c r="CS100" s="571"/>
      <c r="CT100" s="571"/>
      <c r="CU100" s="571"/>
      <c r="CV100" s="571"/>
      <c r="CW100" s="571"/>
      <c r="CX100" s="571"/>
      <c r="CY100" s="571"/>
      <c r="CZ100" s="571"/>
      <c r="DA100" s="571"/>
      <c r="DB100" s="571"/>
      <c r="DC100" s="571"/>
      <c r="DD100" s="571"/>
      <c r="DE100" s="571"/>
      <c r="DF100" s="571"/>
      <c r="DG100" s="571"/>
      <c r="DH100" s="571"/>
      <c r="DI100" s="571"/>
      <c r="DJ100" s="571"/>
      <c r="DK100" s="571"/>
      <c r="DL100" s="571"/>
      <c r="DM100" s="571"/>
      <c r="DN100" s="571"/>
      <c r="DO100" s="571"/>
      <c r="DP100" s="571"/>
      <c r="DQ100" s="571"/>
      <c r="DR100" s="572"/>
      <c r="DS100" s="572"/>
      <c r="DT100" s="572"/>
      <c r="DU100" s="572"/>
      <c r="DV100" s="572"/>
      <c r="DW100" s="572"/>
      <c r="DX100" s="572"/>
      <c r="DY100" s="572"/>
      <c r="DZ100" s="572"/>
      <c r="EA100" s="572"/>
      <c r="EB100" s="572"/>
      <c r="EC100" s="572"/>
      <c r="ED100" s="572"/>
    </row>
    <row r="101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</row>
    <row r="102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</row>
    <row r="10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</row>
    <row r="104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</row>
    <row r="105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</row>
    <row r="10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</row>
    <row r="112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</row>
    <row r="113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</row>
    <row r="11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</row>
    <row r="134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</row>
    <row r="135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</row>
    <row r="13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</row>
    <row r="137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</row>
    <row r="138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</row>
    <row r="139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</row>
    <row r="140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</row>
    <row r="141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</row>
    <row r="142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</row>
    <row r="143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</row>
    <row r="144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</row>
    <row r="145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</row>
    <row r="14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</row>
    <row r="147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</row>
    <row r="148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</row>
    <row r="149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</row>
    <row r="150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</row>
    <row r="151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</row>
    <row r="152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</row>
    <row r="153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</row>
    <row r="154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</row>
    <row r="155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</row>
    <row r="15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</row>
    <row r="157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</row>
    <row r="158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</row>
    <row r="159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</row>
    <row r="160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</row>
    <row r="161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</row>
    <row r="162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</row>
    <row r="163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</row>
    <row r="164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</row>
    <row r="165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</row>
    <row r="16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</row>
    <row r="167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</row>
    <row r="168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</row>
    <row r="169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</row>
    <row r="170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</row>
    <row r="171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</row>
    <row r="172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</row>
    <row r="173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</row>
    <row r="174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</row>
    <row r="175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</row>
    <row r="17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</row>
    <row r="177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</row>
    <row r="178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</row>
    <row r="179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</row>
    <row r="180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</row>
    <row r="181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</row>
    <row r="182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</row>
    <row r="183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</row>
    <row r="184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</row>
    <row r="185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</row>
    <row r="18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</row>
    <row r="187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</row>
    <row r="188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</row>
    <row r="189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</row>
    <row r="190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</row>
    <row r="191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</row>
    <row r="192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</row>
    <row r="193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</row>
    <row r="194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</row>
    <row r="195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</row>
    <row r="19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</row>
    <row r="197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</row>
    <row r="198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</row>
    <row r="199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</row>
    <row r="200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</row>
    <row r="201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</row>
    <row r="202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</row>
    <row r="203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</row>
    <row r="204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</row>
    <row r="205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</row>
    <row r="20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</row>
    <row r="207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</row>
    <row r="208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</row>
    <row r="209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</row>
    <row r="21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</row>
    <row r="211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</row>
    <row r="212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</row>
    <row r="213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</row>
    <row r="214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</row>
    <row r="215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</row>
    <row r="21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</row>
    <row r="217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</row>
    <row r="218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</row>
    <row r="219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</row>
    <row r="22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</row>
    <row r="221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</row>
    <row r="222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</row>
    <row r="223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</row>
    <row r="224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</row>
    <row r="225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</row>
    <row r="2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</row>
    <row r="227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</row>
    <row r="228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</row>
    <row r="229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</row>
    <row r="2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</row>
    <row r="231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</row>
    <row r="232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</row>
    <row r="233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</row>
    <row r="234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</row>
    <row r="235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</row>
    <row r="23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</row>
    <row r="237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</row>
    <row r="238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</row>
    <row r="239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</row>
    <row r="24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</row>
    <row r="241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</row>
    <row r="242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</row>
    <row r="243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</row>
    <row r="244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</row>
    <row r="245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</row>
    <row r="24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</row>
    <row r="247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</row>
    <row r="248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</row>
    <row r="249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</row>
    <row r="25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</row>
    <row r="251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</row>
    <row r="252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</row>
    <row r="253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</row>
    <row r="254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</row>
    <row r="255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</row>
    <row r="25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</row>
    <row r="257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</row>
    <row r="258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</row>
    <row r="259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</row>
    <row r="26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</row>
    <row r="261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</row>
    <row r="262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</row>
    <row r="263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</row>
    <row r="264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</row>
    <row r="265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</row>
    <row r="26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</row>
    <row r="267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</row>
    <row r="268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</row>
    <row r="269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</row>
    <row r="270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</row>
    <row r="271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</row>
    <row r="272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</row>
    <row r="273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</row>
    <row r="274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</row>
    <row r="275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</row>
    <row r="27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</row>
    <row r="277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</row>
    <row r="278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</row>
    <row r="279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</row>
    <row r="280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</row>
    <row r="281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</row>
    <row r="282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</row>
    <row r="283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</row>
    <row r="284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</row>
    <row r="285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</row>
    <row r="28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</row>
    <row r="287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</row>
    <row r="288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</row>
    <row r="289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</row>
    <row r="290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</row>
    <row r="291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</row>
    <row r="292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</row>
    <row r="293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</row>
    <row r="294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</row>
    <row r="295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</row>
    <row r="29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</row>
    <row r="297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</row>
    <row r="298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</row>
    <row r="299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</row>
    <row r="300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</row>
    <row r="301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</row>
    <row r="302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</row>
    <row r="303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</row>
    <row r="304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</row>
    <row r="305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</row>
    <row r="30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</row>
    <row r="307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</row>
    <row r="308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</row>
    <row r="309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</row>
    <row r="310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</row>
    <row r="311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</row>
    <row r="312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</row>
    <row r="313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</row>
    <row r="314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</row>
    <row r="315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</row>
    <row r="31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</row>
    <row r="317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</row>
    <row r="318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</row>
    <row r="319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</row>
    <row r="320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</row>
    <row r="321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</row>
    <row r="322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</row>
    <row r="323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</row>
    <row r="324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</row>
    <row r="325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</row>
    <row r="3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</row>
    <row r="327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</row>
    <row r="328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</row>
    <row r="329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</row>
    <row r="330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</row>
    <row r="331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</row>
    <row r="332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</row>
    <row r="333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</row>
    <row r="334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</row>
    <row r="335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</row>
    <row r="33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</row>
    <row r="337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</row>
    <row r="338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</row>
    <row r="339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</row>
    <row r="340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</row>
    <row r="341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</row>
    <row r="342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</row>
    <row r="343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</row>
    <row r="344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</row>
    <row r="345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</row>
    <row r="34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</row>
    <row r="347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</row>
    <row r="348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</row>
    <row r="349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</row>
    <row r="350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</row>
    <row r="351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</row>
    <row r="352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</row>
    <row r="353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</row>
    <row r="354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</row>
    <row r="355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</row>
    <row r="35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</row>
    <row r="357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</row>
    <row r="358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</row>
    <row r="359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</row>
    <row r="360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</row>
    <row r="361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</row>
    <row r="362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</row>
    <row r="363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</row>
    <row r="364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</row>
    <row r="365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</row>
    <row r="36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</row>
    <row r="367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</row>
    <row r="368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</row>
    <row r="369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</row>
    <row r="370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</row>
    <row r="371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</row>
    <row r="372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</row>
    <row r="373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</row>
    <row r="374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</row>
    <row r="375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</row>
    <row r="37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</row>
    <row r="377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</row>
    <row r="378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</row>
    <row r="379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</row>
    <row r="380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</row>
    <row r="381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</row>
    <row r="382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</row>
    <row r="383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</row>
    <row r="384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</row>
    <row r="385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</row>
    <row r="38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</row>
    <row r="387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</row>
    <row r="388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</row>
    <row r="389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</row>
    <row r="390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</row>
    <row r="391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</row>
    <row r="392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</row>
    <row r="393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</row>
    <row r="394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</row>
    <row r="395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</row>
    <row r="39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</row>
    <row r="397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</row>
    <row r="398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</row>
    <row r="399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</row>
    <row r="400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</row>
    <row r="401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</row>
    <row r="402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</row>
    <row r="403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</row>
    <row r="404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</row>
    <row r="405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</row>
    <row r="40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</row>
    <row r="407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</row>
    <row r="408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</row>
    <row r="409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</row>
    <row r="410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</row>
    <row r="411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</row>
    <row r="412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</row>
    <row r="413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</row>
    <row r="414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</row>
    <row r="415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</row>
    <row r="41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</row>
    <row r="417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</row>
    <row r="418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</row>
    <row r="419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</row>
    <row r="420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</row>
    <row r="421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</row>
    <row r="422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</row>
    <row r="423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</row>
    <row r="424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</row>
    <row r="425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</row>
    <row r="4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</row>
    <row r="427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</row>
    <row r="428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</row>
    <row r="429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</row>
    <row r="430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</row>
    <row r="431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</row>
    <row r="432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</row>
    <row r="433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</row>
    <row r="434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</row>
    <row r="435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</row>
    <row r="43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</row>
    <row r="437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</row>
    <row r="438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</row>
    <row r="439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</row>
    <row r="440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</row>
    <row r="441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</row>
    <row r="442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</row>
    <row r="443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</row>
    <row r="444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</row>
    <row r="445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</row>
    <row r="44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</row>
    <row r="447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</row>
    <row r="448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</row>
    <row r="449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</row>
    <row r="450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</row>
    <row r="451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</row>
    <row r="452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</row>
    <row r="453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</row>
    <row r="454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</row>
    <row r="455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</row>
    <row r="45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</row>
    <row r="457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</row>
    <row r="458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</row>
    <row r="459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</row>
    <row r="460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</row>
    <row r="461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</row>
    <row r="462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</row>
    <row r="463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</row>
    <row r="464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</row>
    <row r="465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</row>
    <row r="46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</row>
    <row r="467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</row>
    <row r="468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</row>
    <row r="469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</row>
    <row r="470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</row>
    <row r="471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</row>
    <row r="472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</row>
    <row r="473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</row>
    <row r="474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</row>
    <row r="475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</row>
    <row r="47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</row>
    <row r="477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</row>
    <row r="478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</row>
    <row r="479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</row>
    <row r="480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</row>
    <row r="481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</row>
    <row r="482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</row>
    <row r="483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</row>
    <row r="484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</row>
    <row r="485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</row>
    <row r="48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</row>
    <row r="487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</row>
    <row r="488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</row>
    <row r="489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</row>
    <row r="490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</row>
    <row r="491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</row>
    <row r="492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</row>
    <row r="493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</row>
    <row r="494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</row>
    <row r="495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</row>
    <row r="49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</row>
    <row r="497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</row>
    <row r="498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</row>
    <row r="499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</row>
    <row r="500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</row>
    <row r="501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</row>
    <row r="502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</row>
    <row r="503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</row>
    <row r="504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</row>
    <row r="505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</row>
    <row r="50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</row>
    <row r="507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</row>
    <row r="508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</row>
    <row r="509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</row>
    <row r="510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</row>
    <row r="511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</row>
    <row r="512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</row>
    <row r="513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</row>
    <row r="514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</row>
    <row r="515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</row>
    <row r="51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</row>
    <row r="517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</row>
    <row r="518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</row>
    <row r="519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</row>
    <row r="520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</row>
    <row r="521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</row>
    <row r="522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</row>
    <row r="523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</row>
    <row r="524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</row>
    <row r="525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</row>
    <row r="5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</row>
    <row r="527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</row>
    <row r="528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</row>
    <row r="529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</row>
    <row r="530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</row>
    <row r="531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</row>
    <row r="532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</row>
    <row r="533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</row>
    <row r="534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</row>
    <row r="535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</row>
    <row r="53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</row>
    <row r="537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</row>
    <row r="538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</row>
    <row r="539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</row>
    <row r="540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</row>
    <row r="541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</row>
    <row r="542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</row>
    <row r="543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</row>
    <row r="544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</row>
    <row r="545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</row>
    <row r="54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</row>
    <row r="547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</row>
    <row r="548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</row>
    <row r="549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</row>
    <row r="550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</row>
    <row r="551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</row>
    <row r="552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</row>
    <row r="553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</row>
    <row r="554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</row>
    <row r="555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</row>
    <row r="55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</row>
    <row r="557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</row>
    <row r="558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</row>
    <row r="559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</row>
    <row r="560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</row>
    <row r="561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</row>
    <row r="562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</row>
    <row r="563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</row>
    <row r="564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</row>
    <row r="565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</row>
    <row r="56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</row>
    <row r="567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</row>
    <row r="568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</row>
    <row r="569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</row>
    <row r="570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</row>
    <row r="571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</row>
    <row r="572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</row>
    <row r="573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</row>
    <row r="574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</row>
    <row r="575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</row>
    <row r="57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</row>
    <row r="577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</row>
    <row r="578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</row>
    <row r="579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</row>
    <row r="580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</row>
    <row r="581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</row>
    <row r="582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</row>
    <row r="583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</row>
    <row r="584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</row>
    <row r="585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</row>
    <row r="58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</row>
    <row r="587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</row>
    <row r="588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</row>
    <row r="589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</row>
    <row r="590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</row>
    <row r="591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</row>
    <row r="592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</row>
    <row r="593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</row>
    <row r="594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</row>
    <row r="595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</row>
    <row r="59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</row>
    <row r="597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</row>
    <row r="598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</row>
    <row r="599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</row>
    <row r="600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</row>
    <row r="601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</row>
    <row r="602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</row>
    <row r="603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</row>
    <row r="604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</row>
    <row r="605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</row>
    <row r="60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</row>
    <row r="607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</row>
    <row r="608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</row>
    <row r="609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</row>
    <row r="610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</row>
    <row r="611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</row>
    <row r="612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</row>
    <row r="613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</row>
    <row r="614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</row>
    <row r="615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</row>
    <row r="61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</row>
    <row r="617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</row>
    <row r="618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</row>
    <row r="619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</row>
    <row r="620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</row>
    <row r="621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</row>
    <row r="622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</row>
    <row r="623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</row>
    <row r="624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</row>
    <row r="625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</row>
    <row r="6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</row>
    <row r="627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</row>
    <row r="628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</row>
    <row r="629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</row>
    <row r="630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</row>
    <row r="631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</row>
    <row r="632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</row>
    <row r="633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</row>
    <row r="634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</row>
    <row r="635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</row>
    <row r="63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</row>
    <row r="637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</row>
    <row r="638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</row>
    <row r="639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</row>
    <row r="640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</row>
    <row r="641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</row>
    <row r="642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</row>
    <row r="643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</row>
    <row r="644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</row>
    <row r="645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</row>
    <row r="64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</row>
    <row r="647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</row>
    <row r="648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</row>
    <row r="649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</row>
    <row r="650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</row>
    <row r="651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</row>
    <row r="652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</row>
    <row r="653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</row>
    <row r="654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</row>
    <row r="655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</row>
    <row r="65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</row>
    <row r="657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</row>
    <row r="658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</row>
    <row r="659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</row>
    <row r="660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</row>
    <row r="661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</row>
    <row r="662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</row>
    <row r="663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</row>
    <row r="664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</row>
    <row r="665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</row>
    <row r="66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</row>
    <row r="667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</row>
    <row r="668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</row>
    <row r="669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</row>
    <row r="670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</row>
    <row r="671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</row>
    <row r="672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</row>
    <row r="673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</row>
    <row r="674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</row>
    <row r="675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</row>
    <row r="67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</row>
    <row r="677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</row>
    <row r="678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</row>
    <row r="679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</row>
    <row r="680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</row>
    <row r="681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</row>
    <row r="682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</row>
    <row r="683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</row>
    <row r="684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</row>
    <row r="685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</row>
    <row r="68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</row>
    <row r="687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</row>
    <row r="688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</row>
    <row r="689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</row>
    <row r="690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</row>
    <row r="691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</row>
    <row r="692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</row>
    <row r="693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</row>
    <row r="694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</row>
    <row r="695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</row>
    <row r="69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</row>
    <row r="697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</row>
    <row r="698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</row>
    <row r="699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</row>
    <row r="700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</row>
    <row r="701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</row>
    <row r="702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</row>
    <row r="703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</row>
    <row r="704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</row>
    <row r="705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</row>
    <row r="70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</row>
    <row r="707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</row>
    <row r="708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</row>
    <row r="709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</row>
    <row r="710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</row>
    <row r="711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</row>
    <row r="712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</row>
    <row r="713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</row>
    <row r="714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</row>
    <row r="715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</row>
    <row r="71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</row>
    <row r="717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</row>
    <row r="718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</row>
    <row r="719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</row>
    <row r="720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</row>
    <row r="721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</row>
    <row r="722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</row>
    <row r="723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</row>
    <row r="724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</row>
    <row r="725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</row>
    <row r="7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</row>
    <row r="727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</row>
    <row r="728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</row>
    <row r="729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</row>
    <row r="730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</row>
    <row r="731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</row>
    <row r="732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</row>
    <row r="733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</row>
    <row r="734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</row>
    <row r="735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</row>
    <row r="73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</row>
    <row r="737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</row>
    <row r="738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</row>
    <row r="739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</row>
    <row r="740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</row>
    <row r="741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</row>
    <row r="742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</row>
    <row r="743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</row>
    <row r="744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</row>
    <row r="745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</row>
    <row r="74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</row>
    <row r="747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</row>
    <row r="748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</row>
    <row r="749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</row>
    <row r="750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</row>
    <row r="751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</row>
    <row r="752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</row>
    <row r="753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</row>
    <row r="754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</row>
    <row r="755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</row>
    <row r="75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</row>
    <row r="757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</row>
    <row r="758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</row>
    <row r="759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</row>
    <row r="760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</row>
    <row r="761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</row>
    <row r="762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</row>
    <row r="763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</row>
    <row r="764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</row>
    <row r="765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</row>
    <row r="76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</row>
    <row r="767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</row>
    <row r="768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</row>
    <row r="769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</row>
    <row r="770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</row>
    <row r="771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</row>
    <row r="772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</row>
    <row r="773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</row>
    <row r="774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</row>
    <row r="775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</row>
    <row r="77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</row>
    <row r="777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</row>
    <row r="778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</row>
    <row r="779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</row>
    <row r="780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</row>
    <row r="781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</row>
    <row r="782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</row>
    <row r="783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</row>
    <row r="784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</row>
    <row r="785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</row>
    <row r="78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</row>
    <row r="787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</row>
    <row r="788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</row>
    <row r="789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</row>
    <row r="790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</row>
    <row r="791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</row>
    <row r="792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</row>
    <row r="793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</row>
    <row r="794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</row>
    <row r="795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</row>
    <row r="79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</row>
    <row r="797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</row>
    <row r="798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</row>
    <row r="799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</row>
    <row r="800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</row>
    <row r="801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</row>
    <row r="802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</row>
    <row r="803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</row>
    <row r="804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</row>
    <row r="805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</row>
    <row r="80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</row>
    <row r="807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</row>
    <row r="808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</row>
    <row r="809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</row>
    <row r="810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</row>
    <row r="811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</row>
    <row r="812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</row>
    <row r="813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</row>
    <row r="814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</row>
    <row r="815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</row>
    <row r="81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</row>
    <row r="817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</row>
    <row r="818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</row>
    <row r="819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</row>
    <row r="820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</row>
    <row r="821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</row>
    <row r="822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</row>
    <row r="823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</row>
    <row r="824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</row>
    <row r="825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</row>
    <row r="8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</row>
    <row r="827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</row>
    <row r="828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</row>
    <row r="829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</row>
    <row r="830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</row>
    <row r="831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</row>
    <row r="832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</row>
    <row r="833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</row>
    <row r="834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</row>
    <row r="835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</row>
    <row r="83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</row>
    <row r="837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</row>
    <row r="838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</row>
    <row r="839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</row>
    <row r="840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</row>
    <row r="841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</row>
    <row r="842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</row>
    <row r="843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</row>
    <row r="844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</row>
    <row r="845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</row>
    <row r="84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</row>
    <row r="847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</row>
    <row r="848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</row>
    <row r="849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</row>
    <row r="850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</row>
    <row r="851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</row>
    <row r="852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</row>
    <row r="853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</row>
    <row r="854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</row>
    <row r="855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</row>
    <row r="85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</row>
    <row r="857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</row>
    <row r="858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</row>
    <row r="859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</row>
    <row r="860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</row>
    <row r="861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</row>
    <row r="862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</row>
    <row r="863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</row>
    <row r="864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</row>
    <row r="865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</row>
    <row r="86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</row>
    <row r="867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</row>
    <row r="868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</row>
    <row r="869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</row>
    <row r="870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</row>
    <row r="871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</row>
    <row r="872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</row>
    <row r="873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</row>
    <row r="874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</row>
    <row r="875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</row>
    <row r="87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</row>
    <row r="877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</row>
    <row r="878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</row>
    <row r="879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</row>
    <row r="880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</row>
    <row r="881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</row>
    <row r="882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</row>
    <row r="883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</row>
    <row r="884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</row>
    <row r="885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</row>
    <row r="88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</row>
    <row r="887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</row>
    <row r="888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</row>
    <row r="889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</row>
    <row r="890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</row>
    <row r="891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</row>
    <row r="892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</row>
    <row r="893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</row>
    <row r="894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</row>
    <row r="895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</row>
    <row r="89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</row>
    <row r="897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</row>
    <row r="898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</row>
    <row r="899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</row>
    <row r="900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</row>
    <row r="901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</row>
    <row r="902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</row>
    <row r="903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</row>
    <row r="904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</row>
    <row r="905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</row>
    <row r="90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</row>
    <row r="907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</row>
    <row r="908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</row>
    <row r="909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</row>
    <row r="910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</row>
    <row r="911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</row>
    <row r="912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</row>
    <row r="913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</row>
    <row r="914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</row>
    <row r="915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</row>
    <row r="91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</row>
    <row r="917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</row>
    <row r="918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</row>
    <row r="919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</row>
    <row r="920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</row>
    <row r="921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</row>
    <row r="922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</row>
    <row r="923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</row>
    <row r="924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</row>
    <row r="925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</row>
    <row r="9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</row>
    <row r="927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</row>
    <row r="928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</row>
    <row r="929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</row>
    <row r="930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</row>
    <row r="931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</row>
    <row r="932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</row>
    <row r="933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</row>
    <row r="934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</row>
    <row r="935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</row>
    <row r="93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</row>
    <row r="937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</row>
    <row r="938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</row>
    <row r="939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</row>
    <row r="940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</row>
    <row r="941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</row>
    <row r="942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</row>
    <row r="943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</row>
    <row r="944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</row>
    <row r="945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</row>
    <row r="94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</row>
    <row r="947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</row>
    <row r="948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</row>
    <row r="949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</row>
    <row r="950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</row>
    <row r="951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</row>
    <row r="952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</row>
    <row r="953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</row>
    <row r="954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</row>
    <row r="955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</row>
    <row r="95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</row>
    <row r="957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</row>
    <row r="958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</row>
    <row r="959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</row>
    <row r="960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</row>
    <row r="961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</row>
    <row r="962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</row>
    <row r="963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</row>
    <row r="964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</row>
    <row r="965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</row>
    <row r="96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</row>
    <row r="967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</row>
    <row r="968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</row>
    <row r="969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</row>
    <row r="970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</row>
    <row r="971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</row>
    <row r="972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</row>
    <row r="973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</row>
    <row r="974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</row>
    <row r="975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</row>
    <row r="97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</row>
    <row r="977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</row>
    <row r="978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</row>
    <row r="979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</row>
    <row r="980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</row>
    <row r="981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</row>
    <row r="982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</row>
    <row r="983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</row>
    <row r="984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</row>
    <row r="985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</row>
    <row r="98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</row>
    <row r="987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</row>
    <row r="988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</row>
    <row r="989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</row>
    <row r="990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</row>
    <row r="991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</row>
    <row r="992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</row>
    <row r="993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</row>
    <row r="994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</row>
    <row r="995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</row>
    <row r="99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</row>
    <row r="997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</row>
    <row r="998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</row>
    <row r="999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</row>
    <row r="1000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</row>
  </sheetData>
  <printOptions/>
  <pageMargins bottom="0.5" footer="0.0" header="0.0" left="0.5" right="0.5" top="1.0"/>
  <pageSetup scale="113"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9.88"/>
    <col customWidth="1" min="2" max="2" width="35.75"/>
    <col customWidth="1" min="3" max="4" width="7.75"/>
    <col customWidth="1" min="5" max="6" width="10.25"/>
    <col customWidth="1" min="7" max="12" width="11.25"/>
    <col customWidth="1" min="13" max="13" width="17.0"/>
    <col customWidth="1" min="14" max="37" width="7.75"/>
    <col customWidth="1" min="38" max="61" width="8.75"/>
    <col customWidth="1" min="62" max="122" width="10.25"/>
    <col customWidth="1" min="123" max="145" width="11.25"/>
  </cols>
  <sheetData>
    <row r="1" ht="12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</row>
    <row r="2" ht="12.75" customHeight="1">
      <c r="A2" s="1"/>
      <c r="B2" s="1"/>
      <c r="C2" s="158"/>
      <c r="D2" s="158"/>
      <c r="E2" s="158"/>
      <c r="F2" s="158"/>
      <c r="G2" s="158"/>
      <c r="H2" s="158"/>
      <c r="I2" s="158"/>
      <c r="J2" s="158"/>
      <c r="K2" s="158"/>
      <c r="L2" s="158"/>
      <c r="M2" s="158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5"/>
      <c r="AA2" s="75"/>
      <c r="AB2" s="75"/>
      <c r="AC2" s="75"/>
      <c r="AD2" s="75"/>
      <c r="AE2" s="75"/>
      <c r="AF2" s="75"/>
      <c r="AG2" s="75"/>
      <c r="AH2" s="75"/>
      <c r="AI2" s="75"/>
      <c r="AJ2" s="75"/>
      <c r="AK2" s="75"/>
      <c r="AL2" s="75"/>
      <c r="AM2" s="75"/>
      <c r="AN2" s="75"/>
      <c r="AO2" s="75"/>
      <c r="AP2" s="75"/>
      <c r="AQ2" s="75"/>
      <c r="AR2" s="75"/>
      <c r="AS2" s="75"/>
      <c r="AT2" s="75"/>
      <c r="AU2" s="75"/>
      <c r="AV2" s="75"/>
      <c r="AW2" s="75"/>
      <c r="AX2" s="75"/>
      <c r="AY2" s="75"/>
      <c r="AZ2" s="75"/>
      <c r="BA2" s="75"/>
      <c r="BB2" s="75"/>
      <c r="BC2" s="75"/>
      <c r="BD2" s="75"/>
      <c r="BE2" s="75"/>
      <c r="BF2" s="75"/>
      <c r="BG2" s="75"/>
      <c r="BH2" s="75"/>
      <c r="BI2" s="75"/>
      <c r="BJ2" s="75"/>
      <c r="BK2" s="75"/>
      <c r="BL2" s="75"/>
      <c r="BM2" s="75"/>
      <c r="BN2" s="75"/>
      <c r="BO2" s="75"/>
      <c r="BP2" s="75"/>
      <c r="BQ2" s="75"/>
      <c r="BR2" s="75"/>
      <c r="BS2" s="75"/>
      <c r="BT2" s="75"/>
      <c r="BU2" s="75"/>
      <c r="BV2" s="75"/>
      <c r="BW2" s="75"/>
      <c r="BX2" s="75"/>
      <c r="BY2" s="75"/>
      <c r="BZ2" s="75"/>
      <c r="CA2" s="75"/>
      <c r="CB2" s="75"/>
      <c r="CC2" s="75"/>
      <c r="CD2" s="75"/>
      <c r="CE2" s="75"/>
      <c r="CF2" s="75"/>
      <c r="CG2" s="75"/>
      <c r="CH2" s="75"/>
      <c r="CI2" s="75"/>
      <c r="CJ2" s="75"/>
      <c r="CK2" s="75"/>
      <c r="CL2" s="75"/>
      <c r="CM2" s="75"/>
      <c r="CN2" s="75"/>
      <c r="CO2" s="75"/>
      <c r="CP2" s="75"/>
      <c r="CQ2" s="75"/>
      <c r="CR2" s="75"/>
      <c r="CS2" s="75"/>
      <c r="CT2" s="75"/>
      <c r="CU2" s="75"/>
      <c r="CV2" s="75"/>
      <c r="CW2" s="75"/>
      <c r="CX2" s="75"/>
      <c r="CY2" s="75"/>
      <c r="CZ2" s="75"/>
      <c r="DA2" s="75"/>
      <c r="DB2" s="75"/>
      <c r="DC2" s="75"/>
      <c r="DD2" s="75"/>
      <c r="DE2" s="75"/>
      <c r="DF2" s="75"/>
      <c r="DG2" s="75"/>
      <c r="DH2" s="75"/>
      <c r="DI2" s="75"/>
      <c r="DJ2" s="75"/>
      <c r="DK2" s="75"/>
      <c r="DL2" s="75"/>
      <c r="DM2" s="75"/>
      <c r="DN2" s="75"/>
      <c r="DO2" s="75"/>
      <c r="DP2" s="75"/>
      <c r="DQ2" s="75"/>
      <c r="DR2" s="75"/>
      <c r="DS2" s="75"/>
      <c r="DT2" s="75"/>
      <c r="DU2" s="75"/>
      <c r="DV2" s="75"/>
      <c r="DW2" s="75"/>
      <c r="DX2" s="75"/>
      <c r="DY2" s="75"/>
      <c r="DZ2" s="75"/>
      <c r="EA2" s="75"/>
      <c r="EB2" s="75"/>
      <c r="EC2" s="75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</row>
    <row r="3" ht="12.75" customHeight="1">
      <c r="A3" s="1"/>
      <c r="B3" s="1"/>
      <c r="C3" s="158"/>
      <c r="D3" s="158"/>
      <c r="E3" s="158"/>
      <c r="F3" s="158"/>
      <c r="G3" s="158"/>
      <c r="H3" s="158"/>
      <c r="I3" s="158"/>
      <c r="J3" s="158"/>
      <c r="K3" s="158"/>
      <c r="L3" s="158"/>
      <c r="M3" s="158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5"/>
      <c r="Z3" s="75"/>
      <c r="AA3" s="75"/>
      <c r="AB3" s="75"/>
      <c r="AC3" s="75"/>
      <c r="AD3" s="75"/>
      <c r="AE3" s="75"/>
      <c r="AF3" s="75"/>
      <c r="AG3" s="75"/>
      <c r="AH3" s="75"/>
      <c r="AI3" s="75"/>
      <c r="AJ3" s="75"/>
      <c r="AK3" s="75"/>
      <c r="AL3" s="75"/>
      <c r="AM3" s="75"/>
      <c r="AN3" s="75"/>
      <c r="AO3" s="75"/>
      <c r="AP3" s="75"/>
      <c r="AQ3" s="75"/>
      <c r="AR3" s="75"/>
      <c r="AS3" s="75"/>
      <c r="AT3" s="75"/>
      <c r="AU3" s="75"/>
      <c r="AV3" s="75"/>
      <c r="AW3" s="75"/>
      <c r="AX3" s="75"/>
      <c r="AY3" s="75"/>
      <c r="AZ3" s="75"/>
      <c r="BA3" s="75"/>
      <c r="BB3" s="75"/>
      <c r="BC3" s="75"/>
      <c r="BD3" s="75"/>
      <c r="BE3" s="75"/>
      <c r="BF3" s="75"/>
      <c r="BG3" s="75"/>
      <c r="BH3" s="75"/>
      <c r="BI3" s="75"/>
      <c r="BJ3" s="75"/>
      <c r="BK3" s="75"/>
      <c r="BL3" s="75"/>
      <c r="BM3" s="75"/>
      <c r="BN3" s="75"/>
      <c r="BO3" s="75"/>
      <c r="BP3" s="75"/>
      <c r="BQ3" s="75"/>
      <c r="BR3" s="75"/>
      <c r="BS3" s="75"/>
      <c r="BT3" s="75"/>
      <c r="BU3" s="75"/>
      <c r="BV3" s="75"/>
      <c r="BW3" s="75"/>
      <c r="BX3" s="75"/>
      <c r="BY3" s="75"/>
      <c r="BZ3" s="75"/>
      <c r="CA3" s="75"/>
      <c r="CB3" s="75"/>
      <c r="CC3" s="75"/>
      <c r="CD3" s="75"/>
      <c r="CE3" s="75"/>
      <c r="CF3" s="75"/>
      <c r="CG3" s="75"/>
      <c r="CH3" s="75"/>
      <c r="CI3" s="75"/>
      <c r="CJ3" s="75"/>
      <c r="CK3" s="75"/>
      <c r="CL3" s="75"/>
      <c r="CM3" s="75"/>
      <c r="CN3" s="75"/>
      <c r="CO3" s="75"/>
      <c r="CP3" s="75"/>
      <c r="CQ3" s="75"/>
      <c r="CR3" s="75"/>
      <c r="CS3" s="75"/>
      <c r="CT3" s="75"/>
      <c r="CU3" s="75"/>
      <c r="CV3" s="75"/>
      <c r="CW3" s="75"/>
      <c r="CX3" s="75"/>
      <c r="CY3" s="75"/>
      <c r="CZ3" s="75"/>
      <c r="DA3" s="75"/>
      <c r="DB3" s="75"/>
      <c r="DC3" s="75"/>
      <c r="DD3" s="75"/>
      <c r="DE3" s="75"/>
      <c r="DF3" s="75"/>
      <c r="DG3" s="75"/>
      <c r="DH3" s="75"/>
      <c r="DI3" s="75"/>
      <c r="DJ3" s="75"/>
      <c r="DK3" s="75"/>
      <c r="DL3" s="75"/>
      <c r="DM3" s="75"/>
      <c r="DN3" s="75"/>
      <c r="DO3" s="75"/>
      <c r="DP3" s="75"/>
      <c r="DQ3" s="75"/>
      <c r="DR3" s="75"/>
      <c r="DS3" s="75"/>
      <c r="DT3" s="75"/>
      <c r="DU3" s="75"/>
      <c r="DV3" s="75"/>
      <c r="DW3" s="75"/>
      <c r="DX3" s="75"/>
      <c r="DY3" s="75"/>
      <c r="DZ3" s="75"/>
      <c r="EA3" s="75"/>
      <c r="EB3" s="75"/>
      <c r="EC3" s="75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</row>
    <row r="4" ht="12.75" customHeight="1">
      <c r="A4" s="1"/>
      <c r="B4" s="1"/>
      <c r="C4" s="103">
        <f>+DATE(Starting_Year,12,1)</f>
        <v>45992</v>
      </c>
      <c r="D4" s="103">
        <f t="shared" ref="D4:L4" si="1">+EDATE(C4,12)</f>
        <v>46357</v>
      </c>
      <c r="E4" s="103">
        <f t="shared" si="1"/>
        <v>46722</v>
      </c>
      <c r="F4" s="103">
        <f t="shared" si="1"/>
        <v>47088</v>
      </c>
      <c r="G4" s="103">
        <f t="shared" si="1"/>
        <v>47453</v>
      </c>
      <c r="H4" s="103">
        <f t="shared" si="1"/>
        <v>47818</v>
      </c>
      <c r="I4" s="103">
        <f t="shared" si="1"/>
        <v>48183</v>
      </c>
      <c r="J4" s="103">
        <f t="shared" si="1"/>
        <v>48549</v>
      </c>
      <c r="K4" s="103">
        <f t="shared" si="1"/>
        <v>48914</v>
      </c>
      <c r="L4" s="103">
        <f t="shared" si="1"/>
        <v>49279</v>
      </c>
      <c r="M4" s="158" t="s">
        <v>434</v>
      </c>
      <c r="N4" s="80">
        <v>1.0</v>
      </c>
      <c r="O4" s="80">
        <f t="shared" ref="O4:EO4" si="2">N4+1</f>
        <v>2</v>
      </c>
      <c r="P4" s="80">
        <f t="shared" si="2"/>
        <v>3</v>
      </c>
      <c r="Q4" s="80">
        <f t="shared" si="2"/>
        <v>4</v>
      </c>
      <c r="R4" s="80">
        <f t="shared" si="2"/>
        <v>5</v>
      </c>
      <c r="S4" s="80">
        <f t="shared" si="2"/>
        <v>6</v>
      </c>
      <c r="T4" s="80">
        <f t="shared" si="2"/>
        <v>7</v>
      </c>
      <c r="U4" s="80">
        <f t="shared" si="2"/>
        <v>8</v>
      </c>
      <c r="V4" s="80">
        <f t="shared" si="2"/>
        <v>9</v>
      </c>
      <c r="W4" s="80">
        <f t="shared" si="2"/>
        <v>10</v>
      </c>
      <c r="X4" s="80">
        <f t="shared" si="2"/>
        <v>11</v>
      </c>
      <c r="Y4" s="80">
        <f t="shared" si="2"/>
        <v>12</v>
      </c>
      <c r="Z4" s="80">
        <f t="shared" si="2"/>
        <v>13</v>
      </c>
      <c r="AA4" s="80">
        <f t="shared" si="2"/>
        <v>14</v>
      </c>
      <c r="AB4" s="80">
        <f t="shared" si="2"/>
        <v>15</v>
      </c>
      <c r="AC4" s="80">
        <f t="shared" si="2"/>
        <v>16</v>
      </c>
      <c r="AD4" s="80">
        <f t="shared" si="2"/>
        <v>17</v>
      </c>
      <c r="AE4" s="80">
        <f t="shared" si="2"/>
        <v>18</v>
      </c>
      <c r="AF4" s="80">
        <f t="shared" si="2"/>
        <v>19</v>
      </c>
      <c r="AG4" s="80">
        <f t="shared" si="2"/>
        <v>20</v>
      </c>
      <c r="AH4" s="80">
        <f t="shared" si="2"/>
        <v>21</v>
      </c>
      <c r="AI4" s="80">
        <f t="shared" si="2"/>
        <v>22</v>
      </c>
      <c r="AJ4" s="80">
        <f t="shared" si="2"/>
        <v>23</v>
      </c>
      <c r="AK4" s="80">
        <f t="shared" si="2"/>
        <v>24</v>
      </c>
      <c r="AL4" s="80">
        <f t="shared" si="2"/>
        <v>25</v>
      </c>
      <c r="AM4" s="80">
        <f t="shared" si="2"/>
        <v>26</v>
      </c>
      <c r="AN4" s="80">
        <f t="shared" si="2"/>
        <v>27</v>
      </c>
      <c r="AO4" s="80">
        <f t="shared" si="2"/>
        <v>28</v>
      </c>
      <c r="AP4" s="80">
        <f t="shared" si="2"/>
        <v>29</v>
      </c>
      <c r="AQ4" s="80">
        <f t="shared" si="2"/>
        <v>30</v>
      </c>
      <c r="AR4" s="80">
        <f t="shared" si="2"/>
        <v>31</v>
      </c>
      <c r="AS4" s="80">
        <f t="shared" si="2"/>
        <v>32</v>
      </c>
      <c r="AT4" s="80">
        <f t="shared" si="2"/>
        <v>33</v>
      </c>
      <c r="AU4" s="80">
        <f t="shared" si="2"/>
        <v>34</v>
      </c>
      <c r="AV4" s="80">
        <f t="shared" si="2"/>
        <v>35</v>
      </c>
      <c r="AW4" s="80">
        <f t="shared" si="2"/>
        <v>36</v>
      </c>
      <c r="AX4" s="80">
        <f t="shared" si="2"/>
        <v>37</v>
      </c>
      <c r="AY4" s="80">
        <f t="shared" si="2"/>
        <v>38</v>
      </c>
      <c r="AZ4" s="80">
        <f t="shared" si="2"/>
        <v>39</v>
      </c>
      <c r="BA4" s="80">
        <f t="shared" si="2"/>
        <v>40</v>
      </c>
      <c r="BB4" s="80">
        <f t="shared" si="2"/>
        <v>41</v>
      </c>
      <c r="BC4" s="80">
        <f t="shared" si="2"/>
        <v>42</v>
      </c>
      <c r="BD4" s="80">
        <f t="shared" si="2"/>
        <v>43</v>
      </c>
      <c r="BE4" s="80">
        <f t="shared" si="2"/>
        <v>44</v>
      </c>
      <c r="BF4" s="80">
        <f t="shared" si="2"/>
        <v>45</v>
      </c>
      <c r="BG4" s="80">
        <f t="shared" si="2"/>
        <v>46</v>
      </c>
      <c r="BH4" s="80">
        <f t="shared" si="2"/>
        <v>47</v>
      </c>
      <c r="BI4" s="80">
        <f t="shared" si="2"/>
        <v>48</v>
      </c>
      <c r="BJ4" s="80">
        <f t="shared" si="2"/>
        <v>49</v>
      </c>
      <c r="BK4" s="80">
        <f t="shared" si="2"/>
        <v>50</v>
      </c>
      <c r="BL4" s="80">
        <f t="shared" si="2"/>
        <v>51</v>
      </c>
      <c r="BM4" s="80">
        <f t="shared" si="2"/>
        <v>52</v>
      </c>
      <c r="BN4" s="80">
        <f t="shared" si="2"/>
        <v>53</v>
      </c>
      <c r="BO4" s="80">
        <f t="shared" si="2"/>
        <v>54</v>
      </c>
      <c r="BP4" s="80">
        <f t="shared" si="2"/>
        <v>55</v>
      </c>
      <c r="BQ4" s="80">
        <f t="shared" si="2"/>
        <v>56</v>
      </c>
      <c r="BR4" s="80">
        <f t="shared" si="2"/>
        <v>57</v>
      </c>
      <c r="BS4" s="80">
        <f t="shared" si="2"/>
        <v>58</v>
      </c>
      <c r="BT4" s="80">
        <f t="shared" si="2"/>
        <v>59</v>
      </c>
      <c r="BU4" s="80">
        <f t="shared" si="2"/>
        <v>60</v>
      </c>
      <c r="BV4" s="80">
        <f t="shared" si="2"/>
        <v>61</v>
      </c>
      <c r="BW4" s="80">
        <f t="shared" si="2"/>
        <v>62</v>
      </c>
      <c r="BX4" s="80">
        <f t="shared" si="2"/>
        <v>63</v>
      </c>
      <c r="BY4" s="80">
        <f t="shared" si="2"/>
        <v>64</v>
      </c>
      <c r="BZ4" s="80">
        <f t="shared" si="2"/>
        <v>65</v>
      </c>
      <c r="CA4" s="80">
        <f t="shared" si="2"/>
        <v>66</v>
      </c>
      <c r="CB4" s="80">
        <f t="shared" si="2"/>
        <v>67</v>
      </c>
      <c r="CC4" s="80">
        <f t="shared" si="2"/>
        <v>68</v>
      </c>
      <c r="CD4" s="80">
        <f t="shared" si="2"/>
        <v>69</v>
      </c>
      <c r="CE4" s="80">
        <f t="shared" si="2"/>
        <v>70</v>
      </c>
      <c r="CF4" s="80">
        <f t="shared" si="2"/>
        <v>71</v>
      </c>
      <c r="CG4" s="80">
        <f t="shared" si="2"/>
        <v>72</v>
      </c>
      <c r="CH4" s="80">
        <f t="shared" si="2"/>
        <v>73</v>
      </c>
      <c r="CI4" s="80">
        <f t="shared" si="2"/>
        <v>74</v>
      </c>
      <c r="CJ4" s="80">
        <f t="shared" si="2"/>
        <v>75</v>
      </c>
      <c r="CK4" s="80">
        <f t="shared" si="2"/>
        <v>76</v>
      </c>
      <c r="CL4" s="80">
        <f t="shared" si="2"/>
        <v>77</v>
      </c>
      <c r="CM4" s="80">
        <f t="shared" si="2"/>
        <v>78</v>
      </c>
      <c r="CN4" s="80">
        <f t="shared" si="2"/>
        <v>79</v>
      </c>
      <c r="CO4" s="80">
        <f t="shared" si="2"/>
        <v>80</v>
      </c>
      <c r="CP4" s="80">
        <f t="shared" si="2"/>
        <v>81</v>
      </c>
      <c r="CQ4" s="80">
        <f t="shared" si="2"/>
        <v>82</v>
      </c>
      <c r="CR4" s="80">
        <f t="shared" si="2"/>
        <v>83</v>
      </c>
      <c r="CS4" s="80">
        <f t="shared" si="2"/>
        <v>84</v>
      </c>
      <c r="CT4" s="80">
        <f t="shared" si="2"/>
        <v>85</v>
      </c>
      <c r="CU4" s="80">
        <f t="shared" si="2"/>
        <v>86</v>
      </c>
      <c r="CV4" s="80">
        <f t="shared" si="2"/>
        <v>87</v>
      </c>
      <c r="CW4" s="80">
        <f t="shared" si="2"/>
        <v>88</v>
      </c>
      <c r="CX4" s="80">
        <f t="shared" si="2"/>
        <v>89</v>
      </c>
      <c r="CY4" s="80">
        <f t="shared" si="2"/>
        <v>90</v>
      </c>
      <c r="CZ4" s="80">
        <f t="shared" si="2"/>
        <v>91</v>
      </c>
      <c r="DA4" s="80">
        <f t="shared" si="2"/>
        <v>92</v>
      </c>
      <c r="DB4" s="80">
        <f t="shared" si="2"/>
        <v>93</v>
      </c>
      <c r="DC4" s="80">
        <f t="shared" si="2"/>
        <v>94</v>
      </c>
      <c r="DD4" s="80">
        <f t="shared" si="2"/>
        <v>95</v>
      </c>
      <c r="DE4" s="80">
        <f t="shared" si="2"/>
        <v>96</v>
      </c>
      <c r="DF4" s="80">
        <f t="shared" si="2"/>
        <v>97</v>
      </c>
      <c r="DG4" s="80">
        <f t="shared" si="2"/>
        <v>98</v>
      </c>
      <c r="DH4" s="80">
        <f t="shared" si="2"/>
        <v>99</v>
      </c>
      <c r="DI4" s="80">
        <f t="shared" si="2"/>
        <v>100</v>
      </c>
      <c r="DJ4" s="80">
        <f t="shared" si="2"/>
        <v>101</v>
      </c>
      <c r="DK4" s="80">
        <f t="shared" si="2"/>
        <v>102</v>
      </c>
      <c r="DL4" s="80">
        <f t="shared" si="2"/>
        <v>103</v>
      </c>
      <c r="DM4" s="80">
        <f t="shared" si="2"/>
        <v>104</v>
      </c>
      <c r="DN4" s="80">
        <f t="shared" si="2"/>
        <v>105</v>
      </c>
      <c r="DO4" s="80">
        <f t="shared" si="2"/>
        <v>106</v>
      </c>
      <c r="DP4" s="80">
        <f t="shared" si="2"/>
        <v>107</v>
      </c>
      <c r="DQ4" s="80">
        <f t="shared" si="2"/>
        <v>108</v>
      </c>
      <c r="DR4" s="80">
        <f t="shared" si="2"/>
        <v>109</v>
      </c>
      <c r="DS4" s="80">
        <f t="shared" si="2"/>
        <v>110</v>
      </c>
      <c r="DT4" s="80">
        <f t="shared" si="2"/>
        <v>111</v>
      </c>
      <c r="DU4" s="80">
        <f t="shared" si="2"/>
        <v>112</v>
      </c>
      <c r="DV4" s="80">
        <f t="shared" si="2"/>
        <v>113</v>
      </c>
      <c r="DW4" s="80">
        <f t="shared" si="2"/>
        <v>114</v>
      </c>
      <c r="DX4" s="80">
        <f t="shared" si="2"/>
        <v>115</v>
      </c>
      <c r="DY4" s="80">
        <f t="shared" si="2"/>
        <v>116</v>
      </c>
      <c r="DZ4" s="80">
        <f t="shared" si="2"/>
        <v>117</v>
      </c>
      <c r="EA4" s="80">
        <f t="shared" si="2"/>
        <v>118</v>
      </c>
      <c r="EB4" s="80">
        <f t="shared" si="2"/>
        <v>119</v>
      </c>
      <c r="EC4" s="80">
        <f t="shared" si="2"/>
        <v>120</v>
      </c>
      <c r="ED4" s="80">
        <f t="shared" si="2"/>
        <v>121</v>
      </c>
      <c r="EE4" s="80">
        <f t="shared" si="2"/>
        <v>122</v>
      </c>
      <c r="EF4" s="80">
        <f t="shared" si="2"/>
        <v>123</v>
      </c>
      <c r="EG4" s="80">
        <f t="shared" si="2"/>
        <v>124</v>
      </c>
      <c r="EH4" s="80">
        <f t="shared" si="2"/>
        <v>125</v>
      </c>
      <c r="EI4" s="80">
        <f t="shared" si="2"/>
        <v>126</v>
      </c>
      <c r="EJ4" s="80">
        <f t="shared" si="2"/>
        <v>127</v>
      </c>
      <c r="EK4" s="80">
        <f t="shared" si="2"/>
        <v>128</v>
      </c>
      <c r="EL4" s="80">
        <f t="shared" si="2"/>
        <v>129</v>
      </c>
      <c r="EM4" s="80">
        <f t="shared" si="2"/>
        <v>130</v>
      </c>
      <c r="EN4" s="80">
        <f t="shared" si="2"/>
        <v>131</v>
      </c>
      <c r="EO4" s="80">
        <f t="shared" si="2"/>
        <v>132</v>
      </c>
    </row>
    <row r="5" ht="12.75" customHeight="1">
      <c r="A5" s="1"/>
      <c r="B5" s="1"/>
      <c r="C5" s="158"/>
      <c r="D5" s="158"/>
      <c r="E5" s="158"/>
      <c r="F5" s="158"/>
      <c r="G5" s="158"/>
      <c r="H5" s="158"/>
      <c r="I5" s="158"/>
      <c r="J5" s="158"/>
      <c r="K5" s="158"/>
      <c r="L5" s="158"/>
      <c r="M5" s="158" t="s">
        <v>435</v>
      </c>
      <c r="N5" s="80">
        <v>1.0</v>
      </c>
      <c r="O5" s="80">
        <f t="shared" ref="O5:Y5" si="3">N5+1</f>
        <v>2</v>
      </c>
      <c r="P5" s="80">
        <f t="shared" si="3"/>
        <v>3</v>
      </c>
      <c r="Q5" s="80">
        <f t="shared" si="3"/>
        <v>4</v>
      </c>
      <c r="R5" s="80">
        <f t="shared" si="3"/>
        <v>5</v>
      </c>
      <c r="S5" s="80">
        <f t="shared" si="3"/>
        <v>6</v>
      </c>
      <c r="T5" s="80">
        <f t="shared" si="3"/>
        <v>7</v>
      </c>
      <c r="U5" s="80">
        <f t="shared" si="3"/>
        <v>8</v>
      </c>
      <c r="V5" s="80">
        <f t="shared" si="3"/>
        <v>9</v>
      </c>
      <c r="W5" s="80">
        <f t="shared" si="3"/>
        <v>10</v>
      </c>
      <c r="X5" s="80">
        <f t="shared" si="3"/>
        <v>11</v>
      </c>
      <c r="Y5" s="80">
        <f t="shared" si="3"/>
        <v>12</v>
      </c>
      <c r="Z5" s="80">
        <f t="shared" ref="Z5:EO5" si="4">N5</f>
        <v>1</v>
      </c>
      <c r="AA5" s="80">
        <f t="shared" si="4"/>
        <v>2</v>
      </c>
      <c r="AB5" s="80">
        <f t="shared" si="4"/>
        <v>3</v>
      </c>
      <c r="AC5" s="80">
        <f t="shared" si="4"/>
        <v>4</v>
      </c>
      <c r="AD5" s="80">
        <f t="shared" si="4"/>
        <v>5</v>
      </c>
      <c r="AE5" s="80">
        <f t="shared" si="4"/>
        <v>6</v>
      </c>
      <c r="AF5" s="80">
        <f t="shared" si="4"/>
        <v>7</v>
      </c>
      <c r="AG5" s="80">
        <f t="shared" si="4"/>
        <v>8</v>
      </c>
      <c r="AH5" s="80">
        <f t="shared" si="4"/>
        <v>9</v>
      </c>
      <c r="AI5" s="80">
        <f t="shared" si="4"/>
        <v>10</v>
      </c>
      <c r="AJ5" s="80">
        <f t="shared" si="4"/>
        <v>11</v>
      </c>
      <c r="AK5" s="80">
        <f t="shared" si="4"/>
        <v>12</v>
      </c>
      <c r="AL5" s="80">
        <f t="shared" si="4"/>
        <v>1</v>
      </c>
      <c r="AM5" s="80">
        <f t="shared" si="4"/>
        <v>2</v>
      </c>
      <c r="AN5" s="80">
        <f t="shared" si="4"/>
        <v>3</v>
      </c>
      <c r="AO5" s="80">
        <f t="shared" si="4"/>
        <v>4</v>
      </c>
      <c r="AP5" s="80">
        <f t="shared" si="4"/>
        <v>5</v>
      </c>
      <c r="AQ5" s="80">
        <f t="shared" si="4"/>
        <v>6</v>
      </c>
      <c r="AR5" s="80">
        <f t="shared" si="4"/>
        <v>7</v>
      </c>
      <c r="AS5" s="80">
        <f t="shared" si="4"/>
        <v>8</v>
      </c>
      <c r="AT5" s="80">
        <f t="shared" si="4"/>
        <v>9</v>
      </c>
      <c r="AU5" s="80">
        <f t="shared" si="4"/>
        <v>10</v>
      </c>
      <c r="AV5" s="80">
        <f t="shared" si="4"/>
        <v>11</v>
      </c>
      <c r="AW5" s="80">
        <f t="shared" si="4"/>
        <v>12</v>
      </c>
      <c r="AX5" s="80">
        <f t="shared" si="4"/>
        <v>1</v>
      </c>
      <c r="AY5" s="80">
        <f t="shared" si="4"/>
        <v>2</v>
      </c>
      <c r="AZ5" s="80">
        <f t="shared" si="4"/>
        <v>3</v>
      </c>
      <c r="BA5" s="80">
        <f t="shared" si="4"/>
        <v>4</v>
      </c>
      <c r="BB5" s="80">
        <f t="shared" si="4"/>
        <v>5</v>
      </c>
      <c r="BC5" s="80">
        <f t="shared" si="4"/>
        <v>6</v>
      </c>
      <c r="BD5" s="80">
        <f t="shared" si="4"/>
        <v>7</v>
      </c>
      <c r="BE5" s="80">
        <f t="shared" si="4"/>
        <v>8</v>
      </c>
      <c r="BF5" s="80">
        <f t="shared" si="4"/>
        <v>9</v>
      </c>
      <c r="BG5" s="80">
        <f t="shared" si="4"/>
        <v>10</v>
      </c>
      <c r="BH5" s="80">
        <f t="shared" si="4"/>
        <v>11</v>
      </c>
      <c r="BI5" s="80">
        <f t="shared" si="4"/>
        <v>12</v>
      </c>
      <c r="BJ5" s="80">
        <f t="shared" si="4"/>
        <v>1</v>
      </c>
      <c r="BK5" s="80">
        <f t="shared" si="4"/>
        <v>2</v>
      </c>
      <c r="BL5" s="80">
        <f t="shared" si="4"/>
        <v>3</v>
      </c>
      <c r="BM5" s="80">
        <f t="shared" si="4"/>
        <v>4</v>
      </c>
      <c r="BN5" s="80">
        <f t="shared" si="4"/>
        <v>5</v>
      </c>
      <c r="BO5" s="80">
        <f t="shared" si="4"/>
        <v>6</v>
      </c>
      <c r="BP5" s="80">
        <f t="shared" si="4"/>
        <v>7</v>
      </c>
      <c r="BQ5" s="80">
        <f t="shared" si="4"/>
        <v>8</v>
      </c>
      <c r="BR5" s="80">
        <f t="shared" si="4"/>
        <v>9</v>
      </c>
      <c r="BS5" s="80">
        <f t="shared" si="4"/>
        <v>10</v>
      </c>
      <c r="BT5" s="80">
        <f t="shared" si="4"/>
        <v>11</v>
      </c>
      <c r="BU5" s="80">
        <f t="shared" si="4"/>
        <v>12</v>
      </c>
      <c r="BV5" s="80">
        <f t="shared" si="4"/>
        <v>1</v>
      </c>
      <c r="BW5" s="80">
        <f t="shared" si="4"/>
        <v>2</v>
      </c>
      <c r="BX5" s="80">
        <f t="shared" si="4"/>
        <v>3</v>
      </c>
      <c r="BY5" s="80">
        <f t="shared" si="4"/>
        <v>4</v>
      </c>
      <c r="BZ5" s="80">
        <f t="shared" si="4"/>
        <v>5</v>
      </c>
      <c r="CA5" s="80">
        <f t="shared" si="4"/>
        <v>6</v>
      </c>
      <c r="CB5" s="80">
        <f t="shared" si="4"/>
        <v>7</v>
      </c>
      <c r="CC5" s="80">
        <f t="shared" si="4"/>
        <v>8</v>
      </c>
      <c r="CD5" s="80">
        <f t="shared" si="4"/>
        <v>9</v>
      </c>
      <c r="CE5" s="80">
        <f t="shared" si="4"/>
        <v>10</v>
      </c>
      <c r="CF5" s="80">
        <f t="shared" si="4"/>
        <v>11</v>
      </c>
      <c r="CG5" s="80">
        <f t="shared" si="4"/>
        <v>12</v>
      </c>
      <c r="CH5" s="80">
        <f t="shared" si="4"/>
        <v>1</v>
      </c>
      <c r="CI5" s="80">
        <f t="shared" si="4"/>
        <v>2</v>
      </c>
      <c r="CJ5" s="80">
        <f t="shared" si="4"/>
        <v>3</v>
      </c>
      <c r="CK5" s="80">
        <f t="shared" si="4"/>
        <v>4</v>
      </c>
      <c r="CL5" s="80">
        <f t="shared" si="4"/>
        <v>5</v>
      </c>
      <c r="CM5" s="80">
        <f t="shared" si="4"/>
        <v>6</v>
      </c>
      <c r="CN5" s="80">
        <f t="shared" si="4"/>
        <v>7</v>
      </c>
      <c r="CO5" s="80">
        <f t="shared" si="4"/>
        <v>8</v>
      </c>
      <c r="CP5" s="80">
        <f t="shared" si="4"/>
        <v>9</v>
      </c>
      <c r="CQ5" s="80">
        <f t="shared" si="4"/>
        <v>10</v>
      </c>
      <c r="CR5" s="80">
        <f t="shared" si="4"/>
        <v>11</v>
      </c>
      <c r="CS5" s="80">
        <f t="shared" si="4"/>
        <v>12</v>
      </c>
      <c r="CT5" s="80">
        <f t="shared" si="4"/>
        <v>1</v>
      </c>
      <c r="CU5" s="80">
        <f t="shared" si="4"/>
        <v>2</v>
      </c>
      <c r="CV5" s="80">
        <f t="shared" si="4"/>
        <v>3</v>
      </c>
      <c r="CW5" s="80">
        <f t="shared" si="4"/>
        <v>4</v>
      </c>
      <c r="CX5" s="80">
        <f t="shared" si="4"/>
        <v>5</v>
      </c>
      <c r="CY5" s="80">
        <f t="shared" si="4"/>
        <v>6</v>
      </c>
      <c r="CZ5" s="80">
        <f t="shared" si="4"/>
        <v>7</v>
      </c>
      <c r="DA5" s="80">
        <f t="shared" si="4"/>
        <v>8</v>
      </c>
      <c r="DB5" s="80">
        <f t="shared" si="4"/>
        <v>9</v>
      </c>
      <c r="DC5" s="80">
        <f t="shared" si="4"/>
        <v>10</v>
      </c>
      <c r="DD5" s="80">
        <f t="shared" si="4"/>
        <v>11</v>
      </c>
      <c r="DE5" s="80">
        <f t="shared" si="4"/>
        <v>12</v>
      </c>
      <c r="DF5" s="80">
        <f t="shared" si="4"/>
        <v>1</v>
      </c>
      <c r="DG5" s="80">
        <f t="shared" si="4"/>
        <v>2</v>
      </c>
      <c r="DH5" s="80">
        <f t="shared" si="4"/>
        <v>3</v>
      </c>
      <c r="DI5" s="80">
        <f t="shared" si="4"/>
        <v>4</v>
      </c>
      <c r="DJ5" s="80">
        <f t="shared" si="4"/>
        <v>5</v>
      </c>
      <c r="DK5" s="80">
        <f t="shared" si="4"/>
        <v>6</v>
      </c>
      <c r="DL5" s="80">
        <f t="shared" si="4"/>
        <v>7</v>
      </c>
      <c r="DM5" s="80">
        <f t="shared" si="4"/>
        <v>8</v>
      </c>
      <c r="DN5" s="80">
        <f t="shared" si="4"/>
        <v>9</v>
      </c>
      <c r="DO5" s="80">
        <f t="shared" si="4"/>
        <v>10</v>
      </c>
      <c r="DP5" s="80">
        <f t="shared" si="4"/>
        <v>11</v>
      </c>
      <c r="DQ5" s="80">
        <f t="shared" si="4"/>
        <v>12</v>
      </c>
      <c r="DR5" s="80">
        <f t="shared" si="4"/>
        <v>1</v>
      </c>
      <c r="DS5" s="80">
        <f t="shared" si="4"/>
        <v>2</v>
      </c>
      <c r="DT5" s="80">
        <f t="shared" si="4"/>
        <v>3</v>
      </c>
      <c r="DU5" s="80">
        <f t="shared" si="4"/>
        <v>4</v>
      </c>
      <c r="DV5" s="80">
        <f t="shared" si="4"/>
        <v>5</v>
      </c>
      <c r="DW5" s="80">
        <f t="shared" si="4"/>
        <v>6</v>
      </c>
      <c r="DX5" s="80">
        <f t="shared" si="4"/>
        <v>7</v>
      </c>
      <c r="DY5" s="80">
        <f t="shared" si="4"/>
        <v>8</v>
      </c>
      <c r="DZ5" s="80">
        <f t="shared" si="4"/>
        <v>9</v>
      </c>
      <c r="EA5" s="80">
        <f t="shared" si="4"/>
        <v>10</v>
      </c>
      <c r="EB5" s="80">
        <f t="shared" si="4"/>
        <v>11</v>
      </c>
      <c r="EC5" s="80">
        <f t="shared" si="4"/>
        <v>12</v>
      </c>
      <c r="ED5" s="80">
        <f t="shared" si="4"/>
        <v>1</v>
      </c>
      <c r="EE5" s="80">
        <f t="shared" si="4"/>
        <v>2</v>
      </c>
      <c r="EF5" s="80">
        <f t="shared" si="4"/>
        <v>3</v>
      </c>
      <c r="EG5" s="80">
        <f t="shared" si="4"/>
        <v>4</v>
      </c>
      <c r="EH5" s="80">
        <f t="shared" si="4"/>
        <v>5</v>
      </c>
      <c r="EI5" s="80">
        <f t="shared" si="4"/>
        <v>6</v>
      </c>
      <c r="EJ5" s="80">
        <f t="shared" si="4"/>
        <v>7</v>
      </c>
      <c r="EK5" s="80">
        <f t="shared" si="4"/>
        <v>8</v>
      </c>
      <c r="EL5" s="80">
        <f t="shared" si="4"/>
        <v>9</v>
      </c>
      <c r="EM5" s="80">
        <f t="shared" si="4"/>
        <v>10</v>
      </c>
      <c r="EN5" s="80">
        <f t="shared" si="4"/>
        <v>11</v>
      </c>
      <c r="EO5" s="80">
        <f t="shared" si="4"/>
        <v>12</v>
      </c>
    </row>
    <row r="6" ht="12.75" customHeight="1">
      <c r="A6" s="1"/>
      <c r="B6" s="1"/>
      <c r="C6" s="158"/>
      <c r="D6" s="158"/>
      <c r="E6" s="158"/>
      <c r="F6" s="158"/>
      <c r="G6" s="158"/>
      <c r="H6" s="158"/>
      <c r="I6" s="158"/>
      <c r="J6" s="158"/>
      <c r="K6" s="158"/>
      <c r="L6" s="158"/>
      <c r="M6" s="158" t="s">
        <v>356</v>
      </c>
      <c r="N6" s="79">
        <f>+Starting_Year</f>
        <v>2025</v>
      </c>
      <c r="O6" s="79">
        <f t="shared" ref="O6:Y6" si="5">N6</f>
        <v>2025</v>
      </c>
      <c r="P6" s="79">
        <f t="shared" si="5"/>
        <v>2025</v>
      </c>
      <c r="Q6" s="79">
        <f t="shared" si="5"/>
        <v>2025</v>
      </c>
      <c r="R6" s="79">
        <f t="shared" si="5"/>
        <v>2025</v>
      </c>
      <c r="S6" s="79">
        <f t="shared" si="5"/>
        <v>2025</v>
      </c>
      <c r="T6" s="79">
        <f t="shared" si="5"/>
        <v>2025</v>
      </c>
      <c r="U6" s="79">
        <f t="shared" si="5"/>
        <v>2025</v>
      </c>
      <c r="V6" s="79">
        <f t="shared" si="5"/>
        <v>2025</v>
      </c>
      <c r="W6" s="79">
        <f t="shared" si="5"/>
        <v>2025</v>
      </c>
      <c r="X6" s="79">
        <f t="shared" si="5"/>
        <v>2025</v>
      </c>
      <c r="Y6" s="79">
        <f t="shared" si="5"/>
        <v>2025</v>
      </c>
      <c r="Z6" s="79">
        <f t="shared" ref="Z6:EO6" si="6">N6+1</f>
        <v>2026</v>
      </c>
      <c r="AA6" s="79">
        <f t="shared" si="6"/>
        <v>2026</v>
      </c>
      <c r="AB6" s="79">
        <f t="shared" si="6"/>
        <v>2026</v>
      </c>
      <c r="AC6" s="79">
        <f t="shared" si="6"/>
        <v>2026</v>
      </c>
      <c r="AD6" s="79">
        <f t="shared" si="6"/>
        <v>2026</v>
      </c>
      <c r="AE6" s="79">
        <f t="shared" si="6"/>
        <v>2026</v>
      </c>
      <c r="AF6" s="79">
        <f t="shared" si="6"/>
        <v>2026</v>
      </c>
      <c r="AG6" s="79">
        <f t="shared" si="6"/>
        <v>2026</v>
      </c>
      <c r="AH6" s="79">
        <f t="shared" si="6"/>
        <v>2026</v>
      </c>
      <c r="AI6" s="79">
        <f t="shared" si="6"/>
        <v>2026</v>
      </c>
      <c r="AJ6" s="79">
        <f t="shared" si="6"/>
        <v>2026</v>
      </c>
      <c r="AK6" s="79">
        <f t="shared" si="6"/>
        <v>2026</v>
      </c>
      <c r="AL6" s="79">
        <f t="shared" si="6"/>
        <v>2027</v>
      </c>
      <c r="AM6" s="79">
        <f t="shared" si="6"/>
        <v>2027</v>
      </c>
      <c r="AN6" s="79">
        <f t="shared" si="6"/>
        <v>2027</v>
      </c>
      <c r="AO6" s="79">
        <f t="shared" si="6"/>
        <v>2027</v>
      </c>
      <c r="AP6" s="79">
        <f t="shared" si="6"/>
        <v>2027</v>
      </c>
      <c r="AQ6" s="79">
        <f t="shared" si="6"/>
        <v>2027</v>
      </c>
      <c r="AR6" s="79">
        <f t="shared" si="6"/>
        <v>2027</v>
      </c>
      <c r="AS6" s="79">
        <f t="shared" si="6"/>
        <v>2027</v>
      </c>
      <c r="AT6" s="79">
        <f t="shared" si="6"/>
        <v>2027</v>
      </c>
      <c r="AU6" s="79">
        <f t="shared" si="6"/>
        <v>2027</v>
      </c>
      <c r="AV6" s="79">
        <f t="shared" si="6"/>
        <v>2027</v>
      </c>
      <c r="AW6" s="79">
        <f t="shared" si="6"/>
        <v>2027</v>
      </c>
      <c r="AX6" s="79">
        <f t="shared" si="6"/>
        <v>2028</v>
      </c>
      <c r="AY6" s="79">
        <f t="shared" si="6"/>
        <v>2028</v>
      </c>
      <c r="AZ6" s="79">
        <f t="shared" si="6"/>
        <v>2028</v>
      </c>
      <c r="BA6" s="79">
        <f t="shared" si="6"/>
        <v>2028</v>
      </c>
      <c r="BB6" s="79">
        <f t="shared" si="6"/>
        <v>2028</v>
      </c>
      <c r="BC6" s="79">
        <f t="shared" si="6"/>
        <v>2028</v>
      </c>
      <c r="BD6" s="79">
        <f t="shared" si="6"/>
        <v>2028</v>
      </c>
      <c r="BE6" s="79">
        <f t="shared" si="6"/>
        <v>2028</v>
      </c>
      <c r="BF6" s="79">
        <f t="shared" si="6"/>
        <v>2028</v>
      </c>
      <c r="BG6" s="79">
        <f t="shared" si="6"/>
        <v>2028</v>
      </c>
      <c r="BH6" s="79">
        <f t="shared" si="6"/>
        <v>2028</v>
      </c>
      <c r="BI6" s="79">
        <f t="shared" si="6"/>
        <v>2028</v>
      </c>
      <c r="BJ6" s="79">
        <f t="shared" si="6"/>
        <v>2029</v>
      </c>
      <c r="BK6" s="79">
        <f t="shared" si="6"/>
        <v>2029</v>
      </c>
      <c r="BL6" s="79">
        <f t="shared" si="6"/>
        <v>2029</v>
      </c>
      <c r="BM6" s="79">
        <f t="shared" si="6"/>
        <v>2029</v>
      </c>
      <c r="BN6" s="79">
        <f t="shared" si="6"/>
        <v>2029</v>
      </c>
      <c r="BO6" s="79">
        <f t="shared" si="6"/>
        <v>2029</v>
      </c>
      <c r="BP6" s="79">
        <f t="shared" si="6"/>
        <v>2029</v>
      </c>
      <c r="BQ6" s="79">
        <f t="shared" si="6"/>
        <v>2029</v>
      </c>
      <c r="BR6" s="79">
        <f t="shared" si="6"/>
        <v>2029</v>
      </c>
      <c r="BS6" s="79">
        <f t="shared" si="6"/>
        <v>2029</v>
      </c>
      <c r="BT6" s="79">
        <f t="shared" si="6"/>
        <v>2029</v>
      </c>
      <c r="BU6" s="79">
        <f t="shared" si="6"/>
        <v>2029</v>
      </c>
      <c r="BV6" s="79">
        <f t="shared" si="6"/>
        <v>2030</v>
      </c>
      <c r="BW6" s="79">
        <f t="shared" si="6"/>
        <v>2030</v>
      </c>
      <c r="BX6" s="79">
        <f t="shared" si="6"/>
        <v>2030</v>
      </c>
      <c r="BY6" s="79">
        <f t="shared" si="6"/>
        <v>2030</v>
      </c>
      <c r="BZ6" s="79">
        <f t="shared" si="6"/>
        <v>2030</v>
      </c>
      <c r="CA6" s="79">
        <f t="shared" si="6"/>
        <v>2030</v>
      </c>
      <c r="CB6" s="79">
        <f t="shared" si="6"/>
        <v>2030</v>
      </c>
      <c r="CC6" s="79">
        <f t="shared" si="6"/>
        <v>2030</v>
      </c>
      <c r="CD6" s="79">
        <f t="shared" si="6"/>
        <v>2030</v>
      </c>
      <c r="CE6" s="79">
        <f t="shared" si="6"/>
        <v>2030</v>
      </c>
      <c r="CF6" s="79">
        <f t="shared" si="6"/>
        <v>2030</v>
      </c>
      <c r="CG6" s="79">
        <f t="shared" si="6"/>
        <v>2030</v>
      </c>
      <c r="CH6" s="79">
        <f t="shared" si="6"/>
        <v>2031</v>
      </c>
      <c r="CI6" s="79">
        <f t="shared" si="6"/>
        <v>2031</v>
      </c>
      <c r="CJ6" s="79">
        <f t="shared" si="6"/>
        <v>2031</v>
      </c>
      <c r="CK6" s="79">
        <f t="shared" si="6"/>
        <v>2031</v>
      </c>
      <c r="CL6" s="79">
        <f t="shared" si="6"/>
        <v>2031</v>
      </c>
      <c r="CM6" s="79">
        <f t="shared" si="6"/>
        <v>2031</v>
      </c>
      <c r="CN6" s="79">
        <f t="shared" si="6"/>
        <v>2031</v>
      </c>
      <c r="CO6" s="79">
        <f t="shared" si="6"/>
        <v>2031</v>
      </c>
      <c r="CP6" s="79">
        <f t="shared" si="6"/>
        <v>2031</v>
      </c>
      <c r="CQ6" s="79">
        <f t="shared" si="6"/>
        <v>2031</v>
      </c>
      <c r="CR6" s="79">
        <f t="shared" si="6"/>
        <v>2031</v>
      </c>
      <c r="CS6" s="79">
        <f t="shared" si="6"/>
        <v>2031</v>
      </c>
      <c r="CT6" s="79">
        <f t="shared" si="6"/>
        <v>2032</v>
      </c>
      <c r="CU6" s="79">
        <f t="shared" si="6"/>
        <v>2032</v>
      </c>
      <c r="CV6" s="79">
        <f t="shared" si="6"/>
        <v>2032</v>
      </c>
      <c r="CW6" s="79">
        <f t="shared" si="6"/>
        <v>2032</v>
      </c>
      <c r="CX6" s="79">
        <f t="shared" si="6"/>
        <v>2032</v>
      </c>
      <c r="CY6" s="79">
        <f t="shared" si="6"/>
        <v>2032</v>
      </c>
      <c r="CZ6" s="79">
        <f t="shared" si="6"/>
        <v>2032</v>
      </c>
      <c r="DA6" s="79">
        <f t="shared" si="6"/>
        <v>2032</v>
      </c>
      <c r="DB6" s="79">
        <f t="shared" si="6"/>
        <v>2032</v>
      </c>
      <c r="DC6" s="79">
        <f t="shared" si="6"/>
        <v>2032</v>
      </c>
      <c r="DD6" s="79">
        <f t="shared" si="6"/>
        <v>2032</v>
      </c>
      <c r="DE6" s="79">
        <f t="shared" si="6"/>
        <v>2032</v>
      </c>
      <c r="DF6" s="79">
        <f t="shared" si="6"/>
        <v>2033</v>
      </c>
      <c r="DG6" s="79">
        <f t="shared" si="6"/>
        <v>2033</v>
      </c>
      <c r="DH6" s="79">
        <f t="shared" si="6"/>
        <v>2033</v>
      </c>
      <c r="DI6" s="79">
        <f t="shared" si="6"/>
        <v>2033</v>
      </c>
      <c r="DJ6" s="79">
        <f t="shared" si="6"/>
        <v>2033</v>
      </c>
      <c r="DK6" s="79">
        <f t="shared" si="6"/>
        <v>2033</v>
      </c>
      <c r="DL6" s="79">
        <f t="shared" si="6"/>
        <v>2033</v>
      </c>
      <c r="DM6" s="79">
        <f t="shared" si="6"/>
        <v>2033</v>
      </c>
      <c r="DN6" s="79">
        <f t="shared" si="6"/>
        <v>2033</v>
      </c>
      <c r="DO6" s="79">
        <f t="shared" si="6"/>
        <v>2033</v>
      </c>
      <c r="DP6" s="79">
        <f t="shared" si="6"/>
        <v>2033</v>
      </c>
      <c r="DQ6" s="79">
        <f t="shared" si="6"/>
        <v>2033</v>
      </c>
      <c r="DR6" s="79">
        <f t="shared" si="6"/>
        <v>2034</v>
      </c>
      <c r="DS6" s="79">
        <f t="shared" si="6"/>
        <v>2034</v>
      </c>
      <c r="DT6" s="79">
        <f t="shared" si="6"/>
        <v>2034</v>
      </c>
      <c r="DU6" s="79">
        <f t="shared" si="6"/>
        <v>2034</v>
      </c>
      <c r="DV6" s="79">
        <f t="shared" si="6"/>
        <v>2034</v>
      </c>
      <c r="DW6" s="79">
        <f t="shared" si="6"/>
        <v>2034</v>
      </c>
      <c r="DX6" s="79">
        <f t="shared" si="6"/>
        <v>2034</v>
      </c>
      <c r="DY6" s="79">
        <f t="shared" si="6"/>
        <v>2034</v>
      </c>
      <c r="DZ6" s="79">
        <f t="shared" si="6"/>
        <v>2034</v>
      </c>
      <c r="EA6" s="79">
        <f t="shared" si="6"/>
        <v>2034</v>
      </c>
      <c r="EB6" s="79">
        <f t="shared" si="6"/>
        <v>2034</v>
      </c>
      <c r="EC6" s="79">
        <f t="shared" si="6"/>
        <v>2034</v>
      </c>
      <c r="ED6" s="79">
        <f t="shared" si="6"/>
        <v>2035</v>
      </c>
      <c r="EE6" s="79">
        <f t="shared" si="6"/>
        <v>2035</v>
      </c>
      <c r="EF6" s="79">
        <f t="shared" si="6"/>
        <v>2035</v>
      </c>
      <c r="EG6" s="79">
        <f t="shared" si="6"/>
        <v>2035</v>
      </c>
      <c r="EH6" s="79">
        <f t="shared" si="6"/>
        <v>2035</v>
      </c>
      <c r="EI6" s="79">
        <f t="shared" si="6"/>
        <v>2035</v>
      </c>
      <c r="EJ6" s="79">
        <f t="shared" si="6"/>
        <v>2035</v>
      </c>
      <c r="EK6" s="79">
        <f t="shared" si="6"/>
        <v>2035</v>
      </c>
      <c r="EL6" s="79">
        <f t="shared" si="6"/>
        <v>2035</v>
      </c>
      <c r="EM6" s="79">
        <f t="shared" si="6"/>
        <v>2035</v>
      </c>
      <c r="EN6" s="79">
        <f t="shared" si="6"/>
        <v>2035</v>
      </c>
      <c r="EO6" s="79">
        <f t="shared" si="6"/>
        <v>2035</v>
      </c>
    </row>
    <row r="7" ht="12.75" customHeight="1">
      <c r="A7" s="1"/>
      <c r="B7" s="1"/>
      <c r="C7" s="537">
        <f>+Starting_Year</f>
        <v>2025</v>
      </c>
      <c r="D7" s="538">
        <f t="shared" ref="D7:L7" si="7">C7+1</f>
        <v>2026</v>
      </c>
      <c r="E7" s="538">
        <f t="shared" si="7"/>
        <v>2027</v>
      </c>
      <c r="F7" s="538">
        <f t="shared" si="7"/>
        <v>2028</v>
      </c>
      <c r="G7" s="538">
        <f t="shared" si="7"/>
        <v>2029</v>
      </c>
      <c r="H7" s="538">
        <f t="shared" si="7"/>
        <v>2030</v>
      </c>
      <c r="I7" s="538">
        <f t="shared" si="7"/>
        <v>2031</v>
      </c>
      <c r="J7" s="538">
        <f t="shared" si="7"/>
        <v>2032</v>
      </c>
      <c r="K7" s="538">
        <f t="shared" si="7"/>
        <v>2033</v>
      </c>
      <c r="L7" s="538">
        <f t="shared" si="7"/>
        <v>2034</v>
      </c>
      <c r="M7" s="573"/>
      <c r="N7" s="103">
        <f>+DATE(Starting_Year,1,1)</f>
        <v>45658</v>
      </c>
      <c r="O7" s="103">
        <f t="shared" ref="O7:EO7" si="8">+EDATE(N7,1)</f>
        <v>45689</v>
      </c>
      <c r="P7" s="103">
        <f t="shared" si="8"/>
        <v>45717</v>
      </c>
      <c r="Q7" s="103">
        <f t="shared" si="8"/>
        <v>45748</v>
      </c>
      <c r="R7" s="103">
        <f t="shared" si="8"/>
        <v>45778</v>
      </c>
      <c r="S7" s="103">
        <f t="shared" si="8"/>
        <v>45809</v>
      </c>
      <c r="T7" s="103">
        <f t="shared" si="8"/>
        <v>45839</v>
      </c>
      <c r="U7" s="103">
        <f t="shared" si="8"/>
        <v>45870</v>
      </c>
      <c r="V7" s="103">
        <f t="shared" si="8"/>
        <v>45901</v>
      </c>
      <c r="W7" s="103">
        <f t="shared" si="8"/>
        <v>45931</v>
      </c>
      <c r="X7" s="103">
        <f t="shared" si="8"/>
        <v>45962</v>
      </c>
      <c r="Y7" s="103">
        <f t="shared" si="8"/>
        <v>45992</v>
      </c>
      <c r="Z7" s="103">
        <f t="shared" si="8"/>
        <v>46023</v>
      </c>
      <c r="AA7" s="103">
        <f t="shared" si="8"/>
        <v>46054</v>
      </c>
      <c r="AB7" s="103">
        <f t="shared" si="8"/>
        <v>46082</v>
      </c>
      <c r="AC7" s="103">
        <f t="shared" si="8"/>
        <v>46113</v>
      </c>
      <c r="AD7" s="103">
        <f t="shared" si="8"/>
        <v>46143</v>
      </c>
      <c r="AE7" s="103">
        <f t="shared" si="8"/>
        <v>46174</v>
      </c>
      <c r="AF7" s="103">
        <f t="shared" si="8"/>
        <v>46204</v>
      </c>
      <c r="AG7" s="103">
        <f t="shared" si="8"/>
        <v>46235</v>
      </c>
      <c r="AH7" s="103">
        <f t="shared" si="8"/>
        <v>46266</v>
      </c>
      <c r="AI7" s="103">
        <f t="shared" si="8"/>
        <v>46296</v>
      </c>
      <c r="AJ7" s="103">
        <f t="shared" si="8"/>
        <v>46327</v>
      </c>
      <c r="AK7" s="103">
        <f t="shared" si="8"/>
        <v>46357</v>
      </c>
      <c r="AL7" s="103">
        <f t="shared" si="8"/>
        <v>46388</v>
      </c>
      <c r="AM7" s="103">
        <f t="shared" si="8"/>
        <v>46419</v>
      </c>
      <c r="AN7" s="103">
        <f t="shared" si="8"/>
        <v>46447</v>
      </c>
      <c r="AO7" s="103">
        <f t="shared" si="8"/>
        <v>46478</v>
      </c>
      <c r="AP7" s="103">
        <f t="shared" si="8"/>
        <v>46508</v>
      </c>
      <c r="AQ7" s="103">
        <f t="shared" si="8"/>
        <v>46539</v>
      </c>
      <c r="AR7" s="103">
        <f t="shared" si="8"/>
        <v>46569</v>
      </c>
      <c r="AS7" s="103">
        <f t="shared" si="8"/>
        <v>46600</v>
      </c>
      <c r="AT7" s="103">
        <f t="shared" si="8"/>
        <v>46631</v>
      </c>
      <c r="AU7" s="103">
        <f t="shared" si="8"/>
        <v>46661</v>
      </c>
      <c r="AV7" s="103">
        <f t="shared" si="8"/>
        <v>46692</v>
      </c>
      <c r="AW7" s="103">
        <f t="shared" si="8"/>
        <v>46722</v>
      </c>
      <c r="AX7" s="103">
        <f t="shared" si="8"/>
        <v>46753</v>
      </c>
      <c r="AY7" s="103">
        <f t="shared" si="8"/>
        <v>46784</v>
      </c>
      <c r="AZ7" s="103">
        <f t="shared" si="8"/>
        <v>46813</v>
      </c>
      <c r="BA7" s="103">
        <f t="shared" si="8"/>
        <v>46844</v>
      </c>
      <c r="BB7" s="103">
        <f t="shared" si="8"/>
        <v>46874</v>
      </c>
      <c r="BC7" s="103">
        <f t="shared" si="8"/>
        <v>46905</v>
      </c>
      <c r="BD7" s="103">
        <f t="shared" si="8"/>
        <v>46935</v>
      </c>
      <c r="BE7" s="103">
        <f t="shared" si="8"/>
        <v>46966</v>
      </c>
      <c r="BF7" s="103">
        <f t="shared" si="8"/>
        <v>46997</v>
      </c>
      <c r="BG7" s="103">
        <f t="shared" si="8"/>
        <v>47027</v>
      </c>
      <c r="BH7" s="103">
        <f t="shared" si="8"/>
        <v>47058</v>
      </c>
      <c r="BI7" s="103">
        <f t="shared" si="8"/>
        <v>47088</v>
      </c>
      <c r="BJ7" s="103">
        <f t="shared" si="8"/>
        <v>47119</v>
      </c>
      <c r="BK7" s="103">
        <f t="shared" si="8"/>
        <v>47150</v>
      </c>
      <c r="BL7" s="103">
        <f t="shared" si="8"/>
        <v>47178</v>
      </c>
      <c r="BM7" s="103">
        <f t="shared" si="8"/>
        <v>47209</v>
      </c>
      <c r="BN7" s="103">
        <f t="shared" si="8"/>
        <v>47239</v>
      </c>
      <c r="BO7" s="103">
        <f t="shared" si="8"/>
        <v>47270</v>
      </c>
      <c r="BP7" s="103">
        <f t="shared" si="8"/>
        <v>47300</v>
      </c>
      <c r="BQ7" s="103">
        <f t="shared" si="8"/>
        <v>47331</v>
      </c>
      <c r="BR7" s="103">
        <f t="shared" si="8"/>
        <v>47362</v>
      </c>
      <c r="BS7" s="103">
        <f t="shared" si="8"/>
        <v>47392</v>
      </c>
      <c r="BT7" s="103">
        <f t="shared" si="8"/>
        <v>47423</v>
      </c>
      <c r="BU7" s="103">
        <f t="shared" si="8"/>
        <v>47453</v>
      </c>
      <c r="BV7" s="103">
        <f t="shared" si="8"/>
        <v>47484</v>
      </c>
      <c r="BW7" s="103">
        <f t="shared" si="8"/>
        <v>47515</v>
      </c>
      <c r="BX7" s="103">
        <f t="shared" si="8"/>
        <v>47543</v>
      </c>
      <c r="BY7" s="103">
        <f t="shared" si="8"/>
        <v>47574</v>
      </c>
      <c r="BZ7" s="103">
        <f t="shared" si="8"/>
        <v>47604</v>
      </c>
      <c r="CA7" s="103">
        <f t="shared" si="8"/>
        <v>47635</v>
      </c>
      <c r="CB7" s="103">
        <f t="shared" si="8"/>
        <v>47665</v>
      </c>
      <c r="CC7" s="103">
        <f t="shared" si="8"/>
        <v>47696</v>
      </c>
      <c r="CD7" s="103">
        <f t="shared" si="8"/>
        <v>47727</v>
      </c>
      <c r="CE7" s="103">
        <f t="shared" si="8"/>
        <v>47757</v>
      </c>
      <c r="CF7" s="103">
        <f t="shared" si="8"/>
        <v>47788</v>
      </c>
      <c r="CG7" s="103">
        <f t="shared" si="8"/>
        <v>47818</v>
      </c>
      <c r="CH7" s="103">
        <f t="shared" si="8"/>
        <v>47849</v>
      </c>
      <c r="CI7" s="103">
        <f t="shared" si="8"/>
        <v>47880</v>
      </c>
      <c r="CJ7" s="103">
        <f t="shared" si="8"/>
        <v>47908</v>
      </c>
      <c r="CK7" s="103">
        <f t="shared" si="8"/>
        <v>47939</v>
      </c>
      <c r="CL7" s="103">
        <f t="shared" si="8"/>
        <v>47969</v>
      </c>
      <c r="CM7" s="103">
        <f t="shared" si="8"/>
        <v>48000</v>
      </c>
      <c r="CN7" s="103">
        <f t="shared" si="8"/>
        <v>48030</v>
      </c>
      <c r="CO7" s="103">
        <f t="shared" si="8"/>
        <v>48061</v>
      </c>
      <c r="CP7" s="103">
        <f t="shared" si="8"/>
        <v>48092</v>
      </c>
      <c r="CQ7" s="103">
        <f t="shared" si="8"/>
        <v>48122</v>
      </c>
      <c r="CR7" s="103">
        <f t="shared" si="8"/>
        <v>48153</v>
      </c>
      <c r="CS7" s="103">
        <f t="shared" si="8"/>
        <v>48183</v>
      </c>
      <c r="CT7" s="103">
        <f t="shared" si="8"/>
        <v>48214</v>
      </c>
      <c r="CU7" s="103">
        <f t="shared" si="8"/>
        <v>48245</v>
      </c>
      <c r="CV7" s="103">
        <f t="shared" si="8"/>
        <v>48274</v>
      </c>
      <c r="CW7" s="103">
        <f t="shared" si="8"/>
        <v>48305</v>
      </c>
      <c r="CX7" s="103">
        <f t="shared" si="8"/>
        <v>48335</v>
      </c>
      <c r="CY7" s="103">
        <f t="shared" si="8"/>
        <v>48366</v>
      </c>
      <c r="CZ7" s="103">
        <f t="shared" si="8"/>
        <v>48396</v>
      </c>
      <c r="DA7" s="103">
        <f t="shared" si="8"/>
        <v>48427</v>
      </c>
      <c r="DB7" s="103">
        <f t="shared" si="8"/>
        <v>48458</v>
      </c>
      <c r="DC7" s="103">
        <f t="shared" si="8"/>
        <v>48488</v>
      </c>
      <c r="DD7" s="103">
        <f t="shared" si="8"/>
        <v>48519</v>
      </c>
      <c r="DE7" s="103">
        <f t="shared" si="8"/>
        <v>48549</v>
      </c>
      <c r="DF7" s="103">
        <f t="shared" si="8"/>
        <v>48580</v>
      </c>
      <c r="DG7" s="103">
        <f t="shared" si="8"/>
        <v>48611</v>
      </c>
      <c r="DH7" s="103">
        <f t="shared" si="8"/>
        <v>48639</v>
      </c>
      <c r="DI7" s="103">
        <f t="shared" si="8"/>
        <v>48670</v>
      </c>
      <c r="DJ7" s="103">
        <f t="shared" si="8"/>
        <v>48700</v>
      </c>
      <c r="DK7" s="103">
        <f t="shared" si="8"/>
        <v>48731</v>
      </c>
      <c r="DL7" s="103">
        <f t="shared" si="8"/>
        <v>48761</v>
      </c>
      <c r="DM7" s="103">
        <f t="shared" si="8"/>
        <v>48792</v>
      </c>
      <c r="DN7" s="103">
        <f t="shared" si="8"/>
        <v>48823</v>
      </c>
      <c r="DO7" s="103">
        <f t="shared" si="8"/>
        <v>48853</v>
      </c>
      <c r="DP7" s="103">
        <f t="shared" si="8"/>
        <v>48884</v>
      </c>
      <c r="DQ7" s="103">
        <f t="shared" si="8"/>
        <v>48914</v>
      </c>
      <c r="DR7" s="103">
        <f t="shared" si="8"/>
        <v>48945</v>
      </c>
      <c r="DS7" s="103">
        <f t="shared" si="8"/>
        <v>48976</v>
      </c>
      <c r="DT7" s="103">
        <f t="shared" si="8"/>
        <v>49004</v>
      </c>
      <c r="DU7" s="103">
        <f t="shared" si="8"/>
        <v>49035</v>
      </c>
      <c r="DV7" s="103">
        <f t="shared" si="8"/>
        <v>49065</v>
      </c>
      <c r="DW7" s="103">
        <f t="shared" si="8"/>
        <v>49096</v>
      </c>
      <c r="DX7" s="103">
        <f t="shared" si="8"/>
        <v>49126</v>
      </c>
      <c r="DY7" s="103">
        <f t="shared" si="8"/>
        <v>49157</v>
      </c>
      <c r="DZ7" s="103">
        <f t="shared" si="8"/>
        <v>49188</v>
      </c>
      <c r="EA7" s="103">
        <f t="shared" si="8"/>
        <v>49218</v>
      </c>
      <c r="EB7" s="103">
        <f t="shared" si="8"/>
        <v>49249</v>
      </c>
      <c r="EC7" s="103">
        <f t="shared" si="8"/>
        <v>49279</v>
      </c>
      <c r="ED7" s="103">
        <f t="shared" si="8"/>
        <v>49310</v>
      </c>
      <c r="EE7" s="103">
        <f t="shared" si="8"/>
        <v>49341</v>
      </c>
      <c r="EF7" s="103">
        <f t="shared" si="8"/>
        <v>49369</v>
      </c>
      <c r="EG7" s="103">
        <f t="shared" si="8"/>
        <v>49400</v>
      </c>
      <c r="EH7" s="103">
        <f t="shared" si="8"/>
        <v>49430</v>
      </c>
      <c r="EI7" s="103">
        <f t="shared" si="8"/>
        <v>49461</v>
      </c>
      <c r="EJ7" s="103">
        <f t="shared" si="8"/>
        <v>49491</v>
      </c>
      <c r="EK7" s="103">
        <f t="shared" si="8"/>
        <v>49522</v>
      </c>
      <c r="EL7" s="103">
        <f t="shared" si="8"/>
        <v>49553</v>
      </c>
      <c r="EM7" s="103">
        <f t="shared" si="8"/>
        <v>49583</v>
      </c>
      <c r="EN7" s="103">
        <f t="shared" si="8"/>
        <v>49614</v>
      </c>
      <c r="EO7" s="103">
        <f t="shared" si="8"/>
        <v>49644</v>
      </c>
    </row>
    <row r="8" ht="12.75" customHeight="1">
      <c r="A8" s="101" t="s">
        <v>450</v>
      </c>
      <c r="B8" s="1"/>
      <c r="C8" s="158"/>
      <c r="D8" s="158"/>
      <c r="E8" s="158"/>
      <c r="F8" s="158"/>
      <c r="G8" s="158"/>
      <c r="H8" s="158"/>
      <c r="I8" s="158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  <c r="AA8" s="158"/>
      <c r="AB8" s="158"/>
      <c r="AC8" s="158"/>
      <c r="AD8" s="158"/>
      <c r="AE8" s="158"/>
      <c r="AF8" s="158"/>
      <c r="AG8" s="158"/>
      <c r="AH8" s="158"/>
      <c r="AI8" s="158"/>
      <c r="AJ8" s="158"/>
      <c r="AK8" s="158"/>
      <c r="AL8" s="158"/>
      <c r="AM8" s="158"/>
      <c r="AN8" s="158"/>
      <c r="AO8" s="158"/>
      <c r="AP8" s="158"/>
      <c r="AQ8" s="158"/>
      <c r="AR8" s="158"/>
      <c r="AS8" s="158"/>
      <c r="AT8" s="158"/>
      <c r="AU8" s="158"/>
      <c r="AV8" s="158"/>
      <c r="AW8" s="158"/>
      <c r="AX8" s="158"/>
      <c r="AY8" s="158"/>
      <c r="AZ8" s="158"/>
      <c r="BA8" s="158"/>
      <c r="BB8" s="158"/>
      <c r="BC8" s="158"/>
      <c r="BD8" s="158"/>
      <c r="BE8" s="158"/>
      <c r="BF8" s="158"/>
      <c r="BG8" s="158"/>
      <c r="BH8" s="158"/>
      <c r="BI8" s="158"/>
      <c r="BJ8" s="158"/>
      <c r="BK8" s="158"/>
      <c r="BL8" s="158"/>
      <c r="BM8" s="158"/>
      <c r="BN8" s="158"/>
      <c r="BO8" s="158"/>
      <c r="BP8" s="158"/>
      <c r="BQ8" s="158"/>
      <c r="BR8" s="158"/>
      <c r="BS8" s="158"/>
      <c r="BT8" s="158"/>
      <c r="BU8" s="158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</row>
    <row r="9" ht="12.75" customHeight="1">
      <c r="A9" s="101"/>
      <c r="B9" s="542" t="s">
        <v>451</v>
      </c>
      <c r="C9" s="543">
        <f t="shared" ref="C9:L9" si="9">+SUMIF($N$6:$EC$6,C$7,$N9:$EC9)</f>
        <v>0</v>
      </c>
      <c r="D9" s="543">
        <f t="shared" si="9"/>
        <v>0</v>
      </c>
      <c r="E9" s="543">
        <f t="shared" si="9"/>
        <v>0</v>
      </c>
      <c r="F9" s="543">
        <f t="shared" si="9"/>
        <v>0</v>
      </c>
      <c r="G9" s="543">
        <f t="shared" si="9"/>
        <v>0</v>
      </c>
      <c r="H9" s="543">
        <f t="shared" si="9"/>
        <v>0</v>
      </c>
      <c r="I9" s="543">
        <f t="shared" si="9"/>
        <v>0</v>
      </c>
      <c r="J9" s="543">
        <f t="shared" si="9"/>
        <v>0</v>
      </c>
      <c r="K9" s="543">
        <f t="shared" si="9"/>
        <v>0</v>
      </c>
      <c r="L9" s="543">
        <f t="shared" si="9"/>
        <v>0</v>
      </c>
      <c r="M9" s="549"/>
      <c r="N9" s="80">
        <f t="shared" ref="N9:EO9" si="10">N$21*N$22*N$23*N26*(1/6)</f>
        <v>0</v>
      </c>
      <c r="O9" s="80">
        <f t="shared" si="10"/>
        <v>0</v>
      </c>
      <c r="P9" s="80">
        <f t="shared" si="10"/>
        <v>0</v>
      </c>
      <c r="Q9" s="80">
        <f t="shared" si="10"/>
        <v>0</v>
      </c>
      <c r="R9" s="80">
        <f t="shared" si="10"/>
        <v>0</v>
      </c>
      <c r="S9" s="80">
        <f t="shared" si="10"/>
        <v>0</v>
      </c>
      <c r="T9" s="80">
        <f t="shared" si="10"/>
        <v>0</v>
      </c>
      <c r="U9" s="80">
        <f t="shared" si="10"/>
        <v>0</v>
      </c>
      <c r="V9" s="80">
        <f t="shared" si="10"/>
        <v>0</v>
      </c>
      <c r="W9" s="80">
        <f t="shared" si="10"/>
        <v>0</v>
      </c>
      <c r="X9" s="80">
        <f t="shared" si="10"/>
        <v>0</v>
      </c>
      <c r="Y9" s="80">
        <f t="shared" si="10"/>
        <v>0</v>
      </c>
      <c r="Z9" s="80">
        <f t="shared" si="10"/>
        <v>0</v>
      </c>
      <c r="AA9" s="80">
        <f t="shared" si="10"/>
        <v>0</v>
      </c>
      <c r="AB9" s="80">
        <f t="shared" si="10"/>
        <v>0</v>
      </c>
      <c r="AC9" s="80">
        <f t="shared" si="10"/>
        <v>0</v>
      </c>
      <c r="AD9" s="80">
        <f t="shared" si="10"/>
        <v>0</v>
      </c>
      <c r="AE9" s="80">
        <f t="shared" si="10"/>
        <v>0</v>
      </c>
      <c r="AF9" s="80">
        <f t="shared" si="10"/>
        <v>0</v>
      </c>
      <c r="AG9" s="80">
        <f t="shared" si="10"/>
        <v>0</v>
      </c>
      <c r="AH9" s="80">
        <f t="shared" si="10"/>
        <v>0</v>
      </c>
      <c r="AI9" s="80">
        <f t="shared" si="10"/>
        <v>0</v>
      </c>
      <c r="AJ9" s="80">
        <f t="shared" si="10"/>
        <v>0</v>
      </c>
      <c r="AK9" s="80">
        <f t="shared" si="10"/>
        <v>0</v>
      </c>
      <c r="AL9" s="80">
        <f t="shared" si="10"/>
        <v>0</v>
      </c>
      <c r="AM9" s="80">
        <f t="shared" si="10"/>
        <v>0</v>
      </c>
      <c r="AN9" s="80">
        <f t="shared" si="10"/>
        <v>0</v>
      </c>
      <c r="AO9" s="80">
        <f t="shared" si="10"/>
        <v>0</v>
      </c>
      <c r="AP9" s="80">
        <f t="shared" si="10"/>
        <v>0</v>
      </c>
      <c r="AQ9" s="80">
        <f t="shared" si="10"/>
        <v>0</v>
      </c>
      <c r="AR9" s="80">
        <f t="shared" si="10"/>
        <v>0</v>
      </c>
      <c r="AS9" s="80">
        <f t="shared" si="10"/>
        <v>0</v>
      </c>
      <c r="AT9" s="80">
        <f t="shared" si="10"/>
        <v>0</v>
      </c>
      <c r="AU9" s="80">
        <f t="shared" si="10"/>
        <v>0</v>
      </c>
      <c r="AV9" s="80">
        <f t="shared" si="10"/>
        <v>0</v>
      </c>
      <c r="AW9" s="80">
        <f t="shared" si="10"/>
        <v>0</v>
      </c>
      <c r="AX9" s="80">
        <f t="shared" si="10"/>
        <v>0</v>
      </c>
      <c r="AY9" s="80">
        <f t="shared" si="10"/>
        <v>0</v>
      </c>
      <c r="AZ9" s="80">
        <f t="shared" si="10"/>
        <v>0</v>
      </c>
      <c r="BA9" s="80">
        <f t="shared" si="10"/>
        <v>0</v>
      </c>
      <c r="BB9" s="80">
        <f t="shared" si="10"/>
        <v>0</v>
      </c>
      <c r="BC9" s="80">
        <f t="shared" si="10"/>
        <v>0</v>
      </c>
      <c r="BD9" s="80">
        <f t="shared" si="10"/>
        <v>0</v>
      </c>
      <c r="BE9" s="80">
        <f t="shared" si="10"/>
        <v>0</v>
      </c>
      <c r="BF9" s="80">
        <f t="shared" si="10"/>
        <v>0</v>
      </c>
      <c r="BG9" s="80">
        <f t="shared" si="10"/>
        <v>0</v>
      </c>
      <c r="BH9" s="80">
        <f t="shared" si="10"/>
        <v>0</v>
      </c>
      <c r="BI9" s="80">
        <f t="shared" si="10"/>
        <v>0</v>
      </c>
      <c r="BJ9" s="80">
        <f t="shared" si="10"/>
        <v>0</v>
      </c>
      <c r="BK9" s="80">
        <f t="shared" si="10"/>
        <v>0</v>
      </c>
      <c r="BL9" s="80">
        <f t="shared" si="10"/>
        <v>0</v>
      </c>
      <c r="BM9" s="80">
        <f t="shared" si="10"/>
        <v>0</v>
      </c>
      <c r="BN9" s="80">
        <f t="shared" si="10"/>
        <v>0</v>
      </c>
      <c r="BO9" s="80">
        <f t="shared" si="10"/>
        <v>0</v>
      </c>
      <c r="BP9" s="80">
        <f t="shared" si="10"/>
        <v>0</v>
      </c>
      <c r="BQ9" s="80">
        <f t="shared" si="10"/>
        <v>0</v>
      </c>
      <c r="BR9" s="80">
        <f t="shared" si="10"/>
        <v>0</v>
      </c>
      <c r="BS9" s="80">
        <f t="shared" si="10"/>
        <v>0</v>
      </c>
      <c r="BT9" s="80">
        <f t="shared" si="10"/>
        <v>0</v>
      </c>
      <c r="BU9" s="80">
        <f t="shared" si="10"/>
        <v>0</v>
      </c>
      <c r="BV9" s="80">
        <f t="shared" si="10"/>
        <v>0</v>
      </c>
      <c r="BW9" s="80">
        <f t="shared" si="10"/>
        <v>0</v>
      </c>
      <c r="BX9" s="80">
        <f t="shared" si="10"/>
        <v>0</v>
      </c>
      <c r="BY9" s="80">
        <f t="shared" si="10"/>
        <v>0</v>
      </c>
      <c r="BZ9" s="80">
        <f t="shared" si="10"/>
        <v>0</v>
      </c>
      <c r="CA9" s="80">
        <f t="shared" si="10"/>
        <v>0</v>
      </c>
      <c r="CB9" s="80">
        <f t="shared" si="10"/>
        <v>0</v>
      </c>
      <c r="CC9" s="80">
        <f t="shared" si="10"/>
        <v>0</v>
      </c>
      <c r="CD9" s="80">
        <f t="shared" si="10"/>
        <v>0</v>
      </c>
      <c r="CE9" s="80">
        <f t="shared" si="10"/>
        <v>0</v>
      </c>
      <c r="CF9" s="80">
        <f t="shared" si="10"/>
        <v>0</v>
      </c>
      <c r="CG9" s="80">
        <f t="shared" si="10"/>
        <v>0</v>
      </c>
      <c r="CH9" s="80">
        <f t="shared" si="10"/>
        <v>0</v>
      </c>
      <c r="CI9" s="80">
        <f t="shared" si="10"/>
        <v>0</v>
      </c>
      <c r="CJ9" s="80">
        <f t="shared" si="10"/>
        <v>0</v>
      </c>
      <c r="CK9" s="80">
        <f t="shared" si="10"/>
        <v>0</v>
      </c>
      <c r="CL9" s="80">
        <f t="shared" si="10"/>
        <v>0</v>
      </c>
      <c r="CM9" s="80">
        <f t="shared" si="10"/>
        <v>0</v>
      </c>
      <c r="CN9" s="80">
        <f t="shared" si="10"/>
        <v>0</v>
      </c>
      <c r="CO9" s="80">
        <f t="shared" si="10"/>
        <v>0</v>
      </c>
      <c r="CP9" s="80">
        <f t="shared" si="10"/>
        <v>0</v>
      </c>
      <c r="CQ9" s="80">
        <f t="shared" si="10"/>
        <v>0</v>
      </c>
      <c r="CR9" s="80">
        <f t="shared" si="10"/>
        <v>0</v>
      </c>
      <c r="CS9" s="80">
        <f t="shared" si="10"/>
        <v>0</v>
      </c>
      <c r="CT9" s="80">
        <f t="shared" si="10"/>
        <v>0</v>
      </c>
      <c r="CU9" s="80">
        <f t="shared" si="10"/>
        <v>0</v>
      </c>
      <c r="CV9" s="80">
        <f t="shared" si="10"/>
        <v>0</v>
      </c>
      <c r="CW9" s="80">
        <f t="shared" si="10"/>
        <v>0</v>
      </c>
      <c r="CX9" s="80">
        <f t="shared" si="10"/>
        <v>0</v>
      </c>
      <c r="CY9" s="80">
        <f t="shared" si="10"/>
        <v>0</v>
      </c>
      <c r="CZ9" s="80">
        <f t="shared" si="10"/>
        <v>0</v>
      </c>
      <c r="DA9" s="80">
        <f t="shared" si="10"/>
        <v>0</v>
      </c>
      <c r="DB9" s="80">
        <f t="shared" si="10"/>
        <v>0</v>
      </c>
      <c r="DC9" s="80">
        <f t="shared" si="10"/>
        <v>0</v>
      </c>
      <c r="DD9" s="80">
        <f t="shared" si="10"/>
        <v>0</v>
      </c>
      <c r="DE9" s="80">
        <f t="shared" si="10"/>
        <v>0</v>
      </c>
      <c r="DF9" s="80">
        <f t="shared" si="10"/>
        <v>0</v>
      </c>
      <c r="DG9" s="80">
        <f t="shared" si="10"/>
        <v>0</v>
      </c>
      <c r="DH9" s="80">
        <f t="shared" si="10"/>
        <v>0</v>
      </c>
      <c r="DI9" s="80">
        <f t="shared" si="10"/>
        <v>0</v>
      </c>
      <c r="DJ9" s="80">
        <f t="shared" si="10"/>
        <v>0</v>
      </c>
      <c r="DK9" s="80">
        <f t="shared" si="10"/>
        <v>0</v>
      </c>
      <c r="DL9" s="80">
        <f t="shared" si="10"/>
        <v>0</v>
      </c>
      <c r="DM9" s="80">
        <f t="shared" si="10"/>
        <v>0</v>
      </c>
      <c r="DN9" s="80">
        <f t="shared" si="10"/>
        <v>0</v>
      </c>
      <c r="DO9" s="80">
        <f t="shared" si="10"/>
        <v>0</v>
      </c>
      <c r="DP9" s="80">
        <f t="shared" si="10"/>
        <v>0</v>
      </c>
      <c r="DQ9" s="80">
        <f t="shared" si="10"/>
        <v>0</v>
      </c>
      <c r="DR9" s="80">
        <f t="shared" si="10"/>
        <v>0</v>
      </c>
      <c r="DS9" s="80">
        <f t="shared" si="10"/>
        <v>0</v>
      </c>
      <c r="DT9" s="80">
        <f t="shared" si="10"/>
        <v>0</v>
      </c>
      <c r="DU9" s="80">
        <f t="shared" si="10"/>
        <v>0</v>
      </c>
      <c r="DV9" s="80">
        <f t="shared" si="10"/>
        <v>0</v>
      </c>
      <c r="DW9" s="80">
        <f t="shared" si="10"/>
        <v>0</v>
      </c>
      <c r="DX9" s="80">
        <f t="shared" si="10"/>
        <v>0</v>
      </c>
      <c r="DY9" s="80">
        <f t="shared" si="10"/>
        <v>0</v>
      </c>
      <c r="DZ9" s="80">
        <f t="shared" si="10"/>
        <v>0</v>
      </c>
      <c r="EA9" s="80">
        <f t="shared" si="10"/>
        <v>0</v>
      </c>
      <c r="EB9" s="80">
        <f t="shared" si="10"/>
        <v>0</v>
      </c>
      <c r="EC9" s="80">
        <f t="shared" si="10"/>
        <v>0</v>
      </c>
      <c r="ED9" s="80">
        <f t="shared" si="10"/>
        <v>0</v>
      </c>
      <c r="EE9" s="80">
        <f t="shared" si="10"/>
        <v>0</v>
      </c>
      <c r="EF9" s="80">
        <f t="shared" si="10"/>
        <v>0</v>
      </c>
      <c r="EG9" s="80">
        <f t="shared" si="10"/>
        <v>0</v>
      </c>
      <c r="EH9" s="80">
        <f t="shared" si="10"/>
        <v>0</v>
      </c>
      <c r="EI9" s="80">
        <f t="shared" si="10"/>
        <v>0</v>
      </c>
      <c r="EJ9" s="80">
        <f t="shared" si="10"/>
        <v>0</v>
      </c>
      <c r="EK9" s="80">
        <f t="shared" si="10"/>
        <v>0</v>
      </c>
      <c r="EL9" s="80">
        <f t="shared" si="10"/>
        <v>0</v>
      </c>
      <c r="EM9" s="80">
        <f t="shared" si="10"/>
        <v>0</v>
      </c>
      <c r="EN9" s="80">
        <f t="shared" si="10"/>
        <v>0</v>
      </c>
      <c r="EO9" s="80">
        <f t="shared" si="10"/>
        <v>0</v>
      </c>
    </row>
    <row r="10" ht="12.75" customHeight="1">
      <c r="A10" s="101"/>
      <c r="B10" s="542" t="s">
        <v>452</v>
      </c>
      <c r="C10" s="543">
        <f t="shared" ref="C10:L10" si="11">+SUMIF($N$6:$EC$6,C$7,$N10:$EC10)</f>
        <v>0</v>
      </c>
      <c r="D10" s="543">
        <f t="shared" si="11"/>
        <v>0</v>
      </c>
      <c r="E10" s="543">
        <f t="shared" si="11"/>
        <v>0</v>
      </c>
      <c r="F10" s="543">
        <f t="shared" si="11"/>
        <v>0</v>
      </c>
      <c r="G10" s="543">
        <f t="shared" si="11"/>
        <v>0</v>
      </c>
      <c r="H10" s="543">
        <f t="shared" si="11"/>
        <v>0</v>
      </c>
      <c r="I10" s="543">
        <f t="shared" si="11"/>
        <v>0</v>
      </c>
      <c r="J10" s="543">
        <f t="shared" si="11"/>
        <v>0</v>
      </c>
      <c r="K10" s="543">
        <f t="shared" si="11"/>
        <v>0</v>
      </c>
      <c r="L10" s="543">
        <f t="shared" si="11"/>
        <v>0</v>
      </c>
      <c r="M10" s="549"/>
      <c r="N10" s="80">
        <f t="shared" ref="N10:EO10" si="12">N$21*N$22*N$23*N27*(1/6)</f>
        <v>0</v>
      </c>
      <c r="O10" s="80">
        <f t="shared" si="12"/>
        <v>0</v>
      </c>
      <c r="P10" s="80">
        <f t="shared" si="12"/>
        <v>0</v>
      </c>
      <c r="Q10" s="80">
        <f t="shared" si="12"/>
        <v>0</v>
      </c>
      <c r="R10" s="80">
        <f t="shared" si="12"/>
        <v>0</v>
      </c>
      <c r="S10" s="80">
        <f t="shared" si="12"/>
        <v>0</v>
      </c>
      <c r="T10" s="80">
        <f t="shared" si="12"/>
        <v>0</v>
      </c>
      <c r="U10" s="80">
        <f t="shared" si="12"/>
        <v>0</v>
      </c>
      <c r="V10" s="80">
        <f t="shared" si="12"/>
        <v>0</v>
      </c>
      <c r="W10" s="80">
        <f t="shared" si="12"/>
        <v>0</v>
      </c>
      <c r="X10" s="80">
        <f t="shared" si="12"/>
        <v>0</v>
      </c>
      <c r="Y10" s="80">
        <f t="shared" si="12"/>
        <v>0</v>
      </c>
      <c r="Z10" s="80">
        <f t="shared" si="12"/>
        <v>0</v>
      </c>
      <c r="AA10" s="80">
        <f t="shared" si="12"/>
        <v>0</v>
      </c>
      <c r="AB10" s="80">
        <f t="shared" si="12"/>
        <v>0</v>
      </c>
      <c r="AC10" s="80">
        <f t="shared" si="12"/>
        <v>0</v>
      </c>
      <c r="AD10" s="80">
        <f t="shared" si="12"/>
        <v>0</v>
      </c>
      <c r="AE10" s="80">
        <f t="shared" si="12"/>
        <v>0</v>
      </c>
      <c r="AF10" s="80">
        <f t="shared" si="12"/>
        <v>0</v>
      </c>
      <c r="AG10" s="80">
        <f t="shared" si="12"/>
        <v>0</v>
      </c>
      <c r="AH10" s="80">
        <f t="shared" si="12"/>
        <v>0</v>
      </c>
      <c r="AI10" s="80">
        <f t="shared" si="12"/>
        <v>0</v>
      </c>
      <c r="AJ10" s="80">
        <f t="shared" si="12"/>
        <v>0</v>
      </c>
      <c r="AK10" s="80">
        <f t="shared" si="12"/>
        <v>0</v>
      </c>
      <c r="AL10" s="80">
        <f t="shared" si="12"/>
        <v>0</v>
      </c>
      <c r="AM10" s="80">
        <f t="shared" si="12"/>
        <v>0</v>
      </c>
      <c r="AN10" s="80">
        <f t="shared" si="12"/>
        <v>0</v>
      </c>
      <c r="AO10" s="80">
        <f t="shared" si="12"/>
        <v>0</v>
      </c>
      <c r="AP10" s="80">
        <f t="shared" si="12"/>
        <v>0</v>
      </c>
      <c r="AQ10" s="80">
        <f t="shared" si="12"/>
        <v>0</v>
      </c>
      <c r="AR10" s="80">
        <f t="shared" si="12"/>
        <v>0</v>
      </c>
      <c r="AS10" s="80">
        <f t="shared" si="12"/>
        <v>0</v>
      </c>
      <c r="AT10" s="80">
        <f t="shared" si="12"/>
        <v>0</v>
      </c>
      <c r="AU10" s="80">
        <f t="shared" si="12"/>
        <v>0</v>
      </c>
      <c r="AV10" s="80">
        <f t="shared" si="12"/>
        <v>0</v>
      </c>
      <c r="AW10" s="80">
        <f t="shared" si="12"/>
        <v>0</v>
      </c>
      <c r="AX10" s="80">
        <f t="shared" si="12"/>
        <v>0</v>
      </c>
      <c r="AY10" s="80">
        <f t="shared" si="12"/>
        <v>0</v>
      </c>
      <c r="AZ10" s="80">
        <f t="shared" si="12"/>
        <v>0</v>
      </c>
      <c r="BA10" s="80">
        <f t="shared" si="12"/>
        <v>0</v>
      </c>
      <c r="BB10" s="80">
        <f t="shared" si="12"/>
        <v>0</v>
      </c>
      <c r="BC10" s="80">
        <f t="shared" si="12"/>
        <v>0</v>
      </c>
      <c r="BD10" s="80">
        <f t="shared" si="12"/>
        <v>0</v>
      </c>
      <c r="BE10" s="80">
        <f t="shared" si="12"/>
        <v>0</v>
      </c>
      <c r="BF10" s="80">
        <f t="shared" si="12"/>
        <v>0</v>
      </c>
      <c r="BG10" s="80">
        <f t="shared" si="12"/>
        <v>0</v>
      </c>
      <c r="BH10" s="80">
        <f t="shared" si="12"/>
        <v>0</v>
      </c>
      <c r="BI10" s="80">
        <f t="shared" si="12"/>
        <v>0</v>
      </c>
      <c r="BJ10" s="80">
        <f t="shared" si="12"/>
        <v>0</v>
      </c>
      <c r="BK10" s="80">
        <f t="shared" si="12"/>
        <v>0</v>
      </c>
      <c r="BL10" s="80">
        <f t="shared" si="12"/>
        <v>0</v>
      </c>
      <c r="BM10" s="80">
        <f t="shared" si="12"/>
        <v>0</v>
      </c>
      <c r="BN10" s="80">
        <f t="shared" si="12"/>
        <v>0</v>
      </c>
      <c r="BO10" s="80">
        <f t="shared" si="12"/>
        <v>0</v>
      </c>
      <c r="BP10" s="80">
        <f t="shared" si="12"/>
        <v>0</v>
      </c>
      <c r="BQ10" s="80">
        <f t="shared" si="12"/>
        <v>0</v>
      </c>
      <c r="BR10" s="80">
        <f t="shared" si="12"/>
        <v>0</v>
      </c>
      <c r="BS10" s="80">
        <f t="shared" si="12"/>
        <v>0</v>
      </c>
      <c r="BT10" s="80">
        <f t="shared" si="12"/>
        <v>0</v>
      </c>
      <c r="BU10" s="80">
        <f t="shared" si="12"/>
        <v>0</v>
      </c>
      <c r="BV10" s="80">
        <f t="shared" si="12"/>
        <v>0</v>
      </c>
      <c r="BW10" s="80">
        <f t="shared" si="12"/>
        <v>0</v>
      </c>
      <c r="BX10" s="80">
        <f t="shared" si="12"/>
        <v>0</v>
      </c>
      <c r="BY10" s="80">
        <f t="shared" si="12"/>
        <v>0</v>
      </c>
      <c r="BZ10" s="80">
        <f t="shared" si="12"/>
        <v>0</v>
      </c>
      <c r="CA10" s="80">
        <f t="shared" si="12"/>
        <v>0</v>
      </c>
      <c r="CB10" s="80">
        <f t="shared" si="12"/>
        <v>0</v>
      </c>
      <c r="CC10" s="80">
        <f t="shared" si="12"/>
        <v>0</v>
      </c>
      <c r="CD10" s="80">
        <f t="shared" si="12"/>
        <v>0</v>
      </c>
      <c r="CE10" s="80">
        <f t="shared" si="12"/>
        <v>0</v>
      </c>
      <c r="CF10" s="80">
        <f t="shared" si="12"/>
        <v>0</v>
      </c>
      <c r="CG10" s="80">
        <f t="shared" si="12"/>
        <v>0</v>
      </c>
      <c r="CH10" s="80">
        <f t="shared" si="12"/>
        <v>0</v>
      </c>
      <c r="CI10" s="80">
        <f t="shared" si="12"/>
        <v>0</v>
      </c>
      <c r="CJ10" s="80">
        <f t="shared" si="12"/>
        <v>0</v>
      </c>
      <c r="CK10" s="80">
        <f t="shared" si="12"/>
        <v>0</v>
      </c>
      <c r="CL10" s="80">
        <f t="shared" si="12"/>
        <v>0</v>
      </c>
      <c r="CM10" s="80">
        <f t="shared" si="12"/>
        <v>0</v>
      </c>
      <c r="CN10" s="80">
        <f t="shared" si="12"/>
        <v>0</v>
      </c>
      <c r="CO10" s="80">
        <f t="shared" si="12"/>
        <v>0</v>
      </c>
      <c r="CP10" s="80">
        <f t="shared" si="12"/>
        <v>0</v>
      </c>
      <c r="CQ10" s="80">
        <f t="shared" si="12"/>
        <v>0</v>
      </c>
      <c r="CR10" s="80">
        <f t="shared" si="12"/>
        <v>0</v>
      </c>
      <c r="CS10" s="80">
        <f t="shared" si="12"/>
        <v>0</v>
      </c>
      <c r="CT10" s="80">
        <f t="shared" si="12"/>
        <v>0</v>
      </c>
      <c r="CU10" s="80">
        <f t="shared" si="12"/>
        <v>0</v>
      </c>
      <c r="CV10" s="80">
        <f t="shared" si="12"/>
        <v>0</v>
      </c>
      <c r="CW10" s="80">
        <f t="shared" si="12"/>
        <v>0</v>
      </c>
      <c r="CX10" s="80">
        <f t="shared" si="12"/>
        <v>0</v>
      </c>
      <c r="CY10" s="80">
        <f t="shared" si="12"/>
        <v>0</v>
      </c>
      <c r="CZ10" s="80">
        <f t="shared" si="12"/>
        <v>0</v>
      </c>
      <c r="DA10" s="80">
        <f t="shared" si="12"/>
        <v>0</v>
      </c>
      <c r="DB10" s="80">
        <f t="shared" si="12"/>
        <v>0</v>
      </c>
      <c r="DC10" s="80">
        <f t="shared" si="12"/>
        <v>0</v>
      </c>
      <c r="DD10" s="80">
        <f t="shared" si="12"/>
        <v>0</v>
      </c>
      <c r="DE10" s="80">
        <f t="shared" si="12"/>
        <v>0</v>
      </c>
      <c r="DF10" s="80">
        <f t="shared" si="12"/>
        <v>0</v>
      </c>
      <c r="DG10" s="80">
        <f t="shared" si="12"/>
        <v>0</v>
      </c>
      <c r="DH10" s="80">
        <f t="shared" si="12"/>
        <v>0</v>
      </c>
      <c r="DI10" s="80">
        <f t="shared" si="12"/>
        <v>0</v>
      </c>
      <c r="DJ10" s="80">
        <f t="shared" si="12"/>
        <v>0</v>
      </c>
      <c r="DK10" s="80">
        <f t="shared" si="12"/>
        <v>0</v>
      </c>
      <c r="DL10" s="80">
        <f t="shared" si="12"/>
        <v>0</v>
      </c>
      <c r="DM10" s="80">
        <f t="shared" si="12"/>
        <v>0</v>
      </c>
      <c r="DN10" s="80">
        <f t="shared" si="12"/>
        <v>0</v>
      </c>
      <c r="DO10" s="80">
        <f t="shared" si="12"/>
        <v>0</v>
      </c>
      <c r="DP10" s="80">
        <f t="shared" si="12"/>
        <v>0</v>
      </c>
      <c r="DQ10" s="80">
        <f t="shared" si="12"/>
        <v>0</v>
      </c>
      <c r="DR10" s="80">
        <f t="shared" si="12"/>
        <v>0</v>
      </c>
      <c r="DS10" s="80">
        <f t="shared" si="12"/>
        <v>0</v>
      </c>
      <c r="DT10" s="80">
        <f t="shared" si="12"/>
        <v>0</v>
      </c>
      <c r="DU10" s="80">
        <f t="shared" si="12"/>
        <v>0</v>
      </c>
      <c r="DV10" s="80">
        <f t="shared" si="12"/>
        <v>0</v>
      </c>
      <c r="DW10" s="80">
        <f t="shared" si="12"/>
        <v>0</v>
      </c>
      <c r="DX10" s="80">
        <f t="shared" si="12"/>
        <v>0</v>
      </c>
      <c r="DY10" s="80">
        <f t="shared" si="12"/>
        <v>0</v>
      </c>
      <c r="DZ10" s="80">
        <f t="shared" si="12"/>
        <v>0</v>
      </c>
      <c r="EA10" s="80">
        <f t="shared" si="12"/>
        <v>0</v>
      </c>
      <c r="EB10" s="80">
        <f t="shared" si="12"/>
        <v>0</v>
      </c>
      <c r="EC10" s="80">
        <f t="shared" si="12"/>
        <v>0</v>
      </c>
      <c r="ED10" s="80">
        <f t="shared" si="12"/>
        <v>0</v>
      </c>
      <c r="EE10" s="80">
        <f t="shared" si="12"/>
        <v>0</v>
      </c>
      <c r="EF10" s="80">
        <f t="shared" si="12"/>
        <v>0</v>
      </c>
      <c r="EG10" s="80">
        <f t="shared" si="12"/>
        <v>0</v>
      </c>
      <c r="EH10" s="80">
        <f t="shared" si="12"/>
        <v>0</v>
      </c>
      <c r="EI10" s="80">
        <f t="shared" si="12"/>
        <v>0</v>
      </c>
      <c r="EJ10" s="80">
        <f t="shared" si="12"/>
        <v>0</v>
      </c>
      <c r="EK10" s="80">
        <f t="shared" si="12"/>
        <v>0</v>
      </c>
      <c r="EL10" s="80">
        <f t="shared" si="12"/>
        <v>0</v>
      </c>
      <c r="EM10" s="80">
        <f t="shared" si="12"/>
        <v>0</v>
      </c>
      <c r="EN10" s="80">
        <f t="shared" si="12"/>
        <v>0</v>
      </c>
      <c r="EO10" s="80">
        <f t="shared" si="12"/>
        <v>0</v>
      </c>
    </row>
    <row r="11" ht="12.75" customHeight="1">
      <c r="A11" s="101"/>
      <c r="B11" s="542" t="s">
        <v>453</v>
      </c>
      <c r="C11" s="543">
        <f t="shared" ref="C11:L11" si="13">+SUMIF($N$6:$EC$6,C$7,$N11:$EC11)</f>
        <v>0</v>
      </c>
      <c r="D11" s="543">
        <f t="shared" si="13"/>
        <v>0</v>
      </c>
      <c r="E11" s="543">
        <f t="shared" si="13"/>
        <v>0</v>
      </c>
      <c r="F11" s="543">
        <f t="shared" si="13"/>
        <v>0</v>
      </c>
      <c r="G11" s="543">
        <f t="shared" si="13"/>
        <v>0</v>
      </c>
      <c r="H11" s="543">
        <f t="shared" si="13"/>
        <v>0</v>
      </c>
      <c r="I11" s="543">
        <f t="shared" si="13"/>
        <v>0</v>
      </c>
      <c r="J11" s="543">
        <f t="shared" si="13"/>
        <v>0</v>
      </c>
      <c r="K11" s="543">
        <f t="shared" si="13"/>
        <v>0</v>
      </c>
      <c r="L11" s="543">
        <f t="shared" si="13"/>
        <v>0</v>
      </c>
      <c r="M11" s="549"/>
      <c r="N11" s="80">
        <f t="shared" ref="N11:EO11" si="14">N$21*N$22*N$23*N28*(1/6)</f>
        <v>0</v>
      </c>
      <c r="O11" s="80">
        <f t="shared" si="14"/>
        <v>0</v>
      </c>
      <c r="P11" s="80">
        <f t="shared" si="14"/>
        <v>0</v>
      </c>
      <c r="Q11" s="80">
        <f t="shared" si="14"/>
        <v>0</v>
      </c>
      <c r="R11" s="80">
        <f t="shared" si="14"/>
        <v>0</v>
      </c>
      <c r="S11" s="80">
        <f t="shared" si="14"/>
        <v>0</v>
      </c>
      <c r="T11" s="80">
        <f t="shared" si="14"/>
        <v>0</v>
      </c>
      <c r="U11" s="80">
        <f t="shared" si="14"/>
        <v>0</v>
      </c>
      <c r="V11" s="80">
        <f t="shared" si="14"/>
        <v>0</v>
      </c>
      <c r="W11" s="80">
        <f t="shared" si="14"/>
        <v>0</v>
      </c>
      <c r="X11" s="80">
        <f t="shared" si="14"/>
        <v>0</v>
      </c>
      <c r="Y11" s="80">
        <f t="shared" si="14"/>
        <v>0</v>
      </c>
      <c r="Z11" s="80">
        <f t="shared" si="14"/>
        <v>0</v>
      </c>
      <c r="AA11" s="80">
        <f t="shared" si="14"/>
        <v>0</v>
      </c>
      <c r="AB11" s="80">
        <f t="shared" si="14"/>
        <v>0</v>
      </c>
      <c r="AC11" s="80">
        <f t="shared" si="14"/>
        <v>0</v>
      </c>
      <c r="AD11" s="80">
        <f t="shared" si="14"/>
        <v>0</v>
      </c>
      <c r="AE11" s="80">
        <f t="shared" si="14"/>
        <v>0</v>
      </c>
      <c r="AF11" s="80">
        <f t="shared" si="14"/>
        <v>0</v>
      </c>
      <c r="AG11" s="80">
        <f t="shared" si="14"/>
        <v>0</v>
      </c>
      <c r="AH11" s="80">
        <f t="shared" si="14"/>
        <v>0</v>
      </c>
      <c r="AI11" s="80">
        <f t="shared" si="14"/>
        <v>0</v>
      </c>
      <c r="AJ11" s="80">
        <f t="shared" si="14"/>
        <v>0</v>
      </c>
      <c r="AK11" s="80">
        <f t="shared" si="14"/>
        <v>0</v>
      </c>
      <c r="AL11" s="80">
        <f t="shared" si="14"/>
        <v>0</v>
      </c>
      <c r="AM11" s="80">
        <f t="shared" si="14"/>
        <v>0</v>
      </c>
      <c r="AN11" s="80">
        <f t="shared" si="14"/>
        <v>0</v>
      </c>
      <c r="AO11" s="80">
        <f t="shared" si="14"/>
        <v>0</v>
      </c>
      <c r="AP11" s="80">
        <f t="shared" si="14"/>
        <v>0</v>
      </c>
      <c r="AQ11" s="80">
        <f t="shared" si="14"/>
        <v>0</v>
      </c>
      <c r="AR11" s="80">
        <f t="shared" si="14"/>
        <v>0</v>
      </c>
      <c r="AS11" s="80">
        <f t="shared" si="14"/>
        <v>0</v>
      </c>
      <c r="AT11" s="80">
        <f t="shared" si="14"/>
        <v>0</v>
      </c>
      <c r="AU11" s="80">
        <f t="shared" si="14"/>
        <v>0</v>
      </c>
      <c r="AV11" s="80">
        <f t="shared" si="14"/>
        <v>0</v>
      </c>
      <c r="AW11" s="80">
        <f t="shared" si="14"/>
        <v>0</v>
      </c>
      <c r="AX11" s="80">
        <f t="shared" si="14"/>
        <v>0</v>
      </c>
      <c r="AY11" s="80">
        <f t="shared" si="14"/>
        <v>0</v>
      </c>
      <c r="AZ11" s="80">
        <f t="shared" si="14"/>
        <v>0</v>
      </c>
      <c r="BA11" s="80">
        <f t="shared" si="14"/>
        <v>0</v>
      </c>
      <c r="BB11" s="80">
        <f t="shared" si="14"/>
        <v>0</v>
      </c>
      <c r="BC11" s="80">
        <f t="shared" si="14"/>
        <v>0</v>
      </c>
      <c r="BD11" s="80">
        <f t="shared" si="14"/>
        <v>0</v>
      </c>
      <c r="BE11" s="80">
        <f t="shared" si="14"/>
        <v>0</v>
      </c>
      <c r="BF11" s="80">
        <f t="shared" si="14"/>
        <v>0</v>
      </c>
      <c r="BG11" s="80">
        <f t="shared" si="14"/>
        <v>0</v>
      </c>
      <c r="BH11" s="80">
        <f t="shared" si="14"/>
        <v>0</v>
      </c>
      <c r="BI11" s="80">
        <f t="shared" si="14"/>
        <v>0</v>
      </c>
      <c r="BJ11" s="80">
        <f t="shared" si="14"/>
        <v>0</v>
      </c>
      <c r="BK11" s="80">
        <f t="shared" si="14"/>
        <v>0</v>
      </c>
      <c r="BL11" s="80">
        <f t="shared" si="14"/>
        <v>0</v>
      </c>
      <c r="BM11" s="80">
        <f t="shared" si="14"/>
        <v>0</v>
      </c>
      <c r="BN11" s="80">
        <f t="shared" si="14"/>
        <v>0</v>
      </c>
      <c r="BO11" s="80">
        <f t="shared" si="14"/>
        <v>0</v>
      </c>
      <c r="BP11" s="80">
        <f t="shared" si="14"/>
        <v>0</v>
      </c>
      <c r="BQ11" s="80">
        <f t="shared" si="14"/>
        <v>0</v>
      </c>
      <c r="BR11" s="80">
        <f t="shared" si="14"/>
        <v>0</v>
      </c>
      <c r="BS11" s="80">
        <f t="shared" si="14"/>
        <v>0</v>
      </c>
      <c r="BT11" s="80">
        <f t="shared" si="14"/>
        <v>0</v>
      </c>
      <c r="BU11" s="80">
        <f t="shared" si="14"/>
        <v>0</v>
      </c>
      <c r="BV11" s="80">
        <f t="shared" si="14"/>
        <v>0</v>
      </c>
      <c r="BW11" s="80">
        <f t="shared" si="14"/>
        <v>0</v>
      </c>
      <c r="BX11" s="80">
        <f t="shared" si="14"/>
        <v>0</v>
      </c>
      <c r="BY11" s="80">
        <f t="shared" si="14"/>
        <v>0</v>
      </c>
      <c r="BZ11" s="80">
        <f t="shared" si="14"/>
        <v>0</v>
      </c>
      <c r="CA11" s="80">
        <f t="shared" si="14"/>
        <v>0</v>
      </c>
      <c r="CB11" s="80">
        <f t="shared" si="14"/>
        <v>0</v>
      </c>
      <c r="CC11" s="80">
        <f t="shared" si="14"/>
        <v>0</v>
      </c>
      <c r="CD11" s="80">
        <f t="shared" si="14"/>
        <v>0</v>
      </c>
      <c r="CE11" s="80">
        <f t="shared" si="14"/>
        <v>0</v>
      </c>
      <c r="CF11" s="80">
        <f t="shared" si="14"/>
        <v>0</v>
      </c>
      <c r="CG11" s="80">
        <f t="shared" si="14"/>
        <v>0</v>
      </c>
      <c r="CH11" s="80">
        <f t="shared" si="14"/>
        <v>0</v>
      </c>
      <c r="CI11" s="80">
        <f t="shared" si="14"/>
        <v>0</v>
      </c>
      <c r="CJ11" s="80">
        <f t="shared" si="14"/>
        <v>0</v>
      </c>
      <c r="CK11" s="80">
        <f t="shared" si="14"/>
        <v>0</v>
      </c>
      <c r="CL11" s="80">
        <f t="shared" si="14"/>
        <v>0</v>
      </c>
      <c r="CM11" s="80">
        <f t="shared" si="14"/>
        <v>0</v>
      </c>
      <c r="CN11" s="80">
        <f t="shared" si="14"/>
        <v>0</v>
      </c>
      <c r="CO11" s="80">
        <f t="shared" si="14"/>
        <v>0</v>
      </c>
      <c r="CP11" s="80">
        <f t="shared" si="14"/>
        <v>0</v>
      </c>
      <c r="CQ11" s="80">
        <f t="shared" si="14"/>
        <v>0</v>
      </c>
      <c r="CR11" s="80">
        <f t="shared" si="14"/>
        <v>0</v>
      </c>
      <c r="CS11" s="80">
        <f t="shared" si="14"/>
        <v>0</v>
      </c>
      <c r="CT11" s="80">
        <f t="shared" si="14"/>
        <v>0</v>
      </c>
      <c r="CU11" s="80">
        <f t="shared" si="14"/>
        <v>0</v>
      </c>
      <c r="CV11" s="80">
        <f t="shared" si="14"/>
        <v>0</v>
      </c>
      <c r="CW11" s="80">
        <f t="shared" si="14"/>
        <v>0</v>
      </c>
      <c r="CX11" s="80">
        <f t="shared" si="14"/>
        <v>0</v>
      </c>
      <c r="CY11" s="80">
        <f t="shared" si="14"/>
        <v>0</v>
      </c>
      <c r="CZ11" s="80">
        <f t="shared" si="14"/>
        <v>0</v>
      </c>
      <c r="DA11" s="80">
        <f t="shared" si="14"/>
        <v>0</v>
      </c>
      <c r="DB11" s="80">
        <f t="shared" si="14"/>
        <v>0</v>
      </c>
      <c r="DC11" s="80">
        <f t="shared" si="14"/>
        <v>0</v>
      </c>
      <c r="DD11" s="80">
        <f t="shared" si="14"/>
        <v>0</v>
      </c>
      <c r="DE11" s="80">
        <f t="shared" si="14"/>
        <v>0</v>
      </c>
      <c r="DF11" s="80">
        <f t="shared" si="14"/>
        <v>0</v>
      </c>
      <c r="DG11" s="80">
        <f t="shared" si="14"/>
        <v>0</v>
      </c>
      <c r="DH11" s="80">
        <f t="shared" si="14"/>
        <v>0</v>
      </c>
      <c r="DI11" s="80">
        <f t="shared" si="14"/>
        <v>0</v>
      </c>
      <c r="DJ11" s="80">
        <f t="shared" si="14"/>
        <v>0</v>
      </c>
      <c r="DK11" s="80">
        <f t="shared" si="14"/>
        <v>0</v>
      </c>
      <c r="DL11" s="80">
        <f t="shared" si="14"/>
        <v>0</v>
      </c>
      <c r="DM11" s="80">
        <f t="shared" si="14"/>
        <v>0</v>
      </c>
      <c r="DN11" s="80">
        <f t="shared" si="14"/>
        <v>0</v>
      </c>
      <c r="DO11" s="80">
        <f t="shared" si="14"/>
        <v>0</v>
      </c>
      <c r="DP11" s="80">
        <f t="shared" si="14"/>
        <v>0</v>
      </c>
      <c r="DQ11" s="80">
        <f t="shared" si="14"/>
        <v>0</v>
      </c>
      <c r="DR11" s="80">
        <f t="shared" si="14"/>
        <v>0</v>
      </c>
      <c r="DS11" s="80">
        <f t="shared" si="14"/>
        <v>0</v>
      </c>
      <c r="DT11" s="80">
        <f t="shared" si="14"/>
        <v>0</v>
      </c>
      <c r="DU11" s="80">
        <f t="shared" si="14"/>
        <v>0</v>
      </c>
      <c r="DV11" s="80">
        <f t="shared" si="14"/>
        <v>0</v>
      </c>
      <c r="DW11" s="80">
        <f t="shared" si="14"/>
        <v>0</v>
      </c>
      <c r="DX11" s="80">
        <f t="shared" si="14"/>
        <v>0</v>
      </c>
      <c r="DY11" s="80">
        <f t="shared" si="14"/>
        <v>0</v>
      </c>
      <c r="DZ11" s="80">
        <f t="shared" si="14"/>
        <v>0</v>
      </c>
      <c r="EA11" s="80">
        <f t="shared" si="14"/>
        <v>0</v>
      </c>
      <c r="EB11" s="80">
        <f t="shared" si="14"/>
        <v>0</v>
      </c>
      <c r="EC11" s="80">
        <f t="shared" si="14"/>
        <v>0</v>
      </c>
      <c r="ED11" s="80">
        <f t="shared" si="14"/>
        <v>0</v>
      </c>
      <c r="EE11" s="80">
        <f t="shared" si="14"/>
        <v>0</v>
      </c>
      <c r="EF11" s="80">
        <f t="shared" si="14"/>
        <v>0</v>
      </c>
      <c r="EG11" s="80">
        <f t="shared" si="14"/>
        <v>0</v>
      </c>
      <c r="EH11" s="80">
        <f t="shared" si="14"/>
        <v>0</v>
      </c>
      <c r="EI11" s="80">
        <f t="shared" si="14"/>
        <v>0</v>
      </c>
      <c r="EJ11" s="80">
        <f t="shared" si="14"/>
        <v>0</v>
      </c>
      <c r="EK11" s="80">
        <f t="shared" si="14"/>
        <v>0</v>
      </c>
      <c r="EL11" s="80">
        <f t="shared" si="14"/>
        <v>0</v>
      </c>
      <c r="EM11" s="80">
        <f t="shared" si="14"/>
        <v>0</v>
      </c>
      <c r="EN11" s="80">
        <f t="shared" si="14"/>
        <v>0</v>
      </c>
      <c r="EO11" s="80">
        <f t="shared" si="14"/>
        <v>0</v>
      </c>
    </row>
    <row r="12" ht="12.75" customHeight="1">
      <c r="A12" s="101"/>
      <c r="B12" s="542" t="s">
        <v>454</v>
      </c>
      <c r="C12" s="543">
        <f t="shared" ref="C12:L12" si="15">+SUMIF($N$6:$EC$6,C$7,$N12:$EC12)</f>
        <v>0</v>
      </c>
      <c r="D12" s="543">
        <f t="shared" si="15"/>
        <v>0</v>
      </c>
      <c r="E12" s="543">
        <f t="shared" si="15"/>
        <v>0</v>
      </c>
      <c r="F12" s="543">
        <f t="shared" si="15"/>
        <v>0</v>
      </c>
      <c r="G12" s="543">
        <f t="shared" si="15"/>
        <v>0</v>
      </c>
      <c r="H12" s="543">
        <f t="shared" si="15"/>
        <v>0</v>
      </c>
      <c r="I12" s="543">
        <f t="shared" si="15"/>
        <v>0</v>
      </c>
      <c r="J12" s="543">
        <f t="shared" si="15"/>
        <v>0</v>
      </c>
      <c r="K12" s="543">
        <f t="shared" si="15"/>
        <v>0</v>
      </c>
      <c r="L12" s="543">
        <f t="shared" si="15"/>
        <v>0</v>
      </c>
      <c r="M12" s="549"/>
      <c r="N12" s="80">
        <f t="shared" ref="N12:EO12" si="16">N$21*N$22*N$23*N29*(1/6)</f>
        <v>0</v>
      </c>
      <c r="O12" s="80">
        <f t="shared" si="16"/>
        <v>0</v>
      </c>
      <c r="P12" s="80">
        <f t="shared" si="16"/>
        <v>0</v>
      </c>
      <c r="Q12" s="80">
        <f t="shared" si="16"/>
        <v>0</v>
      </c>
      <c r="R12" s="80">
        <f t="shared" si="16"/>
        <v>0</v>
      </c>
      <c r="S12" s="80">
        <f t="shared" si="16"/>
        <v>0</v>
      </c>
      <c r="T12" s="80">
        <f t="shared" si="16"/>
        <v>0</v>
      </c>
      <c r="U12" s="80">
        <f t="shared" si="16"/>
        <v>0</v>
      </c>
      <c r="V12" s="80">
        <f t="shared" si="16"/>
        <v>0</v>
      </c>
      <c r="W12" s="80">
        <f t="shared" si="16"/>
        <v>0</v>
      </c>
      <c r="X12" s="80">
        <f t="shared" si="16"/>
        <v>0</v>
      </c>
      <c r="Y12" s="80">
        <f t="shared" si="16"/>
        <v>0</v>
      </c>
      <c r="Z12" s="80">
        <f t="shared" si="16"/>
        <v>0</v>
      </c>
      <c r="AA12" s="80">
        <f t="shared" si="16"/>
        <v>0</v>
      </c>
      <c r="AB12" s="80">
        <f t="shared" si="16"/>
        <v>0</v>
      </c>
      <c r="AC12" s="80">
        <f t="shared" si="16"/>
        <v>0</v>
      </c>
      <c r="AD12" s="80">
        <f t="shared" si="16"/>
        <v>0</v>
      </c>
      <c r="AE12" s="80">
        <f t="shared" si="16"/>
        <v>0</v>
      </c>
      <c r="AF12" s="80">
        <f t="shared" si="16"/>
        <v>0</v>
      </c>
      <c r="AG12" s="80">
        <f t="shared" si="16"/>
        <v>0</v>
      </c>
      <c r="AH12" s="80">
        <f t="shared" si="16"/>
        <v>0</v>
      </c>
      <c r="AI12" s="80">
        <f t="shared" si="16"/>
        <v>0</v>
      </c>
      <c r="AJ12" s="80">
        <f t="shared" si="16"/>
        <v>0</v>
      </c>
      <c r="AK12" s="80">
        <f t="shared" si="16"/>
        <v>0</v>
      </c>
      <c r="AL12" s="80">
        <f t="shared" si="16"/>
        <v>0</v>
      </c>
      <c r="AM12" s="80">
        <f t="shared" si="16"/>
        <v>0</v>
      </c>
      <c r="AN12" s="80">
        <f t="shared" si="16"/>
        <v>0</v>
      </c>
      <c r="AO12" s="80">
        <f t="shared" si="16"/>
        <v>0</v>
      </c>
      <c r="AP12" s="80">
        <f t="shared" si="16"/>
        <v>0</v>
      </c>
      <c r="AQ12" s="80">
        <f t="shared" si="16"/>
        <v>0</v>
      </c>
      <c r="AR12" s="80">
        <f t="shared" si="16"/>
        <v>0</v>
      </c>
      <c r="AS12" s="80">
        <f t="shared" si="16"/>
        <v>0</v>
      </c>
      <c r="AT12" s="80">
        <f t="shared" si="16"/>
        <v>0</v>
      </c>
      <c r="AU12" s="80">
        <f t="shared" si="16"/>
        <v>0</v>
      </c>
      <c r="AV12" s="80">
        <f t="shared" si="16"/>
        <v>0</v>
      </c>
      <c r="AW12" s="80">
        <f t="shared" si="16"/>
        <v>0</v>
      </c>
      <c r="AX12" s="80">
        <f t="shared" si="16"/>
        <v>0</v>
      </c>
      <c r="AY12" s="80">
        <f t="shared" si="16"/>
        <v>0</v>
      </c>
      <c r="AZ12" s="80">
        <f t="shared" si="16"/>
        <v>0</v>
      </c>
      <c r="BA12" s="80">
        <f t="shared" si="16"/>
        <v>0</v>
      </c>
      <c r="BB12" s="80">
        <f t="shared" si="16"/>
        <v>0</v>
      </c>
      <c r="BC12" s="80">
        <f t="shared" si="16"/>
        <v>0</v>
      </c>
      <c r="BD12" s="80">
        <f t="shared" si="16"/>
        <v>0</v>
      </c>
      <c r="BE12" s="80">
        <f t="shared" si="16"/>
        <v>0</v>
      </c>
      <c r="BF12" s="80">
        <f t="shared" si="16"/>
        <v>0</v>
      </c>
      <c r="BG12" s="80">
        <f t="shared" si="16"/>
        <v>0</v>
      </c>
      <c r="BH12" s="80">
        <f t="shared" si="16"/>
        <v>0</v>
      </c>
      <c r="BI12" s="80">
        <f t="shared" si="16"/>
        <v>0</v>
      </c>
      <c r="BJ12" s="80">
        <f t="shared" si="16"/>
        <v>0</v>
      </c>
      <c r="BK12" s="80">
        <f t="shared" si="16"/>
        <v>0</v>
      </c>
      <c r="BL12" s="80">
        <f t="shared" si="16"/>
        <v>0</v>
      </c>
      <c r="BM12" s="80">
        <f t="shared" si="16"/>
        <v>0</v>
      </c>
      <c r="BN12" s="80">
        <f t="shared" si="16"/>
        <v>0</v>
      </c>
      <c r="BO12" s="80">
        <f t="shared" si="16"/>
        <v>0</v>
      </c>
      <c r="BP12" s="80">
        <f t="shared" si="16"/>
        <v>0</v>
      </c>
      <c r="BQ12" s="80">
        <f t="shared" si="16"/>
        <v>0</v>
      </c>
      <c r="BR12" s="80">
        <f t="shared" si="16"/>
        <v>0</v>
      </c>
      <c r="BS12" s="80">
        <f t="shared" si="16"/>
        <v>0</v>
      </c>
      <c r="BT12" s="80">
        <f t="shared" si="16"/>
        <v>0</v>
      </c>
      <c r="BU12" s="80">
        <f t="shared" si="16"/>
        <v>0</v>
      </c>
      <c r="BV12" s="80">
        <f t="shared" si="16"/>
        <v>0</v>
      </c>
      <c r="BW12" s="80">
        <f t="shared" si="16"/>
        <v>0</v>
      </c>
      <c r="BX12" s="80">
        <f t="shared" si="16"/>
        <v>0</v>
      </c>
      <c r="BY12" s="80">
        <f t="shared" si="16"/>
        <v>0</v>
      </c>
      <c r="BZ12" s="80">
        <f t="shared" si="16"/>
        <v>0</v>
      </c>
      <c r="CA12" s="80">
        <f t="shared" si="16"/>
        <v>0</v>
      </c>
      <c r="CB12" s="80">
        <f t="shared" si="16"/>
        <v>0</v>
      </c>
      <c r="CC12" s="80">
        <f t="shared" si="16"/>
        <v>0</v>
      </c>
      <c r="CD12" s="80">
        <f t="shared" si="16"/>
        <v>0</v>
      </c>
      <c r="CE12" s="80">
        <f t="shared" si="16"/>
        <v>0</v>
      </c>
      <c r="CF12" s="80">
        <f t="shared" si="16"/>
        <v>0</v>
      </c>
      <c r="CG12" s="80">
        <f t="shared" si="16"/>
        <v>0</v>
      </c>
      <c r="CH12" s="80">
        <f t="shared" si="16"/>
        <v>0</v>
      </c>
      <c r="CI12" s="80">
        <f t="shared" si="16"/>
        <v>0</v>
      </c>
      <c r="CJ12" s="80">
        <f t="shared" si="16"/>
        <v>0</v>
      </c>
      <c r="CK12" s="80">
        <f t="shared" si="16"/>
        <v>0</v>
      </c>
      <c r="CL12" s="80">
        <f t="shared" si="16"/>
        <v>0</v>
      </c>
      <c r="CM12" s="80">
        <f t="shared" si="16"/>
        <v>0</v>
      </c>
      <c r="CN12" s="80">
        <f t="shared" si="16"/>
        <v>0</v>
      </c>
      <c r="CO12" s="80">
        <f t="shared" si="16"/>
        <v>0</v>
      </c>
      <c r="CP12" s="80">
        <f t="shared" si="16"/>
        <v>0</v>
      </c>
      <c r="CQ12" s="80">
        <f t="shared" si="16"/>
        <v>0</v>
      </c>
      <c r="CR12" s="80">
        <f t="shared" si="16"/>
        <v>0</v>
      </c>
      <c r="CS12" s="80">
        <f t="shared" si="16"/>
        <v>0</v>
      </c>
      <c r="CT12" s="80">
        <f t="shared" si="16"/>
        <v>0</v>
      </c>
      <c r="CU12" s="80">
        <f t="shared" si="16"/>
        <v>0</v>
      </c>
      <c r="CV12" s="80">
        <f t="shared" si="16"/>
        <v>0</v>
      </c>
      <c r="CW12" s="80">
        <f t="shared" si="16"/>
        <v>0</v>
      </c>
      <c r="CX12" s="80">
        <f t="shared" si="16"/>
        <v>0</v>
      </c>
      <c r="CY12" s="80">
        <f t="shared" si="16"/>
        <v>0</v>
      </c>
      <c r="CZ12" s="80">
        <f t="shared" si="16"/>
        <v>0</v>
      </c>
      <c r="DA12" s="80">
        <f t="shared" si="16"/>
        <v>0</v>
      </c>
      <c r="DB12" s="80">
        <f t="shared" si="16"/>
        <v>0</v>
      </c>
      <c r="DC12" s="80">
        <f t="shared" si="16"/>
        <v>0</v>
      </c>
      <c r="DD12" s="80">
        <f t="shared" si="16"/>
        <v>0</v>
      </c>
      <c r="DE12" s="80">
        <f t="shared" si="16"/>
        <v>0</v>
      </c>
      <c r="DF12" s="80">
        <f t="shared" si="16"/>
        <v>0</v>
      </c>
      <c r="DG12" s="80">
        <f t="shared" si="16"/>
        <v>0</v>
      </c>
      <c r="DH12" s="80">
        <f t="shared" si="16"/>
        <v>0</v>
      </c>
      <c r="DI12" s="80">
        <f t="shared" si="16"/>
        <v>0</v>
      </c>
      <c r="DJ12" s="80">
        <f t="shared" si="16"/>
        <v>0</v>
      </c>
      <c r="DK12" s="80">
        <f t="shared" si="16"/>
        <v>0</v>
      </c>
      <c r="DL12" s="80">
        <f t="shared" si="16"/>
        <v>0</v>
      </c>
      <c r="DM12" s="80">
        <f t="shared" si="16"/>
        <v>0</v>
      </c>
      <c r="DN12" s="80">
        <f t="shared" si="16"/>
        <v>0</v>
      </c>
      <c r="DO12" s="80">
        <f t="shared" si="16"/>
        <v>0</v>
      </c>
      <c r="DP12" s="80">
        <f t="shared" si="16"/>
        <v>0</v>
      </c>
      <c r="DQ12" s="80">
        <f t="shared" si="16"/>
        <v>0</v>
      </c>
      <c r="DR12" s="80">
        <f t="shared" si="16"/>
        <v>0</v>
      </c>
      <c r="DS12" s="80">
        <f t="shared" si="16"/>
        <v>0</v>
      </c>
      <c r="DT12" s="80">
        <f t="shared" si="16"/>
        <v>0</v>
      </c>
      <c r="DU12" s="80">
        <f t="shared" si="16"/>
        <v>0</v>
      </c>
      <c r="DV12" s="80">
        <f t="shared" si="16"/>
        <v>0</v>
      </c>
      <c r="DW12" s="80">
        <f t="shared" si="16"/>
        <v>0</v>
      </c>
      <c r="DX12" s="80">
        <f t="shared" si="16"/>
        <v>0</v>
      </c>
      <c r="DY12" s="80">
        <f t="shared" si="16"/>
        <v>0</v>
      </c>
      <c r="DZ12" s="80">
        <f t="shared" si="16"/>
        <v>0</v>
      </c>
      <c r="EA12" s="80">
        <f t="shared" si="16"/>
        <v>0</v>
      </c>
      <c r="EB12" s="80">
        <f t="shared" si="16"/>
        <v>0</v>
      </c>
      <c r="EC12" s="80">
        <f t="shared" si="16"/>
        <v>0</v>
      </c>
      <c r="ED12" s="80">
        <f t="shared" si="16"/>
        <v>0</v>
      </c>
      <c r="EE12" s="80">
        <f t="shared" si="16"/>
        <v>0</v>
      </c>
      <c r="EF12" s="80">
        <f t="shared" si="16"/>
        <v>0</v>
      </c>
      <c r="EG12" s="80">
        <f t="shared" si="16"/>
        <v>0</v>
      </c>
      <c r="EH12" s="80">
        <f t="shared" si="16"/>
        <v>0</v>
      </c>
      <c r="EI12" s="80">
        <f t="shared" si="16"/>
        <v>0</v>
      </c>
      <c r="EJ12" s="80">
        <f t="shared" si="16"/>
        <v>0</v>
      </c>
      <c r="EK12" s="80">
        <f t="shared" si="16"/>
        <v>0</v>
      </c>
      <c r="EL12" s="80">
        <f t="shared" si="16"/>
        <v>0</v>
      </c>
      <c r="EM12" s="80">
        <f t="shared" si="16"/>
        <v>0</v>
      </c>
      <c r="EN12" s="80">
        <f t="shared" si="16"/>
        <v>0</v>
      </c>
      <c r="EO12" s="80">
        <f t="shared" si="16"/>
        <v>0</v>
      </c>
    </row>
    <row r="13" ht="12.75" customHeight="1">
      <c r="A13" s="101"/>
      <c r="B13" s="542" t="s">
        <v>455</v>
      </c>
      <c r="C13" s="543">
        <f t="shared" ref="C13:L13" si="17">+SUMIF($N$6:$EC$6,C$7,$N13:$EC13)</f>
        <v>0</v>
      </c>
      <c r="D13" s="543">
        <f t="shared" si="17"/>
        <v>0</v>
      </c>
      <c r="E13" s="543">
        <f t="shared" si="17"/>
        <v>0</v>
      </c>
      <c r="F13" s="543">
        <f t="shared" si="17"/>
        <v>0</v>
      </c>
      <c r="G13" s="543">
        <f t="shared" si="17"/>
        <v>0</v>
      </c>
      <c r="H13" s="543">
        <f t="shared" si="17"/>
        <v>0</v>
      </c>
      <c r="I13" s="543">
        <f t="shared" si="17"/>
        <v>0</v>
      </c>
      <c r="J13" s="543">
        <f t="shared" si="17"/>
        <v>0</v>
      </c>
      <c r="K13" s="543">
        <f t="shared" si="17"/>
        <v>0</v>
      </c>
      <c r="L13" s="543">
        <f t="shared" si="17"/>
        <v>0</v>
      </c>
      <c r="M13" s="549"/>
      <c r="N13" s="80">
        <f t="shared" ref="N13:EO13" si="18">N$21*N$22*N$23*N30*(1/6)</f>
        <v>0</v>
      </c>
      <c r="O13" s="80">
        <f t="shared" si="18"/>
        <v>0</v>
      </c>
      <c r="P13" s="80">
        <f t="shared" si="18"/>
        <v>0</v>
      </c>
      <c r="Q13" s="80">
        <f t="shared" si="18"/>
        <v>0</v>
      </c>
      <c r="R13" s="80">
        <f t="shared" si="18"/>
        <v>0</v>
      </c>
      <c r="S13" s="80">
        <f t="shared" si="18"/>
        <v>0</v>
      </c>
      <c r="T13" s="80">
        <f t="shared" si="18"/>
        <v>0</v>
      </c>
      <c r="U13" s="80">
        <f t="shared" si="18"/>
        <v>0</v>
      </c>
      <c r="V13" s="80">
        <f t="shared" si="18"/>
        <v>0</v>
      </c>
      <c r="W13" s="80">
        <f t="shared" si="18"/>
        <v>0</v>
      </c>
      <c r="X13" s="80">
        <f t="shared" si="18"/>
        <v>0</v>
      </c>
      <c r="Y13" s="80">
        <f t="shared" si="18"/>
        <v>0</v>
      </c>
      <c r="Z13" s="80">
        <f t="shared" si="18"/>
        <v>0</v>
      </c>
      <c r="AA13" s="80">
        <f t="shared" si="18"/>
        <v>0</v>
      </c>
      <c r="AB13" s="80">
        <f t="shared" si="18"/>
        <v>0</v>
      </c>
      <c r="AC13" s="80">
        <f t="shared" si="18"/>
        <v>0</v>
      </c>
      <c r="AD13" s="80">
        <f t="shared" si="18"/>
        <v>0</v>
      </c>
      <c r="AE13" s="80">
        <f t="shared" si="18"/>
        <v>0</v>
      </c>
      <c r="AF13" s="80">
        <f t="shared" si="18"/>
        <v>0</v>
      </c>
      <c r="AG13" s="80">
        <f t="shared" si="18"/>
        <v>0</v>
      </c>
      <c r="AH13" s="80">
        <f t="shared" si="18"/>
        <v>0</v>
      </c>
      <c r="AI13" s="80">
        <f t="shared" si="18"/>
        <v>0</v>
      </c>
      <c r="AJ13" s="80">
        <f t="shared" si="18"/>
        <v>0</v>
      </c>
      <c r="AK13" s="80">
        <f t="shared" si="18"/>
        <v>0</v>
      </c>
      <c r="AL13" s="80">
        <f t="shared" si="18"/>
        <v>0</v>
      </c>
      <c r="AM13" s="80">
        <f t="shared" si="18"/>
        <v>0</v>
      </c>
      <c r="AN13" s="80">
        <f t="shared" si="18"/>
        <v>0</v>
      </c>
      <c r="AO13" s="80">
        <f t="shared" si="18"/>
        <v>0</v>
      </c>
      <c r="AP13" s="80">
        <f t="shared" si="18"/>
        <v>0</v>
      </c>
      <c r="AQ13" s="80">
        <f t="shared" si="18"/>
        <v>0</v>
      </c>
      <c r="AR13" s="80">
        <f t="shared" si="18"/>
        <v>0</v>
      </c>
      <c r="AS13" s="80">
        <f t="shared" si="18"/>
        <v>0</v>
      </c>
      <c r="AT13" s="80">
        <f t="shared" si="18"/>
        <v>0</v>
      </c>
      <c r="AU13" s="80">
        <f t="shared" si="18"/>
        <v>0</v>
      </c>
      <c r="AV13" s="80">
        <f t="shared" si="18"/>
        <v>0</v>
      </c>
      <c r="AW13" s="80">
        <f t="shared" si="18"/>
        <v>0</v>
      </c>
      <c r="AX13" s="80">
        <f t="shared" si="18"/>
        <v>0</v>
      </c>
      <c r="AY13" s="80">
        <f t="shared" si="18"/>
        <v>0</v>
      </c>
      <c r="AZ13" s="80">
        <f t="shared" si="18"/>
        <v>0</v>
      </c>
      <c r="BA13" s="80">
        <f t="shared" si="18"/>
        <v>0</v>
      </c>
      <c r="BB13" s="80">
        <f t="shared" si="18"/>
        <v>0</v>
      </c>
      <c r="BC13" s="80">
        <f t="shared" si="18"/>
        <v>0</v>
      </c>
      <c r="BD13" s="80">
        <f t="shared" si="18"/>
        <v>0</v>
      </c>
      <c r="BE13" s="80">
        <f t="shared" si="18"/>
        <v>0</v>
      </c>
      <c r="BF13" s="80">
        <f t="shared" si="18"/>
        <v>0</v>
      </c>
      <c r="BG13" s="80">
        <f t="shared" si="18"/>
        <v>0</v>
      </c>
      <c r="BH13" s="80">
        <f t="shared" si="18"/>
        <v>0</v>
      </c>
      <c r="BI13" s="80">
        <f t="shared" si="18"/>
        <v>0</v>
      </c>
      <c r="BJ13" s="80">
        <f t="shared" si="18"/>
        <v>0</v>
      </c>
      <c r="BK13" s="80">
        <f t="shared" si="18"/>
        <v>0</v>
      </c>
      <c r="BL13" s="80">
        <f t="shared" si="18"/>
        <v>0</v>
      </c>
      <c r="BM13" s="80">
        <f t="shared" si="18"/>
        <v>0</v>
      </c>
      <c r="BN13" s="80">
        <f t="shared" si="18"/>
        <v>0</v>
      </c>
      <c r="BO13" s="80">
        <f t="shared" si="18"/>
        <v>0</v>
      </c>
      <c r="BP13" s="80">
        <f t="shared" si="18"/>
        <v>0</v>
      </c>
      <c r="BQ13" s="80">
        <f t="shared" si="18"/>
        <v>0</v>
      </c>
      <c r="BR13" s="80">
        <f t="shared" si="18"/>
        <v>0</v>
      </c>
      <c r="BS13" s="80">
        <f t="shared" si="18"/>
        <v>0</v>
      </c>
      <c r="BT13" s="80">
        <f t="shared" si="18"/>
        <v>0</v>
      </c>
      <c r="BU13" s="80">
        <f t="shared" si="18"/>
        <v>0</v>
      </c>
      <c r="BV13" s="80">
        <f t="shared" si="18"/>
        <v>0</v>
      </c>
      <c r="BW13" s="80">
        <f t="shared" si="18"/>
        <v>0</v>
      </c>
      <c r="BX13" s="80">
        <f t="shared" si="18"/>
        <v>0</v>
      </c>
      <c r="BY13" s="80">
        <f t="shared" si="18"/>
        <v>0</v>
      </c>
      <c r="BZ13" s="80">
        <f t="shared" si="18"/>
        <v>0</v>
      </c>
      <c r="CA13" s="80">
        <f t="shared" si="18"/>
        <v>0</v>
      </c>
      <c r="CB13" s="80">
        <f t="shared" si="18"/>
        <v>0</v>
      </c>
      <c r="CC13" s="80">
        <f t="shared" si="18"/>
        <v>0</v>
      </c>
      <c r="CD13" s="80">
        <f t="shared" si="18"/>
        <v>0</v>
      </c>
      <c r="CE13" s="80">
        <f t="shared" si="18"/>
        <v>0</v>
      </c>
      <c r="CF13" s="80">
        <f t="shared" si="18"/>
        <v>0</v>
      </c>
      <c r="CG13" s="80">
        <f t="shared" si="18"/>
        <v>0</v>
      </c>
      <c r="CH13" s="80">
        <f t="shared" si="18"/>
        <v>0</v>
      </c>
      <c r="CI13" s="80">
        <f t="shared" si="18"/>
        <v>0</v>
      </c>
      <c r="CJ13" s="80">
        <f t="shared" si="18"/>
        <v>0</v>
      </c>
      <c r="CK13" s="80">
        <f t="shared" si="18"/>
        <v>0</v>
      </c>
      <c r="CL13" s="80">
        <f t="shared" si="18"/>
        <v>0</v>
      </c>
      <c r="CM13" s="80">
        <f t="shared" si="18"/>
        <v>0</v>
      </c>
      <c r="CN13" s="80">
        <f t="shared" si="18"/>
        <v>0</v>
      </c>
      <c r="CO13" s="80">
        <f t="shared" si="18"/>
        <v>0</v>
      </c>
      <c r="CP13" s="80">
        <f t="shared" si="18"/>
        <v>0</v>
      </c>
      <c r="CQ13" s="80">
        <f t="shared" si="18"/>
        <v>0</v>
      </c>
      <c r="CR13" s="80">
        <f t="shared" si="18"/>
        <v>0</v>
      </c>
      <c r="CS13" s="80">
        <f t="shared" si="18"/>
        <v>0</v>
      </c>
      <c r="CT13" s="80">
        <f t="shared" si="18"/>
        <v>0</v>
      </c>
      <c r="CU13" s="80">
        <f t="shared" si="18"/>
        <v>0</v>
      </c>
      <c r="CV13" s="80">
        <f t="shared" si="18"/>
        <v>0</v>
      </c>
      <c r="CW13" s="80">
        <f t="shared" si="18"/>
        <v>0</v>
      </c>
      <c r="CX13" s="80">
        <f t="shared" si="18"/>
        <v>0</v>
      </c>
      <c r="CY13" s="80">
        <f t="shared" si="18"/>
        <v>0</v>
      </c>
      <c r="CZ13" s="80">
        <f t="shared" si="18"/>
        <v>0</v>
      </c>
      <c r="DA13" s="80">
        <f t="shared" si="18"/>
        <v>0</v>
      </c>
      <c r="DB13" s="80">
        <f t="shared" si="18"/>
        <v>0</v>
      </c>
      <c r="DC13" s="80">
        <f t="shared" si="18"/>
        <v>0</v>
      </c>
      <c r="DD13" s="80">
        <f t="shared" si="18"/>
        <v>0</v>
      </c>
      <c r="DE13" s="80">
        <f t="shared" si="18"/>
        <v>0</v>
      </c>
      <c r="DF13" s="80">
        <f t="shared" si="18"/>
        <v>0</v>
      </c>
      <c r="DG13" s="80">
        <f t="shared" si="18"/>
        <v>0</v>
      </c>
      <c r="DH13" s="80">
        <f t="shared" si="18"/>
        <v>0</v>
      </c>
      <c r="DI13" s="80">
        <f t="shared" si="18"/>
        <v>0</v>
      </c>
      <c r="DJ13" s="80">
        <f t="shared" si="18"/>
        <v>0</v>
      </c>
      <c r="DK13" s="80">
        <f t="shared" si="18"/>
        <v>0</v>
      </c>
      <c r="DL13" s="80">
        <f t="shared" si="18"/>
        <v>0</v>
      </c>
      <c r="DM13" s="80">
        <f t="shared" si="18"/>
        <v>0</v>
      </c>
      <c r="DN13" s="80">
        <f t="shared" si="18"/>
        <v>0</v>
      </c>
      <c r="DO13" s="80">
        <f t="shared" si="18"/>
        <v>0</v>
      </c>
      <c r="DP13" s="80">
        <f t="shared" si="18"/>
        <v>0</v>
      </c>
      <c r="DQ13" s="80">
        <f t="shared" si="18"/>
        <v>0</v>
      </c>
      <c r="DR13" s="80">
        <f t="shared" si="18"/>
        <v>0</v>
      </c>
      <c r="DS13" s="80">
        <f t="shared" si="18"/>
        <v>0</v>
      </c>
      <c r="DT13" s="80">
        <f t="shared" si="18"/>
        <v>0</v>
      </c>
      <c r="DU13" s="80">
        <f t="shared" si="18"/>
        <v>0</v>
      </c>
      <c r="DV13" s="80">
        <f t="shared" si="18"/>
        <v>0</v>
      </c>
      <c r="DW13" s="80">
        <f t="shared" si="18"/>
        <v>0</v>
      </c>
      <c r="DX13" s="80">
        <f t="shared" si="18"/>
        <v>0</v>
      </c>
      <c r="DY13" s="80">
        <f t="shared" si="18"/>
        <v>0</v>
      </c>
      <c r="DZ13" s="80">
        <f t="shared" si="18"/>
        <v>0</v>
      </c>
      <c r="EA13" s="80">
        <f t="shared" si="18"/>
        <v>0</v>
      </c>
      <c r="EB13" s="80">
        <f t="shared" si="18"/>
        <v>0</v>
      </c>
      <c r="EC13" s="80">
        <f t="shared" si="18"/>
        <v>0</v>
      </c>
      <c r="ED13" s="80">
        <f t="shared" si="18"/>
        <v>0</v>
      </c>
      <c r="EE13" s="80">
        <f t="shared" si="18"/>
        <v>0</v>
      </c>
      <c r="EF13" s="80">
        <f t="shared" si="18"/>
        <v>0</v>
      </c>
      <c r="EG13" s="80">
        <f t="shared" si="18"/>
        <v>0</v>
      </c>
      <c r="EH13" s="80">
        <f t="shared" si="18"/>
        <v>0</v>
      </c>
      <c r="EI13" s="80">
        <f t="shared" si="18"/>
        <v>0</v>
      </c>
      <c r="EJ13" s="80">
        <f t="shared" si="18"/>
        <v>0</v>
      </c>
      <c r="EK13" s="80">
        <f t="shared" si="18"/>
        <v>0</v>
      </c>
      <c r="EL13" s="80">
        <f t="shared" si="18"/>
        <v>0</v>
      </c>
      <c r="EM13" s="80">
        <f t="shared" si="18"/>
        <v>0</v>
      </c>
      <c r="EN13" s="80">
        <f t="shared" si="18"/>
        <v>0</v>
      </c>
      <c r="EO13" s="80">
        <f t="shared" si="18"/>
        <v>0</v>
      </c>
    </row>
    <row r="14" ht="12.75" customHeight="1">
      <c r="A14" s="101"/>
      <c r="B14" s="542" t="s">
        <v>456</v>
      </c>
      <c r="C14" s="543">
        <f t="shared" ref="C14:L14" si="19">+SUMIF($N$6:$EC$6,C$7,$N14:$EC14)</f>
        <v>0</v>
      </c>
      <c r="D14" s="543">
        <f t="shared" si="19"/>
        <v>0</v>
      </c>
      <c r="E14" s="543">
        <f t="shared" si="19"/>
        <v>0</v>
      </c>
      <c r="F14" s="543">
        <f t="shared" si="19"/>
        <v>0</v>
      </c>
      <c r="G14" s="543">
        <f t="shared" si="19"/>
        <v>0</v>
      </c>
      <c r="H14" s="543">
        <f t="shared" si="19"/>
        <v>0</v>
      </c>
      <c r="I14" s="543">
        <f t="shared" si="19"/>
        <v>0</v>
      </c>
      <c r="J14" s="543">
        <f t="shared" si="19"/>
        <v>0</v>
      </c>
      <c r="K14" s="543">
        <f t="shared" si="19"/>
        <v>0</v>
      </c>
      <c r="L14" s="543">
        <f t="shared" si="19"/>
        <v>0</v>
      </c>
      <c r="M14" s="549"/>
      <c r="N14" s="80">
        <f t="shared" ref="N14:EO14" si="20">N$21*N$22*N$23*N31*(1/6)</f>
        <v>0</v>
      </c>
      <c r="O14" s="80">
        <f t="shared" si="20"/>
        <v>0</v>
      </c>
      <c r="P14" s="80">
        <f t="shared" si="20"/>
        <v>0</v>
      </c>
      <c r="Q14" s="80">
        <f t="shared" si="20"/>
        <v>0</v>
      </c>
      <c r="R14" s="80">
        <f t="shared" si="20"/>
        <v>0</v>
      </c>
      <c r="S14" s="80">
        <f t="shared" si="20"/>
        <v>0</v>
      </c>
      <c r="T14" s="80">
        <f t="shared" si="20"/>
        <v>0</v>
      </c>
      <c r="U14" s="80">
        <f t="shared" si="20"/>
        <v>0</v>
      </c>
      <c r="V14" s="80">
        <f t="shared" si="20"/>
        <v>0</v>
      </c>
      <c r="W14" s="80">
        <f t="shared" si="20"/>
        <v>0</v>
      </c>
      <c r="X14" s="80">
        <f t="shared" si="20"/>
        <v>0</v>
      </c>
      <c r="Y14" s="80">
        <f t="shared" si="20"/>
        <v>0</v>
      </c>
      <c r="Z14" s="80">
        <f t="shared" si="20"/>
        <v>0</v>
      </c>
      <c r="AA14" s="80">
        <f t="shared" si="20"/>
        <v>0</v>
      </c>
      <c r="AB14" s="80">
        <f t="shared" si="20"/>
        <v>0</v>
      </c>
      <c r="AC14" s="80">
        <f t="shared" si="20"/>
        <v>0</v>
      </c>
      <c r="AD14" s="80">
        <f t="shared" si="20"/>
        <v>0</v>
      </c>
      <c r="AE14" s="80">
        <f t="shared" si="20"/>
        <v>0</v>
      </c>
      <c r="AF14" s="80">
        <f t="shared" si="20"/>
        <v>0</v>
      </c>
      <c r="AG14" s="80">
        <f t="shared" si="20"/>
        <v>0</v>
      </c>
      <c r="AH14" s="80">
        <f t="shared" si="20"/>
        <v>0</v>
      </c>
      <c r="AI14" s="80">
        <f t="shared" si="20"/>
        <v>0</v>
      </c>
      <c r="AJ14" s="80">
        <f t="shared" si="20"/>
        <v>0</v>
      </c>
      <c r="AK14" s="80">
        <f t="shared" si="20"/>
        <v>0</v>
      </c>
      <c r="AL14" s="80">
        <f t="shared" si="20"/>
        <v>0</v>
      </c>
      <c r="AM14" s="80">
        <f t="shared" si="20"/>
        <v>0</v>
      </c>
      <c r="AN14" s="80">
        <f t="shared" si="20"/>
        <v>0</v>
      </c>
      <c r="AO14" s="80">
        <f t="shared" si="20"/>
        <v>0</v>
      </c>
      <c r="AP14" s="80">
        <f t="shared" si="20"/>
        <v>0</v>
      </c>
      <c r="AQ14" s="80">
        <f t="shared" si="20"/>
        <v>0</v>
      </c>
      <c r="AR14" s="80">
        <f t="shared" si="20"/>
        <v>0</v>
      </c>
      <c r="AS14" s="80">
        <f t="shared" si="20"/>
        <v>0</v>
      </c>
      <c r="AT14" s="80">
        <f t="shared" si="20"/>
        <v>0</v>
      </c>
      <c r="AU14" s="80">
        <f t="shared" si="20"/>
        <v>0</v>
      </c>
      <c r="AV14" s="80">
        <f t="shared" si="20"/>
        <v>0</v>
      </c>
      <c r="AW14" s="80">
        <f t="shared" si="20"/>
        <v>0</v>
      </c>
      <c r="AX14" s="80">
        <f t="shared" si="20"/>
        <v>0</v>
      </c>
      <c r="AY14" s="80">
        <f t="shared" si="20"/>
        <v>0</v>
      </c>
      <c r="AZ14" s="80">
        <f t="shared" si="20"/>
        <v>0</v>
      </c>
      <c r="BA14" s="80">
        <f t="shared" si="20"/>
        <v>0</v>
      </c>
      <c r="BB14" s="80">
        <f t="shared" si="20"/>
        <v>0</v>
      </c>
      <c r="BC14" s="80">
        <f t="shared" si="20"/>
        <v>0</v>
      </c>
      <c r="BD14" s="80">
        <f t="shared" si="20"/>
        <v>0</v>
      </c>
      <c r="BE14" s="80">
        <f t="shared" si="20"/>
        <v>0</v>
      </c>
      <c r="BF14" s="80">
        <f t="shared" si="20"/>
        <v>0</v>
      </c>
      <c r="BG14" s="80">
        <f t="shared" si="20"/>
        <v>0</v>
      </c>
      <c r="BH14" s="80">
        <f t="shared" si="20"/>
        <v>0</v>
      </c>
      <c r="BI14" s="80">
        <f t="shared" si="20"/>
        <v>0</v>
      </c>
      <c r="BJ14" s="80">
        <f t="shared" si="20"/>
        <v>0</v>
      </c>
      <c r="BK14" s="80">
        <f t="shared" si="20"/>
        <v>0</v>
      </c>
      <c r="BL14" s="80">
        <f t="shared" si="20"/>
        <v>0</v>
      </c>
      <c r="BM14" s="80">
        <f t="shared" si="20"/>
        <v>0</v>
      </c>
      <c r="BN14" s="80">
        <f t="shared" si="20"/>
        <v>0</v>
      </c>
      <c r="BO14" s="80">
        <f t="shared" si="20"/>
        <v>0</v>
      </c>
      <c r="BP14" s="80">
        <f t="shared" si="20"/>
        <v>0</v>
      </c>
      <c r="BQ14" s="80">
        <f t="shared" si="20"/>
        <v>0</v>
      </c>
      <c r="BR14" s="80">
        <f t="shared" si="20"/>
        <v>0</v>
      </c>
      <c r="BS14" s="80">
        <f t="shared" si="20"/>
        <v>0</v>
      </c>
      <c r="BT14" s="80">
        <f t="shared" si="20"/>
        <v>0</v>
      </c>
      <c r="BU14" s="80">
        <f t="shared" si="20"/>
        <v>0</v>
      </c>
      <c r="BV14" s="80">
        <f t="shared" si="20"/>
        <v>0</v>
      </c>
      <c r="BW14" s="80">
        <f t="shared" si="20"/>
        <v>0</v>
      </c>
      <c r="BX14" s="80">
        <f t="shared" si="20"/>
        <v>0</v>
      </c>
      <c r="BY14" s="80">
        <f t="shared" si="20"/>
        <v>0</v>
      </c>
      <c r="BZ14" s="80">
        <f t="shared" si="20"/>
        <v>0</v>
      </c>
      <c r="CA14" s="80">
        <f t="shared" si="20"/>
        <v>0</v>
      </c>
      <c r="CB14" s="80">
        <f t="shared" si="20"/>
        <v>0</v>
      </c>
      <c r="CC14" s="80">
        <f t="shared" si="20"/>
        <v>0</v>
      </c>
      <c r="CD14" s="80">
        <f t="shared" si="20"/>
        <v>0</v>
      </c>
      <c r="CE14" s="80">
        <f t="shared" si="20"/>
        <v>0</v>
      </c>
      <c r="CF14" s="80">
        <f t="shared" si="20"/>
        <v>0</v>
      </c>
      <c r="CG14" s="80">
        <f t="shared" si="20"/>
        <v>0</v>
      </c>
      <c r="CH14" s="80">
        <f t="shared" si="20"/>
        <v>0</v>
      </c>
      <c r="CI14" s="80">
        <f t="shared" si="20"/>
        <v>0</v>
      </c>
      <c r="CJ14" s="80">
        <f t="shared" si="20"/>
        <v>0</v>
      </c>
      <c r="CK14" s="80">
        <f t="shared" si="20"/>
        <v>0</v>
      </c>
      <c r="CL14" s="80">
        <f t="shared" si="20"/>
        <v>0</v>
      </c>
      <c r="CM14" s="80">
        <f t="shared" si="20"/>
        <v>0</v>
      </c>
      <c r="CN14" s="80">
        <f t="shared" si="20"/>
        <v>0</v>
      </c>
      <c r="CO14" s="80">
        <f t="shared" si="20"/>
        <v>0</v>
      </c>
      <c r="CP14" s="80">
        <f t="shared" si="20"/>
        <v>0</v>
      </c>
      <c r="CQ14" s="80">
        <f t="shared" si="20"/>
        <v>0</v>
      </c>
      <c r="CR14" s="80">
        <f t="shared" si="20"/>
        <v>0</v>
      </c>
      <c r="CS14" s="80">
        <f t="shared" si="20"/>
        <v>0</v>
      </c>
      <c r="CT14" s="80">
        <f t="shared" si="20"/>
        <v>0</v>
      </c>
      <c r="CU14" s="80">
        <f t="shared" si="20"/>
        <v>0</v>
      </c>
      <c r="CV14" s="80">
        <f t="shared" si="20"/>
        <v>0</v>
      </c>
      <c r="CW14" s="80">
        <f t="shared" si="20"/>
        <v>0</v>
      </c>
      <c r="CX14" s="80">
        <f t="shared" si="20"/>
        <v>0</v>
      </c>
      <c r="CY14" s="80">
        <f t="shared" si="20"/>
        <v>0</v>
      </c>
      <c r="CZ14" s="80">
        <f t="shared" si="20"/>
        <v>0</v>
      </c>
      <c r="DA14" s="80">
        <f t="shared" si="20"/>
        <v>0</v>
      </c>
      <c r="DB14" s="80">
        <f t="shared" si="20"/>
        <v>0</v>
      </c>
      <c r="DC14" s="80">
        <f t="shared" si="20"/>
        <v>0</v>
      </c>
      <c r="DD14" s="80">
        <f t="shared" si="20"/>
        <v>0</v>
      </c>
      <c r="DE14" s="80">
        <f t="shared" si="20"/>
        <v>0</v>
      </c>
      <c r="DF14" s="80">
        <f t="shared" si="20"/>
        <v>0</v>
      </c>
      <c r="DG14" s="80">
        <f t="shared" si="20"/>
        <v>0</v>
      </c>
      <c r="DH14" s="80">
        <f t="shared" si="20"/>
        <v>0</v>
      </c>
      <c r="DI14" s="80">
        <f t="shared" si="20"/>
        <v>0</v>
      </c>
      <c r="DJ14" s="80">
        <f t="shared" si="20"/>
        <v>0</v>
      </c>
      <c r="DK14" s="80">
        <f t="shared" si="20"/>
        <v>0</v>
      </c>
      <c r="DL14" s="80">
        <f t="shared" si="20"/>
        <v>0</v>
      </c>
      <c r="DM14" s="80">
        <f t="shared" si="20"/>
        <v>0</v>
      </c>
      <c r="DN14" s="80">
        <f t="shared" si="20"/>
        <v>0</v>
      </c>
      <c r="DO14" s="80">
        <f t="shared" si="20"/>
        <v>0</v>
      </c>
      <c r="DP14" s="80">
        <f t="shared" si="20"/>
        <v>0</v>
      </c>
      <c r="DQ14" s="80">
        <f t="shared" si="20"/>
        <v>0</v>
      </c>
      <c r="DR14" s="80">
        <f t="shared" si="20"/>
        <v>0</v>
      </c>
      <c r="DS14" s="80">
        <f t="shared" si="20"/>
        <v>0</v>
      </c>
      <c r="DT14" s="80">
        <f t="shared" si="20"/>
        <v>0</v>
      </c>
      <c r="DU14" s="80">
        <f t="shared" si="20"/>
        <v>0</v>
      </c>
      <c r="DV14" s="80">
        <f t="shared" si="20"/>
        <v>0</v>
      </c>
      <c r="DW14" s="80">
        <f t="shared" si="20"/>
        <v>0</v>
      </c>
      <c r="DX14" s="80">
        <f t="shared" si="20"/>
        <v>0</v>
      </c>
      <c r="DY14" s="80">
        <f t="shared" si="20"/>
        <v>0</v>
      </c>
      <c r="DZ14" s="80">
        <f t="shared" si="20"/>
        <v>0</v>
      </c>
      <c r="EA14" s="80">
        <f t="shared" si="20"/>
        <v>0</v>
      </c>
      <c r="EB14" s="80">
        <f t="shared" si="20"/>
        <v>0</v>
      </c>
      <c r="EC14" s="80">
        <f t="shared" si="20"/>
        <v>0</v>
      </c>
      <c r="ED14" s="80">
        <f t="shared" si="20"/>
        <v>0</v>
      </c>
      <c r="EE14" s="80">
        <f t="shared" si="20"/>
        <v>0</v>
      </c>
      <c r="EF14" s="80">
        <f t="shared" si="20"/>
        <v>0</v>
      </c>
      <c r="EG14" s="80">
        <f t="shared" si="20"/>
        <v>0</v>
      </c>
      <c r="EH14" s="80">
        <f t="shared" si="20"/>
        <v>0</v>
      </c>
      <c r="EI14" s="80">
        <f t="shared" si="20"/>
        <v>0</v>
      </c>
      <c r="EJ14" s="80">
        <f t="shared" si="20"/>
        <v>0</v>
      </c>
      <c r="EK14" s="80">
        <f t="shared" si="20"/>
        <v>0</v>
      </c>
      <c r="EL14" s="80">
        <f t="shared" si="20"/>
        <v>0</v>
      </c>
      <c r="EM14" s="80">
        <f t="shared" si="20"/>
        <v>0</v>
      </c>
      <c r="EN14" s="80">
        <f t="shared" si="20"/>
        <v>0</v>
      </c>
      <c r="EO14" s="80">
        <f t="shared" si="20"/>
        <v>0</v>
      </c>
    </row>
    <row r="15" ht="12.75" customHeight="1">
      <c r="A15" s="101"/>
      <c r="B15" s="574" t="s">
        <v>457</v>
      </c>
      <c r="C15" s="543">
        <f t="shared" ref="C15:L15" si="21">+SUMIF($N$6:$EC$6,C$7,$N15:$EC15)</f>
        <v>0</v>
      </c>
      <c r="D15" s="543">
        <f t="shared" si="21"/>
        <v>0</v>
      </c>
      <c r="E15" s="543">
        <f t="shared" si="21"/>
        <v>2100000</v>
      </c>
      <c r="F15" s="543">
        <f t="shared" si="21"/>
        <v>6300000</v>
      </c>
      <c r="G15" s="543">
        <f t="shared" si="21"/>
        <v>12096000</v>
      </c>
      <c r="H15" s="543">
        <f t="shared" si="21"/>
        <v>19958400</v>
      </c>
      <c r="I15" s="543">
        <f t="shared" si="21"/>
        <v>30481920</v>
      </c>
      <c r="J15" s="543">
        <f t="shared" si="21"/>
        <v>44416512</v>
      </c>
      <c r="K15" s="543">
        <f t="shared" si="21"/>
        <v>62705664</v>
      </c>
      <c r="L15" s="543">
        <f t="shared" si="21"/>
        <v>86533816.32</v>
      </c>
      <c r="M15" s="549"/>
      <c r="N15" s="80">
        <f t="shared" ref="N15:EO15" si="22">N21*N22*N23*N24</f>
        <v>0</v>
      </c>
      <c r="O15" s="80">
        <f t="shared" si="22"/>
        <v>0</v>
      </c>
      <c r="P15" s="80">
        <f t="shared" si="22"/>
        <v>0</v>
      </c>
      <c r="Q15" s="80">
        <f t="shared" si="22"/>
        <v>0</v>
      </c>
      <c r="R15" s="80">
        <f t="shared" si="22"/>
        <v>0</v>
      </c>
      <c r="S15" s="80">
        <f t="shared" si="22"/>
        <v>0</v>
      </c>
      <c r="T15" s="80">
        <f t="shared" si="22"/>
        <v>0</v>
      </c>
      <c r="U15" s="80">
        <f t="shared" si="22"/>
        <v>0</v>
      </c>
      <c r="V15" s="80">
        <f t="shared" si="22"/>
        <v>0</v>
      </c>
      <c r="W15" s="80">
        <f t="shared" si="22"/>
        <v>0</v>
      </c>
      <c r="X15" s="80">
        <f t="shared" si="22"/>
        <v>0</v>
      </c>
      <c r="Y15" s="80">
        <f t="shared" si="22"/>
        <v>0</v>
      </c>
      <c r="Z15" s="80">
        <f t="shared" si="22"/>
        <v>0</v>
      </c>
      <c r="AA15" s="80">
        <f t="shared" si="22"/>
        <v>0</v>
      </c>
      <c r="AB15" s="80">
        <f t="shared" si="22"/>
        <v>0</v>
      </c>
      <c r="AC15" s="80">
        <f t="shared" si="22"/>
        <v>0</v>
      </c>
      <c r="AD15" s="80">
        <f t="shared" si="22"/>
        <v>0</v>
      </c>
      <c r="AE15" s="80">
        <f t="shared" si="22"/>
        <v>0</v>
      </c>
      <c r="AF15" s="80">
        <f t="shared" si="22"/>
        <v>0</v>
      </c>
      <c r="AG15" s="80">
        <f t="shared" si="22"/>
        <v>0</v>
      </c>
      <c r="AH15" s="80">
        <f t="shared" si="22"/>
        <v>0</v>
      </c>
      <c r="AI15" s="80">
        <f t="shared" si="22"/>
        <v>0</v>
      </c>
      <c r="AJ15" s="80">
        <f t="shared" si="22"/>
        <v>0</v>
      </c>
      <c r="AK15" s="80">
        <f t="shared" si="22"/>
        <v>0</v>
      </c>
      <c r="AL15" s="80">
        <f t="shared" si="22"/>
        <v>175000</v>
      </c>
      <c r="AM15" s="80">
        <f t="shared" si="22"/>
        <v>175000</v>
      </c>
      <c r="AN15" s="80">
        <f t="shared" si="22"/>
        <v>175000</v>
      </c>
      <c r="AO15" s="80">
        <f t="shared" si="22"/>
        <v>175000</v>
      </c>
      <c r="AP15" s="80">
        <f t="shared" si="22"/>
        <v>175000</v>
      </c>
      <c r="AQ15" s="80">
        <f t="shared" si="22"/>
        <v>175000</v>
      </c>
      <c r="AR15" s="80">
        <f t="shared" si="22"/>
        <v>175000</v>
      </c>
      <c r="AS15" s="80">
        <f t="shared" si="22"/>
        <v>175000</v>
      </c>
      <c r="AT15" s="80">
        <f t="shared" si="22"/>
        <v>175000</v>
      </c>
      <c r="AU15" s="80">
        <f t="shared" si="22"/>
        <v>175000</v>
      </c>
      <c r="AV15" s="80">
        <f t="shared" si="22"/>
        <v>175000</v>
      </c>
      <c r="AW15" s="80">
        <f t="shared" si="22"/>
        <v>175000</v>
      </c>
      <c r="AX15" s="80">
        <f t="shared" si="22"/>
        <v>525000</v>
      </c>
      <c r="AY15" s="80">
        <f t="shared" si="22"/>
        <v>525000</v>
      </c>
      <c r="AZ15" s="80">
        <f t="shared" si="22"/>
        <v>525000</v>
      </c>
      <c r="BA15" s="80">
        <f t="shared" si="22"/>
        <v>525000</v>
      </c>
      <c r="BB15" s="80">
        <f t="shared" si="22"/>
        <v>525000</v>
      </c>
      <c r="BC15" s="80">
        <f t="shared" si="22"/>
        <v>525000</v>
      </c>
      <c r="BD15" s="80">
        <f t="shared" si="22"/>
        <v>525000</v>
      </c>
      <c r="BE15" s="80">
        <f t="shared" si="22"/>
        <v>525000</v>
      </c>
      <c r="BF15" s="80">
        <f t="shared" si="22"/>
        <v>525000</v>
      </c>
      <c r="BG15" s="80">
        <f t="shared" si="22"/>
        <v>525000</v>
      </c>
      <c r="BH15" s="80">
        <f t="shared" si="22"/>
        <v>525000</v>
      </c>
      <c r="BI15" s="80">
        <f t="shared" si="22"/>
        <v>525000</v>
      </c>
      <c r="BJ15" s="80">
        <f t="shared" si="22"/>
        <v>1008000</v>
      </c>
      <c r="BK15" s="80">
        <f t="shared" si="22"/>
        <v>1008000</v>
      </c>
      <c r="BL15" s="80">
        <f t="shared" si="22"/>
        <v>1008000</v>
      </c>
      <c r="BM15" s="80">
        <f t="shared" si="22"/>
        <v>1008000</v>
      </c>
      <c r="BN15" s="80">
        <f t="shared" si="22"/>
        <v>1008000</v>
      </c>
      <c r="BO15" s="80">
        <f t="shared" si="22"/>
        <v>1008000</v>
      </c>
      <c r="BP15" s="80">
        <f t="shared" si="22"/>
        <v>1008000</v>
      </c>
      <c r="BQ15" s="80">
        <f t="shared" si="22"/>
        <v>1008000</v>
      </c>
      <c r="BR15" s="80">
        <f t="shared" si="22"/>
        <v>1008000</v>
      </c>
      <c r="BS15" s="80">
        <f t="shared" si="22"/>
        <v>1008000</v>
      </c>
      <c r="BT15" s="80">
        <f t="shared" si="22"/>
        <v>1008000</v>
      </c>
      <c r="BU15" s="80">
        <f t="shared" si="22"/>
        <v>1008000</v>
      </c>
      <c r="BV15" s="80">
        <f t="shared" si="22"/>
        <v>1663200</v>
      </c>
      <c r="BW15" s="80">
        <f t="shared" si="22"/>
        <v>1663200</v>
      </c>
      <c r="BX15" s="80">
        <f t="shared" si="22"/>
        <v>1663200</v>
      </c>
      <c r="BY15" s="80">
        <f t="shared" si="22"/>
        <v>1663200</v>
      </c>
      <c r="BZ15" s="80">
        <f t="shared" si="22"/>
        <v>1663200</v>
      </c>
      <c r="CA15" s="80">
        <f t="shared" si="22"/>
        <v>1663200</v>
      </c>
      <c r="CB15" s="80">
        <f t="shared" si="22"/>
        <v>1663200</v>
      </c>
      <c r="CC15" s="80">
        <f t="shared" si="22"/>
        <v>1663200</v>
      </c>
      <c r="CD15" s="80">
        <f t="shared" si="22"/>
        <v>1663200</v>
      </c>
      <c r="CE15" s="80">
        <f t="shared" si="22"/>
        <v>1663200</v>
      </c>
      <c r="CF15" s="80">
        <f t="shared" si="22"/>
        <v>1663200</v>
      </c>
      <c r="CG15" s="80">
        <f t="shared" si="22"/>
        <v>1663200</v>
      </c>
      <c r="CH15" s="80">
        <f t="shared" si="22"/>
        <v>2540160</v>
      </c>
      <c r="CI15" s="80">
        <f t="shared" si="22"/>
        <v>2540160</v>
      </c>
      <c r="CJ15" s="80">
        <f t="shared" si="22"/>
        <v>2540160</v>
      </c>
      <c r="CK15" s="80">
        <f t="shared" si="22"/>
        <v>2540160</v>
      </c>
      <c r="CL15" s="80">
        <f t="shared" si="22"/>
        <v>2540160</v>
      </c>
      <c r="CM15" s="80">
        <f t="shared" si="22"/>
        <v>2540160</v>
      </c>
      <c r="CN15" s="80">
        <f t="shared" si="22"/>
        <v>2540160</v>
      </c>
      <c r="CO15" s="80">
        <f t="shared" si="22"/>
        <v>2540160</v>
      </c>
      <c r="CP15" s="80">
        <f t="shared" si="22"/>
        <v>2540160</v>
      </c>
      <c r="CQ15" s="80">
        <f t="shared" si="22"/>
        <v>2540160</v>
      </c>
      <c r="CR15" s="80">
        <f t="shared" si="22"/>
        <v>2540160</v>
      </c>
      <c r="CS15" s="80">
        <f t="shared" si="22"/>
        <v>2540160</v>
      </c>
      <c r="CT15" s="80">
        <f t="shared" si="22"/>
        <v>3701376</v>
      </c>
      <c r="CU15" s="80">
        <f t="shared" si="22"/>
        <v>3701376</v>
      </c>
      <c r="CV15" s="80">
        <f t="shared" si="22"/>
        <v>3701376</v>
      </c>
      <c r="CW15" s="80">
        <f t="shared" si="22"/>
        <v>3701376</v>
      </c>
      <c r="CX15" s="80">
        <f t="shared" si="22"/>
        <v>3701376</v>
      </c>
      <c r="CY15" s="80">
        <f t="shared" si="22"/>
        <v>3701376</v>
      </c>
      <c r="CZ15" s="80">
        <f t="shared" si="22"/>
        <v>3701376</v>
      </c>
      <c r="DA15" s="80">
        <f t="shared" si="22"/>
        <v>3701376</v>
      </c>
      <c r="DB15" s="80">
        <f t="shared" si="22"/>
        <v>3701376</v>
      </c>
      <c r="DC15" s="80">
        <f t="shared" si="22"/>
        <v>3701376</v>
      </c>
      <c r="DD15" s="80">
        <f t="shared" si="22"/>
        <v>3701376</v>
      </c>
      <c r="DE15" s="80">
        <f t="shared" si="22"/>
        <v>3701376</v>
      </c>
      <c r="DF15" s="80">
        <f t="shared" si="22"/>
        <v>5225472</v>
      </c>
      <c r="DG15" s="80">
        <f t="shared" si="22"/>
        <v>5225472</v>
      </c>
      <c r="DH15" s="80">
        <f t="shared" si="22"/>
        <v>5225472</v>
      </c>
      <c r="DI15" s="80">
        <f t="shared" si="22"/>
        <v>5225472</v>
      </c>
      <c r="DJ15" s="80">
        <f t="shared" si="22"/>
        <v>5225472</v>
      </c>
      <c r="DK15" s="80">
        <f t="shared" si="22"/>
        <v>5225472</v>
      </c>
      <c r="DL15" s="80">
        <f t="shared" si="22"/>
        <v>5225472</v>
      </c>
      <c r="DM15" s="80">
        <f t="shared" si="22"/>
        <v>5225472</v>
      </c>
      <c r="DN15" s="80">
        <f t="shared" si="22"/>
        <v>5225472</v>
      </c>
      <c r="DO15" s="80">
        <f t="shared" si="22"/>
        <v>5225472</v>
      </c>
      <c r="DP15" s="80">
        <f t="shared" si="22"/>
        <v>5225472</v>
      </c>
      <c r="DQ15" s="80">
        <f t="shared" si="22"/>
        <v>5225472</v>
      </c>
      <c r="DR15" s="80">
        <f t="shared" si="22"/>
        <v>7211151.36</v>
      </c>
      <c r="DS15" s="80">
        <f t="shared" si="22"/>
        <v>7211151.36</v>
      </c>
      <c r="DT15" s="80">
        <f t="shared" si="22"/>
        <v>7211151.36</v>
      </c>
      <c r="DU15" s="80">
        <f t="shared" si="22"/>
        <v>7211151.36</v>
      </c>
      <c r="DV15" s="80">
        <f t="shared" si="22"/>
        <v>7211151.36</v>
      </c>
      <c r="DW15" s="80">
        <f t="shared" si="22"/>
        <v>7211151.36</v>
      </c>
      <c r="DX15" s="80">
        <f t="shared" si="22"/>
        <v>7211151.36</v>
      </c>
      <c r="DY15" s="80">
        <f t="shared" si="22"/>
        <v>7211151.36</v>
      </c>
      <c r="DZ15" s="80">
        <f t="shared" si="22"/>
        <v>7211151.36</v>
      </c>
      <c r="EA15" s="80">
        <f t="shared" si="22"/>
        <v>7211151.36</v>
      </c>
      <c r="EB15" s="80">
        <f t="shared" si="22"/>
        <v>7211151.36</v>
      </c>
      <c r="EC15" s="80">
        <f t="shared" si="22"/>
        <v>7211151.36</v>
      </c>
      <c r="ED15" s="80">
        <f t="shared" si="22"/>
        <v>9782083.584</v>
      </c>
      <c r="EE15" s="80">
        <f t="shared" si="22"/>
        <v>9782083.584</v>
      </c>
      <c r="EF15" s="80">
        <f t="shared" si="22"/>
        <v>9782083.584</v>
      </c>
      <c r="EG15" s="80">
        <f t="shared" si="22"/>
        <v>9782083.584</v>
      </c>
      <c r="EH15" s="80">
        <f t="shared" si="22"/>
        <v>9782083.584</v>
      </c>
      <c r="EI15" s="80">
        <f t="shared" si="22"/>
        <v>9782083.584</v>
      </c>
      <c r="EJ15" s="80">
        <f t="shared" si="22"/>
        <v>9782083.584</v>
      </c>
      <c r="EK15" s="80">
        <f t="shared" si="22"/>
        <v>9782083.584</v>
      </c>
      <c r="EL15" s="80">
        <f t="shared" si="22"/>
        <v>9782083.584</v>
      </c>
      <c r="EM15" s="80">
        <f t="shared" si="22"/>
        <v>9782083.584</v>
      </c>
      <c r="EN15" s="80">
        <f t="shared" si="22"/>
        <v>9782083.584</v>
      </c>
      <c r="EO15" s="80">
        <f t="shared" si="22"/>
        <v>9782083.584</v>
      </c>
    </row>
    <row r="16" ht="12.75" customHeight="1">
      <c r="A16" s="1"/>
      <c r="B16" s="575"/>
      <c r="C16" s="179"/>
      <c r="D16" s="179"/>
      <c r="E16" s="179"/>
      <c r="F16" s="179"/>
      <c r="G16" s="179"/>
      <c r="H16" s="179"/>
      <c r="I16" s="179"/>
      <c r="J16" s="179"/>
      <c r="K16" s="179"/>
      <c r="L16" s="179"/>
      <c r="M16" s="576"/>
      <c r="N16" s="577"/>
      <c r="O16" s="577"/>
      <c r="P16" s="577"/>
      <c r="Q16" s="577"/>
      <c r="R16" s="577"/>
      <c r="S16" s="577"/>
      <c r="T16" s="577"/>
      <c r="U16" s="577"/>
      <c r="V16" s="577"/>
      <c r="W16" s="577"/>
      <c r="X16" s="577"/>
      <c r="Y16" s="577"/>
      <c r="Z16" s="577"/>
      <c r="AA16" s="577"/>
      <c r="AB16" s="577"/>
      <c r="AC16" s="577"/>
      <c r="AD16" s="577"/>
      <c r="AE16" s="577"/>
      <c r="AF16" s="577"/>
      <c r="AG16" s="577"/>
      <c r="AH16" s="577"/>
      <c r="AI16" s="577"/>
      <c r="AJ16" s="577"/>
      <c r="AK16" s="577"/>
      <c r="AL16" s="577"/>
      <c r="AM16" s="577"/>
      <c r="AN16" s="577"/>
      <c r="AO16" s="577"/>
      <c r="AP16" s="577"/>
      <c r="AQ16" s="577"/>
      <c r="AR16" s="577"/>
      <c r="AS16" s="577"/>
      <c r="AT16" s="577"/>
      <c r="AU16" s="577"/>
      <c r="AV16" s="577"/>
      <c r="AW16" s="577"/>
      <c r="AX16" s="577"/>
      <c r="AY16" s="577"/>
      <c r="AZ16" s="577"/>
      <c r="BA16" s="577"/>
      <c r="BB16" s="577"/>
      <c r="BC16" s="577"/>
      <c r="BD16" s="577"/>
      <c r="BE16" s="577"/>
      <c r="BF16" s="577"/>
      <c r="BG16" s="577"/>
      <c r="BH16" s="577"/>
      <c r="BI16" s="577"/>
      <c r="BJ16" s="577"/>
      <c r="BK16" s="577"/>
      <c r="BL16" s="577"/>
      <c r="BM16" s="577"/>
      <c r="BN16" s="577"/>
      <c r="BO16" s="577"/>
      <c r="BP16" s="577"/>
      <c r="BQ16" s="577"/>
      <c r="BR16" s="577"/>
      <c r="BS16" s="577"/>
      <c r="BT16" s="577"/>
      <c r="BU16" s="577"/>
      <c r="BV16" s="577"/>
      <c r="BW16" s="577"/>
      <c r="BX16" s="577"/>
      <c r="BY16" s="577"/>
      <c r="BZ16" s="577"/>
      <c r="CA16" s="577"/>
      <c r="CB16" s="577"/>
      <c r="CC16" s="577"/>
      <c r="CD16" s="577"/>
      <c r="CE16" s="577"/>
      <c r="CF16" s="577"/>
      <c r="CG16" s="577"/>
      <c r="CH16" s="577"/>
      <c r="CI16" s="577"/>
      <c r="CJ16" s="577"/>
      <c r="CK16" s="577"/>
      <c r="CL16" s="577"/>
      <c r="CM16" s="577"/>
      <c r="CN16" s="577"/>
      <c r="CO16" s="577"/>
      <c r="CP16" s="577"/>
      <c r="CQ16" s="577"/>
      <c r="CR16" s="577"/>
      <c r="CS16" s="577"/>
      <c r="CT16" s="577"/>
      <c r="CU16" s="577"/>
      <c r="CV16" s="577"/>
      <c r="CW16" s="577"/>
      <c r="CX16" s="577"/>
      <c r="CY16" s="577"/>
      <c r="CZ16" s="577"/>
      <c r="DA16" s="577"/>
      <c r="DB16" s="577"/>
      <c r="DC16" s="577"/>
      <c r="DD16" s="577"/>
      <c r="DE16" s="577"/>
      <c r="DF16" s="577"/>
      <c r="DG16" s="577"/>
      <c r="DH16" s="577"/>
      <c r="DI16" s="577"/>
      <c r="DJ16" s="577"/>
      <c r="DK16" s="577"/>
      <c r="DL16" s="577"/>
      <c r="DM16" s="577"/>
      <c r="DN16" s="577"/>
      <c r="DO16" s="577"/>
      <c r="DP16" s="577"/>
      <c r="DQ16" s="577"/>
      <c r="DR16" s="577"/>
      <c r="DS16" s="577"/>
      <c r="DT16" s="577"/>
      <c r="DU16" s="577"/>
      <c r="DV16" s="577"/>
      <c r="DW16" s="577"/>
      <c r="DX16" s="577"/>
      <c r="DY16" s="577"/>
      <c r="DZ16" s="577"/>
      <c r="EA16" s="577"/>
      <c r="EB16" s="577"/>
      <c r="EC16" s="577"/>
      <c r="ED16" s="577"/>
      <c r="EE16" s="577"/>
      <c r="EF16" s="577"/>
      <c r="EG16" s="577"/>
      <c r="EH16" s="577"/>
      <c r="EI16" s="577"/>
      <c r="EJ16" s="577"/>
      <c r="EK16" s="577"/>
      <c r="EL16" s="577"/>
      <c r="EM16" s="577"/>
      <c r="EN16" s="577"/>
      <c r="EO16" s="577"/>
    </row>
    <row r="17" ht="12.75" customHeight="1">
      <c r="A17" s="101"/>
      <c r="B17" s="542" t="s">
        <v>458</v>
      </c>
      <c r="C17" s="543">
        <f t="shared" ref="C17:L17" si="23">+SUMIF($N$6:$EC$6,C$7,$N17:$EC17)</f>
        <v>0</v>
      </c>
      <c r="D17" s="543">
        <f t="shared" si="23"/>
        <v>0</v>
      </c>
      <c r="E17" s="543">
        <f t="shared" si="23"/>
        <v>2100000</v>
      </c>
      <c r="F17" s="543">
        <f t="shared" si="23"/>
        <v>6300000</v>
      </c>
      <c r="G17" s="543">
        <f t="shared" si="23"/>
        <v>12096000</v>
      </c>
      <c r="H17" s="543">
        <f t="shared" si="23"/>
        <v>19958400</v>
      </c>
      <c r="I17" s="543">
        <f t="shared" si="23"/>
        <v>30481920</v>
      </c>
      <c r="J17" s="543">
        <f t="shared" si="23"/>
        <v>44416512</v>
      </c>
      <c r="K17" s="543">
        <f t="shared" si="23"/>
        <v>62705664</v>
      </c>
      <c r="L17" s="543">
        <f t="shared" si="23"/>
        <v>86533816.32</v>
      </c>
      <c r="M17" s="549"/>
      <c r="N17" s="80">
        <f t="shared" ref="N17:EO17" si="24">SUM(N9:N16)</f>
        <v>0</v>
      </c>
      <c r="O17" s="80">
        <f t="shared" si="24"/>
        <v>0</v>
      </c>
      <c r="P17" s="80">
        <f t="shared" si="24"/>
        <v>0</v>
      </c>
      <c r="Q17" s="80">
        <f t="shared" si="24"/>
        <v>0</v>
      </c>
      <c r="R17" s="80">
        <f t="shared" si="24"/>
        <v>0</v>
      </c>
      <c r="S17" s="80">
        <f t="shared" si="24"/>
        <v>0</v>
      </c>
      <c r="T17" s="80">
        <f t="shared" si="24"/>
        <v>0</v>
      </c>
      <c r="U17" s="80">
        <f t="shared" si="24"/>
        <v>0</v>
      </c>
      <c r="V17" s="80">
        <f t="shared" si="24"/>
        <v>0</v>
      </c>
      <c r="W17" s="80">
        <f t="shared" si="24"/>
        <v>0</v>
      </c>
      <c r="X17" s="80">
        <f t="shared" si="24"/>
        <v>0</v>
      </c>
      <c r="Y17" s="80">
        <f t="shared" si="24"/>
        <v>0</v>
      </c>
      <c r="Z17" s="80">
        <f t="shared" si="24"/>
        <v>0</v>
      </c>
      <c r="AA17" s="80">
        <f t="shared" si="24"/>
        <v>0</v>
      </c>
      <c r="AB17" s="80">
        <f t="shared" si="24"/>
        <v>0</v>
      </c>
      <c r="AC17" s="80">
        <f t="shared" si="24"/>
        <v>0</v>
      </c>
      <c r="AD17" s="80">
        <f t="shared" si="24"/>
        <v>0</v>
      </c>
      <c r="AE17" s="80">
        <f t="shared" si="24"/>
        <v>0</v>
      </c>
      <c r="AF17" s="80">
        <f t="shared" si="24"/>
        <v>0</v>
      </c>
      <c r="AG17" s="80">
        <f t="shared" si="24"/>
        <v>0</v>
      </c>
      <c r="AH17" s="80">
        <f t="shared" si="24"/>
        <v>0</v>
      </c>
      <c r="AI17" s="80">
        <f t="shared" si="24"/>
        <v>0</v>
      </c>
      <c r="AJ17" s="80">
        <f t="shared" si="24"/>
        <v>0</v>
      </c>
      <c r="AK17" s="80">
        <f t="shared" si="24"/>
        <v>0</v>
      </c>
      <c r="AL17" s="80">
        <f t="shared" si="24"/>
        <v>175000</v>
      </c>
      <c r="AM17" s="80">
        <f t="shared" si="24"/>
        <v>175000</v>
      </c>
      <c r="AN17" s="80">
        <f t="shared" si="24"/>
        <v>175000</v>
      </c>
      <c r="AO17" s="80">
        <f t="shared" si="24"/>
        <v>175000</v>
      </c>
      <c r="AP17" s="80">
        <f t="shared" si="24"/>
        <v>175000</v>
      </c>
      <c r="AQ17" s="80">
        <f t="shared" si="24"/>
        <v>175000</v>
      </c>
      <c r="AR17" s="80">
        <f t="shared" si="24"/>
        <v>175000</v>
      </c>
      <c r="AS17" s="80">
        <f t="shared" si="24"/>
        <v>175000</v>
      </c>
      <c r="AT17" s="80">
        <f t="shared" si="24"/>
        <v>175000</v>
      </c>
      <c r="AU17" s="80">
        <f t="shared" si="24"/>
        <v>175000</v>
      </c>
      <c r="AV17" s="80">
        <f t="shared" si="24"/>
        <v>175000</v>
      </c>
      <c r="AW17" s="80">
        <f t="shared" si="24"/>
        <v>175000</v>
      </c>
      <c r="AX17" s="80">
        <f t="shared" si="24"/>
        <v>525000</v>
      </c>
      <c r="AY17" s="80">
        <f t="shared" si="24"/>
        <v>525000</v>
      </c>
      <c r="AZ17" s="80">
        <f t="shared" si="24"/>
        <v>525000</v>
      </c>
      <c r="BA17" s="80">
        <f t="shared" si="24"/>
        <v>525000</v>
      </c>
      <c r="BB17" s="80">
        <f t="shared" si="24"/>
        <v>525000</v>
      </c>
      <c r="BC17" s="80">
        <f t="shared" si="24"/>
        <v>525000</v>
      </c>
      <c r="BD17" s="80">
        <f t="shared" si="24"/>
        <v>525000</v>
      </c>
      <c r="BE17" s="80">
        <f t="shared" si="24"/>
        <v>525000</v>
      </c>
      <c r="BF17" s="80">
        <f t="shared" si="24"/>
        <v>525000</v>
      </c>
      <c r="BG17" s="80">
        <f t="shared" si="24"/>
        <v>525000</v>
      </c>
      <c r="BH17" s="80">
        <f t="shared" si="24"/>
        <v>525000</v>
      </c>
      <c r="BI17" s="80">
        <f t="shared" si="24"/>
        <v>525000</v>
      </c>
      <c r="BJ17" s="80">
        <f t="shared" si="24"/>
        <v>1008000</v>
      </c>
      <c r="BK17" s="80">
        <f t="shared" si="24"/>
        <v>1008000</v>
      </c>
      <c r="BL17" s="80">
        <f t="shared" si="24"/>
        <v>1008000</v>
      </c>
      <c r="BM17" s="80">
        <f t="shared" si="24"/>
        <v>1008000</v>
      </c>
      <c r="BN17" s="80">
        <f t="shared" si="24"/>
        <v>1008000</v>
      </c>
      <c r="BO17" s="80">
        <f t="shared" si="24"/>
        <v>1008000</v>
      </c>
      <c r="BP17" s="80">
        <f t="shared" si="24"/>
        <v>1008000</v>
      </c>
      <c r="BQ17" s="80">
        <f t="shared" si="24"/>
        <v>1008000</v>
      </c>
      <c r="BR17" s="80">
        <f t="shared" si="24"/>
        <v>1008000</v>
      </c>
      <c r="BS17" s="80">
        <f t="shared" si="24"/>
        <v>1008000</v>
      </c>
      <c r="BT17" s="80">
        <f t="shared" si="24"/>
        <v>1008000</v>
      </c>
      <c r="BU17" s="80">
        <f t="shared" si="24"/>
        <v>1008000</v>
      </c>
      <c r="BV17" s="80">
        <f t="shared" si="24"/>
        <v>1663200</v>
      </c>
      <c r="BW17" s="80">
        <f t="shared" si="24"/>
        <v>1663200</v>
      </c>
      <c r="BX17" s="80">
        <f t="shared" si="24"/>
        <v>1663200</v>
      </c>
      <c r="BY17" s="80">
        <f t="shared" si="24"/>
        <v>1663200</v>
      </c>
      <c r="BZ17" s="80">
        <f t="shared" si="24"/>
        <v>1663200</v>
      </c>
      <c r="CA17" s="80">
        <f t="shared" si="24"/>
        <v>1663200</v>
      </c>
      <c r="CB17" s="80">
        <f t="shared" si="24"/>
        <v>1663200</v>
      </c>
      <c r="CC17" s="80">
        <f t="shared" si="24"/>
        <v>1663200</v>
      </c>
      <c r="CD17" s="80">
        <f t="shared" si="24"/>
        <v>1663200</v>
      </c>
      <c r="CE17" s="80">
        <f t="shared" si="24"/>
        <v>1663200</v>
      </c>
      <c r="CF17" s="80">
        <f t="shared" si="24"/>
        <v>1663200</v>
      </c>
      <c r="CG17" s="80">
        <f t="shared" si="24"/>
        <v>1663200</v>
      </c>
      <c r="CH17" s="80">
        <f t="shared" si="24"/>
        <v>2540160</v>
      </c>
      <c r="CI17" s="80">
        <f t="shared" si="24"/>
        <v>2540160</v>
      </c>
      <c r="CJ17" s="80">
        <f t="shared" si="24"/>
        <v>2540160</v>
      </c>
      <c r="CK17" s="80">
        <f t="shared" si="24"/>
        <v>2540160</v>
      </c>
      <c r="CL17" s="80">
        <f t="shared" si="24"/>
        <v>2540160</v>
      </c>
      <c r="CM17" s="80">
        <f t="shared" si="24"/>
        <v>2540160</v>
      </c>
      <c r="CN17" s="80">
        <f t="shared" si="24"/>
        <v>2540160</v>
      </c>
      <c r="CO17" s="80">
        <f t="shared" si="24"/>
        <v>2540160</v>
      </c>
      <c r="CP17" s="80">
        <f t="shared" si="24"/>
        <v>2540160</v>
      </c>
      <c r="CQ17" s="80">
        <f t="shared" si="24"/>
        <v>2540160</v>
      </c>
      <c r="CR17" s="80">
        <f t="shared" si="24"/>
        <v>2540160</v>
      </c>
      <c r="CS17" s="80">
        <f t="shared" si="24"/>
        <v>2540160</v>
      </c>
      <c r="CT17" s="80">
        <f t="shared" si="24"/>
        <v>3701376</v>
      </c>
      <c r="CU17" s="80">
        <f t="shared" si="24"/>
        <v>3701376</v>
      </c>
      <c r="CV17" s="80">
        <f t="shared" si="24"/>
        <v>3701376</v>
      </c>
      <c r="CW17" s="80">
        <f t="shared" si="24"/>
        <v>3701376</v>
      </c>
      <c r="CX17" s="80">
        <f t="shared" si="24"/>
        <v>3701376</v>
      </c>
      <c r="CY17" s="80">
        <f t="shared" si="24"/>
        <v>3701376</v>
      </c>
      <c r="CZ17" s="80">
        <f t="shared" si="24"/>
        <v>3701376</v>
      </c>
      <c r="DA17" s="80">
        <f t="shared" si="24"/>
        <v>3701376</v>
      </c>
      <c r="DB17" s="80">
        <f t="shared" si="24"/>
        <v>3701376</v>
      </c>
      <c r="DC17" s="80">
        <f t="shared" si="24"/>
        <v>3701376</v>
      </c>
      <c r="DD17" s="80">
        <f t="shared" si="24"/>
        <v>3701376</v>
      </c>
      <c r="DE17" s="80">
        <f t="shared" si="24"/>
        <v>3701376</v>
      </c>
      <c r="DF17" s="80">
        <f t="shared" si="24"/>
        <v>5225472</v>
      </c>
      <c r="DG17" s="80">
        <f t="shared" si="24"/>
        <v>5225472</v>
      </c>
      <c r="DH17" s="80">
        <f t="shared" si="24"/>
        <v>5225472</v>
      </c>
      <c r="DI17" s="80">
        <f t="shared" si="24"/>
        <v>5225472</v>
      </c>
      <c r="DJ17" s="80">
        <f t="shared" si="24"/>
        <v>5225472</v>
      </c>
      <c r="DK17" s="80">
        <f t="shared" si="24"/>
        <v>5225472</v>
      </c>
      <c r="DL17" s="80">
        <f t="shared" si="24"/>
        <v>5225472</v>
      </c>
      <c r="DM17" s="80">
        <f t="shared" si="24"/>
        <v>5225472</v>
      </c>
      <c r="DN17" s="80">
        <f t="shared" si="24"/>
        <v>5225472</v>
      </c>
      <c r="DO17" s="80">
        <f t="shared" si="24"/>
        <v>5225472</v>
      </c>
      <c r="DP17" s="80">
        <f t="shared" si="24"/>
        <v>5225472</v>
      </c>
      <c r="DQ17" s="80">
        <f t="shared" si="24"/>
        <v>5225472</v>
      </c>
      <c r="DR17" s="80">
        <f t="shared" si="24"/>
        <v>7211151.36</v>
      </c>
      <c r="DS17" s="80">
        <f t="shared" si="24"/>
        <v>7211151.36</v>
      </c>
      <c r="DT17" s="80">
        <f t="shared" si="24"/>
        <v>7211151.36</v>
      </c>
      <c r="DU17" s="80">
        <f t="shared" si="24"/>
        <v>7211151.36</v>
      </c>
      <c r="DV17" s="80">
        <f t="shared" si="24"/>
        <v>7211151.36</v>
      </c>
      <c r="DW17" s="80">
        <f t="shared" si="24"/>
        <v>7211151.36</v>
      </c>
      <c r="DX17" s="80">
        <f t="shared" si="24"/>
        <v>7211151.36</v>
      </c>
      <c r="DY17" s="80">
        <f t="shared" si="24"/>
        <v>7211151.36</v>
      </c>
      <c r="DZ17" s="80">
        <f t="shared" si="24"/>
        <v>7211151.36</v>
      </c>
      <c r="EA17" s="80">
        <f t="shared" si="24"/>
        <v>7211151.36</v>
      </c>
      <c r="EB17" s="80">
        <f t="shared" si="24"/>
        <v>7211151.36</v>
      </c>
      <c r="EC17" s="80">
        <f t="shared" si="24"/>
        <v>7211151.36</v>
      </c>
      <c r="ED17" s="80">
        <f t="shared" si="24"/>
        <v>9782083.584</v>
      </c>
      <c r="EE17" s="80">
        <f t="shared" si="24"/>
        <v>9782083.584</v>
      </c>
      <c r="EF17" s="80">
        <f t="shared" si="24"/>
        <v>9782083.584</v>
      </c>
      <c r="EG17" s="80">
        <f t="shared" si="24"/>
        <v>9782083.584</v>
      </c>
      <c r="EH17" s="80">
        <f t="shared" si="24"/>
        <v>9782083.584</v>
      </c>
      <c r="EI17" s="80">
        <f t="shared" si="24"/>
        <v>9782083.584</v>
      </c>
      <c r="EJ17" s="80">
        <f t="shared" si="24"/>
        <v>9782083.584</v>
      </c>
      <c r="EK17" s="80">
        <f t="shared" si="24"/>
        <v>9782083.584</v>
      </c>
      <c r="EL17" s="80">
        <f t="shared" si="24"/>
        <v>9782083.584</v>
      </c>
      <c r="EM17" s="80">
        <f t="shared" si="24"/>
        <v>9782083.584</v>
      </c>
      <c r="EN17" s="80">
        <f t="shared" si="24"/>
        <v>9782083.584</v>
      </c>
      <c r="EO17" s="80">
        <f t="shared" si="24"/>
        <v>9782083.584</v>
      </c>
    </row>
    <row r="18" ht="12.75" customHeight="1">
      <c r="A18" s="1"/>
      <c r="B18" s="575"/>
      <c r="C18" s="179"/>
      <c r="D18" s="179"/>
      <c r="E18" s="179"/>
      <c r="F18" s="179"/>
      <c r="G18" s="179"/>
      <c r="H18" s="179"/>
      <c r="I18" s="179"/>
      <c r="J18" s="179"/>
      <c r="K18" s="179"/>
      <c r="L18" s="179"/>
      <c r="M18" s="576"/>
      <c r="N18" s="577"/>
      <c r="O18" s="577"/>
      <c r="P18" s="577"/>
      <c r="Q18" s="577"/>
      <c r="R18" s="577"/>
      <c r="S18" s="577"/>
      <c r="T18" s="577"/>
      <c r="U18" s="577"/>
      <c r="V18" s="577"/>
      <c r="W18" s="577"/>
      <c r="X18" s="577"/>
      <c r="Y18" s="577"/>
      <c r="Z18" s="577"/>
      <c r="AA18" s="577"/>
      <c r="AB18" s="577"/>
      <c r="AC18" s="577"/>
      <c r="AD18" s="577"/>
      <c r="AE18" s="577"/>
      <c r="AF18" s="577"/>
      <c r="AG18" s="577"/>
      <c r="AH18" s="577"/>
      <c r="AI18" s="577"/>
      <c r="AJ18" s="577"/>
      <c r="AK18" s="577"/>
      <c r="AL18" s="577"/>
      <c r="AM18" s="577"/>
      <c r="AN18" s="577"/>
      <c r="AO18" s="577"/>
      <c r="AP18" s="577"/>
      <c r="AQ18" s="577"/>
      <c r="AR18" s="577"/>
      <c r="AS18" s="577"/>
      <c r="AT18" s="577"/>
      <c r="AU18" s="577"/>
      <c r="AV18" s="577"/>
      <c r="AW18" s="577"/>
      <c r="AX18" s="577"/>
      <c r="AY18" s="577"/>
      <c r="AZ18" s="577"/>
      <c r="BA18" s="577"/>
      <c r="BB18" s="577"/>
      <c r="BC18" s="577"/>
      <c r="BD18" s="577"/>
      <c r="BE18" s="577"/>
      <c r="BF18" s="577"/>
      <c r="BG18" s="577"/>
      <c r="BH18" s="577"/>
      <c r="BI18" s="577"/>
      <c r="BJ18" s="577"/>
      <c r="BK18" s="577"/>
      <c r="BL18" s="577"/>
      <c r="BM18" s="577"/>
      <c r="BN18" s="577"/>
      <c r="BO18" s="577"/>
      <c r="BP18" s="577"/>
      <c r="BQ18" s="577"/>
      <c r="BR18" s="577"/>
      <c r="BS18" s="577"/>
      <c r="BT18" s="577"/>
      <c r="BU18" s="577"/>
      <c r="BV18" s="577"/>
      <c r="BW18" s="577"/>
      <c r="BX18" s="577"/>
      <c r="BY18" s="577"/>
      <c r="BZ18" s="577"/>
      <c r="CA18" s="577"/>
      <c r="CB18" s="577"/>
      <c r="CC18" s="577"/>
      <c r="CD18" s="577"/>
      <c r="CE18" s="577"/>
      <c r="CF18" s="577"/>
      <c r="CG18" s="577"/>
      <c r="CH18" s="577"/>
      <c r="CI18" s="577"/>
      <c r="CJ18" s="577"/>
      <c r="CK18" s="577"/>
      <c r="CL18" s="577"/>
      <c r="CM18" s="577"/>
      <c r="CN18" s="577"/>
      <c r="CO18" s="577"/>
      <c r="CP18" s="577"/>
      <c r="CQ18" s="577"/>
      <c r="CR18" s="577"/>
      <c r="CS18" s="577"/>
      <c r="CT18" s="577"/>
      <c r="CU18" s="577"/>
      <c r="CV18" s="577"/>
      <c r="CW18" s="577"/>
      <c r="CX18" s="577"/>
      <c r="CY18" s="577"/>
      <c r="CZ18" s="577"/>
      <c r="DA18" s="577"/>
      <c r="DB18" s="577"/>
      <c r="DC18" s="577"/>
      <c r="DD18" s="577"/>
      <c r="DE18" s="577"/>
      <c r="DF18" s="577"/>
      <c r="DG18" s="577"/>
      <c r="DH18" s="577"/>
      <c r="DI18" s="577"/>
      <c r="DJ18" s="577"/>
      <c r="DK18" s="577"/>
      <c r="DL18" s="577"/>
      <c r="DM18" s="577"/>
      <c r="DN18" s="577"/>
      <c r="DO18" s="577"/>
      <c r="DP18" s="577"/>
      <c r="DQ18" s="577"/>
      <c r="DR18" s="577"/>
      <c r="DS18" s="577"/>
      <c r="DT18" s="577"/>
      <c r="DU18" s="577"/>
      <c r="DV18" s="577"/>
      <c r="DW18" s="577"/>
      <c r="DX18" s="577"/>
      <c r="DY18" s="577"/>
      <c r="DZ18" s="577"/>
      <c r="EA18" s="577"/>
      <c r="EB18" s="577"/>
      <c r="EC18" s="577"/>
      <c r="ED18" s="577"/>
      <c r="EE18" s="577"/>
      <c r="EF18" s="577"/>
      <c r="EG18" s="577"/>
      <c r="EH18" s="577"/>
      <c r="EI18" s="577"/>
      <c r="EJ18" s="577"/>
      <c r="EK18" s="577"/>
      <c r="EL18" s="577"/>
      <c r="EM18" s="577"/>
      <c r="EN18" s="577"/>
      <c r="EO18" s="577"/>
    </row>
    <row r="19" ht="12.75" customHeight="1">
      <c r="A19" s="84"/>
      <c r="B19" s="84"/>
      <c r="C19" s="85"/>
      <c r="D19" s="85"/>
      <c r="E19" s="85"/>
      <c r="F19" s="85"/>
      <c r="G19" s="85"/>
      <c r="H19" s="85"/>
      <c r="I19" s="85"/>
      <c r="J19" s="85"/>
      <c r="K19" s="85"/>
      <c r="L19" s="85"/>
      <c r="M19" s="85"/>
      <c r="N19" s="85"/>
      <c r="O19" s="85"/>
      <c r="P19" s="85"/>
      <c r="Q19" s="85"/>
      <c r="R19" s="85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85"/>
      <c r="AD19" s="85"/>
      <c r="AE19" s="85"/>
      <c r="AF19" s="85"/>
      <c r="AG19" s="85"/>
      <c r="AH19" s="85"/>
      <c r="AI19" s="85"/>
      <c r="AJ19" s="85"/>
      <c r="AK19" s="85"/>
      <c r="AL19" s="85"/>
      <c r="AM19" s="85"/>
      <c r="AN19" s="85"/>
      <c r="AO19" s="85"/>
      <c r="AP19" s="85"/>
      <c r="AQ19" s="85"/>
      <c r="AR19" s="85"/>
      <c r="AS19" s="85"/>
      <c r="AT19" s="85"/>
      <c r="AU19" s="85"/>
      <c r="AV19" s="85"/>
      <c r="AW19" s="85"/>
      <c r="AX19" s="85"/>
      <c r="AY19" s="85"/>
      <c r="AZ19" s="85"/>
      <c r="BA19" s="85"/>
      <c r="BB19" s="85"/>
      <c r="BC19" s="85"/>
      <c r="BD19" s="85"/>
      <c r="BE19" s="85"/>
      <c r="BF19" s="85"/>
      <c r="BG19" s="85"/>
      <c r="BH19" s="85"/>
      <c r="BI19" s="85"/>
      <c r="BJ19" s="85"/>
      <c r="BK19" s="85"/>
      <c r="BL19" s="85"/>
      <c r="BM19" s="85"/>
      <c r="BN19" s="85"/>
      <c r="BO19" s="85"/>
      <c r="BP19" s="85"/>
      <c r="BQ19" s="85"/>
      <c r="BR19" s="85"/>
      <c r="BS19" s="85"/>
      <c r="BT19" s="85"/>
      <c r="BU19" s="85"/>
      <c r="BV19" s="85"/>
      <c r="BW19" s="85"/>
      <c r="BX19" s="85"/>
      <c r="BY19" s="85"/>
      <c r="BZ19" s="85"/>
      <c r="CA19" s="85"/>
      <c r="CB19" s="85"/>
      <c r="CC19" s="85"/>
      <c r="CD19" s="85"/>
      <c r="CE19" s="85"/>
      <c r="CF19" s="85"/>
      <c r="CG19" s="85"/>
      <c r="CH19" s="85"/>
      <c r="CI19" s="85"/>
      <c r="CJ19" s="85"/>
      <c r="CK19" s="85"/>
      <c r="CL19" s="85"/>
      <c r="CM19" s="85"/>
      <c r="CN19" s="85"/>
      <c r="CO19" s="85"/>
      <c r="CP19" s="85"/>
      <c r="CQ19" s="85"/>
      <c r="CR19" s="85"/>
      <c r="CS19" s="85"/>
      <c r="CT19" s="85"/>
      <c r="CU19" s="85"/>
      <c r="CV19" s="85"/>
      <c r="CW19" s="85"/>
      <c r="CX19" s="85"/>
      <c r="CY19" s="85"/>
      <c r="CZ19" s="85"/>
      <c r="DA19" s="85"/>
      <c r="DB19" s="85"/>
      <c r="DC19" s="85"/>
      <c r="DD19" s="85"/>
      <c r="DE19" s="85"/>
      <c r="DF19" s="85"/>
      <c r="DG19" s="85"/>
      <c r="DH19" s="85"/>
      <c r="DI19" s="85"/>
      <c r="DJ19" s="85"/>
      <c r="DK19" s="85"/>
      <c r="DL19" s="85"/>
      <c r="DM19" s="85"/>
      <c r="DN19" s="85"/>
      <c r="DO19" s="85"/>
      <c r="DP19" s="85"/>
      <c r="DQ19" s="85"/>
      <c r="DR19" s="85"/>
      <c r="DS19" s="85"/>
      <c r="DT19" s="85"/>
      <c r="DU19" s="85"/>
      <c r="DV19" s="85"/>
      <c r="DW19" s="85"/>
      <c r="DX19" s="85"/>
      <c r="DY19" s="85"/>
      <c r="DZ19" s="85"/>
      <c r="EA19" s="85"/>
      <c r="EB19" s="85"/>
      <c r="EC19" s="85"/>
      <c r="ED19" s="85"/>
      <c r="EE19" s="85"/>
      <c r="EF19" s="85"/>
      <c r="EG19" s="85"/>
      <c r="EH19" s="85"/>
      <c r="EI19" s="85"/>
      <c r="EJ19" s="85"/>
      <c r="EK19" s="85"/>
      <c r="EL19" s="85"/>
      <c r="EM19" s="85"/>
      <c r="EN19" s="85"/>
      <c r="EO19" s="85"/>
    </row>
    <row r="20" ht="12.75" customHeight="1">
      <c r="A20" s="101" t="s">
        <v>459</v>
      </c>
      <c r="B20" s="1"/>
      <c r="C20" s="75"/>
      <c r="D20" s="75"/>
      <c r="E20" s="75"/>
      <c r="F20" s="75"/>
      <c r="G20" s="75"/>
      <c r="H20" s="75"/>
      <c r="I20" s="75"/>
      <c r="J20" s="75"/>
      <c r="K20" s="75"/>
      <c r="L20" s="75"/>
      <c r="M20" s="75"/>
      <c r="N20" s="75"/>
      <c r="O20" s="75"/>
      <c r="P20" s="75"/>
      <c r="Q20" s="75"/>
      <c r="R20" s="75"/>
      <c r="S20" s="75"/>
      <c r="T20" s="75"/>
      <c r="U20" s="75"/>
      <c r="V20" s="75"/>
      <c r="W20" s="75"/>
      <c r="X20" s="75"/>
      <c r="Y20" s="75"/>
      <c r="Z20" s="75"/>
      <c r="AA20" s="75"/>
      <c r="AB20" s="75"/>
      <c r="AC20" s="75"/>
      <c r="AD20" s="75"/>
      <c r="AE20" s="75"/>
      <c r="AF20" s="75"/>
      <c r="AG20" s="75"/>
      <c r="AH20" s="75"/>
      <c r="AI20" s="75"/>
      <c r="AJ20" s="75"/>
      <c r="AK20" s="75"/>
      <c r="AL20" s="75"/>
      <c r="AM20" s="75"/>
      <c r="AN20" s="75"/>
      <c r="AO20" s="75"/>
      <c r="AP20" s="75"/>
      <c r="AQ20" s="75"/>
      <c r="AR20" s="75"/>
      <c r="AS20" s="75"/>
      <c r="AT20" s="75"/>
      <c r="AU20" s="75"/>
      <c r="AV20" s="75"/>
      <c r="AW20" s="75"/>
      <c r="AX20" s="75"/>
      <c r="AY20" s="75"/>
      <c r="AZ20" s="75"/>
      <c r="BA20" s="75"/>
      <c r="BB20" s="75"/>
      <c r="BC20" s="75"/>
      <c r="BD20" s="75"/>
      <c r="BE20" s="75"/>
      <c r="BF20" s="75"/>
      <c r="BG20" s="75"/>
      <c r="BH20" s="75"/>
      <c r="BI20" s="75"/>
      <c r="BJ20" s="75"/>
      <c r="BK20" s="75"/>
      <c r="BL20" s="75"/>
      <c r="BM20" s="75"/>
      <c r="BN20" s="75"/>
      <c r="BO20" s="75"/>
      <c r="BP20" s="75"/>
      <c r="BQ20" s="75"/>
      <c r="BR20" s="75"/>
      <c r="BS20" s="75"/>
      <c r="BT20" s="75"/>
      <c r="BU20" s="75"/>
      <c r="BV20" s="75"/>
      <c r="BW20" s="75"/>
      <c r="BX20" s="75"/>
      <c r="BY20" s="75"/>
      <c r="BZ20" s="75"/>
      <c r="CA20" s="75"/>
      <c r="CB20" s="75"/>
      <c r="CC20" s="75"/>
      <c r="CD20" s="75"/>
      <c r="CE20" s="75"/>
      <c r="CF20" s="75"/>
      <c r="CG20" s="75"/>
      <c r="CH20" s="75"/>
      <c r="CI20" s="75"/>
      <c r="CJ20" s="75"/>
      <c r="CK20" s="75"/>
      <c r="CL20" s="75"/>
      <c r="CM20" s="75"/>
      <c r="CN20" s="75"/>
      <c r="CO20" s="75"/>
      <c r="CP20" s="75"/>
      <c r="CQ20" s="75"/>
      <c r="CR20" s="75"/>
      <c r="CS20" s="75"/>
      <c r="CT20" s="75"/>
      <c r="CU20" s="75"/>
      <c r="CV20" s="75"/>
      <c r="CW20" s="75"/>
      <c r="CX20" s="75"/>
      <c r="CY20" s="75"/>
      <c r="CZ20" s="75"/>
      <c r="DA20" s="75"/>
      <c r="DB20" s="75"/>
      <c r="DC20" s="75"/>
      <c r="DD20" s="75"/>
      <c r="DE20" s="75"/>
      <c r="DF20" s="75"/>
      <c r="DG20" s="75"/>
      <c r="DH20" s="75"/>
      <c r="DI20" s="75"/>
      <c r="DJ20" s="75"/>
      <c r="DK20" s="75"/>
      <c r="DL20" s="75"/>
      <c r="DM20" s="75"/>
      <c r="DN20" s="75"/>
      <c r="DO20" s="75"/>
      <c r="DP20" s="75"/>
      <c r="DQ20" s="75"/>
      <c r="DR20" s="75"/>
      <c r="DS20" s="75"/>
      <c r="DT20" s="75"/>
      <c r="DU20" s="75"/>
      <c r="DV20" s="75"/>
      <c r="DW20" s="75"/>
      <c r="DX20" s="75"/>
      <c r="DY20" s="75"/>
      <c r="DZ20" s="75"/>
      <c r="EA20" s="75"/>
      <c r="EB20" s="75"/>
      <c r="EC20" s="75"/>
      <c r="ED20" s="75"/>
      <c r="EE20" s="75"/>
      <c r="EF20" s="75"/>
      <c r="EG20" s="75"/>
      <c r="EH20" s="75"/>
      <c r="EI20" s="75"/>
      <c r="EJ20" s="75"/>
      <c r="EK20" s="75"/>
      <c r="EL20" s="75"/>
      <c r="EM20" s="75"/>
      <c r="EN20" s="75"/>
      <c r="EO20" s="75"/>
    </row>
    <row r="21" ht="12.75" customHeight="1">
      <c r="A21" s="101"/>
      <c r="B21" s="542" t="s">
        <v>460</v>
      </c>
      <c r="C21" s="578">
        <f t="shared" ref="C21:L21" si="25">+SUMIF($N$6:$EC$6,C$7,$N21:$EC21)/12</f>
        <v>21000</v>
      </c>
      <c r="D21" s="578">
        <f t="shared" si="25"/>
        <v>21000</v>
      </c>
      <c r="E21" s="578">
        <f t="shared" si="25"/>
        <v>21000</v>
      </c>
      <c r="F21" s="578">
        <f t="shared" si="25"/>
        <v>21000</v>
      </c>
      <c r="G21" s="578">
        <f t="shared" si="25"/>
        <v>21000</v>
      </c>
      <c r="H21" s="578">
        <f t="shared" si="25"/>
        <v>21000</v>
      </c>
      <c r="I21" s="578">
        <f t="shared" si="25"/>
        <v>21000</v>
      </c>
      <c r="J21" s="578">
        <f t="shared" si="25"/>
        <v>21000</v>
      </c>
      <c r="K21" s="578">
        <f t="shared" si="25"/>
        <v>21000</v>
      </c>
      <c r="L21" s="578">
        <f t="shared" si="25"/>
        <v>21000</v>
      </c>
      <c r="M21" s="549"/>
      <c r="N21" s="579">
        <v>21000.0</v>
      </c>
      <c r="O21" s="579">
        <v>21000.0</v>
      </c>
      <c r="P21" s="579">
        <v>21000.0</v>
      </c>
      <c r="Q21" s="579">
        <v>21000.0</v>
      </c>
      <c r="R21" s="579">
        <v>21000.0</v>
      </c>
      <c r="S21" s="579">
        <v>21000.0</v>
      </c>
      <c r="T21" s="579">
        <v>21000.0</v>
      </c>
      <c r="U21" s="579">
        <v>21000.0</v>
      </c>
      <c r="V21" s="579">
        <v>21000.0</v>
      </c>
      <c r="W21" s="579">
        <v>21000.0</v>
      </c>
      <c r="X21" s="579">
        <v>21000.0</v>
      </c>
      <c r="Y21" s="579">
        <v>21000.0</v>
      </c>
      <c r="Z21" s="579">
        <v>21000.0</v>
      </c>
      <c r="AA21" s="579">
        <v>21000.0</v>
      </c>
      <c r="AB21" s="579">
        <v>21000.0</v>
      </c>
      <c r="AC21" s="579">
        <v>21000.0</v>
      </c>
      <c r="AD21" s="579">
        <v>21000.0</v>
      </c>
      <c r="AE21" s="579">
        <v>21000.0</v>
      </c>
      <c r="AF21" s="579">
        <v>21000.0</v>
      </c>
      <c r="AG21" s="579">
        <v>21000.0</v>
      </c>
      <c r="AH21" s="579">
        <v>21000.0</v>
      </c>
      <c r="AI21" s="579">
        <v>21000.0</v>
      </c>
      <c r="AJ21" s="579">
        <v>21000.0</v>
      </c>
      <c r="AK21" s="579">
        <v>21000.0</v>
      </c>
      <c r="AL21" s="579">
        <f>Assumptions!$J$9</f>
        <v>21000</v>
      </c>
      <c r="AM21" s="579">
        <f>Assumptions!$J$9</f>
        <v>21000</v>
      </c>
      <c r="AN21" s="579">
        <f>Assumptions!$J$9</f>
        <v>21000</v>
      </c>
      <c r="AO21" s="579">
        <f>Assumptions!$J$9</f>
        <v>21000</v>
      </c>
      <c r="AP21" s="579">
        <f>Assumptions!$J$9</f>
        <v>21000</v>
      </c>
      <c r="AQ21" s="579">
        <f>Assumptions!$J$9</f>
        <v>21000</v>
      </c>
      <c r="AR21" s="579">
        <f>Assumptions!$J$9</f>
        <v>21000</v>
      </c>
      <c r="AS21" s="579">
        <f>Assumptions!$J$9</f>
        <v>21000</v>
      </c>
      <c r="AT21" s="579">
        <f>Assumptions!$J$9</f>
        <v>21000</v>
      </c>
      <c r="AU21" s="579">
        <f>Assumptions!$J$9</f>
        <v>21000</v>
      </c>
      <c r="AV21" s="579">
        <f>Assumptions!$J$9</f>
        <v>21000</v>
      </c>
      <c r="AW21" s="579">
        <f>Assumptions!$J$9</f>
        <v>21000</v>
      </c>
      <c r="AX21" s="579">
        <f>Assumptions!$J$9</f>
        <v>21000</v>
      </c>
      <c r="AY21" s="579">
        <f>Assumptions!$J$9</f>
        <v>21000</v>
      </c>
      <c r="AZ21" s="579">
        <f>Assumptions!$J$9</f>
        <v>21000</v>
      </c>
      <c r="BA21" s="579">
        <f>Assumptions!$J$9</f>
        <v>21000</v>
      </c>
      <c r="BB21" s="579">
        <f>Assumptions!$J$9</f>
        <v>21000</v>
      </c>
      <c r="BC21" s="579">
        <f>Assumptions!$J$9</f>
        <v>21000</v>
      </c>
      <c r="BD21" s="579">
        <f>Assumptions!$J$9</f>
        <v>21000</v>
      </c>
      <c r="BE21" s="579">
        <f>Assumptions!$J$9</f>
        <v>21000</v>
      </c>
      <c r="BF21" s="579">
        <f>Assumptions!$J$9</f>
        <v>21000</v>
      </c>
      <c r="BG21" s="579">
        <f>Assumptions!$J$9</f>
        <v>21000</v>
      </c>
      <c r="BH21" s="579">
        <f>Assumptions!$J$9</f>
        <v>21000</v>
      </c>
      <c r="BI21" s="579">
        <f>Assumptions!$J$9</f>
        <v>21000</v>
      </c>
      <c r="BJ21" s="579">
        <f>Assumptions!$J$9</f>
        <v>21000</v>
      </c>
      <c r="BK21" s="579">
        <f>Assumptions!$J$9</f>
        <v>21000</v>
      </c>
      <c r="BL21" s="579">
        <f>Assumptions!$J$9</f>
        <v>21000</v>
      </c>
      <c r="BM21" s="579">
        <f>Assumptions!$J$9</f>
        <v>21000</v>
      </c>
      <c r="BN21" s="579">
        <f>Assumptions!$J$9</f>
        <v>21000</v>
      </c>
      <c r="BO21" s="579">
        <f>Assumptions!$J$9</f>
        <v>21000</v>
      </c>
      <c r="BP21" s="579">
        <f>Assumptions!$J$9</f>
        <v>21000</v>
      </c>
      <c r="BQ21" s="579">
        <f>Assumptions!$J$9</f>
        <v>21000</v>
      </c>
      <c r="BR21" s="579">
        <f>Assumptions!$J$9</f>
        <v>21000</v>
      </c>
      <c r="BS21" s="579">
        <f>Assumptions!$J$9</f>
        <v>21000</v>
      </c>
      <c r="BT21" s="579">
        <f>Assumptions!$J$9</f>
        <v>21000</v>
      </c>
      <c r="BU21" s="579">
        <f>Assumptions!$J$9</f>
        <v>21000</v>
      </c>
      <c r="BV21" s="579">
        <f>Assumptions!$J$9</f>
        <v>21000</v>
      </c>
      <c r="BW21" s="579">
        <f>Assumptions!$J$9</f>
        <v>21000</v>
      </c>
      <c r="BX21" s="579">
        <f>Assumptions!$J$9</f>
        <v>21000</v>
      </c>
      <c r="BY21" s="579">
        <f>Assumptions!$J$9</f>
        <v>21000</v>
      </c>
      <c r="BZ21" s="579">
        <f>Assumptions!$J$9</f>
        <v>21000</v>
      </c>
      <c r="CA21" s="579">
        <f>Assumptions!$J$9</f>
        <v>21000</v>
      </c>
      <c r="CB21" s="579">
        <f>Assumptions!$J$9</f>
        <v>21000</v>
      </c>
      <c r="CC21" s="579">
        <f>Assumptions!$J$9</f>
        <v>21000</v>
      </c>
      <c r="CD21" s="579">
        <f>Assumptions!$J$9</f>
        <v>21000</v>
      </c>
      <c r="CE21" s="579">
        <f>Assumptions!$J$9</f>
        <v>21000</v>
      </c>
      <c r="CF21" s="579">
        <f>Assumptions!$J$9</f>
        <v>21000</v>
      </c>
      <c r="CG21" s="579">
        <f>Assumptions!$J$9</f>
        <v>21000</v>
      </c>
      <c r="CH21" s="579">
        <f>Assumptions!$J$9</f>
        <v>21000</v>
      </c>
      <c r="CI21" s="579">
        <f>Assumptions!$J$9</f>
        <v>21000</v>
      </c>
      <c r="CJ21" s="579">
        <f>Assumptions!$J$9</f>
        <v>21000</v>
      </c>
      <c r="CK21" s="579">
        <f>Assumptions!$J$9</f>
        <v>21000</v>
      </c>
      <c r="CL21" s="579">
        <f>Assumptions!$J$9</f>
        <v>21000</v>
      </c>
      <c r="CM21" s="579">
        <f>Assumptions!$J$9</f>
        <v>21000</v>
      </c>
      <c r="CN21" s="579">
        <f>Assumptions!$J$9</f>
        <v>21000</v>
      </c>
      <c r="CO21" s="579">
        <f>Assumptions!$J$9</f>
        <v>21000</v>
      </c>
      <c r="CP21" s="579">
        <f>Assumptions!$J$9</f>
        <v>21000</v>
      </c>
      <c r="CQ21" s="579">
        <f>Assumptions!$J$9</f>
        <v>21000</v>
      </c>
      <c r="CR21" s="579">
        <f>Assumptions!$J$9</f>
        <v>21000</v>
      </c>
      <c r="CS21" s="579">
        <f>Assumptions!$J$9</f>
        <v>21000</v>
      </c>
      <c r="CT21" s="579">
        <f>Assumptions!$J$9</f>
        <v>21000</v>
      </c>
      <c r="CU21" s="579">
        <f>Assumptions!$J$9</f>
        <v>21000</v>
      </c>
      <c r="CV21" s="579">
        <f>Assumptions!$J$9</f>
        <v>21000</v>
      </c>
      <c r="CW21" s="579">
        <f>Assumptions!$J$9</f>
        <v>21000</v>
      </c>
      <c r="CX21" s="579">
        <f>Assumptions!$J$9</f>
        <v>21000</v>
      </c>
      <c r="CY21" s="579">
        <f>Assumptions!$J$9</f>
        <v>21000</v>
      </c>
      <c r="CZ21" s="579">
        <f>Assumptions!$J$9</f>
        <v>21000</v>
      </c>
      <c r="DA21" s="579">
        <f>Assumptions!$J$9</f>
        <v>21000</v>
      </c>
      <c r="DB21" s="579">
        <f>Assumptions!$J$9</f>
        <v>21000</v>
      </c>
      <c r="DC21" s="579">
        <f>Assumptions!$J$9</f>
        <v>21000</v>
      </c>
      <c r="DD21" s="579">
        <f>Assumptions!$J$9</f>
        <v>21000</v>
      </c>
      <c r="DE21" s="579">
        <f>Assumptions!$J$9</f>
        <v>21000</v>
      </c>
      <c r="DF21" s="579">
        <f>Assumptions!$J$9</f>
        <v>21000</v>
      </c>
      <c r="DG21" s="579">
        <f>Assumptions!$J$9</f>
        <v>21000</v>
      </c>
      <c r="DH21" s="579">
        <f>Assumptions!$J$9</f>
        <v>21000</v>
      </c>
      <c r="DI21" s="579">
        <f>Assumptions!$J$9</f>
        <v>21000</v>
      </c>
      <c r="DJ21" s="579">
        <f>Assumptions!$J$9</f>
        <v>21000</v>
      </c>
      <c r="DK21" s="579">
        <f>Assumptions!$J$9</f>
        <v>21000</v>
      </c>
      <c r="DL21" s="579">
        <f>Assumptions!$J$9</f>
        <v>21000</v>
      </c>
      <c r="DM21" s="579">
        <f>Assumptions!$J$9</f>
        <v>21000</v>
      </c>
      <c r="DN21" s="579">
        <f>Assumptions!$J$9</f>
        <v>21000</v>
      </c>
      <c r="DO21" s="579">
        <f>Assumptions!$J$9</f>
        <v>21000</v>
      </c>
      <c r="DP21" s="579">
        <f>Assumptions!$J$9</f>
        <v>21000</v>
      </c>
      <c r="DQ21" s="579">
        <f>Assumptions!$J$9</f>
        <v>21000</v>
      </c>
      <c r="DR21" s="579">
        <f>Assumptions!$J$9</f>
        <v>21000</v>
      </c>
      <c r="DS21" s="579">
        <f>Assumptions!$J$9</f>
        <v>21000</v>
      </c>
      <c r="DT21" s="579">
        <f>Assumptions!$J$9</f>
        <v>21000</v>
      </c>
      <c r="DU21" s="579">
        <f>Assumptions!$J$9</f>
        <v>21000</v>
      </c>
      <c r="DV21" s="579">
        <f>Assumptions!$J$9</f>
        <v>21000</v>
      </c>
      <c r="DW21" s="579">
        <f>Assumptions!$J$9</f>
        <v>21000</v>
      </c>
      <c r="DX21" s="579">
        <f>Assumptions!$J$9</f>
        <v>21000</v>
      </c>
      <c r="DY21" s="579">
        <f>Assumptions!$J$9</f>
        <v>21000</v>
      </c>
      <c r="DZ21" s="579">
        <f>Assumptions!$J$9</f>
        <v>21000</v>
      </c>
      <c r="EA21" s="579">
        <f>Assumptions!$J$9</f>
        <v>21000</v>
      </c>
      <c r="EB21" s="579">
        <f>Assumptions!$J$9</f>
        <v>21000</v>
      </c>
      <c r="EC21" s="579">
        <f>Assumptions!$J$9</f>
        <v>21000</v>
      </c>
      <c r="ED21" s="579">
        <f>Assumptions!$J$9</f>
        <v>21000</v>
      </c>
      <c r="EE21" s="579">
        <f>Assumptions!$J$9</f>
        <v>21000</v>
      </c>
      <c r="EF21" s="579">
        <f>Assumptions!$J$9</f>
        <v>21000</v>
      </c>
      <c r="EG21" s="579">
        <f>Assumptions!$J$9</f>
        <v>21000</v>
      </c>
      <c r="EH21" s="579">
        <f>Assumptions!$J$9</f>
        <v>21000</v>
      </c>
      <c r="EI21" s="579">
        <f>Assumptions!$J$9</f>
        <v>21000</v>
      </c>
      <c r="EJ21" s="579">
        <f>Assumptions!$J$9</f>
        <v>21000</v>
      </c>
      <c r="EK21" s="579">
        <f>Assumptions!$J$9</f>
        <v>21000</v>
      </c>
      <c r="EL21" s="579">
        <f>Assumptions!$J$9</f>
        <v>21000</v>
      </c>
      <c r="EM21" s="579">
        <f>Assumptions!$J$9</f>
        <v>21000</v>
      </c>
      <c r="EN21" s="579">
        <f>Assumptions!$J$9</f>
        <v>21000</v>
      </c>
      <c r="EO21" s="579">
        <f>Assumptions!$J$9</f>
        <v>21000</v>
      </c>
    </row>
    <row r="22" ht="12.75" customHeight="1">
      <c r="A22" s="101"/>
      <c r="B22" s="542" t="s">
        <v>461</v>
      </c>
      <c r="C22" s="580">
        <f t="shared" ref="C22:L22" si="26">+SUMIF($N$6:$EC$6,C$7,$N22:$EC22)/12</f>
        <v>0</v>
      </c>
      <c r="D22" s="581">
        <f t="shared" si="26"/>
        <v>0</v>
      </c>
      <c r="E22" s="580">
        <f t="shared" si="26"/>
        <v>0.01</v>
      </c>
      <c r="F22" s="582">
        <f t="shared" si="26"/>
        <v>0.025</v>
      </c>
      <c r="G22" s="580">
        <f t="shared" si="26"/>
        <v>0.04</v>
      </c>
      <c r="H22" s="582">
        <f t="shared" si="26"/>
        <v>0.055</v>
      </c>
      <c r="I22" s="580">
        <f t="shared" si="26"/>
        <v>0.07</v>
      </c>
      <c r="J22" s="582">
        <f t="shared" si="26"/>
        <v>0.085</v>
      </c>
      <c r="K22" s="580">
        <f t="shared" si="26"/>
        <v>0.1</v>
      </c>
      <c r="L22" s="582">
        <f t="shared" si="26"/>
        <v>0.115</v>
      </c>
      <c r="M22" s="549"/>
      <c r="N22" s="580">
        <v>0.0</v>
      </c>
      <c r="O22" s="580">
        <v>0.0</v>
      </c>
      <c r="P22" s="580">
        <v>0.0</v>
      </c>
      <c r="Q22" s="580">
        <v>0.0</v>
      </c>
      <c r="R22" s="580">
        <v>0.0</v>
      </c>
      <c r="S22" s="580">
        <v>0.0</v>
      </c>
      <c r="T22" s="580">
        <v>0.0</v>
      </c>
      <c r="U22" s="580">
        <v>0.0</v>
      </c>
      <c r="V22" s="580">
        <v>0.0</v>
      </c>
      <c r="W22" s="580">
        <v>0.0</v>
      </c>
      <c r="X22" s="580">
        <v>0.0</v>
      </c>
      <c r="Y22" s="580">
        <v>0.0</v>
      </c>
      <c r="Z22" s="580">
        <v>0.0</v>
      </c>
      <c r="AA22" s="580">
        <v>0.0</v>
      </c>
      <c r="AB22" s="580">
        <v>0.0</v>
      </c>
      <c r="AC22" s="580">
        <v>0.0</v>
      </c>
      <c r="AD22" s="580">
        <v>0.0</v>
      </c>
      <c r="AE22" s="580">
        <v>0.0</v>
      </c>
      <c r="AF22" s="580">
        <v>0.0</v>
      </c>
      <c r="AG22" s="580">
        <v>0.0</v>
      </c>
      <c r="AH22" s="580">
        <v>0.0</v>
      </c>
      <c r="AI22" s="580">
        <v>0.0</v>
      </c>
      <c r="AJ22" s="580">
        <v>0.0</v>
      </c>
      <c r="AK22" s="580">
        <v>0.0</v>
      </c>
      <c r="AL22" s="580">
        <f>Assumptions!$J$10</f>
        <v>0.01</v>
      </c>
      <c r="AM22" s="580">
        <f>Assumptions!$J$10</f>
        <v>0.01</v>
      </c>
      <c r="AN22" s="580">
        <f>Assumptions!$J$10</f>
        <v>0.01</v>
      </c>
      <c r="AO22" s="580">
        <f>Assumptions!$J$10</f>
        <v>0.01</v>
      </c>
      <c r="AP22" s="580">
        <f>Assumptions!$J$10</f>
        <v>0.01</v>
      </c>
      <c r="AQ22" s="580">
        <f>Assumptions!$J$10</f>
        <v>0.01</v>
      </c>
      <c r="AR22" s="580">
        <f>Assumptions!$J$10</f>
        <v>0.01</v>
      </c>
      <c r="AS22" s="580">
        <f>Assumptions!$J$10</f>
        <v>0.01</v>
      </c>
      <c r="AT22" s="580">
        <f>Assumptions!$J$10</f>
        <v>0.01</v>
      </c>
      <c r="AU22" s="580">
        <f>Assumptions!$J$10</f>
        <v>0.01</v>
      </c>
      <c r="AV22" s="580">
        <f>Assumptions!$J$10</f>
        <v>0.01</v>
      </c>
      <c r="AW22" s="580">
        <f>Assumptions!$J$10</f>
        <v>0.01</v>
      </c>
      <c r="AX22" s="580">
        <f>AL22+Assumptions!$F$8</f>
        <v>0.025</v>
      </c>
      <c r="AY22" s="580">
        <f>AM22+Assumptions!$F$8</f>
        <v>0.025</v>
      </c>
      <c r="AZ22" s="580">
        <f>AN22+Assumptions!$F$8</f>
        <v>0.025</v>
      </c>
      <c r="BA22" s="580">
        <f>AO22+Assumptions!$F$8</f>
        <v>0.025</v>
      </c>
      <c r="BB22" s="580">
        <f>AP22+Assumptions!$F$8</f>
        <v>0.025</v>
      </c>
      <c r="BC22" s="580">
        <f>AQ22+Assumptions!$F$8</f>
        <v>0.025</v>
      </c>
      <c r="BD22" s="580">
        <f>AR22+Assumptions!$F$8</f>
        <v>0.025</v>
      </c>
      <c r="BE22" s="580">
        <f>AS22+Assumptions!$F$8</f>
        <v>0.025</v>
      </c>
      <c r="BF22" s="580">
        <f>AT22+Assumptions!$F$8</f>
        <v>0.025</v>
      </c>
      <c r="BG22" s="580">
        <f>AU22+Assumptions!$F$8</f>
        <v>0.025</v>
      </c>
      <c r="BH22" s="580">
        <f>AV22+Assumptions!$F$8</f>
        <v>0.025</v>
      </c>
      <c r="BI22" s="580">
        <f>AW22+Assumptions!$F$8</f>
        <v>0.025</v>
      </c>
      <c r="BJ22" s="580">
        <f>AX22+Assumptions!$F$8</f>
        <v>0.04</v>
      </c>
      <c r="BK22" s="580">
        <f>AY22+Assumptions!$F$8</f>
        <v>0.04</v>
      </c>
      <c r="BL22" s="580">
        <f>AZ22+Assumptions!$F$8</f>
        <v>0.04</v>
      </c>
      <c r="BM22" s="580">
        <f>BA22+Assumptions!$F$8</f>
        <v>0.04</v>
      </c>
      <c r="BN22" s="580">
        <f>BB22+Assumptions!$F$8</f>
        <v>0.04</v>
      </c>
      <c r="BO22" s="580">
        <f>BC22+Assumptions!$F$8</f>
        <v>0.04</v>
      </c>
      <c r="BP22" s="580">
        <f>BD22+Assumptions!$F$8</f>
        <v>0.04</v>
      </c>
      <c r="BQ22" s="580">
        <f>BE22+Assumptions!$F$8</f>
        <v>0.04</v>
      </c>
      <c r="BR22" s="580">
        <f>BF22+Assumptions!$F$8</f>
        <v>0.04</v>
      </c>
      <c r="BS22" s="580">
        <f>BG22+Assumptions!$F$8</f>
        <v>0.04</v>
      </c>
      <c r="BT22" s="580">
        <f>BH22+Assumptions!$F$8</f>
        <v>0.04</v>
      </c>
      <c r="BU22" s="580">
        <f>BI22+Assumptions!$F$8</f>
        <v>0.04</v>
      </c>
      <c r="BV22" s="580">
        <f>BJ22+Assumptions!$F$8</f>
        <v>0.055</v>
      </c>
      <c r="BW22" s="580">
        <f>BK22+Assumptions!$F$8</f>
        <v>0.055</v>
      </c>
      <c r="BX22" s="580">
        <f>BL22+Assumptions!$F$8</f>
        <v>0.055</v>
      </c>
      <c r="BY22" s="580">
        <f>BM22+Assumptions!$F$8</f>
        <v>0.055</v>
      </c>
      <c r="BZ22" s="580">
        <f>BN22+Assumptions!$F$8</f>
        <v>0.055</v>
      </c>
      <c r="CA22" s="580">
        <f>BO22+Assumptions!$F$8</f>
        <v>0.055</v>
      </c>
      <c r="CB22" s="580">
        <f>BP22+Assumptions!$F$8</f>
        <v>0.055</v>
      </c>
      <c r="CC22" s="580">
        <f>BQ22+Assumptions!$F$8</f>
        <v>0.055</v>
      </c>
      <c r="CD22" s="580">
        <f>BR22+Assumptions!$F$8</f>
        <v>0.055</v>
      </c>
      <c r="CE22" s="580">
        <f>BS22+Assumptions!$F$8</f>
        <v>0.055</v>
      </c>
      <c r="CF22" s="580">
        <f>BT22+Assumptions!$F$8</f>
        <v>0.055</v>
      </c>
      <c r="CG22" s="580">
        <f>BU22+Assumptions!$F$8</f>
        <v>0.055</v>
      </c>
      <c r="CH22" s="580">
        <f>BV22+Assumptions!$F$8</f>
        <v>0.07</v>
      </c>
      <c r="CI22" s="580">
        <f>BW22+Assumptions!$F$8</f>
        <v>0.07</v>
      </c>
      <c r="CJ22" s="580">
        <f>BX22+Assumptions!$F$8</f>
        <v>0.07</v>
      </c>
      <c r="CK22" s="580">
        <f>BY22+Assumptions!$F$8</f>
        <v>0.07</v>
      </c>
      <c r="CL22" s="580">
        <f>BZ22+Assumptions!$F$8</f>
        <v>0.07</v>
      </c>
      <c r="CM22" s="580">
        <f>CA22+Assumptions!$F$8</f>
        <v>0.07</v>
      </c>
      <c r="CN22" s="580">
        <f>CB22+Assumptions!$F$8</f>
        <v>0.07</v>
      </c>
      <c r="CO22" s="580">
        <f>CC22+Assumptions!$F$8</f>
        <v>0.07</v>
      </c>
      <c r="CP22" s="580">
        <f>CD22+Assumptions!$F$8</f>
        <v>0.07</v>
      </c>
      <c r="CQ22" s="580">
        <f>CE22+Assumptions!$F$8</f>
        <v>0.07</v>
      </c>
      <c r="CR22" s="580">
        <f>CF22+Assumptions!$F$8</f>
        <v>0.07</v>
      </c>
      <c r="CS22" s="580">
        <f>CG22+Assumptions!$F$8</f>
        <v>0.07</v>
      </c>
      <c r="CT22" s="580">
        <f>CH22+Assumptions!$F$8</f>
        <v>0.085</v>
      </c>
      <c r="CU22" s="580">
        <f>CI22+Assumptions!$F$8</f>
        <v>0.085</v>
      </c>
      <c r="CV22" s="580">
        <f>CJ22+Assumptions!$F$8</f>
        <v>0.085</v>
      </c>
      <c r="CW22" s="580">
        <f>CK22+Assumptions!$F$8</f>
        <v>0.085</v>
      </c>
      <c r="CX22" s="580">
        <f>CL22+Assumptions!$F$8</f>
        <v>0.085</v>
      </c>
      <c r="CY22" s="580">
        <f>CM22+Assumptions!$F$8</f>
        <v>0.085</v>
      </c>
      <c r="CZ22" s="580">
        <f>CN22+Assumptions!$F$8</f>
        <v>0.085</v>
      </c>
      <c r="DA22" s="580">
        <f>CO22+Assumptions!$F$8</f>
        <v>0.085</v>
      </c>
      <c r="DB22" s="580">
        <f>CP22+Assumptions!$F$8</f>
        <v>0.085</v>
      </c>
      <c r="DC22" s="580">
        <f>CQ22+Assumptions!$F$8</f>
        <v>0.085</v>
      </c>
      <c r="DD22" s="580">
        <f>CR22+Assumptions!$F$8</f>
        <v>0.085</v>
      </c>
      <c r="DE22" s="580">
        <f>CS22+Assumptions!$F$8</f>
        <v>0.085</v>
      </c>
      <c r="DF22" s="580">
        <f>CT22+Assumptions!$F$8</f>
        <v>0.1</v>
      </c>
      <c r="DG22" s="580">
        <f>CU22+Assumptions!$F$8</f>
        <v>0.1</v>
      </c>
      <c r="DH22" s="580">
        <f>CV22+Assumptions!$F$8</f>
        <v>0.1</v>
      </c>
      <c r="DI22" s="580">
        <f>CW22+Assumptions!$F$8</f>
        <v>0.1</v>
      </c>
      <c r="DJ22" s="580">
        <f>CX22+Assumptions!$F$8</f>
        <v>0.1</v>
      </c>
      <c r="DK22" s="580">
        <f>CY22+Assumptions!$F$8</f>
        <v>0.1</v>
      </c>
      <c r="DL22" s="580">
        <f>CZ22+Assumptions!$F$8</f>
        <v>0.1</v>
      </c>
      <c r="DM22" s="580">
        <f>DA22+Assumptions!$F$8</f>
        <v>0.1</v>
      </c>
      <c r="DN22" s="580">
        <f>DB22+Assumptions!$F$8</f>
        <v>0.1</v>
      </c>
      <c r="DO22" s="580">
        <f>DC22+Assumptions!$F$8</f>
        <v>0.1</v>
      </c>
      <c r="DP22" s="580">
        <f>DD22+Assumptions!$F$8</f>
        <v>0.1</v>
      </c>
      <c r="DQ22" s="580">
        <f>DE22+Assumptions!$F$8</f>
        <v>0.1</v>
      </c>
      <c r="DR22" s="580">
        <f>DF22+Assumptions!$F$8</f>
        <v>0.115</v>
      </c>
      <c r="DS22" s="580">
        <f>DG22+Assumptions!$F$8</f>
        <v>0.115</v>
      </c>
      <c r="DT22" s="580">
        <f>DH22+Assumptions!$F$8</f>
        <v>0.115</v>
      </c>
      <c r="DU22" s="580">
        <f>DI22+Assumptions!$F$8</f>
        <v>0.115</v>
      </c>
      <c r="DV22" s="580">
        <f>DJ22+Assumptions!$F$8</f>
        <v>0.115</v>
      </c>
      <c r="DW22" s="580">
        <f>DK22+Assumptions!$F$8</f>
        <v>0.115</v>
      </c>
      <c r="DX22" s="580">
        <f>DL22+Assumptions!$F$8</f>
        <v>0.115</v>
      </c>
      <c r="DY22" s="580">
        <f>DM22+Assumptions!$F$8</f>
        <v>0.115</v>
      </c>
      <c r="DZ22" s="580">
        <f>DN22+Assumptions!$F$8</f>
        <v>0.115</v>
      </c>
      <c r="EA22" s="580">
        <f>DO22+Assumptions!$F$8</f>
        <v>0.115</v>
      </c>
      <c r="EB22" s="580">
        <f>DP22+Assumptions!$F$8</f>
        <v>0.115</v>
      </c>
      <c r="EC22" s="580">
        <f>DQ22+Assumptions!$F$8</f>
        <v>0.115</v>
      </c>
      <c r="ED22" s="580">
        <f>DR22+Assumptions!$F$8</f>
        <v>0.13</v>
      </c>
      <c r="EE22" s="580">
        <f>DS22+Assumptions!$F$8</f>
        <v>0.13</v>
      </c>
      <c r="EF22" s="580">
        <f>DT22+Assumptions!$F$8</f>
        <v>0.13</v>
      </c>
      <c r="EG22" s="580">
        <f>DU22+Assumptions!$F$8</f>
        <v>0.13</v>
      </c>
      <c r="EH22" s="580">
        <f>DV22+Assumptions!$F$8</f>
        <v>0.13</v>
      </c>
      <c r="EI22" s="580">
        <f>DW22+Assumptions!$F$8</f>
        <v>0.13</v>
      </c>
      <c r="EJ22" s="580">
        <f>DX22+Assumptions!$F$8</f>
        <v>0.13</v>
      </c>
      <c r="EK22" s="580">
        <f>DY22+Assumptions!$F$8</f>
        <v>0.13</v>
      </c>
      <c r="EL22" s="580">
        <f>DZ22+Assumptions!$F$8</f>
        <v>0.13</v>
      </c>
      <c r="EM22" s="580">
        <f>EA22+Assumptions!$F$8</f>
        <v>0.13</v>
      </c>
      <c r="EN22" s="580">
        <f>EB22+Assumptions!$F$8</f>
        <v>0.13</v>
      </c>
      <c r="EO22" s="580">
        <f>EC22+Assumptions!$F$8</f>
        <v>0.13</v>
      </c>
    </row>
    <row r="23" ht="12.75" customHeight="1">
      <c r="A23" s="101"/>
      <c r="B23" s="542" t="s">
        <v>462</v>
      </c>
      <c r="C23" s="578">
        <f t="shared" ref="C23:L23" si="27">+SUMIF($N$6:$EC$6,C$7,$N23:$EC23)/12</f>
        <v>1000</v>
      </c>
      <c r="D23" s="554">
        <f t="shared" si="27"/>
        <v>1000</v>
      </c>
      <c r="E23" s="583">
        <f t="shared" si="27"/>
        <v>1000</v>
      </c>
      <c r="F23" s="543">
        <f t="shared" si="27"/>
        <v>1000</v>
      </c>
      <c r="G23" s="543">
        <f t="shared" si="27"/>
        <v>1000</v>
      </c>
      <c r="H23" s="543">
        <f t="shared" si="27"/>
        <v>1000</v>
      </c>
      <c r="I23" s="543">
        <f t="shared" si="27"/>
        <v>1000</v>
      </c>
      <c r="J23" s="543">
        <f t="shared" si="27"/>
        <v>1000</v>
      </c>
      <c r="K23" s="543">
        <f t="shared" si="27"/>
        <v>1000</v>
      </c>
      <c r="L23" s="543">
        <f t="shared" si="27"/>
        <v>1000</v>
      </c>
      <c r="M23" s="549"/>
      <c r="N23" s="579">
        <v>1000.0</v>
      </c>
      <c r="O23" s="579">
        <v>1000.0</v>
      </c>
      <c r="P23" s="579">
        <v>1000.0</v>
      </c>
      <c r="Q23" s="579">
        <v>1000.0</v>
      </c>
      <c r="R23" s="579">
        <v>1000.0</v>
      </c>
      <c r="S23" s="579">
        <v>1000.0</v>
      </c>
      <c r="T23" s="579">
        <v>1000.0</v>
      </c>
      <c r="U23" s="579">
        <v>1000.0</v>
      </c>
      <c r="V23" s="579">
        <v>1000.0</v>
      </c>
      <c r="W23" s="579">
        <v>1000.0</v>
      </c>
      <c r="X23" s="579">
        <v>1000.0</v>
      </c>
      <c r="Y23" s="579">
        <v>1000.0</v>
      </c>
      <c r="Z23" s="579">
        <v>1000.0</v>
      </c>
      <c r="AA23" s="579">
        <v>1000.0</v>
      </c>
      <c r="AB23" s="579">
        <v>1000.0</v>
      </c>
      <c r="AC23" s="579">
        <v>1000.0</v>
      </c>
      <c r="AD23" s="579">
        <v>1000.0</v>
      </c>
      <c r="AE23" s="579">
        <v>1000.0</v>
      </c>
      <c r="AF23" s="579">
        <v>1000.0</v>
      </c>
      <c r="AG23" s="579">
        <v>1000.0</v>
      </c>
      <c r="AH23" s="579">
        <v>1000.0</v>
      </c>
      <c r="AI23" s="579">
        <v>1000.0</v>
      </c>
      <c r="AJ23" s="579">
        <v>1000.0</v>
      </c>
      <c r="AK23" s="579">
        <v>1000.0</v>
      </c>
      <c r="AL23" s="579">
        <f>Assumptions!$J$11</f>
        <v>1000</v>
      </c>
      <c r="AM23" s="579">
        <f>Assumptions!$J$11</f>
        <v>1000</v>
      </c>
      <c r="AN23" s="579">
        <f>Assumptions!$J$11</f>
        <v>1000</v>
      </c>
      <c r="AO23" s="579">
        <f>Assumptions!$J$11</f>
        <v>1000</v>
      </c>
      <c r="AP23" s="579">
        <f>Assumptions!$J$11</f>
        <v>1000</v>
      </c>
      <c r="AQ23" s="579">
        <f>Assumptions!$J$11</f>
        <v>1000</v>
      </c>
      <c r="AR23" s="579">
        <f>Assumptions!$J$11</f>
        <v>1000</v>
      </c>
      <c r="AS23" s="579">
        <f>Assumptions!$J$11</f>
        <v>1000</v>
      </c>
      <c r="AT23" s="579">
        <f>Assumptions!$J$11</f>
        <v>1000</v>
      </c>
      <c r="AU23" s="579">
        <f>Assumptions!$J$11</f>
        <v>1000</v>
      </c>
      <c r="AV23" s="579">
        <f>Assumptions!$J$11</f>
        <v>1000</v>
      </c>
      <c r="AW23" s="579">
        <f>Assumptions!$J$11</f>
        <v>1000</v>
      </c>
      <c r="AX23" s="579">
        <f>Assumptions!$J$11</f>
        <v>1000</v>
      </c>
      <c r="AY23" s="579">
        <f>Assumptions!$J$11</f>
        <v>1000</v>
      </c>
      <c r="AZ23" s="579">
        <f>Assumptions!$J$11</f>
        <v>1000</v>
      </c>
      <c r="BA23" s="579">
        <f>Assumptions!$J$11</f>
        <v>1000</v>
      </c>
      <c r="BB23" s="579">
        <f>Assumptions!$J$11</f>
        <v>1000</v>
      </c>
      <c r="BC23" s="579">
        <f>Assumptions!$J$11</f>
        <v>1000</v>
      </c>
      <c r="BD23" s="579">
        <f>Assumptions!$J$11</f>
        <v>1000</v>
      </c>
      <c r="BE23" s="579">
        <f>Assumptions!$J$11</f>
        <v>1000</v>
      </c>
      <c r="BF23" s="579">
        <f>Assumptions!$J$11</f>
        <v>1000</v>
      </c>
      <c r="BG23" s="579">
        <f>Assumptions!$J$11</f>
        <v>1000</v>
      </c>
      <c r="BH23" s="579">
        <f>Assumptions!$J$11</f>
        <v>1000</v>
      </c>
      <c r="BI23" s="579">
        <f>Assumptions!$J$11</f>
        <v>1000</v>
      </c>
      <c r="BJ23" s="579">
        <f>Assumptions!$J$11</f>
        <v>1000</v>
      </c>
      <c r="BK23" s="579">
        <f>Assumptions!$J$11</f>
        <v>1000</v>
      </c>
      <c r="BL23" s="579">
        <f>Assumptions!$J$11</f>
        <v>1000</v>
      </c>
      <c r="BM23" s="579">
        <f>Assumptions!$J$11</f>
        <v>1000</v>
      </c>
      <c r="BN23" s="579">
        <f>Assumptions!$J$11</f>
        <v>1000</v>
      </c>
      <c r="BO23" s="579">
        <f>Assumptions!$J$11</f>
        <v>1000</v>
      </c>
      <c r="BP23" s="579">
        <f>Assumptions!$J$11</f>
        <v>1000</v>
      </c>
      <c r="BQ23" s="579">
        <f>Assumptions!$J$11</f>
        <v>1000</v>
      </c>
      <c r="BR23" s="579">
        <f>Assumptions!$J$11</f>
        <v>1000</v>
      </c>
      <c r="BS23" s="579">
        <f>Assumptions!$J$11</f>
        <v>1000</v>
      </c>
      <c r="BT23" s="579">
        <f>Assumptions!$J$11</f>
        <v>1000</v>
      </c>
      <c r="BU23" s="579">
        <f>Assumptions!$J$11</f>
        <v>1000</v>
      </c>
      <c r="BV23" s="579">
        <f>Assumptions!$J$11</f>
        <v>1000</v>
      </c>
      <c r="BW23" s="579">
        <f>Assumptions!$J$11</f>
        <v>1000</v>
      </c>
      <c r="BX23" s="579">
        <f>Assumptions!$J$11</f>
        <v>1000</v>
      </c>
      <c r="BY23" s="579">
        <f>Assumptions!$J$11</f>
        <v>1000</v>
      </c>
      <c r="BZ23" s="579">
        <f>Assumptions!$J$11</f>
        <v>1000</v>
      </c>
      <c r="CA23" s="579">
        <f>Assumptions!$J$11</f>
        <v>1000</v>
      </c>
      <c r="CB23" s="579">
        <f>Assumptions!$J$11</f>
        <v>1000</v>
      </c>
      <c r="CC23" s="579">
        <f>Assumptions!$J$11</f>
        <v>1000</v>
      </c>
      <c r="CD23" s="579">
        <f>Assumptions!$J$11</f>
        <v>1000</v>
      </c>
      <c r="CE23" s="579">
        <f>Assumptions!$J$11</f>
        <v>1000</v>
      </c>
      <c r="CF23" s="579">
        <f>Assumptions!$J$11</f>
        <v>1000</v>
      </c>
      <c r="CG23" s="579">
        <f>Assumptions!$J$11</f>
        <v>1000</v>
      </c>
      <c r="CH23" s="579">
        <f>Assumptions!$J$11</f>
        <v>1000</v>
      </c>
      <c r="CI23" s="579">
        <f>Assumptions!$J$11</f>
        <v>1000</v>
      </c>
      <c r="CJ23" s="579">
        <f>Assumptions!$J$11</f>
        <v>1000</v>
      </c>
      <c r="CK23" s="579">
        <f>Assumptions!$J$11</f>
        <v>1000</v>
      </c>
      <c r="CL23" s="579">
        <f>Assumptions!$J$11</f>
        <v>1000</v>
      </c>
      <c r="CM23" s="579">
        <f>Assumptions!$J$11</f>
        <v>1000</v>
      </c>
      <c r="CN23" s="579">
        <f>Assumptions!$J$11</f>
        <v>1000</v>
      </c>
      <c r="CO23" s="579">
        <f>Assumptions!$J$11</f>
        <v>1000</v>
      </c>
      <c r="CP23" s="579">
        <f>Assumptions!$J$11</f>
        <v>1000</v>
      </c>
      <c r="CQ23" s="579">
        <f>Assumptions!$J$11</f>
        <v>1000</v>
      </c>
      <c r="CR23" s="579">
        <f>Assumptions!$J$11</f>
        <v>1000</v>
      </c>
      <c r="CS23" s="579">
        <f>Assumptions!$J$11</f>
        <v>1000</v>
      </c>
      <c r="CT23" s="579">
        <f>Assumptions!$J$11</f>
        <v>1000</v>
      </c>
      <c r="CU23" s="579">
        <f>Assumptions!$J$11</f>
        <v>1000</v>
      </c>
      <c r="CV23" s="579">
        <f>Assumptions!$J$11</f>
        <v>1000</v>
      </c>
      <c r="CW23" s="579">
        <f>Assumptions!$J$11</f>
        <v>1000</v>
      </c>
      <c r="CX23" s="579">
        <f>Assumptions!$J$11</f>
        <v>1000</v>
      </c>
      <c r="CY23" s="579">
        <f>Assumptions!$J$11</f>
        <v>1000</v>
      </c>
      <c r="CZ23" s="579">
        <f>Assumptions!$J$11</f>
        <v>1000</v>
      </c>
      <c r="DA23" s="579">
        <f>Assumptions!$J$11</f>
        <v>1000</v>
      </c>
      <c r="DB23" s="579">
        <f>Assumptions!$J$11</f>
        <v>1000</v>
      </c>
      <c r="DC23" s="579">
        <f>Assumptions!$J$11</f>
        <v>1000</v>
      </c>
      <c r="DD23" s="579">
        <f>Assumptions!$J$11</f>
        <v>1000</v>
      </c>
      <c r="DE23" s="579">
        <f>Assumptions!$J$11</f>
        <v>1000</v>
      </c>
      <c r="DF23" s="579">
        <f>Assumptions!$J$11</f>
        <v>1000</v>
      </c>
      <c r="DG23" s="579">
        <f>Assumptions!$J$11</f>
        <v>1000</v>
      </c>
      <c r="DH23" s="579">
        <f>Assumptions!$J$11</f>
        <v>1000</v>
      </c>
      <c r="DI23" s="579">
        <f>Assumptions!$J$11</f>
        <v>1000</v>
      </c>
      <c r="DJ23" s="579">
        <f>Assumptions!$J$11</f>
        <v>1000</v>
      </c>
      <c r="DK23" s="579">
        <f>Assumptions!$J$11</f>
        <v>1000</v>
      </c>
      <c r="DL23" s="579">
        <f>Assumptions!$J$11</f>
        <v>1000</v>
      </c>
      <c r="DM23" s="579">
        <f>Assumptions!$J$11</f>
        <v>1000</v>
      </c>
      <c r="DN23" s="579">
        <f>Assumptions!$J$11</f>
        <v>1000</v>
      </c>
      <c r="DO23" s="579">
        <f>Assumptions!$J$11</f>
        <v>1000</v>
      </c>
      <c r="DP23" s="579">
        <f>Assumptions!$J$11</f>
        <v>1000</v>
      </c>
      <c r="DQ23" s="579">
        <f>Assumptions!$J$11</f>
        <v>1000</v>
      </c>
      <c r="DR23" s="579">
        <f>Assumptions!$J$11</f>
        <v>1000</v>
      </c>
      <c r="DS23" s="579">
        <f>Assumptions!$J$11</f>
        <v>1000</v>
      </c>
      <c r="DT23" s="579">
        <f>Assumptions!$J$11</f>
        <v>1000</v>
      </c>
      <c r="DU23" s="579">
        <f>Assumptions!$J$11</f>
        <v>1000</v>
      </c>
      <c r="DV23" s="579">
        <f>Assumptions!$J$11</f>
        <v>1000</v>
      </c>
      <c r="DW23" s="579">
        <f>Assumptions!$J$11</f>
        <v>1000</v>
      </c>
      <c r="DX23" s="579">
        <f>Assumptions!$J$11</f>
        <v>1000</v>
      </c>
      <c r="DY23" s="579">
        <f>Assumptions!$J$11</f>
        <v>1000</v>
      </c>
      <c r="DZ23" s="579">
        <f>Assumptions!$J$11</f>
        <v>1000</v>
      </c>
      <c r="EA23" s="579">
        <f>Assumptions!$J$11</f>
        <v>1000</v>
      </c>
      <c r="EB23" s="579">
        <f>Assumptions!$J$11</f>
        <v>1000</v>
      </c>
      <c r="EC23" s="579">
        <f>Assumptions!$J$11</f>
        <v>1000</v>
      </c>
      <c r="ED23" s="579">
        <f>Assumptions!$J$11</f>
        <v>1000</v>
      </c>
      <c r="EE23" s="579">
        <f>Assumptions!$J$11</f>
        <v>1000</v>
      </c>
      <c r="EF23" s="579">
        <f>Assumptions!$J$11</f>
        <v>1000</v>
      </c>
      <c r="EG23" s="579">
        <f>Assumptions!$J$11</f>
        <v>1000</v>
      </c>
      <c r="EH23" s="579">
        <f>Assumptions!$J$11</f>
        <v>1000</v>
      </c>
      <c r="EI23" s="579">
        <f>Assumptions!$J$11</f>
        <v>1000</v>
      </c>
      <c r="EJ23" s="579">
        <f>Assumptions!$J$11</f>
        <v>1000</v>
      </c>
      <c r="EK23" s="579">
        <f>Assumptions!$J$11</f>
        <v>1000</v>
      </c>
      <c r="EL23" s="579">
        <f>Assumptions!$J$11</f>
        <v>1000</v>
      </c>
      <c r="EM23" s="579">
        <f>Assumptions!$J$11</f>
        <v>1000</v>
      </c>
      <c r="EN23" s="579">
        <f>Assumptions!$J$11</f>
        <v>1000</v>
      </c>
      <c r="EO23" s="579">
        <f>Assumptions!$J$11</f>
        <v>1000</v>
      </c>
    </row>
    <row r="24" ht="12.75" customHeight="1">
      <c r="A24" s="101"/>
      <c r="B24" s="542" t="s">
        <v>463</v>
      </c>
      <c r="C24" s="584">
        <f t="shared" ref="C24:D24" si="28">+SUMIF($N$6:$EC$6,C$7,$N24:$EC24)/12</f>
        <v>0</v>
      </c>
      <c r="D24" s="584">
        <f t="shared" si="28"/>
        <v>0</v>
      </c>
      <c r="E24" s="584">
        <f t="shared" ref="E24:L24" si="29">+SUMIF($N$6:$EC$6,E$7,$N24:$EC24)</f>
        <v>10</v>
      </c>
      <c r="F24" s="584">
        <f t="shared" si="29"/>
        <v>12</v>
      </c>
      <c r="G24" s="584">
        <f t="shared" si="29"/>
        <v>14.4</v>
      </c>
      <c r="H24" s="584">
        <f t="shared" si="29"/>
        <v>17.28</v>
      </c>
      <c r="I24" s="584">
        <f t="shared" si="29"/>
        <v>20.736</v>
      </c>
      <c r="J24" s="584">
        <f t="shared" si="29"/>
        <v>24.8832</v>
      </c>
      <c r="K24" s="584">
        <f t="shared" si="29"/>
        <v>29.85984</v>
      </c>
      <c r="L24" s="584">
        <f t="shared" si="29"/>
        <v>35.831808</v>
      </c>
      <c r="M24" s="549"/>
      <c r="N24" s="585">
        <v>0.0</v>
      </c>
      <c r="O24" s="585">
        <v>0.0</v>
      </c>
      <c r="P24" s="585">
        <v>0.0</v>
      </c>
      <c r="Q24" s="585">
        <v>0.0</v>
      </c>
      <c r="R24" s="585">
        <v>0.0</v>
      </c>
      <c r="S24" s="585">
        <v>0.0</v>
      </c>
      <c r="T24" s="585">
        <v>0.0</v>
      </c>
      <c r="U24" s="585">
        <v>0.0</v>
      </c>
      <c r="V24" s="585">
        <v>0.0</v>
      </c>
      <c r="W24" s="585">
        <v>0.0</v>
      </c>
      <c r="X24" s="585">
        <v>0.0</v>
      </c>
      <c r="Y24" s="585">
        <v>0.0</v>
      </c>
      <c r="Z24" s="585">
        <v>0.0</v>
      </c>
      <c r="AA24" s="585">
        <v>0.0</v>
      </c>
      <c r="AB24" s="585">
        <v>0.0</v>
      </c>
      <c r="AC24" s="585">
        <v>0.0</v>
      </c>
      <c r="AD24" s="585">
        <v>0.0</v>
      </c>
      <c r="AE24" s="585">
        <v>0.0</v>
      </c>
      <c r="AF24" s="585">
        <v>0.0</v>
      </c>
      <c r="AG24" s="585">
        <v>0.0</v>
      </c>
      <c r="AH24" s="585">
        <v>0.0</v>
      </c>
      <c r="AI24" s="585">
        <v>0.0</v>
      </c>
      <c r="AJ24" s="585">
        <v>0.0</v>
      </c>
      <c r="AK24" s="585">
        <v>0.0</v>
      </c>
      <c r="AL24" s="585">
        <f>Assumptions!$J$12/12</f>
        <v>0.8333333333</v>
      </c>
      <c r="AM24" s="585">
        <f>Assumptions!$J$12/12</f>
        <v>0.8333333333</v>
      </c>
      <c r="AN24" s="585">
        <f>Assumptions!$J$12/12</f>
        <v>0.8333333333</v>
      </c>
      <c r="AO24" s="585">
        <f>Assumptions!$J$12/12</f>
        <v>0.8333333333</v>
      </c>
      <c r="AP24" s="585">
        <f>Assumptions!$J$12/12</f>
        <v>0.8333333333</v>
      </c>
      <c r="AQ24" s="585">
        <f>Assumptions!$J$12/12</f>
        <v>0.8333333333</v>
      </c>
      <c r="AR24" s="585">
        <f>Assumptions!$J$12/12</f>
        <v>0.8333333333</v>
      </c>
      <c r="AS24" s="585">
        <f>Assumptions!$J$12/12</f>
        <v>0.8333333333</v>
      </c>
      <c r="AT24" s="585">
        <f>Assumptions!$J$12/12</f>
        <v>0.8333333333</v>
      </c>
      <c r="AU24" s="585">
        <f>Assumptions!$J$12/12</f>
        <v>0.8333333333</v>
      </c>
      <c r="AV24" s="585">
        <f>Assumptions!$J$12/12</f>
        <v>0.8333333333</v>
      </c>
      <c r="AW24" s="585">
        <f>Assumptions!$J$12/12</f>
        <v>0.8333333333</v>
      </c>
      <c r="AX24" s="585">
        <f>AL24*(1+Assumptions!$F$10)</f>
        <v>1</v>
      </c>
      <c r="AY24" s="585">
        <f>AM24*(1+Assumptions!$F$10)</f>
        <v>1</v>
      </c>
      <c r="AZ24" s="585">
        <f>AN24*(1+Assumptions!$F$10)</f>
        <v>1</v>
      </c>
      <c r="BA24" s="585">
        <f>AO24*(1+Assumptions!$F$10)</f>
        <v>1</v>
      </c>
      <c r="BB24" s="585">
        <f>AP24*(1+Assumptions!$F$10)</f>
        <v>1</v>
      </c>
      <c r="BC24" s="585">
        <f>AQ24*(1+Assumptions!$F$10)</f>
        <v>1</v>
      </c>
      <c r="BD24" s="585">
        <f>AR24*(1+Assumptions!$F$10)</f>
        <v>1</v>
      </c>
      <c r="BE24" s="585">
        <f>AS24*(1+Assumptions!$F$10)</f>
        <v>1</v>
      </c>
      <c r="BF24" s="585">
        <f>AT24*(1+Assumptions!$F$10)</f>
        <v>1</v>
      </c>
      <c r="BG24" s="585">
        <f>AU24*(1+Assumptions!$F$10)</f>
        <v>1</v>
      </c>
      <c r="BH24" s="585">
        <f>AV24*(1+Assumptions!$F$10)</f>
        <v>1</v>
      </c>
      <c r="BI24" s="585">
        <f>AW24*(1+Assumptions!$F$10)</f>
        <v>1</v>
      </c>
      <c r="BJ24" s="585">
        <f>AX24*(1+Assumptions!$F$10)</f>
        <v>1.2</v>
      </c>
      <c r="BK24" s="585">
        <f>AY24*(1+Assumptions!$F$10)</f>
        <v>1.2</v>
      </c>
      <c r="BL24" s="585">
        <f>AZ24*(1+Assumptions!$F$10)</f>
        <v>1.2</v>
      </c>
      <c r="BM24" s="585">
        <f>BA24*(1+Assumptions!$F$10)</f>
        <v>1.2</v>
      </c>
      <c r="BN24" s="585">
        <f>BB24*(1+Assumptions!$F$10)</f>
        <v>1.2</v>
      </c>
      <c r="BO24" s="585">
        <f>BC24*(1+Assumptions!$F$10)</f>
        <v>1.2</v>
      </c>
      <c r="BP24" s="585">
        <f>BD24*(1+Assumptions!$F$10)</f>
        <v>1.2</v>
      </c>
      <c r="BQ24" s="585">
        <f>BE24*(1+Assumptions!$F$10)</f>
        <v>1.2</v>
      </c>
      <c r="BR24" s="585">
        <f>BF24*(1+Assumptions!$F$10)</f>
        <v>1.2</v>
      </c>
      <c r="BS24" s="585">
        <f>BG24*(1+Assumptions!$F$10)</f>
        <v>1.2</v>
      </c>
      <c r="BT24" s="585">
        <f>BH24*(1+Assumptions!$F$10)</f>
        <v>1.2</v>
      </c>
      <c r="BU24" s="585">
        <f>BI24*(1+Assumptions!$F$10)</f>
        <v>1.2</v>
      </c>
      <c r="BV24" s="585">
        <f>BJ24*(1+Assumptions!$F$10)</f>
        <v>1.44</v>
      </c>
      <c r="BW24" s="585">
        <f>BK24*(1+Assumptions!$F$10)</f>
        <v>1.44</v>
      </c>
      <c r="BX24" s="585">
        <f>BL24*(1+Assumptions!$F$10)</f>
        <v>1.44</v>
      </c>
      <c r="BY24" s="585">
        <f>BM24*(1+Assumptions!$F$10)</f>
        <v>1.44</v>
      </c>
      <c r="BZ24" s="585">
        <f>BN24*(1+Assumptions!$F$10)</f>
        <v>1.44</v>
      </c>
      <c r="CA24" s="585">
        <f>BO24*(1+Assumptions!$F$10)</f>
        <v>1.44</v>
      </c>
      <c r="CB24" s="585">
        <f>BP24*(1+Assumptions!$F$10)</f>
        <v>1.44</v>
      </c>
      <c r="CC24" s="585">
        <f>BQ24*(1+Assumptions!$F$10)</f>
        <v>1.44</v>
      </c>
      <c r="CD24" s="585">
        <f>BR24*(1+Assumptions!$F$10)</f>
        <v>1.44</v>
      </c>
      <c r="CE24" s="585">
        <f>BS24*(1+Assumptions!$F$10)</f>
        <v>1.44</v>
      </c>
      <c r="CF24" s="585">
        <f>BT24*(1+Assumptions!$F$10)</f>
        <v>1.44</v>
      </c>
      <c r="CG24" s="585">
        <f>BU24*(1+Assumptions!$F$10)</f>
        <v>1.44</v>
      </c>
      <c r="CH24" s="585">
        <f>BV24*(1+Assumptions!$F$10)</f>
        <v>1.728</v>
      </c>
      <c r="CI24" s="585">
        <f>BW24*(1+Assumptions!$F$10)</f>
        <v>1.728</v>
      </c>
      <c r="CJ24" s="585">
        <f>BX24*(1+Assumptions!$F$10)</f>
        <v>1.728</v>
      </c>
      <c r="CK24" s="585">
        <f>BY24*(1+Assumptions!$F$10)</f>
        <v>1.728</v>
      </c>
      <c r="CL24" s="585">
        <f>BZ24*(1+Assumptions!$F$10)</f>
        <v>1.728</v>
      </c>
      <c r="CM24" s="585">
        <f>CA24*(1+Assumptions!$F$10)</f>
        <v>1.728</v>
      </c>
      <c r="CN24" s="585">
        <f>CB24*(1+Assumptions!$F$10)</f>
        <v>1.728</v>
      </c>
      <c r="CO24" s="585">
        <f>CC24*(1+Assumptions!$F$10)</f>
        <v>1.728</v>
      </c>
      <c r="CP24" s="585">
        <f>CD24*(1+Assumptions!$F$10)</f>
        <v>1.728</v>
      </c>
      <c r="CQ24" s="585">
        <f>CE24*(1+Assumptions!$F$10)</f>
        <v>1.728</v>
      </c>
      <c r="CR24" s="585">
        <f>CF24*(1+Assumptions!$F$10)</f>
        <v>1.728</v>
      </c>
      <c r="CS24" s="585">
        <f>CG24*(1+Assumptions!$F$10)</f>
        <v>1.728</v>
      </c>
      <c r="CT24" s="585">
        <f>CH24*(1+Assumptions!$F$10)</f>
        <v>2.0736</v>
      </c>
      <c r="CU24" s="585">
        <f>CI24*(1+Assumptions!$F$10)</f>
        <v>2.0736</v>
      </c>
      <c r="CV24" s="585">
        <f>CJ24*(1+Assumptions!$F$10)</f>
        <v>2.0736</v>
      </c>
      <c r="CW24" s="585">
        <f>CK24*(1+Assumptions!$F$10)</f>
        <v>2.0736</v>
      </c>
      <c r="CX24" s="585">
        <f>CL24*(1+Assumptions!$F$10)</f>
        <v>2.0736</v>
      </c>
      <c r="CY24" s="585">
        <f>CM24*(1+Assumptions!$F$10)</f>
        <v>2.0736</v>
      </c>
      <c r="CZ24" s="585">
        <f>CN24*(1+Assumptions!$F$10)</f>
        <v>2.0736</v>
      </c>
      <c r="DA24" s="585">
        <f>CO24*(1+Assumptions!$F$10)</f>
        <v>2.0736</v>
      </c>
      <c r="DB24" s="585">
        <f>CP24*(1+Assumptions!$F$10)</f>
        <v>2.0736</v>
      </c>
      <c r="DC24" s="585">
        <f>CQ24*(1+Assumptions!$F$10)</f>
        <v>2.0736</v>
      </c>
      <c r="DD24" s="585">
        <f>CR24*(1+Assumptions!$F$10)</f>
        <v>2.0736</v>
      </c>
      <c r="DE24" s="585">
        <f>CS24*(1+Assumptions!$F$10)</f>
        <v>2.0736</v>
      </c>
      <c r="DF24" s="585">
        <f>CT24*(1+Assumptions!$F$10)</f>
        <v>2.48832</v>
      </c>
      <c r="DG24" s="585">
        <f>CU24*(1+Assumptions!$F$10)</f>
        <v>2.48832</v>
      </c>
      <c r="DH24" s="585">
        <f>CV24*(1+Assumptions!$F$10)</f>
        <v>2.48832</v>
      </c>
      <c r="DI24" s="585">
        <f>CW24*(1+Assumptions!$F$10)</f>
        <v>2.48832</v>
      </c>
      <c r="DJ24" s="585">
        <f>CX24*(1+Assumptions!$F$10)</f>
        <v>2.48832</v>
      </c>
      <c r="DK24" s="585">
        <f>CY24*(1+Assumptions!$F$10)</f>
        <v>2.48832</v>
      </c>
      <c r="DL24" s="585">
        <f>CZ24*(1+Assumptions!$F$10)</f>
        <v>2.48832</v>
      </c>
      <c r="DM24" s="585">
        <f>DA24*(1+Assumptions!$F$10)</f>
        <v>2.48832</v>
      </c>
      <c r="DN24" s="585">
        <f>DB24*(1+Assumptions!$F$10)</f>
        <v>2.48832</v>
      </c>
      <c r="DO24" s="585">
        <f>DC24*(1+Assumptions!$F$10)</f>
        <v>2.48832</v>
      </c>
      <c r="DP24" s="585">
        <f>DD24*(1+Assumptions!$F$10)</f>
        <v>2.48832</v>
      </c>
      <c r="DQ24" s="585">
        <f>DE24*(1+Assumptions!$F$10)</f>
        <v>2.48832</v>
      </c>
      <c r="DR24" s="585">
        <f>DF24*(1+Assumptions!$F$10)</f>
        <v>2.985984</v>
      </c>
      <c r="DS24" s="585">
        <f>DG24*(1+Assumptions!$F$10)</f>
        <v>2.985984</v>
      </c>
      <c r="DT24" s="585">
        <f>DH24*(1+Assumptions!$F$10)</f>
        <v>2.985984</v>
      </c>
      <c r="DU24" s="585">
        <f>DI24*(1+Assumptions!$F$10)</f>
        <v>2.985984</v>
      </c>
      <c r="DV24" s="585">
        <f>DJ24*(1+Assumptions!$F$10)</f>
        <v>2.985984</v>
      </c>
      <c r="DW24" s="585">
        <f>DK24*(1+Assumptions!$F$10)</f>
        <v>2.985984</v>
      </c>
      <c r="DX24" s="585">
        <f>DL24*(1+Assumptions!$F$10)</f>
        <v>2.985984</v>
      </c>
      <c r="DY24" s="585">
        <f>DM24*(1+Assumptions!$F$10)</f>
        <v>2.985984</v>
      </c>
      <c r="DZ24" s="585">
        <f>DN24*(1+Assumptions!$F$10)</f>
        <v>2.985984</v>
      </c>
      <c r="EA24" s="585">
        <f>DO24*(1+Assumptions!$F$10)</f>
        <v>2.985984</v>
      </c>
      <c r="EB24" s="585">
        <f>DP24*(1+Assumptions!$F$10)</f>
        <v>2.985984</v>
      </c>
      <c r="EC24" s="585">
        <f>DQ24*(1+Assumptions!$F$10)</f>
        <v>2.985984</v>
      </c>
      <c r="ED24" s="585">
        <f>DR24*(1+Assumptions!$F$10)</f>
        <v>3.5831808</v>
      </c>
      <c r="EE24" s="585">
        <f>DS24*(1+Assumptions!$F$10)</f>
        <v>3.5831808</v>
      </c>
      <c r="EF24" s="585">
        <f>DT24*(1+Assumptions!$F$10)</f>
        <v>3.5831808</v>
      </c>
      <c r="EG24" s="585">
        <f>DU24*(1+Assumptions!$F$10)</f>
        <v>3.5831808</v>
      </c>
      <c r="EH24" s="585">
        <f>DV24*(1+Assumptions!$F$10)</f>
        <v>3.5831808</v>
      </c>
      <c r="EI24" s="585">
        <f>DW24*(1+Assumptions!$F$10)</f>
        <v>3.5831808</v>
      </c>
      <c r="EJ24" s="585">
        <f>DX24*(1+Assumptions!$F$10)</f>
        <v>3.5831808</v>
      </c>
      <c r="EK24" s="585">
        <f>DY24*(1+Assumptions!$F$10)</f>
        <v>3.5831808</v>
      </c>
      <c r="EL24" s="585">
        <f>DZ24*(1+Assumptions!$F$10)</f>
        <v>3.5831808</v>
      </c>
      <c r="EM24" s="585">
        <f>EA24*(1+Assumptions!$F$10)</f>
        <v>3.5831808</v>
      </c>
      <c r="EN24" s="585">
        <f>EB24*(1+Assumptions!$F$10)</f>
        <v>3.5831808</v>
      </c>
      <c r="EO24" s="585">
        <f>EC24*(1+Assumptions!$F$10)</f>
        <v>3.5831808</v>
      </c>
    </row>
    <row r="25" ht="12.75" customHeight="1">
      <c r="A25" s="101"/>
      <c r="B25" s="542"/>
      <c r="C25" s="584"/>
      <c r="D25" s="586"/>
      <c r="E25" s="587"/>
      <c r="F25" s="588"/>
      <c r="G25" s="588"/>
      <c r="H25" s="588"/>
      <c r="I25" s="588"/>
      <c r="J25" s="588"/>
      <c r="K25" s="588"/>
      <c r="L25" s="588"/>
      <c r="M25" s="549"/>
      <c r="N25" s="585"/>
      <c r="O25" s="585"/>
      <c r="P25" s="585"/>
      <c r="Q25" s="585"/>
      <c r="R25" s="585"/>
      <c r="S25" s="585"/>
      <c r="T25" s="585"/>
      <c r="U25" s="585"/>
      <c r="V25" s="585"/>
      <c r="W25" s="585"/>
      <c r="X25" s="585"/>
      <c r="Y25" s="585"/>
      <c r="Z25" s="585"/>
      <c r="AA25" s="585"/>
      <c r="AB25" s="585"/>
      <c r="AC25" s="585"/>
      <c r="AD25" s="585"/>
      <c r="AE25" s="585"/>
      <c r="AF25" s="585"/>
      <c r="AG25" s="585"/>
      <c r="AH25" s="585"/>
      <c r="AI25" s="585"/>
      <c r="AJ25" s="585"/>
      <c r="AK25" s="585"/>
      <c r="AL25" s="585"/>
      <c r="AM25" s="585"/>
      <c r="AN25" s="585"/>
      <c r="AO25" s="585"/>
      <c r="AP25" s="585"/>
      <c r="AQ25" s="585"/>
      <c r="AR25" s="585"/>
      <c r="AS25" s="585"/>
      <c r="AT25" s="585"/>
      <c r="AU25" s="585"/>
      <c r="AV25" s="585"/>
      <c r="AW25" s="585"/>
      <c r="AX25" s="585"/>
      <c r="AY25" s="585"/>
      <c r="AZ25" s="585"/>
      <c r="BA25" s="585"/>
      <c r="BB25" s="585"/>
      <c r="BC25" s="585"/>
      <c r="BD25" s="585"/>
      <c r="BE25" s="585"/>
      <c r="BF25" s="585"/>
      <c r="BG25" s="585"/>
      <c r="BH25" s="585"/>
      <c r="BI25" s="585"/>
      <c r="BJ25" s="585"/>
      <c r="BK25" s="585"/>
      <c r="BL25" s="585"/>
      <c r="BM25" s="585"/>
      <c r="BN25" s="585"/>
      <c r="BO25" s="585"/>
      <c r="BP25" s="585"/>
      <c r="BQ25" s="585"/>
      <c r="BR25" s="585"/>
      <c r="BS25" s="585"/>
      <c r="BT25" s="585"/>
      <c r="BU25" s="585"/>
      <c r="BV25" s="585"/>
      <c r="BW25" s="585"/>
      <c r="BX25" s="585"/>
      <c r="BY25" s="585"/>
      <c r="BZ25" s="585"/>
      <c r="CA25" s="585"/>
      <c r="CB25" s="585"/>
      <c r="CC25" s="585"/>
      <c r="CD25" s="585"/>
      <c r="CE25" s="585"/>
      <c r="CF25" s="585"/>
      <c r="CG25" s="585"/>
      <c r="CH25" s="585"/>
      <c r="CI25" s="585"/>
      <c r="CJ25" s="585"/>
      <c r="CK25" s="585"/>
      <c r="CL25" s="585"/>
      <c r="CM25" s="585"/>
      <c r="CN25" s="585"/>
      <c r="CO25" s="585"/>
      <c r="CP25" s="585"/>
      <c r="CQ25" s="585"/>
      <c r="CR25" s="585"/>
      <c r="CS25" s="585"/>
      <c r="CT25" s="585"/>
      <c r="CU25" s="585"/>
      <c r="CV25" s="585"/>
      <c r="CW25" s="585"/>
      <c r="CX25" s="585"/>
      <c r="CY25" s="585"/>
      <c r="CZ25" s="585"/>
      <c r="DA25" s="585"/>
      <c r="DB25" s="585"/>
      <c r="DC25" s="585"/>
      <c r="DD25" s="585"/>
      <c r="DE25" s="585"/>
      <c r="DF25" s="585"/>
      <c r="DG25" s="585"/>
      <c r="DH25" s="585"/>
      <c r="DI25" s="585"/>
      <c r="DJ25" s="585"/>
      <c r="DK25" s="585"/>
      <c r="DL25" s="585"/>
      <c r="DM25" s="585"/>
      <c r="DN25" s="585"/>
      <c r="DO25" s="585"/>
      <c r="DP25" s="585"/>
      <c r="DQ25" s="585"/>
      <c r="DR25" s="585"/>
      <c r="DS25" s="585"/>
      <c r="DT25" s="585"/>
      <c r="DU25" s="585"/>
      <c r="DV25" s="585"/>
      <c r="DW25" s="585"/>
      <c r="DX25" s="585"/>
      <c r="DY25" s="585"/>
      <c r="DZ25" s="585"/>
      <c r="EA25" s="585"/>
      <c r="EB25" s="585"/>
      <c r="EC25" s="585"/>
      <c r="ED25" s="585"/>
      <c r="EE25" s="585"/>
      <c r="EF25" s="585"/>
      <c r="EG25" s="585"/>
      <c r="EH25" s="585"/>
      <c r="EI25" s="585"/>
      <c r="EJ25" s="585"/>
      <c r="EK25" s="585"/>
      <c r="EL25" s="585"/>
      <c r="EM25" s="585"/>
      <c r="EN25" s="585"/>
      <c r="EO25" s="585"/>
    </row>
    <row r="26" ht="12.75" customHeight="1">
      <c r="A26" s="101"/>
      <c r="B26" s="542" t="s">
        <v>451</v>
      </c>
      <c r="C26" s="584">
        <f t="shared" ref="C26:L26" si="30">+SUMIF($N$6:$EC$6,C$7,$N26:$EC26)</f>
        <v>0</v>
      </c>
      <c r="D26" s="584">
        <f t="shared" si="30"/>
        <v>0</v>
      </c>
      <c r="E26" s="584">
        <f t="shared" si="30"/>
        <v>0</v>
      </c>
      <c r="F26" s="584">
        <f t="shared" si="30"/>
        <v>0</v>
      </c>
      <c r="G26" s="584">
        <f t="shared" si="30"/>
        <v>0</v>
      </c>
      <c r="H26" s="584">
        <f t="shared" si="30"/>
        <v>0</v>
      </c>
      <c r="I26" s="584">
        <f t="shared" si="30"/>
        <v>0</v>
      </c>
      <c r="J26" s="584">
        <f t="shared" si="30"/>
        <v>0</v>
      </c>
      <c r="K26" s="584">
        <f t="shared" si="30"/>
        <v>0</v>
      </c>
      <c r="L26" s="584">
        <f t="shared" si="30"/>
        <v>0</v>
      </c>
      <c r="M26" s="549"/>
      <c r="N26" s="585"/>
      <c r="O26" s="585"/>
      <c r="P26" s="585"/>
      <c r="Q26" s="585"/>
      <c r="R26" s="585"/>
      <c r="S26" s="585"/>
      <c r="T26" s="585"/>
      <c r="U26" s="585"/>
      <c r="V26" s="585"/>
      <c r="W26" s="585"/>
      <c r="X26" s="585"/>
      <c r="Y26" s="585"/>
      <c r="Z26" s="585"/>
      <c r="AA26" s="585"/>
      <c r="AB26" s="585"/>
      <c r="AC26" s="585"/>
      <c r="AD26" s="585"/>
      <c r="AE26" s="585"/>
      <c r="AF26" s="585"/>
      <c r="AG26" s="585"/>
      <c r="AH26" s="585"/>
      <c r="AI26" s="585"/>
      <c r="AJ26" s="585"/>
      <c r="AK26" s="585"/>
      <c r="AL26" s="585"/>
      <c r="AM26" s="585"/>
      <c r="AN26" s="585"/>
      <c r="AO26" s="585"/>
      <c r="AP26" s="585"/>
      <c r="AQ26" s="585"/>
      <c r="AR26" s="585"/>
      <c r="AS26" s="585"/>
      <c r="AT26" s="585"/>
      <c r="AU26" s="585"/>
      <c r="AV26" s="585"/>
      <c r="AW26" s="585"/>
      <c r="AX26" s="585"/>
      <c r="AY26" s="585"/>
      <c r="AZ26" s="585"/>
      <c r="BA26" s="585"/>
      <c r="BB26" s="585"/>
      <c r="BC26" s="585"/>
      <c r="BD26" s="585"/>
      <c r="BE26" s="585"/>
      <c r="BF26" s="585"/>
      <c r="BG26" s="585"/>
      <c r="BH26" s="585"/>
      <c r="BI26" s="585"/>
      <c r="BJ26" s="585"/>
      <c r="BK26" s="585"/>
      <c r="BL26" s="585"/>
      <c r="BM26" s="585"/>
      <c r="BN26" s="585"/>
      <c r="BO26" s="585"/>
      <c r="BP26" s="585"/>
      <c r="BQ26" s="585"/>
      <c r="BR26" s="585"/>
      <c r="BS26" s="585"/>
      <c r="BT26" s="585"/>
      <c r="BU26" s="585"/>
      <c r="BV26" s="585"/>
      <c r="BW26" s="585"/>
      <c r="BX26" s="585"/>
      <c r="BY26" s="585"/>
      <c r="BZ26" s="585"/>
      <c r="CA26" s="585"/>
      <c r="CB26" s="585"/>
      <c r="CC26" s="585"/>
      <c r="CD26" s="585"/>
      <c r="CE26" s="585"/>
      <c r="CF26" s="585"/>
      <c r="CG26" s="585"/>
      <c r="CH26" s="585"/>
      <c r="CI26" s="585"/>
      <c r="CJ26" s="585"/>
      <c r="CK26" s="585"/>
      <c r="CL26" s="585"/>
      <c r="CM26" s="585"/>
      <c r="CN26" s="585"/>
      <c r="CO26" s="585"/>
      <c r="CP26" s="585"/>
      <c r="CQ26" s="585"/>
      <c r="CR26" s="585"/>
      <c r="CS26" s="585"/>
      <c r="CT26" s="585"/>
      <c r="CU26" s="585"/>
      <c r="CV26" s="585"/>
      <c r="CW26" s="585"/>
      <c r="CX26" s="585"/>
      <c r="CY26" s="585"/>
      <c r="CZ26" s="585"/>
      <c r="DA26" s="585"/>
      <c r="DB26" s="585"/>
      <c r="DC26" s="585"/>
      <c r="DD26" s="585"/>
      <c r="DE26" s="585"/>
      <c r="DF26" s="585"/>
      <c r="DG26" s="585"/>
      <c r="DH26" s="585"/>
      <c r="DI26" s="585"/>
      <c r="DJ26" s="585"/>
      <c r="DK26" s="585"/>
      <c r="DL26" s="585"/>
      <c r="DM26" s="585"/>
      <c r="DN26" s="585"/>
      <c r="DO26" s="585"/>
      <c r="DP26" s="585"/>
      <c r="DQ26" s="585"/>
      <c r="DR26" s="585"/>
      <c r="DS26" s="585"/>
      <c r="DT26" s="585"/>
      <c r="DU26" s="585"/>
      <c r="DV26" s="585"/>
      <c r="DW26" s="585"/>
      <c r="DX26" s="585"/>
      <c r="DY26" s="585"/>
      <c r="DZ26" s="585"/>
      <c r="EA26" s="585"/>
      <c r="EB26" s="585"/>
      <c r="EC26" s="585"/>
      <c r="ED26" s="585"/>
      <c r="EE26" s="585"/>
      <c r="EF26" s="585"/>
      <c r="EG26" s="585"/>
      <c r="EH26" s="585"/>
      <c r="EI26" s="585"/>
      <c r="EJ26" s="585"/>
      <c r="EK26" s="585"/>
      <c r="EL26" s="585"/>
      <c r="EM26" s="585"/>
      <c r="EN26" s="585"/>
      <c r="EO26" s="585"/>
    </row>
    <row r="27" ht="12.75" customHeight="1">
      <c r="A27" s="101"/>
      <c r="B27" s="542" t="s">
        <v>452</v>
      </c>
      <c r="C27" s="584">
        <f t="shared" ref="C27:L27" si="31">+SUMIF($N$6:$EC$6,C$7,$N27:$EC27)</f>
        <v>0</v>
      </c>
      <c r="D27" s="584">
        <f t="shared" si="31"/>
        <v>0</v>
      </c>
      <c r="E27" s="584">
        <f t="shared" si="31"/>
        <v>0</v>
      </c>
      <c r="F27" s="584">
        <f t="shared" si="31"/>
        <v>0</v>
      </c>
      <c r="G27" s="584">
        <f t="shared" si="31"/>
        <v>0</v>
      </c>
      <c r="H27" s="584">
        <f t="shared" si="31"/>
        <v>0</v>
      </c>
      <c r="I27" s="584">
        <f t="shared" si="31"/>
        <v>0</v>
      </c>
      <c r="J27" s="584">
        <f t="shared" si="31"/>
        <v>0</v>
      </c>
      <c r="K27" s="584">
        <f t="shared" si="31"/>
        <v>0</v>
      </c>
      <c r="L27" s="584">
        <f t="shared" si="31"/>
        <v>0</v>
      </c>
      <c r="M27" s="549"/>
      <c r="N27" s="585"/>
      <c r="O27" s="585"/>
      <c r="P27" s="585"/>
      <c r="Q27" s="585"/>
      <c r="R27" s="585"/>
      <c r="S27" s="585"/>
      <c r="T27" s="585"/>
      <c r="U27" s="585"/>
      <c r="V27" s="585"/>
      <c r="W27" s="585"/>
      <c r="X27" s="585"/>
      <c r="Y27" s="585"/>
      <c r="Z27" s="585"/>
      <c r="AA27" s="585"/>
      <c r="AB27" s="585"/>
      <c r="AC27" s="585"/>
      <c r="AD27" s="585"/>
      <c r="AE27" s="585"/>
      <c r="AF27" s="585"/>
      <c r="AG27" s="585"/>
      <c r="AH27" s="585"/>
      <c r="AI27" s="585"/>
      <c r="AJ27" s="585"/>
      <c r="AK27" s="585"/>
      <c r="AL27" s="585"/>
      <c r="AM27" s="585"/>
      <c r="AN27" s="585"/>
      <c r="AO27" s="585"/>
      <c r="AP27" s="585"/>
      <c r="AQ27" s="585"/>
      <c r="AR27" s="585"/>
      <c r="AS27" s="585"/>
      <c r="AT27" s="585"/>
      <c r="AU27" s="585"/>
      <c r="AV27" s="585"/>
      <c r="AW27" s="585"/>
      <c r="AX27" s="585"/>
      <c r="AY27" s="585"/>
      <c r="AZ27" s="585"/>
      <c r="BA27" s="585"/>
      <c r="BB27" s="585"/>
      <c r="BC27" s="585"/>
      <c r="BD27" s="585"/>
      <c r="BE27" s="585"/>
      <c r="BF27" s="585"/>
      <c r="BG27" s="585"/>
      <c r="BH27" s="585"/>
      <c r="BI27" s="585"/>
      <c r="BJ27" s="585"/>
      <c r="BK27" s="585"/>
      <c r="BL27" s="585"/>
      <c r="BM27" s="585"/>
      <c r="BN27" s="585"/>
      <c r="BO27" s="585"/>
      <c r="BP27" s="585"/>
      <c r="BQ27" s="585"/>
      <c r="BR27" s="585"/>
      <c r="BS27" s="585"/>
      <c r="BT27" s="585"/>
      <c r="BU27" s="585"/>
      <c r="BV27" s="585"/>
      <c r="BW27" s="585"/>
      <c r="BX27" s="585"/>
      <c r="BY27" s="585"/>
      <c r="BZ27" s="585"/>
      <c r="CA27" s="585"/>
      <c r="CB27" s="585"/>
      <c r="CC27" s="585"/>
      <c r="CD27" s="585"/>
      <c r="CE27" s="585"/>
      <c r="CF27" s="585"/>
      <c r="CG27" s="585"/>
      <c r="CH27" s="585"/>
      <c r="CI27" s="585"/>
      <c r="CJ27" s="585"/>
      <c r="CK27" s="585"/>
      <c r="CL27" s="585"/>
      <c r="CM27" s="585"/>
      <c r="CN27" s="585"/>
      <c r="CO27" s="585"/>
      <c r="CP27" s="585"/>
      <c r="CQ27" s="585"/>
      <c r="CR27" s="585"/>
      <c r="CS27" s="585"/>
      <c r="CT27" s="585"/>
      <c r="CU27" s="585"/>
      <c r="CV27" s="585"/>
      <c r="CW27" s="585"/>
      <c r="CX27" s="585"/>
      <c r="CY27" s="585"/>
      <c r="CZ27" s="585"/>
      <c r="DA27" s="585"/>
      <c r="DB27" s="585"/>
      <c r="DC27" s="585"/>
      <c r="DD27" s="585"/>
      <c r="DE27" s="585"/>
      <c r="DF27" s="585"/>
      <c r="DG27" s="585"/>
      <c r="DH27" s="585"/>
      <c r="DI27" s="585"/>
      <c r="DJ27" s="585"/>
      <c r="DK27" s="585"/>
      <c r="DL27" s="585"/>
      <c r="DM27" s="585"/>
      <c r="DN27" s="585"/>
      <c r="DO27" s="585"/>
      <c r="DP27" s="585"/>
      <c r="DQ27" s="585"/>
      <c r="DR27" s="585"/>
      <c r="DS27" s="585"/>
      <c r="DT27" s="585"/>
      <c r="DU27" s="585"/>
      <c r="DV27" s="585"/>
      <c r="DW27" s="585"/>
      <c r="DX27" s="585"/>
      <c r="DY27" s="585"/>
      <c r="DZ27" s="585"/>
      <c r="EA27" s="585"/>
      <c r="EB27" s="585"/>
      <c r="EC27" s="585"/>
      <c r="ED27" s="585"/>
      <c r="EE27" s="585"/>
      <c r="EF27" s="585"/>
      <c r="EG27" s="585"/>
      <c r="EH27" s="585"/>
      <c r="EI27" s="585"/>
      <c r="EJ27" s="585"/>
      <c r="EK27" s="585"/>
      <c r="EL27" s="585"/>
      <c r="EM27" s="585"/>
      <c r="EN27" s="585"/>
      <c r="EO27" s="585"/>
    </row>
    <row r="28" ht="12.75" customHeight="1">
      <c r="A28" s="101"/>
      <c r="B28" s="542" t="s">
        <v>453</v>
      </c>
      <c r="C28" s="584">
        <f t="shared" ref="C28:L28" si="32">+SUMIF($N$6:$EC$6,C$7,$N28:$EC28)</f>
        <v>0</v>
      </c>
      <c r="D28" s="584">
        <f t="shared" si="32"/>
        <v>0</v>
      </c>
      <c r="E28" s="584">
        <f t="shared" si="32"/>
        <v>0</v>
      </c>
      <c r="F28" s="584">
        <f t="shared" si="32"/>
        <v>0</v>
      </c>
      <c r="G28" s="584">
        <f t="shared" si="32"/>
        <v>0</v>
      </c>
      <c r="H28" s="584">
        <f t="shared" si="32"/>
        <v>0</v>
      </c>
      <c r="I28" s="584">
        <f t="shared" si="32"/>
        <v>0</v>
      </c>
      <c r="J28" s="584">
        <f t="shared" si="32"/>
        <v>0</v>
      </c>
      <c r="K28" s="584">
        <f t="shared" si="32"/>
        <v>0</v>
      </c>
      <c r="L28" s="584">
        <f t="shared" si="32"/>
        <v>0</v>
      </c>
      <c r="M28" s="549"/>
      <c r="N28" s="585"/>
      <c r="O28" s="585"/>
      <c r="P28" s="585"/>
      <c r="Q28" s="585"/>
      <c r="R28" s="585"/>
      <c r="S28" s="585"/>
      <c r="T28" s="585"/>
      <c r="U28" s="585"/>
      <c r="V28" s="585"/>
      <c r="W28" s="585"/>
      <c r="X28" s="585"/>
      <c r="Y28" s="585"/>
      <c r="Z28" s="585"/>
      <c r="AA28" s="585"/>
      <c r="AB28" s="585"/>
      <c r="AC28" s="585"/>
      <c r="AD28" s="585"/>
      <c r="AE28" s="585"/>
      <c r="AF28" s="585"/>
      <c r="AG28" s="585"/>
      <c r="AH28" s="585"/>
      <c r="AI28" s="585"/>
      <c r="AJ28" s="585"/>
      <c r="AK28" s="585"/>
      <c r="AL28" s="585"/>
      <c r="AM28" s="585"/>
      <c r="AN28" s="585"/>
      <c r="AO28" s="585"/>
      <c r="AP28" s="585"/>
      <c r="AQ28" s="585"/>
      <c r="AR28" s="585"/>
      <c r="AS28" s="585"/>
      <c r="AT28" s="585"/>
      <c r="AU28" s="585"/>
      <c r="AV28" s="585"/>
      <c r="AW28" s="585"/>
      <c r="AX28" s="585"/>
      <c r="AY28" s="585"/>
      <c r="AZ28" s="585"/>
      <c r="BA28" s="585"/>
      <c r="BB28" s="585"/>
      <c r="BC28" s="585"/>
      <c r="BD28" s="585"/>
      <c r="BE28" s="585"/>
      <c r="BF28" s="585"/>
      <c r="BG28" s="585"/>
      <c r="BH28" s="585"/>
      <c r="BI28" s="585"/>
      <c r="BJ28" s="585"/>
      <c r="BK28" s="585"/>
      <c r="BL28" s="585"/>
      <c r="BM28" s="585"/>
      <c r="BN28" s="585"/>
      <c r="BO28" s="585"/>
      <c r="BP28" s="585"/>
      <c r="BQ28" s="585"/>
      <c r="BR28" s="585"/>
      <c r="BS28" s="585"/>
      <c r="BT28" s="585"/>
      <c r="BU28" s="585"/>
      <c r="BV28" s="585"/>
      <c r="BW28" s="585"/>
      <c r="BX28" s="585"/>
      <c r="BY28" s="585"/>
      <c r="BZ28" s="585"/>
      <c r="CA28" s="585"/>
      <c r="CB28" s="585"/>
      <c r="CC28" s="585"/>
      <c r="CD28" s="585"/>
      <c r="CE28" s="585"/>
      <c r="CF28" s="585"/>
      <c r="CG28" s="585"/>
      <c r="CH28" s="585"/>
      <c r="CI28" s="585"/>
      <c r="CJ28" s="585"/>
      <c r="CK28" s="585"/>
      <c r="CL28" s="585"/>
      <c r="CM28" s="585"/>
      <c r="CN28" s="585"/>
      <c r="CO28" s="585"/>
      <c r="CP28" s="585"/>
      <c r="CQ28" s="585"/>
      <c r="CR28" s="585"/>
      <c r="CS28" s="585"/>
      <c r="CT28" s="585"/>
      <c r="CU28" s="585"/>
      <c r="CV28" s="585"/>
      <c r="CW28" s="585"/>
      <c r="CX28" s="585"/>
      <c r="CY28" s="585"/>
      <c r="CZ28" s="585"/>
      <c r="DA28" s="585"/>
      <c r="DB28" s="585"/>
      <c r="DC28" s="585"/>
      <c r="DD28" s="585"/>
      <c r="DE28" s="585"/>
      <c r="DF28" s="585"/>
      <c r="DG28" s="585"/>
      <c r="DH28" s="585"/>
      <c r="DI28" s="585"/>
      <c r="DJ28" s="585"/>
      <c r="DK28" s="585"/>
      <c r="DL28" s="585"/>
      <c r="DM28" s="585"/>
      <c r="DN28" s="585"/>
      <c r="DO28" s="585"/>
      <c r="DP28" s="585"/>
      <c r="DQ28" s="585"/>
      <c r="DR28" s="585"/>
      <c r="DS28" s="585"/>
      <c r="DT28" s="585"/>
      <c r="DU28" s="585"/>
      <c r="DV28" s="585"/>
      <c r="DW28" s="585"/>
      <c r="DX28" s="585"/>
      <c r="DY28" s="585"/>
      <c r="DZ28" s="585"/>
      <c r="EA28" s="585"/>
      <c r="EB28" s="585"/>
      <c r="EC28" s="585"/>
      <c r="ED28" s="585"/>
      <c r="EE28" s="585"/>
      <c r="EF28" s="585"/>
      <c r="EG28" s="585"/>
      <c r="EH28" s="585"/>
      <c r="EI28" s="585"/>
      <c r="EJ28" s="585"/>
      <c r="EK28" s="585"/>
      <c r="EL28" s="585"/>
      <c r="EM28" s="585"/>
      <c r="EN28" s="585"/>
      <c r="EO28" s="585"/>
    </row>
    <row r="29" ht="12.75" customHeight="1">
      <c r="A29" s="101"/>
      <c r="B29" s="542" t="s">
        <v>454</v>
      </c>
      <c r="C29" s="584">
        <f t="shared" ref="C29:L29" si="33">+SUMIF($N$6:$EC$6,C$7,$N29:$EC29)</f>
        <v>0</v>
      </c>
      <c r="D29" s="584">
        <f t="shared" si="33"/>
        <v>0</v>
      </c>
      <c r="E29" s="584">
        <f t="shared" si="33"/>
        <v>0</v>
      </c>
      <c r="F29" s="584">
        <f t="shared" si="33"/>
        <v>0</v>
      </c>
      <c r="G29" s="584">
        <f t="shared" si="33"/>
        <v>0</v>
      </c>
      <c r="H29" s="584">
        <f t="shared" si="33"/>
        <v>0</v>
      </c>
      <c r="I29" s="584">
        <f t="shared" si="33"/>
        <v>0</v>
      </c>
      <c r="J29" s="584">
        <f t="shared" si="33"/>
        <v>0</v>
      </c>
      <c r="K29" s="584">
        <f t="shared" si="33"/>
        <v>0</v>
      </c>
      <c r="L29" s="584">
        <f t="shared" si="33"/>
        <v>0</v>
      </c>
      <c r="M29" s="549"/>
      <c r="N29" s="585"/>
      <c r="O29" s="585"/>
      <c r="P29" s="585"/>
      <c r="Q29" s="585"/>
      <c r="R29" s="585"/>
      <c r="S29" s="585"/>
      <c r="T29" s="585"/>
      <c r="U29" s="585"/>
      <c r="V29" s="585"/>
      <c r="W29" s="585"/>
      <c r="X29" s="585"/>
      <c r="Y29" s="585"/>
      <c r="Z29" s="585"/>
      <c r="AA29" s="585"/>
      <c r="AB29" s="585"/>
      <c r="AC29" s="585"/>
      <c r="AD29" s="585"/>
      <c r="AE29" s="585"/>
      <c r="AF29" s="585"/>
      <c r="AG29" s="585"/>
      <c r="AH29" s="585"/>
      <c r="AI29" s="585"/>
      <c r="AJ29" s="585"/>
      <c r="AK29" s="585"/>
      <c r="AL29" s="585"/>
      <c r="AM29" s="585"/>
      <c r="AN29" s="585"/>
      <c r="AO29" s="585"/>
      <c r="AP29" s="585"/>
      <c r="AQ29" s="585"/>
      <c r="AR29" s="585"/>
      <c r="AS29" s="585"/>
      <c r="AT29" s="585"/>
      <c r="AU29" s="585"/>
      <c r="AV29" s="585"/>
      <c r="AW29" s="585"/>
      <c r="AX29" s="585"/>
      <c r="AY29" s="585"/>
      <c r="AZ29" s="585"/>
      <c r="BA29" s="585"/>
      <c r="BB29" s="585"/>
      <c r="BC29" s="585"/>
      <c r="BD29" s="585"/>
      <c r="BE29" s="585"/>
      <c r="BF29" s="585"/>
      <c r="BG29" s="585"/>
      <c r="BH29" s="585"/>
      <c r="BI29" s="585"/>
      <c r="BJ29" s="585"/>
      <c r="BK29" s="585"/>
      <c r="BL29" s="585"/>
      <c r="BM29" s="585"/>
      <c r="BN29" s="585"/>
      <c r="BO29" s="585"/>
      <c r="BP29" s="585"/>
      <c r="BQ29" s="585"/>
      <c r="BR29" s="585"/>
      <c r="BS29" s="585"/>
      <c r="BT29" s="585"/>
      <c r="BU29" s="585"/>
      <c r="BV29" s="585"/>
      <c r="BW29" s="585"/>
      <c r="BX29" s="585"/>
      <c r="BY29" s="585"/>
      <c r="BZ29" s="585"/>
      <c r="CA29" s="585"/>
      <c r="CB29" s="585"/>
      <c r="CC29" s="585"/>
      <c r="CD29" s="585"/>
      <c r="CE29" s="585"/>
      <c r="CF29" s="585"/>
      <c r="CG29" s="585"/>
      <c r="CH29" s="585"/>
      <c r="CI29" s="585"/>
      <c r="CJ29" s="585"/>
      <c r="CK29" s="585"/>
      <c r="CL29" s="585"/>
      <c r="CM29" s="585"/>
      <c r="CN29" s="585"/>
      <c r="CO29" s="585"/>
      <c r="CP29" s="585"/>
      <c r="CQ29" s="585"/>
      <c r="CR29" s="585"/>
      <c r="CS29" s="585"/>
      <c r="CT29" s="585"/>
      <c r="CU29" s="585"/>
      <c r="CV29" s="585"/>
      <c r="CW29" s="585"/>
      <c r="CX29" s="585"/>
      <c r="CY29" s="585"/>
      <c r="CZ29" s="585"/>
      <c r="DA29" s="585"/>
      <c r="DB29" s="585"/>
      <c r="DC29" s="585"/>
      <c r="DD29" s="585"/>
      <c r="DE29" s="585"/>
      <c r="DF29" s="585"/>
      <c r="DG29" s="585"/>
      <c r="DH29" s="585"/>
      <c r="DI29" s="585"/>
      <c r="DJ29" s="585"/>
      <c r="DK29" s="585"/>
      <c r="DL29" s="585"/>
      <c r="DM29" s="585"/>
      <c r="DN29" s="585"/>
      <c r="DO29" s="585"/>
      <c r="DP29" s="585"/>
      <c r="DQ29" s="585"/>
      <c r="DR29" s="585"/>
      <c r="DS29" s="585"/>
      <c r="DT29" s="585"/>
      <c r="DU29" s="585"/>
      <c r="DV29" s="585"/>
      <c r="DW29" s="585"/>
      <c r="DX29" s="585"/>
      <c r="DY29" s="585"/>
      <c r="DZ29" s="585"/>
      <c r="EA29" s="585"/>
      <c r="EB29" s="585"/>
      <c r="EC29" s="585"/>
      <c r="ED29" s="585"/>
      <c r="EE29" s="585"/>
      <c r="EF29" s="585"/>
      <c r="EG29" s="585"/>
      <c r="EH29" s="585"/>
      <c r="EI29" s="585"/>
      <c r="EJ29" s="585"/>
      <c r="EK29" s="585"/>
      <c r="EL29" s="585"/>
      <c r="EM29" s="585"/>
      <c r="EN29" s="585"/>
      <c r="EO29" s="585"/>
    </row>
    <row r="30" ht="12.75" customHeight="1">
      <c r="A30" s="101"/>
      <c r="B30" s="542" t="s">
        <v>455</v>
      </c>
      <c r="C30" s="584">
        <f t="shared" ref="C30:L30" si="34">+SUMIF($N$6:$EC$6,C$7,$N30:$EC30)</f>
        <v>0</v>
      </c>
      <c r="D30" s="584">
        <f t="shared" si="34"/>
        <v>0</v>
      </c>
      <c r="E30" s="584">
        <f t="shared" si="34"/>
        <v>0</v>
      </c>
      <c r="F30" s="584">
        <f t="shared" si="34"/>
        <v>0</v>
      </c>
      <c r="G30" s="584">
        <f t="shared" si="34"/>
        <v>0</v>
      </c>
      <c r="H30" s="584">
        <f t="shared" si="34"/>
        <v>0</v>
      </c>
      <c r="I30" s="584">
        <f t="shared" si="34"/>
        <v>0</v>
      </c>
      <c r="J30" s="584">
        <f t="shared" si="34"/>
        <v>0</v>
      </c>
      <c r="K30" s="584">
        <f t="shared" si="34"/>
        <v>0</v>
      </c>
      <c r="L30" s="584">
        <f t="shared" si="34"/>
        <v>0</v>
      </c>
      <c r="M30" s="549"/>
      <c r="N30" s="585"/>
      <c r="O30" s="585"/>
      <c r="P30" s="585"/>
      <c r="Q30" s="585"/>
      <c r="R30" s="585"/>
      <c r="S30" s="585"/>
      <c r="T30" s="585"/>
      <c r="U30" s="585"/>
      <c r="V30" s="585"/>
      <c r="W30" s="585"/>
      <c r="X30" s="585"/>
      <c r="Y30" s="585"/>
      <c r="Z30" s="585"/>
      <c r="AA30" s="585"/>
      <c r="AB30" s="585"/>
      <c r="AC30" s="585"/>
      <c r="AD30" s="585"/>
      <c r="AE30" s="585"/>
      <c r="AF30" s="585"/>
      <c r="AG30" s="585"/>
      <c r="AH30" s="585"/>
      <c r="AI30" s="585"/>
      <c r="AJ30" s="585"/>
      <c r="AK30" s="585"/>
      <c r="AL30" s="585"/>
      <c r="AM30" s="585"/>
      <c r="AN30" s="585"/>
      <c r="AO30" s="585"/>
      <c r="AP30" s="585"/>
      <c r="AQ30" s="585"/>
      <c r="AR30" s="585"/>
      <c r="AS30" s="585"/>
      <c r="AT30" s="585"/>
      <c r="AU30" s="585"/>
      <c r="AV30" s="585"/>
      <c r="AW30" s="585"/>
      <c r="AX30" s="585"/>
      <c r="AY30" s="585"/>
      <c r="AZ30" s="585"/>
      <c r="BA30" s="585"/>
      <c r="BB30" s="585"/>
      <c r="BC30" s="585"/>
      <c r="BD30" s="585"/>
      <c r="BE30" s="585"/>
      <c r="BF30" s="585"/>
      <c r="BG30" s="585"/>
      <c r="BH30" s="585"/>
      <c r="BI30" s="585"/>
      <c r="BJ30" s="585"/>
      <c r="BK30" s="585"/>
      <c r="BL30" s="585"/>
      <c r="BM30" s="585"/>
      <c r="BN30" s="585"/>
      <c r="BO30" s="585"/>
      <c r="BP30" s="585"/>
      <c r="BQ30" s="585"/>
      <c r="BR30" s="585"/>
      <c r="BS30" s="585"/>
      <c r="BT30" s="585"/>
      <c r="BU30" s="585"/>
      <c r="BV30" s="585"/>
      <c r="BW30" s="585"/>
      <c r="BX30" s="585"/>
      <c r="BY30" s="585"/>
      <c r="BZ30" s="585"/>
      <c r="CA30" s="585"/>
      <c r="CB30" s="585"/>
      <c r="CC30" s="585"/>
      <c r="CD30" s="585"/>
      <c r="CE30" s="585"/>
      <c r="CF30" s="585"/>
      <c r="CG30" s="585"/>
      <c r="CH30" s="585"/>
      <c r="CI30" s="585"/>
      <c r="CJ30" s="585"/>
      <c r="CK30" s="585"/>
      <c r="CL30" s="585"/>
      <c r="CM30" s="585"/>
      <c r="CN30" s="585"/>
      <c r="CO30" s="585"/>
      <c r="CP30" s="585"/>
      <c r="CQ30" s="585"/>
      <c r="CR30" s="585"/>
      <c r="CS30" s="585"/>
      <c r="CT30" s="585"/>
      <c r="CU30" s="585"/>
      <c r="CV30" s="585"/>
      <c r="CW30" s="585"/>
      <c r="CX30" s="585"/>
      <c r="CY30" s="585"/>
      <c r="CZ30" s="585"/>
      <c r="DA30" s="585"/>
      <c r="DB30" s="585"/>
      <c r="DC30" s="585"/>
      <c r="DD30" s="585"/>
      <c r="DE30" s="585"/>
      <c r="DF30" s="585"/>
      <c r="DG30" s="585"/>
      <c r="DH30" s="585"/>
      <c r="DI30" s="585"/>
      <c r="DJ30" s="585"/>
      <c r="DK30" s="585"/>
      <c r="DL30" s="585"/>
      <c r="DM30" s="585"/>
      <c r="DN30" s="585"/>
      <c r="DO30" s="585"/>
      <c r="DP30" s="585"/>
      <c r="DQ30" s="585"/>
      <c r="DR30" s="585"/>
      <c r="DS30" s="585"/>
      <c r="DT30" s="585"/>
      <c r="DU30" s="585"/>
      <c r="DV30" s="585"/>
      <c r="DW30" s="585"/>
      <c r="DX30" s="585"/>
      <c r="DY30" s="585"/>
      <c r="DZ30" s="585"/>
      <c r="EA30" s="585"/>
      <c r="EB30" s="585"/>
      <c r="EC30" s="585"/>
      <c r="ED30" s="585"/>
      <c r="EE30" s="585"/>
      <c r="EF30" s="585"/>
      <c r="EG30" s="585"/>
      <c r="EH30" s="585"/>
      <c r="EI30" s="585"/>
      <c r="EJ30" s="585"/>
      <c r="EK30" s="585"/>
      <c r="EL30" s="585"/>
      <c r="EM30" s="585"/>
      <c r="EN30" s="585"/>
      <c r="EO30" s="585"/>
    </row>
    <row r="31" ht="12.75" customHeight="1">
      <c r="A31" s="101"/>
      <c r="B31" s="542" t="s">
        <v>456</v>
      </c>
      <c r="C31" s="584">
        <f t="shared" ref="C31:L31" si="35">+SUMIF($N$6:$EC$6,C$7,$N31:$EC31)</f>
        <v>0</v>
      </c>
      <c r="D31" s="584">
        <f t="shared" si="35"/>
        <v>0</v>
      </c>
      <c r="E31" s="584">
        <f t="shared" si="35"/>
        <v>0</v>
      </c>
      <c r="F31" s="584">
        <f t="shared" si="35"/>
        <v>0</v>
      </c>
      <c r="G31" s="584">
        <f t="shared" si="35"/>
        <v>0</v>
      </c>
      <c r="H31" s="584">
        <f t="shared" si="35"/>
        <v>0</v>
      </c>
      <c r="I31" s="584">
        <f t="shared" si="35"/>
        <v>0</v>
      </c>
      <c r="J31" s="584">
        <f t="shared" si="35"/>
        <v>0</v>
      </c>
      <c r="K31" s="584">
        <f t="shared" si="35"/>
        <v>0</v>
      </c>
      <c r="L31" s="584">
        <f t="shared" si="35"/>
        <v>0</v>
      </c>
      <c r="M31" s="549"/>
      <c r="N31" s="585"/>
      <c r="O31" s="585"/>
      <c r="P31" s="585"/>
      <c r="Q31" s="585"/>
      <c r="R31" s="585"/>
      <c r="S31" s="585"/>
      <c r="T31" s="585"/>
      <c r="U31" s="585"/>
      <c r="V31" s="585"/>
      <c r="W31" s="585"/>
      <c r="X31" s="585"/>
      <c r="Y31" s="585"/>
      <c r="Z31" s="585"/>
      <c r="AA31" s="585"/>
      <c r="AB31" s="585"/>
      <c r="AC31" s="585"/>
      <c r="AD31" s="585"/>
      <c r="AE31" s="585"/>
      <c r="AF31" s="585"/>
      <c r="AG31" s="585"/>
      <c r="AH31" s="585"/>
      <c r="AI31" s="585"/>
      <c r="AJ31" s="585"/>
      <c r="AK31" s="585"/>
      <c r="AL31" s="585"/>
      <c r="AM31" s="585"/>
      <c r="AN31" s="585"/>
      <c r="AO31" s="585"/>
      <c r="AP31" s="585"/>
      <c r="AQ31" s="585"/>
      <c r="AR31" s="585"/>
      <c r="AS31" s="585"/>
      <c r="AT31" s="585"/>
      <c r="AU31" s="585"/>
      <c r="AV31" s="585"/>
      <c r="AW31" s="585"/>
      <c r="AX31" s="585"/>
      <c r="AY31" s="585"/>
      <c r="AZ31" s="585"/>
      <c r="BA31" s="585"/>
      <c r="BB31" s="585"/>
      <c r="BC31" s="585"/>
      <c r="BD31" s="585"/>
      <c r="BE31" s="585"/>
      <c r="BF31" s="585"/>
      <c r="BG31" s="585"/>
      <c r="BH31" s="585"/>
      <c r="BI31" s="585"/>
      <c r="BJ31" s="585"/>
      <c r="BK31" s="585"/>
      <c r="BL31" s="585"/>
      <c r="BM31" s="585"/>
      <c r="BN31" s="585"/>
      <c r="BO31" s="585"/>
      <c r="BP31" s="585"/>
      <c r="BQ31" s="585"/>
      <c r="BR31" s="585"/>
      <c r="BS31" s="585"/>
      <c r="BT31" s="585"/>
      <c r="BU31" s="585"/>
      <c r="BV31" s="585"/>
      <c r="BW31" s="585"/>
      <c r="BX31" s="585"/>
      <c r="BY31" s="585"/>
      <c r="BZ31" s="585"/>
      <c r="CA31" s="585"/>
      <c r="CB31" s="585"/>
      <c r="CC31" s="585"/>
      <c r="CD31" s="585"/>
      <c r="CE31" s="585"/>
      <c r="CF31" s="585"/>
      <c r="CG31" s="585"/>
      <c r="CH31" s="585"/>
      <c r="CI31" s="585"/>
      <c r="CJ31" s="585"/>
      <c r="CK31" s="585"/>
      <c r="CL31" s="585"/>
      <c r="CM31" s="585"/>
      <c r="CN31" s="585"/>
      <c r="CO31" s="585"/>
      <c r="CP31" s="585"/>
      <c r="CQ31" s="585"/>
      <c r="CR31" s="585"/>
      <c r="CS31" s="585"/>
      <c r="CT31" s="585"/>
      <c r="CU31" s="585"/>
      <c r="CV31" s="585"/>
      <c r="CW31" s="585"/>
      <c r="CX31" s="585"/>
      <c r="CY31" s="585"/>
      <c r="CZ31" s="585"/>
      <c r="DA31" s="585"/>
      <c r="DB31" s="585"/>
      <c r="DC31" s="585"/>
      <c r="DD31" s="585"/>
      <c r="DE31" s="585"/>
      <c r="DF31" s="585"/>
      <c r="DG31" s="585"/>
      <c r="DH31" s="585"/>
      <c r="DI31" s="585"/>
      <c r="DJ31" s="585"/>
      <c r="DK31" s="585"/>
      <c r="DL31" s="585"/>
      <c r="DM31" s="585"/>
      <c r="DN31" s="585"/>
      <c r="DO31" s="585"/>
      <c r="DP31" s="585"/>
      <c r="DQ31" s="585"/>
      <c r="DR31" s="585"/>
      <c r="DS31" s="585"/>
      <c r="DT31" s="585"/>
      <c r="DU31" s="585"/>
      <c r="DV31" s="585"/>
      <c r="DW31" s="585"/>
      <c r="DX31" s="585"/>
      <c r="DY31" s="585"/>
      <c r="DZ31" s="585"/>
      <c r="EA31" s="585"/>
      <c r="EB31" s="585"/>
      <c r="EC31" s="585"/>
      <c r="ED31" s="585"/>
      <c r="EE31" s="585"/>
      <c r="EF31" s="585"/>
      <c r="EG31" s="585"/>
      <c r="EH31" s="585"/>
      <c r="EI31" s="585"/>
      <c r="EJ31" s="585"/>
      <c r="EK31" s="585"/>
      <c r="EL31" s="585"/>
      <c r="EM31" s="585"/>
      <c r="EN31" s="585"/>
      <c r="EO31" s="585"/>
    </row>
    <row r="32" ht="12.75" customHeight="1">
      <c r="A32" s="101"/>
      <c r="B32" s="542"/>
      <c r="C32" s="584"/>
      <c r="D32" s="586"/>
      <c r="E32" s="587"/>
      <c r="F32" s="588"/>
      <c r="G32" s="588"/>
      <c r="H32" s="588"/>
      <c r="I32" s="588"/>
      <c r="J32" s="588"/>
      <c r="K32" s="588"/>
      <c r="L32" s="588"/>
      <c r="M32" s="549"/>
      <c r="N32" s="585"/>
      <c r="O32" s="585"/>
      <c r="P32" s="585"/>
      <c r="Q32" s="585"/>
      <c r="R32" s="585"/>
      <c r="S32" s="585"/>
      <c r="T32" s="585"/>
      <c r="U32" s="585"/>
      <c r="V32" s="585"/>
      <c r="W32" s="585"/>
      <c r="X32" s="585"/>
      <c r="Y32" s="585"/>
      <c r="Z32" s="585"/>
      <c r="AA32" s="585"/>
      <c r="AB32" s="585"/>
      <c r="AC32" s="585"/>
      <c r="AD32" s="585"/>
      <c r="AE32" s="585"/>
      <c r="AF32" s="585"/>
      <c r="AG32" s="585"/>
      <c r="AH32" s="585"/>
      <c r="AI32" s="585"/>
      <c r="AJ32" s="585"/>
      <c r="AK32" s="585"/>
      <c r="AL32" s="585"/>
      <c r="AM32" s="585"/>
      <c r="AN32" s="585"/>
      <c r="AO32" s="585"/>
      <c r="AP32" s="585"/>
      <c r="AQ32" s="585"/>
      <c r="AR32" s="585"/>
      <c r="AS32" s="585"/>
      <c r="AT32" s="585"/>
      <c r="AU32" s="585"/>
      <c r="AV32" s="585"/>
      <c r="AW32" s="585"/>
      <c r="AX32" s="585"/>
      <c r="AY32" s="585"/>
      <c r="AZ32" s="585"/>
      <c r="BA32" s="585"/>
      <c r="BB32" s="585"/>
      <c r="BC32" s="585"/>
      <c r="BD32" s="585"/>
      <c r="BE32" s="585"/>
      <c r="BF32" s="585"/>
      <c r="BG32" s="585"/>
      <c r="BH32" s="585"/>
      <c r="BI32" s="585"/>
      <c r="BJ32" s="585"/>
      <c r="BK32" s="585"/>
      <c r="BL32" s="585"/>
      <c r="BM32" s="585"/>
      <c r="BN32" s="585"/>
      <c r="BO32" s="585"/>
      <c r="BP32" s="585"/>
      <c r="BQ32" s="585"/>
      <c r="BR32" s="585"/>
      <c r="BS32" s="585"/>
      <c r="BT32" s="585"/>
      <c r="BU32" s="585"/>
      <c r="BV32" s="585"/>
      <c r="BW32" s="585"/>
      <c r="BX32" s="585"/>
      <c r="BY32" s="585"/>
      <c r="BZ32" s="585"/>
      <c r="CA32" s="585"/>
      <c r="CB32" s="585"/>
      <c r="CC32" s="585"/>
      <c r="CD32" s="585"/>
      <c r="CE32" s="585"/>
      <c r="CF32" s="585"/>
      <c r="CG32" s="585"/>
      <c r="CH32" s="585"/>
      <c r="CI32" s="585"/>
      <c r="CJ32" s="585"/>
      <c r="CK32" s="585"/>
      <c r="CL32" s="585"/>
      <c r="CM32" s="585"/>
      <c r="CN32" s="585"/>
      <c r="CO32" s="585"/>
      <c r="CP32" s="585"/>
      <c r="CQ32" s="585"/>
      <c r="CR32" s="585"/>
      <c r="CS32" s="585"/>
      <c r="CT32" s="585"/>
      <c r="CU32" s="585"/>
      <c r="CV32" s="585"/>
      <c r="CW32" s="585"/>
      <c r="CX32" s="585"/>
      <c r="CY32" s="585"/>
      <c r="CZ32" s="585"/>
      <c r="DA32" s="585"/>
      <c r="DB32" s="585"/>
      <c r="DC32" s="585"/>
      <c r="DD32" s="585"/>
      <c r="DE32" s="585"/>
      <c r="DF32" s="585"/>
      <c r="DG32" s="585"/>
      <c r="DH32" s="585"/>
      <c r="DI32" s="585"/>
      <c r="DJ32" s="585"/>
      <c r="DK32" s="585"/>
      <c r="DL32" s="585"/>
      <c r="DM32" s="585"/>
      <c r="DN32" s="585"/>
      <c r="DO32" s="585"/>
      <c r="DP32" s="585"/>
      <c r="DQ32" s="585"/>
      <c r="DR32" s="585"/>
      <c r="DS32" s="585"/>
      <c r="DT32" s="585"/>
      <c r="DU32" s="585"/>
      <c r="DV32" s="585"/>
      <c r="DW32" s="585"/>
      <c r="DX32" s="585"/>
      <c r="DY32" s="585"/>
      <c r="DZ32" s="585"/>
      <c r="EA32" s="585"/>
      <c r="EB32" s="585"/>
      <c r="EC32" s="585"/>
      <c r="ED32" s="585"/>
      <c r="EE32" s="585"/>
      <c r="EF32" s="585"/>
      <c r="EG32" s="585"/>
      <c r="EH32" s="585"/>
      <c r="EI32" s="585"/>
      <c r="EJ32" s="585"/>
      <c r="EK32" s="585"/>
      <c r="EL32" s="585"/>
      <c r="EM32" s="585"/>
      <c r="EN32" s="585"/>
      <c r="EO32" s="585"/>
    </row>
    <row r="33" ht="12.75" customHeight="1">
      <c r="A33" s="101"/>
      <c r="B33" s="542"/>
      <c r="C33" s="584"/>
      <c r="D33" s="586"/>
      <c r="E33" s="587"/>
      <c r="F33" s="588"/>
      <c r="G33" s="588"/>
      <c r="H33" s="588"/>
      <c r="I33" s="588"/>
      <c r="J33" s="588"/>
      <c r="K33" s="588"/>
      <c r="L33" s="588"/>
      <c r="M33" s="549"/>
      <c r="N33" s="585"/>
      <c r="O33" s="585"/>
      <c r="P33" s="585"/>
      <c r="Q33" s="585"/>
      <c r="R33" s="585"/>
      <c r="S33" s="585"/>
      <c r="T33" s="585"/>
      <c r="U33" s="585"/>
      <c r="V33" s="585"/>
      <c r="W33" s="585"/>
      <c r="X33" s="585"/>
      <c r="Y33" s="585"/>
      <c r="Z33" s="585"/>
      <c r="AA33" s="585"/>
      <c r="AB33" s="585"/>
      <c r="AC33" s="585"/>
      <c r="AD33" s="585"/>
      <c r="AE33" s="585"/>
      <c r="AF33" s="585"/>
      <c r="AG33" s="585"/>
      <c r="AH33" s="585"/>
      <c r="AI33" s="585"/>
      <c r="AJ33" s="585"/>
      <c r="AK33" s="585"/>
      <c r="AL33" s="585"/>
      <c r="AM33" s="585"/>
      <c r="AN33" s="585"/>
      <c r="AO33" s="585"/>
      <c r="AP33" s="585"/>
      <c r="AQ33" s="585"/>
      <c r="AR33" s="585"/>
      <c r="AS33" s="585"/>
      <c r="AT33" s="585"/>
      <c r="AU33" s="585"/>
      <c r="AV33" s="585"/>
      <c r="AW33" s="585"/>
      <c r="AX33" s="585"/>
      <c r="AY33" s="585"/>
      <c r="AZ33" s="585"/>
      <c r="BA33" s="585"/>
      <c r="BB33" s="585"/>
      <c r="BC33" s="585"/>
      <c r="BD33" s="585"/>
      <c r="BE33" s="585"/>
      <c r="BF33" s="585"/>
      <c r="BG33" s="585"/>
      <c r="BH33" s="585"/>
      <c r="BI33" s="585"/>
      <c r="BJ33" s="585"/>
      <c r="BK33" s="585"/>
      <c r="BL33" s="585"/>
      <c r="BM33" s="585"/>
      <c r="BN33" s="585"/>
      <c r="BO33" s="585"/>
      <c r="BP33" s="585"/>
      <c r="BQ33" s="585"/>
      <c r="BR33" s="585"/>
      <c r="BS33" s="585"/>
      <c r="BT33" s="585"/>
      <c r="BU33" s="585"/>
      <c r="BV33" s="585"/>
      <c r="BW33" s="585"/>
      <c r="BX33" s="585"/>
      <c r="BY33" s="585"/>
      <c r="BZ33" s="585"/>
      <c r="CA33" s="585"/>
      <c r="CB33" s="585"/>
      <c r="CC33" s="585"/>
      <c r="CD33" s="585"/>
      <c r="CE33" s="585"/>
      <c r="CF33" s="585"/>
      <c r="CG33" s="585"/>
      <c r="CH33" s="585"/>
      <c r="CI33" s="585"/>
      <c r="CJ33" s="585"/>
      <c r="CK33" s="585"/>
      <c r="CL33" s="585"/>
      <c r="CM33" s="585"/>
      <c r="CN33" s="585"/>
      <c r="CO33" s="585"/>
      <c r="CP33" s="585"/>
      <c r="CQ33" s="585"/>
      <c r="CR33" s="585"/>
      <c r="CS33" s="585"/>
      <c r="CT33" s="585"/>
      <c r="CU33" s="585"/>
      <c r="CV33" s="585"/>
      <c r="CW33" s="585"/>
      <c r="CX33" s="585"/>
      <c r="CY33" s="585"/>
      <c r="CZ33" s="585"/>
      <c r="DA33" s="585"/>
      <c r="DB33" s="585"/>
      <c r="DC33" s="585"/>
      <c r="DD33" s="585"/>
      <c r="DE33" s="585"/>
      <c r="DF33" s="585"/>
      <c r="DG33" s="585"/>
      <c r="DH33" s="585"/>
      <c r="DI33" s="585"/>
      <c r="DJ33" s="585"/>
      <c r="DK33" s="585"/>
      <c r="DL33" s="585"/>
      <c r="DM33" s="585"/>
      <c r="DN33" s="585"/>
      <c r="DO33" s="585"/>
      <c r="DP33" s="585"/>
      <c r="DQ33" s="585"/>
      <c r="DR33" s="585"/>
      <c r="DS33" s="585"/>
      <c r="DT33" s="585"/>
      <c r="DU33" s="585"/>
      <c r="DV33" s="585"/>
      <c r="DW33" s="585"/>
      <c r="DX33" s="585"/>
      <c r="DY33" s="585"/>
      <c r="DZ33" s="585"/>
      <c r="EA33" s="585"/>
      <c r="EB33" s="585"/>
      <c r="EC33" s="585"/>
      <c r="ED33" s="585"/>
      <c r="EE33" s="585"/>
      <c r="EF33" s="585"/>
      <c r="EG33" s="585"/>
      <c r="EH33" s="585"/>
      <c r="EI33" s="585"/>
      <c r="EJ33" s="585"/>
      <c r="EK33" s="585"/>
      <c r="EL33" s="585"/>
      <c r="EM33" s="585"/>
      <c r="EN33" s="585"/>
      <c r="EO33" s="585"/>
    </row>
    <row r="34" ht="12.75" customHeight="1">
      <c r="A34" s="101"/>
      <c r="B34" s="542"/>
      <c r="C34" s="584"/>
      <c r="D34" s="586"/>
      <c r="E34" s="587"/>
      <c r="F34" s="588"/>
      <c r="G34" s="588"/>
      <c r="H34" s="588"/>
      <c r="I34" s="588"/>
      <c r="J34" s="588"/>
      <c r="K34" s="588"/>
      <c r="L34" s="588"/>
      <c r="M34" s="549"/>
      <c r="N34" s="585"/>
      <c r="O34" s="585"/>
      <c r="P34" s="585"/>
      <c r="Q34" s="585"/>
      <c r="R34" s="585"/>
      <c r="S34" s="585"/>
      <c r="T34" s="585"/>
      <c r="U34" s="585"/>
      <c r="V34" s="585"/>
      <c r="W34" s="585"/>
      <c r="X34" s="585"/>
      <c r="Y34" s="585"/>
      <c r="Z34" s="585"/>
      <c r="AA34" s="585"/>
      <c r="AB34" s="585"/>
      <c r="AC34" s="585"/>
      <c r="AD34" s="585"/>
      <c r="AE34" s="585"/>
      <c r="AF34" s="585"/>
      <c r="AG34" s="585"/>
      <c r="AH34" s="585"/>
      <c r="AI34" s="585"/>
      <c r="AJ34" s="585"/>
      <c r="AK34" s="585"/>
      <c r="AL34" s="585"/>
      <c r="AM34" s="585"/>
      <c r="AN34" s="585"/>
      <c r="AO34" s="585"/>
      <c r="AP34" s="585"/>
      <c r="AQ34" s="585"/>
      <c r="AR34" s="585"/>
      <c r="AS34" s="585"/>
      <c r="AT34" s="585"/>
      <c r="AU34" s="585"/>
      <c r="AV34" s="585"/>
      <c r="AW34" s="585"/>
      <c r="AX34" s="585"/>
      <c r="AY34" s="585"/>
      <c r="AZ34" s="585"/>
      <c r="BA34" s="585"/>
      <c r="BB34" s="585"/>
      <c r="BC34" s="585"/>
      <c r="BD34" s="585"/>
      <c r="BE34" s="585"/>
      <c r="BF34" s="585"/>
      <c r="BG34" s="585"/>
      <c r="BH34" s="585"/>
      <c r="BI34" s="585"/>
      <c r="BJ34" s="585"/>
      <c r="BK34" s="585"/>
      <c r="BL34" s="585"/>
      <c r="BM34" s="585"/>
      <c r="BN34" s="585"/>
      <c r="BO34" s="585"/>
      <c r="BP34" s="585"/>
      <c r="BQ34" s="585"/>
      <c r="BR34" s="585"/>
      <c r="BS34" s="585"/>
      <c r="BT34" s="585"/>
      <c r="BU34" s="585"/>
      <c r="BV34" s="585"/>
      <c r="BW34" s="585"/>
      <c r="BX34" s="585"/>
      <c r="BY34" s="585"/>
      <c r="BZ34" s="585"/>
      <c r="CA34" s="585"/>
      <c r="CB34" s="585"/>
      <c r="CC34" s="585"/>
      <c r="CD34" s="585"/>
      <c r="CE34" s="585"/>
      <c r="CF34" s="585"/>
      <c r="CG34" s="585"/>
      <c r="CH34" s="585"/>
      <c r="CI34" s="585"/>
      <c r="CJ34" s="585"/>
      <c r="CK34" s="585"/>
      <c r="CL34" s="585"/>
      <c r="CM34" s="585"/>
      <c r="CN34" s="585"/>
      <c r="CO34" s="585"/>
      <c r="CP34" s="585"/>
      <c r="CQ34" s="585"/>
      <c r="CR34" s="585"/>
      <c r="CS34" s="585"/>
      <c r="CT34" s="585"/>
      <c r="CU34" s="585"/>
      <c r="CV34" s="585"/>
      <c r="CW34" s="585"/>
      <c r="CX34" s="585"/>
      <c r="CY34" s="585"/>
      <c r="CZ34" s="585"/>
      <c r="DA34" s="585"/>
      <c r="DB34" s="585"/>
      <c r="DC34" s="585"/>
      <c r="DD34" s="585"/>
      <c r="DE34" s="585"/>
      <c r="DF34" s="585"/>
      <c r="DG34" s="585"/>
      <c r="DH34" s="585"/>
      <c r="DI34" s="585"/>
      <c r="DJ34" s="585"/>
      <c r="DK34" s="585"/>
      <c r="DL34" s="585"/>
      <c r="DM34" s="585"/>
      <c r="DN34" s="585"/>
      <c r="DO34" s="585"/>
      <c r="DP34" s="585"/>
      <c r="DQ34" s="585"/>
      <c r="DR34" s="585"/>
      <c r="DS34" s="585"/>
      <c r="DT34" s="585"/>
      <c r="DU34" s="585"/>
      <c r="DV34" s="585"/>
      <c r="DW34" s="585"/>
      <c r="DX34" s="585"/>
      <c r="DY34" s="585"/>
      <c r="DZ34" s="585"/>
      <c r="EA34" s="585"/>
      <c r="EB34" s="585"/>
      <c r="EC34" s="585"/>
      <c r="ED34" s="585"/>
      <c r="EE34" s="585"/>
      <c r="EF34" s="585"/>
      <c r="EG34" s="585"/>
      <c r="EH34" s="585"/>
      <c r="EI34" s="585"/>
      <c r="EJ34" s="585"/>
      <c r="EK34" s="585"/>
      <c r="EL34" s="585"/>
      <c r="EM34" s="585"/>
      <c r="EN34" s="585"/>
      <c r="EO34" s="585"/>
    </row>
    <row r="35" ht="12.75" customHeight="1">
      <c r="A35" s="101"/>
      <c r="B35" s="542" t="s">
        <v>463</v>
      </c>
      <c r="C35" s="584">
        <f t="shared" ref="C35:L35" si="36">+SUMIF($N$6:$EC$6,C$7,$N35:$EC35)/12</f>
        <v>0</v>
      </c>
      <c r="D35" s="586">
        <f t="shared" si="36"/>
        <v>0</v>
      </c>
      <c r="E35" s="587">
        <f t="shared" si="36"/>
        <v>0</v>
      </c>
      <c r="F35" s="588">
        <f t="shared" si="36"/>
        <v>0</v>
      </c>
      <c r="G35" s="588">
        <f t="shared" si="36"/>
        <v>0</v>
      </c>
      <c r="H35" s="588">
        <f t="shared" si="36"/>
        <v>0</v>
      </c>
      <c r="I35" s="588">
        <f t="shared" si="36"/>
        <v>0</v>
      </c>
      <c r="J35" s="588">
        <f t="shared" si="36"/>
        <v>0</v>
      </c>
      <c r="K35" s="588">
        <f t="shared" si="36"/>
        <v>0</v>
      </c>
      <c r="L35" s="588">
        <f t="shared" si="36"/>
        <v>0</v>
      </c>
      <c r="M35" s="549"/>
      <c r="N35" s="585"/>
      <c r="O35" s="585"/>
      <c r="P35" s="585"/>
      <c r="Q35" s="585"/>
      <c r="R35" s="585"/>
      <c r="S35" s="585"/>
      <c r="T35" s="585"/>
      <c r="U35" s="585"/>
      <c r="V35" s="585"/>
      <c r="W35" s="585"/>
      <c r="X35" s="585"/>
      <c r="Y35" s="585"/>
      <c r="Z35" s="585"/>
      <c r="AA35" s="585"/>
      <c r="AB35" s="585"/>
      <c r="AC35" s="585"/>
      <c r="AD35" s="585"/>
      <c r="AE35" s="585"/>
      <c r="AF35" s="585"/>
      <c r="AG35" s="585"/>
      <c r="AH35" s="585"/>
      <c r="AI35" s="585"/>
      <c r="AJ35" s="585"/>
      <c r="AK35" s="585"/>
      <c r="AL35" s="585"/>
      <c r="AM35" s="585"/>
      <c r="AN35" s="585"/>
      <c r="AO35" s="585"/>
      <c r="AP35" s="585"/>
      <c r="AQ35" s="585"/>
      <c r="AR35" s="585"/>
      <c r="AS35" s="585"/>
      <c r="AT35" s="585"/>
      <c r="AU35" s="585"/>
      <c r="AV35" s="585"/>
      <c r="AW35" s="585"/>
      <c r="AX35" s="585"/>
      <c r="AY35" s="585"/>
      <c r="AZ35" s="585"/>
      <c r="BA35" s="585"/>
      <c r="BB35" s="585"/>
      <c r="BC35" s="585"/>
      <c r="BD35" s="585"/>
      <c r="BE35" s="585"/>
      <c r="BF35" s="585"/>
      <c r="BG35" s="585"/>
      <c r="BH35" s="585"/>
      <c r="BI35" s="585"/>
      <c r="BJ35" s="585"/>
      <c r="BK35" s="585"/>
      <c r="BL35" s="585"/>
      <c r="BM35" s="585"/>
      <c r="BN35" s="585"/>
      <c r="BO35" s="585"/>
      <c r="BP35" s="585"/>
      <c r="BQ35" s="585"/>
      <c r="BR35" s="585"/>
      <c r="BS35" s="585"/>
      <c r="BT35" s="585"/>
      <c r="BU35" s="585"/>
      <c r="BV35" s="585"/>
      <c r="BW35" s="585"/>
      <c r="BX35" s="585"/>
      <c r="BY35" s="585"/>
      <c r="BZ35" s="585"/>
      <c r="CA35" s="585"/>
      <c r="CB35" s="585"/>
      <c r="CC35" s="585"/>
      <c r="CD35" s="585"/>
      <c r="CE35" s="585"/>
      <c r="CF35" s="585"/>
      <c r="CG35" s="585"/>
      <c r="CH35" s="585"/>
      <c r="CI35" s="585"/>
      <c r="CJ35" s="585"/>
      <c r="CK35" s="585"/>
      <c r="CL35" s="585"/>
      <c r="CM35" s="585"/>
      <c r="CN35" s="585"/>
      <c r="CO35" s="585"/>
      <c r="CP35" s="585"/>
      <c r="CQ35" s="585"/>
      <c r="CR35" s="585"/>
      <c r="CS35" s="585"/>
      <c r="CT35" s="585"/>
      <c r="CU35" s="585"/>
      <c r="CV35" s="585"/>
      <c r="CW35" s="585"/>
      <c r="CX35" s="585"/>
      <c r="CY35" s="585"/>
      <c r="CZ35" s="585"/>
      <c r="DA35" s="585"/>
      <c r="DB35" s="585"/>
      <c r="DC35" s="585"/>
      <c r="DD35" s="585"/>
      <c r="DE35" s="585"/>
      <c r="DF35" s="585"/>
      <c r="DG35" s="585"/>
      <c r="DH35" s="585"/>
      <c r="DI35" s="585"/>
      <c r="DJ35" s="585"/>
      <c r="DK35" s="585"/>
      <c r="DL35" s="585"/>
      <c r="DM35" s="585"/>
      <c r="DN35" s="585"/>
      <c r="DO35" s="585"/>
      <c r="DP35" s="585"/>
      <c r="DQ35" s="585"/>
      <c r="DR35" s="585"/>
      <c r="DS35" s="585"/>
      <c r="DT35" s="585"/>
      <c r="DU35" s="585"/>
      <c r="DV35" s="585"/>
      <c r="DW35" s="585"/>
      <c r="DX35" s="585"/>
      <c r="DY35" s="585"/>
      <c r="DZ35" s="585"/>
      <c r="EA35" s="585"/>
      <c r="EB35" s="585"/>
      <c r="EC35" s="585"/>
      <c r="ED35" s="585"/>
      <c r="EE35" s="585"/>
      <c r="EF35" s="585"/>
      <c r="EG35" s="585"/>
      <c r="EH35" s="585"/>
      <c r="EI35" s="585"/>
      <c r="EJ35" s="585"/>
      <c r="EK35" s="585"/>
      <c r="EL35" s="585"/>
      <c r="EM35" s="585"/>
      <c r="EN35" s="585"/>
      <c r="EO35" s="585"/>
    </row>
    <row r="36" ht="12.75" customHeight="1">
      <c r="A36" s="1"/>
      <c r="B36" s="575"/>
      <c r="C36" s="179"/>
      <c r="D36" s="179"/>
      <c r="E36" s="179"/>
      <c r="F36" s="179"/>
      <c r="G36" s="179"/>
      <c r="H36" s="179"/>
      <c r="I36" s="179"/>
      <c r="J36" s="179"/>
      <c r="K36" s="179"/>
      <c r="L36" s="179"/>
      <c r="M36" s="576"/>
      <c r="N36" s="577"/>
      <c r="O36" s="577"/>
      <c r="P36" s="577"/>
      <c r="Q36" s="577"/>
      <c r="R36" s="577"/>
      <c r="S36" s="577"/>
      <c r="T36" s="577"/>
      <c r="U36" s="577"/>
      <c r="V36" s="577"/>
      <c r="W36" s="577"/>
      <c r="X36" s="577"/>
      <c r="Y36" s="577"/>
      <c r="Z36" s="577"/>
      <c r="AA36" s="577"/>
      <c r="AB36" s="577"/>
      <c r="AC36" s="577"/>
      <c r="AD36" s="577"/>
      <c r="AE36" s="577"/>
      <c r="AF36" s="577"/>
      <c r="AG36" s="577"/>
      <c r="AH36" s="577"/>
      <c r="AI36" s="577"/>
      <c r="AJ36" s="577"/>
      <c r="AK36" s="577"/>
      <c r="AL36" s="577"/>
      <c r="AM36" s="577"/>
      <c r="AN36" s="577"/>
      <c r="AO36" s="577"/>
      <c r="AP36" s="577"/>
      <c r="AQ36" s="577"/>
      <c r="AR36" s="577"/>
      <c r="AS36" s="577"/>
      <c r="AT36" s="577"/>
      <c r="AU36" s="577"/>
      <c r="AV36" s="577"/>
      <c r="AW36" s="577"/>
      <c r="AX36" s="577"/>
      <c r="AY36" s="577"/>
      <c r="AZ36" s="577"/>
      <c r="BA36" s="577"/>
      <c r="BB36" s="577"/>
      <c r="BC36" s="577"/>
      <c r="BD36" s="577"/>
      <c r="BE36" s="577"/>
      <c r="BF36" s="577"/>
      <c r="BG36" s="577"/>
      <c r="BH36" s="577"/>
      <c r="BI36" s="577"/>
      <c r="BJ36" s="577"/>
      <c r="BK36" s="577"/>
      <c r="BL36" s="577"/>
      <c r="BM36" s="577"/>
      <c r="BN36" s="577"/>
      <c r="BO36" s="577"/>
      <c r="BP36" s="577"/>
      <c r="BQ36" s="577"/>
      <c r="BR36" s="577"/>
      <c r="BS36" s="577"/>
      <c r="BT36" s="577"/>
      <c r="BU36" s="577"/>
      <c r="BV36" s="577"/>
      <c r="BW36" s="577"/>
      <c r="BX36" s="577"/>
      <c r="BY36" s="577"/>
      <c r="BZ36" s="577"/>
      <c r="CA36" s="577"/>
      <c r="CB36" s="577"/>
      <c r="CC36" s="577"/>
      <c r="CD36" s="577"/>
      <c r="CE36" s="577"/>
      <c r="CF36" s="577"/>
      <c r="CG36" s="577"/>
      <c r="CH36" s="577"/>
      <c r="CI36" s="577"/>
      <c r="CJ36" s="577"/>
      <c r="CK36" s="577"/>
      <c r="CL36" s="577"/>
      <c r="CM36" s="577"/>
      <c r="CN36" s="577"/>
      <c r="CO36" s="577"/>
      <c r="CP36" s="577"/>
      <c r="CQ36" s="577"/>
      <c r="CR36" s="577"/>
      <c r="CS36" s="577"/>
      <c r="CT36" s="577"/>
      <c r="CU36" s="577"/>
      <c r="CV36" s="577"/>
      <c r="CW36" s="577"/>
      <c r="CX36" s="577"/>
      <c r="CY36" s="577"/>
      <c r="CZ36" s="577"/>
      <c r="DA36" s="577"/>
      <c r="DB36" s="577"/>
      <c r="DC36" s="577"/>
      <c r="DD36" s="577"/>
      <c r="DE36" s="577"/>
      <c r="DF36" s="577"/>
      <c r="DG36" s="577"/>
      <c r="DH36" s="577"/>
      <c r="DI36" s="577"/>
      <c r="DJ36" s="577"/>
      <c r="DK36" s="577"/>
      <c r="DL36" s="577"/>
      <c r="DM36" s="577"/>
      <c r="DN36" s="577"/>
      <c r="DO36" s="577"/>
      <c r="DP36" s="577"/>
      <c r="DQ36" s="577"/>
      <c r="DR36" s="577"/>
      <c r="DS36" s="577"/>
      <c r="DT36" s="577"/>
      <c r="DU36" s="577"/>
      <c r="DV36" s="577"/>
      <c r="DW36" s="577"/>
      <c r="DX36" s="577"/>
      <c r="DY36" s="577"/>
      <c r="DZ36" s="577"/>
      <c r="EA36" s="577"/>
      <c r="EB36" s="577"/>
      <c r="EC36" s="577"/>
      <c r="ED36" s="577"/>
      <c r="EE36" s="577"/>
      <c r="EF36" s="577"/>
      <c r="EG36" s="577"/>
      <c r="EH36" s="577"/>
      <c r="EI36" s="577"/>
      <c r="EJ36" s="577"/>
      <c r="EK36" s="577"/>
      <c r="EL36" s="577"/>
      <c r="EM36" s="577"/>
      <c r="EN36" s="577"/>
      <c r="EO36" s="577"/>
    </row>
    <row r="37" ht="12.75" customHeight="1">
      <c r="A37" s="84"/>
      <c r="B37" s="84"/>
      <c r="C37" s="85"/>
      <c r="D37" s="85"/>
      <c r="E37" s="85"/>
      <c r="F37" s="85"/>
      <c r="G37" s="85"/>
      <c r="H37" s="85"/>
      <c r="I37" s="85"/>
      <c r="J37" s="85"/>
      <c r="K37" s="85"/>
      <c r="L37" s="85"/>
      <c r="M37" s="85"/>
      <c r="N37" s="85"/>
      <c r="O37" s="85"/>
      <c r="P37" s="85"/>
      <c r="Q37" s="85"/>
      <c r="R37" s="85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85"/>
      <c r="AD37" s="85"/>
      <c r="AE37" s="85"/>
      <c r="AF37" s="85"/>
      <c r="AG37" s="85"/>
      <c r="AH37" s="85"/>
      <c r="AI37" s="85"/>
      <c r="AJ37" s="85"/>
      <c r="AK37" s="85"/>
      <c r="AL37" s="85"/>
      <c r="AM37" s="85"/>
      <c r="AN37" s="85"/>
      <c r="AO37" s="85"/>
      <c r="AP37" s="85"/>
      <c r="AQ37" s="85"/>
      <c r="AR37" s="85"/>
      <c r="AS37" s="85"/>
      <c r="AT37" s="85"/>
      <c r="AU37" s="85"/>
      <c r="AV37" s="85"/>
      <c r="AW37" s="85"/>
      <c r="AX37" s="85"/>
      <c r="AY37" s="85"/>
      <c r="AZ37" s="85"/>
      <c r="BA37" s="85"/>
      <c r="BB37" s="85"/>
      <c r="BC37" s="85"/>
      <c r="BD37" s="85"/>
      <c r="BE37" s="85"/>
      <c r="BF37" s="85"/>
      <c r="BG37" s="85"/>
      <c r="BH37" s="85"/>
      <c r="BI37" s="85"/>
      <c r="BJ37" s="85"/>
      <c r="BK37" s="85"/>
      <c r="BL37" s="85"/>
      <c r="BM37" s="85"/>
      <c r="BN37" s="85"/>
      <c r="BO37" s="85"/>
      <c r="BP37" s="85"/>
      <c r="BQ37" s="85"/>
      <c r="BR37" s="85"/>
      <c r="BS37" s="85"/>
      <c r="BT37" s="85"/>
      <c r="BU37" s="85"/>
      <c r="BV37" s="85"/>
      <c r="BW37" s="85"/>
      <c r="BX37" s="85"/>
      <c r="BY37" s="85"/>
      <c r="BZ37" s="85"/>
      <c r="CA37" s="85"/>
      <c r="CB37" s="85"/>
      <c r="CC37" s="85"/>
      <c r="CD37" s="85"/>
      <c r="CE37" s="85"/>
      <c r="CF37" s="85"/>
      <c r="CG37" s="85"/>
      <c r="CH37" s="85"/>
      <c r="CI37" s="85"/>
      <c r="CJ37" s="85"/>
      <c r="CK37" s="85"/>
      <c r="CL37" s="85"/>
      <c r="CM37" s="85"/>
      <c r="CN37" s="85"/>
      <c r="CO37" s="85"/>
      <c r="CP37" s="85"/>
      <c r="CQ37" s="85"/>
      <c r="CR37" s="85"/>
      <c r="CS37" s="85"/>
      <c r="CT37" s="85"/>
      <c r="CU37" s="85"/>
      <c r="CV37" s="85"/>
      <c r="CW37" s="85"/>
      <c r="CX37" s="85"/>
      <c r="CY37" s="85"/>
      <c r="CZ37" s="85"/>
      <c r="DA37" s="85"/>
      <c r="DB37" s="85"/>
      <c r="DC37" s="85"/>
      <c r="DD37" s="85"/>
      <c r="DE37" s="85"/>
      <c r="DF37" s="85"/>
      <c r="DG37" s="85"/>
      <c r="DH37" s="85"/>
      <c r="DI37" s="85"/>
      <c r="DJ37" s="85"/>
      <c r="DK37" s="85"/>
      <c r="DL37" s="85"/>
      <c r="DM37" s="85"/>
      <c r="DN37" s="85"/>
      <c r="DO37" s="85"/>
      <c r="DP37" s="85"/>
      <c r="DQ37" s="85"/>
      <c r="DR37" s="85"/>
      <c r="DS37" s="85"/>
      <c r="DT37" s="85"/>
      <c r="DU37" s="85"/>
      <c r="DV37" s="85"/>
      <c r="DW37" s="85"/>
      <c r="DX37" s="85"/>
      <c r="DY37" s="85"/>
      <c r="DZ37" s="85"/>
      <c r="EA37" s="85"/>
      <c r="EB37" s="85"/>
      <c r="EC37" s="85"/>
      <c r="ED37" s="85"/>
      <c r="EE37" s="85"/>
      <c r="EF37" s="85"/>
      <c r="EG37" s="85"/>
      <c r="EH37" s="85"/>
      <c r="EI37" s="85"/>
      <c r="EJ37" s="85"/>
      <c r="EK37" s="85"/>
      <c r="EL37" s="85"/>
      <c r="EM37" s="85"/>
      <c r="EN37" s="85"/>
      <c r="EO37" s="85"/>
    </row>
    <row r="38" ht="12.75" customHeight="1">
      <c r="A38" s="1"/>
      <c r="B38" s="1"/>
      <c r="C38" s="158"/>
      <c r="D38" s="158"/>
      <c r="E38" s="158"/>
      <c r="F38" s="158"/>
      <c r="G38" s="158"/>
      <c r="H38" s="158"/>
      <c r="I38" s="158"/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  <c r="AA38" s="158"/>
      <c r="AB38" s="158"/>
      <c r="AC38" s="158"/>
      <c r="AD38" s="158"/>
      <c r="AE38" s="158"/>
      <c r="AF38" s="158"/>
      <c r="AG38" s="158"/>
      <c r="AH38" s="158"/>
      <c r="AI38" s="158"/>
      <c r="AJ38" s="158"/>
      <c r="AK38" s="158"/>
      <c r="AL38" s="158"/>
      <c r="AM38" s="158"/>
      <c r="AN38" s="158"/>
      <c r="AO38" s="158"/>
      <c r="AP38" s="158"/>
      <c r="AQ38" s="158"/>
      <c r="AR38" s="158"/>
      <c r="AS38" s="158"/>
      <c r="AT38" s="158"/>
      <c r="AU38" s="158"/>
      <c r="AV38" s="158"/>
      <c r="AW38" s="158"/>
      <c r="AX38" s="158"/>
      <c r="AY38" s="158"/>
      <c r="AZ38" s="158"/>
      <c r="BA38" s="158"/>
      <c r="BB38" s="158"/>
      <c r="BC38" s="158"/>
      <c r="BD38" s="158"/>
      <c r="BE38" s="158"/>
      <c r="BF38" s="158"/>
      <c r="BG38" s="158"/>
      <c r="BH38" s="158"/>
      <c r="BI38" s="158"/>
      <c r="BJ38" s="158"/>
      <c r="BK38" s="158"/>
      <c r="BL38" s="158"/>
      <c r="BM38" s="158"/>
      <c r="BN38" s="158"/>
      <c r="BO38" s="158"/>
      <c r="BP38" s="158"/>
      <c r="BQ38" s="158"/>
      <c r="BR38" s="158"/>
      <c r="BS38" s="158"/>
      <c r="BT38" s="158"/>
      <c r="BU38" s="158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</row>
    <row r="39" ht="12.75" customHeight="1">
      <c r="A39" s="101"/>
      <c r="B39" s="542" t="s">
        <v>464</v>
      </c>
      <c r="C39" s="543" t="str">
        <f t="array" ref="C39">+INDEX($N39:$EC39,,MATCH(C$4,$N$7:$EC$7))</f>
        <v/>
      </c>
      <c r="D39" s="543" t="str">
        <f t="array" ref="D39">+INDEX($N39:$EC39,,MATCH(D$4,$N$7:$EC$7))</f>
        <v/>
      </c>
      <c r="E39" s="543" t="str">
        <f t="array" ref="E39">+INDEX($N39:$EC39,,MATCH(E$4,$N$7:$EC$7))</f>
        <v/>
      </c>
      <c r="F39" s="543" t="str">
        <f t="array" ref="F39">+INDEX($N39:$EC39,,MATCH(F$4,$N$7:$EC$7))</f>
        <v/>
      </c>
      <c r="G39" s="543" t="str">
        <f t="array" ref="G39">+INDEX($N39:$EC39,,MATCH(G$4,$N$7:$EC$7))</f>
        <v/>
      </c>
      <c r="H39" s="543" t="str">
        <f t="array" ref="H39">+INDEX($N39:$EC39,,MATCH(H$4,$N$7:$EC$7))</f>
        <v/>
      </c>
      <c r="I39" s="543" t="str">
        <f t="array" ref="I39">+INDEX($N39:$EC39,,MATCH(I$4,$N$7:$EC$7))</f>
        <v/>
      </c>
      <c r="J39" s="543" t="str">
        <f t="array" ref="J39">+INDEX($N39:$EC39,,MATCH(J$4,$N$7:$EC$7))</f>
        <v/>
      </c>
      <c r="K39" s="543" t="str">
        <f t="array" ref="K39">+INDEX($N39:$EC39,,MATCH(K$4,$N$7:$EC$7))</f>
        <v/>
      </c>
      <c r="L39" s="543" t="str">
        <f t="array" ref="L39">+INDEX($N39:$EC39,,MATCH(L$4,$N$7:$EC$7))</f>
        <v/>
      </c>
      <c r="M39" s="549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80"/>
      <c r="BD39" s="80"/>
      <c r="BE39" s="80"/>
      <c r="BF39" s="80"/>
      <c r="BG39" s="80"/>
      <c r="BH39" s="80"/>
      <c r="BI39" s="80"/>
      <c r="BJ39" s="80"/>
      <c r="BK39" s="80"/>
      <c r="BL39" s="80"/>
      <c r="BM39" s="80"/>
      <c r="BN39" s="80"/>
      <c r="BO39" s="80"/>
      <c r="BP39" s="80"/>
      <c r="BQ39" s="80"/>
      <c r="BR39" s="80"/>
      <c r="BS39" s="80"/>
      <c r="BT39" s="80"/>
      <c r="BU39" s="80"/>
      <c r="BV39" s="80"/>
      <c r="BW39" s="80"/>
      <c r="BX39" s="80"/>
      <c r="BY39" s="80"/>
      <c r="BZ39" s="80"/>
      <c r="CA39" s="80"/>
      <c r="CB39" s="80"/>
      <c r="CC39" s="80"/>
      <c r="CD39" s="80"/>
      <c r="CE39" s="80"/>
      <c r="CF39" s="80"/>
      <c r="CG39" s="80"/>
      <c r="CH39" s="80"/>
      <c r="CI39" s="80"/>
      <c r="CJ39" s="80"/>
      <c r="CK39" s="80"/>
      <c r="CL39" s="80"/>
      <c r="CM39" s="80"/>
      <c r="CN39" s="80"/>
      <c r="CO39" s="80"/>
      <c r="CP39" s="80"/>
      <c r="CQ39" s="80"/>
      <c r="CR39" s="80"/>
      <c r="CS39" s="80"/>
      <c r="CT39" s="80"/>
      <c r="CU39" s="80"/>
      <c r="CV39" s="80"/>
      <c r="CW39" s="80"/>
      <c r="CX39" s="80"/>
      <c r="CY39" s="80"/>
      <c r="CZ39" s="80"/>
      <c r="DA39" s="80"/>
      <c r="DB39" s="80"/>
      <c r="DC39" s="80"/>
      <c r="DD39" s="80"/>
      <c r="DE39" s="80"/>
      <c r="DF39" s="80"/>
      <c r="DG39" s="80"/>
      <c r="DH39" s="80"/>
      <c r="DI39" s="80"/>
      <c r="DJ39" s="80"/>
      <c r="DK39" s="80"/>
      <c r="DL39" s="80"/>
      <c r="DM39" s="80"/>
      <c r="DN39" s="80"/>
      <c r="DO39" s="80"/>
      <c r="DP39" s="80"/>
      <c r="DQ39" s="80"/>
      <c r="DR39" s="80"/>
      <c r="DS39" s="80"/>
      <c r="DT39" s="80"/>
      <c r="DU39" s="80"/>
      <c r="DV39" s="80"/>
      <c r="DW39" s="80"/>
      <c r="DX39" s="80"/>
      <c r="DY39" s="80"/>
      <c r="DZ39" s="80"/>
      <c r="EA39" s="80"/>
      <c r="EB39" s="80"/>
      <c r="EC39" s="80"/>
      <c r="ED39" s="80"/>
      <c r="EE39" s="80"/>
      <c r="EF39" s="80"/>
      <c r="EG39" s="80"/>
      <c r="EH39" s="80"/>
      <c r="EI39" s="80"/>
      <c r="EJ39" s="80"/>
      <c r="EK39" s="80"/>
      <c r="EL39" s="80"/>
      <c r="EM39" s="80"/>
      <c r="EN39" s="80"/>
      <c r="EO39" s="80"/>
    </row>
    <row r="40" ht="12.75" customHeight="1">
      <c r="A40" s="1"/>
      <c r="B40" s="1"/>
      <c r="C40" s="158"/>
      <c r="D40" s="158"/>
      <c r="E40" s="158"/>
      <c r="F40" s="158"/>
      <c r="G40" s="158"/>
      <c r="H40" s="158"/>
      <c r="I40" s="158"/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  <c r="AA40" s="158"/>
      <c r="AB40" s="158"/>
      <c r="AC40" s="158"/>
      <c r="AD40" s="158"/>
      <c r="AE40" s="158"/>
      <c r="AF40" s="158"/>
      <c r="AG40" s="158"/>
      <c r="AH40" s="158"/>
      <c r="AI40" s="158"/>
      <c r="AJ40" s="158"/>
      <c r="AK40" s="158"/>
      <c r="AL40" s="158"/>
      <c r="AM40" s="158"/>
      <c r="AN40" s="158"/>
      <c r="AO40" s="158"/>
      <c r="AP40" s="158"/>
      <c r="AQ40" s="158"/>
      <c r="AR40" s="158"/>
      <c r="AS40" s="158"/>
      <c r="AT40" s="158"/>
      <c r="AU40" s="158"/>
      <c r="AV40" s="158"/>
      <c r="AW40" s="158"/>
      <c r="AX40" s="158"/>
      <c r="AY40" s="158"/>
      <c r="AZ40" s="158"/>
      <c r="BA40" s="158"/>
      <c r="BB40" s="158"/>
      <c r="BC40" s="158"/>
      <c r="BD40" s="158"/>
      <c r="BE40" s="158"/>
      <c r="BF40" s="158"/>
      <c r="BG40" s="158"/>
      <c r="BH40" s="158"/>
      <c r="BI40" s="158"/>
      <c r="BJ40" s="158"/>
      <c r="BK40" s="158"/>
      <c r="BL40" s="158"/>
      <c r="BM40" s="158"/>
      <c r="BN40" s="158"/>
      <c r="BO40" s="158"/>
      <c r="BP40" s="158"/>
      <c r="BQ40" s="158"/>
      <c r="BR40" s="158"/>
      <c r="BS40" s="158"/>
      <c r="BT40" s="158"/>
      <c r="BU40" s="158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</row>
    <row r="41" ht="12.75" customHeight="1">
      <c r="A41" s="1"/>
      <c r="B41" s="1"/>
      <c r="C41" s="158"/>
      <c r="D41" s="158"/>
      <c r="E41" s="158"/>
      <c r="F41" s="158"/>
      <c r="G41" s="158"/>
      <c r="H41" s="158"/>
      <c r="I41" s="158"/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  <c r="AA41" s="158"/>
      <c r="AB41" s="158"/>
      <c r="AC41" s="158"/>
      <c r="AD41" s="158"/>
      <c r="AE41" s="158"/>
      <c r="AF41" s="158"/>
      <c r="AG41" s="158"/>
      <c r="AH41" s="158"/>
      <c r="AI41" s="158"/>
      <c r="AJ41" s="158"/>
      <c r="AK41" s="158"/>
      <c r="AL41" s="158"/>
      <c r="AM41" s="158"/>
      <c r="AN41" s="158"/>
      <c r="AO41" s="158"/>
      <c r="AP41" s="158"/>
      <c r="AQ41" s="158"/>
      <c r="AR41" s="158"/>
      <c r="AS41" s="158"/>
      <c r="AT41" s="158"/>
      <c r="AU41" s="158"/>
      <c r="AV41" s="158"/>
      <c r="AW41" s="158"/>
      <c r="AX41" s="158"/>
      <c r="AY41" s="158"/>
      <c r="AZ41" s="158"/>
      <c r="BA41" s="158"/>
      <c r="BB41" s="158"/>
      <c r="BC41" s="158"/>
      <c r="BD41" s="158"/>
      <c r="BE41" s="158"/>
      <c r="BF41" s="158"/>
      <c r="BG41" s="158"/>
      <c r="BH41" s="158"/>
      <c r="BI41" s="158"/>
      <c r="BJ41" s="158"/>
      <c r="BK41" s="158"/>
      <c r="BL41" s="158"/>
      <c r="BM41" s="158"/>
      <c r="BN41" s="158"/>
      <c r="BO41" s="158"/>
      <c r="BP41" s="158"/>
      <c r="BQ41" s="158"/>
      <c r="BR41" s="158"/>
      <c r="BS41" s="158"/>
      <c r="BT41" s="158"/>
      <c r="BU41" s="158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</row>
    <row r="42" ht="12.75" customHeight="1">
      <c r="A42" s="1"/>
      <c r="B42" s="1"/>
      <c r="C42" s="158"/>
      <c r="D42" s="158"/>
      <c r="E42" s="158"/>
      <c r="F42" s="158"/>
      <c r="G42" s="158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  <c r="AA42" s="158"/>
      <c r="AB42" s="158"/>
      <c r="AC42" s="158"/>
      <c r="AD42" s="158"/>
      <c r="AE42" s="158"/>
      <c r="AF42" s="158"/>
      <c r="AG42" s="158"/>
      <c r="AH42" s="158"/>
      <c r="AI42" s="158"/>
      <c r="AJ42" s="158"/>
      <c r="AK42" s="158"/>
      <c r="AL42" s="158"/>
      <c r="AM42" s="158"/>
      <c r="AN42" s="158"/>
      <c r="AO42" s="158"/>
      <c r="AP42" s="158"/>
      <c r="AQ42" s="158"/>
      <c r="AR42" s="158"/>
      <c r="AS42" s="158"/>
      <c r="AT42" s="158"/>
      <c r="AU42" s="158"/>
      <c r="AV42" s="158"/>
      <c r="AW42" s="158"/>
      <c r="AX42" s="158"/>
      <c r="AY42" s="158"/>
      <c r="AZ42" s="158"/>
      <c r="BA42" s="158"/>
      <c r="BB42" s="158"/>
      <c r="BC42" s="158"/>
      <c r="BD42" s="158"/>
      <c r="BE42" s="158"/>
      <c r="BF42" s="158"/>
      <c r="BG42" s="158"/>
      <c r="BH42" s="158"/>
      <c r="BI42" s="158"/>
      <c r="BJ42" s="158"/>
      <c r="BK42" s="158"/>
      <c r="BL42" s="158"/>
      <c r="BM42" s="158"/>
      <c r="BN42" s="158"/>
      <c r="BO42" s="158"/>
      <c r="BP42" s="158"/>
      <c r="BQ42" s="158"/>
      <c r="BR42" s="158"/>
      <c r="BS42" s="158"/>
      <c r="BT42" s="158"/>
      <c r="BU42" s="158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</row>
    <row r="43" ht="12.75" customHeight="1">
      <c r="A43" s="1"/>
      <c r="B43" s="589" t="s">
        <v>465</v>
      </c>
      <c r="C43" s="590"/>
      <c r="D43" s="590"/>
      <c r="E43" s="302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  <c r="AA43" s="158"/>
      <c r="AB43" s="158"/>
      <c r="AC43" s="158"/>
      <c r="AD43" s="158"/>
      <c r="AE43" s="158"/>
      <c r="AF43" s="158"/>
      <c r="AG43" s="158"/>
      <c r="AH43" s="158"/>
      <c r="AI43" s="158"/>
      <c r="AJ43" s="158"/>
      <c r="AK43" s="158"/>
      <c r="AL43" s="158"/>
      <c r="AM43" s="158"/>
      <c r="AN43" s="158"/>
      <c r="AO43" s="158"/>
      <c r="AP43" s="158"/>
      <c r="AQ43" s="158"/>
      <c r="AR43" s="158"/>
      <c r="AS43" s="158"/>
      <c r="AT43" s="158"/>
      <c r="AU43" s="158"/>
      <c r="AV43" s="158"/>
      <c r="AW43" s="158"/>
      <c r="AX43" s="158"/>
      <c r="AY43" s="158"/>
      <c r="AZ43" s="158"/>
      <c r="BA43" s="158"/>
      <c r="BB43" s="158"/>
      <c r="BC43" s="158"/>
      <c r="BD43" s="158"/>
      <c r="BE43" s="158"/>
      <c r="BF43" s="158"/>
      <c r="BG43" s="158"/>
      <c r="BH43" s="158"/>
      <c r="BI43" s="158"/>
      <c r="BJ43" s="158"/>
      <c r="BK43" s="158"/>
      <c r="BL43" s="158"/>
      <c r="BM43" s="158"/>
      <c r="BN43" s="158"/>
      <c r="BO43" s="158"/>
      <c r="BP43" s="158"/>
      <c r="BQ43" s="158"/>
      <c r="BR43" s="158"/>
      <c r="BS43" s="158"/>
      <c r="BT43" s="158"/>
      <c r="BU43" s="158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</row>
    <row r="44" ht="12.75" customHeight="1">
      <c r="A44" s="1"/>
      <c r="B44" s="109"/>
      <c r="C44" s="158"/>
      <c r="D44" s="158"/>
      <c r="E44" s="591"/>
      <c r="F44" s="158"/>
      <c r="G44" s="158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  <c r="AA44" s="158"/>
      <c r="AB44" s="158"/>
      <c r="AC44" s="158"/>
      <c r="AD44" s="158"/>
      <c r="AE44" s="158"/>
      <c r="AF44" s="158"/>
      <c r="AG44" s="158"/>
      <c r="AH44" s="158"/>
      <c r="AI44" s="158"/>
      <c r="AJ44" s="158"/>
      <c r="AK44" s="158"/>
      <c r="AL44" s="158"/>
      <c r="AM44" s="158"/>
      <c r="AN44" s="158"/>
      <c r="AO44" s="158"/>
      <c r="AP44" s="158"/>
      <c r="AQ44" s="158"/>
      <c r="AR44" s="158"/>
      <c r="AS44" s="158"/>
      <c r="AT44" s="158"/>
      <c r="AU44" s="158"/>
      <c r="AV44" s="158"/>
      <c r="AW44" s="158"/>
      <c r="AX44" s="158"/>
      <c r="AY44" s="158"/>
      <c r="AZ44" s="158"/>
      <c r="BA44" s="158"/>
      <c r="BB44" s="158"/>
      <c r="BC44" s="158"/>
      <c r="BD44" s="158"/>
      <c r="BE44" s="158"/>
      <c r="BF44" s="158"/>
      <c r="BG44" s="158"/>
      <c r="BH44" s="158"/>
      <c r="BI44" s="158"/>
      <c r="BJ44" s="158"/>
      <c r="BK44" s="158"/>
      <c r="BL44" s="158"/>
      <c r="BM44" s="158"/>
      <c r="BN44" s="158"/>
      <c r="BO44" s="158"/>
      <c r="BP44" s="158"/>
      <c r="BQ44" s="158"/>
      <c r="BR44" s="158"/>
      <c r="BS44" s="158"/>
      <c r="BT44" s="158"/>
      <c r="BU44" s="158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</row>
    <row r="45" ht="12.75" customHeight="1">
      <c r="A45" s="1"/>
      <c r="B45" s="109"/>
      <c r="C45" s="158"/>
      <c r="D45" s="158"/>
      <c r="E45" s="591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  <c r="AA45" s="158"/>
      <c r="AB45" s="158"/>
      <c r="AC45" s="158"/>
      <c r="AD45" s="158"/>
      <c r="AE45" s="158"/>
      <c r="AF45" s="158"/>
      <c r="AG45" s="158"/>
      <c r="AH45" s="158"/>
      <c r="AI45" s="158"/>
      <c r="AJ45" s="158"/>
      <c r="AK45" s="158"/>
      <c r="AL45" s="158"/>
      <c r="AM45" s="158"/>
      <c r="AN45" s="158"/>
      <c r="AO45" s="158"/>
      <c r="AP45" s="158"/>
      <c r="AQ45" s="158"/>
      <c r="AR45" s="158"/>
      <c r="AS45" s="158"/>
      <c r="AT45" s="158"/>
      <c r="AU45" s="158"/>
      <c r="AV45" s="158"/>
      <c r="AW45" s="158"/>
      <c r="AX45" s="158"/>
      <c r="AY45" s="158"/>
      <c r="AZ45" s="158"/>
      <c r="BA45" s="158"/>
      <c r="BB45" s="158"/>
      <c r="BC45" s="158"/>
      <c r="BD45" s="158"/>
      <c r="BE45" s="158"/>
      <c r="BF45" s="158"/>
      <c r="BG45" s="158"/>
      <c r="BH45" s="158"/>
      <c r="BI45" s="158"/>
      <c r="BJ45" s="158"/>
      <c r="BK45" s="158"/>
      <c r="BL45" s="158"/>
      <c r="BM45" s="158"/>
      <c r="BN45" s="158"/>
      <c r="BO45" s="158"/>
      <c r="BP45" s="158"/>
      <c r="BQ45" s="158"/>
      <c r="BR45" s="158"/>
      <c r="BS45" s="158"/>
      <c r="BT45" s="158"/>
      <c r="BU45" s="158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</row>
    <row r="46" ht="12.75" customHeight="1">
      <c r="A46" s="1"/>
      <c r="B46" s="109"/>
      <c r="C46" s="158"/>
      <c r="D46" s="158"/>
      <c r="E46" s="591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8"/>
      <c r="BN46" s="158"/>
      <c r="BO46" s="158"/>
      <c r="BP46" s="158"/>
      <c r="BQ46" s="158"/>
      <c r="BR46" s="158"/>
      <c r="BS46" s="158"/>
      <c r="BT46" s="158"/>
      <c r="BU46" s="158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</row>
    <row r="47" ht="12.75" customHeight="1">
      <c r="A47" s="1"/>
      <c r="B47" s="109"/>
      <c r="C47" s="158"/>
      <c r="D47" s="158"/>
      <c r="E47" s="591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8"/>
      <c r="BN47" s="158"/>
      <c r="BO47" s="158"/>
      <c r="BP47" s="158"/>
      <c r="BQ47" s="158"/>
      <c r="BR47" s="158"/>
      <c r="BS47" s="158"/>
      <c r="BT47" s="158"/>
      <c r="BU47" s="158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</row>
    <row r="48" ht="12.75" customHeight="1">
      <c r="A48" s="1"/>
      <c r="B48" s="109"/>
      <c r="C48" s="158"/>
      <c r="D48" s="158"/>
      <c r="E48" s="591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8"/>
      <c r="BN48" s="158"/>
      <c r="BO48" s="158"/>
      <c r="BP48" s="158"/>
      <c r="BQ48" s="158"/>
      <c r="BR48" s="158"/>
      <c r="BS48" s="158"/>
      <c r="BT48" s="158"/>
      <c r="BU48" s="158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</row>
    <row r="49" ht="12.75" customHeight="1">
      <c r="A49" s="1"/>
      <c r="B49" s="109"/>
      <c r="C49" s="158"/>
      <c r="D49" s="158"/>
      <c r="E49" s="591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8"/>
      <c r="BN49" s="158"/>
      <c r="BO49" s="158"/>
      <c r="BP49" s="158"/>
      <c r="BQ49" s="158"/>
      <c r="BR49" s="158"/>
      <c r="BS49" s="158"/>
      <c r="BT49" s="158"/>
      <c r="BU49" s="158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</row>
    <row r="50" ht="12.75" customHeight="1">
      <c r="A50" s="1"/>
      <c r="B50" s="109"/>
      <c r="C50" s="158"/>
      <c r="D50" s="158"/>
      <c r="E50" s="591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  <c r="AA50" s="158"/>
      <c r="AB50" s="158"/>
      <c r="AC50" s="158"/>
      <c r="AD50" s="158"/>
      <c r="AE50" s="158"/>
      <c r="AF50" s="158"/>
      <c r="AG50" s="158"/>
      <c r="AH50" s="158"/>
      <c r="AI50" s="158"/>
      <c r="AJ50" s="158"/>
      <c r="AK50" s="158"/>
      <c r="AL50" s="158"/>
      <c r="AM50" s="158"/>
      <c r="AN50" s="158"/>
      <c r="AO50" s="158"/>
      <c r="AP50" s="158"/>
      <c r="AQ50" s="158"/>
      <c r="AR50" s="158"/>
      <c r="AS50" s="158"/>
      <c r="AT50" s="158"/>
      <c r="AU50" s="158"/>
      <c r="AV50" s="158"/>
      <c r="AW50" s="158"/>
      <c r="AX50" s="158"/>
      <c r="AY50" s="158"/>
      <c r="AZ50" s="158"/>
      <c r="BA50" s="158"/>
      <c r="BB50" s="158"/>
      <c r="BC50" s="158"/>
      <c r="BD50" s="158"/>
      <c r="BE50" s="158"/>
      <c r="BF50" s="158"/>
      <c r="BG50" s="158"/>
      <c r="BH50" s="158"/>
      <c r="BI50" s="158"/>
      <c r="BJ50" s="158"/>
      <c r="BK50" s="158"/>
      <c r="BL50" s="158"/>
      <c r="BM50" s="158"/>
      <c r="BN50" s="158"/>
      <c r="BO50" s="158"/>
      <c r="BP50" s="158"/>
      <c r="BQ50" s="158"/>
      <c r="BR50" s="158"/>
      <c r="BS50" s="158"/>
      <c r="BT50" s="158"/>
      <c r="BU50" s="158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</row>
    <row r="51" ht="12.75" customHeight="1">
      <c r="A51" s="1"/>
      <c r="B51" s="109"/>
      <c r="C51" s="158"/>
      <c r="D51" s="158"/>
      <c r="E51" s="591"/>
      <c r="F51" s="158"/>
      <c r="G51" s="158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  <c r="AA51" s="158"/>
      <c r="AB51" s="158"/>
      <c r="AC51" s="158"/>
      <c r="AD51" s="158"/>
      <c r="AE51" s="158"/>
      <c r="AF51" s="158"/>
      <c r="AG51" s="158"/>
      <c r="AH51" s="158"/>
      <c r="AI51" s="158"/>
      <c r="AJ51" s="158"/>
      <c r="AK51" s="158"/>
      <c r="AL51" s="158"/>
      <c r="AM51" s="158"/>
      <c r="AN51" s="158"/>
      <c r="AO51" s="158"/>
      <c r="AP51" s="158"/>
      <c r="AQ51" s="158"/>
      <c r="AR51" s="158"/>
      <c r="AS51" s="158"/>
      <c r="AT51" s="158"/>
      <c r="AU51" s="158"/>
      <c r="AV51" s="158"/>
      <c r="AW51" s="158"/>
      <c r="AX51" s="158"/>
      <c r="AY51" s="158"/>
      <c r="AZ51" s="158"/>
      <c r="BA51" s="158"/>
      <c r="BB51" s="158"/>
      <c r="BC51" s="158"/>
      <c r="BD51" s="158"/>
      <c r="BE51" s="158"/>
      <c r="BF51" s="158"/>
      <c r="BG51" s="158"/>
      <c r="BH51" s="158"/>
      <c r="BI51" s="158"/>
      <c r="BJ51" s="158"/>
      <c r="BK51" s="158"/>
      <c r="BL51" s="158"/>
      <c r="BM51" s="158"/>
      <c r="BN51" s="158"/>
      <c r="BO51" s="158"/>
      <c r="BP51" s="158"/>
      <c r="BQ51" s="158"/>
      <c r="BR51" s="158"/>
      <c r="BS51" s="158"/>
      <c r="BT51" s="158"/>
      <c r="BU51" s="158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</row>
    <row r="52" ht="12.75" customHeight="1">
      <c r="A52" s="1"/>
      <c r="B52" s="109"/>
      <c r="C52" s="158"/>
      <c r="D52" s="158"/>
      <c r="E52" s="591"/>
      <c r="F52" s="158"/>
      <c r="G52" s="158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  <c r="AA52" s="158"/>
      <c r="AB52" s="158"/>
      <c r="AC52" s="158"/>
      <c r="AD52" s="158"/>
      <c r="AE52" s="158"/>
      <c r="AF52" s="158"/>
      <c r="AG52" s="158"/>
      <c r="AH52" s="158"/>
      <c r="AI52" s="158"/>
      <c r="AJ52" s="158"/>
      <c r="AK52" s="158"/>
      <c r="AL52" s="158"/>
      <c r="AM52" s="158"/>
      <c r="AN52" s="158"/>
      <c r="AO52" s="158"/>
      <c r="AP52" s="158"/>
      <c r="AQ52" s="158"/>
      <c r="AR52" s="158"/>
      <c r="AS52" s="158"/>
      <c r="AT52" s="158"/>
      <c r="AU52" s="158"/>
      <c r="AV52" s="158"/>
      <c r="AW52" s="158"/>
      <c r="AX52" s="158"/>
      <c r="AY52" s="158"/>
      <c r="AZ52" s="158"/>
      <c r="BA52" s="158"/>
      <c r="BB52" s="158"/>
      <c r="BC52" s="158"/>
      <c r="BD52" s="158"/>
      <c r="BE52" s="158"/>
      <c r="BF52" s="158"/>
      <c r="BG52" s="158"/>
      <c r="BH52" s="158"/>
      <c r="BI52" s="158"/>
      <c r="BJ52" s="158"/>
      <c r="BK52" s="158"/>
      <c r="BL52" s="158"/>
      <c r="BM52" s="158"/>
      <c r="BN52" s="158"/>
      <c r="BO52" s="158"/>
      <c r="BP52" s="158"/>
      <c r="BQ52" s="158"/>
      <c r="BR52" s="158"/>
      <c r="BS52" s="158"/>
      <c r="BT52" s="158"/>
      <c r="BU52" s="158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</row>
    <row r="53" ht="12.75" customHeight="1">
      <c r="A53" s="1"/>
      <c r="B53" s="109"/>
      <c r="C53" s="158"/>
      <c r="D53" s="158"/>
      <c r="E53" s="591"/>
      <c r="F53" s="158"/>
      <c r="G53" s="158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8"/>
      <c r="BN53" s="158"/>
      <c r="BO53" s="158"/>
      <c r="BP53" s="158"/>
      <c r="BQ53" s="158"/>
      <c r="BR53" s="158"/>
      <c r="BS53" s="158"/>
      <c r="BT53" s="158"/>
      <c r="BU53" s="158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</row>
    <row r="54" ht="12.75" customHeight="1">
      <c r="A54" s="1"/>
      <c r="B54" s="109"/>
      <c r="C54" s="158"/>
      <c r="D54" s="158"/>
      <c r="E54" s="591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8"/>
      <c r="BN54" s="158"/>
      <c r="BO54" s="158"/>
      <c r="BP54" s="158"/>
      <c r="BQ54" s="158"/>
      <c r="BR54" s="158"/>
      <c r="BS54" s="158"/>
      <c r="BT54" s="158"/>
      <c r="BU54" s="158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</row>
    <row r="55" ht="12.75" customHeight="1">
      <c r="A55" s="1"/>
      <c r="B55" s="109"/>
      <c r="C55" s="158"/>
      <c r="D55" s="158"/>
      <c r="E55" s="591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8"/>
      <c r="BN55" s="158"/>
      <c r="BO55" s="158"/>
      <c r="BP55" s="158"/>
      <c r="BQ55" s="158"/>
      <c r="BR55" s="158"/>
      <c r="BS55" s="158"/>
      <c r="BT55" s="158"/>
      <c r="BU55" s="158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</row>
    <row r="56" ht="12.75" customHeight="1">
      <c r="A56" s="1"/>
      <c r="B56" s="109"/>
      <c r="C56" s="158"/>
      <c r="D56" s="158"/>
      <c r="E56" s="591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8"/>
      <c r="BN56" s="158"/>
      <c r="BO56" s="158"/>
      <c r="BP56" s="158"/>
      <c r="BQ56" s="158"/>
      <c r="BR56" s="158"/>
      <c r="BS56" s="158"/>
      <c r="BT56" s="158"/>
      <c r="BU56" s="158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</row>
    <row r="57" ht="12.75" customHeight="1">
      <c r="A57" s="1"/>
      <c r="B57" s="109"/>
      <c r="C57" s="158"/>
      <c r="D57" s="158"/>
      <c r="E57" s="591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8"/>
      <c r="BD57" s="158"/>
      <c r="BE57" s="158"/>
      <c r="BF57" s="158"/>
      <c r="BG57" s="158"/>
      <c r="BH57" s="158"/>
      <c r="BI57" s="158"/>
      <c r="BJ57" s="158"/>
      <c r="BK57" s="158"/>
      <c r="BL57" s="158"/>
      <c r="BM57" s="158"/>
      <c r="BN57" s="158"/>
      <c r="BO57" s="158"/>
      <c r="BP57" s="158"/>
      <c r="BQ57" s="158"/>
      <c r="BR57" s="158"/>
      <c r="BS57" s="158"/>
      <c r="BT57" s="158"/>
      <c r="BU57" s="158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</row>
    <row r="58" ht="12.75" customHeight="1">
      <c r="A58" s="1"/>
      <c r="B58" s="109"/>
      <c r="C58" s="158"/>
      <c r="D58" s="158"/>
      <c r="E58" s="591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8"/>
      <c r="BD58" s="158"/>
      <c r="BE58" s="158"/>
      <c r="BF58" s="158"/>
      <c r="BG58" s="158"/>
      <c r="BH58" s="158"/>
      <c r="BI58" s="158"/>
      <c r="BJ58" s="158"/>
      <c r="BK58" s="158"/>
      <c r="BL58" s="158"/>
      <c r="BM58" s="158"/>
      <c r="BN58" s="158"/>
      <c r="BO58" s="158"/>
      <c r="BP58" s="158"/>
      <c r="BQ58" s="158"/>
      <c r="BR58" s="158"/>
      <c r="BS58" s="158"/>
      <c r="BT58" s="158"/>
      <c r="BU58" s="158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</row>
    <row r="59" ht="12.75" customHeight="1">
      <c r="A59" s="1"/>
      <c r="B59" s="109"/>
      <c r="C59" s="158"/>
      <c r="D59" s="158"/>
      <c r="E59" s="591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8"/>
      <c r="BD59" s="158"/>
      <c r="BE59" s="158"/>
      <c r="BF59" s="158"/>
      <c r="BG59" s="158"/>
      <c r="BH59" s="158"/>
      <c r="BI59" s="158"/>
      <c r="BJ59" s="158"/>
      <c r="BK59" s="158"/>
      <c r="BL59" s="158"/>
      <c r="BM59" s="158"/>
      <c r="BN59" s="158"/>
      <c r="BO59" s="158"/>
      <c r="BP59" s="158"/>
      <c r="BQ59" s="158"/>
      <c r="BR59" s="158"/>
      <c r="BS59" s="158"/>
      <c r="BT59" s="158"/>
      <c r="BU59" s="158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</row>
    <row r="60" ht="12.75" customHeight="1">
      <c r="A60" s="1"/>
      <c r="B60" s="109"/>
      <c r="C60" s="158"/>
      <c r="D60" s="158"/>
      <c r="E60" s="591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  <c r="AA60" s="158"/>
      <c r="AB60" s="158"/>
      <c r="AC60" s="158"/>
      <c r="AD60" s="158"/>
      <c r="AE60" s="158"/>
      <c r="AF60" s="158"/>
      <c r="AG60" s="158"/>
      <c r="AH60" s="158"/>
      <c r="AI60" s="158"/>
      <c r="AJ60" s="158"/>
      <c r="AK60" s="158"/>
      <c r="AL60" s="158"/>
      <c r="AM60" s="158"/>
      <c r="AN60" s="158"/>
      <c r="AO60" s="158"/>
      <c r="AP60" s="158"/>
      <c r="AQ60" s="158"/>
      <c r="AR60" s="158"/>
      <c r="AS60" s="158"/>
      <c r="AT60" s="158"/>
      <c r="AU60" s="158"/>
      <c r="AV60" s="158"/>
      <c r="AW60" s="158"/>
      <c r="AX60" s="158"/>
      <c r="AY60" s="158"/>
      <c r="AZ60" s="158"/>
      <c r="BA60" s="158"/>
      <c r="BB60" s="158"/>
      <c r="BC60" s="158"/>
      <c r="BD60" s="158"/>
      <c r="BE60" s="158"/>
      <c r="BF60" s="158"/>
      <c r="BG60" s="158"/>
      <c r="BH60" s="158"/>
      <c r="BI60" s="158"/>
      <c r="BJ60" s="158"/>
      <c r="BK60" s="158"/>
      <c r="BL60" s="158"/>
      <c r="BM60" s="158"/>
      <c r="BN60" s="158"/>
      <c r="BO60" s="158"/>
      <c r="BP60" s="158"/>
      <c r="BQ60" s="158"/>
      <c r="BR60" s="158"/>
      <c r="BS60" s="158"/>
      <c r="BT60" s="158"/>
      <c r="BU60" s="158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</row>
    <row r="61" ht="12.75" customHeight="1">
      <c r="A61" s="1"/>
      <c r="B61" s="109"/>
      <c r="C61" s="158"/>
      <c r="D61" s="158"/>
      <c r="E61" s="591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  <c r="AA61" s="158"/>
      <c r="AB61" s="158"/>
      <c r="AC61" s="158"/>
      <c r="AD61" s="158"/>
      <c r="AE61" s="158"/>
      <c r="AF61" s="158"/>
      <c r="AG61" s="158"/>
      <c r="AH61" s="158"/>
      <c r="AI61" s="158"/>
      <c r="AJ61" s="158"/>
      <c r="AK61" s="158"/>
      <c r="AL61" s="158"/>
      <c r="AM61" s="158"/>
      <c r="AN61" s="158"/>
      <c r="AO61" s="158"/>
      <c r="AP61" s="158"/>
      <c r="AQ61" s="158"/>
      <c r="AR61" s="158"/>
      <c r="AS61" s="158"/>
      <c r="AT61" s="158"/>
      <c r="AU61" s="158"/>
      <c r="AV61" s="158"/>
      <c r="AW61" s="158"/>
      <c r="AX61" s="158"/>
      <c r="AY61" s="158"/>
      <c r="AZ61" s="158"/>
      <c r="BA61" s="158"/>
      <c r="BB61" s="158"/>
      <c r="BC61" s="158"/>
      <c r="BD61" s="158"/>
      <c r="BE61" s="158"/>
      <c r="BF61" s="158"/>
      <c r="BG61" s="158"/>
      <c r="BH61" s="158"/>
      <c r="BI61" s="158"/>
      <c r="BJ61" s="158"/>
      <c r="BK61" s="158"/>
      <c r="BL61" s="158"/>
      <c r="BM61" s="158"/>
      <c r="BN61" s="158"/>
      <c r="BO61" s="158"/>
      <c r="BP61" s="158"/>
      <c r="BQ61" s="158"/>
      <c r="BR61" s="158"/>
      <c r="BS61" s="158"/>
      <c r="BT61" s="158"/>
      <c r="BU61" s="158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</row>
    <row r="62" ht="12.75" customHeight="1">
      <c r="A62" s="1"/>
      <c r="B62" s="109"/>
      <c r="C62" s="158"/>
      <c r="D62" s="158"/>
      <c r="E62" s="591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  <c r="AA62" s="158"/>
      <c r="AB62" s="158"/>
      <c r="AC62" s="158"/>
      <c r="AD62" s="158"/>
      <c r="AE62" s="158"/>
      <c r="AF62" s="158"/>
      <c r="AG62" s="158"/>
      <c r="AH62" s="158"/>
      <c r="AI62" s="158"/>
      <c r="AJ62" s="158"/>
      <c r="AK62" s="158"/>
      <c r="AL62" s="158"/>
      <c r="AM62" s="158"/>
      <c r="AN62" s="158"/>
      <c r="AO62" s="158"/>
      <c r="AP62" s="158"/>
      <c r="AQ62" s="158"/>
      <c r="AR62" s="158"/>
      <c r="AS62" s="158"/>
      <c r="AT62" s="158"/>
      <c r="AU62" s="158"/>
      <c r="AV62" s="158"/>
      <c r="AW62" s="158"/>
      <c r="AX62" s="158"/>
      <c r="AY62" s="158"/>
      <c r="AZ62" s="158"/>
      <c r="BA62" s="158"/>
      <c r="BB62" s="158"/>
      <c r="BC62" s="158"/>
      <c r="BD62" s="158"/>
      <c r="BE62" s="158"/>
      <c r="BF62" s="158"/>
      <c r="BG62" s="158"/>
      <c r="BH62" s="158"/>
      <c r="BI62" s="158"/>
      <c r="BJ62" s="158"/>
      <c r="BK62" s="158"/>
      <c r="BL62" s="158"/>
      <c r="BM62" s="158"/>
      <c r="BN62" s="158"/>
      <c r="BO62" s="158"/>
      <c r="BP62" s="158"/>
      <c r="BQ62" s="158"/>
      <c r="BR62" s="158"/>
      <c r="BS62" s="158"/>
      <c r="BT62" s="158"/>
      <c r="BU62" s="158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</row>
    <row r="63" ht="12.75" customHeight="1">
      <c r="A63" s="1"/>
      <c r="B63" s="109"/>
      <c r="C63" s="158"/>
      <c r="D63" s="158"/>
      <c r="E63" s="591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8"/>
      <c r="BD63" s="158"/>
      <c r="BE63" s="158"/>
      <c r="BF63" s="158"/>
      <c r="BG63" s="158"/>
      <c r="BH63" s="158"/>
      <c r="BI63" s="158"/>
      <c r="BJ63" s="158"/>
      <c r="BK63" s="158"/>
      <c r="BL63" s="158"/>
      <c r="BM63" s="158"/>
      <c r="BN63" s="158"/>
      <c r="BO63" s="158"/>
      <c r="BP63" s="158"/>
      <c r="BQ63" s="158"/>
      <c r="BR63" s="158"/>
      <c r="BS63" s="158"/>
      <c r="BT63" s="158"/>
      <c r="BU63" s="158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</row>
    <row r="64" ht="12.75" customHeight="1">
      <c r="A64" s="1"/>
      <c r="B64" s="109"/>
      <c r="C64" s="158"/>
      <c r="D64" s="158"/>
      <c r="E64" s="591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8"/>
      <c r="BD64" s="158"/>
      <c r="BE64" s="158"/>
      <c r="BF64" s="158"/>
      <c r="BG64" s="158"/>
      <c r="BH64" s="158"/>
      <c r="BI64" s="158"/>
      <c r="BJ64" s="158"/>
      <c r="BK64" s="158"/>
      <c r="BL64" s="158"/>
      <c r="BM64" s="158"/>
      <c r="BN64" s="158"/>
      <c r="BO64" s="158"/>
      <c r="BP64" s="158"/>
      <c r="BQ64" s="158"/>
      <c r="BR64" s="158"/>
      <c r="BS64" s="158"/>
      <c r="BT64" s="158"/>
      <c r="BU64" s="158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</row>
    <row r="65" ht="12.75" customHeight="1">
      <c r="A65" s="1"/>
      <c r="B65" s="109"/>
      <c r="C65" s="158"/>
      <c r="D65" s="158"/>
      <c r="E65" s="591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8"/>
      <c r="BD65" s="158"/>
      <c r="BE65" s="158"/>
      <c r="BF65" s="158"/>
      <c r="BG65" s="158"/>
      <c r="BH65" s="158"/>
      <c r="BI65" s="158"/>
      <c r="BJ65" s="158"/>
      <c r="BK65" s="158"/>
      <c r="BL65" s="158"/>
      <c r="BM65" s="158"/>
      <c r="BN65" s="158"/>
      <c r="BO65" s="158"/>
      <c r="BP65" s="158"/>
      <c r="BQ65" s="158"/>
      <c r="BR65" s="158"/>
      <c r="BS65" s="158"/>
      <c r="BT65" s="158"/>
      <c r="BU65" s="158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</row>
    <row r="66" ht="12.75" customHeight="1">
      <c r="A66" s="1"/>
      <c r="B66" s="109"/>
      <c r="C66" s="158"/>
      <c r="D66" s="158"/>
      <c r="E66" s="591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8"/>
      <c r="BD66" s="158"/>
      <c r="BE66" s="158"/>
      <c r="BF66" s="158"/>
      <c r="BG66" s="158"/>
      <c r="BH66" s="158"/>
      <c r="BI66" s="158"/>
      <c r="BJ66" s="158"/>
      <c r="BK66" s="158"/>
      <c r="BL66" s="158"/>
      <c r="BM66" s="158"/>
      <c r="BN66" s="158"/>
      <c r="BO66" s="158"/>
      <c r="BP66" s="158"/>
      <c r="BQ66" s="158"/>
      <c r="BR66" s="158"/>
      <c r="BS66" s="158"/>
      <c r="BT66" s="158"/>
      <c r="BU66" s="158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</row>
    <row r="67" ht="12.75" customHeight="1">
      <c r="A67" s="1"/>
      <c r="B67" s="109"/>
      <c r="C67" s="158"/>
      <c r="D67" s="158"/>
      <c r="E67" s="591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  <c r="AA67" s="158"/>
      <c r="AB67" s="158"/>
      <c r="AC67" s="158"/>
      <c r="AD67" s="158"/>
      <c r="AE67" s="158"/>
      <c r="AF67" s="158"/>
      <c r="AG67" s="158"/>
      <c r="AH67" s="158"/>
      <c r="AI67" s="158"/>
      <c r="AJ67" s="158"/>
      <c r="AK67" s="158"/>
      <c r="AL67" s="158"/>
      <c r="AM67" s="158"/>
      <c r="AN67" s="158"/>
      <c r="AO67" s="158"/>
      <c r="AP67" s="158"/>
      <c r="AQ67" s="158"/>
      <c r="AR67" s="158"/>
      <c r="AS67" s="158"/>
      <c r="AT67" s="158"/>
      <c r="AU67" s="158"/>
      <c r="AV67" s="158"/>
      <c r="AW67" s="158"/>
      <c r="AX67" s="158"/>
      <c r="AY67" s="158"/>
      <c r="AZ67" s="158"/>
      <c r="BA67" s="158"/>
      <c r="BB67" s="158"/>
      <c r="BC67" s="158"/>
      <c r="BD67" s="158"/>
      <c r="BE67" s="158"/>
      <c r="BF67" s="158"/>
      <c r="BG67" s="158"/>
      <c r="BH67" s="158"/>
      <c r="BI67" s="158"/>
      <c r="BJ67" s="158"/>
      <c r="BK67" s="158"/>
      <c r="BL67" s="158"/>
      <c r="BM67" s="158"/>
      <c r="BN67" s="158"/>
      <c r="BO67" s="158"/>
      <c r="BP67" s="158"/>
      <c r="BQ67" s="158"/>
      <c r="BR67" s="158"/>
      <c r="BS67" s="158"/>
      <c r="BT67" s="158"/>
      <c r="BU67" s="158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</row>
    <row r="68" ht="12.75" customHeight="1">
      <c r="A68" s="1"/>
      <c r="B68" s="109"/>
      <c r="C68" s="158"/>
      <c r="D68" s="158"/>
      <c r="E68" s="591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8"/>
      <c r="BN68" s="158"/>
      <c r="BO68" s="158"/>
      <c r="BP68" s="158"/>
      <c r="BQ68" s="158"/>
      <c r="BR68" s="158"/>
      <c r="BS68" s="158"/>
      <c r="BT68" s="158"/>
      <c r="BU68" s="158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</row>
    <row r="69" ht="12.75" customHeight="1">
      <c r="A69" s="1"/>
      <c r="B69" s="592"/>
      <c r="C69" s="593"/>
      <c r="D69" s="593"/>
      <c r="E69" s="594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8"/>
      <c r="BN69" s="158"/>
      <c r="BO69" s="158"/>
      <c r="BP69" s="158"/>
      <c r="BQ69" s="158"/>
      <c r="BR69" s="158"/>
      <c r="BS69" s="158"/>
      <c r="BT69" s="158"/>
      <c r="BU69" s="158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</row>
    <row r="70" ht="12.75" customHeight="1">
      <c r="A70" s="1"/>
      <c r="B70" s="1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8"/>
      <c r="BN70" s="158"/>
      <c r="BO70" s="158"/>
      <c r="BP70" s="158"/>
      <c r="BQ70" s="158"/>
      <c r="BR70" s="158"/>
      <c r="BS70" s="158"/>
      <c r="BT70" s="158"/>
      <c r="BU70" s="158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</row>
    <row r="71" ht="12.75" customHeight="1">
      <c r="A71" s="1"/>
      <c r="B71" s="1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8"/>
      <c r="BN71" s="158"/>
      <c r="BO71" s="158"/>
      <c r="BP71" s="158"/>
      <c r="BQ71" s="158"/>
      <c r="BR71" s="158"/>
      <c r="BS71" s="158"/>
      <c r="BT71" s="158"/>
      <c r="BU71" s="158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</row>
    <row r="72" ht="12.75" customHeight="1">
      <c r="A72" s="1"/>
      <c r="B72" s="1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8"/>
      <c r="BN72" s="158"/>
      <c r="BO72" s="158"/>
      <c r="BP72" s="158"/>
      <c r="BQ72" s="158"/>
      <c r="BR72" s="158"/>
      <c r="BS72" s="158"/>
      <c r="BT72" s="158"/>
      <c r="BU72" s="158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</row>
    <row r="73" ht="12.75" customHeight="1">
      <c r="A73" s="1"/>
      <c r="B73" s="1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  <c r="BM73" s="158"/>
      <c r="BN73" s="158"/>
      <c r="BO73" s="158"/>
      <c r="BP73" s="158"/>
      <c r="BQ73" s="158"/>
      <c r="BR73" s="158"/>
      <c r="BS73" s="158"/>
      <c r="BT73" s="158"/>
      <c r="BU73" s="158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</row>
    <row r="74" ht="12.75" customHeight="1">
      <c r="A74" s="1"/>
      <c r="B74" s="1"/>
      <c r="C74" s="158"/>
      <c r="D74" s="158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8"/>
      <c r="BN74" s="158"/>
      <c r="BO74" s="158"/>
      <c r="BP74" s="158"/>
      <c r="BQ74" s="158"/>
      <c r="BR74" s="158"/>
      <c r="BS74" s="158"/>
      <c r="BT74" s="158"/>
      <c r="BU74" s="158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</row>
    <row r="75" ht="12.75" customHeight="1">
      <c r="A75" s="1"/>
      <c r="B75" s="1"/>
      <c r="C75" s="158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8"/>
      <c r="BN75" s="158"/>
      <c r="BO75" s="158"/>
      <c r="BP75" s="158"/>
      <c r="BQ75" s="158"/>
      <c r="BR75" s="158"/>
      <c r="BS75" s="158"/>
      <c r="BT75" s="158"/>
      <c r="BU75" s="158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</row>
    <row r="76" ht="12.75" customHeight="1">
      <c r="A76" s="1"/>
      <c r="B76" s="1"/>
      <c r="C76" s="158"/>
      <c r="D76" s="158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8"/>
      <c r="BN76" s="158"/>
      <c r="BO76" s="158"/>
      <c r="BP76" s="158"/>
      <c r="BQ76" s="158"/>
      <c r="BR76" s="158"/>
      <c r="BS76" s="158"/>
      <c r="BT76" s="158"/>
      <c r="BU76" s="158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</row>
    <row r="77" ht="12.75" customHeight="1">
      <c r="A77" s="1"/>
      <c r="B77" s="1"/>
      <c r="C77" s="158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8"/>
      <c r="BN77" s="158"/>
      <c r="BO77" s="158"/>
      <c r="BP77" s="158"/>
      <c r="BQ77" s="158"/>
      <c r="BR77" s="158"/>
      <c r="BS77" s="158"/>
      <c r="BT77" s="158"/>
      <c r="BU77" s="158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</row>
    <row r="78" ht="12.75" customHeight="1">
      <c r="A78" s="1"/>
      <c r="B78" s="1"/>
      <c r="C78" s="158"/>
      <c r="D78" s="158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8"/>
      <c r="BN78" s="158"/>
      <c r="BO78" s="158"/>
      <c r="BP78" s="158"/>
      <c r="BQ78" s="158"/>
      <c r="BR78" s="158"/>
      <c r="BS78" s="158"/>
      <c r="BT78" s="158"/>
      <c r="BU78" s="158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</row>
    <row r="79" ht="12.75" customHeight="1">
      <c r="A79" s="1"/>
      <c r="B79" s="1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58"/>
      <c r="BN79" s="158"/>
      <c r="BO79" s="158"/>
      <c r="BP79" s="158"/>
      <c r="BQ79" s="158"/>
      <c r="BR79" s="158"/>
      <c r="BS79" s="158"/>
      <c r="BT79" s="158"/>
      <c r="BU79" s="158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</row>
    <row r="80" ht="12.75" customHeight="1">
      <c r="A80" s="1"/>
      <c r="B80" s="1"/>
      <c r="C80" s="158"/>
      <c r="D80" s="158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  <c r="BM80" s="158"/>
      <c r="BN80" s="158"/>
      <c r="BO80" s="158"/>
      <c r="BP80" s="158"/>
      <c r="BQ80" s="158"/>
      <c r="BR80" s="158"/>
      <c r="BS80" s="158"/>
      <c r="BT80" s="158"/>
      <c r="BU80" s="158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</row>
    <row r="81" ht="12.75" customHeight="1">
      <c r="A81" s="1"/>
      <c r="B81" s="1"/>
      <c r="C81" s="158"/>
      <c r="D81" s="158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  <c r="BM81" s="158"/>
      <c r="BN81" s="158"/>
      <c r="BO81" s="158"/>
      <c r="BP81" s="158"/>
      <c r="BQ81" s="158"/>
      <c r="BR81" s="158"/>
      <c r="BS81" s="158"/>
      <c r="BT81" s="158"/>
      <c r="BU81" s="158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</row>
    <row r="82" ht="12.75" customHeight="1">
      <c r="A82" s="1"/>
      <c r="B82" s="1"/>
      <c r="C82" s="158"/>
      <c r="D82" s="158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8"/>
      <c r="BN82" s="158"/>
      <c r="BO82" s="158"/>
      <c r="BP82" s="158"/>
      <c r="BQ82" s="158"/>
      <c r="BR82" s="158"/>
      <c r="BS82" s="158"/>
      <c r="BT82" s="158"/>
      <c r="BU82" s="158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</row>
    <row r="83" ht="12.75" customHeight="1">
      <c r="A83" s="1"/>
      <c r="B83" s="1"/>
      <c r="C83" s="158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8"/>
      <c r="BN83" s="158"/>
      <c r="BO83" s="158"/>
      <c r="BP83" s="158"/>
      <c r="BQ83" s="158"/>
      <c r="BR83" s="158"/>
      <c r="BS83" s="158"/>
      <c r="BT83" s="158"/>
      <c r="BU83" s="158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</row>
    <row r="84" ht="12.75" customHeight="1">
      <c r="A84" s="1"/>
      <c r="B84" s="1"/>
      <c r="C84" s="158"/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8"/>
      <c r="BN84" s="158"/>
      <c r="BO84" s="158"/>
      <c r="BP84" s="158"/>
      <c r="BQ84" s="158"/>
      <c r="BR84" s="158"/>
      <c r="BS84" s="158"/>
      <c r="BT84" s="158"/>
      <c r="BU84" s="158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</row>
    <row r="85" ht="12.75" customHeight="1">
      <c r="A85" s="1"/>
      <c r="B85" s="1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58"/>
      <c r="BN85" s="158"/>
      <c r="BO85" s="158"/>
      <c r="BP85" s="158"/>
      <c r="BQ85" s="158"/>
      <c r="BR85" s="158"/>
      <c r="BS85" s="158"/>
      <c r="BT85" s="158"/>
      <c r="BU85" s="158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</row>
    <row r="86" ht="12.75" customHeight="1">
      <c r="A86" s="1"/>
      <c r="B86" s="1"/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58"/>
      <c r="BN86" s="158"/>
      <c r="BO86" s="158"/>
      <c r="BP86" s="158"/>
      <c r="BQ86" s="158"/>
      <c r="BR86" s="158"/>
      <c r="BS86" s="158"/>
      <c r="BT86" s="158"/>
      <c r="BU86" s="158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</row>
    <row r="87" ht="12.75" customHeight="1">
      <c r="A87" s="1"/>
      <c r="B87" s="1"/>
      <c r="C87" s="158"/>
      <c r="D87" s="158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8"/>
      <c r="BN87" s="158"/>
      <c r="BO87" s="158"/>
      <c r="BP87" s="158"/>
      <c r="BQ87" s="158"/>
      <c r="BR87" s="158"/>
      <c r="BS87" s="158"/>
      <c r="BT87" s="158"/>
      <c r="BU87" s="158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</row>
    <row r="88" ht="12.75" customHeight="1">
      <c r="A88" s="1"/>
      <c r="B88" s="1"/>
      <c r="C88" s="158"/>
      <c r="D88" s="158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  <c r="BM88" s="158"/>
      <c r="BN88" s="158"/>
      <c r="BO88" s="158"/>
      <c r="BP88" s="158"/>
      <c r="BQ88" s="158"/>
      <c r="BR88" s="158"/>
      <c r="BS88" s="158"/>
      <c r="BT88" s="158"/>
      <c r="BU88" s="158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</row>
    <row r="89" ht="12.75" customHeight="1">
      <c r="A89" s="1"/>
      <c r="B89" s="1"/>
      <c r="C89" s="158"/>
      <c r="D89" s="158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  <c r="BM89" s="158"/>
      <c r="BN89" s="158"/>
      <c r="BO89" s="158"/>
      <c r="BP89" s="158"/>
      <c r="BQ89" s="158"/>
      <c r="BR89" s="158"/>
      <c r="BS89" s="158"/>
      <c r="BT89" s="158"/>
      <c r="BU89" s="158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</row>
    <row r="90" ht="12.75" customHeight="1">
      <c r="A90" s="1"/>
      <c r="B90" s="1"/>
      <c r="C90" s="158"/>
      <c r="D90" s="158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58"/>
      <c r="BN90" s="158"/>
      <c r="BO90" s="158"/>
      <c r="BP90" s="158"/>
      <c r="BQ90" s="158"/>
      <c r="BR90" s="158"/>
      <c r="BS90" s="158"/>
      <c r="BT90" s="158"/>
      <c r="BU90" s="158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</row>
    <row r="91" ht="12.75" customHeight="1">
      <c r="A91" s="1"/>
      <c r="B91" s="1"/>
      <c r="C91" s="158"/>
      <c r="D91" s="158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58"/>
      <c r="BN91" s="158"/>
      <c r="BO91" s="158"/>
      <c r="BP91" s="158"/>
      <c r="BQ91" s="158"/>
      <c r="BR91" s="158"/>
      <c r="BS91" s="158"/>
      <c r="BT91" s="158"/>
      <c r="BU91" s="158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</row>
    <row r="92" ht="12.75" customHeight="1">
      <c r="A92" s="1"/>
      <c r="B92" s="1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58"/>
      <c r="BN92" s="158"/>
      <c r="BO92" s="158"/>
      <c r="BP92" s="158"/>
      <c r="BQ92" s="158"/>
      <c r="BR92" s="158"/>
      <c r="BS92" s="158"/>
      <c r="BT92" s="158"/>
      <c r="BU92" s="158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</row>
    <row r="93" ht="12.75" customHeight="1">
      <c r="A93" s="1"/>
      <c r="B93" s="1"/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58"/>
      <c r="BN93" s="158"/>
      <c r="BO93" s="158"/>
      <c r="BP93" s="158"/>
      <c r="BQ93" s="158"/>
      <c r="BR93" s="158"/>
      <c r="BS93" s="158"/>
      <c r="BT93" s="158"/>
      <c r="BU93" s="158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</row>
    <row r="94" ht="12.75" customHeight="1">
      <c r="A94" s="1"/>
      <c r="B94" s="1"/>
      <c r="C94" s="158"/>
      <c r="D94" s="158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8"/>
      <c r="BD94" s="158"/>
      <c r="BE94" s="158"/>
      <c r="BF94" s="158"/>
      <c r="BG94" s="158"/>
      <c r="BH94" s="158"/>
      <c r="BI94" s="158"/>
      <c r="BJ94" s="158"/>
      <c r="BK94" s="158"/>
      <c r="BL94" s="158"/>
      <c r="BM94" s="158"/>
      <c r="BN94" s="158"/>
      <c r="BO94" s="158"/>
      <c r="BP94" s="158"/>
      <c r="BQ94" s="158"/>
      <c r="BR94" s="158"/>
      <c r="BS94" s="158"/>
      <c r="BT94" s="158"/>
      <c r="BU94" s="158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</row>
    <row r="95" ht="12.75" customHeight="1">
      <c r="A95" s="1"/>
      <c r="B95" s="1"/>
      <c r="C95" s="158"/>
      <c r="D95" s="158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  <c r="BM95" s="158"/>
      <c r="BN95" s="158"/>
      <c r="BO95" s="158"/>
      <c r="BP95" s="158"/>
      <c r="BQ95" s="158"/>
      <c r="BR95" s="158"/>
      <c r="BS95" s="158"/>
      <c r="BT95" s="158"/>
      <c r="BU95" s="158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</row>
    <row r="96" ht="12.75" customHeight="1">
      <c r="A96" s="1"/>
      <c r="B96" s="1"/>
      <c r="C96" s="158"/>
      <c r="D96" s="158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  <c r="BM96" s="158"/>
      <c r="BN96" s="158"/>
      <c r="BO96" s="158"/>
      <c r="BP96" s="158"/>
      <c r="BQ96" s="158"/>
      <c r="BR96" s="158"/>
      <c r="BS96" s="158"/>
      <c r="BT96" s="158"/>
      <c r="BU96" s="158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</row>
    <row r="97" ht="12.75" customHeight="1">
      <c r="A97" s="1"/>
      <c r="B97" s="1"/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  <c r="BM97" s="158"/>
      <c r="BN97" s="158"/>
      <c r="BO97" s="158"/>
      <c r="BP97" s="158"/>
      <c r="BQ97" s="158"/>
      <c r="BR97" s="158"/>
      <c r="BS97" s="158"/>
      <c r="BT97" s="158"/>
      <c r="BU97" s="158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</row>
    <row r="98" ht="12.75" customHeight="1">
      <c r="A98" s="1"/>
      <c r="B98" s="1"/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  <c r="BM98" s="158"/>
      <c r="BN98" s="158"/>
      <c r="BO98" s="158"/>
      <c r="BP98" s="158"/>
      <c r="BQ98" s="158"/>
      <c r="BR98" s="158"/>
      <c r="BS98" s="158"/>
      <c r="BT98" s="158"/>
      <c r="BU98" s="158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</row>
    <row r="99" ht="12.75" customHeight="1">
      <c r="A99" s="1"/>
      <c r="B99" s="1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  <c r="BM99" s="158"/>
      <c r="BN99" s="158"/>
      <c r="BO99" s="158"/>
      <c r="BP99" s="158"/>
      <c r="BQ99" s="158"/>
      <c r="BR99" s="158"/>
      <c r="BS99" s="158"/>
      <c r="BT99" s="158"/>
      <c r="BU99" s="158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</row>
    <row r="100" ht="12.75" customHeight="1">
      <c r="A100" s="1"/>
      <c r="B100" s="1"/>
      <c r="C100" s="158"/>
      <c r="D100" s="158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58"/>
      <c r="BD100" s="158"/>
      <c r="BE100" s="158"/>
      <c r="BF100" s="158"/>
      <c r="BG100" s="158"/>
      <c r="BH100" s="158"/>
      <c r="BI100" s="158"/>
      <c r="BJ100" s="158"/>
      <c r="BK100" s="158"/>
      <c r="BL100" s="158"/>
      <c r="BM100" s="158"/>
      <c r="BN100" s="158"/>
      <c r="BO100" s="158"/>
      <c r="BP100" s="158"/>
      <c r="BQ100" s="158"/>
      <c r="BR100" s="158"/>
      <c r="BS100" s="158"/>
      <c r="BT100" s="158"/>
      <c r="BU100" s="158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</row>
    <row r="101" ht="12.75" customHeight="1">
      <c r="A101" s="1"/>
      <c r="B101" s="1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58"/>
      <c r="BD101" s="158"/>
      <c r="BE101" s="158"/>
      <c r="BF101" s="158"/>
      <c r="BG101" s="158"/>
      <c r="BH101" s="158"/>
      <c r="BI101" s="158"/>
      <c r="BJ101" s="158"/>
      <c r="BK101" s="158"/>
      <c r="BL101" s="158"/>
      <c r="BM101" s="158"/>
      <c r="BN101" s="158"/>
      <c r="BO101" s="158"/>
      <c r="BP101" s="158"/>
      <c r="BQ101" s="158"/>
      <c r="BR101" s="158"/>
      <c r="BS101" s="158"/>
      <c r="BT101" s="158"/>
      <c r="BU101" s="158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</row>
    <row r="102" ht="12.75" customHeight="1">
      <c r="A102" s="1"/>
      <c r="B102" s="1"/>
      <c r="C102" s="158"/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58"/>
      <c r="BD102" s="158"/>
      <c r="BE102" s="158"/>
      <c r="BF102" s="158"/>
      <c r="BG102" s="158"/>
      <c r="BH102" s="158"/>
      <c r="BI102" s="158"/>
      <c r="BJ102" s="158"/>
      <c r="BK102" s="158"/>
      <c r="BL102" s="158"/>
      <c r="BM102" s="158"/>
      <c r="BN102" s="158"/>
      <c r="BO102" s="158"/>
      <c r="BP102" s="158"/>
      <c r="BQ102" s="158"/>
      <c r="BR102" s="158"/>
      <c r="BS102" s="158"/>
      <c r="BT102" s="158"/>
      <c r="BU102" s="158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</row>
    <row r="103" ht="12.75" customHeight="1">
      <c r="A103" s="1"/>
      <c r="B103" s="1"/>
      <c r="C103" s="158"/>
      <c r="D103" s="158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58"/>
      <c r="BD103" s="158"/>
      <c r="BE103" s="158"/>
      <c r="BF103" s="158"/>
      <c r="BG103" s="158"/>
      <c r="BH103" s="158"/>
      <c r="BI103" s="158"/>
      <c r="BJ103" s="158"/>
      <c r="BK103" s="158"/>
      <c r="BL103" s="158"/>
      <c r="BM103" s="158"/>
      <c r="BN103" s="158"/>
      <c r="BO103" s="158"/>
      <c r="BP103" s="158"/>
      <c r="BQ103" s="158"/>
      <c r="BR103" s="158"/>
      <c r="BS103" s="158"/>
      <c r="BT103" s="158"/>
      <c r="BU103" s="158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</row>
    <row r="104" ht="12.75" customHeight="1">
      <c r="A104" s="1"/>
      <c r="B104" s="1"/>
      <c r="C104" s="158"/>
      <c r="D104" s="158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  <c r="AA104" s="158"/>
      <c r="AB104" s="158"/>
      <c r="AC104" s="158"/>
      <c r="AD104" s="158"/>
      <c r="AE104" s="158"/>
      <c r="AF104" s="158"/>
      <c r="AG104" s="158"/>
      <c r="AH104" s="158"/>
      <c r="AI104" s="158"/>
      <c r="AJ104" s="158"/>
      <c r="AK104" s="158"/>
      <c r="AL104" s="158"/>
      <c r="AM104" s="158"/>
      <c r="AN104" s="158"/>
      <c r="AO104" s="158"/>
      <c r="AP104" s="158"/>
      <c r="AQ104" s="158"/>
      <c r="AR104" s="158"/>
      <c r="AS104" s="158"/>
      <c r="AT104" s="158"/>
      <c r="AU104" s="158"/>
      <c r="AV104" s="158"/>
      <c r="AW104" s="158"/>
      <c r="AX104" s="158"/>
      <c r="AY104" s="158"/>
      <c r="AZ104" s="158"/>
      <c r="BA104" s="158"/>
      <c r="BB104" s="158"/>
      <c r="BC104" s="158"/>
      <c r="BD104" s="158"/>
      <c r="BE104" s="158"/>
      <c r="BF104" s="158"/>
      <c r="BG104" s="158"/>
      <c r="BH104" s="158"/>
      <c r="BI104" s="158"/>
      <c r="BJ104" s="158"/>
      <c r="BK104" s="158"/>
      <c r="BL104" s="158"/>
      <c r="BM104" s="158"/>
      <c r="BN104" s="158"/>
      <c r="BO104" s="158"/>
      <c r="BP104" s="158"/>
      <c r="BQ104" s="158"/>
      <c r="BR104" s="158"/>
      <c r="BS104" s="158"/>
      <c r="BT104" s="158"/>
      <c r="BU104" s="158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</row>
    <row r="105" ht="12.75" customHeight="1">
      <c r="A105" s="1"/>
      <c r="B105" s="1"/>
      <c r="C105" s="158"/>
      <c r="D105" s="158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  <c r="BC105" s="158"/>
      <c r="BD105" s="158"/>
      <c r="BE105" s="158"/>
      <c r="BF105" s="158"/>
      <c r="BG105" s="158"/>
      <c r="BH105" s="158"/>
      <c r="BI105" s="158"/>
      <c r="BJ105" s="158"/>
      <c r="BK105" s="158"/>
      <c r="BL105" s="158"/>
      <c r="BM105" s="158"/>
      <c r="BN105" s="158"/>
      <c r="BO105" s="158"/>
      <c r="BP105" s="158"/>
      <c r="BQ105" s="158"/>
      <c r="BR105" s="158"/>
      <c r="BS105" s="158"/>
      <c r="BT105" s="158"/>
      <c r="BU105" s="158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</row>
    <row r="106" ht="12.75" customHeight="1">
      <c r="A106" s="1"/>
      <c r="B106" s="1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  <c r="BC106" s="158"/>
      <c r="BD106" s="158"/>
      <c r="BE106" s="158"/>
      <c r="BF106" s="158"/>
      <c r="BG106" s="158"/>
      <c r="BH106" s="158"/>
      <c r="BI106" s="158"/>
      <c r="BJ106" s="158"/>
      <c r="BK106" s="158"/>
      <c r="BL106" s="158"/>
      <c r="BM106" s="158"/>
      <c r="BN106" s="158"/>
      <c r="BO106" s="158"/>
      <c r="BP106" s="158"/>
      <c r="BQ106" s="158"/>
      <c r="BR106" s="158"/>
      <c r="BS106" s="158"/>
      <c r="BT106" s="158"/>
      <c r="BU106" s="158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</row>
    <row r="107" ht="12.75" customHeight="1">
      <c r="A107" s="1"/>
      <c r="B107" s="1"/>
      <c r="C107" s="158"/>
      <c r="D107" s="158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  <c r="BC107" s="158"/>
      <c r="BD107" s="158"/>
      <c r="BE107" s="158"/>
      <c r="BF107" s="158"/>
      <c r="BG107" s="158"/>
      <c r="BH107" s="158"/>
      <c r="BI107" s="158"/>
      <c r="BJ107" s="158"/>
      <c r="BK107" s="158"/>
      <c r="BL107" s="158"/>
      <c r="BM107" s="158"/>
      <c r="BN107" s="158"/>
      <c r="BO107" s="158"/>
      <c r="BP107" s="158"/>
      <c r="BQ107" s="158"/>
      <c r="BR107" s="158"/>
      <c r="BS107" s="158"/>
      <c r="BT107" s="158"/>
      <c r="BU107" s="158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</row>
    <row r="108" ht="12.75" customHeight="1">
      <c r="A108" s="1"/>
      <c r="B108" s="1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  <c r="BC108" s="158"/>
      <c r="BD108" s="158"/>
      <c r="BE108" s="158"/>
      <c r="BF108" s="158"/>
      <c r="BG108" s="158"/>
      <c r="BH108" s="158"/>
      <c r="BI108" s="158"/>
      <c r="BJ108" s="158"/>
      <c r="BK108" s="158"/>
      <c r="BL108" s="158"/>
      <c r="BM108" s="158"/>
      <c r="BN108" s="158"/>
      <c r="BO108" s="158"/>
      <c r="BP108" s="158"/>
      <c r="BQ108" s="158"/>
      <c r="BR108" s="158"/>
      <c r="BS108" s="158"/>
      <c r="BT108" s="158"/>
      <c r="BU108" s="158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</row>
    <row r="109" ht="12.75" customHeight="1">
      <c r="A109" s="1"/>
      <c r="B109" s="1"/>
      <c r="C109" s="158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  <c r="BC109" s="158"/>
      <c r="BD109" s="158"/>
      <c r="BE109" s="158"/>
      <c r="BF109" s="158"/>
      <c r="BG109" s="158"/>
      <c r="BH109" s="158"/>
      <c r="BI109" s="158"/>
      <c r="BJ109" s="158"/>
      <c r="BK109" s="158"/>
      <c r="BL109" s="158"/>
      <c r="BM109" s="158"/>
      <c r="BN109" s="158"/>
      <c r="BO109" s="158"/>
      <c r="BP109" s="158"/>
      <c r="BQ109" s="158"/>
      <c r="BR109" s="158"/>
      <c r="BS109" s="158"/>
      <c r="BT109" s="158"/>
      <c r="BU109" s="158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</row>
    <row r="110" ht="12.75" customHeight="1">
      <c r="A110" s="1"/>
      <c r="B110" s="1"/>
      <c r="C110" s="158"/>
      <c r="D110" s="158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  <c r="AA110" s="158"/>
      <c r="AB110" s="158"/>
      <c r="AC110" s="158"/>
      <c r="AD110" s="158"/>
      <c r="AE110" s="158"/>
      <c r="AF110" s="158"/>
      <c r="AG110" s="158"/>
      <c r="AH110" s="158"/>
      <c r="AI110" s="158"/>
      <c r="AJ110" s="158"/>
      <c r="AK110" s="158"/>
      <c r="AL110" s="158"/>
      <c r="AM110" s="158"/>
      <c r="AN110" s="158"/>
      <c r="AO110" s="158"/>
      <c r="AP110" s="158"/>
      <c r="AQ110" s="158"/>
      <c r="AR110" s="158"/>
      <c r="AS110" s="158"/>
      <c r="AT110" s="158"/>
      <c r="AU110" s="158"/>
      <c r="AV110" s="158"/>
      <c r="AW110" s="158"/>
      <c r="AX110" s="158"/>
      <c r="AY110" s="158"/>
      <c r="AZ110" s="158"/>
      <c r="BA110" s="158"/>
      <c r="BB110" s="158"/>
      <c r="BC110" s="158"/>
      <c r="BD110" s="158"/>
      <c r="BE110" s="158"/>
      <c r="BF110" s="158"/>
      <c r="BG110" s="158"/>
      <c r="BH110" s="158"/>
      <c r="BI110" s="158"/>
      <c r="BJ110" s="158"/>
      <c r="BK110" s="158"/>
      <c r="BL110" s="158"/>
      <c r="BM110" s="158"/>
      <c r="BN110" s="158"/>
      <c r="BO110" s="158"/>
      <c r="BP110" s="158"/>
      <c r="BQ110" s="158"/>
      <c r="BR110" s="158"/>
      <c r="BS110" s="158"/>
      <c r="BT110" s="158"/>
      <c r="BU110" s="158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</row>
    <row r="111" ht="12.75" customHeight="1">
      <c r="A111" s="1"/>
      <c r="B111" s="1"/>
      <c r="C111" s="158"/>
      <c r="D111" s="158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  <c r="AA111" s="158"/>
      <c r="AB111" s="158"/>
      <c r="AC111" s="158"/>
      <c r="AD111" s="158"/>
      <c r="AE111" s="158"/>
      <c r="AF111" s="158"/>
      <c r="AG111" s="158"/>
      <c r="AH111" s="158"/>
      <c r="AI111" s="158"/>
      <c r="AJ111" s="158"/>
      <c r="AK111" s="158"/>
      <c r="AL111" s="158"/>
      <c r="AM111" s="158"/>
      <c r="AN111" s="158"/>
      <c r="AO111" s="158"/>
      <c r="AP111" s="158"/>
      <c r="AQ111" s="158"/>
      <c r="AR111" s="158"/>
      <c r="AS111" s="158"/>
      <c r="AT111" s="158"/>
      <c r="AU111" s="158"/>
      <c r="AV111" s="158"/>
      <c r="AW111" s="158"/>
      <c r="AX111" s="158"/>
      <c r="AY111" s="158"/>
      <c r="AZ111" s="158"/>
      <c r="BA111" s="158"/>
      <c r="BB111" s="158"/>
      <c r="BC111" s="158"/>
      <c r="BD111" s="158"/>
      <c r="BE111" s="158"/>
      <c r="BF111" s="158"/>
      <c r="BG111" s="158"/>
      <c r="BH111" s="158"/>
      <c r="BI111" s="158"/>
      <c r="BJ111" s="158"/>
      <c r="BK111" s="158"/>
      <c r="BL111" s="158"/>
      <c r="BM111" s="158"/>
      <c r="BN111" s="158"/>
      <c r="BO111" s="158"/>
      <c r="BP111" s="158"/>
      <c r="BQ111" s="158"/>
      <c r="BR111" s="158"/>
      <c r="BS111" s="158"/>
      <c r="BT111" s="158"/>
      <c r="BU111" s="158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</row>
    <row r="112" ht="12.75" customHeight="1">
      <c r="A112" s="1"/>
      <c r="B112" s="1"/>
      <c r="C112" s="158"/>
      <c r="D112" s="158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  <c r="AA112" s="158"/>
      <c r="AB112" s="158"/>
      <c r="AC112" s="158"/>
      <c r="AD112" s="158"/>
      <c r="AE112" s="158"/>
      <c r="AF112" s="158"/>
      <c r="AG112" s="158"/>
      <c r="AH112" s="158"/>
      <c r="AI112" s="158"/>
      <c r="AJ112" s="158"/>
      <c r="AK112" s="158"/>
      <c r="AL112" s="158"/>
      <c r="AM112" s="158"/>
      <c r="AN112" s="158"/>
      <c r="AO112" s="158"/>
      <c r="AP112" s="158"/>
      <c r="AQ112" s="158"/>
      <c r="AR112" s="158"/>
      <c r="AS112" s="158"/>
      <c r="AT112" s="158"/>
      <c r="AU112" s="158"/>
      <c r="AV112" s="158"/>
      <c r="AW112" s="158"/>
      <c r="AX112" s="158"/>
      <c r="AY112" s="158"/>
      <c r="AZ112" s="158"/>
      <c r="BA112" s="158"/>
      <c r="BB112" s="158"/>
      <c r="BC112" s="158"/>
      <c r="BD112" s="158"/>
      <c r="BE112" s="158"/>
      <c r="BF112" s="158"/>
      <c r="BG112" s="158"/>
      <c r="BH112" s="158"/>
      <c r="BI112" s="158"/>
      <c r="BJ112" s="158"/>
      <c r="BK112" s="158"/>
      <c r="BL112" s="158"/>
      <c r="BM112" s="158"/>
      <c r="BN112" s="158"/>
      <c r="BO112" s="158"/>
      <c r="BP112" s="158"/>
      <c r="BQ112" s="158"/>
      <c r="BR112" s="158"/>
      <c r="BS112" s="158"/>
      <c r="BT112" s="158"/>
      <c r="BU112" s="158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</row>
    <row r="113" ht="12.75" customHeight="1">
      <c r="A113" s="1"/>
      <c r="B113" s="1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  <c r="AA113" s="158"/>
      <c r="AB113" s="158"/>
      <c r="AC113" s="158"/>
      <c r="AD113" s="158"/>
      <c r="AE113" s="158"/>
      <c r="AF113" s="158"/>
      <c r="AG113" s="158"/>
      <c r="AH113" s="158"/>
      <c r="AI113" s="158"/>
      <c r="AJ113" s="158"/>
      <c r="AK113" s="158"/>
      <c r="AL113" s="158"/>
      <c r="AM113" s="158"/>
      <c r="AN113" s="158"/>
      <c r="AO113" s="158"/>
      <c r="AP113" s="158"/>
      <c r="AQ113" s="158"/>
      <c r="AR113" s="158"/>
      <c r="AS113" s="158"/>
      <c r="AT113" s="158"/>
      <c r="AU113" s="158"/>
      <c r="AV113" s="158"/>
      <c r="AW113" s="158"/>
      <c r="AX113" s="158"/>
      <c r="AY113" s="158"/>
      <c r="AZ113" s="158"/>
      <c r="BA113" s="158"/>
      <c r="BB113" s="158"/>
      <c r="BC113" s="158"/>
      <c r="BD113" s="158"/>
      <c r="BE113" s="158"/>
      <c r="BF113" s="158"/>
      <c r="BG113" s="158"/>
      <c r="BH113" s="158"/>
      <c r="BI113" s="158"/>
      <c r="BJ113" s="158"/>
      <c r="BK113" s="158"/>
      <c r="BL113" s="158"/>
      <c r="BM113" s="158"/>
      <c r="BN113" s="158"/>
      <c r="BO113" s="158"/>
      <c r="BP113" s="158"/>
      <c r="BQ113" s="158"/>
      <c r="BR113" s="158"/>
      <c r="BS113" s="158"/>
      <c r="BT113" s="158"/>
      <c r="BU113" s="158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</row>
    <row r="114" ht="12.75" customHeight="1">
      <c r="A114" s="1"/>
      <c r="B114" s="1"/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  <c r="AA114" s="158"/>
      <c r="AB114" s="158"/>
      <c r="AC114" s="158"/>
      <c r="AD114" s="158"/>
      <c r="AE114" s="158"/>
      <c r="AF114" s="158"/>
      <c r="AG114" s="158"/>
      <c r="AH114" s="158"/>
      <c r="AI114" s="158"/>
      <c r="AJ114" s="158"/>
      <c r="AK114" s="158"/>
      <c r="AL114" s="158"/>
      <c r="AM114" s="158"/>
      <c r="AN114" s="158"/>
      <c r="AO114" s="158"/>
      <c r="AP114" s="158"/>
      <c r="AQ114" s="158"/>
      <c r="AR114" s="158"/>
      <c r="AS114" s="158"/>
      <c r="AT114" s="158"/>
      <c r="AU114" s="158"/>
      <c r="AV114" s="158"/>
      <c r="AW114" s="158"/>
      <c r="AX114" s="158"/>
      <c r="AY114" s="158"/>
      <c r="AZ114" s="158"/>
      <c r="BA114" s="158"/>
      <c r="BB114" s="158"/>
      <c r="BC114" s="158"/>
      <c r="BD114" s="158"/>
      <c r="BE114" s="158"/>
      <c r="BF114" s="158"/>
      <c r="BG114" s="158"/>
      <c r="BH114" s="158"/>
      <c r="BI114" s="158"/>
      <c r="BJ114" s="158"/>
      <c r="BK114" s="158"/>
      <c r="BL114" s="158"/>
      <c r="BM114" s="158"/>
      <c r="BN114" s="158"/>
      <c r="BO114" s="158"/>
      <c r="BP114" s="158"/>
      <c r="BQ114" s="158"/>
      <c r="BR114" s="158"/>
      <c r="BS114" s="158"/>
      <c r="BT114" s="158"/>
      <c r="BU114" s="158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</row>
    <row r="115" ht="12.75" customHeight="1">
      <c r="A115" s="1"/>
      <c r="B115" s="1"/>
      <c r="C115" s="158"/>
      <c r="D115" s="158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  <c r="AA115" s="158"/>
      <c r="AB115" s="158"/>
      <c r="AC115" s="158"/>
      <c r="AD115" s="158"/>
      <c r="AE115" s="158"/>
      <c r="AF115" s="158"/>
      <c r="AG115" s="158"/>
      <c r="AH115" s="158"/>
      <c r="AI115" s="158"/>
      <c r="AJ115" s="158"/>
      <c r="AK115" s="158"/>
      <c r="AL115" s="158"/>
      <c r="AM115" s="158"/>
      <c r="AN115" s="158"/>
      <c r="AO115" s="158"/>
      <c r="AP115" s="158"/>
      <c r="AQ115" s="158"/>
      <c r="AR115" s="158"/>
      <c r="AS115" s="158"/>
      <c r="AT115" s="158"/>
      <c r="AU115" s="158"/>
      <c r="AV115" s="158"/>
      <c r="AW115" s="158"/>
      <c r="AX115" s="158"/>
      <c r="AY115" s="158"/>
      <c r="AZ115" s="158"/>
      <c r="BA115" s="158"/>
      <c r="BB115" s="158"/>
      <c r="BC115" s="158"/>
      <c r="BD115" s="158"/>
      <c r="BE115" s="158"/>
      <c r="BF115" s="158"/>
      <c r="BG115" s="158"/>
      <c r="BH115" s="158"/>
      <c r="BI115" s="158"/>
      <c r="BJ115" s="158"/>
      <c r="BK115" s="158"/>
      <c r="BL115" s="158"/>
      <c r="BM115" s="158"/>
      <c r="BN115" s="158"/>
      <c r="BO115" s="158"/>
      <c r="BP115" s="158"/>
      <c r="BQ115" s="158"/>
      <c r="BR115" s="158"/>
      <c r="BS115" s="158"/>
      <c r="BT115" s="158"/>
      <c r="BU115" s="158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</row>
    <row r="116" ht="12.75" customHeight="1">
      <c r="A116" s="1"/>
      <c r="B116" s="1"/>
      <c r="C116" s="158"/>
      <c r="D116" s="158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  <c r="AA116" s="158"/>
      <c r="AB116" s="158"/>
      <c r="AC116" s="158"/>
      <c r="AD116" s="158"/>
      <c r="AE116" s="158"/>
      <c r="AF116" s="158"/>
      <c r="AG116" s="158"/>
      <c r="AH116" s="158"/>
      <c r="AI116" s="158"/>
      <c r="AJ116" s="158"/>
      <c r="AK116" s="158"/>
      <c r="AL116" s="158"/>
      <c r="AM116" s="158"/>
      <c r="AN116" s="158"/>
      <c r="AO116" s="158"/>
      <c r="AP116" s="158"/>
      <c r="AQ116" s="158"/>
      <c r="AR116" s="158"/>
      <c r="AS116" s="158"/>
      <c r="AT116" s="158"/>
      <c r="AU116" s="158"/>
      <c r="AV116" s="158"/>
      <c r="AW116" s="158"/>
      <c r="AX116" s="158"/>
      <c r="AY116" s="158"/>
      <c r="AZ116" s="158"/>
      <c r="BA116" s="158"/>
      <c r="BB116" s="158"/>
      <c r="BC116" s="158"/>
      <c r="BD116" s="158"/>
      <c r="BE116" s="158"/>
      <c r="BF116" s="158"/>
      <c r="BG116" s="158"/>
      <c r="BH116" s="158"/>
      <c r="BI116" s="158"/>
      <c r="BJ116" s="158"/>
      <c r="BK116" s="158"/>
      <c r="BL116" s="158"/>
      <c r="BM116" s="158"/>
      <c r="BN116" s="158"/>
      <c r="BO116" s="158"/>
      <c r="BP116" s="158"/>
      <c r="BQ116" s="158"/>
      <c r="BR116" s="158"/>
      <c r="BS116" s="158"/>
      <c r="BT116" s="158"/>
      <c r="BU116" s="158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</row>
    <row r="117" ht="12.75" customHeight="1">
      <c r="A117" s="1"/>
      <c r="B117" s="1"/>
      <c r="C117" s="158"/>
      <c r="D117" s="158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  <c r="AA117" s="158"/>
      <c r="AB117" s="158"/>
      <c r="AC117" s="158"/>
      <c r="AD117" s="158"/>
      <c r="AE117" s="158"/>
      <c r="AF117" s="158"/>
      <c r="AG117" s="158"/>
      <c r="AH117" s="158"/>
      <c r="AI117" s="158"/>
      <c r="AJ117" s="158"/>
      <c r="AK117" s="158"/>
      <c r="AL117" s="158"/>
      <c r="AM117" s="158"/>
      <c r="AN117" s="158"/>
      <c r="AO117" s="158"/>
      <c r="AP117" s="158"/>
      <c r="AQ117" s="158"/>
      <c r="AR117" s="158"/>
      <c r="AS117" s="158"/>
      <c r="AT117" s="158"/>
      <c r="AU117" s="158"/>
      <c r="AV117" s="158"/>
      <c r="AW117" s="158"/>
      <c r="AX117" s="158"/>
      <c r="AY117" s="158"/>
      <c r="AZ117" s="158"/>
      <c r="BA117" s="158"/>
      <c r="BB117" s="158"/>
      <c r="BC117" s="158"/>
      <c r="BD117" s="158"/>
      <c r="BE117" s="158"/>
      <c r="BF117" s="158"/>
      <c r="BG117" s="158"/>
      <c r="BH117" s="158"/>
      <c r="BI117" s="158"/>
      <c r="BJ117" s="158"/>
      <c r="BK117" s="158"/>
      <c r="BL117" s="158"/>
      <c r="BM117" s="158"/>
      <c r="BN117" s="158"/>
      <c r="BO117" s="158"/>
      <c r="BP117" s="158"/>
      <c r="BQ117" s="158"/>
      <c r="BR117" s="158"/>
      <c r="BS117" s="158"/>
      <c r="BT117" s="158"/>
      <c r="BU117" s="158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</row>
    <row r="118" ht="12.75" customHeight="1">
      <c r="A118" s="1"/>
      <c r="B118" s="1"/>
      <c r="C118" s="158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  <c r="AA118" s="158"/>
      <c r="AB118" s="158"/>
      <c r="AC118" s="158"/>
      <c r="AD118" s="158"/>
      <c r="AE118" s="158"/>
      <c r="AF118" s="158"/>
      <c r="AG118" s="158"/>
      <c r="AH118" s="158"/>
      <c r="AI118" s="158"/>
      <c r="AJ118" s="158"/>
      <c r="AK118" s="158"/>
      <c r="AL118" s="158"/>
      <c r="AM118" s="158"/>
      <c r="AN118" s="158"/>
      <c r="AO118" s="158"/>
      <c r="AP118" s="158"/>
      <c r="AQ118" s="158"/>
      <c r="AR118" s="158"/>
      <c r="AS118" s="158"/>
      <c r="AT118" s="158"/>
      <c r="AU118" s="158"/>
      <c r="AV118" s="158"/>
      <c r="AW118" s="158"/>
      <c r="AX118" s="158"/>
      <c r="AY118" s="158"/>
      <c r="AZ118" s="158"/>
      <c r="BA118" s="158"/>
      <c r="BB118" s="158"/>
      <c r="BC118" s="158"/>
      <c r="BD118" s="158"/>
      <c r="BE118" s="158"/>
      <c r="BF118" s="158"/>
      <c r="BG118" s="158"/>
      <c r="BH118" s="158"/>
      <c r="BI118" s="158"/>
      <c r="BJ118" s="158"/>
      <c r="BK118" s="158"/>
      <c r="BL118" s="158"/>
      <c r="BM118" s="158"/>
      <c r="BN118" s="158"/>
      <c r="BO118" s="158"/>
      <c r="BP118" s="158"/>
      <c r="BQ118" s="158"/>
      <c r="BR118" s="158"/>
      <c r="BS118" s="158"/>
      <c r="BT118" s="158"/>
      <c r="BU118" s="158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</row>
    <row r="119" ht="12.75" customHeight="1">
      <c r="A119" s="1"/>
      <c r="B119" s="1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  <c r="AA119" s="158"/>
      <c r="AB119" s="158"/>
      <c r="AC119" s="158"/>
      <c r="AD119" s="158"/>
      <c r="AE119" s="158"/>
      <c r="AF119" s="158"/>
      <c r="AG119" s="158"/>
      <c r="AH119" s="158"/>
      <c r="AI119" s="158"/>
      <c r="AJ119" s="158"/>
      <c r="AK119" s="158"/>
      <c r="AL119" s="158"/>
      <c r="AM119" s="158"/>
      <c r="AN119" s="158"/>
      <c r="AO119" s="158"/>
      <c r="AP119" s="158"/>
      <c r="AQ119" s="158"/>
      <c r="AR119" s="158"/>
      <c r="AS119" s="158"/>
      <c r="AT119" s="158"/>
      <c r="AU119" s="158"/>
      <c r="AV119" s="158"/>
      <c r="AW119" s="158"/>
      <c r="AX119" s="158"/>
      <c r="AY119" s="158"/>
      <c r="AZ119" s="158"/>
      <c r="BA119" s="158"/>
      <c r="BB119" s="158"/>
      <c r="BC119" s="158"/>
      <c r="BD119" s="158"/>
      <c r="BE119" s="158"/>
      <c r="BF119" s="158"/>
      <c r="BG119" s="158"/>
      <c r="BH119" s="158"/>
      <c r="BI119" s="158"/>
      <c r="BJ119" s="158"/>
      <c r="BK119" s="158"/>
      <c r="BL119" s="158"/>
      <c r="BM119" s="158"/>
      <c r="BN119" s="158"/>
      <c r="BO119" s="158"/>
      <c r="BP119" s="158"/>
      <c r="BQ119" s="158"/>
      <c r="BR119" s="158"/>
      <c r="BS119" s="158"/>
      <c r="BT119" s="158"/>
      <c r="BU119" s="158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</row>
    <row r="120" ht="12.75" customHeight="1">
      <c r="A120" s="1"/>
      <c r="B120" s="1"/>
      <c r="C120" s="158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  <c r="AA120" s="158"/>
      <c r="AB120" s="158"/>
      <c r="AC120" s="158"/>
      <c r="AD120" s="158"/>
      <c r="AE120" s="158"/>
      <c r="AF120" s="158"/>
      <c r="AG120" s="158"/>
      <c r="AH120" s="158"/>
      <c r="AI120" s="158"/>
      <c r="AJ120" s="158"/>
      <c r="AK120" s="158"/>
      <c r="AL120" s="158"/>
      <c r="AM120" s="158"/>
      <c r="AN120" s="158"/>
      <c r="AO120" s="158"/>
      <c r="AP120" s="158"/>
      <c r="AQ120" s="158"/>
      <c r="AR120" s="158"/>
      <c r="AS120" s="158"/>
      <c r="AT120" s="158"/>
      <c r="AU120" s="158"/>
      <c r="AV120" s="158"/>
      <c r="AW120" s="158"/>
      <c r="AX120" s="158"/>
      <c r="AY120" s="158"/>
      <c r="AZ120" s="158"/>
      <c r="BA120" s="158"/>
      <c r="BB120" s="158"/>
      <c r="BC120" s="158"/>
      <c r="BD120" s="158"/>
      <c r="BE120" s="158"/>
      <c r="BF120" s="158"/>
      <c r="BG120" s="158"/>
      <c r="BH120" s="158"/>
      <c r="BI120" s="158"/>
      <c r="BJ120" s="158"/>
      <c r="BK120" s="158"/>
      <c r="BL120" s="158"/>
      <c r="BM120" s="158"/>
      <c r="BN120" s="158"/>
      <c r="BO120" s="158"/>
      <c r="BP120" s="158"/>
      <c r="BQ120" s="158"/>
      <c r="BR120" s="158"/>
      <c r="BS120" s="158"/>
      <c r="BT120" s="158"/>
      <c r="BU120" s="158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</row>
    <row r="121" ht="12.75" customHeight="1">
      <c r="A121" s="1"/>
      <c r="B121" s="1"/>
      <c r="C121" s="158"/>
      <c r="D121" s="158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  <c r="AA121" s="158"/>
      <c r="AB121" s="158"/>
      <c r="AC121" s="158"/>
      <c r="AD121" s="158"/>
      <c r="AE121" s="158"/>
      <c r="AF121" s="158"/>
      <c r="AG121" s="158"/>
      <c r="AH121" s="158"/>
      <c r="AI121" s="158"/>
      <c r="AJ121" s="158"/>
      <c r="AK121" s="158"/>
      <c r="AL121" s="158"/>
      <c r="AM121" s="158"/>
      <c r="AN121" s="158"/>
      <c r="AO121" s="158"/>
      <c r="AP121" s="158"/>
      <c r="AQ121" s="158"/>
      <c r="AR121" s="158"/>
      <c r="AS121" s="158"/>
      <c r="AT121" s="158"/>
      <c r="AU121" s="158"/>
      <c r="AV121" s="158"/>
      <c r="AW121" s="158"/>
      <c r="AX121" s="158"/>
      <c r="AY121" s="158"/>
      <c r="AZ121" s="158"/>
      <c r="BA121" s="158"/>
      <c r="BB121" s="158"/>
      <c r="BC121" s="158"/>
      <c r="BD121" s="158"/>
      <c r="BE121" s="158"/>
      <c r="BF121" s="158"/>
      <c r="BG121" s="158"/>
      <c r="BH121" s="158"/>
      <c r="BI121" s="158"/>
      <c r="BJ121" s="158"/>
      <c r="BK121" s="158"/>
      <c r="BL121" s="158"/>
      <c r="BM121" s="158"/>
      <c r="BN121" s="158"/>
      <c r="BO121" s="158"/>
      <c r="BP121" s="158"/>
      <c r="BQ121" s="158"/>
      <c r="BR121" s="158"/>
      <c r="BS121" s="158"/>
      <c r="BT121" s="158"/>
      <c r="BU121" s="158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</row>
    <row r="122" ht="12.75" customHeight="1">
      <c r="A122" s="1"/>
      <c r="B122" s="1"/>
      <c r="C122" s="158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  <c r="AA122" s="158"/>
      <c r="AB122" s="158"/>
      <c r="AC122" s="158"/>
      <c r="AD122" s="158"/>
      <c r="AE122" s="158"/>
      <c r="AF122" s="158"/>
      <c r="AG122" s="158"/>
      <c r="AH122" s="158"/>
      <c r="AI122" s="158"/>
      <c r="AJ122" s="158"/>
      <c r="AK122" s="158"/>
      <c r="AL122" s="158"/>
      <c r="AM122" s="158"/>
      <c r="AN122" s="158"/>
      <c r="AO122" s="158"/>
      <c r="AP122" s="158"/>
      <c r="AQ122" s="158"/>
      <c r="AR122" s="158"/>
      <c r="AS122" s="158"/>
      <c r="AT122" s="158"/>
      <c r="AU122" s="158"/>
      <c r="AV122" s="158"/>
      <c r="AW122" s="158"/>
      <c r="AX122" s="158"/>
      <c r="AY122" s="158"/>
      <c r="AZ122" s="158"/>
      <c r="BA122" s="158"/>
      <c r="BB122" s="158"/>
      <c r="BC122" s="158"/>
      <c r="BD122" s="158"/>
      <c r="BE122" s="158"/>
      <c r="BF122" s="158"/>
      <c r="BG122" s="158"/>
      <c r="BH122" s="158"/>
      <c r="BI122" s="158"/>
      <c r="BJ122" s="158"/>
      <c r="BK122" s="158"/>
      <c r="BL122" s="158"/>
      <c r="BM122" s="158"/>
      <c r="BN122" s="158"/>
      <c r="BO122" s="158"/>
      <c r="BP122" s="158"/>
      <c r="BQ122" s="158"/>
      <c r="BR122" s="158"/>
      <c r="BS122" s="158"/>
      <c r="BT122" s="158"/>
      <c r="BU122" s="158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</row>
    <row r="123" ht="12.75" customHeight="1">
      <c r="A123" s="1"/>
      <c r="B123" s="1"/>
      <c r="C123" s="158"/>
      <c r="D123" s="158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  <c r="AA123" s="158"/>
      <c r="AB123" s="158"/>
      <c r="AC123" s="158"/>
      <c r="AD123" s="158"/>
      <c r="AE123" s="158"/>
      <c r="AF123" s="158"/>
      <c r="AG123" s="158"/>
      <c r="AH123" s="158"/>
      <c r="AI123" s="158"/>
      <c r="AJ123" s="158"/>
      <c r="AK123" s="158"/>
      <c r="AL123" s="158"/>
      <c r="AM123" s="158"/>
      <c r="AN123" s="158"/>
      <c r="AO123" s="158"/>
      <c r="AP123" s="158"/>
      <c r="AQ123" s="158"/>
      <c r="AR123" s="158"/>
      <c r="AS123" s="158"/>
      <c r="AT123" s="158"/>
      <c r="AU123" s="158"/>
      <c r="AV123" s="158"/>
      <c r="AW123" s="158"/>
      <c r="AX123" s="158"/>
      <c r="AY123" s="158"/>
      <c r="AZ123" s="158"/>
      <c r="BA123" s="158"/>
      <c r="BB123" s="158"/>
      <c r="BC123" s="158"/>
      <c r="BD123" s="158"/>
      <c r="BE123" s="158"/>
      <c r="BF123" s="158"/>
      <c r="BG123" s="158"/>
      <c r="BH123" s="158"/>
      <c r="BI123" s="158"/>
      <c r="BJ123" s="158"/>
      <c r="BK123" s="158"/>
      <c r="BL123" s="158"/>
      <c r="BM123" s="158"/>
      <c r="BN123" s="158"/>
      <c r="BO123" s="158"/>
      <c r="BP123" s="158"/>
      <c r="BQ123" s="158"/>
      <c r="BR123" s="158"/>
      <c r="BS123" s="158"/>
      <c r="BT123" s="158"/>
      <c r="BU123" s="158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</row>
    <row r="124" ht="12.75" customHeight="1">
      <c r="A124" s="1"/>
      <c r="B124" s="1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  <c r="AA124" s="158"/>
      <c r="AB124" s="158"/>
      <c r="AC124" s="158"/>
      <c r="AD124" s="158"/>
      <c r="AE124" s="158"/>
      <c r="AF124" s="158"/>
      <c r="AG124" s="158"/>
      <c r="AH124" s="158"/>
      <c r="AI124" s="158"/>
      <c r="AJ124" s="158"/>
      <c r="AK124" s="158"/>
      <c r="AL124" s="158"/>
      <c r="AM124" s="158"/>
      <c r="AN124" s="158"/>
      <c r="AO124" s="158"/>
      <c r="AP124" s="158"/>
      <c r="AQ124" s="158"/>
      <c r="AR124" s="158"/>
      <c r="AS124" s="158"/>
      <c r="AT124" s="158"/>
      <c r="AU124" s="158"/>
      <c r="AV124" s="158"/>
      <c r="AW124" s="158"/>
      <c r="AX124" s="158"/>
      <c r="AY124" s="158"/>
      <c r="AZ124" s="158"/>
      <c r="BA124" s="158"/>
      <c r="BB124" s="158"/>
      <c r="BC124" s="158"/>
      <c r="BD124" s="158"/>
      <c r="BE124" s="158"/>
      <c r="BF124" s="158"/>
      <c r="BG124" s="158"/>
      <c r="BH124" s="158"/>
      <c r="BI124" s="158"/>
      <c r="BJ124" s="158"/>
      <c r="BK124" s="158"/>
      <c r="BL124" s="158"/>
      <c r="BM124" s="158"/>
      <c r="BN124" s="158"/>
      <c r="BO124" s="158"/>
      <c r="BP124" s="158"/>
      <c r="BQ124" s="158"/>
      <c r="BR124" s="158"/>
      <c r="BS124" s="158"/>
      <c r="BT124" s="158"/>
      <c r="BU124" s="158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</row>
    <row r="125" ht="12.75" customHeight="1">
      <c r="A125" s="1"/>
      <c r="B125" s="1"/>
      <c r="C125" s="158"/>
      <c r="D125" s="158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  <c r="AA125" s="158"/>
      <c r="AB125" s="158"/>
      <c r="AC125" s="158"/>
      <c r="AD125" s="158"/>
      <c r="AE125" s="158"/>
      <c r="AF125" s="158"/>
      <c r="AG125" s="158"/>
      <c r="AH125" s="158"/>
      <c r="AI125" s="158"/>
      <c r="AJ125" s="158"/>
      <c r="AK125" s="158"/>
      <c r="AL125" s="158"/>
      <c r="AM125" s="158"/>
      <c r="AN125" s="158"/>
      <c r="AO125" s="158"/>
      <c r="AP125" s="158"/>
      <c r="AQ125" s="158"/>
      <c r="AR125" s="158"/>
      <c r="AS125" s="158"/>
      <c r="AT125" s="158"/>
      <c r="AU125" s="158"/>
      <c r="AV125" s="158"/>
      <c r="AW125" s="158"/>
      <c r="AX125" s="158"/>
      <c r="AY125" s="158"/>
      <c r="AZ125" s="158"/>
      <c r="BA125" s="158"/>
      <c r="BB125" s="158"/>
      <c r="BC125" s="158"/>
      <c r="BD125" s="158"/>
      <c r="BE125" s="158"/>
      <c r="BF125" s="158"/>
      <c r="BG125" s="158"/>
      <c r="BH125" s="158"/>
      <c r="BI125" s="158"/>
      <c r="BJ125" s="158"/>
      <c r="BK125" s="158"/>
      <c r="BL125" s="158"/>
      <c r="BM125" s="158"/>
      <c r="BN125" s="158"/>
      <c r="BO125" s="158"/>
      <c r="BP125" s="158"/>
      <c r="BQ125" s="158"/>
      <c r="BR125" s="158"/>
      <c r="BS125" s="158"/>
      <c r="BT125" s="158"/>
      <c r="BU125" s="158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</row>
    <row r="126" ht="12.75" customHeight="1">
      <c r="A126" s="1"/>
      <c r="B126" s="1"/>
      <c r="C126" s="158"/>
      <c r="D126" s="158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  <c r="AA126" s="158"/>
      <c r="AB126" s="158"/>
      <c r="AC126" s="158"/>
      <c r="AD126" s="158"/>
      <c r="AE126" s="158"/>
      <c r="AF126" s="158"/>
      <c r="AG126" s="158"/>
      <c r="AH126" s="158"/>
      <c r="AI126" s="158"/>
      <c r="AJ126" s="158"/>
      <c r="AK126" s="158"/>
      <c r="AL126" s="158"/>
      <c r="AM126" s="158"/>
      <c r="AN126" s="158"/>
      <c r="AO126" s="158"/>
      <c r="AP126" s="158"/>
      <c r="AQ126" s="158"/>
      <c r="AR126" s="158"/>
      <c r="AS126" s="158"/>
      <c r="AT126" s="158"/>
      <c r="AU126" s="158"/>
      <c r="AV126" s="158"/>
      <c r="AW126" s="158"/>
      <c r="AX126" s="158"/>
      <c r="AY126" s="158"/>
      <c r="AZ126" s="158"/>
      <c r="BA126" s="158"/>
      <c r="BB126" s="158"/>
      <c r="BC126" s="158"/>
      <c r="BD126" s="158"/>
      <c r="BE126" s="158"/>
      <c r="BF126" s="158"/>
      <c r="BG126" s="158"/>
      <c r="BH126" s="158"/>
      <c r="BI126" s="158"/>
      <c r="BJ126" s="158"/>
      <c r="BK126" s="158"/>
      <c r="BL126" s="158"/>
      <c r="BM126" s="158"/>
      <c r="BN126" s="158"/>
      <c r="BO126" s="158"/>
      <c r="BP126" s="158"/>
      <c r="BQ126" s="158"/>
      <c r="BR126" s="158"/>
      <c r="BS126" s="158"/>
      <c r="BT126" s="158"/>
      <c r="BU126" s="158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</row>
    <row r="127" ht="12.75" customHeight="1">
      <c r="A127" s="1"/>
      <c r="B127" s="1"/>
      <c r="C127" s="158"/>
      <c r="D127" s="158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  <c r="AA127" s="158"/>
      <c r="AB127" s="158"/>
      <c r="AC127" s="158"/>
      <c r="AD127" s="158"/>
      <c r="AE127" s="158"/>
      <c r="AF127" s="158"/>
      <c r="AG127" s="158"/>
      <c r="AH127" s="158"/>
      <c r="AI127" s="158"/>
      <c r="AJ127" s="158"/>
      <c r="AK127" s="158"/>
      <c r="AL127" s="158"/>
      <c r="AM127" s="158"/>
      <c r="AN127" s="158"/>
      <c r="AO127" s="158"/>
      <c r="AP127" s="158"/>
      <c r="AQ127" s="158"/>
      <c r="AR127" s="158"/>
      <c r="AS127" s="158"/>
      <c r="AT127" s="158"/>
      <c r="AU127" s="158"/>
      <c r="AV127" s="158"/>
      <c r="AW127" s="158"/>
      <c r="AX127" s="158"/>
      <c r="AY127" s="158"/>
      <c r="AZ127" s="158"/>
      <c r="BA127" s="158"/>
      <c r="BB127" s="158"/>
      <c r="BC127" s="158"/>
      <c r="BD127" s="158"/>
      <c r="BE127" s="158"/>
      <c r="BF127" s="158"/>
      <c r="BG127" s="158"/>
      <c r="BH127" s="158"/>
      <c r="BI127" s="158"/>
      <c r="BJ127" s="158"/>
      <c r="BK127" s="158"/>
      <c r="BL127" s="158"/>
      <c r="BM127" s="158"/>
      <c r="BN127" s="158"/>
      <c r="BO127" s="158"/>
      <c r="BP127" s="158"/>
      <c r="BQ127" s="158"/>
      <c r="BR127" s="158"/>
      <c r="BS127" s="158"/>
      <c r="BT127" s="158"/>
      <c r="BU127" s="158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</row>
    <row r="128" ht="12.75" customHeight="1">
      <c r="A128" s="1"/>
      <c r="B128" s="1"/>
      <c r="C128" s="158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  <c r="AA128" s="158"/>
      <c r="AB128" s="158"/>
      <c r="AC128" s="158"/>
      <c r="AD128" s="158"/>
      <c r="AE128" s="158"/>
      <c r="AF128" s="158"/>
      <c r="AG128" s="158"/>
      <c r="AH128" s="158"/>
      <c r="AI128" s="158"/>
      <c r="AJ128" s="158"/>
      <c r="AK128" s="158"/>
      <c r="AL128" s="158"/>
      <c r="AM128" s="158"/>
      <c r="AN128" s="158"/>
      <c r="AO128" s="158"/>
      <c r="AP128" s="158"/>
      <c r="AQ128" s="158"/>
      <c r="AR128" s="158"/>
      <c r="AS128" s="158"/>
      <c r="AT128" s="158"/>
      <c r="AU128" s="158"/>
      <c r="AV128" s="158"/>
      <c r="AW128" s="158"/>
      <c r="AX128" s="158"/>
      <c r="AY128" s="158"/>
      <c r="AZ128" s="158"/>
      <c r="BA128" s="158"/>
      <c r="BB128" s="158"/>
      <c r="BC128" s="158"/>
      <c r="BD128" s="158"/>
      <c r="BE128" s="158"/>
      <c r="BF128" s="158"/>
      <c r="BG128" s="158"/>
      <c r="BH128" s="158"/>
      <c r="BI128" s="158"/>
      <c r="BJ128" s="158"/>
      <c r="BK128" s="158"/>
      <c r="BL128" s="158"/>
      <c r="BM128" s="158"/>
      <c r="BN128" s="158"/>
      <c r="BO128" s="158"/>
      <c r="BP128" s="158"/>
      <c r="BQ128" s="158"/>
      <c r="BR128" s="158"/>
      <c r="BS128" s="158"/>
      <c r="BT128" s="158"/>
      <c r="BU128" s="158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</row>
    <row r="129" ht="12.75" customHeight="1">
      <c r="A129" s="1"/>
      <c r="B129" s="1"/>
      <c r="C129" s="158"/>
      <c r="D129" s="158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  <c r="AA129" s="158"/>
      <c r="AB129" s="158"/>
      <c r="AC129" s="158"/>
      <c r="AD129" s="158"/>
      <c r="AE129" s="158"/>
      <c r="AF129" s="158"/>
      <c r="AG129" s="158"/>
      <c r="AH129" s="158"/>
      <c r="AI129" s="158"/>
      <c r="AJ129" s="158"/>
      <c r="AK129" s="158"/>
      <c r="AL129" s="158"/>
      <c r="AM129" s="158"/>
      <c r="AN129" s="158"/>
      <c r="AO129" s="158"/>
      <c r="AP129" s="158"/>
      <c r="AQ129" s="158"/>
      <c r="AR129" s="158"/>
      <c r="AS129" s="158"/>
      <c r="AT129" s="158"/>
      <c r="AU129" s="158"/>
      <c r="AV129" s="158"/>
      <c r="AW129" s="158"/>
      <c r="AX129" s="158"/>
      <c r="AY129" s="158"/>
      <c r="AZ129" s="158"/>
      <c r="BA129" s="158"/>
      <c r="BB129" s="158"/>
      <c r="BC129" s="158"/>
      <c r="BD129" s="158"/>
      <c r="BE129" s="158"/>
      <c r="BF129" s="158"/>
      <c r="BG129" s="158"/>
      <c r="BH129" s="158"/>
      <c r="BI129" s="158"/>
      <c r="BJ129" s="158"/>
      <c r="BK129" s="158"/>
      <c r="BL129" s="158"/>
      <c r="BM129" s="158"/>
      <c r="BN129" s="158"/>
      <c r="BO129" s="158"/>
      <c r="BP129" s="158"/>
      <c r="BQ129" s="158"/>
      <c r="BR129" s="158"/>
      <c r="BS129" s="158"/>
      <c r="BT129" s="158"/>
      <c r="BU129" s="158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</row>
    <row r="130" ht="12.75" customHeight="1">
      <c r="A130" s="1"/>
      <c r="B130" s="1"/>
      <c r="C130" s="158"/>
      <c r="D130" s="158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  <c r="AA130" s="158"/>
      <c r="AB130" s="158"/>
      <c r="AC130" s="158"/>
      <c r="AD130" s="158"/>
      <c r="AE130" s="158"/>
      <c r="AF130" s="158"/>
      <c r="AG130" s="158"/>
      <c r="AH130" s="158"/>
      <c r="AI130" s="158"/>
      <c r="AJ130" s="158"/>
      <c r="AK130" s="158"/>
      <c r="AL130" s="158"/>
      <c r="AM130" s="158"/>
      <c r="AN130" s="158"/>
      <c r="AO130" s="158"/>
      <c r="AP130" s="158"/>
      <c r="AQ130" s="158"/>
      <c r="AR130" s="158"/>
      <c r="AS130" s="158"/>
      <c r="AT130" s="158"/>
      <c r="AU130" s="158"/>
      <c r="AV130" s="158"/>
      <c r="AW130" s="158"/>
      <c r="AX130" s="158"/>
      <c r="AY130" s="158"/>
      <c r="AZ130" s="158"/>
      <c r="BA130" s="158"/>
      <c r="BB130" s="158"/>
      <c r="BC130" s="158"/>
      <c r="BD130" s="158"/>
      <c r="BE130" s="158"/>
      <c r="BF130" s="158"/>
      <c r="BG130" s="158"/>
      <c r="BH130" s="158"/>
      <c r="BI130" s="158"/>
      <c r="BJ130" s="158"/>
      <c r="BK130" s="158"/>
      <c r="BL130" s="158"/>
      <c r="BM130" s="158"/>
      <c r="BN130" s="158"/>
      <c r="BO130" s="158"/>
      <c r="BP130" s="158"/>
      <c r="BQ130" s="158"/>
      <c r="BR130" s="158"/>
      <c r="BS130" s="158"/>
      <c r="BT130" s="158"/>
      <c r="BU130" s="158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</row>
    <row r="131" ht="12.75" customHeight="1">
      <c r="A131" s="1"/>
      <c r="B131" s="1"/>
      <c r="C131" s="158"/>
      <c r="D131" s="158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  <c r="AA131" s="158"/>
      <c r="AB131" s="158"/>
      <c r="AC131" s="158"/>
      <c r="AD131" s="158"/>
      <c r="AE131" s="158"/>
      <c r="AF131" s="158"/>
      <c r="AG131" s="158"/>
      <c r="AH131" s="158"/>
      <c r="AI131" s="158"/>
      <c r="AJ131" s="158"/>
      <c r="AK131" s="158"/>
      <c r="AL131" s="158"/>
      <c r="AM131" s="158"/>
      <c r="AN131" s="158"/>
      <c r="AO131" s="158"/>
      <c r="AP131" s="158"/>
      <c r="AQ131" s="158"/>
      <c r="AR131" s="158"/>
      <c r="AS131" s="158"/>
      <c r="AT131" s="158"/>
      <c r="AU131" s="158"/>
      <c r="AV131" s="158"/>
      <c r="AW131" s="158"/>
      <c r="AX131" s="158"/>
      <c r="AY131" s="158"/>
      <c r="AZ131" s="158"/>
      <c r="BA131" s="158"/>
      <c r="BB131" s="158"/>
      <c r="BC131" s="158"/>
      <c r="BD131" s="158"/>
      <c r="BE131" s="158"/>
      <c r="BF131" s="158"/>
      <c r="BG131" s="158"/>
      <c r="BH131" s="158"/>
      <c r="BI131" s="158"/>
      <c r="BJ131" s="158"/>
      <c r="BK131" s="158"/>
      <c r="BL131" s="158"/>
      <c r="BM131" s="158"/>
      <c r="BN131" s="158"/>
      <c r="BO131" s="158"/>
      <c r="BP131" s="158"/>
      <c r="BQ131" s="158"/>
      <c r="BR131" s="158"/>
      <c r="BS131" s="158"/>
      <c r="BT131" s="158"/>
      <c r="BU131" s="158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</row>
    <row r="132" ht="12.75" customHeight="1">
      <c r="A132" s="1"/>
      <c r="B132" s="1"/>
      <c r="C132" s="158"/>
      <c r="D132" s="158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  <c r="AA132" s="158"/>
      <c r="AB132" s="158"/>
      <c r="AC132" s="158"/>
      <c r="AD132" s="158"/>
      <c r="AE132" s="158"/>
      <c r="AF132" s="158"/>
      <c r="AG132" s="158"/>
      <c r="AH132" s="158"/>
      <c r="AI132" s="158"/>
      <c r="AJ132" s="158"/>
      <c r="AK132" s="158"/>
      <c r="AL132" s="158"/>
      <c r="AM132" s="158"/>
      <c r="AN132" s="158"/>
      <c r="AO132" s="158"/>
      <c r="AP132" s="158"/>
      <c r="AQ132" s="158"/>
      <c r="AR132" s="158"/>
      <c r="AS132" s="158"/>
      <c r="AT132" s="158"/>
      <c r="AU132" s="158"/>
      <c r="AV132" s="158"/>
      <c r="AW132" s="158"/>
      <c r="AX132" s="158"/>
      <c r="AY132" s="158"/>
      <c r="AZ132" s="158"/>
      <c r="BA132" s="158"/>
      <c r="BB132" s="158"/>
      <c r="BC132" s="158"/>
      <c r="BD132" s="158"/>
      <c r="BE132" s="158"/>
      <c r="BF132" s="158"/>
      <c r="BG132" s="158"/>
      <c r="BH132" s="158"/>
      <c r="BI132" s="158"/>
      <c r="BJ132" s="158"/>
      <c r="BK132" s="158"/>
      <c r="BL132" s="158"/>
      <c r="BM132" s="158"/>
      <c r="BN132" s="158"/>
      <c r="BO132" s="158"/>
      <c r="BP132" s="158"/>
      <c r="BQ132" s="158"/>
      <c r="BR132" s="158"/>
      <c r="BS132" s="158"/>
      <c r="BT132" s="158"/>
      <c r="BU132" s="158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</row>
    <row r="133" ht="12.75" customHeight="1">
      <c r="A133" s="1"/>
      <c r="B133" s="1"/>
      <c r="C133" s="158"/>
      <c r="D133" s="158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  <c r="AA133" s="158"/>
      <c r="AB133" s="158"/>
      <c r="AC133" s="158"/>
      <c r="AD133" s="158"/>
      <c r="AE133" s="158"/>
      <c r="AF133" s="158"/>
      <c r="AG133" s="158"/>
      <c r="AH133" s="158"/>
      <c r="AI133" s="158"/>
      <c r="AJ133" s="158"/>
      <c r="AK133" s="158"/>
      <c r="AL133" s="158"/>
      <c r="AM133" s="158"/>
      <c r="AN133" s="158"/>
      <c r="AO133" s="158"/>
      <c r="AP133" s="158"/>
      <c r="AQ133" s="158"/>
      <c r="AR133" s="158"/>
      <c r="AS133" s="158"/>
      <c r="AT133" s="158"/>
      <c r="AU133" s="158"/>
      <c r="AV133" s="158"/>
      <c r="AW133" s="158"/>
      <c r="AX133" s="158"/>
      <c r="AY133" s="158"/>
      <c r="AZ133" s="158"/>
      <c r="BA133" s="158"/>
      <c r="BB133" s="158"/>
      <c r="BC133" s="158"/>
      <c r="BD133" s="158"/>
      <c r="BE133" s="158"/>
      <c r="BF133" s="158"/>
      <c r="BG133" s="158"/>
      <c r="BH133" s="158"/>
      <c r="BI133" s="158"/>
      <c r="BJ133" s="158"/>
      <c r="BK133" s="158"/>
      <c r="BL133" s="158"/>
      <c r="BM133" s="158"/>
      <c r="BN133" s="158"/>
      <c r="BO133" s="158"/>
      <c r="BP133" s="158"/>
      <c r="BQ133" s="158"/>
      <c r="BR133" s="158"/>
      <c r="BS133" s="158"/>
      <c r="BT133" s="158"/>
      <c r="BU133" s="158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</row>
    <row r="134" ht="12.75" customHeight="1">
      <c r="A134" s="1"/>
      <c r="B134" s="1"/>
      <c r="C134" s="158"/>
      <c r="D134" s="158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  <c r="AA134" s="158"/>
      <c r="AB134" s="158"/>
      <c r="AC134" s="158"/>
      <c r="AD134" s="158"/>
      <c r="AE134" s="158"/>
      <c r="AF134" s="158"/>
      <c r="AG134" s="158"/>
      <c r="AH134" s="158"/>
      <c r="AI134" s="158"/>
      <c r="AJ134" s="158"/>
      <c r="AK134" s="158"/>
      <c r="AL134" s="158"/>
      <c r="AM134" s="158"/>
      <c r="AN134" s="158"/>
      <c r="AO134" s="158"/>
      <c r="AP134" s="158"/>
      <c r="AQ134" s="158"/>
      <c r="AR134" s="158"/>
      <c r="AS134" s="158"/>
      <c r="AT134" s="158"/>
      <c r="AU134" s="158"/>
      <c r="AV134" s="158"/>
      <c r="AW134" s="158"/>
      <c r="AX134" s="158"/>
      <c r="AY134" s="158"/>
      <c r="AZ134" s="158"/>
      <c r="BA134" s="158"/>
      <c r="BB134" s="158"/>
      <c r="BC134" s="158"/>
      <c r="BD134" s="158"/>
      <c r="BE134" s="158"/>
      <c r="BF134" s="158"/>
      <c r="BG134" s="158"/>
      <c r="BH134" s="158"/>
      <c r="BI134" s="158"/>
      <c r="BJ134" s="158"/>
      <c r="BK134" s="158"/>
      <c r="BL134" s="158"/>
      <c r="BM134" s="158"/>
      <c r="BN134" s="158"/>
      <c r="BO134" s="158"/>
      <c r="BP134" s="158"/>
      <c r="BQ134" s="158"/>
      <c r="BR134" s="158"/>
      <c r="BS134" s="158"/>
      <c r="BT134" s="158"/>
      <c r="BU134" s="158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</row>
    <row r="135" ht="12.75" customHeight="1">
      <c r="A135" s="1"/>
      <c r="B135" s="1"/>
      <c r="C135" s="158"/>
      <c r="D135" s="158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  <c r="AA135" s="158"/>
      <c r="AB135" s="158"/>
      <c r="AC135" s="158"/>
      <c r="AD135" s="158"/>
      <c r="AE135" s="158"/>
      <c r="AF135" s="158"/>
      <c r="AG135" s="158"/>
      <c r="AH135" s="158"/>
      <c r="AI135" s="158"/>
      <c r="AJ135" s="158"/>
      <c r="AK135" s="158"/>
      <c r="AL135" s="158"/>
      <c r="AM135" s="158"/>
      <c r="AN135" s="158"/>
      <c r="AO135" s="158"/>
      <c r="AP135" s="158"/>
      <c r="AQ135" s="158"/>
      <c r="AR135" s="158"/>
      <c r="AS135" s="158"/>
      <c r="AT135" s="158"/>
      <c r="AU135" s="158"/>
      <c r="AV135" s="158"/>
      <c r="AW135" s="158"/>
      <c r="AX135" s="158"/>
      <c r="AY135" s="158"/>
      <c r="AZ135" s="158"/>
      <c r="BA135" s="158"/>
      <c r="BB135" s="158"/>
      <c r="BC135" s="158"/>
      <c r="BD135" s="158"/>
      <c r="BE135" s="158"/>
      <c r="BF135" s="158"/>
      <c r="BG135" s="158"/>
      <c r="BH135" s="158"/>
      <c r="BI135" s="158"/>
      <c r="BJ135" s="158"/>
      <c r="BK135" s="158"/>
      <c r="BL135" s="158"/>
      <c r="BM135" s="158"/>
      <c r="BN135" s="158"/>
      <c r="BO135" s="158"/>
      <c r="BP135" s="158"/>
      <c r="BQ135" s="158"/>
      <c r="BR135" s="158"/>
      <c r="BS135" s="158"/>
      <c r="BT135" s="158"/>
      <c r="BU135" s="158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</row>
    <row r="136" ht="12.75" customHeight="1">
      <c r="A136" s="1"/>
      <c r="B136" s="1"/>
      <c r="C136" s="158"/>
      <c r="D136" s="158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  <c r="AA136" s="158"/>
      <c r="AB136" s="158"/>
      <c r="AC136" s="158"/>
      <c r="AD136" s="158"/>
      <c r="AE136" s="158"/>
      <c r="AF136" s="158"/>
      <c r="AG136" s="158"/>
      <c r="AH136" s="158"/>
      <c r="AI136" s="158"/>
      <c r="AJ136" s="158"/>
      <c r="AK136" s="158"/>
      <c r="AL136" s="158"/>
      <c r="AM136" s="158"/>
      <c r="AN136" s="158"/>
      <c r="AO136" s="158"/>
      <c r="AP136" s="158"/>
      <c r="AQ136" s="158"/>
      <c r="AR136" s="158"/>
      <c r="AS136" s="158"/>
      <c r="AT136" s="158"/>
      <c r="AU136" s="158"/>
      <c r="AV136" s="158"/>
      <c r="AW136" s="158"/>
      <c r="AX136" s="158"/>
      <c r="AY136" s="158"/>
      <c r="AZ136" s="158"/>
      <c r="BA136" s="158"/>
      <c r="BB136" s="158"/>
      <c r="BC136" s="158"/>
      <c r="BD136" s="158"/>
      <c r="BE136" s="158"/>
      <c r="BF136" s="158"/>
      <c r="BG136" s="158"/>
      <c r="BH136" s="158"/>
      <c r="BI136" s="158"/>
      <c r="BJ136" s="158"/>
      <c r="BK136" s="158"/>
      <c r="BL136" s="158"/>
      <c r="BM136" s="158"/>
      <c r="BN136" s="158"/>
      <c r="BO136" s="158"/>
      <c r="BP136" s="158"/>
      <c r="BQ136" s="158"/>
      <c r="BR136" s="158"/>
      <c r="BS136" s="158"/>
      <c r="BT136" s="158"/>
      <c r="BU136" s="158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</row>
    <row r="137" ht="12.75" customHeight="1">
      <c r="A137" s="1"/>
      <c r="B137" s="1"/>
      <c r="C137" s="158"/>
      <c r="D137" s="158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  <c r="AA137" s="158"/>
      <c r="AB137" s="158"/>
      <c r="AC137" s="158"/>
      <c r="AD137" s="158"/>
      <c r="AE137" s="158"/>
      <c r="AF137" s="158"/>
      <c r="AG137" s="158"/>
      <c r="AH137" s="158"/>
      <c r="AI137" s="158"/>
      <c r="AJ137" s="158"/>
      <c r="AK137" s="158"/>
      <c r="AL137" s="158"/>
      <c r="AM137" s="158"/>
      <c r="AN137" s="158"/>
      <c r="AO137" s="158"/>
      <c r="AP137" s="158"/>
      <c r="AQ137" s="158"/>
      <c r="AR137" s="158"/>
      <c r="AS137" s="158"/>
      <c r="AT137" s="158"/>
      <c r="AU137" s="158"/>
      <c r="AV137" s="158"/>
      <c r="AW137" s="158"/>
      <c r="AX137" s="158"/>
      <c r="AY137" s="158"/>
      <c r="AZ137" s="158"/>
      <c r="BA137" s="158"/>
      <c r="BB137" s="158"/>
      <c r="BC137" s="158"/>
      <c r="BD137" s="158"/>
      <c r="BE137" s="158"/>
      <c r="BF137" s="158"/>
      <c r="BG137" s="158"/>
      <c r="BH137" s="158"/>
      <c r="BI137" s="158"/>
      <c r="BJ137" s="158"/>
      <c r="BK137" s="158"/>
      <c r="BL137" s="158"/>
      <c r="BM137" s="158"/>
      <c r="BN137" s="158"/>
      <c r="BO137" s="158"/>
      <c r="BP137" s="158"/>
      <c r="BQ137" s="158"/>
      <c r="BR137" s="158"/>
      <c r="BS137" s="158"/>
      <c r="BT137" s="158"/>
      <c r="BU137" s="158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</row>
    <row r="138" ht="12.75" customHeight="1">
      <c r="A138" s="1"/>
      <c r="B138" s="1"/>
      <c r="C138" s="158"/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  <c r="AA138" s="158"/>
      <c r="AB138" s="158"/>
      <c r="AC138" s="158"/>
      <c r="AD138" s="158"/>
      <c r="AE138" s="158"/>
      <c r="AF138" s="158"/>
      <c r="AG138" s="158"/>
      <c r="AH138" s="158"/>
      <c r="AI138" s="158"/>
      <c r="AJ138" s="158"/>
      <c r="AK138" s="158"/>
      <c r="AL138" s="158"/>
      <c r="AM138" s="158"/>
      <c r="AN138" s="158"/>
      <c r="AO138" s="158"/>
      <c r="AP138" s="158"/>
      <c r="AQ138" s="158"/>
      <c r="AR138" s="158"/>
      <c r="AS138" s="158"/>
      <c r="AT138" s="158"/>
      <c r="AU138" s="158"/>
      <c r="AV138" s="158"/>
      <c r="AW138" s="158"/>
      <c r="AX138" s="158"/>
      <c r="AY138" s="158"/>
      <c r="AZ138" s="158"/>
      <c r="BA138" s="158"/>
      <c r="BB138" s="158"/>
      <c r="BC138" s="158"/>
      <c r="BD138" s="158"/>
      <c r="BE138" s="158"/>
      <c r="BF138" s="158"/>
      <c r="BG138" s="158"/>
      <c r="BH138" s="158"/>
      <c r="BI138" s="158"/>
      <c r="BJ138" s="158"/>
      <c r="BK138" s="158"/>
      <c r="BL138" s="158"/>
      <c r="BM138" s="158"/>
      <c r="BN138" s="158"/>
      <c r="BO138" s="158"/>
      <c r="BP138" s="158"/>
      <c r="BQ138" s="158"/>
      <c r="BR138" s="158"/>
      <c r="BS138" s="158"/>
      <c r="BT138" s="158"/>
      <c r="BU138" s="158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</row>
    <row r="139" ht="12.75" customHeight="1">
      <c r="A139" s="1"/>
      <c r="B139" s="1"/>
      <c r="C139" s="158"/>
      <c r="D139" s="158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  <c r="AA139" s="158"/>
      <c r="AB139" s="158"/>
      <c r="AC139" s="158"/>
      <c r="AD139" s="158"/>
      <c r="AE139" s="158"/>
      <c r="AF139" s="158"/>
      <c r="AG139" s="158"/>
      <c r="AH139" s="158"/>
      <c r="AI139" s="158"/>
      <c r="AJ139" s="158"/>
      <c r="AK139" s="158"/>
      <c r="AL139" s="158"/>
      <c r="AM139" s="158"/>
      <c r="AN139" s="158"/>
      <c r="AO139" s="158"/>
      <c r="AP139" s="158"/>
      <c r="AQ139" s="158"/>
      <c r="AR139" s="158"/>
      <c r="AS139" s="158"/>
      <c r="AT139" s="158"/>
      <c r="AU139" s="158"/>
      <c r="AV139" s="158"/>
      <c r="AW139" s="158"/>
      <c r="AX139" s="158"/>
      <c r="AY139" s="158"/>
      <c r="AZ139" s="158"/>
      <c r="BA139" s="158"/>
      <c r="BB139" s="158"/>
      <c r="BC139" s="158"/>
      <c r="BD139" s="158"/>
      <c r="BE139" s="158"/>
      <c r="BF139" s="158"/>
      <c r="BG139" s="158"/>
      <c r="BH139" s="158"/>
      <c r="BI139" s="158"/>
      <c r="BJ139" s="158"/>
      <c r="BK139" s="158"/>
      <c r="BL139" s="158"/>
      <c r="BM139" s="158"/>
      <c r="BN139" s="158"/>
      <c r="BO139" s="158"/>
      <c r="BP139" s="158"/>
      <c r="BQ139" s="158"/>
      <c r="BR139" s="158"/>
      <c r="BS139" s="158"/>
      <c r="BT139" s="158"/>
      <c r="BU139" s="158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</row>
    <row r="140" ht="12.75" customHeight="1">
      <c r="A140" s="1"/>
      <c r="B140" s="1"/>
      <c r="C140" s="158"/>
      <c r="D140" s="158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  <c r="AA140" s="158"/>
      <c r="AB140" s="158"/>
      <c r="AC140" s="158"/>
      <c r="AD140" s="158"/>
      <c r="AE140" s="158"/>
      <c r="AF140" s="158"/>
      <c r="AG140" s="158"/>
      <c r="AH140" s="158"/>
      <c r="AI140" s="158"/>
      <c r="AJ140" s="158"/>
      <c r="AK140" s="158"/>
      <c r="AL140" s="158"/>
      <c r="AM140" s="158"/>
      <c r="AN140" s="158"/>
      <c r="AO140" s="158"/>
      <c r="AP140" s="158"/>
      <c r="AQ140" s="158"/>
      <c r="AR140" s="158"/>
      <c r="AS140" s="158"/>
      <c r="AT140" s="158"/>
      <c r="AU140" s="158"/>
      <c r="AV140" s="158"/>
      <c r="AW140" s="158"/>
      <c r="AX140" s="158"/>
      <c r="AY140" s="158"/>
      <c r="AZ140" s="158"/>
      <c r="BA140" s="158"/>
      <c r="BB140" s="158"/>
      <c r="BC140" s="158"/>
      <c r="BD140" s="158"/>
      <c r="BE140" s="158"/>
      <c r="BF140" s="158"/>
      <c r="BG140" s="158"/>
      <c r="BH140" s="158"/>
      <c r="BI140" s="158"/>
      <c r="BJ140" s="158"/>
      <c r="BK140" s="158"/>
      <c r="BL140" s="158"/>
      <c r="BM140" s="158"/>
      <c r="BN140" s="158"/>
      <c r="BO140" s="158"/>
      <c r="BP140" s="158"/>
      <c r="BQ140" s="158"/>
      <c r="BR140" s="158"/>
      <c r="BS140" s="158"/>
      <c r="BT140" s="158"/>
      <c r="BU140" s="158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</row>
    <row r="141" ht="12.75" customHeight="1">
      <c r="A141" s="1"/>
      <c r="B141" s="1"/>
      <c r="C141" s="158"/>
      <c r="D141" s="158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  <c r="AA141" s="158"/>
      <c r="AB141" s="158"/>
      <c r="AC141" s="158"/>
      <c r="AD141" s="158"/>
      <c r="AE141" s="158"/>
      <c r="AF141" s="158"/>
      <c r="AG141" s="158"/>
      <c r="AH141" s="158"/>
      <c r="AI141" s="158"/>
      <c r="AJ141" s="158"/>
      <c r="AK141" s="158"/>
      <c r="AL141" s="158"/>
      <c r="AM141" s="158"/>
      <c r="AN141" s="158"/>
      <c r="AO141" s="158"/>
      <c r="AP141" s="158"/>
      <c r="AQ141" s="158"/>
      <c r="AR141" s="158"/>
      <c r="AS141" s="158"/>
      <c r="AT141" s="158"/>
      <c r="AU141" s="158"/>
      <c r="AV141" s="158"/>
      <c r="AW141" s="158"/>
      <c r="AX141" s="158"/>
      <c r="AY141" s="158"/>
      <c r="AZ141" s="158"/>
      <c r="BA141" s="158"/>
      <c r="BB141" s="158"/>
      <c r="BC141" s="158"/>
      <c r="BD141" s="158"/>
      <c r="BE141" s="158"/>
      <c r="BF141" s="158"/>
      <c r="BG141" s="158"/>
      <c r="BH141" s="158"/>
      <c r="BI141" s="158"/>
      <c r="BJ141" s="158"/>
      <c r="BK141" s="158"/>
      <c r="BL141" s="158"/>
      <c r="BM141" s="158"/>
      <c r="BN141" s="158"/>
      <c r="BO141" s="158"/>
      <c r="BP141" s="158"/>
      <c r="BQ141" s="158"/>
      <c r="BR141" s="158"/>
      <c r="BS141" s="158"/>
      <c r="BT141" s="158"/>
      <c r="BU141" s="158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</row>
    <row r="142" ht="12.75" customHeight="1">
      <c r="A142" s="1"/>
      <c r="B142" s="1"/>
      <c r="C142" s="158"/>
      <c r="D142" s="158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  <c r="AA142" s="158"/>
      <c r="AB142" s="158"/>
      <c r="AC142" s="158"/>
      <c r="AD142" s="158"/>
      <c r="AE142" s="158"/>
      <c r="AF142" s="158"/>
      <c r="AG142" s="158"/>
      <c r="AH142" s="158"/>
      <c r="AI142" s="158"/>
      <c r="AJ142" s="158"/>
      <c r="AK142" s="158"/>
      <c r="AL142" s="158"/>
      <c r="AM142" s="158"/>
      <c r="AN142" s="158"/>
      <c r="AO142" s="158"/>
      <c r="AP142" s="158"/>
      <c r="AQ142" s="158"/>
      <c r="AR142" s="158"/>
      <c r="AS142" s="158"/>
      <c r="AT142" s="158"/>
      <c r="AU142" s="158"/>
      <c r="AV142" s="158"/>
      <c r="AW142" s="158"/>
      <c r="AX142" s="158"/>
      <c r="AY142" s="158"/>
      <c r="AZ142" s="158"/>
      <c r="BA142" s="158"/>
      <c r="BB142" s="158"/>
      <c r="BC142" s="158"/>
      <c r="BD142" s="158"/>
      <c r="BE142" s="158"/>
      <c r="BF142" s="158"/>
      <c r="BG142" s="158"/>
      <c r="BH142" s="158"/>
      <c r="BI142" s="158"/>
      <c r="BJ142" s="158"/>
      <c r="BK142" s="158"/>
      <c r="BL142" s="158"/>
      <c r="BM142" s="158"/>
      <c r="BN142" s="158"/>
      <c r="BO142" s="158"/>
      <c r="BP142" s="158"/>
      <c r="BQ142" s="158"/>
      <c r="BR142" s="158"/>
      <c r="BS142" s="158"/>
      <c r="BT142" s="158"/>
      <c r="BU142" s="158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</row>
    <row r="143" ht="12.75" customHeight="1">
      <c r="A143" s="1"/>
      <c r="B143" s="1"/>
      <c r="C143" s="158"/>
      <c r="D143" s="158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  <c r="AA143" s="158"/>
      <c r="AB143" s="158"/>
      <c r="AC143" s="158"/>
      <c r="AD143" s="158"/>
      <c r="AE143" s="158"/>
      <c r="AF143" s="158"/>
      <c r="AG143" s="158"/>
      <c r="AH143" s="158"/>
      <c r="AI143" s="158"/>
      <c r="AJ143" s="158"/>
      <c r="AK143" s="158"/>
      <c r="AL143" s="158"/>
      <c r="AM143" s="158"/>
      <c r="AN143" s="158"/>
      <c r="AO143" s="158"/>
      <c r="AP143" s="158"/>
      <c r="AQ143" s="158"/>
      <c r="AR143" s="158"/>
      <c r="AS143" s="158"/>
      <c r="AT143" s="158"/>
      <c r="AU143" s="158"/>
      <c r="AV143" s="158"/>
      <c r="AW143" s="158"/>
      <c r="AX143" s="158"/>
      <c r="AY143" s="158"/>
      <c r="AZ143" s="158"/>
      <c r="BA143" s="158"/>
      <c r="BB143" s="158"/>
      <c r="BC143" s="158"/>
      <c r="BD143" s="158"/>
      <c r="BE143" s="158"/>
      <c r="BF143" s="158"/>
      <c r="BG143" s="158"/>
      <c r="BH143" s="158"/>
      <c r="BI143" s="158"/>
      <c r="BJ143" s="158"/>
      <c r="BK143" s="158"/>
      <c r="BL143" s="158"/>
      <c r="BM143" s="158"/>
      <c r="BN143" s="158"/>
      <c r="BO143" s="158"/>
      <c r="BP143" s="158"/>
      <c r="BQ143" s="158"/>
      <c r="BR143" s="158"/>
      <c r="BS143" s="158"/>
      <c r="BT143" s="158"/>
      <c r="BU143" s="158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</row>
    <row r="144" ht="12.75" customHeight="1">
      <c r="A144" s="1"/>
      <c r="B144" s="1"/>
      <c r="C144" s="158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  <c r="AA144" s="158"/>
      <c r="AB144" s="158"/>
      <c r="AC144" s="158"/>
      <c r="AD144" s="158"/>
      <c r="AE144" s="158"/>
      <c r="AF144" s="158"/>
      <c r="AG144" s="158"/>
      <c r="AH144" s="158"/>
      <c r="AI144" s="158"/>
      <c r="AJ144" s="158"/>
      <c r="AK144" s="158"/>
      <c r="AL144" s="158"/>
      <c r="AM144" s="158"/>
      <c r="AN144" s="158"/>
      <c r="AO144" s="158"/>
      <c r="AP144" s="158"/>
      <c r="AQ144" s="158"/>
      <c r="AR144" s="158"/>
      <c r="AS144" s="158"/>
      <c r="AT144" s="158"/>
      <c r="AU144" s="158"/>
      <c r="AV144" s="158"/>
      <c r="AW144" s="158"/>
      <c r="AX144" s="158"/>
      <c r="AY144" s="158"/>
      <c r="AZ144" s="158"/>
      <c r="BA144" s="158"/>
      <c r="BB144" s="158"/>
      <c r="BC144" s="158"/>
      <c r="BD144" s="158"/>
      <c r="BE144" s="158"/>
      <c r="BF144" s="158"/>
      <c r="BG144" s="158"/>
      <c r="BH144" s="158"/>
      <c r="BI144" s="158"/>
      <c r="BJ144" s="158"/>
      <c r="BK144" s="158"/>
      <c r="BL144" s="158"/>
      <c r="BM144" s="158"/>
      <c r="BN144" s="158"/>
      <c r="BO144" s="158"/>
      <c r="BP144" s="158"/>
      <c r="BQ144" s="158"/>
      <c r="BR144" s="158"/>
      <c r="BS144" s="158"/>
      <c r="BT144" s="158"/>
      <c r="BU144" s="158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</row>
    <row r="145" ht="12.75" customHeight="1">
      <c r="A145" s="1"/>
      <c r="B145" s="1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  <c r="AA145" s="158"/>
      <c r="AB145" s="158"/>
      <c r="AC145" s="158"/>
      <c r="AD145" s="158"/>
      <c r="AE145" s="158"/>
      <c r="AF145" s="158"/>
      <c r="AG145" s="158"/>
      <c r="AH145" s="158"/>
      <c r="AI145" s="158"/>
      <c r="AJ145" s="158"/>
      <c r="AK145" s="158"/>
      <c r="AL145" s="158"/>
      <c r="AM145" s="158"/>
      <c r="AN145" s="158"/>
      <c r="AO145" s="158"/>
      <c r="AP145" s="158"/>
      <c r="AQ145" s="158"/>
      <c r="AR145" s="158"/>
      <c r="AS145" s="158"/>
      <c r="AT145" s="158"/>
      <c r="AU145" s="158"/>
      <c r="AV145" s="158"/>
      <c r="AW145" s="158"/>
      <c r="AX145" s="158"/>
      <c r="AY145" s="158"/>
      <c r="AZ145" s="158"/>
      <c r="BA145" s="158"/>
      <c r="BB145" s="158"/>
      <c r="BC145" s="158"/>
      <c r="BD145" s="158"/>
      <c r="BE145" s="158"/>
      <c r="BF145" s="158"/>
      <c r="BG145" s="158"/>
      <c r="BH145" s="158"/>
      <c r="BI145" s="158"/>
      <c r="BJ145" s="158"/>
      <c r="BK145" s="158"/>
      <c r="BL145" s="158"/>
      <c r="BM145" s="158"/>
      <c r="BN145" s="158"/>
      <c r="BO145" s="158"/>
      <c r="BP145" s="158"/>
      <c r="BQ145" s="158"/>
      <c r="BR145" s="158"/>
      <c r="BS145" s="158"/>
      <c r="BT145" s="158"/>
      <c r="BU145" s="158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</row>
    <row r="146" ht="12.75" customHeight="1">
      <c r="A146" s="1"/>
      <c r="B146" s="1"/>
      <c r="C146" s="158"/>
      <c r="D146" s="158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  <c r="AA146" s="158"/>
      <c r="AB146" s="158"/>
      <c r="AC146" s="158"/>
      <c r="AD146" s="158"/>
      <c r="AE146" s="158"/>
      <c r="AF146" s="158"/>
      <c r="AG146" s="158"/>
      <c r="AH146" s="158"/>
      <c r="AI146" s="158"/>
      <c r="AJ146" s="158"/>
      <c r="AK146" s="158"/>
      <c r="AL146" s="158"/>
      <c r="AM146" s="158"/>
      <c r="AN146" s="158"/>
      <c r="AO146" s="158"/>
      <c r="AP146" s="158"/>
      <c r="AQ146" s="158"/>
      <c r="AR146" s="158"/>
      <c r="AS146" s="158"/>
      <c r="AT146" s="158"/>
      <c r="AU146" s="158"/>
      <c r="AV146" s="158"/>
      <c r="AW146" s="158"/>
      <c r="AX146" s="158"/>
      <c r="AY146" s="158"/>
      <c r="AZ146" s="158"/>
      <c r="BA146" s="158"/>
      <c r="BB146" s="158"/>
      <c r="BC146" s="158"/>
      <c r="BD146" s="158"/>
      <c r="BE146" s="158"/>
      <c r="BF146" s="158"/>
      <c r="BG146" s="158"/>
      <c r="BH146" s="158"/>
      <c r="BI146" s="158"/>
      <c r="BJ146" s="158"/>
      <c r="BK146" s="158"/>
      <c r="BL146" s="158"/>
      <c r="BM146" s="158"/>
      <c r="BN146" s="158"/>
      <c r="BO146" s="158"/>
      <c r="BP146" s="158"/>
      <c r="BQ146" s="158"/>
      <c r="BR146" s="158"/>
      <c r="BS146" s="158"/>
      <c r="BT146" s="158"/>
      <c r="BU146" s="158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</row>
    <row r="147" ht="12.75" customHeight="1">
      <c r="A147" s="1"/>
      <c r="B147" s="1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  <c r="AA147" s="158"/>
      <c r="AB147" s="158"/>
      <c r="AC147" s="158"/>
      <c r="AD147" s="158"/>
      <c r="AE147" s="158"/>
      <c r="AF147" s="158"/>
      <c r="AG147" s="158"/>
      <c r="AH147" s="158"/>
      <c r="AI147" s="158"/>
      <c r="AJ147" s="158"/>
      <c r="AK147" s="158"/>
      <c r="AL147" s="158"/>
      <c r="AM147" s="158"/>
      <c r="AN147" s="158"/>
      <c r="AO147" s="158"/>
      <c r="AP147" s="158"/>
      <c r="AQ147" s="158"/>
      <c r="AR147" s="158"/>
      <c r="AS147" s="158"/>
      <c r="AT147" s="158"/>
      <c r="AU147" s="158"/>
      <c r="AV147" s="158"/>
      <c r="AW147" s="158"/>
      <c r="AX147" s="158"/>
      <c r="AY147" s="158"/>
      <c r="AZ147" s="158"/>
      <c r="BA147" s="158"/>
      <c r="BB147" s="158"/>
      <c r="BC147" s="158"/>
      <c r="BD147" s="158"/>
      <c r="BE147" s="158"/>
      <c r="BF147" s="158"/>
      <c r="BG147" s="158"/>
      <c r="BH147" s="158"/>
      <c r="BI147" s="158"/>
      <c r="BJ147" s="158"/>
      <c r="BK147" s="158"/>
      <c r="BL147" s="158"/>
      <c r="BM147" s="158"/>
      <c r="BN147" s="158"/>
      <c r="BO147" s="158"/>
      <c r="BP147" s="158"/>
      <c r="BQ147" s="158"/>
      <c r="BR147" s="158"/>
      <c r="BS147" s="158"/>
      <c r="BT147" s="158"/>
      <c r="BU147" s="158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</row>
    <row r="148" ht="12.75" customHeight="1">
      <c r="A148" s="1"/>
      <c r="B148" s="1"/>
      <c r="C148" s="158"/>
      <c r="D148" s="158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  <c r="AA148" s="158"/>
      <c r="AB148" s="158"/>
      <c r="AC148" s="158"/>
      <c r="AD148" s="158"/>
      <c r="AE148" s="158"/>
      <c r="AF148" s="158"/>
      <c r="AG148" s="158"/>
      <c r="AH148" s="158"/>
      <c r="AI148" s="158"/>
      <c r="AJ148" s="158"/>
      <c r="AK148" s="158"/>
      <c r="AL148" s="158"/>
      <c r="AM148" s="158"/>
      <c r="AN148" s="158"/>
      <c r="AO148" s="158"/>
      <c r="AP148" s="158"/>
      <c r="AQ148" s="158"/>
      <c r="AR148" s="158"/>
      <c r="AS148" s="158"/>
      <c r="AT148" s="158"/>
      <c r="AU148" s="158"/>
      <c r="AV148" s="158"/>
      <c r="AW148" s="158"/>
      <c r="AX148" s="158"/>
      <c r="AY148" s="158"/>
      <c r="AZ148" s="158"/>
      <c r="BA148" s="158"/>
      <c r="BB148" s="158"/>
      <c r="BC148" s="158"/>
      <c r="BD148" s="158"/>
      <c r="BE148" s="158"/>
      <c r="BF148" s="158"/>
      <c r="BG148" s="158"/>
      <c r="BH148" s="158"/>
      <c r="BI148" s="158"/>
      <c r="BJ148" s="158"/>
      <c r="BK148" s="158"/>
      <c r="BL148" s="158"/>
      <c r="BM148" s="158"/>
      <c r="BN148" s="158"/>
      <c r="BO148" s="158"/>
      <c r="BP148" s="158"/>
      <c r="BQ148" s="158"/>
      <c r="BR148" s="158"/>
      <c r="BS148" s="158"/>
      <c r="BT148" s="158"/>
      <c r="BU148" s="158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</row>
    <row r="149" ht="12.75" customHeight="1">
      <c r="A149" s="1"/>
      <c r="B149" s="1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  <c r="AA149" s="158"/>
      <c r="AB149" s="158"/>
      <c r="AC149" s="158"/>
      <c r="AD149" s="158"/>
      <c r="AE149" s="158"/>
      <c r="AF149" s="158"/>
      <c r="AG149" s="158"/>
      <c r="AH149" s="158"/>
      <c r="AI149" s="158"/>
      <c r="AJ149" s="158"/>
      <c r="AK149" s="158"/>
      <c r="AL149" s="158"/>
      <c r="AM149" s="158"/>
      <c r="AN149" s="158"/>
      <c r="AO149" s="158"/>
      <c r="AP149" s="158"/>
      <c r="AQ149" s="158"/>
      <c r="AR149" s="158"/>
      <c r="AS149" s="158"/>
      <c r="AT149" s="158"/>
      <c r="AU149" s="158"/>
      <c r="AV149" s="158"/>
      <c r="AW149" s="158"/>
      <c r="AX149" s="158"/>
      <c r="AY149" s="158"/>
      <c r="AZ149" s="158"/>
      <c r="BA149" s="158"/>
      <c r="BB149" s="158"/>
      <c r="BC149" s="158"/>
      <c r="BD149" s="158"/>
      <c r="BE149" s="158"/>
      <c r="BF149" s="158"/>
      <c r="BG149" s="158"/>
      <c r="BH149" s="158"/>
      <c r="BI149" s="158"/>
      <c r="BJ149" s="158"/>
      <c r="BK149" s="158"/>
      <c r="BL149" s="158"/>
      <c r="BM149" s="158"/>
      <c r="BN149" s="158"/>
      <c r="BO149" s="158"/>
      <c r="BP149" s="158"/>
      <c r="BQ149" s="158"/>
      <c r="BR149" s="158"/>
      <c r="BS149" s="158"/>
      <c r="BT149" s="158"/>
      <c r="BU149" s="158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</row>
    <row r="150" ht="12.75" customHeight="1">
      <c r="A150" s="1"/>
      <c r="B150" s="1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  <c r="AA150" s="158"/>
      <c r="AB150" s="158"/>
      <c r="AC150" s="158"/>
      <c r="AD150" s="158"/>
      <c r="AE150" s="158"/>
      <c r="AF150" s="158"/>
      <c r="AG150" s="158"/>
      <c r="AH150" s="158"/>
      <c r="AI150" s="158"/>
      <c r="AJ150" s="158"/>
      <c r="AK150" s="158"/>
      <c r="AL150" s="158"/>
      <c r="AM150" s="158"/>
      <c r="AN150" s="158"/>
      <c r="AO150" s="158"/>
      <c r="AP150" s="158"/>
      <c r="AQ150" s="158"/>
      <c r="AR150" s="158"/>
      <c r="AS150" s="158"/>
      <c r="AT150" s="158"/>
      <c r="AU150" s="158"/>
      <c r="AV150" s="158"/>
      <c r="AW150" s="158"/>
      <c r="AX150" s="158"/>
      <c r="AY150" s="158"/>
      <c r="AZ150" s="158"/>
      <c r="BA150" s="158"/>
      <c r="BB150" s="158"/>
      <c r="BC150" s="158"/>
      <c r="BD150" s="158"/>
      <c r="BE150" s="158"/>
      <c r="BF150" s="158"/>
      <c r="BG150" s="158"/>
      <c r="BH150" s="158"/>
      <c r="BI150" s="158"/>
      <c r="BJ150" s="158"/>
      <c r="BK150" s="158"/>
      <c r="BL150" s="158"/>
      <c r="BM150" s="158"/>
      <c r="BN150" s="158"/>
      <c r="BO150" s="158"/>
      <c r="BP150" s="158"/>
      <c r="BQ150" s="158"/>
      <c r="BR150" s="158"/>
      <c r="BS150" s="158"/>
      <c r="BT150" s="158"/>
      <c r="BU150" s="158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</row>
    <row r="151" ht="12.75" customHeight="1">
      <c r="A151" s="1"/>
      <c r="B151" s="1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  <c r="AA151" s="158"/>
      <c r="AB151" s="158"/>
      <c r="AC151" s="158"/>
      <c r="AD151" s="158"/>
      <c r="AE151" s="158"/>
      <c r="AF151" s="158"/>
      <c r="AG151" s="158"/>
      <c r="AH151" s="158"/>
      <c r="AI151" s="158"/>
      <c r="AJ151" s="158"/>
      <c r="AK151" s="158"/>
      <c r="AL151" s="158"/>
      <c r="AM151" s="158"/>
      <c r="AN151" s="158"/>
      <c r="AO151" s="158"/>
      <c r="AP151" s="158"/>
      <c r="AQ151" s="158"/>
      <c r="AR151" s="158"/>
      <c r="AS151" s="158"/>
      <c r="AT151" s="158"/>
      <c r="AU151" s="158"/>
      <c r="AV151" s="158"/>
      <c r="AW151" s="158"/>
      <c r="AX151" s="158"/>
      <c r="AY151" s="158"/>
      <c r="AZ151" s="158"/>
      <c r="BA151" s="158"/>
      <c r="BB151" s="158"/>
      <c r="BC151" s="158"/>
      <c r="BD151" s="158"/>
      <c r="BE151" s="158"/>
      <c r="BF151" s="158"/>
      <c r="BG151" s="158"/>
      <c r="BH151" s="158"/>
      <c r="BI151" s="158"/>
      <c r="BJ151" s="158"/>
      <c r="BK151" s="158"/>
      <c r="BL151" s="158"/>
      <c r="BM151" s="158"/>
      <c r="BN151" s="158"/>
      <c r="BO151" s="158"/>
      <c r="BP151" s="158"/>
      <c r="BQ151" s="158"/>
      <c r="BR151" s="158"/>
      <c r="BS151" s="158"/>
      <c r="BT151" s="158"/>
      <c r="BU151" s="158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</row>
    <row r="152" ht="12.75" customHeight="1">
      <c r="A152" s="1"/>
      <c r="B152" s="1"/>
      <c r="C152" s="158"/>
      <c r="D152" s="158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  <c r="AA152" s="158"/>
      <c r="AB152" s="158"/>
      <c r="AC152" s="158"/>
      <c r="AD152" s="158"/>
      <c r="AE152" s="158"/>
      <c r="AF152" s="158"/>
      <c r="AG152" s="158"/>
      <c r="AH152" s="158"/>
      <c r="AI152" s="158"/>
      <c r="AJ152" s="158"/>
      <c r="AK152" s="158"/>
      <c r="AL152" s="158"/>
      <c r="AM152" s="158"/>
      <c r="AN152" s="158"/>
      <c r="AO152" s="158"/>
      <c r="AP152" s="158"/>
      <c r="AQ152" s="158"/>
      <c r="AR152" s="158"/>
      <c r="AS152" s="158"/>
      <c r="AT152" s="158"/>
      <c r="AU152" s="158"/>
      <c r="AV152" s="158"/>
      <c r="AW152" s="158"/>
      <c r="AX152" s="158"/>
      <c r="AY152" s="158"/>
      <c r="AZ152" s="158"/>
      <c r="BA152" s="158"/>
      <c r="BB152" s="158"/>
      <c r="BC152" s="158"/>
      <c r="BD152" s="158"/>
      <c r="BE152" s="158"/>
      <c r="BF152" s="158"/>
      <c r="BG152" s="158"/>
      <c r="BH152" s="158"/>
      <c r="BI152" s="158"/>
      <c r="BJ152" s="158"/>
      <c r="BK152" s="158"/>
      <c r="BL152" s="158"/>
      <c r="BM152" s="158"/>
      <c r="BN152" s="158"/>
      <c r="BO152" s="158"/>
      <c r="BP152" s="158"/>
      <c r="BQ152" s="158"/>
      <c r="BR152" s="158"/>
      <c r="BS152" s="158"/>
      <c r="BT152" s="158"/>
      <c r="BU152" s="158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</row>
    <row r="153" ht="12.75" customHeight="1">
      <c r="A153" s="1"/>
      <c r="B153" s="1"/>
      <c r="C153" s="158"/>
      <c r="D153" s="158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  <c r="AA153" s="158"/>
      <c r="AB153" s="158"/>
      <c r="AC153" s="158"/>
      <c r="AD153" s="158"/>
      <c r="AE153" s="158"/>
      <c r="AF153" s="158"/>
      <c r="AG153" s="158"/>
      <c r="AH153" s="158"/>
      <c r="AI153" s="158"/>
      <c r="AJ153" s="158"/>
      <c r="AK153" s="158"/>
      <c r="AL153" s="158"/>
      <c r="AM153" s="158"/>
      <c r="AN153" s="158"/>
      <c r="AO153" s="158"/>
      <c r="AP153" s="158"/>
      <c r="AQ153" s="158"/>
      <c r="AR153" s="158"/>
      <c r="AS153" s="158"/>
      <c r="AT153" s="158"/>
      <c r="AU153" s="158"/>
      <c r="AV153" s="158"/>
      <c r="AW153" s="158"/>
      <c r="AX153" s="158"/>
      <c r="AY153" s="158"/>
      <c r="AZ153" s="158"/>
      <c r="BA153" s="158"/>
      <c r="BB153" s="158"/>
      <c r="BC153" s="158"/>
      <c r="BD153" s="158"/>
      <c r="BE153" s="158"/>
      <c r="BF153" s="158"/>
      <c r="BG153" s="158"/>
      <c r="BH153" s="158"/>
      <c r="BI153" s="158"/>
      <c r="BJ153" s="158"/>
      <c r="BK153" s="158"/>
      <c r="BL153" s="158"/>
      <c r="BM153" s="158"/>
      <c r="BN153" s="158"/>
      <c r="BO153" s="158"/>
      <c r="BP153" s="158"/>
      <c r="BQ153" s="158"/>
      <c r="BR153" s="158"/>
      <c r="BS153" s="158"/>
      <c r="BT153" s="158"/>
      <c r="BU153" s="158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</row>
    <row r="154" ht="12.75" customHeight="1">
      <c r="A154" s="1"/>
      <c r="B154" s="1"/>
      <c r="C154" s="158"/>
      <c r="D154" s="158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  <c r="AA154" s="158"/>
      <c r="AB154" s="158"/>
      <c r="AC154" s="158"/>
      <c r="AD154" s="158"/>
      <c r="AE154" s="158"/>
      <c r="AF154" s="158"/>
      <c r="AG154" s="158"/>
      <c r="AH154" s="158"/>
      <c r="AI154" s="158"/>
      <c r="AJ154" s="158"/>
      <c r="AK154" s="158"/>
      <c r="AL154" s="158"/>
      <c r="AM154" s="158"/>
      <c r="AN154" s="158"/>
      <c r="AO154" s="158"/>
      <c r="AP154" s="158"/>
      <c r="AQ154" s="158"/>
      <c r="AR154" s="158"/>
      <c r="AS154" s="158"/>
      <c r="AT154" s="158"/>
      <c r="AU154" s="158"/>
      <c r="AV154" s="158"/>
      <c r="AW154" s="158"/>
      <c r="AX154" s="158"/>
      <c r="AY154" s="158"/>
      <c r="AZ154" s="158"/>
      <c r="BA154" s="158"/>
      <c r="BB154" s="158"/>
      <c r="BC154" s="158"/>
      <c r="BD154" s="158"/>
      <c r="BE154" s="158"/>
      <c r="BF154" s="158"/>
      <c r="BG154" s="158"/>
      <c r="BH154" s="158"/>
      <c r="BI154" s="158"/>
      <c r="BJ154" s="158"/>
      <c r="BK154" s="158"/>
      <c r="BL154" s="158"/>
      <c r="BM154" s="158"/>
      <c r="BN154" s="158"/>
      <c r="BO154" s="158"/>
      <c r="BP154" s="158"/>
      <c r="BQ154" s="158"/>
      <c r="BR154" s="158"/>
      <c r="BS154" s="158"/>
      <c r="BT154" s="158"/>
      <c r="BU154" s="158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</row>
    <row r="155" ht="12.75" customHeight="1">
      <c r="A155" s="1"/>
      <c r="B155" s="1"/>
      <c r="C155" s="158"/>
      <c r="D155" s="158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  <c r="AA155" s="158"/>
      <c r="AB155" s="158"/>
      <c r="AC155" s="158"/>
      <c r="AD155" s="158"/>
      <c r="AE155" s="158"/>
      <c r="AF155" s="158"/>
      <c r="AG155" s="158"/>
      <c r="AH155" s="158"/>
      <c r="AI155" s="158"/>
      <c r="AJ155" s="158"/>
      <c r="AK155" s="158"/>
      <c r="AL155" s="158"/>
      <c r="AM155" s="158"/>
      <c r="AN155" s="158"/>
      <c r="AO155" s="158"/>
      <c r="AP155" s="158"/>
      <c r="AQ155" s="158"/>
      <c r="AR155" s="158"/>
      <c r="AS155" s="158"/>
      <c r="AT155" s="158"/>
      <c r="AU155" s="158"/>
      <c r="AV155" s="158"/>
      <c r="AW155" s="158"/>
      <c r="AX155" s="158"/>
      <c r="AY155" s="158"/>
      <c r="AZ155" s="158"/>
      <c r="BA155" s="158"/>
      <c r="BB155" s="158"/>
      <c r="BC155" s="158"/>
      <c r="BD155" s="158"/>
      <c r="BE155" s="158"/>
      <c r="BF155" s="158"/>
      <c r="BG155" s="158"/>
      <c r="BH155" s="158"/>
      <c r="BI155" s="158"/>
      <c r="BJ155" s="158"/>
      <c r="BK155" s="158"/>
      <c r="BL155" s="158"/>
      <c r="BM155" s="158"/>
      <c r="BN155" s="158"/>
      <c r="BO155" s="158"/>
      <c r="BP155" s="158"/>
      <c r="BQ155" s="158"/>
      <c r="BR155" s="158"/>
      <c r="BS155" s="158"/>
      <c r="BT155" s="158"/>
      <c r="BU155" s="158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</row>
    <row r="156" ht="12.75" customHeight="1">
      <c r="A156" s="1"/>
      <c r="B156" s="1"/>
      <c r="C156" s="158"/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  <c r="AA156" s="158"/>
      <c r="AB156" s="158"/>
      <c r="AC156" s="158"/>
      <c r="AD156" s="158"/>
      <c r="AE156" s="158"/>
      <c r="AF156" s="158"/>
      <c r="AG156" s="158"/>
      <c r="AH156" s="158"/>
      <c r="AI156" s="158"/>
      <c r="AJ156" s="158"/>
      <c r="AK156" s="158"/>
      <c r="AL156" s="158"/>
      <c r="AM156" s="158"/>
      <c r="AN156" s="158"/>
      <c r="AO156" s="158"/>
      <c r="AP156" s="158"/>
      <c r="AQ156" s="158"/>
      <c r="AR156" s="158"/>
      <c r="AS156" s="158"/>
      <c r="AT156" s="158"/>
      <c r="AU156" s="158"/>
      <c r="AV156" s="158"/>
      <c r="AW156" s="158"/>
      <c r="AX156" s="158"/>
      <c r="AY156" s="158"/>
      <c r="AZ156" s="158"/>
      <c r="BA156" s="158"/>
      <c r="BB156" s="158"/>
      <c r="BC156" s="158"/>
      <c r="BD156" s="158"/>
      <c r="BE156" s="158"/>
      <c r="BF156" s="158"/>
      <c r="BG156" s="158"/>
      <c r="BH156" s="158"/>
      <c r="BI156" s="158"/>
      <c r="BJ156" s="158"/>
      <c r="BK156" s="158"/>
      <c r="BL156" s="158"/>
      <c r="BM156" s="158"/>
      <c r="BN156" s="158"/>
      <c r="BO156" s="158"/>
      <c r="BP156" s="158"/>
      <c r="BQ156" s="158"/>
      <c r="BR156" s="158"/>
      <c r="BS156" s="158"/>
      <c r="BT156" s="158"/>
      <c r="BU156" s="158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</row>
    <row r="157" ht="12.75" customHeight="1">
      <c r="A157" s="1"/>
      <c r="B157" s="1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  <c r="AA157" s="158"/>
      <c r="AB157" s="158"/>
      <c r="AC157" s="158"/>
      <c r="AD157" s="158"/>
      <c r="AE157" s="158"/>
      <c r="AF157" s="158"/>
      <c r="AG157" s="158"/>
      <c r="AH157" s="158"/>
      <c r="AI157" s="158"/>
      <c r="AJ157" s="158"/>
      <c r="AK157" s="158"/>
      <c r="AL157" s="158"/>
      <c r="AM157" s="158"/>
      <c r="AN157" s="158"/>
      <c r="AO157" s="158"/>
      <c r="AP157" s="158"/>
      <c r="AQ157" s="158"/>
      <c r="AR157" s="158"/>
      <c r="AS157" s="158"/>
      <c r="AT157" s="158"/>
      <c r="AU157" s="158"/>
      <c r="AV157" s="158"/>
      <c r="AW157" s="158"/>
      <c r="AX157" s="158"/>
      <c r="AY157" s="158"/>
      <c r="AZ157" s="158"/>
      <c r="BA157" s="158"/>
      <c r="BB157" s="158"/>
      <c r="BC157" s="158"/>
      <c r="BD157" s="158"/>
      <c r="BE157" s="158"/>
      <c r="BF157" s="158"/>
      <c r="BG157" s="158"/>
      <c r="BH157" s="158"/>
      <c r="BI157" s="158"/>
      <c r="BJ157" s="158"/>
      <c r="BK157" s="158"/>
      <c r="BL157" s="158"/>
      <c r="BM157" s="158"/>
      <c r="BN157" s="158"/>
      <c r="BO157" s="158"/>
      <c r="BP157" s="158"/>
      <c r="BQ157" s="158"/>
      <c r="BR157" s="158"/>
      <c r="BS157" s="158"/>
      <c r="BT157" s="158"/>
      <c r="BU157" s="158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</row>
    <row r="158" ht="12.75" customHeight="1">
      <c r="A158" s="1"/>
      <c r="B158" s="1"/>
      <c r="C158" s="158"/>
      <c r="D158" s="158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  <c r="AA158" s="158"/>
      <c r="AB158" s="158"/>
      <c r="AC158" s="158"/>
      <c r="AD158" s="158"/>
      <c r="AE158" s="158"/>
      <c r="AF158" s="158"/>
      <c r="AG158" s="158"/>
      <c r="AH158" s="158"/>
      <c r="AI158" s="158"/>
      <c r="AJ158" s="158"/>
      <c r="AK158" s="158"/>
      <c r="AL158" s="158"/>
      <c r="AM158" s="158"/>
      <c r="AN158" s="158"/>
      <c r="AO158" s="158"/>
      <c r="AP158" s="158"/>
      <c r="AQ158" s="158"/>
      <c r="AR158" s="158"/>
      <c r="AS158" s="158"/>
      <c r="AT158" s="158"/>
      <c r="AU158" s="158"/>
      <c r="AV158" s="158"/>
      <c r="AW158" s="158"/>
      <c r="AX158" s="158"/>
      <c r="AY158" s="158"/>
      <c r="AZ158" s="158"/>
      <c r="BA158" s="158"/>
      <c r="BB158" s="158"/>
      <c r="BC158" s="158"/>
      <c r="BD158" s="158"/>
      <c r="BE158" s="158"/>
      <c r="BF158" s="158"/>
      <c r="BG158" s="158"/>
      <c r="BH158" s="158"/>
      <c r="BI158" s="158"/>
      <c r="BJ158" s="158"/>
      <c r="BK158" s="158"/>
      <c r="BL158" s="158"/>
      <c r="BM158" s="158"/>
      <c r="BN158" s="158"/>
      <c r="BO158" s="158"/>
      <c r="BP158" s="158"/>
      <c r="BQ158" s="158"/>
      <c r="BR158" s="158"/>
      <c r="BS158" s="158"/>
      <c r="BT158" s="158"/>
      <c r="BU158" s="158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</row>
    <row r="159" ht="12.75" customHeight="1">
      <c r="A159" s="1"/>
      <c r="B159" s="1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  <c r="AA159" s="158"/>
      <c r="AB159" s="158"/>
      <c r="AC159" s="158"/>
      <c r="AD159" s="158"/>
      <c r="AE159" s="158"/>
      <c r="AF159" s="158"/>
      <c r="AG159" s="158"/>
      <c r="AH159" s="158"/>
      <c r="AI159" s="158"/>
      <c r="AJ159" s="158"/>
      <c r="AK159" s="158"/>
      <c r="AL159" s="158"/>
      <c r="AM159" s="158"/>
      <c r="AN159" s="158"/>
      <c r="AO159" s="158"/>
      <c r="AP159" s="158"/>
      <c r="AQ159" s="158"/>
      <c r="AR159" s="158"/>
      <c r="AS159" s="158"/>
      <c r="AT159" s="158"/>
      <c r="AU159" s="158"/>
      <c r="AV159" s="158"/>
      <c r="AW159" s="158"/>
      <c r="AX159" s="158"/>
      <c r="AY159" s="158"/>
      <c r="AZ159" s="158"/>
      <c r="BA159" s="158"/>
      <c r="BB159" s="158"/>
      <c r="BC159" s="158"/>
      <c r="BD159" s="158"/>
      <c r="BE159" s="158"/>
      <c r="BF159" s="158"/>
      <c r="BG159" s="158"/>
      <c r="BH159" s="158"/>
      <c r="BI159" s="158"/>
      <c r="BJ159" s="158"/>
      <c r="BK159" s="158"/>
      <c r="BL159" s="158"/>
      <c r="BM159" s="158"/>
      <c r="BN159" s="158"/>
      <c r="BO159" s="158"/>
      <c r="BP159" s="158"/>
      <c r="BQ159" s="158"/>
      <c r="BR159" s="158"/>
      <c r="BS159" s="158"/>
      <c r="BT159" s="158"/>
      <c r="BU159" s="158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</row>
    <row r="160" ht="12.75" customHeight="1">
      <c r="A160" s="1"/>
      <c r="B160" s="1"/>
      <c r="C160" s="158"/>
      <c r="D160" s="158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  <c r="AA160" s="158"/>
      <c r="AB160" s="158"/>
      <c r="AC160" s="158"/>
      <c r="AD160" s="158"/>
      <c r="AE160" s="158"/>
      <c r="AF160" s="158"/>
      <c r="AG160" s="158"/>
      <c r="AH160" s="158"/>
      <c r="AI160" s="158"/>
      <c r="AJ160" s="158"/>
      <c r="AK160" s="158"/>
      <c r="AL160" s="158"/>
      <c r="AM160" s="158"/>
      <c r="AN160" s="158"/>
      <c r="AO160" s="158"/>
      <c r="AP160" s="158"/>
      <c r="AQ160" s="158"/>
      <c r="AR160" s="158"/>
      <c r="AS160" s="158"/>
      <c r="AT160" s="158"/>
      <c r="AU160" s="158"/>
      <c r="AV160" s="158"/>
      <c r="AW160" s="158"/>
      <c r="AX160" s="158"/>
      <c r="AY160" s="158"/>
      <c r="AZ160" s="158"/>
      <c r="BA160" s="158"/>
      <c r="BB160" s="158"/>
      <c r="BC160" s="158"/>
      <c r="BD160" s="158"/>
      <c r="BE160" s="158"/>
      <c r="BF160" s="158"/>
      <c r="BG160" s="158"/>
      <c r="BH160" s="158"/>
      <c r="BI160" s="158"/>
      <c r="BJ160" s="158"/>
      <c r="BK160" s="158"/>
      <c r="BL160" s="158"/>
      <c r="BM160" s="158"/>
      <c r="BN160" s="158"/>
      <c r="BO160" s="158"/>
      <c r="BP160" s="158"/>
      <c r="BQ160" s="158"/>
      <c r="BR160" s="158"/>
      <c r="BS160" s="158"/>
      <c r="BT160" s="158"/>
      <c r="BU160" s="158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</row>
    <row r="161" ht="12.75" customHeight="1">
      <c r="A161" s="1"/>
      <c r="B161" s="1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  <c r="AA161" s="158"/>
      <c r="AB161" s="158"/>
      <c r="AC161" s="158"/>
      <c r="AD161" s="158"/>
      <c r="AE161" s="158"/>
      <c r="AF161" s="158"/>
      <c r="AG161" s="158"/>
      <c r="AH161" s="158"/>
      <c r="AI161" s="158"/>
      <c r="AJ161" s="158"/>
      <c r="AK161" s="158"/>
      <c r="AL161" s="158"/>
      <c r="AM161" s="158"/>
      <c r="AN161" s="158"/>
      <c r="AO161" s="158"/>
      <c r="AP161" s="158"/>
      <c r="AQ161" s="158"/>
      <c r="AR161" s="158"/>
      <c r="AS161" s="158"/>
      <c r="AT161" s="158"/>
      <c r="AU161" s="158"/>
      <c r="AV161" s="158"/>
      <c r="AW161" s="158"/>
      <c r="AX161" s="158"/>
      <c r="AY161" s="158"/>
      <c r="AZ161" s="158"/>
      <c r="BA161" s="158"/>
      <c r="BB161" s="158"/>
      <c r="BC161" s="158"/>
      <c r="BD161" s="158"/>
      <c r="BE161" s="158"/>
      <c r="BF161" s="158"/>
      <c r="BG161" s="158"/>
      <c r="BH161" s="158"/>
      <c r="BI161" s="158"/>
      <c r="BJ161" s="158"/>
      <c r="BK161" s="158"/>
      <c r="BL161" s="158"/>
      <c r="BM161" s="158"/>
      <c r="BN161" s="158"/>
      <c r="BO161" s="158"/>
      <c r="BP161" s="158"/>
      <c r="BQ161" s="158"/>
      <c r="BR161" s="158"/>
      <c r="BS161" s="158"/>
      <c r="BT161" s="158"/>
      <c r="BU161" s="158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</row>
    <row r="162" ht="12.75" customHeight="1">
      <c r="A162" s="1"/>
      <c r="B162" s="1"/>
      <c r="C162" s="158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  <c r="AA162" s="158"/>
      <c r="AB162" s="158"/>
      <c r="AC162" s="158"/>
      <c r="AD162" s="158"/>
      <c r="AE162" s="158"/>
      <c r="AF162" s="158"/>
      <c r="AG162" s="158"/>
      <c r="AH162" s="158"/>
      <c r="AI162" s="158"/>
      <c r="AJ162" s="158"/>
      <c r="AK162" s="158"/>
      <c r="AL162" s="158"/>
      <c r="AM162" s="158"/>
      <c r="AN162" s="158"/>
      <c r="AO162" s="158"/>
      <c r="AP162" s="158"/>
      <c r="AQ162" s="158"/>
      <c r="AR162" s="158"/>
      <c r="AS162" s="158"/>
      <c r="AT162" s="158"/>
      <c r="AU162" s="158"/>
      <c r="AV162" s="158"/>
      <c r="AW162" s="158"/>
      <c r="AX162" s="158"/>
      <c r="AY162" s="158"/>
      <c r="AZ162" s="158"/>
      <c r="BA162" s="158"/>
      <c r="BB162" s="158"/>
      <c r="BC162" s="158"/>
      <c r="BD162" s="158"/>
      <c r="BE162" s="158"/>
      <c r="BF162" s="158"/>
      <c r="BG162" s="158"/>
      <c r="BH162" s="158"/>
      <c r="BI162" s="158"/>
      <c r="BJ162" s="158"/>
      <c r="BK162" s="158"/>
      <c r="BL162" s="158"/>
      <c r="BM162" s="158"/>
      <c r="BN162" s="158"/>
      <c r="BO162" s="158"/>
      <c r="BP162" s="158"/>
      <c r="BQ162" s="158"/>
      <c r="BR162" s="158"/>
      <c r="BS162" s="158"/>
      <c r="BT162" s="158"/>
      <c r="BU162" s="158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</row>
    <row r="163" ht="12.75" customHeight="1">
      <c r="A163" s="1"/>
      <c r="B163" s="1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  <c r="AA163" s="158"/>
      <c r="AB163" s="158"/>
      <c r="AC163" s="158"/>
      <c r="AD163" s="158"/>
      <c r="AE163" s="158"/>
      <c r="AF163" s="158"/>
      <c r="AG163" s="158"/>
      <c r="AH163" s="158"/>
      <c r="AI163" s="158"/>
      <c r="AJ163" s="158"/>
      <c r="AK163" s="158"/>
      <c r="AL163" s="158"/>
      <c r="AM163" s="158"/>
      <c r="AN163" s="158"/>
      <c r="AO163" s="158"/>
      <c r="AP163" s="158"/>
      <c r="AQ163" s="158"/>
      <c r="AR163" s="158"/>
      <c r="AS163" s="158"/>
      <c r="AT163" s="158"/>
      <c r="AU163" s="158"/>
      <c r="AV163" s="158"/>
      <c r="AW163" s="158"/>
      <c r="AX163" s="158"/>
      <c r="AY163" s="158"/>
      <c r="AZ163" s="158"/>
      <c r="BA163" s="158"/>
      <c r="BB163" s="158"/>
      <c r="BC163" s="158"/>
      <c r="BD163" s="158"/>
      <c r="BE163" s="158"/>
      <c r="BF163" s="158"/>
      <c r="BG163" s="158"/>
      <c r="BH163" s="158"/>
      <c r="BI163" s="158"/>
      <c r="BJ163" s="158"/>
      <c r="BK163" s="158"/>
      <c r="BL163" s="158"/>
      <c r="BM163" s="158"/>
      <c r="BN163" s="158"/>
      <c r="BO163" s="158"/>
      <c r="BP163" s="158"/>
      <c r="BQ163" s="158"/>
      <c r="BR163" s="158"/>
      <c r="BS163" s="158"/>
      <c r="BT163" s="158"/>
      <c r="BU163" s="158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</row>
    <row r="164" ht="12.75" customHeight="1">
      <c r="A164" s="1"/>
      <c r="B164" s="1"/>
      <c r="C164" s="158"/>
      <c r="D164" s="158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  <c r="AA164" s="158"/>
      <c r="AB164" s="158"/>
      <c r="AC164" s="158"/>
      <c r="AD164" s="158"/>
      <c r="AE164" s="158"/>
      <c r="AF164" s="158"/>
      <c r="AG164" s="158"/>
      <c r="AH164" s="158"/>
      <c r="AI164" s="158"/>
      <c r="AJ164" s="158"/>
      <c r="AK164" s="158"/>
      <c r="AL164" s="158"/>
      <c r="AM164" s="158"/>
      <c r="AN164" s="158"/>
      <c r="AO164" s="158"/>
      <c r="AP164" s="158"/>
      <c r="AQ164" s="158"/>
      <c r="AR164" s="158"/>
      <c r="AS164" s="158"/>
      <c r="AT164" s="158"/>
      <c r="AU164" s="158"/>
      <c r="AV164" s="158"/>
      <c r="AW164" s="158"/>
      <c r="AX164" s="158"/>
      <c r="AY164" s="158"/>
      <c r="AZ164" s="158"/>
      <c r="BA164" s="158"/>
      <c r="BB164" s="158"/>
      <c r="BC164" s="158"/>
      <c r="BD164" s="158"/>
      <c r="BE164" s="158"/>
      <c r="BF164" s="158"/>
      <c r="BG164" s="158"/>
      <c r="BH164" s="158"/>
      <c r="BI164" s="158"/>
      <c r="BJ164" s="158"/>
      <c r="BK164" s="158"/>
      <c r="BL164" s="158"/>
      <c r="BM164" s="158"/>
      <c r="BN164" s="158"/>
      <c r="BO164" s="158"/>
      <c r="BP164" s="158"/>
      <c r="BQ164" s="158"/>
      <c r="BR164" s="158"/>
      <c r="BS164" s="158"/>
      <c r="BT164" s="158"/>
      <c r="BU164" s="158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</row>
    <row r="165" ht="12.75" customHeight="1">
      <c r="A165" s="1"/>
      <c r="B165" s="1"/>
      <c r="C165" s="158"/>
      <c r="D165" s="158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  <c r="AA165" s="158"/>
      <c r="AB165" s="158"/>
      <c r="AC165" s="158"/>
      <c r="AD165" s="158"/>
      <c r="AE165" s="158"/>
      <c r="AF165" s="158"/>
      <c r="AG165" s="158"/>
      <c r="AH165" s="158"/>
      <c r="AI165" s="158"/>
      <c r="AJ165" s="158"/>
      <c r="AK165" s="158"/>
      <c r="AL165" s="158"/>
      <c r="AM165" s="158"/>
      <c r="AN165" s="158"/>
      <c r="AO165" s="158"/>
      <c r="AP165" s="158"/>
      <c r="AQ165" s="158"/>
      <c r="AR165" s="158"/>
      <c r="AS165" s="158"/>
      <c r="AT165" s="158"/>
      <c r="AU165" s="158"/>
      <c r="AV165" s="158"/>
      <c r="AW165" s="158"/>
      <c r="AX165" s="158"/>
      <c r="AY165" s="158"/>
      <c r="AZ165" s="158"/>
      <c r="BA165" s="158"/>
      <c r="BB165" s="158"/>
      <c r="BC165" s="158"/>
      <c r="BD165" s="158"/>
      <c r="BE165" s="158"/>
      <c r="BF165" s="158"/>
      <c r="BG165" s="158"/>
      <c r="BH165" s="158"/>
      <c r="BI165" s="158"/>
      <c r="BJ165" s="158"/>
      <c r="BK165" s="158"/>
      <c r="BL165" s="158"/>
      <c r="BM165" s="158"/>
      <c r="BN165" s="158"/>
      <c r="BO165" s="158"/>
      <c r="BP165" s="158"/>
      <c r="BQ165" s="158"/>
      <c r="BR165" s="158"/>
      <c r="BS165" s="158"/>
      <c r="BT165" s="158"/>
      <c r="BU165" s="158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</row>
    <row r="166" ht="12.75" customHeight="1">
      <c r="A166" s="1"/>
      <c r="B166" s="1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  <c r="AA166" s="158"/>
      <c r="AB166" s="158"/>
      <c r="AC166" s="158"/>
      <c r="AD166" s="158"/>
      <c r="AE166" s="158"/>
      <c r="AF166" s="158"/>
      <c r="AG166" s="158"/>
      <c r="AH166" s="158"/>
      <c r="AI166" s="158"/>
      <c r="AJ166" s="158"/>
      <c r="AK166" s="158"/>
      <c r="AL166" s="158"/>
      <c r="AM166" s="158"/>
      <c r="AN166" s="158"/>
      <c r="AO166" s="158"/>
      <c r="AP166" s="158"/>
      <c r="AQ166" s="158"/>
      <c r="AR166" s="158"/>
      <c r="AS166" s="158"/>
      <c r="AT166" s="158"/>
      <c r="AU166" s="158"/>
      <c r="AV166" s="158"/>
      <c r="AW166" s="158"/>
      <c r="AX166" s="158"/>
      <c r="AY166" s="158"/>
      <c r="AZ166" s="158"/>
      <c r="BA166" s="158"/>
      <c r="BB166" s="158"/>
      <c r="BC166" s="158"/>
      <c r="BD166" s="158"/>
      <c r="BE166" s="158"/>
      <c r="BF166" s="158"/>
      <c r="BG166" s="158"/>
      <c r="BH166" s="158"/>
      <c r="BI166" s="158"/>
      <c r="BJ166" s="158"/>
      <c r="BK166" s="158"/>
      <c r="BL166" s="158"/>
      <c r="BM166" s="158"/>
      <c r="BN166" s="158"/>
      <c r="BO166" s="158"/>
      <c r="BP166" s="158"/>
      <c r="BQ166" s="158"/>
      <c r="BR166" s="158"/>
      <c r="BS166" s="158"/>
      <c r="BT166" s="158"/>
      <c r="BU166" s="158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</row>
    <row r="167" ht="12.75" customHeight="1">
      <c r="A167" s="1"/>
      <c r="B167" s="1"/>
      <c r="C167" s="158"/>
      <c r="D167" s="158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  <c r="AA167" s="158"/>
      <c r="AB167" s="158"/>
      <c r="AC167" s="158"/>
      <c r="AD167" s="158"/>
      <c r="AE167" s="158"/>
      <c r="AF167" s="158"/>
      <c r="AG167" s="158"/>
      <c r="AH167" s="158"/>
      <c r="AI167" s="158"/>
      <c r="AJ167" s="158"/>
      <c r="AK167" s="158"/>
      <c r="AL167" s="158"/>
      <c r="AM167" s="158"/>
      <c r="AN167" s="158"/>
      <c r="AO167" s="158"/>
      <c r="AP167" s="158"/>
      <c r="AQ167" s="158"/>
      <c r="AR167" s="158"/>
      <c r="AS167" s="158"/>
      <c r="AT167" s="158"/>
      <c r="AU167" s="158"/>
      <c r="AV167" s="158"/>
      <c r="AW167" s="158"/>
      <c r="AX167" s="158"/>
      <c r="AY167" s="158"/>
      <c r="AZ167" s="158"/>
      <c r="BA167" s="158"/>
      <c r="BB167" s="158"/>
      <c r="BC167" s="158"/>
      <c r="BD167" s="158"/>
      <c r="BE167" s="158"/>
      <c r="BF167" s="158"/>
      <c r="BG167" s="158"/>
      <c r="BH167" s="158"/>
      <c r="BI167" s="158"/>
      <c r="BJ167" s="158"/>
      <c r="BK167" s="158"/>
      <c r="BL167" s="158"/>
      <c r="BM167" s="158"/>
      <c r="BN167" s="158"/>
      <c r="BO167" s="158"/>
      <c r="BP167" s="158"/>
      <c r="BQ167" s="158"/>
      <c r="BR167" s="158"/>
      <c r="BS167" s="158"/>
      <c r="BT167" s="158"/>
      <c r="BU167" s="158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</row>
    <row r="168" ht="12.75" customHeight="1">
      <c r="A168" s="1"/>
      <c r="B168" s="1"/>
      <c r="C168" s="158"/>
      <c r="D168" s="158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  <c r="AA168" s="158"/>
      <c r="AB168" s="158"/>
      <c r="AC168" s="158"/>
      <c r="AD168" s="158"/>
      <c r="AE168" s="158"/>
      <c r="AF168" s="158"/>
      <c r="AG168" s="158"/>
      <c r="AH168" s="158"/>
      <c r="AI168" s="158"/>
      <c r="AJ168" s="158"/>
      <c r="AK168" s="158"/>
      <c r="AL168" s="158"/>
      <c r="AM168" s="158"/>
      <c r="AN168" s="158"/>
      <c r="AO168" s="158"/>
      <c r="AP168" s="158"/>
      <c r="AQ168" s="158"/>
      <c r="AR168" s="158"/>
      <c r="AS168" s="158"/>
      <c r="AT168" s="158"/>
      <c r="AU168" s="158"/>
      <c r="AV168" s="158"/>
      <c r="AW168" s="158"/>
      <c r="AX168" s="158"/>
      <c r="AY168" s="158"/>
      <c r="AZ168" s="158"/>
      <c r="BA168" s="158"/>
      <c r="BB168" s="158"/>
      <c r="BC168" s="158"/>
      <c r="BD168" s="158"/>
      <c r="BE168" s="158"/>
      <c r="BF168" s="158"/>
      <c r="BG168" s="158"/>
      <c r="BH168" s="158"/>
      <c r="BI168" s="158"/>
      <c r="BJ168" s="158"/>
      <c r="BK168" s="158"/>
      <c r="BL168" s="158"/>
      <c r="BM168" s="158"/>
      <c r="BN168" s="158"/>
      <c r="BO168" s="158"/>
      <c r="BP168" s="158"/>
      <c r="BQ168" s="158"/>
      <c r="BR168" s="158"/>
      <c r="BS168" s="158"/>
      <c r="BT168" s="158"/>
      <c r="BU168" s="158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</row>
    <row r="169" ht="12.75" customHeight="1">
      <c r="A169" s="1"/>
      <c r="B169" s="1"/>
      <c r="C169" s="158"/>
      <c r="D169" s="158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  <c r="AA169" s="158"/>
      <c r="AB169" s="158"/>
      <c r="AC169" s="158"/>
      <c r="AD169" s="158"/>
      <c r="AE169" s="158"/>
      <c r="AF169" s="158"/>
      <c r="AG169" s="158"/>
      <c r="AH169" s="158"/>
      <c r="AI169" s="158"/>
      <c r="AJ169" s="158"/>
      <c r="AK169" s="158"/>
      <c r="AL169" s="158"/>
      <c r="AM169" s="158"/>
      <c r="AN169" s="158"/>
      <c r="AO169" s="158"/>
      <c r="AP169" s="158"/>
      <c r="AQ169" s="158"/>
      <c r="AR169" s="158"/>
      <c r="AS169" s="158"/>
      <c r="AT169" s="158"/>
      <c r="AU169" s="158"/>
      <c r="AV169" s="158"/>
      <c r="AW169" s="158"/>
      <c r="AX169" s="158"/>
      <c r="AY169" s="158"/>
      <c r="AZ169" s="158"/>
      <c r="BA169" s="158"/>
      <c r="BB169" s="158"/>
      <c r="BC169" s="158"/>
      <c r="BD169" s="158"/>
      <c r="BE169" s="158"/>
      <c r="BF169" s="158"/>
      <c r="BG169" s="158"/>
      <c r="BH169" s="158"/>
      <c r="BI169" s="158"/>
      <c r="BJ169" s="158"/>
      <c r="BK169" s="158"/>
      <c r="BL169" s="158"/>
      <c r="BM169" s="158"/>
      <c r="BN169" s="158"/>
      <c r="BO169" s="158"/>
      <c r="BP169" s="158"/>
      <c r="BQ169" s="158"/>
      <c r="BR169" s="158"/>
      <c r="BS169" s="158"/>
      <c r="BT169" s="158"/>
      <c r="BU169" s="158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</row>
    <row r="170" ht="12.75" customHeight="1">
      <c r="A170" s="1"/>
      <c r="B170" s="1"/>
      <c r="C170" s="158"/>
      <c r="D170" s="158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  <c r="AA170" s="158"/>
      <c r="AB170" s="158"/>
      <c r="AC170" s="158"/>
      <c r="AD170" s="158"/>
      <c r="AE170" s="158"/>
      <c r="AF170" s="158"/>
      <c r="AG170" s="158"/>
      <c r="AH170" s="158"/>
      <c r="AI170" s="158"/>
      <c r="AJ170" s="158"/>
      <c r="AK170" s="158"/>
      <c r="AL170" s="158"/>
      <c r="AM170" s="158"/>
      <c r="AN170" s="158"/>
      <c r="AO170" s="158"/>
      <c r="AP170" s="158"/>
      <c r="AQ170" s="158"/>
      <c r="AR170" s="158"/>
      <c r="AS170" s="158"/>
      <c r="AT170" s="158"/>
      <c r="AU170" s="158"/>
      <c r="AV170" s="158"/>
      <c r="AW170" s="158"/>
      <c r="AX170" s="158"/>
      <c r="AY170" s="158"/>
      <c r="AZ170" s="158"/>
      <c r="BA170" s="158"/>
      <c r="BB170" s="158"/>
      <c r="BC170" s="158"/>
      <c r="BD170" s="158"/>
      <c r="BE170" s="158"/>
      <c r="BF170" s="158"/>
      <c r="BG170" s="158"/>
      <c r="BH170" s="158"/>
      <c r="BI170" s="158"/>
      <c r="BJ170" s="158"/>
      <c r="BK170" s="158"/>
      <c r="BL170" s="158"/>
      <c r="BM170" s="158"/>
      <c r="BN170" s="158"/>
      <c r="BO170" s="158"/>
      <c r="BP170" s="158"/>
      <c r="BQ170" s="158"/>
      <c r="BR170" s="158"/>
      <c r="BS170" s="158"/>
      <c r="BT170" s="158"/>
      <c r="BU170" s="158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</row>
    <row r="171" ht="12.75" customHeight="1">
      <c r="A171" s="1"/>
      <c r="B171" s="1"/>
      <c r="C171" s="158"/>
      <c r="D171" s="158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  <c r="AA171" s="158"/>
      <c r="AB171" s="158"/>
      <c r="AC171" s="158"/>
      <c r="AD171" s="158"/>
      <c r="AE171" s="158"/>
      <c r="AF171" s="158"/>
      <c r="AG171" s="158"/>
      <c r="AH171" s="158"/>
      <c r="AI171" s="158"/>
      <c r="AJ171" s="158"/>
      <c r="AK171" s="158"/>
      <c r="AL171" s="158"/>
      <c r="AM171" s="158"/>
      <c r="AN171" s="158"/>
      <c r="AO171" s="158"/>
      <c r="AP171" s="158"/>
      <c r="AQ171" s="158"/>
      <c r="AR171" s="158"/>
      <c r="AS171" s="158"/>
      <c r="AT171" s="158"/>
      <c r="AU171" s="158"/>
      <c r="AV171" s="158"/>
      <c r="AW171" s="158"/>
      <c r="AX171" s="158"/>
      <c r="AY171" s="158"/>
      <c r="AZ171" s="158"/>
      <c r="BA171" s="158"/>
      <c r="BB171" s="158"/>
      <c r="BC171" s="158"/>
      <c r="BD171" s="158"/>
      <c r="BE171" s="158"/>
      <c r="BF171" s="158"/>
      <c r="BG171" s="158"/>
      <c r="BH171" s="158"/>
      <c r="BI171" s="158"/>
      <c r="BJ171" s="158"/>
      <c r="BK171" s="158"/>
      <c r="BL171" s="158"/>
      <c r="BM171" s="158"/>
      <c r="BN171" s="158"/>
      <c r="BO171" s="158"/>
      <c r="BP171" s="158"/>
      <c r="BQ171" s="158"/>
      <c r="BR171" s="158"/>
      <c r="BS171" s="158"/>
      <c r="BT171" s="158"/>
      <c r="BU171" s="158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</row>
    <row r="172" ht="12.75" customHeight="1">
      <c r="A172" s="1"/>
      <c r="B172" s="1"/>
      <c r="C172" s="158"/>
      <c r="D172" s="158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  <c r="AA172" s="158"/>
      <c r="AB172" s="158"/>
      <c r="AC172" s="158"/>
      <c r="AD172" s="158"/>
      <c r="AE172" s="158"/>
      <c r="AF172" s="158"/>
      <c r="AG172" s="158"/>
      <c r="AH172" s="158"/>
      <c r="AI172" s="158"/>
      <c r="AJ172" s="158"/>
      <c r="AK172" s="158"/>
      <c r="AL172" s="158"/>
      <c r="AM172" s="158"/>
      <c r="AN172" s="158"/>
      <c r="AO172" s="158"/>
      <c r="AP172" s="158"/>
      <c r="AQ172" s="158"/>
      <c r="AR172" s="158"/>
      <c r="AS172" s="158"/>
      <c r="AT172" s="158"/>
      <c r="AU172" s="158"/>
      <c r="AV172" s="158"/>
      <c r="AW172" s="158"/>
      <c r="AX172" s="158"/>
      <c r="AY172" s="158"/>
      <c r="AZ172" s="158"/>
      <c r="BA172" s="158"/>
      <c r="BB172" s="158"/>
      <c r="BC172" s="158"/>
      <c r="BD172" s="158"/>
      <c r="BE172" s="158"/>
      <c r="BF172" s="158"/>
      <c r="BG172" s="158"/>
      <c r="BH172" s="158"/>
      <c r="BI172" s="158"/>
      <c r="BJ172" s="158"/>
      <c r="BK172" s="158"/>
      <c r="BL172" s="158"/>
      <c r="BM172" s="158"/>
      <c r="BN172" s="158"/>
      <c r="BO172" s="158"/>
      <c r="BP172" s="158"/>
      <c r="BQ172" s="158"/>
      <c r="BR172" s="158"/>
      <c r="BS172" s="158"/>
      <c r="BT172" s="158"/>
      <c r="BU172" s="158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</row>
    <row r="173" ht="12.75" customHeight="1">
      <c r="A173" s="1"/>
      <c r="B173" s="1"/>
      <c r="C173" s="158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8"/>
      <c r="BN173" s="158"/>
      <c r="BO173" s="158"/>
      <c r="BP173" s="158"/>
      <c r="BQ173" s="158"/>
      <c r="BR173" s="158"/>
      <c r="BS173" s="158"/>
      <c r="BT173" s="158"/>
      <c r="BU173" s="158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</row>
    <row r="174" ht="12.75" customHeight="1">
      <c r="A174" s="1"/>
      <c r="B174" s="1"/>
      <c r="C174" s="158"/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  <c r="AA174" s="158"/>
      <c r="AB174" s="158"/>
      <c r="AC174" s="158"/>
      <c r="AD174" s="158"/>
      <c r="AE174" s="158"/>
      <c r="AF174" s="158"/>
      <c r="AG174" s="158"/>
      <c r="AH174" s="158"/>
      <c r="AI174" s="158"/>
      <c r="AJ174" s="158"/>
      <c r="AK174" s="158"/>
      <c r="AL174" s="158"/>
      <c r="AM174" s="158"/>
      <c r="AN174" s="158"/>
      <c r="AO174" s="158"/>
      <c r="AP174" s="158"/>
      <c r="AQ174" s="158"/>
      <c r="AR174" s="158"/>
      <c r="AS174" s="158"/>
      <c r="AT174" s="158"/>
      <c r="AU174" s="158"/>
      <c r="AV174" s="158"/>
      <c r="AW174" s="158"/>
      <c r="AX174" s="158"/>
      <c r="AY174" s="158"/>
      <c r="AZ174" s="158"/>
      <c r="BA174" s="158"/>
      <c r="BB174" s="158"/>
      <c r="BC174" s="158"/>
      <c r="BD174" s="158"/>
      <c r="BE174" s="158"/>
      <c r="BF174" s="158"/>
      <c r="BG174" s="158"/>
      <c r="BH174" s="158"/>
      <c r="BI174" s="158"/>
      <c r="BJ174" s="158"/>
      <c r="BK174" s="158"/>
      <c r="BL174" s="158"/>
      <c r="BM174" s="158"/>
      <c r="BN174" s="158"/>
      <c r="BO174" s="158"/>
      <c r="BP174" s="158"/>
      <c r="BQ174" s="158"/>
      <c r="BR174" s="158"/>
      <c r="BS174" s="158"/>
      <c r="BT174" s="158"/>
      <c r="BU174" s="158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</row>
    <row r="175" ht="12.75" customHeight="1">
      <c r="A175" s="1"/>
      <c r="B175" s="1"/>
      <c r="C175" s="158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  <c r="AA175" s="158"/>
      <c r="AB175" s="158"/>
      <c r="AC175" s="158"/>
      <c r="AD175" s="158"/>
      <c r="AE175" s="158"/>
      <c r="AF175" s="158"/>
      <c r="AG175" s="158"/>
      <c r="AH175" s="158"/>
      <c r="AI175" s="158"/>
      <c r="AJ175" s="158"/>
      <c r="AK175" s="158"/>
      <c r="AL175" s="158"/>
      <c r="AM175" s="158"/>
      <c r="AN175" s="158"/>
      <c r="AO175" s="158"/>
      <c r="AP175" s="158"/>
      <c r="AQ175" s="158"/>
      <c r="AR175" s="158"/>
      <c r="AS175" s="158"/>
      <c r="AT175" s="158"/>
      <c r="AU175" s="158"/>
      <c r="AV175" s="158"/>
      <c r="AW175" s="158"/>
      <c r="AX175" s="158"/>
      <c r="AY175" s="158"/>
      <c r="AZ175" s="158"/>
      <c r="BA175" s="158"/>
      <c r="BB175" s="158"/>
      <c r="BC175" s="158"/>
      <c r="BD175" s="158"/>
      <c r="BE175" s="158"/>
      <c r="BF175" s="158"/>
      <c r="BG175" s="158"/>
      <c r="BH175" s="158"/>
      <c r="BI175" s="158"/>
      <c r="BJ175" s="158"/>
      <c r="BK175" s="158"/>
      <c r="BL175" s="158"/>
      <c r="BM175" s="158"/>
      <c r="BN175" s="158"/>
      <c r="BO175" s="158"/>
      <c r="BP175" s="158"/>
      <c r="BQ175" s="158"/>
      <c r="BR175" s="158"/>
      <c r="BS175" s="158"/>
      <c r="BT175" s="158"/>
      <c r="BU175" s="158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</row>
    <row r="176" ht="12.75" customHeight="1">
      <c r="A176" s="1"/>
      <c r="B176" s="1"/>
      <c r="C176" s="158"/>
      <c r="D176" s="158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  <c r="AA176" s="158"/>
      <c r="AB176" s="158"/>
      <c r="AC176" s="158"/>
      <c r="AD176" s="158"/>
      <c r="AE176" s="158"/>
      <c r="AF176" s="158"/>
      <c r="AG176" s="158"/>
      <c r="AH176" s="158"/>
      <c r="AI176" s="158"/>
      <c r="AJ176" s="158"/>
      <c r="AK176" s="158"/>
      <c r="AL176" s="158"/>
      <c r="AM176" s="158"/>
      <c r="AN176" s="158"/>
      <c r="AO176" s="158"/>
      <c r="AP176" s="158"/>
      <c r="AQ176" s="158"/>
      <c r="AR176" s="158"/>
      <c r="AS176" s="158"/>
      <c r="AT176" s="158"/>
      <c r="AU176" s="158"/>
      <c r="AV176" s="158"/>
      <c r="AW176" s="158"/>
      <c r="AX176" s="158"/>
      <c r="AY176" s="158"/>
      <c r="AZ176" s="158"/>
      <c r="BA176" s="158"/>
      <c r="BB176" s="158"/>
      <c r="BC176" s="158"/>
      <c r="BD176" s="158"/>
      <c r="BE176" s="158"/>
      <c r="BF176" s="158"/>
      <c r="BG176" s="158"/>
      <c r="BH176" s="158"/>
      <c r="BI176" s="158"/>
      <c r="BJ176" s="158"/>
      <c r="BK176" s="158"/>
      <c r="BL176" s="158"/>
      <c r="BM176" s="158"/>
      <c r="BN176" s="158"/>
      <c r="BO176" s="158"/>
      <c r="BP176" s="158"/>
      <c r="BQ176" s="158"/>
      <c r="BR176" s="158"/>
      <c r="BS176" s="158"/>
      <c r="BT176" s="158"/>
      <c r="BU176" s="158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</row>
    <row r="177" ht="12.75" customHeight="1">
      <c r="A177" s="1"/>
      <c r="B177" s="1"/>
      <c r="C177" s="158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  <c r="AA177" s="158"/>
      <c r="AB177" s="158"/>
      <c r="AC177" s="158"/>
      <c r="AD177" s="158"/>
      <c r="AE177" s="158"/>
      <c r="AF177" s="158"/>
      <c r="AG177" s="158"/>
      <c r="AH177" s="158"/>
      <c r="AI177" s="158"/>
      <c r="AJ177" s="158"/>
      <c r="AK177" s="158"/>
      <c r="AL177" s="158"/>
      <c r="AM177" s="158"/>
      <c r="AN177" s="158"/>
      <c r="AO177" s="158"/>
      <c r="AP177" s="158"/>
      <c r="AQ177" s="158"/>
      <c r="AR177" s="158"/>
      <c r="AS177" s="158"/>
      <c r="AT177" s="158"/>
      <c r="AU177" s="158"/>
      <c r="AV177" s="158"/>
      <c r="AW177" s="158"/>
      <c r="AX177" s="158"/>
      <c r="AY177" s="158"/>
      <c r="AZ177" s="158"/>
      <c r="BA177" s="158"/>
      <c r="BB177" s="158"/>
      <c r="BC177" s="158"/>
      <c r="BD177" s="158"/>
      <c r="BE177" s="158"/>
      <c r="BF177" s="158"/>
      <c r="BG177" s="158"/>
      <c r="BH177" s="158"/>
      <c r="BI177" s="158"/>
      <c r="BJ177" s="158"/>
      <c r="BK177" s="158"/>
      <c r="BL177" s="158"/>
      <c r="BM177" s="158"/>
      <c r="BN177" s="158"/>
      <c r="BO177" s="158"/>
      <c r="BP177" s="158"/>
      <c r="BQ177" s="158"/>
      <c r="BR177" s="158"/>
      <c r="BS177" s="158"/>
      <c r="BT177" s="158"/>
      <c r="BU177" s="158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</row>
    <row r="178" ht="12.75" customHeight="1">
      <c r="A178" s="1"/>
      <c r="B178" s="1"/>
      <c r="C178" s="158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  <c r="AA178" s="158"/>
      <c r="AB178" s="158"/>
      <c r="AC178" s="158"/>
      <c r="AD178" s="158"/>
      <c r="AE178" s="158"/>
      <c r="AF178" s="158"/>
      <c r="AG178" s="158"/>
      <c r="AH178" s="158"/>
      <c r="AI178" s="158"/>
      <c r="AJ178" s="158"/>
      <c r="AK178" s="158"/>
      <c r="AL178" s="158"/>
      <c r="AM178" s="158"/>
      <c r="AN178" s="158"/>
      <c r="AO178" s="158"/>
      <c r="AP178" s="158"/>
      <c r="AQ178" s="158"/>
      <c r="AR178" s="158"/>
      <c r="AS178" s="158"/>
      <c r="AT178" s="158"/>
      <c r="AU178" s="158"/>
      <c r="AV178" s="158"/>
      <c r="AW178" s="158"/>
      <c r="AX178" s="158"/>
      <c r="AY178" s="158"/>
      <c r="AZ178" s="158"/>
      <c r="BA178" s="158"/>
      <c r="BB178" s="158"/>
      <c r="BC178" s="158"/>
      <c r="BD178" s="158"/>
      <c r="BE178" s="158"/>
      <c r="BF178" s="158"/>
      <c r="BG178" s="158"/>
      <c r="BH178" s="158"/>
      <c r="BI178" s="158"/>
      <c r="BJ178" s="158"/>
      <c r="BK178" s="158"/>
      <c r="BL178" s="158"/>
      <c r="BM178" s="158"/>
      <c r="BN178" s="158"/>
      <c r="BO178" s="158"/>
      <c r="BP178" s="158"/>
      <c r="BQ178" s="158"/>
      <c r="BR178" s="158"/>
      <c r="BS178" s="158"/>
      <c r="BT178" s="158"/>
      <c r="BU178" s="158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</row>
    <row r="179" ht="12.75" customHeight="1">
      <c r="A179" s="1"/>
      <c r="B179" s="1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8"/>
      <c r="BN179" s="158"/>
      <c r="BO179" s="158"/>
      <c r="BP179" s="158"/>
      <c r="BQ179" s="158"/>
      <c r="BR179" s="158"/>
      <c r="BS179" s="158"/>
      <c r="BT179" s="158"/>
      <c r="BU179" s="158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</row>
    <row r="180" ht="12.75" customHeight="1">
      <c r="A180" s="1"/>
      <c r="B180" s="1"/>
      <c r="C180" s="158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8"/>
      <c r="BN180" s="158"/>
      <c r="BO180" s="158"/>
      <c r="BP180" s="158"/>
      <c r="BQ180" s="158"/>
      <c r="BR180" s="158"/>
      <c r="BS180" s="158"/>
      <c r="BT180" s="158"/>
      <c r="BU180" s="158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</row>
    <row r="181" ht="12.75" customHeight="1">
      <c r="A181" s="1"/>
      <c r="B181" s="1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  <c r="AA181" s="158"/>
      <c r="AB181" s="158"/>
      <c r="AC181" s="158"/>
      <c r="AD181" s="158"/>
      <c r="AE181" s="158"/>
      <c r="AF181" s="158"/>
      <c r="AG181" s="158"/>
      <c r="AH181" s="158"/>
      <c r="AI181" s="158"/>
      <c r="AJ181" s="158"/>
      <c r="AK181" s="158"/>
      <c r="AL181" s="158"/>
      <c r="AM181" s="158"/>
      <c r="AN181" s="158"/>
      <c r="AO181" s="158"/>
      <c r="AP181" s="158"/>
      <c r="AQ181" s="158"/>
      <c r="AR181" s="158"/>
      <c r="AS181" s="158"/>
      <c r="AT181" s="158"/>
      <c r="AU181" s="158"/>
      <c r="AV181" s="158"/>
      <c r="AW181" s="158"/>
      <c r="AX181" s="158"/>
      <c r="AY181" s="158"/>
      <c r="AZ181" s="158"/>
      <c r="BA181" s="158"/>
      <c r="BB181" s="158"/>
      <c r="BC181" s="158"/>
      <c r="BD181" s="158"/>
      <c r="BE181" s="158"/>
      <c r="BF181" s="158"/>
      <c r="BG181" s="158"/>
      <c r="BH181" s="158"/>
      <c r="BI181" s="158"/>
      <c r="BJ181" s="158"/>
      <c r="BK181" s="158"/>
      <c r="BL181" s="158"/>
      <c r="BM181" s="158"/>
      <c r="BN181" s="158"/>
      <c r="BO181" s="158"/>
      <c r="BP181" s="158"/>
      <c r="BQ181" s="158"/>
      <c r="BR181" s="158"/>
      <c r="BS181" s="158"/>
      <c r="BT181" s="158"/>
      <c r="BU181" s="158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</row>
    <row r="182" ht="12.75" customHeight="1">
      <c r="A182" s="1"/>
      <c r="B182" s="1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  <c r="AA182" s="158"/>
      <c r="AB182" s="158"/>
      <c r="AC182" s="158"/>
      <c r="AD182" s="158"/>
      <c r="AE182" s="158"/>
      <c r="AF182" s="158"/>
      <c r="AG182" s="158"/>
      <c r="AH182" s="158"/>
      <c r="AI182" s="158"/>
      <c r="AJ182" s="158"/>
      <c r="AK182" s="158"/>
      <c r="AL182" s="158"/>
      <c r="AM182" s="158"/>
      <c r="AN182" s="158"/>
      <c r="AO182" s="158"/>
      <c r="AP182" s="158"/>
      <c r="AQ182" s="158"/>
      <c r="AR182" s="158"/>
      <c r="AS182" s="158"/>
      <c r="AT182" s="158"/>
      <c r="AU182" s="158"/>
      <c r="AV182" s="158"/>
      <c r="AW182" s="158"/>
      <c r="AX182" s="158"/>
      <c r="AY182" s="158"/>
      <c r="AZ182" s="158"/>
      <c r="BA182" s="158"/>
      <c r="BB182" s="158"/>
      <c r="BC182" s="158"/>
      <c r="BD182" s="158"/>
      <c r="BE182" s="158"/>
      <c r="BF182" s="158"/>
      <c r="BG182" s="158"/>
      <c r="BH182" s="158"/>
      <c r="BI182" s="158"/>
      <c r="BJ182" s="158"/>
      <c r="BK182" s="158"/>
      <c r="BL182" s="158"/>
      <c r="BM182" s="158"/>
      <c r="BN182" s="158"/>
      <c r="BO182" s="158"/>
      <c r="BP182" s="158"/>
      <c r="BQ182" s="158"/>
      <c r="BR182" s="158"/>
      <c r="BS182" s="158"/>
      <c r="BT182" s="158"/>
      <c r="BU182" s="158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</row>
    <row r="183" ht="12.75" customHeight="1">
      <c r="A183" s="1"/>
      <c r="B183" s="1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  <c r="AA183" s="158"/>
      <c r="AB183" s="158"/>
      <c r="AC183" s="158"/>
      <c r="AD183" s="158"/>
      <c r="AE183" s="158"/>
      <c r="AF183" s="158"/>
      <c r="AG183" s="158"/>
      <c r="AH183" s="158"/>
      <c r="AI183" s="158"/>
      <c r="AJ183" s="158"/>
      <c r="AK183" s="158"/>
      <c r="AL183" s="158"/>
      <c r="AM183" s="158"/>
      <c r="AN183" s="158"/>
      <c r="AO183" s="158"/>
      <c r="AP183" s="158"/>
      <c r="AQ183" s="158"/>
      <c r="AR183" s="158"/>
      <c r="AS183" s="158"/>
      <c r="AT183" s="158"/>
      <c r="AU183" s="158"/>
      <c r="AV183" s="158"/>
      <c r="AW183" s="158"/>
      <c r="AX183" s="158"/>
      <c r="AY183" s="158"/>
      <c r="AZ183" s="158"/>
      <c r="BA183" s="158"/>
      <c r="BB183" s="158"/>
      <c r="BC183" s="158"/>
      <c r="BD183" s="158"/>
      <c r="BE183" s="158"/>
      <c r="BF183" s="158"/>
      <c r="BG183" s="158"/>
      <c r="BH183" s="158"/>
      <c r="BI183" s="158"/>
      <c r="BJ183" s="158"/>
      <c r="BK183" s="158"/>
      <c r="BL183" s="158"/>
      <c r="BM183" s="158"/>
      <c r="BN183" s="158"/>
      <c r="BO183" s="158"/>
      <c r="BP183" s="158"/>
      <c r="BQ183" s="158"/>
      <c r="BR183" s="158"/>
      <c r="BS183" s="158"/>
      <c r="BT183" s="158"/>
      <c r="BU183" s="158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</row>
    <row r="184" ht="12.75" customHeight="1">
      <c r="A184" s="1"/>
      <c r="B184" s="1"/>
      <c r="C184" s="158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  <c r="AA184" s="158"/>
      <c r="AB184" s="158"/>
      <c r="AC184" s="158"/>
      <c r="AD184" s="158"/>
      <c r="AE184" s="158"/>
      <c r="AF184" s="158"/>
      <c r="AG184" s="158"/>
      <c r="AH184" s="158"/>
      <c r="AI184" s="158"/>
      <c r="AJ184" s="158"/>
      <c r="AK184" s="158"/>
      <c r="AL184" s="158"/>
      <c r="AM184" s="158"/>
      <c r="AN184" s="158"/>
      <c r="AO184" s="158"/>
      <c r="AP184" s="158"/>
      <c r="AQ184" s="158"/>
      <c r="AR184" s="158"/>
      <c r="AS184" s="158"/>
      <c r="AT184" s="158"/>
      <c r="AU184" s="158"/>
      <c r="AV184" s="158"/>
      <c r="AW184" s="158"/>
      <c r="AX184" s="158"/>
      <c r="AY184" s="158"/>
      <c r="AZ184" s="158"/>
      <c r="BA184" s="158"/>
      <c r="BB184" s="158"/>
      <c r="BC184" s="158"/>
      <c r="BD184" s="158"/>
      <c r="BE184" s="158"/>
      <c r="BF184" s="158"/>
      <c r="BG184" s="158"/>
      <c r="BH184" s="158"/>
      <c r="BI184" s="158"/>
      <c r="BJ184" s="158"/>
      <c r="BK184" s="158"/>
      <c r="BL184" s="158"/>
      <c r="BM184" s="158"/>
      <c r="BN184" s="158"/>
      <c r="BO184" s="158"/>
      <c r="BP184" s="158"/>
      <c r="BQ184" s="158"/>
      <c r="BR184" s="158"/>
      <c r="BS184" s="158"/>
      <c r="BT184" s="158"/>
      <c r="BU184" s="158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</row>
    <row r="185" ht="12.75" customHeight="1">
      <c r="A185" s="1"/>
      <c r="B185" s="1"/>
      <c r="C185" s="158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  <c r="AA185" s="158"/>
      <c r="AB185" s="158"/>
      <c r="AC185" s="158"/>
      <c r="AD185" s="158"/>
      <c r="AE185" s="158"/>
      <c r="AF185" s="158"/>
      <c r="AG185" s="158"/>
      <c r="AH185" s="158"/>
      <c r="AI185" s="158"/>
      <c r="AJ185" s="158"/>
      <c r="AK185" s="158"/>
      <c r="AL185" s="158"/>
      <c r="AM185" s="158"/>
      <c r="AN185" s="158"/>
      <c r="AO185" s="158"/>
      <c r="AP185" s="158"/>
      <c r="AQ185" s="158"/>
      <c r="AR185" s="158"/>
      <c r="AS185" s="158"/>
      <c r="AT185" s="158"/>
      <c r="AU185" s="158"/>
      <c r="AV185" s="158"/>
      <c r="AW185" s="158"/>
      <c r="AX185" s="158"/>
      <c r="AY185" s="158"/>
      <c r="AZ185" s="158"/>
      <c r="BA185" s="158"/>
      <c r="BB185" s="158"/>
      <c r="BC185" s="158"/>
      <c r="BD185" s="158"/>
      <c r="BE185" s="158"/>
      <c r="BF185" s="158"/>
      <c r="BG185" s="158"/>
      <c r="BH185" s="158"/>
      <c r="BI185" s="158"/>
      <c r="BJ185" s="158"/>
      <c r="BK185" s="158"/>
      <c r="BL185" s="158"/>
      <c r="BM185" s="158"/>
      <c r="BN185" s="158"/>
      <c r="BO185" s="158"/>
      <c r="BP185" s="158"/>
      <c r="BQ185" s="158"/>
      <c r="BR185" s="158"/>
      <c r="BS185" s="158"/>
      <c r="BT185" s="158"/>
      <c r="BU185" s="158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</row>
    <row r="186" ht="12.75" customHeight="1">
      <c r="A186" s="1"/>
      <c r="B186" s="1"/>
      <c r="C186" s="158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  <c r="AA186" s="158"/>
      <c r="AB186" s="158"/>
      <c r="AC186" s="158"/>
      <c r="AD186" s="158"/>
      <c r="AE186" s="158"/>
      <c r="AF186" s="158"/>
      <c r="AG186" s="158"/>
      <c r="AH186" s="158"/>
      <c r="AI186" s="158"/>
      <c r="AJ186" s="158"/>
      <c r="AK186" s="158"/>
      <c r="AL186" s="158"/>
      <c r="AM186" s="158"/>
      <c r="AN186" s="158"/>
      <c r="AO186" s="158"/>
      <c r="AP186" s="158"/>
      <c r="AQ186" s="158"/>
      <c r="AR186" s="158"/>
      <c r="AS186" s="158"/>
      <c r="AT186" s="158"/>
      <c r="AU186" s="158"/>
      <c r="AV186" s="158"/>
      <c r="AW186" s="158"/>
      <c r="AX186" s="158"/>
      <c r="AY186" s="158"/>
      <c r="AZ186" s="158"/>
      <c r="BA186" s="158"/>
      <c r="BB186" s="158"/>
      <c r="BC186" s="158"/>
      <c r="BD186" s="158"/>
      <c r="BE186" s="158"/>
      <c r="BF186" s="158"/>
      <c r="BG186" s="158"/>
      <c r="BH186" s="158"/>
      <c r="BI186" s="158"/>
      <c r="BJ186" s="158"/>
      <c r="BK186" s="158"/>
      <c r="BL186" s="158"/>
      <c r="BM186" s="158"/>
      <c r="BN186" s="158"/>
      <c r="BO186" s="158"/>
      <c r="BP186" s="158"/>
      <c r="BQ186" s="158"/>
      <c r="BR186" s="158"/>
      <c r="BS186" s="158"/>
      <c r="BT186" s="158"/>
      <c r="BU186" s="158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</row>
    <row r="187" ht="12.75" customHeight="1">
      <c r="A187" s="1"/>
      <c r="B187" s="1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8"/>
      <c r="BN187" s="158"/>
      <c r="BO187" s="158"/>
      <c r="BP187" s="158"/>
      <c r="BQ187" s="158"/>
      <c r="BR187" s="158"/>
      <c r="BS187" s="158"/>
      <c r="BT187" s="158"/>
      <c r="BU187" s="158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</row>
    <row r="188" ht="12.75" customHeight="1">
      <c r="A188" s="1"/>
      <c r="B188" s="1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  <c r="AA188" s="158"/>
      <c r="AB188" s="158"/>
      <c r="AC188" s="158"/>
      <c r="AD188" s="158"/>
      <c r="AE188" s="158"/>
      <c r="AF188" s="158"/>
      <c r="AG188" s="158"/>
      <c r="AH188" s="158"/>
      <c r="AI188" s="158"/>
      <c r="AJ188" s="158"/>
      <c r="AK188" s="158"/>
      <c r="AL188" s="158"/>
      <c r="AM188" s="158"/>
      <c r="AN188" s="158"/>
      <c r="AO188" s="158"/>
      <c r="AP188" s="158"/>
      <c r="AQ188" s="158"/>
      <c r="AR188" s="158"/>
      <c r="AS188" s="158"/>
      <c r="AT188" s="158"/>
      <c r="AU188" s="158"/>
      <c r="AV188" s="158"/>
      <c r="AW188" s="158"/>
      <c r="AX188" s="158"/>
      <c r="AY188" s="158"/>
      <c r="AZ188" s="158"/>
      <c r="BA188" s="158"/>
      <c r="BB188" s="158"/>
      <c r="BC188" s="158"/>
      <c r="BD188" s="158"/>
      <c r="BE188" s="158"/>
      <c r="BF188" s="158"/>
      <c r="BG188" s="158"/>
      <c r="BH188" s="158"/>
      <c r="BI188" s="158"/>
      <c r="BJ188" s="158"/>
      <c r="BK188" s="158"/>
      <c r="BL188" s="158"/>
      <c r="BM188" s="158"/>
      <c r="BN188" s="158"/>
      <c r="BO188" s="158"/>
      <c r="BP188" s="158"/>
      <c r="BQ188" s="158"/>
      <c r="BR188" s="158"/>
      <c r="BS188" s="158"/>
      <c r="BT188" s="158"/>
      <c r="BU188" s="158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</row>
    <row r="189" ht="12.75" customHeight="1">
      <c r="A189" s="1"/>
      <c r="B189" s="1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  <c r="AA189" s="158"/>
      <c r="AB189" s="158"/>
      <c r="AC189" s="158"/>
      <c r="AD189" s="158"/>
      <c r="AE189" s="158"/>
      <c r="AF189" s="158"/>
      <c r="AG189" s="158"/>
      <c r="AH189" s="158"/>
      <c r="AI189" s="158"/>
      <c r="AJ189" s="158"/>
      <c r="AK189" s="158"/>
      <c r="AL189" s="158"/>
      <c r="AM189" s="158"/>
      <c r="AN189" s="158"/>
      <c r="AO189" s="158"/>
      <c r="AP189" s="158"/>
      <c r="AQ189" s="158"/>
      <c r="AR189" s="158"/>
      <c r="AS189" s="158"/>
      <c r="AT189" s="158"/>
      <c r="AU189" s="158"/>
      <c r="AV189" s="158"/>
      <c r="AW189" s="158"/>
      <c r="AX189" s="158"/>
      <c r="AY189" s="158"/>
      <c r="AZ189" s="158"/>
      <c r="BA189" s="158"/>
      <c r="BB189" s="158"/>
      <c r="BC189" s="158"/>
      <c r="BD189" s="158"/>
      <c r="BE189" s="158"/>
      <c r="BF189" s="158"/>
      <c r="BG189" s="158"/>
      <c r="BH189" s="158"/>
      <c r="BI189" s="158"/>
      <c r="BJ189" s="158"/>
      <c r="BK189" s="158"/>
      <c r="BL189" s="158"/>
      <c r="BM189" s="158"/>
      <c r="BN189" s="158"/>
      <c r="BO189" s="158"/>
      <c r="BP189" s="158"/>
      <c r="BQ189" s="158"/>
      <c r="BR189" s="158"/>
      <c r="BS189" s="158"/>
      <c r="BT189" s="158"/>
      <c r="BU189" s="158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</row>
    <row r="190" ht="12.75" customHeight="1">
      <c r="A190" s="1"/>
      <c r="B190" s="1"/>
      <c r="C190" s="158"/>
      <c r="D190" s="158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  <c r="AA190" s="158"/>
      <c r="AB190" s="158"/>
      <c r="AC190" s="158"/>
      <c r="AD190" s="158"/>
      <c r="AE190" s="158"/>
      <c r="AF190" s="158"/>
      <c r="AG190" s="158"/>
      <c r="AH190" s="158"/>
      <c r="AI190" s="158"/>
      <c r="AJ190" s="158"/>
      <c r="AK190" s="158"/>
      <c r="AL190" s="158"/>
      <c r="AM190" s="158"/>
      <c r="AN190" s="158"/>
      <c r="AO190" s="158"/>
      <c r="AP190" s="158"/>
      <c r="AQ190" s="158"/>
      <c r="AR190" s="158"/>
      <c r="AS190" s="158"/>
      <c r="AT190" s="158"/>
      <c r="AU190" s="158"/>
      <c r="AV190" s="158"/>
      <c r="AW190" s="158"/>
      <c r="AX190" s="158"/>
      <c r="AY190" s="158"/>
      <c r="AZ190" s="158"/>
      <c r="BA190" s="158"/>
      <c r="BB190" s="158"/>
      <c r="BC190" s="158"/>
      <c r="BD190" s="158"/>
      <c r="BE190" s="158"/>
      <c r="BF190" s="158"/>
      <c r="BG190" s="158"/>
      <c r="BH190" s="158"/>
      <c r="BI190" s="158"/>
      <c r="BJ190" s="158"/>
      <c r="BK190" s="158"/>
      <c r="BL190" s="158"/>
      <c r="BM190" s="158"/>
      <c r="BN190" s="158"/>
      <c r="BO190" s="158"/>
      <c r="BP190" s="158"/>
      <c r="BQ190" s="158"/>
      <c r="BR190" s="158"/>
      <c r="BS190" s="158"/>
      <c r="BT190" s="158"/>
      <c r="BU190" s="158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</row>
    <row r="191" ht="12.75" customHeight="1">
      <c r="A191" s="1"/>
      <c r="B191" s="1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  <c r="AA191" s="158"/>
      <c r="AB191" s="158"/>
      <c r="AC191" s="158"/>
      <c r="AD191" s="158"/>
      <c r="AE191" s="158"/>
      <c r="AF191" s="158"/>
      <c r="AG191" s="158"/>
      <c r="AH191" s="158"/>
      <c r="AI191" s="158"/>
      <c r="AJ191" s="158"/>
      <c r="AK191" s="158"/>
      <c r="AL191" s="158"/>
      <c r="AM191" s="158"/>
      <c r="AN191" s="158"/>
      <c r="AO191" s="158"/>
      <c r="AP191" s="158"/>
      <c r="AQ191" s="158"/>
      <c r="AR191" s="158"/>
      <c r="AS191" s="158"/>
      <c r="AT191" s="158"/>
      <c r="AU191" s="158"/>
      <c r="AV191" s="158"/>
      <c r="AW191" s="158"/>
      <c r="AX191" s="158"/>
      <c r="AY191" s="158"/>
      <c r="AZ191" s="158"/>
      <c r="BA191" s="158"/>
      <c r="BB191" s="158"/>
      <c r="BC191" s="158"/>
      <c r="BD191" s="158"/>
      <c r="BE191" s="158"/>
      <c r="BF191" s="158"/>
      <c r="BG191" s="158"/>
      <c r="BH191" s="158"/>
      <c r="BI191" s="158"/>
      <c r="BJ191" s="158"/>
      <c r="BK191" s="158"/>
      <c r="BL191" s="158"/>
      <c r="BM191" s="158"/>
      <c r="BN191" s="158"/>
      <c r="BO191" s="158"/>
      <c r="BP191" s="158"/>
      <c r="BQ191" s="158"/>
      <c r="BR191" s="158"/>
      <c r="BS191" s="158"/>
      <c r="BT191" s="158"/>
      <c r="BU191" s="158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</row>
    <row r="192" ht="12.75" customHeight="1">
      <c r="A192" s="1"/>
      <c r="B192" s="1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  <c r="AA192" s="158"/>
      <c r="AB192" s="158"/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  <c r="BM192" s="158"/>
      <c r="BN192" s="158"/>
      <c r="BO192" s="158"/>
      <c r="BP192" s="158"/>
      <c r="BQ192" s="158"/>
      <c r="BR192" s="158"/>
      <c r="BS192" s="158"/>
      <c r="BT192" s="158"/>
      <c r="BU192" s="158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</row>
    <row r="193" ht="12.75" customHeight="1">
      <c r="A193" s="1"/>
      <c r="B193" s="1"/>
      <c r="C193" s="158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  <c r="BM193" s="158"/>
      <c r="BN193" s="158"/>
      <c r="BO193" s="158"/>
      <c r="BP193" s="158"/>
      <c r="BQ193" s="158"/>
      <c r="BR193" s="158"/>
      <c r="BS193" s="158"/>
      <c r="BT193" s="158"/>
      <c r="BU193" s="158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</row>
    <row r="194" ht="12.75" customHeight="1">
      <c r="A194" s="1"/>
      <c r="B194" s="1"/>
      <c r="C194" s="158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  <c r="AA194" s="158"/>
      <c r="AB194" s="158"/>
      <c r="AC194" s="158"/>
      <c r="AD194" s="158"/>
      <c r="AE194" s="158"/>
      <c r="AF194" s="158"/>
      <c r="AG194" s="158"/>
      <c r="AH194" s="158"/>
      <c r="AI194" s="158"/>
      <c r="AJ194" s="158"/>
      <c r="AK194" s="158"/>
      <c r="AL194" s="158"/>
      <c r="AM194" s="158"/>
      <c r="AN194" s="158"/>
      <c r="AO194" s="158"/>
      <c r="AP194" s="158"/>
      <c r="AQ194" s="158"/>
      <c r="AR194" s="158"/>
      <c r="AS194" s="158"/>
      <c r="AT194" s="158"/>
      <c r="AU194" s="158"/>
      <c r="AV194" s="158"/>
      <c r="AW194" s="158"/>
      <c r="AX194" s="158"/>
      <c r="AY194" s="158"/>
      <c r="AZ194" s="158"/>
      <c r="BA194" s="158"/>
      <c r="BB194" s="158"/>
      <c r="BC194" s="158"/>
      <c r="BD194" s="158"/>
      <c r="BE194" s="158"/>
      <c r="BF194" s="158"/>
      <c r="BG194" s="158"/>
      <c r="BH194" s="158"/>
      <c r="BI194" s="158"/>
      <c r="BJ194" s="158"/>
      <c r="BK194" s="158"/>
      <c r="BL194" s="158"/>
      <c r="BM194" s="158"/>
      <c r="BN194" s="158"/>
      <c r="BO194" s="158"/>
      <c r="BP194" s="158"/>
      <c r="BQ194" s="158"/>
      <c r="BR194" s="158"/>
      <c r="BS194" s="158"/>
      <c r="BT194" s="158"/>
      <c r="BU194" s="158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</row>
    <row r="195" ht="12.75" customHeight="1">
      <c r="A195" s="1"/>
      <c r="B195" s="1"/>
      <c r="C195" s="158"/>
      <c r="D195" s="158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  <c r="AA195" s="158"/>
      <c r="AB195" s="158"/>
      <c r="AC195" s="158"/>
      <c r="AD195" s="158"/>
      <c r="AE195" s="158"/>
      <c r="AF195" s="158"/>
      <c r="AG195" s="158"/>
      <c r="AH195" s="158"/>
      <c r="AI195" s="158"/>
      <c r="AJ195" s="158"/>
      <c r="AK195" s="158"/>
      <c r="AL195" s="158"/>
      <c r="AM195" s="158"/>
      <c r="AN195" s="158"/>
      <c r="AO195" s="158"/>
      <c r="AP195" s="158"/>
      <c r="AQ195" s="158"/>
      <c r="AR195" s="158"/>
      <c r="AS195" s="158"/>
      <c r="AT195" s="158"/>
      <c r="AU195" s="158"/>
      <c r="AV195" s="158"/>
      <c r="AW195" s="158"/>
      <c r="AX195" s="158"/>
      <c r="AY195" s="158"/>
      <c r="AZ195" s="158"/>
      <c r="BA195" s="158"/>
      <c r="BB195" s="158"/>
      <c r="BC195" s="158"/>
      <c r="BD195" s="158"/>
      <c r="BE195" s="158"/>
      <c r="BF195" s="158"/>
      <c r="BG195" s="158"/>
      <c r="BH195" s="158"/>
      <c r="BI195" s="158"/>
      <c r="BJ195" s="158"/>
      <c r="BK195" s="158"/>
      <c r="BL195" s="158"/>
      <c r="BM195" s="158"/>
      <c r="BN195" s="158"/>
      <c r="BO195" s="158"/>
      <c r="BP195" s="158"/>
      <c r="BQ195" s="158"/>
      <c r="BR195" s="158"/>
      <c r="BS195" s="158"/>
      <c r="BT195" s="158"/>
      <c r="BU195" s="158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</row>
    <row r="196" ht="12.75" customHeight="1">
      <c r="A196" s="1"/>
      <c r="B196" s="1"/>
      <c r="C196" s="158"/>
      <c r="D196" s="158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  <c r="AA196" s="158"/>
      <c r="AB196" s="158"/>
      <c r="AC196" s="158"/>
      <c r="AD196" s="158"/>
      <c r="AE196" s="158"/>
      <c r="AF196" s="158"/>
      <c r="AG196" s="158"/>
      <c r="AH196" s="158"/>
      <c r="AI196" s="158"/>
      <c r="AJ196" s="158"/>
      <c r="AK196" s="158"/>
      <c r="AL196" s="158"/>
      <c r="AM196" s="158"/>
      <c r="AN196" s="158"/>
      <c r="AO196" s="158"/>
      <c r="AP196" s="158"/>
      <c r="AQ196" s="158"/>
      <c r="AR196" s="158"/>
      <c r="AS196" s="158"/>
      <c r="AT196" s="158"/>
      <c r="AU196" s="158"/>
      <c r="AV196" s="158"/>
      <c r="AW196" s="158"/>
      <c r="AX196" s="158"/>
      <c r="AY196" s="158"/>
      <c r="AZ196" s="158"/>
      <c r="BA196" s="158"/>
      <c r="BB196" s="158"/>
      <c r="BC196" s="158"/>
      <c r="BD196" s="158"/>
      <c r="BE196" s="158"/>
      <c r="BF196" s="158"/>
      <c r="BG196" s="158"/>
      <c r="BH196" s="158"/>
      <c r="BI196" s="158"/>
      <c r="BJ196" s="158"/>
      <c r="BK196" s="158"/>
      <c r="BL196" s="158"/>
      <c r="BM196" s="158"/>
      <c r="BN196" s="158"/>
      <c r="BO196" s="158"/>
      <c r="BP196" s="158"/>
      <c r="BQ196" s="158"/>
      <c r="BR196" s="158"/>
      <c r="BS196" s="158"/>
      <c r="BT196" s="158"/>
      <c r="BU196" s="158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</row>
    <row r="197" ht="12.75" customHeight="1">
      <c r="A197" s="1"/>
      <c r="B197" s="1"/>
      <c r="C197" s="158"/>
      <c r="D197" s="158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  <c r="AA197" s="158"/>
      <c r="AB197" s="158"/>
      <c r="AC197" s="158"/>
      <c r="AD197" s="158"/>
      <c r="AE197" s="158"/>
      <c r="AF197" s="158"/>
      <c r="AG197" s="158"/>
      <c r="AH197" s="158"/>
      <c r="AI197" s="158"/>
      <c r="AJ197" s="158"/>
      <c r="AK197" s="158"/>
      <c r="AL197" s="158"/>
      <c r="AM197" s="158"/>
      <c r="AN197" s="158"/>
      <c r="AO197" s="158"/>
      <c r="AP197" s="158"/>
      <c r="AQ197" s="158"/>
      <c r="AR197" s="158"/>
      <c r="AS197" s="158"/>
      <c r="AT197" s="158"/>
      <c r="AU197" s="158"/>
      <c r="AV197" s="158"/>
      <c r="AW197" s="158"/>
      <c r="AX197" s="158"/>
      <c r="AY197" s="158"/>
      <c r="AZ197" s="158"/>
      <c r="BA197" s="158"/>
      <c r="BB197" s="158"/>
      <c r="BC197" s="158"/>
      <c r="BD197" s="158"/>
      <c r="BE197" s="158"/>
      <c r="BF197" s="158"/>
      <c r="BG197" s="158"/>
      <c r="BH197" s="158"/>
      <c r="BI197" s="158"/>
      <c r="BJ197" s="158"/>
      <c r="BK197" s="158"/>
      <c r="BL197" s="158"/>
      <c r="BM197" s="158"/>
      <c r="BN197" s="158"/>
      <c r="BO197" s="158"/>
      <c r="BP197" s="158"/>
      <c r="BQ197" s="158"/>
      <c r="BR197" s="158"/>
      <c r="BS197" s="158"/>
      <c r="BT197" s="158"/>
      <c r="BU197" s="158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</row>
    <row r="198" ht="12.75" customHeight="1">
      <c r="A198" s="1"/>
      <c r="B198" s="1"/>
      <c r="C198" s="158"/>
      <c r="D198" s="158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  <c r="AA198" s="158"/>
      <c r="AB198" s="158"/>
      <c r="AC198" s="158"/>
      <c r="AD198" s="158"/>
      <c r="AE198" s="158"/>
      <c r="AF198" s="158"/>
      <c r="AG198" s="158"/>
      <c r="AH198" s="158"/>
      <c r="AI198" s="158"/>
      <c r="AJ198" s="158"/>
      <c r="AK198" s="158"/>
      <c r="AL198" s="158"/>
      <c r="AM198" s="158"/>
      <c r="AN198" s="158"/>
      <c r="AO198" s="158"/>
      <c r="AP198" s="158"/>
      <c r="AQ198" s="158"/>
      <c r="AR198" s="158"/>
      <c r="AS198" s="158"/>
      <c r="AT198" s="158"/>
      <c r="AU198" s="158"/>
      <c r="AV198" s="158"/>
      <c r="AW198" s="158"/>
      <c r="AX198" s="158"/>
      <c r="AY198" s="158"/>
      <c r="AZ198" s="158"/>
      <c r="BA198" s="158"/>
      <c r="BB198" s="158"/>
      <c r="BC198" s="158"/>
      <c r="BD198" s="158"/>
      <c r="BE198" s="158"/>
      <c r="BF198" s="158"/>
      <c r="BG198" s="158"/>
      <c r="BH198" s="158"/>
      <c r="BI198" s="158"/>
      <c r="BJ198" s="158"/>
      <c r="BK198" s="158"/>
      <c r="BL198" s="158"/>
      <c r="BM198" s="158"/>
      <c r="BN198" s="158"/>
      <c r="BO198" s="158"/>
      <c r="BP198" s="158"/>
      <c r="BQ198" s="158"/>
      <c r="BR198" s="158"/>
      <c r="BS198" s="158"/>
      <c r="BT198" s="158"/>
      <c r="BU198" s="158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</row>
    <row r="199" ht="12.75" customHeight="1">
      <c r="A199" s="1"/>
      <c r="B199" s="1"/>
      <c r="C199" s="158"/>
      <c r="D199" s="158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  <c r="AA199" s="158"/>
      <c r="AB199" s="158"/>
      <c r="AC199" s="158"/>
      <c r="AD199" s="158"/>
      <c r="AE199" s="158"/>
      <c r="AF199" s="158"/>
      <c r="AG199" s="158"/>
      <c r="AH199" s="158"/>
      <c r="AI199" s="158"/>
      <c r="AJ199" s="158"/>
      <c r="AK199" s="158"/>
      <c r="AL199" s="158"/>
      <c r="AM199" s="158"/>
      <c r="AN199" s="158"/>
      <c r="AO199" s="158"/>
      <c r="AP199" s="158"/>
      <c r="AQ199" s="158"/>
      <c r="AR199" s="158"/>
      <c r="AS199" s="158"/>
      <c r="AT199" s="158"/>
      <c r="AU199" s="158"/>
      <c r="AV199" s="158"/>
      <c r="AW199" s="158"/>
      <c r="AX199" s="158"/>
      <c r="AY199" s="158"/>
      <c r="AZ199" s="158"/>
      <c r="BA199" s="158"/>
      <c r="BB199" s="158"/>
      <c r="BC199" s="158"/>
      <c r="BD199" s="158"/>
      <c r="BE199" s="158"/>
      <c r="BF199" s="158"/>
      <c r="BG199" s="158"/>
      <c r="BH199" s="158"/>
      <c r="BI199" s="158"/>
      <c r="BJ199" s="158"/>
      <c r="BK199" s="158"/>
      <c r="BL199" s="158"/>
      <c r="BM199" s="158"/>
      <c r="BN199" s="158"/>
      <c r="BO199" s="158"/>
      <c r="BP199" s="158"/>
      <c r="BQ199" s="158"/>
      <c r="BR199" s="158"/>
      <c r="BS199" s="158"/>
      <c r="BT199" s="158"/>
      <c r="BU199" s="158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</row>
    <row r="200" ht="12.75" customHeight="1">
      <c r="A200" s="1"/>
      <c r="B200" s="1"/>
      <c r="C200" s="158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  <c r="AA200" s="158"/>
      <c r="AB200" s="158"/>
      <c r="AC200" s="158"/>
      <c r="AD200" s="158"/>
      <c r="AE200" s="158"/>
      <c r="AF200" s="158"/>
      <c r="AG200" s="158"/>
      <c r="AH200" s="158"/>
      <c r="AI200" s="158"/>
      <c r="AJ200" s="158"/>
      <c r="AK200" s="158"/>
      <c r="AL200" s="158"/>
      <c r="AM200" s="158"/>
      <c r="AN200" s="158"/>
      <c r="AO200" s="158"/>
      <c r="AP200" s="158"/>
      <c r="AQ200" s="158"/>
      <c r="AR200" s="158"/>
      <c r="AS200" s="158"/>
      <c r="AT200" s="158"/>
      <c r="AU200" s="158"/>
      <c r="AV200" s="158"/>
      <c r="AW200" s="158"/>
      <c r="AX200" s="158"/>
      <c r="AY200" s="158"/>
      <c r="AZ200" s="158"/>
      <c r="BA200" s="158"/>
      <c r="BB200" s="158"/>
      <c r="BC200" s="158"/>
      <c r="BD200" s="158"/>
      <c r="BE200" s="158"/>
      <c r="BF200" s="158"/>
      <c r="BG200" s="158"/>
      <c r="BH200" s="158"/>
      <c r="BI200" s="158"/>
      <c r="BJ200" s="158"/>
      <c r="BK200" s="158"/>
      <c r="BL200" s="158"/>
      <c r="BM200" s="158"/>
      <c r="BN200" s="158"/>
      <c r="BO200" s="158"/>
      <c r="BP200" s="158"/>
      <c r="BQ200" s="158"/>
      <c r="BR200" s="158"/>
      <c r="BS200" s="158"/>
      <c r="BT200" s="158"/>
      <c r="BU200" s="158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</row>
    <row r="201" ht="12.75" customHeight="1">
      <c r="A201" s="1"/>
      <c r="B201" s="1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  <c r="AA201" s="158"/>
      <c r="AB201" s="158"/>
      <c r="AC201" s="158"/>
      <c r="AD201" s="158"/>
      <c r="AE201" s="158"/>
      <c r="AF201" s="158"/>
      <c r="AG201" s="158"/>
      <c r="AH201" s="158"/>
      <c r="AI201" s="158"/>
      <c r="AJ201" s="158"/>
      <c r="AK201" s="158"/>
      <c r="AL201" s="158"/>
      <c r="AM201" s="158"/>
      <c r="AN201" s="158"/>
      <c r="AO201" s="158"/>
      <c r="AP201" s="158"/>
      <c r="AQ201" s="158"/>
      <c r="AR201" s="158"/>
      <c r="AS201" s="158"/>
      <c r="AT201" s="158"/>
      <c r="AU201" s="158"/>
      <c r="AV201" s="158"/>
      <c r="AW201" s="158"/>
      <c r="AX201" s="158"/>
      <c r="AY201" s="158"/>
      <c r="AZ201" s="158"/>
      <c r="BA201" s="158"/>
      <c r="BB201" s="158"/>
      <c r="BC201" s="158"/>
      <c r="BD201" s="158"/>
      <c r="BE201" s="158"/>
      <c r="BF201" s="158"/>
      <c r="BG201" s="158"/>
      <c r="BH201" s="158"/>
      <c r="BI201" s="158"/>
      <c r="BJ201" s="158"/>
      <c r="BK201" s="158"/>
      <c r="BL201" s="158"/>
      <c r="BM201" s="158"/>
      <c r="BN201" s="158"/>
      <c r="BO201" s="158"/>
      <c r="BP201" s="158"/>
      <c r="BQ201" s="158"/>
      <c r="BR201" s="158"/>
      <c r="BS201" s="158"/>
      <c r="BT201" s="158"/>
      <c r="BU201" s="158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</row>
    <row r="202" ht="12.75" customHeight="1">
      <c r="A202" s="1"/>
      <c r="B202" s="1"/>
      <c r="C202" s="158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  <c r="AA202" s="158"/>
      <c r="AB202" s="158"/>
      <c r="AC202" s="158"/>
      <c r="AD202" s="158"/>
      <c r="AE202" s="158"/>
      <c r="AF202" s="158"/>
      <c r="AG202" s="158"/>
      <c r="AH202" s="158"/>
      <c r="AI202" s="158"/>
      <c r="AJ202" s="158"/>
      <c r="AK202" s="158"/>
      <c r="AL202" s="158"/>
      <c r="AM202" s="158"/>
      <c r="AN202" s="158"/>
      <c r="AO202" s="158"/>
      <c r="AP202" s="158"/>
      <c r="AQ202" s="158"/>
      <c r="AR202" s="158"/>
      <c r="AS202" s="158"/>
      <c r="AT202" s="158"/>
      <c r="AU202" s="158"/>
      <c r="AV202" s="158"/>
      <c r="AW202" s="158"/>
      <c r="AX202" s="158"/>
      <c r="AY202" s="158"/>
      <c r="AZ202" s="158"/>
      <c r="BA202" s="158"/>
      <c r="BB202" s="158"/>
      <c r="BC202" s="158"/>
      <c r="BD202" s="158"/>
      <c r="BE202" s="158"/>
      <c r="BF202" s="158"/>
      <c r="BG202" s="158"/>
      <c r="BH202" s="158"/>
      <c r="BI202" s="158"/>
      <c r="BJ202" s="158"/>
      <c r="BK202" s="158"/>
      <c r="BL202" s="158"/>
      <c r="BM202" s="158"/>
      <c r="BN202" s="158"/>
      <c r="BO202" s="158"/>
      <c r="BP202" s="158"/>
      <c r="BQ202" s="158"/>
      <c r="BR202" s="158"/>
      <c r="BS202" s="158"/>
      <c r="BT202" s="158"/>
      <c r="BU202" s="158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</row>
    <row r="203" ht="12.75" customHeight="1">
      <c r="A203" s="1"/>
      <c r="B203" s="1"/>
      <c r="C203" s="158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  <c r="AA203" s="158"/>
      <c r="AB203" s="158"/>
      <c r="AC203" s="158"/>
      <c r="AD203" s="158"/>
      <c r="AE203" s="158"/>
      <c r="AF203" s="158"/>
      <c r="AG203" s="158"/>
      <c r="AH203" s="158"/>
      <c r="AI203" s="158"/>
      <c r="AJ203" s="158"/>
      <c r="AK203" s="158"/>
      <c r="AL203" s="158"/>
      <c r="AM203" s="158"/>
      <c r="AN203" s="158"/>
      <c r="AO203" s="158"/>
      <c r="AP203" s="158"/>
      <c r="AQ203" s="158"/>
      <c r="AR203" s="158"/>
      <c r="AS203" s="158"/>
      <c r="AT203" s="158"/>
      <c r="AU203" s="158"/>
      <c r="AV203" s="158"/>
      <c r="AW203" s="158"/>
      <c r="AX203" s="158"/>
      <c r="AY203" s="158"/>
      <c r="AZ203" s="158"/>
      <c r="BA203" s="158"/>
      <c r="BB203" s="158"/>
      <c r="BC203" s="158"/>
      <c r="BD203" s="158"/>
      <c r="BE203" s="158"/>
      <c r="BF203" s="158"/>
      <c r="BG203" s="158"/>
      <c r="BH203" s="158"/>
      <c r="BI203" s="158"/>
      <c r="BJ203" s="158"/>
      <c r="BK203" s="158"/>
      <c r="BL203" s="158"/>
      <c r="BM203" s="158"/>
      <c r="BN203" s="158"/>
      <c r="BO203" s="158"/>
      <c r="BP203" s="158"/>
      <c r="BQ203" s="158"/>
      <c r="BR203" s="158"/>
      <c r="BS203" s="158"/>
      <c r="BT203" s="158"/>
      <c r="BU203" s="158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</row>
    <row r="204" ht="12.75" customHeight="1">
      <c r="A204" s="1"/>
      <c r="B204" s="1"/>
      <c r="C204" s="158"/>
      <c r="D204" s="158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  <c r="AA204" s="158"/>
      <c r="AB204" s="158"/>
      <c r="AC204" s="158"/>
      <c r="AD204" s="158"/>
      <c r="AE204" s="158"/>
      <c r="AF204" s="158"/>
      <c r="AG204" s="158"/>
      <c r="AH204" s="158"/>
      <c r="AI204" s="158"/>
      <c r="AJ204" s="158"/>
      <c r="AK204" s="158"/>
      <c r="AL204" s="158"/>
      <c r="AM204" s="158"/>
      <c r="AN204" s="158"/>
      <c r="AO204" s="158"/>
      <c r="AP204" s="158"/>
      <c r="AQ204" s="158"/>
      <c r="AR204" s="158"/>
      <c r="AS204" s="158"/>
      <c r="AT204" s="158"/>
      <c r="AU204" s="158"/>
      <c r="AV204" s="158"/>
      <c r="AW204" s="158"/>
      <c r="AX204" s="158"/>
      <c r="AY204" s="158"/>
      <c r="AZ204" s="158"/>
      <c r="BA204" s="158"/>
      <c r="BB204" s="158"/>
      <c r="BC204" s="158"/>
      <c r="BD204" s="158"/>
      <c r="BE204" s="158"/>
      <c r="BF204" s="158"/>
      <c r="BG204" s="158"/>
      <c r="BH204" s="158"/>
      <c r="BI204" s="158"/>
      <c r="BJ204" s="158"/>
      <c r="BK204" s="158"/>
      <c r="BL204" s="158"/>
      <c r="BM204" s="158"/>
      <c r="BN204" s="158"/>
      <c r="BO204" s="158"/>
      <c r="BP204" s="158"/>
      <c r="BQ204" s="158"/>
      <c r="BR204" s="158"/>
      <c r="BS204" s="158"/>
      <c r="BT204" s="158"/>
      <c r="BU204" s="158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</row>
    <row r="205" ht="12.75" customHeight="1">
      <c r="A205" s="1"/>
      <c r="B205" s="1"/>
      <c r="C205" s="158"/>
      <c r="D205" s="158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  <c r="AA205" s="158"/>
      <c r="AB205" s="158"/>
      <c r="AC205" s="158"/>
      <c r="AD205" s="158"/>
      <c r="AE205" s="158"/>
      <c r="AF205" s="158"/>
      <c r="AG205" s="158"/>
      <c r="AH205" s="158"/>
      <c r="AI205" s="158"/>
      <c r="AJ205" s="158"/>
      <c r="AK205" s="158"/>
      <c r="AL205" s="158"/>
      <c r="AM205" s="158"/>
      <c r="AN205" s="158"/>
      <c r="AO205" s="158"/>
      <c r="AP205" s="158"/>
      <c r="AQ205" s="158"/>
      <c r="AR205" s="158"/>
      <c r="AS205" s="158"/>
      <c r="AT205" s="158"/>
      <c r="AU205" s="158"/>
      <c r="AV205" s="158"/>
      <c r="AW205" s="158"/>
      <c r="AX205" s="158"/>
      <c r="AY205" s="158"/>
      <c r="AZ205" s="158"/>
      <c r="BA205" s="158"/>
      <c r="BB205" s="158"/>
      <c r="BC205" s="158"/>
      <c r="BD205" s="158"/>
      <c r="BE205" s="158"/>
      <c r="BF205" s="158"/>
      <c r="BG205" s="158"/>
      <c r="BH205" s="158"/>
      <c r="BI205" s="158"/>
      <c r="BJ205" s="158"/>
      <c r="BK205" s="158"/>
      <c r="BL205" s="158"/>
      <c r="BM205" s="158"/>
      <c r="BN205" s="158"/>
      <c r="BO205" s="158"/>
      <c r="BP205" s="158"/>
      <c r="BQ205" s="158"/>
      <c r="BR205" s="158"/>
      <c r="BS205" s="158"/>
      <c r="BT205" s="158"/>
      <c r="BU205" s="158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</row>
    <row r="206" ht="12.75" customHeight="1">
      <c r="A206" s="1"/>
      <c r="B206" s="1"/>
      <c r="C206" s="158"/>
      <c r="D206" s="158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  <c r="AA206" s="158"/>
      <c r="AB206" s="158"/>
      <c r="AC206" s="158"/>
      <c r="AD206" s="158"/>
      <c r="AE206" s="158"/>
      <c r="AF206" s="158"/>
      <c r="AG206" s="158"/>
      <c r="AH206" s="158"/>
      <c r="AI206" s="158"/>
      <c r="AJ206" s="158"/>
      <c r="AK206" s="158"/>
      <c r="AL206" s="158"/>
      <c r="AM206" s="158"/>
      <c r="AN206" s="158"/>
      <c r="AO206" s="158"/>
      <c r="AP206" s="158"/>
      <c r="AQ206" s="158"/>
      <c r="AR206" s="158"/>
      <c r="AS206" s="158"/>
      <c r="AT206" s="158"/>
      <c r="AU206" s="158"/>
      <c r="AV206" s="158"/>
      <c r="AW206" s="158"/>
      <c r="AX206" s="158"/>
      <c r="AY206" s="158"/>
      <c r="AZ206" s="158"/>
      <c r="BA206" s="158"/>
      <c r="BB206" s="158"/>
      <c r="BC206" s="158"/>
      <c r="BD206" s="158"/>
      <c r="BE206" s="158"/>
      <c r="BF206" s="158"/>
      <c r="BG206" s="158"/>
      <c r="BH206" s="158"/>
      <c r="BI206" s="158"/>
      <c r="BJ206" s="158"/>
      <c r="BK206" s="158"/>
      <c r="BL206" s="158"/>
      <c r="BM206" s="158"/>
      <c r="BN206" s="158"/>
      <c r="BO206" s="158"/>
      <c r="BP206" s="158"/>
      <c r="BQ206" s="158"/>
      <c r="BR206" s="158"/>
      <c r="BS206" s="158"/>
      <c r="BT206" s="158"/>
      <c r="BU206" s="158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</row>
    <row r="207" ht="12.75" customHeight="1">
      <c r="A207" s="1"/>
      <c r="B207" s="1"/>
      <c r="C207" s="158"/>
      <c r="D207" s="158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  <c r="AA207" s="158"/>
      <c r="AB207" s="158"/>
      <c r="AC207" s="158"/>
      <c r="AD207" s="158"/>
      <c r="AE207" s="158"/>
      <c r="AF207" s="158"/>
      <c r="AG207" s="158"/>
      <c r="AH207" s="158"/>
      <c r="AI207" s="158"/>
      <c r="AJ207" s="158"/>
      <c r="AK207" s="158"/>
      <c r="AL207" s="158"/>
      <c r="AM207" s="158"/>
      <c r="AN207" s="158"/>
      <c r="AO207" s="158"/>
      <c r="AP207" s="158"/>
      <c r="AQ207" s="158"/>
      <c r="AR207" s="158"/>
      <c r="AS207" s="158"/>
      <c r="AT207" s="158"/>
      <c r="AU207" s="158"/>
      <c r="AV207" s="158"/>
      <c r="AW207" s="158"/>
      <c r="AX207" s="158"/>
      <c r="AY207" s="158"/>
      <c r="AZ207" s="158"/>
      <c r="BA207" s="158"/>
      <c r="BB207" s="158"/>
      <c r="BC207" s="158"/>
      <c r="BD207" s="158"/>
      <c r="BE207" s="158"/>
      <c r="BF207" s="158"/>
      <c r="BG207" s="158"/>
      <c r="BH207" s="158"/>
      <c r="BI207" s="158"/>
      <c r="BJ207" s="158"/>
      <c r="BK207" s="158"/>
      <c r="BL207" s="158"/>
      <c r="BM207" s="158"/>
      <c r="BN207" s="158"/>
      <c r="BO207" s="158"/>
      <c r="BP207" s="158"/>
      <c r="BQ207" s="158"/>
      <c r="BR207" s="158"/>
      <c r="BS207" s="158"/>
      <c r="BT207" s="158"/>
      <c r="BU207" s="158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</row>
    <row r="208" ht="12.75" customHeight="1">
      <c r="A208" s="1"/>
      <c r="B208" s="1"/>
      <c r="C208" s="158"/>
      <c r="D208" s="158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  <c r="AA208" s="158"/>
      <c r="AB208" s="158"/>
      <c r="AC208" s="158"/>
      <c r="AD208" s="158"/>
      <c r="AE208" s="158"/>
      <c r="AF208" s="158"/>
      <c r="AG208" s="158"/>
      <c r="AH208" s="158"/>
      <c r="AI208" s="158"/>
      <c r="AJ208" s="158"/>
      <c r="AK208" s="158"/>
      <c r="AL208" s="158"/>
      <c r="AM208" s="158"/>
      <c r="AN208" s="158"/>
      <c r="AO208" s="158"/>
      <c r="AP208" s="158"/>
      <c r="AQ208" s="158"/>
      <c r="AR208" s="158"/>
      <c r="AS208" s="158"/>
      <c r="AT208" s="158"/>
      <c r="AU208" s="158"/>
      <c r="AV208" s="158"/>
      <c r="AW208" s="158"/>
      <c r="AX208" s="158"/>
      <c r="AY208" s="158"/>
      <c r="AZ208" s="158"/>
      <c r="BA208" s="158"/>
      <c r="BB208" s="158"/>
      <c r="BC208" s="158"/>
      <c r="BD208" s="158"/>
      <c r="BE208" s="158"/>
      <c r="BF208" s="158"/>
      <c r="BG208" s="158"/>
      <c r="BH208" s="158"/>
      <c r="BI208" s="158"/>
      <c r="BJ208" s="158"/>
      <c r="BK208" s="158"/>
      <c r="BL208" s="158"/>
      <c r="BM208" s="158"/>
      <c r="BN208" s="158"/>
      <c r="BO208" s="158"/>
      <c r="BP208" s="158"/>
      <c r="BQ208" s="158"/>
      <c r="BR208" s="158"/>
      <c r="BS208" s="158"/>
      <c r="BT208" s="158"/>
      <c r="BU208" s="158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</row>
    <row r="209" ht="12.75" customHeight="1">
      <c r="A209" s="1"/>
      <c r="B209" s="1"/>
      <c r="C209" s="158"/>
      <c r="D209" s="158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  <c r="AA209" s="158"/>
      <c r="AB209" s="158"/>
      <c r="AC209" s="158"/>
      <c r="AD209" s="158"/>
      <c r="AE209" s="158"/>
      <c r="AF209" s="158"/>
      <c r="AG209" s="158"/>
      <c r="AH209" s="158"/>
      <c r="AI209" s="158"/>
      <c r="AJ209" s="158"/>
      <c r="AK209" s="158"/>
      <c r="AL209" s="158"/>
      <c r="AM209" s="158"/>
      <c r="AN209" s="158"/>
      <c r="AO209" s="158"/>
      <c r="AP209" s="158"/>
      <c r="AQ209" s="158"/>
      <c r="AR209" s="158"/>
      <c r="AS209" s="158"/>
      <c r="AT209" s="158"/>
      <c r="AU209" s="158"/>
      <c r="AV209" s="158"/>
      <c r="AW209" s="158"/>
      <c r="AX209" s="158"/>
      <c r="AY209" s="158"/>
      <c r="AZ209" s="158"/>
      <c r="BA209" s="158"/>
      <c r="BB209" s="158"/>
      <c r="BC209" s="158"/>
      <c r="BD209" s="158"/>
      <c r="BE209" s="158"/>
      <c r="BF209" s="158"/>
      <c r="BG209" s="158"/>
      <c r="BH209" s="158"/>
      <c r="BI209" s="158"/>
      <c r="BJ209" s="158"/>
      <c r="BK209" s="158"/>
      <c r="BL209" s="158"/>
      <c r="BM209" s="158"/>
      <c r="BN209" s="158"/>
      <c r="BO209" s="158"/>
      <c r="BP209" s="158"/>
      <c r="BQ209" s="158"/>
      <c r="BR209" s="158"/>
      <c r="BS209" s="158"/>
      <c r="BT209" s="158"/>
      <c r="BU209" s="158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</row>
    <row r="210" ht="12.75" customHeight="1">
      <c r="A210" s="1"/>
      <c r="B210" s="1"/>
      <c r="C210" s="158"/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  <c r="AA210" s="158"/>
      <c r="AB210" s="158"/>
      <c r="AC210" s="158"/>
      <c r="AD210" s="158"/>
      <c r="AE210" s="158"/>
      <c r="AF210" s="158"/>
      <c r="AG210" s="158"/>
      <c r="AH210" s="158"/>
      <c r="AI210" s="158"/>
      <c r="AJ210" s="158"/>
      <c r="AK210" s="158"/>
      <c r="AL210" s="158"/>
      <c r="AM210" s="158"/>
      <c r="AN210" s="158"/>
      <c r="AO210" s="158"/>
      <c r="AP210" s="158"/>
      <c r="AQ210" s="158"/>
      <c r="AR210" s="158"/>
      <c r="AS210" s="158"/>
      <c r="AT210" s="158"/>
      <c r="AU210" s="158"/>
      <c r="AV210" s="158"/>
      <c r="AW210" s="158"/>
      <c r="AX210" s="158"/>
      <c r="AY210" s="158"/>
      <c r="AZ210" s="158"/>
      <c r="BA210" s="158"/>
      <c r="BB210" s="158"/>
      <c r="BC210" s="158"/>
      <c r="BD210" s="158"/>
      <c r="BE210" s="158"/>
      <c r="BF210" s="158"/>
      <c r="BG210" s="158"/>
      <c r="BH210" s="158"/>
      <c r="BI210" s="158"/>
      <c r="BJ210" s="158"/>
      <c r="BK210" s="158"/>
      <c r="BL210" s="158"/>
      <c r="BM210" s="158"/>
      <c r="BN210" s="158"/>
      <c r="BO210" s="158"/>
      <c r="BP210" s="158"/>
      <c r="BQ210" s="158"/>
      <c r="BR210" s="158"/>
      <c r="BS210" s="158"/>
      <c r="BT210" s="158"/>
      <c r="BU210" s="158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</row>
    <row r="211" ht="12.75" customHeight="1">
      <c r="A211" s="1"/>
      <c r="B211" s="1"/>
      <c r="C211" s="158"/>
      <c r="D211" s="158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  <c r="AA211" s="158"/>
      <c r="AB211" s="158"/>
      <c r="AC211" s="158"/>
      <c r="AD211" s="158"/>
      <c r="AE211" s="158"/>
      <c r="AF211" s="158"/>
      <c r="AG211" s="158"/>
      <c r="AH211" s="158"/>
      <c r="AI211" s="158"/>
      <c r="AJ211" s="158"/>
      <c r="AK211" s="158"/>
      <c r="AL211" s="158"/>
      <c r="AM211" s="158"/>
      <c r="AN211" s="158"/>
      <c r="AO211" s="158"/>
      <c r="AP211" s="158"/>
      <c r="AQ211" s="158"/>
      <c r="AR211" s="158"/>
      <c r="AS211" s="158"/>
      <c r="AT211" s="158"/>
      <c r="AU211" s="158"/>
      <c r="AV211" s="158"/>
      <c r="AW211" s="158"/>
      <c r="AX211" s="158"/>
      <c r="AY211" s="158"/>
      <c r="AZ211" s="158"/>
      <c r="BA211" s="158"/>
      <c r="BB211" s="158"/>
      <c r="BC211" s="158"/>
      <c r="BD211" s="158"/>
      <c r="BE211" s="158"/>
      <c r="BF211" s="158"/>
      <c r="BG211" s="158"/>
      <c r="BH211" s="158"/>
      <c r="BI211" s="158"/>
      <c r="BJ211" s="158"/>
      <c r="BK211" s="158"/>
      <c r="BL211" s="158"/>
      <c r="BM211" s="158"/>
      <c r="BN211" s="158"/>
      <c r="BO211" s="158"/>
      <c r="BP211" s="158"/>
      <c r="BQ211" s="158"/>
      <c r="BR211" s="158"/>
      <c r="BS211" s="158"/>
      <c r="BT211" s="158"/>
      <c r="BU211" s="158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</row>
    <row r="212" ht="12.75" customHeight="1">
      <c r="A212" s="1"/>
      <c r="B212" s="1"/>
      <c r="C212" s="158"/>
      <c r="D212" s="158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  <c r="AA212" s="158"/>
      <c r="AB212" s="158"/>
      <c r="AC212" s="158"/>
      <c r="AD212" s="158"/>
      <c r="AE212" s="158"/>
      <c r="AF212" s="158"/>
      <c r="AG212" s="158"/>
      <c r="AH212" s="158"/>
      <c r="AI212" s="158"/>
      <c r="AJ212" s="158"/>
      <c r="AK212" s="158"/>
      <c r="AL212" s="158"/>
      <c r="AM212" s="158"/>
      <c r="AN212" s="158"/>
      <c r="AO212" s="158"/>
      <c r="AP212" s="158"/>
      <c r="AQ212" s="158"/>
      <c r="AR212" s="158"/>
      <c r="AS212" s="158"/>
      <c r="AT212" s="158"/>
      <c r="AU212" s="158"/>
      <c r="AV212" s="158"/>
      <c r="AW212" s="158"/>
      <c r="AX212" s="158"/>
      <c r="AY212" s="158"/>
      <c r="AZ212" s="158"/>
      <c r="BA212" s="158"/>
      <c r="BB212" s="158"/>
      <c r="BC212" s="158"/>
      <c r="BD212" s="158"/>
      <c r="BE212" s="158"/>
      <c r="BF212" s="158"/>
      <c r="BG212" s="158"/>
      <c r="BH212" s="158"/>
      <c r="BI212" s="158"/>
      <c r="BJ212" s="158"/>
      <c r="BK212" s="158"/>
      <c r="BL212" s="158"/>
      <c r="BM212" s="158"/>
      <c r="BN212" s="158"/>
      <c r="BO212" s="158"/>
      <c r="BP212" s="158"/>
      <c r="BQ212" s="158"/>
      <c r="BR212" s="158"/>
      <c r="BS212" s="158"/>
      <c r="BT212" s="158"/>
      <c r="BU212" s="158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</row>
    <row r="213" ht="12.75" customHeight="1">
      <c r="A213" s="1"/>
      <c r="B213" s="1"/>
      <c r="C213" s="158"/>
      <c r="D213" s="158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  <c r="AA213" s="158"/>
      <c r="AB213" s="158"/>
      <c r="AC213" s="158"/>
      <c r="AD213" s="158"/>
      <c r="AE213" s="158"/>
      <c r="AF213" s="158"/>
      <c r="AG213" s="158"/>
      <c r="AH213" s="158"/>
      <c r="AI213" s="158"/>
      <c r="AJ213" s="158"/>
      <c r="AK213" s="158"/>
      <c r="AL213" s="158"/>
      <c r="AM213" s="158"/>
      <c r="AN213" s="158"/>
      <c r="AO213" s="158"/>
      <c r="AP213" s="158"/>
      <c r="AQ213" s="158"/>
      <c r="AR213" s="158"/>
      <c r="AS213" s="158"/>
      <c r="AT213" s="158"/>
      <c r="AU213" s="158"/>
      <c r="AV213" s="158"/>
      <c r="AW213" s="158"/>
      <c r="AX213" s="158"/>
      <c r="AY213" s="158"/>
      <c r="AZ213" s="158"/>
      <c r="BA213" s="158"/>
      <c r="BB213" s="158"/>
      <c r="BC213" s="158"/>
      <c r="BD213" s="158"/>
      <c r="BE213" s="158"/>
      <c r="BF213" s="158"/>
      <c r="BG213" s="158"/>
      <c r="BH213" s="158"/>
      <c r="BI213" s="158"/>
      <c r="BJ213" s="158"/>
      <c r="BK213" s="158"/>
      <c r="BL213" s="158"/>
      <c r="BM213" s="158"/>
      <c r="BN213" s="158"/>
      <c r="BO213" s="158"/>
      <c r="BP213" s="158"/>
      <c r="BQ213" s="158"/>
      <c r="BR213" s="158"/>
      <c r="BS213" s="158"/>
      <c r="BT213" s="158"/>
      <c r="BU213" s="158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</row>
    <row r="214" ht="12.75" customHeight="1">
      <c r="A214" s="1"/>
      <c r="B214" s="1"/>
      <c r="C214" s="158"/>
      <c r="D214" s="158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  <c r="AA214" s="158"/>
      <c r="AB214" s="158"/>
      <c r="AC214" s="158"/>
      <c r="AD214" s="158"/>
      <c r="AE214" s="158"/>
      <c r="AF214" s="158"/>
      <c r="AG214" s="158"/>
      <c r="AH214" s="158"/>
      <c r="AI214" s="158"/>
      <c r="AJ214" s="158"/>
      <c r="AK214" s="158"/>
      <c r="AL214" s="158"/>
      <c r="AM214" s="158"/>
      <c r="AN214" s="158"/>
      <c r="AO214" s="158"/>
      <c r="AP214" s="158"/>
      <c r="AQ214" s="158"/>
      <c r="AR214" s="158"/>
      <c r="AS214" s="158"/>
      <c r="AT214" s="158"/>
      <c r="AU214" s="158"/>
      <c r="AV214" s="158"/>
      <c r="AW214" s="158"/>
      <c r="AX214" s="158"/>
      <c r="AY214" s="158"/>
      <c r="AZ214" s="158"/>
      <c r="BA214" s="158"/>
      <c r="BB214" s="158"/>
      <c r="BC214" s="158"/>
      <c r="BD214" s="158"/>
      <c r="BE214" s="158"/>
      <c r="BF214" s="158"/>
      <c r="BG214" s="158"/>
      <c r="BH214" s="158"/>
      <c r="BI214" s="158"/>
      <c r="BJ214" s="158"/>
      <c r="BK214" s="158"/>
      <c r="BL214" s="158"/>
      <c r="BM214" s="158"/>
      <c r="BN214" s="158"/>
      <c r="BO214" s="158"/>
      <c r="BP214" s="158"/>
      <c r="BQ214" s="158"/>
      <c r="BR214" s="158"/>
      <c r="BS214" s="158"/>
      <c r="BT214" s="158"/>
      <c r="BU214" s="158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</row>
    <row r="215" ht="12.75" customHeight="1">
      <c r="A215" s="1"/>
      <c r="B215" s="1"/>
      <c r="C215" s="158"/>
      <c r="D215" s="158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  <c r="AA215" s="158"/>
      <c r="AB215" s="158"/>
      <c r="AC215" s="158"/>
      <c r="AD215" s="158"/>
      <c r="AE215" s="158"/>
      <c r="AF215" s="158"/>
      <c r="AG215" s="158"/>
      <c r="AH215" s="158"/>
      <c r="AI215" s="158"/>
      <c r="AJ215" s="158"/>
      <c r="AK215" s="158"/>
      <c r="AL215" s="158"/>
      <c r="AM215" s="158"/>
      <c r="AN215" s="158"/>
      <c r="AO215" s="158"/>
      <c r="AP215" s="158"/>
      <c r="AQ215" s="158"/>
      <c r="AR215" s="158"/>
      <c r="AS215" s="158"/>
      <c r="AT215" s="158"/>
      <c r="AU215" s="158"/>
      <c r="AV215" s="158"/>
      <c r="AW215" s="158"/>
      <c r="AX215" s="158"/>
      <c r="AY215" s="158"/>
      <c r="AZ215" s="158"/>
      <c r="BA215" s="158"/>
      <c r="BB215" s="158"/>
      <c r="BC215" s="158"/>
      <c r="BD215" s="158"/>
      <c r="BE215" s="158"/>
      <c r="BF215" s="158"/>
      <c r="BG215" s="158"/>
      <c r="BH215" s="158"/>
      <c r="BI215" s="158"/>
      <c r="BJ215" s="158"/>
      <c r="BK215" s="158"/>
      <c r="BL215" s="158"/>
      <c r="BM215" s="158"/>
      <c r="BN215" s="158"/>
      <c r="BO215" s="158"/>
      <c r="BP215" s="158"/>
      <c r="BQ215" s="158"/>
      <c r="BR215" s="158"/>
      <c r="BS215" s="158"/>
      <c r="BT215" s="158"/>
      <c r="BU215" s="158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</row>
    <row r="216" ht="12.75" customHeight="1">
      <c r="A216" s="1"/>
      <c r="B216" s="1"/>
      <c r="C216" s="158"/>
      <c r="D216" s="158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  <c r="AA216" s="158"/>
      <c r="AB216" s="158"/>
      <c r="AC216" s="158"/>
      <c r="AD216" s="158"/>
      <c r="AE216" s="158"/>
      <c r="AF216" s="158"/>
      <c r="AG216" s="158"/>
      <c r="AH216" s="158"/>
      <c r="AI216" s="158"/>
      <c r="AJ216" s="158"/>
      <c r="AK216" s="158"/>
      <c r="AL216" s="158"/>
      <c r="AM216" s="158"/>
      <c r="AN216" s="158"/>
      <c r="AO216" s="158"/>
      <c r="AP216" s="158"/>
      <c r="AQ216" s="158"/>
      <c r="AR216" s="158"/>
      <c r="AS216" s="158"/>
      <c r="AT216" s="158"/>
      <c r="AU216" s="158"/>
      <c r="AV216" s="158"/>
      <c r="AW216" s="158"/>
      <c r="AX216" s="158"/>
      <c r="AY216" s="158"/>
      <c r="AZ216" s="158"/>
      <c r="BA216" s="158"/>
      <c r="BB216" s="158"/>
      <c r="BC216" s="158"/>
      <c r="BD216" s="158"/>
      <c r="BE216" s="158"/>
      <c r="BF216" s="158"/>
      <c r="BG216" s="158"/>
      <c r="BH216" s="158"/>
      <c r="BI216" s="158"/>
      <c r="BJ216" s="158"/>
      <c r="BK216" s="158"/>
      <c r="BL216" s="158"/>
      <c r="BM216" s="158"/>
      <c r="BN216" s="158"/>
      <c r="BO216" s="158"/>
      <c r="BP216" s="158"/>
      <c r="BQ216" s="158"/>
      <c r="BR216" s="158"/>
      <c r="BS216" s="158"/>
      <c r="BT216" s="158"/>
      <c r="BU216" s="158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</row>
    <row r="217" ht="12.75" customHeight="1">
      <c r="A217" s="1"/>
      <c r="B217" s="1"/>
      <c r="C217" s="158"/>
      <c r="D217" s="158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  <c r="AA217" s="158"/>
      <c r="AB217" s="158"/>
      <c r="AC217" s="158"/>
      <c r="AD217" s="158"/>
      <c r="AE217" s="158"/>
      <c r="AF217" s="158"/>
      <c r="AG217" s="158"/>
      <c r="AH217" s="158"/>
      <c r="AI217" s="158"/>
      <c r="AJ217" s="158"/>
      <c r="AK217" s="158"/>
      <c r="AL217" s="158"/>
      <c r="AM217" s="158"/>
      <c r="AN217" s="158"/>
      <c r="AO217" s="158"/>
      <c r="AP217" s="158"/>
      <c r="AQ217" s="158"/>
      <c r="AR217" s="158"/>
      <c r="AS217" s="158"/>
      <c r="AT217" s="158"/>
      <c r="AU217" s="158"/>
      <c r="AV217" s="158"/>
      <c r="AW217" s="158"/>
      <c r="AX217" s="158"/>
      <c r="AY217" s="158"/>
      <c r="AZ217" s="158"/>
      <c r="BA217" s="158"/>
      <c r="BB217" s="158"/>
      <c r="BC217" s="158"/>
      <c r="BD217" s="158"/>
      <c r="BE217" s="158"/>
      <c r="BF217" s="158"/>
      <c r="BG217" s="158"/>
      <c r="BH217" s="158"/>
      <c r="BI217" s="158"/>
      <c r="BJ217" s="158"/>
      <c r="BK217" s="158"/>
      <c r="BL217" s="158"/>
      <c r="BM217" s="158"/>
      <c r="BN217" s="158"/>
      <c r="BO217" s="158"/>
      <c r="BP217" s="158"/>
      <c r="BQ217" s="158"/>
      <c r="BR217" s="158"/>
      <c r="BS217" s="158"/>
      <c r="BT217" s="158"/>
      <c r="BU217" s="158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</row>
    <row r="218" ht="12.75" customHeight="1">
      <c r="A218" s="1"/>
      <c r="B218" s="1"/>
      <c r="C218" s="158"/>
      <c r="D218" s="158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  <c r="AA218" s="158"/>
      <c r="AB218" s="158"/>
      <c r="AC218" s="158"/>
      <c r="AD218" s="158"/>
      <c r="AE218" s="158"/>
      <c r="AF218" s="158"/>
      <c r="AG218" s="158"/>
      <c r="AH218" s="158"/>
      <c r="AI218" s="158"/>
      <c r="AJ218" s="158"/>
      <c r="AK218" s="158"/>
      <c r="AL218" s="158"/>
      <c r="AM218" s="158"/>
      <c r="AN218" s="158"/>
      <c r="AO218" s="158"/>
      <c r="AP218" s="158"/>
      <c r="AQ218" s="158"/>
      <c r="AR218" s="158"/>
      <c r="AS218" s="158"/>
      <c r="AT218" s="158"/>
      <c r="AU218" s="158"/>
      <c r="AV218" s="158"/>
      <c r="AW218" s="158"/>
      <c r="AX218" s="158"/>
      <c r="AY218" s="158"/>
      <c r="AZ218" s="158"/>
      <c r="BA218" s="158"/>
      <c r="BB218" s="158"/>
      <c r="BC218" s="158"/>
      <c r="BD218" s="158"/>
      <c r="BE218" s="158"/>
      <c r="BF218" s="158"/>
      <c r="BG218" s="158"/>
      <c r="BH218" s="158"/>
      <c r="BI218" s="158"/>
      <c r="BJ218" s="158"/>
      <c r="BK218" s="158"/>
      <c r="BL218" s="158"/>
      <c r="BM218" s="158"/>
      <c r="BN218" s="158"/>
      <c r="BO218" s="158"/>
      <c r="BP218" s="158"/>
      <c r="BQ218" s="158"/>
      <c r="BR218" s="158"/>
      <c r="BS218" s="158"/>
      <c r="BT218" s="158"/>
      <c r="BU218" s="158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</row>
    <row r="219" ht="12.75" customHeight="1">
      <c r="A219" s="1"/>
      <c r="B219" s="1"/>
      <c r="C219" s="158"/>
      <c r="D219" s="158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  <c r="AA219" s="158"/>
      <c r="AB219" s="158"/>
      <c r="AC219" s="158"/>
      <c r="AD219" s="158"/>
      <c r="AE219" s="158"/>
      <c r="AF219" s="158"/>
      <c r="AG219" s="158"/>
      <c r="AH219" s="158"/>
      <c r="AI219" s="158"/>
      <c r="AJ219" s="158"/>
      <c r="AK219" s="158"/>
      <c r="AL219" s="158"/>
      <c r="AM219" s="158"/>
      <c r="AN219" s="158"/>
      <c r="AO219" s="158"/>
      <c r="AP219" s="158"/>
      <c r="AQ219" s="158"/>
      <c r="AR219" s="158"/>
      <c r="AS219" s="158"/>
      <c r="AT219" s="158"/>
      <c r="AU219" s="158"/>
      <c r="AV219" s="158"/>
      <c r="AW219" s="158"/>
      <c r="AX219" s="158"/>
      <c r="AY219" s="158"/>
      <c r="AZ219" s="158"/>
      <c r="BA219" s="158"/>
      <c r="BB219" s="158"/>
      <c r="BC219" s="158"/>
      <c r="BD219" s="158"/>
      <c r="BE219" s="158"/>
      <c r="BF219" s="158"/>
      <c r="BG219" s="158"/>
      <c r="BH219" s="158"/>
      <c r="BI219" s="158"/>
      <c r="BJ219" s="158"/>
      <c r="BK219" s="158"/>
      <c r="BL219" s="158"/>
      <c r="BM219" s="158"/>
      <c r="BN219" s="158"/>
      <c r="BO219" s="158"/>
      <c r="BP219" s="158"/>
      <c r="BQ219" s="158"/>
      <c r="BR219" s="158"/>
      <c r="BS219" s="158"/>
      <c r="BT219" s="158"/>
      <c r="BU219" s="158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</row>
    <row r="220" ht="12.75" customHeight="1">
      <c r="A220" s="1"/>
      <c r="B220" s="1"/>
      <c r="C220" s="158"/>
      <c r="D220" s="158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  <c r="AA220" s="158"/>
      <c r="AB220" s="158"/>
      <c r="AC220" s="158"/>
      <c r="AD220" s="158"/>
      <c r="AE220" s="158"/>
      <c r="AF220" s="158"/>
      <c r="AG220" s="158"/>
      <c r="AH220" s="158"/>
      <c r="AI220" s="158"/>
      <c r="AJ220" s="158"/>
      <c r="AK220" s="158"/>
      <c r="AL220" s="158"/>
      <c r="AM220" s="158"/>
      <c r="AN220" s="158"/>
      <c r="AO220" s="158"/>
      <c r="AP220" s="158"/>
      <c r="AQ220" s="158"/>
      <c r="AR220" s="158"/>
      <c r="AS220" s="158"/>
      <c r="AT220" s="158"/>
      <c r="AU220" s="158"/>
      <c r="AV220" s="158"/>
      <c r="AW220" s="158"/>
      <c r="AX220" s="158"/>
      <c r="AY220" s="158"/>
      <c r="AZ220" s="158"/>
      <c r="BA220" s="158"/>
      <c r="BB220" s="158"/>
      <c r="BC220" s="158"/>
      <c r="BD220" s="158"/>
      <c r="BE220" s="158"/>
      <c r="BF220" s="158"/>
      <c r="BG220" s="158"/>
      <c r="BH220" s="158"/>
      <c r="BI220" s="158"/>
      <c r="BJ220" s="158"/>
      <c r="BK220" s="158"/>
      <c r="BL220" s="158"/>
      <c r="BM220" s="158"/>
      <c r="BN220" s="158"/>
      <c r="BO220" s="158"/>
      <c r="BP220" s="158"/>
      <c r="BQ220" s="158"/>
      <c r="BR220" s="158"/>
      <c r="BS220" s="158"/>
      <c r="BT220" s="158"/>
      <c r="BU220" s="158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</row>
    <row r="221" ht="12.75" customHeight="1">
      <c r="A221" s="1"/>
      <c r="B221" s="1"/>
      <c r="C221" s="158"/>
      <c r="D221" s="158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  <c r="AA221" s="158"/>
      <c r="AB221" s="158"/>
      <c r="AC221" s="158"/>
      <c r="AD221" s="158"/>
      <c r="AE221" s="158"/>
      <c r="AF221" s="158"/>
      <c r="AG221" s="158"/>
      <c r="AH221" s="158"/>
      <c r="AI221" s="158"/>
      <c r="AJ221" s="158"/>
      <c r="AK221" s="158"/>
      <c r="AL221" s="158"/>
      <c r="AM221" s="158"/>
      <c r="AN221" s="158"/>
      <c r="AO221" s="158"/>
      <c r="AP221" s="158"/>
      <c r="AQ221" s="158"/>
      <c r="AR221" s="158"/>
      <c r="AS221" s="158"/>
      <c r="AT221" s="158"/>
      <c r="AU221" s="158"/>
      <c r="AV221" s="158"/>
      <c r="AW221" s="158"/>
      <c r="AX221" s="158"/>
      <c r="AY221" s="158"/>
      <c r="AZ221" s="158"/>
      <c r="BA221" s="158"/>
      <c r="BB221" s="158"/>
      <c r="BC221" s="158"/>
      <c r="BD221" s="158"/>
      <c r="BE221" s="158"/>
      <c r="BF221" s="158"/>
      <c r="BG221" s="158"/>
      <c r="BH221" s="158"/>
      <c r="BI221" s="158"/>
      <c r="BJ221" s="158"/>
      <c r="BK221" s="158"/>
      <c r="BL221" s="158"/>
      <c r="BM221" s="158"/>
      <c r="BN221" s="158"/>
      <c r="BO221" s="158"/>
      <c r="BP221" s="158"/>
      <c r="BQ221" s="158"/>
      <c r="BR221" s="158"/>
      <c r="BS221" s="158"/>
      <c r="BT221" s="158"/>
      <c r="BU221" s="158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</row>
    <row r="222" ht="12.75" customHeight="1">
      <c r="A222" s="1"/>
      <c r="B222" s="1"/>
      <c r="C222" s="158"/>
      <c r="D222" s="158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  <c r="AA222" s="158"/>
      <c r="AB222" s="158"/>
      <c r="AC222" s="158"/>
      <c r="AD222" s="158"/>
      <c r="AE222" s="158"/>
      <c r="AF222" s="158"/>
      <c r="AG222" s="158"/>
      <c r="AH222" s="158"/>
      <c r="AI222" s="158"/>
      <c r="AJ222" s="158"/>
      <c r="AK222" s="158"/>
      <c r="AL222" s="158"/>
      <c r="AM222" s="158"/>
      <c r="AN222" s="158"/>
      <c r="AO222" s="158"/>
      <c r="AP222" s="158"/>
      <c r="AQ222" s="158"/>
      <c r="AR222" s="158"/>
      <c r="AS222" s="158"/>
      <c r="AT222" s="158"/>
      <c r="AU222" s="158"/>
      <c r="AV222" s="158"/>
      <c r="AW222" s="158"/>
      <c r="AX222" s="158"/>
      <c r="AY222" s="158"/>
      <c r="AZ222" s="158"/>
      <c r="BA222" s="158"/>
      <c r="BB222" s="158"/>
      <c r="BC222" s="158"/>
      <c r="BD222" s="158"/>
      <c r="BE222" s="158"/>
      <c r="BF222" s="158"/>
      <c r="BG222" s="158"/>
      <c r="BH222" s="158"/>
      <c r="BI222" s="158"/>
      <c r="BJ222" s="158"/>
      <c r="BK222" s="158"/>
      <c r="BL222" s="158"/>
      <c r="BM222" s="158"/>
      <c r="BN222" s="158"/>
      <c r="BO222" s="158"/>
      <c r="BP222" s="158"/>
      <c r="BQ222" s="158"/>
      <c r="BR222" s="158"/>
      <c r="BS222" s="158"/>
      <c r="BT222" s="158"/>
      <c r="BU222" s="158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</row>
    <row r="223" ht="12.75" customHeight="1">
      <c r="A223" s="1"/>
      <c r="B223" s="1"/>
      <c r="C223" s="158"/>
      <c r="D223" s="158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  <c r="AA223" s="158"/>
      <c r="AB223" s="158"/>
      <c r="AC223" s="158"/>
      <c r="AD223" s="158"/>
      <c r="AE223" s="158"/>
      <c r="AF223" s="158"/>
      <c r="AG223" s="158"/>
      <c r="AH223" s="158"/>
      <c r="AI223" s="158"/>
      <c r="AJ223" s="158"/>
      <c r="AK223" s="158"/>
      <c r="AL223" s="158"/>
      <c r="AM223" s="158"/>
      <c r="AN223" s="158"/>
      <c r="AO223" s="158"/>
      <c r="AP223" s="158"/>
      <c r="AQ223" s="158"/>
      <c r="AR223" s="158"/>
      <c r="AS223" s="158"/>
      <c r="AT223" s="158"/>
      <c r="AU223" s="158"/>
      <c r="AV223" s="158"/>
      <c r="AW223" s="158"/>
      <c r="AX223" s="158"/>
      <c r="AY223" s="158"/>
      <c r="AZ223" s="158"/>
      <c r="BA223" s="158"/>
      <c r="BB223" s="158"/>
      <c r="BC223" s="158"/>
      <c r="BD223" s="158"/>
      <c r="BE223" s="158"/>
      <c r="BF223" s="158"/>
      <c r="BG223" s="158"/>
      <c r="BH223" s="158"/>
      <c r="BI223" s="158"/>
      <c r="BJ223" s="158"/>
      <c r="BK223" s="158"/>
      <c r="BL223" s="158"/>
      <c r="BM223" s="158"/>
      <c r="BN223" s="158"/>
      <c r="BO223" s="158"/>
      <c r="BP223" s="158"/>
      <c r="BQ223" s="158"/>
      <c r="BR223" s="158"/>
      <c r="BS223" s="158"/>
      <c r="BT223" s="158"/>
      <c r="BU223" s="158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</row>
    <row r="224" ht="12.75" customHeight="1">
      <c r="A224" s="1"/>
      <c r="B224" s="1"/>
      <c r="C224" s="158"/>
      <c r="D224" s="158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  <c r="AA224" s="158"/>
      <c r="AB224" s="158"/>
      <c r="AC224" s="158"/>
      <c r="AD224" s="158"/>
      <c r="AE224" s="158"/>
      <c r="AF224" s="158"/>
      <c r="AG224" s="158"/>
      <c r="AH224" s="158"/>
      <c r="AI224" s="158"/>
      <c r="AJ224" s="158"/>
      <c r="AK224" s="158"/>
      <c r="AL224" s="158"/>
      <c r="AM224" s="158"/>
      <c r="AN224" s="158"/>
      <c r="AO224" s="158"/>
      <c r="AP224" s="158"/>
      <c r="AQ224" s="158"/>
      <c r="AR224" s="158"/>
      <c r="AS224" s="158"/>
      <c r="AT224" s="158"/>
      <c r="AU224" s="158"/>
      <c r="AV224" s="158"/>
      <c r="AW224" s="158"/>
      <c r="AX224" s="158"/>
      <c r="AY224" s="158"/>
      <c r="AZ224" s="158"/>
      <c r="BA224" s="158"/>
      <c r="BB224" s="158"/>
      <c r="BC224" s="158"/>
      <c r="BD224" s="158"/>
      <c r="BE224" s="158"/>
      <c r="BF224" s="158"/>
      <c r="BG224" s="158"/>
      <c r="BH224" s="158"/>
      <c r="BI224" s="158"/>
      <c r="BJ224" s="158"/>
      <c r="BK224" s="158"/>
      <c r="BL224" s="158"/>
      <c r="BM224" s="158"/>
      <c r="BN224" s="158"/>
      <c r="BO224" s="158"/>
      <c r="BP224" s="158"/>
      <c r="BQ224" s="158"/>
      <c r="BR224" s="158"/>
      <c r="BS224" s="158"/>
      <c r="BT224" s="158"/>
      <c r="BU224" s="158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</row>
    <row r="225" ht="12.75" customHeight="1">
      <c r="A225" s="1"/>
      <c r="B225" s="1"/>
      <c r="C225" s="158"/>
      <c r="D225" s="158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  <c r="AA225" s="158"/>
      <c r="AB225" s="158"/>
      <c r="AC225" s="158"/>
      <c r="AD225" s="158"/>
      <c r="AE225" s="158"/>
      <c r="AF225" s="158"/>
      <c r="AG225" s="158"/>
      <c r="AH225" s="158"/>
      <c r="AI225" s="158"/>
      <c r="AJ225" s="158"/>
      <c r="AK225" s="158"/>
      <c r="AL225" s="158"/>
      <c r="AM225" s="158"/>
      <c r="AN225" s="158"/>
      <c r="AO225" s="158"/>
      <c r="AP225" s="158"/>
      <c r="AQ225" s="158"/>
      <c r="AR225" s="158"/>
      <c r="AS225" s="158"/>
      <c r="AT225" s="158"/>
      <c r="AU225" s="158"/>
      <c r="AV225" s="158"/>
      <c r="AW225" s="158"/>
      <c r="AX225" s="158"/>
      <c r="AY225" s="158"/>
      <c r="AZ225" s="158"/>
      <c r="BA225" s="158"/>
      <c r="BB225" s="158"/>
      <c r="BC225" s="158"/>
      <c r="BD225" s="158"/>
      <c r="BE225" s="158"/>
      <c r="BF225" s="158"/>
      <c r="BG225" s="158"/>
      <c r="BH225" s="158"/>
      <c r="BI225" s="158"/>
      <c r="BJ225" s="158"/>
      <c r="BK225" s="158"/>
      <c r="BL225" s="158"/>
      <c r="BM225" s="158"/>
      <c r="BN225" s="158"/>
      <c r="BO225" s="158"/>
      <c r="BP225" s="158"/>
      <c r="BQ225" s="158"/>
      <c r="BR225" s="158"/>
      <c r="BS225" s="158"/>
      <c r="BT225" s="158"/>
      <c r="BU225" s="158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</row>
    <row r="226" ht="12.75" customHeight="1">
      <c r="A226" s="1"/>
      <c r="B226" s="1"/>
      <c r="C226" s="158"/>
      <c r="D226" s="158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  <c r="AA226" s="158"/>
      <c r="AB226" s="158"/>
      <c r="AC226" s="158"/>
      <c r="AD226" s="158"/>
      <c r="AE226" s="158"/>
      <c r="AF226" s="158"/>
      <c r="AG226" s="158"/>
      <c r="AH226" s="158"/>
      <c r="AI226" s="158"/>
      <c r="AJ226" s="158"/>
      <c r="AK226" s="158"/>
      <c r="AL226" s="158"/>
      <c r="AM226" s="158"/>
      <c r="AN226" s="158"/>
      <c r="AO226" s="158"/>
      <c r="AP226" s="158"/>
      <c r="AQ226" s="158"/>
      <c r="AR226" s="158"/>
      <c r="AS226" s="158"/>
      <c r="AT226" s="158"/>
      <c r="AU226" s="158"/>
      <c r="AV226" s="158"/>
      <c r="AW226" s="158"/>
      <c r="AX226" s="158"/>
      <c r="AY226" s="158"/>
      <c r="AZ226" s="158"/>
      <c r="BA226" s="158"/>
      <c r="BB226" s="158"/>
      <c r="BC226" s="158"/>
      <c r="BD226" s="158"/>
      <c r="BE226" s="158"/>
      <c r="BF226" s="158"/>
      <c r="BG226" s="158"/>
      <c r="BH226" s="158"/>
      <c r="BI226" s="158"/>
      <c r="BJ226" s="158"/>
      <c r="BK226" s="158"/>
      <c r="BL226" s="158"/>
      <c r="BM226" s="158"/>
      <c r="BN226" s="158"/>
      <c r="BO226" s="158"/>
      <c r="BP226" s="158"/>
      <c r="BQ226" s="158"/>
      <c r="BR226" s="158"/>
      <c r="BS226" s="158"/>
      <c r="BT226" s="158"/>
      <c r="BU226" s="158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</row>
    <row r="227" ht="12.75" customHeight="1">
      <c r="A227" s="1"/>
      <c r="B227" s="1"/>
      <c r="C227" s="158"/>
      <c r="D227" s="158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  <c r="AA227" s="158"/>
      <c r="AB227" s="158"/>
      <c r="AC227" s="158"/>
      <c r="AD227" s="158"/>
      <c r="AE227" s="158"/>
      <c r="AF227" s="158"/>
      <c r="AG227" s="158"/>
      <c r="AH227" s="158"/>
      <c r="AI227" s="158"/>
      <c r="AJ227" s="158"/>
      <c r="AK227" s="158"/>
      <c r="AL227" s="158"/>
      <c r="AM227" s="158"/>
      <c r="AN227" s="158"/>
      <c r="AO227" s="158"/>
      <c r="AP227" s="158"/>
      <c r="AQ227" s="158"/>
      <c r="AR227" s="158"/>
      <c r="AS227" s="158"/>
      <c r="AT227" s="158"/>
      <c r="AU227" s="158"/>
      <c r="AV227" s="158"/>
      <c r="AW227" s="158"/>
      <c r="AX227" s="158"/>
      <c r="AY227" s="158"/>
      <c r="AZ227" s="158"/>
      <c r="BA227" s="158"/>
      <c r="BB227" s="158"/>
      <c r="BC227" s="158"/>
      <c r="BD227" s="158"/>
      <c r="BE227" s="158"/>
      <c r="BF227" s="158"/>
      <c r="BG227" s="158"/>
      <c r="BH227" s="158"/>
      <c r="BI227" s="158"/>
      <c r="BJ227" s="158"/>
      <c r="BK227" s="158"/>
      <c r="BL227" s="158"/>
      <c r="BM227" s="158"/>
      <c r="BN227" s="158"/>
      <c r="BO227" s="158"/>
      <c r="BP227" s="158"/>
      <c r="BQ227" s="158"/>
      <c r="BR227" s="158"/>
      <c r="BS227" s="158"/>
      <c r="BT227" s="158"/>
      <c r="BU227" s="158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</row>
    <row r="228" ht="12.75" customHeight="1">
      <c r="A228" s="1"/>
      <c r="B228" s="1"/>
      <c r="C228" s="158"/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  <c r="AA228" s="158"/>
      <c r="AB228" s="158"/>
      <c r="AC228" s="158"/>
      <c r="AD228" s="158"/>
      <c r="AE228" s="158"/>
      <c r="AF228" s="158"/>
      <c r="AG228" s="158"/>
      <c r="AH228" s="158"/>
      <c r="AI228" s="158"/>
      <c r="AJ228" s="158"/>
      <c r="AK228" s="158"/>
      <c r="AL228" s="158"/>
      <c r="AM228" s="158"/>
      <c r="AN228" s="158"/>
      <c r="AO228" s="158"/>
      <c r="AP228" s="158"/>
      <c r="AQ228" s="158"/>
      <c r="AR228" s="158"/>
      <c r="AS228" s="158"/>
      <c r="AT228" s="158"/>
      <c r="AU228" s="158"/>
      <c r="AV228" s="158"/>
      <c r="AW228" s="158"/>
      <c r="AX228" s="158"/>
      <c r="AY228" s="158"/>
      <c r="AZ228" s="158"/>
      <c r="BA228" s="158"/>
      <c r="BB228" s="158"/>
      <c r="BC228" s="158"/>
      <c r="BD228" s="158"/>
      <c r="BE228" s="158"/>
      <c r="BF228" s="158"/>
      <c r="BG228" s="158"/>
      <c r="BH228" s="158"/>
      <c r="BI228" s="158"/>
      <c r="BJ228" s="158"/>
      <c r="BK228" s="158"/>
      <c r="BL228" s="158"/>
      <c r="BM228" s="158"/>
      <c r="BN228" s="158"/>
      <c r="BO228" s="158"/>
      <c r="BP228" s="158"/>
      <c r="BQ228" s="158"/>
      <c r="BR228" s="158"/>
      <c r="BS228" s="158"/>
      <c r="BT228" s="158"/>
      <c r="BU228" s="158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</row>
    <row r="229" ht="12.75" customHeight="1">
      <c r="A229" s="1"/>
      <c r="B229" s="1"/>
      <c r="C229" s="158"/>
      <c r="D229" s="158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  <c r="AA229" s="158"/>
      <c r="AB229" s="158"/>
      <c r="AC229" s="158"/>
      <c r="AD229" s="158"/>
      <c r="AE229" s="158"/>
      <c r="AF229" s="158"/>
      <c r="AG229" s="158"/>
      <c r="AH229" s="158"/>
      <c r="AI229" s="158"/>
      <c r="AJ229" s="158"/>
      <c r="AK229" s="158"/>
      <c r="AL229" s="158"/>
      <c r="AM229" s="158"/>
      <c r="AN229" s="158"/>
      <c r="AO229" s="158"/>
      <c r="AP229" s="158"/>
      <c r="AQ229" s="158"/>
      <c r="AR229" s="158"/>
      <c r="AS229" s="158"/>
      <c r="AT229" s="158"/>
      <c r="AU229" s="158"/>
      <c r="AV229" s="158"/>
      <c r="AW229" s="158"/>
      <c r="AX229" s="158"/>
      <c r="AY229" s="158"/>
      <c r="AZ229" s="158"/>
      <c r="BA229" s="158"/>
      <c r="BB229" s="158"/>
      <c r="BC229" s="158"/>
      <c r="BD229" s="158"/>
      <c r="BE229" s="158"/>
      <c r="BF229" s="158"/>
      <c r="BG229" s="158"/>
      <c r="BH229" s="158"/>
      <c r="BI229" s="158"/>
      <c r="BJ229" s="158"/>
      <c r="BK229" s="158"/>
      <c r="BL229" s="158"/>
      <c r="BM229" s="158"/>
      <c r="BN229" s="158"/>
      <c r="BO229" s="158"/>
      <c r="BP229" s="158"/>
      <c r="BQ229" s="158"/>
      <c r="BR229" s="158"/>
      <c r="BS229" s="158"/>
      <c r="BT229" s="158"/>
      <c r="BU229" s="158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</row>
    <row r="230" ht="12.75" customHeight="1">
      <c r="A230" s="1"/>
      <c r="B230" s="1"/>
      <c r="C230" s="158"/>
      <c r="D230" s="158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  <c r="AA230" s="158"/>
      <c r="AB230" s="158"/>
      <c r="AC230" s="158"/>
      <c r="AD230" s="158"/>
      <c r="AE230" s="158"/>
      <c r="AF230" s="158"/>
      <c r="AG230" s="158"/>
      <c r="AH230" s="158"/>
      <c r="AI230" s="158"/>
      <c r="AJ230" s="158"/>
      <c r="AK230" s="158"/>
      <c r="AL230" s="158"/>
      <c r="AM230" s="158"/>
      <c r="AN230" s="158"/>
      <c r="AO230" s="158"/>
      <c r="AP230" s="158"/>
      <c r="AQ230" s="158"/>
      <c r="AR230" s="158"/>
      <c r="AS230" s="158"/>
      <c r="AT230" s="158"/>
      <c r="AU230" s="158"/>
      <c r="AV230" s="158"/>
      <c r="AW230" s="158"/>
      <c r="AX230" s="158"/>
      <c r="AY230" s="158"/>
      <c r="AZ230" s="158"/>
      <c r="BA230" s="158"/>
      <c r="BB230" s="158"/>
      <c r="BC230" s="158"/>
      <c r="BD230" s="158"/>
      <c r="BE230" s="158"/>
      <c r="BF230" s="158"/>
      <c r="BG230" s="158"/>
      <c r="BH230" s="158"/>
      <c r="BI230" s="158"/>
      <c r="BJ230" s="158"/>
      <c r="BK230" s="158"/>
      <c r="BL230" s="158"/>
      <c r="BM230" s="158"/>
      <c r="BN230" s="158"/>
      <c r="BO230" s="158"/>
      <c r="BP230" s="158"/>
      <c r="BQ230" s="158"/>
      <c r="BR230" s="158"/>
      <c r="BS230" s="158"/>
      <c r="BT230" s="158"/>
      <c r="BU230" s="158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</row>
    <row r="231" ht="12.75" customHeight="1">
      <c r="A231" s="1"/>
      <c r="B231" s="1"/>
      <c r="C231" s="158"/>
      <c r="D231" s="158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  <c r="AA231" s="158"/>
      <c r="AB231" s="158"/>
      <c r="AC231" s="158"/>
      <c r="AD231" s="158"/>
      <c r="AE231" s="158"/>
      <c r="AF231" s="158"/>
      <c r="AG231" s="158"/>
      <c r="AH231" s="158"/>
      <c r="AI231" s="158"/>
      <c r="AJ231" s="158"/>
      <c r="AK231" s="158"/>
      <c r="AL231" s="158"/>
      <c r="AM231" s="158"/>
      <c r="AN231" s="158"/>
      <c r="AO231" s="158"/>
      <c r="AP231" s="158"/>
      <c r="AQ231" s="158"/>
      <c r="AR231" s="158"/>
      <c r="AS231" s="158"/>
      <c r="AT231" s="158"/>
      <c r="AU231" s="158"/>
      <c r="AV231" s="158"/>
      <c r="AW231" s="158"/>
      <c r="AX231" s="158"/>
      <c r="AY231" s="158"/>
      <c r="AZ231" s="158"/>
      <c r="BA231" s="158"/>
      <c r="BB231" s="158"/>
      <c r="BC231" s="158"/>
      <c r="BD231" s="158"/>
      <c r="BE231" s="158"/>
      <c r="BF231" s="158"/>
      <c r="BG231" s="158"/>
      <c r="BH231" s="158"/>
      <c r="BI231" s="158"/>
      <c r="BJ231" s="158"/>
      <c r="BK231" s="158"/>
      <c r="BL231" s="158"/>
      <c r="BM231" s="158"/>
      <c r="BN231" s="158"/>
      <c r="BO231" s="158"/>
      <c r="BP231" s="158"/>
      <c r="BQ231" s="158"/>
      <c r="BR231" s="158"/>
      <c r="BS231" s="158"/>
      <c r="BT231" s="158"/>
      <c r="BU231" s="158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</row>
    <row r="232" ht="12.75" customHeight="1">
      <c r="A232" s="1"/>
      <c r="B232" s="1"/>
      <c r="C232" s="158"/>
      <c r="D232" s="158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  <c r="AA232" s="158"/>
      <c r="AB232" s="158"/>
      <c r="AC232" s="158"/>
      <c r="AD232" s="158"/>
      <c r="AE232" s="158"/>
      <c r="AF232" s="158"/>
      <c r="AG232" s="158"/>
      <c r="AH232" s="158"/>
      <c r="AI232" s="158"/>
      <c r="AJ232" s="158"/>
      <c r="AK232" s="158"/>
      <c r="AL232" s="158"/>
      <c r="AM232" s="158"/>
      <c r="AN232" s="158"/>
      <c r="AO232" s="158"/>
      <c r="AP232" s="158"/>
      <c r="AQ232" s="158"/>
      <c r="AR232" s="158"/>
      <c r="AS232" s="158"/>
      <c r="AT232" s="158"/>
      <c r="AU232" s="158"/>
      <c r="AV232" s="158"/>
      <c r="AW232" s="158"/>
      <c r="AX232" s="158"/>
      <c r="AY232" s="158"/>
      <c r="AZ232" s="158"/>
      <c r="BA232" s="158"/>
      <c r="BB232" s="158"/>
      <c r="BC232" s="158"/>
      <c r="BD232" s="158"/>
      <c r="BE232" s="158"/>
      <c r="BF232" s="158"/>
      <c r="BG232" s="158"/>
      <c r="BH232" s="158"/>
      <c r="BI232" s="158"/>
      <c r="BJ232" s="158"/>
      <c r="BK232" s="158"/>
      <c r="BL232" s="158"/>
      <c r="BM232" s="158"/>
      <c r="BN232" s="158"/>
      <c r="BO232" s="158"/>
      <c r="BP232" s="158"/>
      <c r="BQ232" s="158"/>
      <c r="BR232" s="158"/>
      <c r="BS232" s="158"/>
      <c r="BT232" s="158"/>
      <c r="BU232" s="158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</row>
    <row r="233" ht="12.75" customHeight="1">
      <c r="A233" s="1"/>
      <c r="B233" s="1"/>
      <c r="C233" s="158"/>
      <c r="D233" s="158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  <c r="AA233" s="158"/>
      <c r="AB233" s="158"/>
      <c r="AC233" s="158"/>
      <c r="AD233" s="158"/>
      <c r="AE233" s="158"/>
      <c r="AF233" s="158"/>
      <c r="AG233" s="158"/>
      <c r="AH233" s="158"/>
      <c r="AI233" s="158"/>
      <c r="AJ233" s="158"/>
      <c r="AK233" s="158"/>
      <c r="AL233" s="158"/>
      <c r="AM233" s="158"/>
      <c r="AN233" s="158"/>
      <c r="AO233" s="158"/>
      <c r="AP233" s="158"/>
      <c r="AQ233" s="158"/>
      <c r="AR233" s="158"/>
      <c r="AS233" s="158"/>
      <c r="AT233" s="158"/>
      <c r="AU233" s="158"/>
      <c r="AV233" s="158"/>
      <c r="AW233" s="158"/>
      <c r="AX233" s="158"/>
      <c r="AY233" s="158"/>
      <c r="AZ233" s="158"/>
      <c r="BA233" s="158"/>
      <c r="BB233" s="158"/>
      <c r="BC233" s="158"/>
      <c r="BD233" s="158"/>
      <c r="BE233" s="158"/>
      <c r="BF233" s="158"/>
      <c r="BG233" s="158"/>
      <c r="BH233" s="158"/>
      <c r="BI233" s="158"/>
      <c r="BJ233" s="158"/>
      <c r="BK233" s="158"/>
      <c r="BL233" s="158"/>
      <c r="BM233" s="158"/>
      <c r="BN233" s="158"/>
      <c r="BO233" s="158"/>
      <c r="BP233" s="158"/>
      <c r="BQ233" s="158"/>
      <c r="BR233" s="158"/>
      <c r="BS233" s="158"/>
      <c r="BT233" s="158"/>
      <c r="BU233" s="158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</row>
    <row r="234" ht="12.75" customHeight="1">
      <c r="A234" s="1"/>
      <c r="B234" s="1"/>
      <c r="C234" s="158"/>
      <c r="D234" s="158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  <c r="AA234" s="158"/>
      <c r="AB234" s="158"/>
      <c r="AC234" s="158"/>
      <c r="AD234" s="158"/>
      <c r="AE234" s="158"/>
      <c r="AF234" s="158"/>
      <c r="AG234" s="158"/>
      <c r="AH234" s="158"/>
      <c r="AI234" s="158"/>
      <c r="AJ234" s="158"/>
      <c r="AK234" s="158"/>
      <c r="AL234" s="158"/>
      <c r="AM234" s="158"/>
      <c r="AN234" s="158"/>
      <c r="AO234" s="158"/>
      <c r="AP234" s="158"/>
      <c r="AQ234" s="158"/>
      <c r="AR234" s="158"/>
      <c r="AS234" s="158"/>
      <c r="AT234" s="158"/>
      <c r="AU234" s="158"/>
      <c r="AV234" s="158"/>
      <c r="AW234" s="158"/>
      <c r="AX234" s="158"/>
      <c r="AY234" s="158"/>
      <c r="AZ234" s="158"/>
      <c r="BA234" s="158"/>
      <c r="BB234" s="158"/>
      <c r="BC234" s="158"/>
      <c r="BD234" s="158"/>
      <c r="BE234" s="158"/>
      <c r="BF234" s="158"/>
      <c r="BG234" s="158"/>
      <c r="BH234" s="158"/>
      <c r="BI234" s="158"/>
      <c r="BJ234" s="158"/>
      <c r="BK234" s="158"/>
      <c r="BL234" s="158"/>
      <c r="BM234" s="158"/>
      <c r="BN234" s="158"/>
      <c r="BO234" s="158"/>
      <c r="BP234" s="158"/>
      <c r="BQ234" s="158"/>
      <c r="BR234" s="158"/>
      <c r="BS234" s="158"/>
      <c r="BT234" s="158"/>
      <c r="BU234" s="158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</row>
    <row r="235" ht="12.75" customHeight="1">
      <c r="A235" s="1"/>
      <c r="B235" s="1"/>
      <c r="C235" s="158"/>
      <c r="D235" s="158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  <c r="AA235" s="158"/>
      <c r="AB235" s="158"/>
      <c r="AC235" s="158"/>
      <c r="AD235" s="158"/>
      <c r="AE235" s="158"/>
      <c r="AF235" s="158"/>
      <c r="AG235" s="158"/>
      <c r="AH235" s="158"/>
      <c r="AI235" s="158"/>
      <c r="AJ235" s="158"/>
      <c r="AK235" s="158"/>
      <c r="AL235" s="158"/>
      <c r="AM235" s="158"/>
      <c r="AN235" s="158"/>
      <c r="AO235" s="158"/>
      <c r="AP235" s="158"/>
      <c r="AQ235" s="158"/>
      <c r="AR235" s="158"/>
      <c r="AS235" s="158"/>
      <c r="AT235" s="158"/>
      <c r="AU235" s="158"/>
      <c r="AV235" s="158"/>
      <c r="AW235" s="158"/>
      <c r="AX235" s="158"/>
      <c r="AY235" s="158"/>
      <c r="AZ235" s="158"/>
      <c r="BA235" s="158"/>
      <c r="BB235" s="158"/>
      <c r="BC235" s="158"/>
      <c r="BD235" s="158"/>
      <c r="BE235" s="158"/>
      <c r="BF235" s="158"/>
      <c r="BG235" s="158"/>
      <c r="BH235" s="158"/>
      <c r="BI235" s="158"/>
      <c r="BJ235" s="158"/>
      <c r="BK235" s="158"/>
      <c r="BL235" s="158"/>
      <c r="BM235" s="158"/>
      <c r="BN235" s="158"/>
      <c r="BO235" s="158"/>
      <c r="BP235" s="158"/>
      <c r="BQ235" s="158"/>
      <c r="BR235" s="158"/>
      <c r="BS235" s="158"/>
      <c r="BT235" s="158"/>
      <c r="BU235" s="158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</row>
    <row r="236" ht="12.75" customHeight="1">
      <c r="A236" s="1"/>
      <c r="B236" s="1"/>
      <c r="C236" s="158"/>
      <c r="D236" s="158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  <c r="AA236" s="158"/>
      <c r="AB236" s="158"/>
      <c r="AC236" s="158"/>
      <c r="AD236" s="158"/>
      <c r="AE236" s="158"/>
      <c r="AF236" s="158"/>
      <c r="AG236" s="158"/>
      <c r="AH236" s="158"/>
      <c r="AI236" s="158"/>
      <c r="AJ236" s="158"/>
      <c r="AK236" s="158"/>
      <c r="AL236" s="158"/>
      <c r="AM236" s="158"/>
      <c r="AN236" s="158"/>
      <c r="AO236" s="158"/>
      <c r="AP236" s="158"/>
      <c r="AQ236" s="158"/>
      <c r="AR236" s="158"/>
      <c r="AS236" s="158"/>
      <c r="AT236" s="158"/>
      <c r="AU236" s="158"/>
      <c r="AV236" s="158"/>
      <c r="AW236" s="158"/>
      <c r="AX236" s="158"/>
      <c r="AY236" s="158"/>
      <c r="AZ236" s="158"/>
      <c r="BA236" s="158"/>
      <c r="BB236" s="158"/>
      <c r="BC236" s="158"/>
      <c r="BD236" s="158"/>
      <c r="BE236" s="158"/>
      <c r="BF236" s="158"/>
      <c r="BG236" s="158"/>
      <c r="BH236" s="158"/>
      <c r="BI236" s="158"/>
      <c r="BJ236" s="158"/>
      <c r="BK236" s="158"/>
      <c r="BL236" s="158"/>
      <c r="BM236" s="158"/>
      <c r="BN236" s="158"/>
      <c r="BO236" s="158"/>
      <c r="BP236" s="158"/>
      <c r="BQ236" s="158"/>
      <c r="BR236" s="158"/>
      <c r="BS236" s="158"/>
      <c r="BT236" s="158"/>
      <c r="BU236" s="158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</row>
    <row r="237" ht="12.75" customHeight="1">
      <c r="A237" s="1"/>
      <c r="B237" s="1"/>
      <c r="C237" s="158"/>
      <c r="D237" s="158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  <c r="AA237" s="158"/>
      <c r="AB237" s="158"/>
      <c r="AC237" s="158"/>
      <c r="AD237" s="158"/>
      <c r="AE237" s="158"/>
      <c r="AF237" s="158"/>
      <c r="AG237" s="158"/>
      <c r="AH237" s="158"/>
      <c r="AI237" s="158"/>
      <c r="AJ237" s="158"/>
      <c r="AK237" s="158"/>
      <c r="AL237" s="158"/>
      <c r="AM237" s="158"/>
      <c r="AN237" s="158"/>
      <c r="AO237" s="158"/>
      <c r="AP237" s="158"/>
      <c r="AQ237" s="158"/>
      <c r="AR237" s="158"/>
      <c r="AS237" s="158"/>
      <c r="AT237" s="158"/>
      <c r="AU237" s="158"/>
      <c r="AV237" s="158"/>
      <c r="AW237" s="158"/>
      <c r="AX237" s="158"/>
      <c r="AY237" s="158"/>
      <c r="AZ237" s="158"/>
      <c r="BA237" s="158"/>
      <c r="BB237" s="158"/>
      <c r="BC237" s="158"/>
      <c r="BD237" s="158"/>
      <c r="BE237" s="158"/>
      <c r="BF237" s="158"/>
      <c r="BG237" s="158"/>
      <c r="BH237" s="158"/>
      <c r="BI237" s="158"/>
      <c r="BJ237" s="158"/>
      <c r="BK237" s="158"/>
      <c r="BL237" s="158"/>
      <c r="BM237" s="158"/>
      <c r="BN237" s="158"/>
      <c r="BO237" s="158"/>
      <c r="BP237" s="158"/>
      <c r="BQ237" s="158"/>
      <c r="BR237" s="158"/>
      <c r="BS237" s="158"/>
      <c r="BT237" s="158"/>
      <c r="BU237" s="158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</row>
    <row r="238" ht="12.75" customHeight="1">
      <c r="A238" s="1"/>
      <c r="B238" s="1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  <c r="AA238" s="158"/>
      <c r="AB238" s="158"/>
      <c r="AC238" s="158"/>
      <c r="AD238" s="158"/>
      <c r="AE238" s="158"/>
      <c r="AF238" s="158"/>
      <c r="AG238" s="158"/>
      <c r="AH238" s="158"/>
      <c r="AI238" s="158"/>
      <c r="AJ238" s="158"/>
      <c r="AK238" s="158"/>
      <c r="AL238" s="158"/>
      <c r="AM238" s="158"/>
      <c r="AN238" s="158"/>
      <c r="AO238" s="158"/>
      <c r="AP238" s="158"/>
      <c r="AQ238" s="158"/>
      <c r="AR238" s="158"/>
      <c r="AS238" s="158"/>
      <c r="AT238" s="158"/>
      <c r="AU238" s="158"/>
      <c r="AV238" s="158"/>
      <c r="AW238" s="158"/>
      <c r="AX238" s="158"/>
      <c r="AY238" s="158"/>
      <c r="AZ238" s="158"/>
      <c r="BA238" s="158"/>
      <c r="BB238" s="158"/>
      <c r="BC238" s="158"/>
      <c r="BD238" s="158"/>
      <c r="BE238" s="158"/>
      <c r="BF238" s="158"/>
      <c r="BG238" s="158"/>
      <c r="BH238" s="158"/>
      <c r="BI238" s="158"/>
      <c r="BJ238" s="158"/>
      <c r="BK238" s="158"/>
      <c r="BL238" s="158"/>
      <c r="BM238" s="158"/>
      <c r="BN238" s="158"/>
      <c r="BO238" s="158"/>
      <c r="BP238" s="158"/>
      <c r="BQ238" s="158"/>
      <c r="BR238" s="158"/>
      <c r="BS238" s="158"/>
      <c r="BT238" s="158"/>
      <c r="BU238" s="158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</row>
    <row r="239" ht="12.75" customHeight="1">
      <c r="A239" s="1"/>
      <c r="B239" s="1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  <c r="AA239" s="158"/>
      <c r="AB239" s="158"/>
      <c r="AC239" s="158"/>
      <c r="AD239" s="158"/>
      <c r="AE239" s="158"/>
      <c r="AF239" s="158"/>
      <c r="AG239" s="158"/>
      <c r="AH239" s="158"/>
      <c r="AI239" s="158"/>
      <c r="AJ239" s="158"/>
      <c r="AK239" s="158"/>
      <c r="AL239" s="158"/>
      <c r="AM239" s="158"/>
      <c r="AN239" s="158"/>
      <c r="AO239" s="158"/>
      <c r="AP239" s="158"/>
      <c r="AQ239" s="158"/>
      <c r="AR239" s="158"/>
      <c r="AS239" s="158"/>
      <c r="AT239" s="158"/>
      <c r="AU239" s="158"/>
      <c r="AV239" s="158"/>
      <c r="AW239" s="158"/>
      <c r="AX239" s="158"/>
      <c r="AY239" s="158"/>
      <c r="AZ239" s="158"/>
      <c r="BA239" s="158"/>
      <c r="BB239" s="158"/>
      <c r="BC239" s="158"/>
      <c r="BD239" s="158"/>
      <c r="BE239" s="158"/>
      <c r="BF239" s="158"/>
      <c r="BG239" s="158"/>
      <c r="BH239" s="158"/>
      <c r="BI239" s="158"/>
      <c r="BJ239" s="158"/>
      <c r="BK239" s="158"/>
      <c r="BL239" s="158"/>
      <c r="BM239" s="158"/>
      <c r="BN239" s="158"/>
      <c r="BO239" s="158"/>
      <c r="BP239" s="158"/>
      <c r="BQ239" s="158"/>
      <c r="BR239" s="158"/>
      <c r="BS239" s="158"/>
      <c r="BT239" s="158"/>
      <c r="BU239" s="158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</row>
    <row r="240" ht="12.75" customHeight="1">
      <c r="A240" s="1"/>
      <c r="B240" s="1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  <c r="AA240" s="158"/>
      <c r="AB240" s="158"/>
      <c r="AC240" s="158"/>
      <c r="AD240" s="158"/>
      <c r="AE240" s="158"/>
      <c r="AF240" s="158"/>
      <c r="AG240" s="158"/>
      <c r="AH240" s="158"/>
      <c r="AI240" s="158"/>
      <c r="AJ240" s="158"/>
      <c r="AK240" s="158"/>
      <c r="AL240" s="158"/>
      <c r="AM240" s="158"/>
      <c r="AN240" s="158"/>
      <c r="AO240" s="158"/>
      <c r="AP240" s="158"/>
      <c r="AQ240" s="158"/>
      <c r="AR240" s="158"/>
      <c r="AS240" s="158"/>
      <c r="AT240" s="158"/>
      <c r="AU240" s="158"/>
      <c r="AV240" s="158"/>
      <c r="AW240" s="158"/>
      <c r="AX240" s="158"/>
      <c r="AY240" s="158"/>
      <c r="AZ240" s="158"/>
      <c r="BA240" s="158"/>
      <c r="BB240" s="158"/>
      <c r="BC240" s="158"/>
      <c r="BD240" s="158"/>
      <c r="BE240" s="158"/>
      <c r="BF240" s="158"/>
      <c r="BG240" s="158"/>
      <c r="BH240" s="158"/>
      <c r="BI240" s="158"/>
      <c r="BJ240" s="158"/>
      <c r="BK240" s="158"/>
      <c r="BL240" s="158"/>
      <c r="BM240" s="158"/>
      <c r="BN240" s="158"/>
      <c r="BO240" s="158"/>
      <c r="BP240" s="158"/>
      <c r="BQ240" s="158"/>
      <c r="BR240" s="158"/>
      <c r="BS240" s="158"/>
      <c r="BT240" s="158"/>
      <c r="BU240" s="158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</row>
    <row r="241" ht="12.75" customHeight="1">
      <c r="A241" s="1"/>
      <c r="B241" s="1"/>
      <c r="C241" s="158"/>
      <c r="D241" s="158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  <c r="AA241" s="158"/>
      <c r="AB241" s="158"/>
      <c r="AC241" s="158"/>
      <c r="AD241" s="158"/>
      <c r="AE241" s="158"/>
      <c r="AF241" s="158"/>
      <c r="AG241" s="158"/>
      <c r="AH241" s="158"/>
      <c r="AI241" s="158"/>
      <c r="AJ241" s="158"/>
      <c r="AK241" s="158"/>
      <c r="AL241" s="158"/>
      <c r="AM241" s="158"/>
      <c r="AN241" s="158"/>
      <c r="AO241" s="158"/>
      <c r="AP241" s="158"/>
      <c r="AQ241" s="158"/>
      <c r="AR241" s="158"/>
      <c r="AS241" s="158"/>
      <c r="AT241" s="158"/>
      <c r="AU241" s="158"/>
      <c r="AV241" s="158"/>
      <c r="AW241" s="158"/>
      <c r="AX241" s="158"/>
      <c r="AY241" s="158"/>
      <c r="AZ241" s="158"/>
      <c r="BA241" s="158"/>
      <c r="BB241" s="158"/>
      <c r="BC241" s="158"/>
      <c r="BD241" s="158"/>
      <c r="BE241" s="158"/>
      <c r="BF241" s="158"/>
      <c r="BG241" s="158"/>
      <c r="BH241" s="158"/>
      <c r="BI241" s="158"/>
      <c r="BJ241" s="158"/>
      <c r="BK241" s="158"/>
      <c r="BL241" s="158"/>
      <c r="BM241" s="158"/>
      <c r="BN241" s="158"/>
      <c r="BO241" s="158"/>
      <c r="BP241" s="158"/>
      <c r="BQ241" s="158"/>
      <c r="BR241" s="158"/>
      <c r="BS241" s="158"/>
      <c r="BT241" s="158"/>
      <c r="BU241" s="158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</row>
    <row r="242" ht="12.75" customHeight="1">
      <c r="A242" s="1"/>
      <c r="B242" s="1"/>
      <c r="C242" s="158"/>
      <c r="D242" s="158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  <c r="AA242" s="158"/>
      <c r="AB242" s="158"/>
      <c r="AC242" s="158"/>
      <c r="AD242" s="158"/>
      <c r="AE242" s="158"/>
      <c r="AF242" s="158"/>
      <c r="AG242" s="158"/>
      <c r="AH242" s="158"/>
      <c r="AI242" s="158"/>
      <c r="AJ242" s="158"/>
      <c r="AK242" s="158"/>
      <c r="AL242" s="158"/>
      <c r="AM242" s="158"/>
      <c r="AN242" s="158"/>
      <c r="AO242" s="158"/>
      <c r="AP242" s="158"/>
      <c r="AQ242" s="158"/>
      <c r="AR242" s="158"/>
      <c r="AS242" s="158"/>
      <c r="AT242" s="158"/>
      <c r="AU242" s="158"/>
      <c r="AV242" s="158"/>
      <c r="AW242" s="158"/>
      <c r="AX242" s="158"/>
      <c r="AY242" s="158"/>
      <c r="AZ242" s="158"/>
      <c r="BA242" s="158"/>
      <c r="BB242" s="158"/>
      <c r="BC242" s="158"/>
      <c r="BD242" s="158"/>
      <c r="BE242" s="158"/>
      <c r="BF242" s="158"/>
      <c r="BG242" s="158"/>
      <c r="BH242" s="158"/>
      <c r="BI242" s="158"/>
      <c r="BJ242" s="158"/>
      <c r="BK242" s="158"/>
      <c r="BL242" s="158"/>
      <c r="BM242" s="158"/>
      <c r="BN242" s="158"/>
      <c r="BO242" s="158"/>
      <c r="BP242" s="158"/>
      <c r="BQ242" s="158"/>
      <c r="BR242" s="158"/>
      <c r="BS242" s="158"/>
      <c r="BT242" s="158"/>
      <c r="BU242" s="158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</row>
    <row r="243" ht="12.75" customHeight="1">
      <c r="A243" s="1"/>
      <c r="B243" s="1"/>
      <c r="C243" s="158"/>
      <c r="D243" s="158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  <c r="AA243" s="158"/>
      <c r="AB243" s="158"/>
      <c r="AC243" s="158"/>
      <c r="AD243" s="158"/>
      <c r="AE243" s="158"/>
      <c r="AF243" s="158"/>
      <c r="AG243" s="158"/>
      <c r="AH243" s="158"/>
      <c r="AI243" s="158"/>
      <c r="AJ243" s="158"/>
      <c r="AK243" s="158"/>
      <c r="AL243" s="158"/>
      <c r="AM243" s="158"/>
      <c r="AN243" s="158"/>
      <c r="AO243" s="158"/>
      <c r="AP243" s="158"/>
      <c r="AQ243" s="158"/>
      <c r="AR243" s="158"/>
      <c r="AS243" s="158"/>
      <c r="AT243" s="158"/>
      <c r="AU243" s="158"/>
      <c r="AV243" s="158"/>
      <c r="AW243" s="158"/>
      <c r="AX243" s="158"/>
      <c r="AY243" s="158"/>
      <c r="AZ243" s="158"/>
      <c r="BA243" s="158"/>
      <c r="BB243" s="158"/>
      <c r="BC243" s="158"/>
      <c r="BD243" s="158"/>
      <c r="BE243" s="158"/>
      <c r="BF243" s="158"/>
      <c r="BG243" s="158"/>
      <c r="BH243" s="158"/>
      <c r="BI243" s="158"/>
      <c r="BJ243" s="158"/>
      <c r="BK243" s="158"/>
      <c r="BL243" s="158"/>
      <c r="BM243" s="158"/>
      <c r="BN243" s="158"/>
      <c r="BO243" s="158"/>
      <c r="BP243" s="158"/>
      <c r="BQ243" s="158"/>
      <c r="BR243" s="158"/>
      <c r="BS243" s="158"/>
      <c r="BT243" s="158"/>
      <c r="BU243" s="158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</row>
    <row r="244" ht="12.75" customHeight="1">
      <c r="A244" s="1"/>
      <c r="B244" s="1"/>
      <c r="C244" s="158"/>
      <c r="D244" s="158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  <c r="AA244" s="158"/>
      <c r="AB244" s="158"/>
      <c r="AC244" s="158"/>
      <c r="AD244" s="158"/>
      <c r="AE244" s="158"/>
      <c r="AF244" s="158"/>
      <c r="AG244" s="158"/>
      <c r="AH244" s="158"/>
      <c r="AI244" s="158"/>
      <c r="AJ244" s="158"/>
      <c r="AK244" s="158"/>
      <c r="AL244" s="158"/>
      <c r="AM244" s="158"/>
      <c r="AN244" s="158"/>
      <c r="AO244" s="158"/>
      <c r="AP244" s="158"/>
      <c r="AQ244" s="158"/>
      <c r="AR244" s="158"/>
      <c r="AS244" s="158"/>
      <c r="AT244" s="158"/>
      <c r="AU244" s="158"/>
      <c r="AV244" s="158"/>
      <c r="AW244" s="158"/>
      <c r="AX244" s="158"/>
      <c r="AY244" s="158"/>
      <c r="AZ244" s="158"/>
      <c r="BA244" s="158"/>
      <c r="BB244" s="158"/>
      <c r="BC244" s="158"/>
      <c r="BD244" s="158"/>
      <c r="BE244" s="158"/>
      <c r="BF244" s="158"/>
      <c r="BG244" s="158"/>
      <c r="BH244" s="158"/>
      <c r="BI244" s="158"/>
      <c r="BJ244" s="158"/>
      <c r="BK244" s="158"/>
      <c r="BL244" s="158"/>
      <c r="BM244" s="158"/>
      <c r="BN244" s="158"/>
      <c r="BO244" s="158"/>
      <c r="BP244" s="158"/>
      <c r="BQ244" s="158"/>
      <c r="BR244" s="158"/>
      <c r="BS244" s="158"/>
      <c r="BT244" s="158"/>
      <c r="BU244" s="158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</row>
    <row r="245" ht="12.75" customHeight="1">
      <c r="A245" s="1"/>
      <c r="B245" s="1"/>
      <c r="C245" s="158"/>
      <c r="D245" s="158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  <c r="AA245" s="158"/>
      <c r="AB245" s="158"/>
      <c r="AC245" s="158"/>
      <c r="AD245" s="158"/>
      <c r="AE245" s="158"/>
      <c r="AF245" s="158"/>
      <c r="AG245" s="158"/>
      <c r="AH245" s="158"/>
      <c r="AI245" s="158"/>
      <c r="AJ245" s="158"/>
      <c r="AK245" s="158"/>
      <c r="AL245" s="158"/>
      <c r="AM245" s="158"/>
      <c r="AN245" s="158"/>
      <c r="AO245" s="158"/>
      <c r="AP245" s="158"/>
      <c r="AQ245" s="158"/>
      <c r="AR245" s="158"/>
      <c r="AS245" s="158"/>
      <c r="AT245" s="158"/>
      <c r="AU245" s="158"/>
      <c r="AV245" s="158"/>
      <c r="AW245" s="158"/>
      <c r="AX245" s="158"/>
      <c r="AY245" s="158"/>
      <c r="AZ245" s="158"/>
      <c r="BA245" s="158"/>
      <c r="BB245" s="158"/>
      <c r="BC245" s="158"/>
      <c r="BD245" s="158"/>
      <c r="BE245" s="158"/>
      <c r="BF245" s="158"/>
      <c r="BG245" s="158"/>
      <c r="BH245" s="158"/>
      <c r="BI245" s="158"/>
      <c r="BJ245" s="158"/>
      <c r="BK245" s="158"/>
      <c r="BL245" s="158"/>
      <c r="BM245" s="158"/>
      <c r="BN245" s="158"/>
      <c r="BO245" s="158"/>
      <c r="BP245" s="158"/>
      <c r="BQ245" s="158"/>
      <c r="BR245" s="158"/>
      <c r="BS245" s="158"/>
      <c r="BT245" s="158"/>
      <c r="BU245" s="158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</row>
    <row r="246" ht="12.75" customHeight="1">
      <c r="A246" s="1"/>
      <c r="B246" s="1"/>
      <c r="C246" s="158"/>
      <c r="D246" s="158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  <c r="AA246" s="158"/>
      <c r="AB246" s="158"/>
      <c r="AC246" s="158"/>
      <c r="AD246" s="158"/>
      <c r="AE246" s="158"/>
      <c r="AF246" s="158"/>
      <c r="AG246" s="158"/>
      <c r="AH246" s="158"/>
      <c r="AI246" s="158"/>
      <c r="AJ246" s="158"/>
      <c r="AK246" s="158"/>
      <c r="AL246" s="158"/>
      <c r="AM246" s="158"/>
      <c r="AN246" s="158"/>
      <c r="AO246" s="158"/>
      <c r="AP246" s="158"/>
      <c r="AQ246" s="158"/>
      <c r="AR246" s="158"/>
      <c r="AS246" s="158"/>
      <c r="AT246" s="158"/>
      <c r="AU246" s="158"/>
      <c r="AV246" s="158"/>
      <c r="AW246" s="158"/>
      <c r="AX246" s="158"/>
      <c r="AY246" s="158"/>
      <c r="AZ246" s="158"/>
      <c r="BA246" s="158"/>
      <c r="BB246" s="158"/>
      <c r="BC246" s="158"/>
      <c r="BD246" s="158"/>
      <c r="BE246" s="158"/>
      <c r="BF246" s="158"/>
      <c r="BG246" s="158"/>
      <c r="BH246" s="158"/>
      <c r="BI246" s="158"/>
      <c r="BJ246" s="158"/>
      <c r="BK246" s="158"/>
      <c r="BL246" s="158"/>
      <c r="BM246" s="158"/>
      <c r="BN246" s="158"/>
      <c r="BO246" s="158"/>
      <c r="BP246" s="158"/>
      <c r="BQ246" s="158"/>
      <c r="BR246" s="158"/>
      <c r="BS246" s="158"/>
      <c r="BT246" s="158"/>
      <c r="BU246" s="158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</row>
    <row r="247" ht="12.75" customHeight="1">
      <c r="A247" s="1"/>
      <c r="B247" s="1"/>
      <c r="C247" s="158"/>
      <c r="D247" s="158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  <c r="AA247" s="158"/>
      <c r="AB247" s="158"/>
      <c r="AC247" s="158"/>
      <c r="AD247" s="158"/>
      <c r="AE247" s="158"/>
      <c r="AF247" s="158"/>
      <c r="AG247" s="158"/>
      <c r="AH247" s="158"/>
      <c r="AI247" s="158"/>
      <c r="AJ247" s="158"/>
      <c r="AK247" s="158"/>
      <c r="AL247" s="158"/>
      <c r="AM247" s="158"/>
      <c r="AN247" s="158"/>
      <c r="AO247" s="158"/>
      <c r="AP247" s="158"/>
      <c r="AQ247" s="158"/>
      <c r="AR247" s="158"/>
      <c r="AS247" s="158"/>
      <c r="AT247" s="158"/>
      <c r="AU247" s="158"/>
      <c r="AV247" s="158"/>
      <c r="AW247" s="158"/>
      <c r="AX247" s="158"/>
      <c r="AY247" s="158"/>
      <c r="AZ247" s="158"/>
      <c r="BA247" s="158"/>
      <c r="BB247" s="158"/>
      <c r="BC247" s="158"/>
      <c r="BD247" s="158"/>
      <c r="BE247" s="158"/>
      <c r="BF247" s="158"/>
      <c r="BG247" s="158"/>
      <c r="BH247" s="158"/>
      <c r="BI247" s="158"/>
      <c r="BJ247" s="158"/>
      <c r="BK247" s="158"/>
      <c r="BL247" s="158"/>
      <c r="BM247" s="158"/>
      <c r="BN247" s="158"/>
      <c r="BO247" s="158"/>
      <c r="BP247" s="158"/>
      <c r="BQ247" s="158"/>
      <c r="BR247" s="158"/>
      <c r="BS247" s="158"/>
      <c r="BT247" s="158"/>
      <c r="BU247" s="158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</row>
    <row r="248" ht="12.75" customHeight="1">
      <c r="A248" s="1"/>
      <c r="B248" s="1"/>
      <c r="C248" s="158"/>
      <c r="D248" s="158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  <c r="AA248" s="158"/>
      <c r="AB248" s="158"/>
      <c r="AC248" s="158"/>
      <c r="AD248" s="158"/>
      <c r="AE248" s="158"/>
      <c r="AF248" s="158"/>
      <c r="AG248" s="158"/>
      <c r="AH248" s="158"/>
      <c r="AI248" s="158"/>
      <c r="AJ248" s="158"/>
      <c r="AK248" s="158"/>
      <c r="AL248" s="158"/>
      <c r="AM248" s="158"/>
      <c r="AN248" s="158"/>
      <c r="AO248" s="158"/>
      <c r="AP248" s="158"/>
      <c r="AQ248" s="158"/>
      <c r="AR248" s="158"/>
      <c r="AS248" s="158"/>
      <c r="AT248" s="158"/>
      <c r="AU248" s="158"/>
      <c r="AV248" s="158"/>
      <c r="AW248" s="158"/>
      <c r="AX248" s="158"/>
      <c r="AY248" s="158"/>
      <c r="AZ248" s="158"/>
      <c r="BA248" s="158"/>
      <c r="BB248" s="158"/>
      <c r="BC248" s="158"/>
      <c r="BD248" s="158"/>
      <c r="BE248" s="158"/>
      <c r="BF248" s="158"/>
      <c r="BG248" s="158"/>
      <c r="BH248" s="158"/>
      <c r="BI248" s="158"/>
      <c r="BJ248" s="158"/>
      <c r="BK248" s="158"/>
      <c r="BL248" s="158"/>
      <c r="BM248" s="158"/>
      <c r="BN248" s="158"/>
      <c r="BO248" s="158"/>
      <c r="BP248" s="158"/>
      <c r="BQ248" s="158"/>
      <c r="BR248" s="158"/>
      <c r="BS248" s="158"/>
      <c r="BT248" s="158"/>
      <c r="BU248" s="158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</row>
    <row r="249" ht="12.75" customHeight="1">
      <c r="A249" s="1"/>
      <c r="B249" s="1"/>
      <c r="C249" s="158"/>
      <c r="D249" s="158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  <c r="AA249" s="158"/>
      <c r="AB249" s="158"/>
      <c r="AC249" s="158"/>
      <c r="AD249" s="158"/>
      <c r="AE249" s="158"/>
      <c r="AF249" s="158"/>
      <c r="AG249" s="158"/>
      <c r="AH249" s="158"/>
      <c r="AI249" s="158"/>
      <c r="AJ249" s="158"/>
      <c r="AK249" s="158"/>
      <c r="AL249" s="158"/>
      <c r="AM249" s="158"/>
      <c r="AN249" s="158"/>
      <c r="AO249" s="158"/>
      <c r="AP249" s="158"/>
      <c r="AQ249" s="158"/>
      <c r="AR249" s="158"/>
      <c r="AS249" s="158"/>
      <c r="AT249" s="158"/>
      <c r="AU249" s="158"/>
      <c r="AV249" s="158"/>
      <c r="AW249" s="158"/>
      <c r="AX249" s="158"/>
      <c r="AY249" s="158"/>
      <c r="AZ249" s="158"/>
      <c r="BA249" s="158"/>
      <c r="BB249" s="158"/>
      <c r="BC249" s="158"/>
      <c r="BD249" s="158"/>
      <c r="BE249" s="158"/>
      <c r="BF249" s="158"/>
      <c r="BG249" s="158"/>
      <c r="BH249" s="158"/>
      <c r="BI249" s="158"/>
      <c r="BJ249" s="158"/>
      <c r="BK249" s="158"/>
      <c r="BL249" s="158"/>
      <c r="BM249" s="158"/>
      <c r="BN249" s="158"/>
      <c r="BO249" s="158"/>
      <c r="BP249" s="158"/>
      <c r="BQ249" s="158"/>
      <c r="BR249" s="158"/>
      <c r="BS249" s="158"/>
      <c r="BT249" s="158"/>
      <c r="BU249" s="158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</row>
    <row r="250" ht="12.75" customHeight="1">
      <c r="A250" s="1"/>
      <c r="B250" s="1"/>
      <c r="C250" s="158"/>
      <c r="D250" s="158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  <c r="AA250" s="158"/>
      <c r="AB250" s="158"/>
      <c r="AC250" s="158"/>
      <c r="AD250" s="158"/>
      <c r="AE250" s="158"/>
      <c r="AF250" s="158"/>
      <c r="AG250" s="158"/>
      <c r="AH250" s="158"/>
      <c r="AI250" s="158"/>
      <c r="AJ250" s="158"/>
      <c r="AK250" s="158"/>
      <c r="AL250" s="158"/>
      <c r="AM250" s="158"/>
      <c r="AN250" s="158"/>
      <c r="AO250" s="158"/>
      <c r="AP250" s="158"/>
      <c r="AQ250" s="158"/>
      <c r="AR250" s="158"/>
      <c r="AS250" s="158"/>
      <c r="AT250" s="158"/>
      <c r="AU250" s="158"/>
      <c r="AV250" s="158"/>
      <c r="AW250" s="158"/>
      <c r="AX250" s="158"/>
      <c r="AY250" s="158"/>
      <c r="AZ250" s="158"/>
      <c r="BA250" s="158"/>
      <c r="BB250" s="158"/>
      <c r="BC250" s="158"/>
      <c r="BD250" s="158"/>
      <c r="BE250" s="158"/>
      <c r="BF250" s="158"/>
      <c r="BG250" s="158"/>
      <c r="BH250" s="158"/>
      <c r="BI250" s="158"/>
      <c r="BJ250" s="158"/>
      <c r="BK250" s="158"/>
      <c r="BL250" s="158"/>
      <c r="BM250" s="158"/>
      <c r="BN250" s="158"/>
      <c r="BO250" s="158"/>
      <c r="BP250" s="158"/>
      <c r="BQ250" s="158"/>
      <c r="BR250" s="158"/>
      <c r="BS250" s="158"/>
      <c r="BT250" s="158"/>
      <c r="BU250" s="158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</row>
    <row r="251" ht="12.75" customHeight="1">
      <c r="A251" s="1"/>
      <c r="B251" s="1"/>
      <c r="C251" s="158"/>
      <c r="D251" s="158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  <c r="AA251" s="158"/>
      <c r="AB251" s="158"/>
      <c r="AC251" s="158"/>
      <c r="AD251" s="158"/>
      <c r="AE251" s="158"/>
      <c r="AF251" s="158"/>
      <c r="AG251" s="158"/>
      <c r="AH251" s="158"/>
      <c r="AI251" s="158"/>
      <c r="AJ251" s="158"/>
      <c r="AK251" s="158"/>
      <c r="AL251" s="158"/>
      <c r="AM251" s="158"/>
      <c r="AN251" s="158"/>
      <c r="AO251" s="158"/>
      <c r="AP251" s="158"/>
      <c r="AQ251" s="158"/>
      <c r="AR251" s="158"/>
      <c r="AS251" s="158"/>
      <c r="AT251" s="158"/>
      <c r="AU251" s="158"/>
      <c r="AV251" s="158"/>
      <c r="AW251" s="158"/>
      <c r="AX251" s="158"/>
      <c r="AY251" s="158"/>
      <c r="AZ251" s="158"/>
      <c r="BA251" s="158"/>
      <c r="BB251" s="158"/>
      <c r="BC251" s="158"/>
      <c r="BD251" s="158"/>
      <c r="BE251" s="158"/>
      <c r="BF251" s="158"/>
      <c r="BG251" s="158"/>
      <c r="BH251" s="158"/>
      <c r="BI251" s="158"/>
      <c r="BJ251" s="158"/>
      <c r="BK251" s="158"/>
      <c r="BL251" s="158"/>
      <c r="BM251" s="158"/>
      <c r="BN251" s="158"/>
      <c r="BO251" s="158"/>
      <c r="BP251" s="158"/>
      <c r="BQ251" s="158"/>
      <c r="BR251" s="158"/>
      <c r="BS251" s="158"/>
      <c r="BT251" s="158"/>
      <c r="BU251" s="158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</row>
    <row r="252" ht="12.75" customHeight="1">
      <c r="A252" s="1"/>
      <c r="B252" s="1"/>
      <c r="C252" s="158"/>
      <c r="D252" s="158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  <c r="AA252" s="158"/>
      <c r="AB252" s="158"/>
      <c r="AC252" s="158"/>
      <c r="AD252" s="158"/>
      <c r="AE252" s="158"/>
      <c r="AF252" s="158"/>
      <c r="AG252" s="158"/>
      <c r="AH252" s="158"/>
      <c r="AI252" s="158"/>
      <c r="AJ252" s="158"/>
      <c r="AK252" s="158"/>
      <c r="AL252" s="158"/>
      <c r="AM252" s="158"/>
      <c r="AN252" s="158"/>
      <c r="AO252" s="158"/>
      <c r="AP252" s="158"/>
      <c r="AQ252" s="158"/>
      <c r="AR252" s="158"/>
      <c r="AS252" s="158"/>
      <c r="AT252" s="158"/>
      <c r="AU252" s="158"/>
      <c r="AV252" s="158"/>
      <c r="AW252" s="158"/>
      <c r="AX252" s="158"/>
      <c r="AY252" s="158"/>
      <c r="AZ252" s="158"/>
      <c r="BA252" s="158"/>
      <c r="BB252" s="158"/>
      <c r="BC252" s="158"/>
      <c r="BD252" s="158"/>
      <c r="BE252" s="158"/>
      <c r="BF252" s="158"/>
      <c r="BG252" s="158"/>
      <c r="BH252" s="158"/>
      <c r="BI252" s="158"/>
      <c r="BJ252" s="158"/>
      <c r="BK252" s="158"/>
      <c r="BL252" s="158"/>
      <c r="BM252" s="158"/>
      <c r="BN252" s="158"/>
      <c r="BO252" s="158"/>
      <c r="BP252" s="158"/>
      <c r="BQ252" s="158"/>
      <c r="BR252" s="158"/>
      <c r="BS252" s="158"/>
      <c r="BT252" s="158"/>
      <c r="BU252" s="158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</row>
    <row r="253" ht="12.75" customHeight="1">
      <c r="A253" s="1"/>
      <c r="B253" s="1"/>
      <c r="C253" s="158"/>
      <c r="D253" s="158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  <c r="AA253" s="158"/>
      <c r="AB253" s="158"/>
      <c r="AC253" s="158"/>
      <c r="AD253" s="158"/>
      <c r="AE253" s="158"/>
      <c r="AF253" s="158"/>
      <c r="AG253" s="158"/>
      <c r="AH253" s="158"/>
      <c r="AI253" s="158"/>
      <c r="AJ253" s="158"/>
      <c r="AK253" s="158"/>
      <c r="AL253" s="158"/>
      <c r="AM253" s="158"/>
      <c r="AN253" s="158"/>
      <c r="AO253" s="158"/>
      <c r="AP253" s="158"/>
      <c r="AQ253" s="158"/>
      <c r="AR253" s="158"/>
      <c r="AS253" s="158"/>
      <c r="AT253" s="158"/>
      <c r="AU253" s="158"/>
      <c r="AV253" s="158"/>
      <c r="AW253" s="158"/>
      <c r="AX253" s="158"/>
      <c r="AY253" s="158"/>
      <c r="AZ253" s="158"/>
      <c r="BA253" s="158"/>
      <c r="BB253" s="158"/>
      <c r="BC253" s="158"/>
      <c r="BD253" s="158"/>
      <c r="BE253" s="158"/>
      <c r="BF253" s="158"/>
      <c r="BG253" s="158"/>
      <c r="BH253" s="158"/>
      <c r="BI253" s="158"/>
      <c r="BJ253" s="158"/>
      <c r="BK253" s="158"/>
      <c r="BL253" s="158"/>
      <c r="BM253" s="158"/>
      <c r="BN253" s="158"/>
      <c r="BO253" s="158"/>
      <c r="BP253" s="158"/>
      <c r="BQ253" s="158"/>
      <c r="BR253" s="158"/>
      <c r="BS253" s="158"/>
      <c r="BT253" s="158"/>
      <c r="BU253" s="158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</row>
    <row r="254" ht="12.75" customHeight="1">
      <c r="A254" s="1"/>
      <c r="B254" s="1"/>
      <c r="C254" s="158"/>
      <c r="D254" s="158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  <c r="AA254" s="158"/>
      <c r="AB254" s="158"/>
      <c r="AC254" s="158"/>
      <c r="AD254" s="158"/>
      <c r="AE254" s="158"/>
      <c r="AF254" s="158"/>
      <c r="AG254" s="158"/>
      <c r="AH254" s="158"/>
      <c r="AI254" s="158"/>
      <c r="AJ254" s="158"/>
      <c r="AK254" s="158"/>
      <c r="AL254" s="158"/>
      <c r="AM254" s="158"/>
      <c r="AN254" s="158"/>
      <c r="AO254" s="158"/>
      <c r="AP254" s="158"/>
      <c r="AQ254" s="158"/>
      <c r="AR254" s="158"/>
      <c r="AS254" s="158"/>
      <c r="AT254" s="158"/>
      <c r="AU254" s="158"/>
      <c r="AV254" s="158"/>
      <c r="AW254" s="158"/>
      <c r="AX254" s="158"/>
      <c r="AY254" s="158"/>
      <c r="AZ254" s="158"/>
      <c r="BA254" s="158"/>
      <c r="BB254" s="158"/>
      <c r="BC254" s="158"/>
      <c r="BD254" s="158"/>
      <c r="BE254" s="158"/>
      <c r="BF254" s="158"/>
      <c r="BG254" s="158"/>
      <c r="BH254" s="158"/>
      <c r="BI254" s="158"/>
      <c r="BJ254" s="158"/>
      <c r="BK254" s="158"/>
      <c r="BL254" s="158"/>
      <c r="BM254" s="158"/>
      <c r="BN254" s="158"/>
      <c r="BO254" s="158"/>
      <c r="BP254" s="158"/>
      <c r="BQ254" s="158"/>
      <c r="BR254" s="158"/>
      <c r="BS254" s="158"/>
      <c r="BT254" s="158"/>
      <c r="BU254" s="158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</row>
    <row r="255" ht="12.75" customHeight="1">
      <c r="A255" s="1"/>
      <c r="B255" s="1"/>
      <c r="C255" s="158"/>
      <c r="D255" s="158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  <c r="AA255" s="158"/>
      <c r="AB255" s="158"/>
      <c r="AC255" s="158"/>
      <c r="AD255" s="158"/>
      <c r="AE255" s="158"/>
      <c r="AF255" s="158"/>
      <c r="AG255" s="158"/>
      <c r="AH255" s="158"/>
      <c r="AI255" s="158"/>
      <c r="AJ255" s="158"/>
      <c r="AK255" s="158"/>
      <c r="AL255" s="158"/>
      <c r="AM255" s="158"/>
      <c r="AN255" s="158"/>
      <c r="AO255" s="158"/>
      <c r="AP255" s="158"/>
      <c r="AQ255" s="158"/>
      <c r="AR255" s="158"/>
      <c r="AS255" s="158"/>
      <c r="AT255" s="158"/>
      <c r="AU255" s="158"/>
      <c r="AV255" s="158"/>
      <c r="AW255" s="158"/>
      <c r="AX255" s="158"/>
      <c r="AY255" s="158"/>
      <c r="AZ255" s="158"/>
      <c r="BA255" s="158"/>
      <c r="BB255" s="158"/>
      <c r="BC255" s="158"/>
      <c r="BD255" s="158"/>
      <c r="BE255" s="158"/>
      <c r="BF255" s="158"/>
      <c r="BG255" s="158"/>
      <c r="BH255" s="158"/>
      <c r="BI255" s="158"/>
      <c r="BJ255" s="158"/>
      <c r="BK255" s="158"/>
      <c r="BL255" s="158"/>
      <c r="BM255" s="158"/>
      <c r="BN255" s="158"/>
      <c r="BO255" s="158"/>
      <c r="BP255" s="158"/>
      <c r="BQ255" s="158"/>
      <c r="BR255" s="158"/>
      <c r="BS255" s="158"/>
      <c r="BT255" s="158"/>
      <c r="BU255" s="158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</row>
    <row r="256" ht="12.75" customHeight="1">
      <c r="A256" s="1"/>
      <c r="B256" s="1"/>
      <c r="C256" s="158"/>
      <c r="D256" s="158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  <c r="AA256" s="158"/>
      <c r="AB256" s="158"/>
      <c r="AC256" s="158"/>
      <c r="AD256" s="158"/>
      <c r="AE256" s="158"/>
      <c r="AF256" s="158"/>
      <c r="AG256" s="158"/>
      <c r="AH256" s="158"/>
      <c r="AI256" s="158"/>
      <c r="AJ256" s="158"/>
      <c r="AK256" s="158"/>
      <c r="AL256" s="158"/>
      <c r="AM256" s="158"/>
      <c r="AN256" s="158"/>
      <c r="AO256" s="158"/>
      <c r="AP256" s="158"/>
      <c r="AQ256" s="158"/>
      <c r="AR256" s="158"/>
      <c r="AS256" s="158"/>
      <c r="AT256" s="158"/>
      <c r="AU256" s="158"/>
      <c r="AV256" s="158"/>
      <c r="AW256" s="158"/>
      <c r="AX256" s="158"/>
      <c r="AY256" s="158"/>
      <c r="AZ256" s="158"/>
      <c r="BA256" s="158"/>
      <c r="BB256" s="158"/>
      <c r="BC256" s="158"/>
      <c r="BD256" s="158"/>
      <c r="BE256" s="158"/>
      <c r="BF256" s="158"/>
      <c r="BG256" s="158"/>
      <c r="BH256" s="158"/>
      <c r="BI256" s="158"/>
      <c r="BJ256" s="158"/>
      <c r="BK256" s="158"/>
      <c r="BL256" s="158"/>
      <c r="BM256" s="158"/>
      <c r="BN256" s="158"/>
      <c r="BO256" s="158"/>
      <c r="BP256" s="158"/>
      <c r="BQ256" s="158"/>
      <c r="BR256" s="158"/>
      <c r="BS256" s="158"/>
      <c r="BT256" s="158"/>
      <c r="BU256" s="158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</row>
    <row r="257" ht="12.75" customHeight="1">
      <c r="A257" s="1"/>
      <c r="B257" s="1"/>
      <c r="C257" s="158"/>
      <c r="D257" s="158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  <c r="AA257" s="158"/>
      <c r="AB257" s="158"/>
      <c r="AC257" s="158"/>
      <c r="AD257" s="158"/>
      <c r="AE257" s="158"/>
      <c r="AF257" s="158"/>
      <c r="AG257" s="158"/>
      <c r="AH257" s="158"/>
      <c r="AI257" s="158"/>
      <c r="AJ257" s="158"/>
      <c r="AK257" s="158"/>
      <c r="AL257" s="158"/>
      <c r="AM257" s="158"/>
      <c r="AN257" s="158"/>
      <c r="AO257" s="158"/>
      <c r="AP257" s="158"/>
      <c r="AQ257" s="158"/>
      <c r="AR257" s="158"/>
      <c r="AS257" s="158"/>
      <c r="AT257" s="158"/>
      <c r="AU257" s="158"/>
      <c r="AV257" s="158"/>
      <c r="AW257" s="158"/>
      <c r="AX257" s="158"/>
      <c r="AY257" s="158"/>
      <c r="AZ257" s="158"/>
      <c r="BA257" s="158"/>
      <c r="BB257" s="158"/>
      <c r="BC257" s="158"/>
      <c r="BD257" s="158"/>
      <c r="BE257" s="158"/>
      <c r="BF257" s="158"/>
      <c r="BG257" s="158"/>
      <c r="BH257" s="158"/>
      <c r="BI257" s="158"/>
      <c r="BJ257" s="158"/>
      <c r="BK257" s="158"/>
      <c r="BL257" s="158"/>
      <c r="BM257" s="158"/>
      <c r="BN257" s="158"/>
      <c r="BO257" s="158"/>
      <c r="BP257" s="158"/>
      <c r="BQ257" s="158"/>
      <c r="BR257" s="158"/>
      <c r="BS257" s="158"/>
      <c r="BT257" s="158"/>
      <c r="BU257" s="158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</row>
    <row r="258" ht="12.75" customHeight="1">
      <c r="A258" s="1"/>
      <c r="B258" s="1"/>
      <c r="C258" s="158"/>
      <c r="D258" s="158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  <c r="AA258" s="158"/>
      <c r="AB258" s="158"/>
      <c r="AC258" s="158"/>
      <c r="AD258" s="158"/>
      <c r="AE258" s="158"/>
      <c r="AF258" s="158"/>
      <c r="AG258" s="158"/>
      <c r="AH258" s="158"/>
      <c r="AI258" s="158"/>
      <c r="AJ258" s="158"/>
      <c r="AK258" s="158"/>
      <c r="AL258" s="158"/>
      <c r="AM258" s="158"/>
      <c r="AN258" s="158"/>
      <c r="AO258" s="158"/>
      <c r="AP258" s="158"/>
      <c r="AQ258" s="158"/>
      <c r="AR258" s="158"/>
      <c r="AS258" s="158"/>
      <c r="AT258" s="158"/>
      <c r="AU258" s="158"/>
      <c r="AV258" s="158"/>
      <c r="AW258" s="158"/>
      <c r="AX258" s="158"/>
      <c r="AY258" s="158"/>
      <c r="AZ258" s="158"/>
      <c r="BA258" s="158"/>
      <c r="BB258" s="158"/>
      <c r="BC258" s="158"/>
      <c r="BD258" s="158"/>
      <c r="BE258" s="158"/>
      <c r="BF258" s="158"/>
      <c r="BG258" s="158"/>
      <c r="BH258" s="158"/>
      <c r="BI258" s="158"/>
      <c r="BJ258" s="158"/>
      <c r="BK258" s="158"/>
      <c r="BL258" s="158"/>
      <c r="BM258" s="158"/>
      <c r="BN258" s="158"/>
      <c r="BO258" s="158"/>
      <c r="BP258" s="158"/>
      <c r="BQ258" s="158"/>
      <c r="BR258" s="158"/>
      <c r="BS258" s="158"/>
      <c r="BT258" s="158"/>
      <c r="BU258" s="158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</row>
    <row r="259" ht="12.75" customHeight="1">
      <c r="A259" s="1"/>
      <c r="B259" s="1"/>
      <c r="C259" s="158"/>
      <c r="D259" s="158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  <c r="AA259" s="158"/>
      <c r="AB259" s="158"/>
      <c r="AC259" s="158"/>
      <c r="AD259" s="158"/>
      <c r="AE259" s="158"/>
      <c r="AF259" s="158"/>
      <c r="AG259" s="158"/>
      <c r="AH259" s="158"/>
      <c r="AI259" s="158"/>
      <c r="AJ259" s="158"/>
      <c r="AK259" s="158"/>
      <c r="AL259" s="158"/>
      <c r="AM259" s="158"/>
      <c r="AN259" s="158"/>
      <c r="AO259" s="158"/>
      <c r="AP259" s="158"/>
      <c r="AQ259" s="158"/>
      <c r="AR259" s="158"/>
      <c r="AS259" s="158"/>
      <c r="AT259" s="158"/>
      <c r="AU259" s="158"/>
      <c r="AV259" s="158"/>
      <c r="AW259" s="158"/>
      <c r="AX259" s="158"/>
      <c r="AY259" s="158"/>
      <c r="AZ259" s="158"/>
      <c r="BA259" s="158"/>
      <c r="BB259" s="158"/>
      <c r="BC259" s="158"/>
      <c r="BD259" s="158"/>
      <c r="BE259" s="158"/>
      <c r="BF259" s="158"/>
      <c r="BG259" s="158"/>
      <c r="BH259" s="158"/>
      <c r="BI259" s="158"/>
      <c r="BJ259" s="158"/>
      <c r="BK259" s="158"/>
      <c r="BL259" s="158"/>
      <c r="BM259" s="158"/>
      <c r="BN259" s="158"/>
      <c r="BO259" s="158"/>
      <c r="BP259" s="158"/>
      <c r="BQ259" s="158"/>
      <c r="BR259" s="158"/>
      <c r="BS259" s="158"/>
      <c r="BT259" s="158"/>
      <c r="BU259" s="158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</row>
    <row r="260" ht="12.75" customHeight="1">
      <c r="A260" s="1"/>
      <c r="B260" s="1"/>
      <c r="C260" s="158"/>
      <c r="D260" s="158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  <c r="AA260" s="158"/>
      <c r="AB260" s="158"/>
      <c r="AC260" s="158"/>
      <c r="AD260" s="158"/>
      <c r="AE260" s="158"/>
      <c r="AF260" s="158"/>
      <c r="AG260" s="158"/>
      <c r="AH260" s="158"/>
      <c r="AI260" s="158"/>
      <c r="AJ260" s="158"/>
      <c r="AK260" s="158"/>
      <c r="AL260" s="158"/>
      <c r="AM260" s="158"/>
      <c r="AN260" s="158"/>
      <c r="AO260" s="158"/>
      <c r="AP260" s="158"/>
      <c r="AQ260" s="158"/>
      <c r="AR260" s="158"/>
      <c r="AS260" s="158"/>
      <c r="AT260" s="158"/>
      <c r="AU260" s="158"/>
      <c r="AV260" s="158"/>
      <c r="AW260" s="158"/>
      <c r="AX260" s="158"/>
      <c r="AY260" s="158"/>
      <c r="AZ260" s="158"/>
      <c r="BA260" s="158"/>
      <c r="BB260" s="158"/>
      <c r="BC260" s="158"/>
      <c r="BD260" s="158"/>
      <c r="BE260" s="158"/>
      <c r="BF260" s="158"/>
      <c r="BG260" s="158"/>
      <c r="BH260" s="158"/>
      <c r="BI260" s="158"/>
      <c r="BJ260" s="158"/>
      <c r="BK260" s="158"/>
      <c r="BL260" s="158"/>
      <c r="BM260" s="158"/>
      <c r="BN260" s="158"/>
      <c r="BO260" s="158"/>
      <c r="BP260" s="158"/>
      <c r="BQ260" s="158"/>
      <c r="BR260" s="158"/>
      <c r="BS260" s="158"/>
      <c r="BT260" s="158"/>
      <c r="BU260" s="158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</row>
    <row r="261" ht="12.75" customHeight="1">
      <c r="A261" s="1"/>
      <c r="B261" s="1"/>
      <c r="C261" s="158"/>
      <c r="D261" s="158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  <c r="AA261" s="158"/>
      <c r="AB261" s="158"/>
      <c r="AC261" s="158"/>
      <c r="AD261" s="158"/>
      <c r="AE261" s="158"/>
      <c r="AF261" s="158"/>
      <c r="AG261" s="158"/>
      <c r="AH261" s="158"/>
      <c r="AI261" s="158"/>
      <c r="AJ261" s="158"/>
      <c r="AK261" s="158"/>
      <c r="AL261" s="158"/>
      <c r="AM261" s="158"/>
      <c r="AN261" s="158"/>
      <c r="AO261" s="158"/>
      <c r="AP261" s="158"/>
      <c r="AQ261" s="158"/>
      <c r="AR261" s="158"/>
      <c r="AS261" s="158"/>
      <c r="AT261" s="158"/>
      <c r="AU261" s="158"/>
      <c r="AV261" s="158"/>
      <c r="AW261" s="158"/>
      <c r="AX261" s="158"/>
      <c r="AY261" s="158"/>
      <c r="AZ261" s="158"/>
      <c r="BA261" s="158"/>
      <c r="BB261" s="158"/>
      <c r="BC261" s="158"/>
      <c r="BD261" s="158"/>
      <c r="BE261" s="158"/>
      <c r="BF261" s="158"/>
      <c r="BG261" s="158"/>
      <c r="BH261" s="158"/>
      <c r="BI261" s="158"/>
      <c r="BJ261" s="158"/>
      <c r="BK261" s="158"/>
      <c r="BL261" s="158"/>
      <c r="BM261" s="158"/>
      <c r="BN261" s="158"/>
      <c r="BO261" s="158"/>
      <c r="BP261" s="158"/>
      <c r="BQ261" s="158"/>
      <c r="BR261" s="158"/>
      <c r="BS261" s="158"/>
      <c r="BT261" s="158"/>
      <c r="BU261" s="158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</row>
    <row r="262" ht="12.75" customHeight="1">
      <c r="A262" s="1"/>
      <c r="B262" s="1"/>
      <c r="C262" s="158"/>
      <c r="D262" s="158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  <c r="AA262" s="158"/>
      <c r="AB262" s="158"/>
      <c r="AC262" s="158"/>
      <c r="AD262" s="158"/>
      <c r="AE262" s="158"/>
      <c r="AF262" s="158"/>
      <c r="AG262" s="158"/>
      <c r="AH262" s="158"/>
      <c r="AI262" s="158"/>
      <c r="AJ262" s="158"/>
      <c r="AK262" s="158"/>
      <c r="AL262" s="158"/>
      <c r="AM262" s="158"/>
      <c r="AN262" s="158"/>
      <c r="AO262" s="158"/>
      <c r="AP262" s="158"/>
      <c r="AQ262" s="158"/>
      <c r="AR262" s="158"/>
      <c r="AS262" s="158"/>
      <c r="AT262" s="158"/>
      <c r="AU262" s="158"/>
      <c r="AV262" s="158"/>
      <c r="AW262" s="158"/>
      <c r="AX262" s="158"/>
      <c r="AY262" s="158"/>
      <c r="AZ262" s="158"/>
      <c r="BA262" s="158"/>
      <c r="BB262" s="158"/>
      <c r="BC262" s="158"/>
      <c r="BD262" s="158"/>
      <c r="BE262" s="158"/>
      <c r="BF262" s="158"/>
      <c r="BG262" s="158"/>
      <c r="BH262" s="158"/>
      <c r="BI262" s="158"/>
      <c r="BJ262" s="158"/>
      <c r="BK262" s="158"/>
      <c r="BL262" s="158"/>
      <c r="BM262" s="158"/>
      <c r="BN262" s="158"/>
      <c r="BO262" s="158"/>
      <c r="BP262" s="158"/>
      <c r="BQ262" s="158"/>
      <c r="BR262" s="158"/>
      <c r="BS262" s="158"/>
      <c r="BT262" s="158"/>
      <c r="BU262" s="158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</row>
    <row r="263" ht="12.75" customHeight="1">
      <c r="A263" s="1"/>
      <c r="B263" s="1"/>
      <c r="C263" s="158"/>
      <c r="D263" s="158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  <c r="AA263" s="158"/>
      <c r="AB263" s="158"/>
      <c r="AC263" s="158"/>
      <c r="AD263" s="158"/>
      <c r="AE263" s="158"/>
      <c r="AF263" s="158"/>
      <c r="AG263" s="158"/>
      <c r="AH263" s="158"/>
      <c r="AI263" s="158"/>
      <c r="AJ263" s="158"/>
      <c r="AK263" s="158"/>
      <c r="AL263" s="158"/>
      <c r="AM263" s="158"/>
      <c r="AN263" s="158"/>
      <c r="AO263" s="158"/>
      <c r="AP263" s="158"/>
      <c r="AQ263" s="158"/>
      <c r="AR263" s="158"/>
      <c r="AS263" s="158"/>
      <c r="AT263" s="158"/>
      <c r="AU263" s="158"/>
      <c r="AV263" s="158"/>
      <c r="AW263" s="158"/>
      <c r="AX263" s="158"/>
      <c r="AY263" s="158"/>
      <c r="AZ263" s="158"/>
      <c r="BA263" s="158"/>
      <c r="BB263" s="158"/>
      <c r="BC263" s="158"/>
      <c r="BD263" s="158"/>
      <c r="BE263" s="158"/>
      <c r="BF263" s="158"/>
      <c r="BG263" s="158"/>
      <c r="BH263" s="158"/>
      <c r="BI263" s="158"/>
      <c r="BJ263" s="158"/>
      <c r="BK263" s="158"/>
      <c r="BL263" s="158"/>
      <c r="BM263" s="158"/>
      <c r="BN263" s="158"/>
      <c r="BO263" s="158"/>
      <c r="BP263" s="158"/>
      <c r="BQ263" s="158"/>
      <c r="BR263" s="158"/>
      <c r="BS263" s="158"/>
      <c r="BT263" s="158"/>
      <c r="BU263" s="158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</row>
    <row r="264" ht="12.75" customHeight="1">
      <c r="A264" s="1"/>
      <c r="B264" s="1"/>
      <c r="C264" s="158"/>
      <c r="D264" s="158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  <c r="AA264" s="158"/>
      <c r="AB264" s="158"/>
      <c r="AC264" s="158"/>
      <c r="AD264" s="158"/>
      <c r="AE264" s="158"/>
      <c r="AF264" s="158"/>
      <c r="AG264" s="158"/>
      <c r="AH264" s="158"/>
      <c r="AI264" s="158"/>
      <c r="AJ264" s="158"/>
      <c r="AK264" s="158"/>
      <c r="AL264" s="158"/>
      <c r="AM264" s="158"/>
      <c r="AN264" s="158"/>
      <c r="AO264" s="158"/>
      <c r="AP264" s="158"/>
      <c r="AQ264" s="158"/>
      <c r="AR264" s="158"/>
      <c r="AS264" s="158"/>
      <c r="AT264" s="158"/>
      <c r="AU264" s="158"/>
      <c r="AV264" s="158"/>
      <c r="AW264" s="158"/>
      <c r="AX264" s="158"/>
      <c r="AY264" s="158"/>
      <c r="AZ264" s="158"/>
      <c r="BA264" s="158"/>
      <c r="BB264" s="158"/>
      <c r="BC264" s="158"/>
      <c r="BD264" s="158"/>
      <c r="BE264" s="158"/>
      <c r="BF264" s="158"/>
      <c r="BG264" s="158"/>
      <c r="BH264" s="158"/>
      <c r="BI264" s="158"/>
      <c r="BJ264" s="158"/>
      <c r="BK264" s="158"/>
      <c r="BL264" s="158"/>
      <c r="BM264" s="158"/>
      <c r="BN264" s="158"/>
      <c r="BO264" s="158"/>
      <c r="BP264" s="158"/>
      <c r="BQ264" s="158"/>
      <c r="BR264" s="158"/>
      <c r="BS264" s="158"/>
      <c r="BT264" s="158"/>
      <c r="BU264" s="158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</row>
    <row r="265" ht="12.75" customHeight="1">
      <c r="A265" s="1"/>
      <c r="B265" s="1"/>
      <c r="C265" s="158"/>
      <c r="D265" s="158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  <c r="AA265" s="158"/>
      <c r="AB265" s="158"/>
      <c r="AC265" s="158"/>
      <c r="AD265" s="158"/>
      <c r="AE265" s="158"/>
      <c r="AF265" s="158"/>
      <c r="AG265" s="158"/>
      <c r="AH265" s="158"/>
      <c r="AI265" s="158"/>
      <c r="AJ265" s="158"/>
      <c r="AK265" s="158"/>
      <c r="AL265" s="158"/>
      <c r="AM265" s="158"/>
      <c r="AN265" s="158"/>
      <c r="AO265" s="158"/>
      <c r="AP265" s="158"/>
      <c r="AQ265" s="158"/>
      <c r="AR265" s="158"/>
      <c r="AS265" s="158"/>
      <c r="AT265" s="158"/>
      <c r="AU265" s="158"/>
      <c r="AV265" s="158"/>
      <c r="AW265" s="158"/>
      <c r="AX265" s="158"/>
      <c r="AY265" s="158"/>
      <c r="AZ265" s="158"/>
      <c r="BA265" s="158"/>
      <c r="BB265" s="158"/>
      <c r="BC265" s="158"/>
      <c r="BD265" s="158"/>
      <c r="BE265" s="158"/>
      <c r="BF265" s="158"/>
      <c r="BG265" s="158"/>
      <c r="BH265" s="158"/>
      <c r="BI265" s="158"/>
      <c r="BJ265" s="158"/>
      <c r="BK265" s="158"/>
      <c r="BL265" s="158"/>
      <c r="BM265" s="158"/>
      <c r="BN265" s="158"/>
      <c r="BO265" s="158"/>
      <c r="BP265" s="158"/>
      <c r="BQ265" s="158"/>
      <c r="BR265" s="158"/>
      <c r="BS265" s="158"/>
      <c r="BT265" s="158"/>
      <c r="BU265" s="158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</row>
    <row r="266" ht="12.75" customHeight="1">
      <c r="A266" s="1"/>
      <c r="B266" s="1"/>
      <c r="C266" s="158"/>
      <c r="D266" s="158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  <c r="AA266" s="158"/>
      <c r="AB266" s="158"/>
      <c r="AC266" s="158"/>
      <c r="AD266" s="158"/>
      <c r="AE266" s="158"/>
      <c r="AF266" s="158"/>
      <c r="AG266" s="158"/>
      <c r="AH266" s="158"/>
      <c r="AI266" s="158"/>
      <c r="AJ266" s="158"/>
      <c r="AK266" s="158"/>
      <c r="AL266" s="158"/>
      <c r="AM266" s="158"/>
      <c r="AN266" s="158"/>
      <c r="AO266" s="158"/>
      <c r="AP266" s="158"/>
      <c r="AQ266" s="158"/>
      <c r="AR266" s="158"/>
      <c r="AS266" s="158"/>
      <c r="AT266" s="158"/>
      <c r="AU266" s="158"/>
      <c r="AV266" s="158"/>
      <c r="AW266" s="158"/>
      <c r="AX266" s="158"/>
      <c r="AY266" s="158"/>
      <c r="AZ266" s="158"/>
      <c r="BA266" s="158"/>
      <c r="BB266" s="158"/>
      <c r="BC266" s="158"/>
      <c r="BD266" s="158"/>
      <c r="BE266" s="158"/>
      <c r="BF266" s="158"/>
      <c r="BG266" s="158"/>
      <c r="BH266" s="158"/>
      <c r="BI266" s="158"/>
      <c r="BJ266" s="158"/>
      <c r="BK266" s="158"/>
      <c r="BL266" s="158"/>
      <c r="BM266" s="158"/>
      <c r="BN266" s="158"/>
      <c r="BO266" s="158"/>
      <c r="BP266" s="158"/>
      <c r="BQ266" s="158"/>
      <c r="BR266" s="158"/>
      <c r="BS266" s="158"/>
      <c r="BT266" s="158"/>
      <c r="BU266" s="158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</row>
    <row r="267" ht="12.75" customHeight="1">
      <c r="A267" s="1"/>
      <c r="B267" s="1"/>
      <c r="C267" s="158"/>
      <c r="D267" s="158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  <c r="AA267" s="158"/>
      <c r="AB267" s="158"/>
      <c r="AC267" s="158"/>
      <c r="AD267" s="158"/>
      <c r="AE267" s="158"/>
      <c r="AF267" s="158"/>
      <c r="AG267" s="158"/>
      <c r="AH267" s="158"/>
      <c r="AI267" s="158"/>
      <c r="AJ267" s="158"/>
      <c r="AK267" s="158"/>
      <c r="AL267" s="158"/>
      <c r="AM267" s="158"/>
      <c r="AN267" s="158"/>
      <c r="AO267" s="158"/>
      <c r="AP267" s="158"/>
      <c r="AQ267" s="158"/>
      <c r="AR267" s="158"/>
      <c r="AS267" s="158"/>
      <c r="AT267" s="158"/>
      <c r="AU267" s="158"/>
      <c r="AV267" s="158"/>
      <c r="AW267" s="158"/>
      <c r="AX267" s="158"/>
      <c r="AY267" s="158"/>
      <c r="AZ267" s="158"/>
      <c r="BA267" s="158"/>
      <c r="BB267" s="158"/>
      <c r="BC267" s="158"/>
      <c r="BD267" s="158"/>
      <c r="BE267" s="158"/>
      <c r="BF267" s="158"/>
      <c r="BG267" s="158"/>
      <c r="BH267" s="158"/>
      <c r="BI267" s="158"/>
      <c r="BJ267" s="158"/>
      <c r="BK267" s="158"/>
      <c r="BL267" s="158"/>
      <c r="BM267" s="158"/>
      <c r="BN267" s="158"/>
      <c r="BO267" s="158"/>
      <c r="BP267" s="158"/>
      <c r="BQ267" s="158"/>
      <c r="BR267" s="158"/>
      <c r="BS267" s="158"/>
      <c r="BT267" s="158"/>
      <c r="BU267" s="158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</row>
    <row r="268" ht="12.75" customHeight="1">
      <c r="A268" s="1"/>
      <c r="B268" s="1"/>
      <c r="C268" s="158"/>
      <c r="D268" s="158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  <c r="AA268" s="158"/>
      <c r="AB268" s="158"/>
      <c r="AC268" s="158"/>
      <c r="AD268" s="158"/>
      <c r="AE268" s="158"/>
      <c r="AF268" s="158"/>
      <c r="AG268" s="158"/>
      <c r="AH268" s="158"/>
      <c r="AI268" s="158"/>
      <c r="AJ268" s="158"/>
      <c r="AK268" s="158"/>
      <c r="AL268" s="158"/>
      <c r="AM268" s="158"/>
      <c r="AN268" s="158"/>
      <c r="AO268" s="158"/>
      <c r="AP268" s="158"/>
      <c r="AQ268" s="158"/>
      <c r="AR268" s="158"/>
      <c r="AS268" s="158"/>
      <c r="AT268" s="158"/>
      <c r="AU268" s="158"/>
      <c r="AV268" s="158"/>
      <c r="AW268" s="158"/>
      <c r="AX268" s="158"/>
      <c r="AY268" s="158"/>
      <c r="AZ268" s="158"/>
      <c r="BA268" s="158"/>
      <c r="BB268" s="158"/>
      <c r="BC268" s="158"/>
      <c r="BD268" s="158"/>
      <c r="BE268" s="158"/>
      <c r="BF268" s="158"/>
      <c r="BG268" s="158"/>
      <c r="BH268" s="158"/>
      <c r="BI268" s="158"/>
      <c r="BJ268" s="158"/>
      <c r="BK268" s="158"/>
      <c r="BL268" s="158"/>
      <c r="BM268" s="158"/>
      <c r="BN268" s="158"/>
      <c r="BO268" s="158"/>
      <c r="BP268" s="158"/>
      <c r="BQ268" s="158"/>
      <c r="BR268" s="158"/>
      <c r="BS268" s="158"/>
      <c r="BT268" s="158"/>
      <c r="BU268" s="158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</row>
    <row r="269" ht="12.75" customHeight="1">
      <c r="A269" s="1"/>
      <c r="B269" s="1"/>
      <c r="C269" s="158"/>
      <c r="D269" s="158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  <c r="AA269" s="158"/>
      <c r="AB269" s="158"/>
      <c r="AC269" s="158"/>
      <c r="AD269" s="158"/>
      <c r="AE269" s="158"/>
      <c r="AF269" s="158"/>
      <c r="AG269" s="158"/>
      <c r="AH269" s="158"/>
      <c r="AI269" s="158"/>
      <c r="AJ269" s="158"/>
      <c r="AK269" s="158"/>
      <c r="AL269" s="158"/>
      <c r="AM269" s="158"/>
      <c r="AN269" s="158"/>
      <c r="AO269" s="158"/>
      <c r="AP269" s="158"/>
      <c r="AQ269" s="158"/>
      <c r="AR269" s="158"/>
      <c r="AS269" s="158"/>
      <c r="AT269" s="158"/>
      <c r="AU269" s="158"/>
      <c r="AV269" s="158"/>
      <c r="AW269" s="158"/>
      <c r="AX269" s="158"/>
      <c r="AY269" s="158"/>
      <c r="AZ269" s="158"/>
      <c r="BA269" s="158"/>
      <c r="BB269" s="158"/>
      <c r="BC269" s="158"/>
      <c r="BD269" s="158"/>
      <c r="BE269" s="158"/>
      <c r="BF269" s="158"/>
      <c r="BG269" s="158"/>
      <c r="BH269" s="158"/>
      <c r="BI269" s="158"/>
      <c r="BJ269" s="158"/>
      <c r="BK269" s="158"/>
      <c r="BL269" s="158"/>
      <c r="BM269" s="158"/>
      <c r="BN269" s="158"/>
      <c r="BO269" s="158"/>
      <c r="BP269" s="158"/>
      <c r="BQ269" s="158"/>
      <c r="BR269" s="158"/>
      <c r="BS269" s="158"/>
      <c r="BT269" s="158"/>
      <c r="BU269" s="158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</row>
    <row r="270" ht="12.75" customHeight="1">
      <c r="A270" s="1"/>
      <c r="B270" s="1"/>
      <c r="C270" s="158"/>
      <c r="D270" s="158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  <c r="AA270" s="158"/>
      <c r="AB270" s="158"/>
      <c r="AC270" s="158"/>
      <c r="AD270" s="158"/>
      <c r="AE270" s="158"/>
      <c r="AF270" s="158"/>
      <c r="AG270" s="158"/>
      <c r="AH270" s="158"/>
      <c r="AI270" s="158"/>
      <c r="AJ270" s="158"/>
      <c r="AK270" s="158"/>
      <c r="AL270" s="158"/>
      <c r="AM270" s="158"/>
      <c r="AN270" s="158"/>
      <c r="AO270" s="158"/>
      <c r="AP270" s="158"/>
      <c r="AQ270" s="158"/>
      <c r="AR270" s="158"/>
      <c r="AS270" s="158"/>
      <c r="AT270" s="158"/>
      <c r="AU270" s="158"/>
      <c r="AV270" s="158"/>
      <c r="AW270" s="158"/>
      <c r="AX270" s="158"/>
      <c r="AY270" s="158"/>
      <c r="AZ270" s="158"/>
      <c r="BA270" s="158"/>
      <c r="BB270" s="158"/>
      <c r="BC270" s="158"/>
      <c r="BD270" s="158"/>
      <c r="BE270" s="158"/>
      <c r="BF270" s="158"/>
      <c r="BG270" s="158"/>
      <c r="BH270" s="158"/>
      <c r="BI270" s="158"/>
      <c r="BJ270" s="158"/>
      <c r="BK270" s="158"/>
      <c r="BL270" s="158"/>
      <c r="BM270" s="158"/>
      <c r="BN270" s="158"/>
      <c r="BO270" s="158"/>
      <c r="BP270" s="158"/>
      <c r="BQ270" s="158"/>
      <c r="BR270" s="158"/>
      <c r="BS270" s="158"/>
      <c r="BT270" s="158"/>
      <c r="BU270" s="158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</row>
    <row r="271" ht="12.75" customHeight="1">
      <c r="A271" s="1"/>
      <c r="B271" s="1"/>
      <c r="C271" s="158"/>
      <c r="D271" s="158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  <c r="AA271" s="158"/>
      <c r="AB271" s="158"/>
      <c r="AC271" s="158"/>
      <c r="AD271" s="158"/>
      <c r="AE271" s="158"/>
      <c r="AF271" s="158"/>
      <c r="AG271" s="158"/>
      <c r="AH271" s="158"/>
      <c r="AI271" s="158"/>
      <c r="AJ271" s="158"/>
      <c r="AK271" s="158"/>
      <c r="AL271" s="158"/>
      <c r="AM271" s="158"/>
      <c r="AN271" s="158"/>
      <c r="AO271" s="158"/>
      <c r="AP271" s="158"/>
      <c r="AQ271" s="158"/>
      <c r="AR271" s="158"/>
      <c r="AS271" s="158"/>
      <c r="AT271" s="158"/>
      <c r="AU271" s="158"/>
      <c r="AV271" s="158"/>
      <c r="AW271" s="158"/>
      <c r="AX271" s="158"/>
      <c r="AY271" s="158"/>
      <c r="AZ271" s="158"/>
      <c r="BA271" s="158"/>
      <c r="BB271" s="158"/>
      <c r="BC271" s="158"/>
      <c r="BD271" s="158"/>
      <c r="BE271" s="158"/>
      <c r="BF271" s="158"/>
      <c r="BG271" s="158"/>
      <c r="BH271" s="158"/>
      <c r="BI271" s="158"/>
      <c r="BJ271" s="158"/>
      <c r="BK271" s="158"/>
      <c r="BL271" s="158"/>
      <c r="BM271" s="158"/>
      <c r="BN271" s="158"/>
      <c r="BO271" s="158"/>
      <c r="BP271" s="158"/>
      <c r="BQ271" s="158"/>
      <c r="BR271" s="158"/>
      <c r="BS271" s="158"/>
      <c r="BT271" s="158"/>
      <c r="BU271" s="158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</row>
    <row r="272" ht="12.75" customHeight="1">
      <c r="A272" s="1"/>
      <c r="B272" s="1"/>
      <c r="C272" s="158"/>
      <c r="D272" s="158"/>
      <c r="E272" s="158"/>
      <c r="F272" s="158"/>
      <c r="G272" s="158"/>
      <c r="H272" s="158"/>
      <c r="I272" s="158"/>
      <c r="J272" s="158"/>
      <c r="K272" s="158"/>
      <c r="L272" s="158"/>
      <c r="M272" s="158"/>
      <c r="N272" s="158"/>
      <c r="O272" s="158"/>
      <c r="P272" s="158"/>
      <c r="Q272" s="158"/>
      <c r="R272" s="158"/>
      <c r="S272" s="158"/>
      <c r="T272" s="158"/>
      <c r="U272" s="158"/>
      <c r="V272" s="158"/>
      <c r="W272" s="158"/>
      <c r="X272" s="158"/>
      <c r="Y272" s="158"/>
      <c r="Z272" s="158"/>
      <c r="AA272" s="158"/>
      <c r="AB272" s="158"/>
      <c r="AC272" s="158"/>
      <c r="AD272" s="158"/>
      <c r="AE272" s="158"/>
      <c r="AF272" s="158"/>
      <c r="AG272" s="158"/>
      <c r="AH272" s="158"/>
      <c r="AI272" s="158"/>
      <c r="AJ272" s="158"/>
      <c r="AK272" s="158"/>
      <c r="AL272" s="158"/>
      <c r="AM272" s="158"/>
      <c r="AN272" s="158"/>
      <c r="AO272" s="158"/>
      <c r="AP272" s="158"/>
      <c r="AQ272" s="158"/>
      <c r="AR272" s="158"/>
      <c r="AS272" s="158"/>
      <c r="AT272" s="158"/>
      <c r="AU272" s="158"/>
      <c r="AV272" s="158"/>
      <c r="AW272" s="158"/>
      <c r="AX272" s="158"/>
      <c r="AY272" s="158"/>
      <c r="AZ272" s="158"/>
      <c r="BA272" s="158"/>
      <c r="BB272" s="158"/>
      <c r="BC272" s="158"/>
      <c r="BD272" s="158"/>
      <c r="BE272" s="158"/>
      <c r="BF272" s="158"/>
      <c r="BG272" s="158"/>
      <c r="BH272" s="158"/>
      <c r="BI272" s="158"/>
      <c r="BJ272" s="158"/>
      <c r="BK272" s="158"/>
      <c r="BL272" s="158"/>
      <c r="BM272" s="158"/>
      <c r="BN272" s="158"/>
      <c r="BO272" s="158"/>
      <c r="BP272" s="158"/>
      <c r="BQ272" s="158"/>
      <c r="BR272" s="158"/>
      <c r="BS272" s="158"/>
      <c r="BT272" s="158"/>
      <c r="BU272" s="158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</row>
    <row r="273" ht="12.75" customHeight="1">
      <c r="A273" s="1"/>
      <c r="B273" s="1"/>
      <c r="C273" s="158"/>
      <c r="D273" s="158"/>
      <c r="E273" s="158"/>
      <c r="F273" s="158"/>
      <c r="G273" s="158"/>
      <c r="H273" s="158"/>
      <c r="I273" s="158"/>
      <c r="J273" s="158"/>
      <c r="K273" s="158"/>
      <c r="L273" s="158"/>
      <c r="M273" s="158"/>
      <c r="N273" s="158"/>
      <c r="O273" s="158"/>
      <c r="P273" s="158"/>
      <c r="Q273" s="158"/>
      <c r="R273" s="158"/>
      <c r="S273" s="158"/>
      <c r="T273" s="158"/>
      <c r="U273" s="158"/>
      <c r="V273" s="158"/>
      <c r="W273" s="158"/>
      <c r="X273" s="158"/>
      <c r="Y273" s="158"/>
      <c r="Z273" s="158"/>
      <c r="AA273" s="158"/>
      <c r="AB273" s="158"/>
      <c r="AC273" s="158"/>
      <c r="AD273" s="158"/>
      <c r="AE273" s="158"/>
      <c r="AF273" s="158"/>
      <c r="AG273" s="158"/>
      <c r="AH273" s="158"/>
      <c r="AI273" s="158"/>
      <c r="AJ273" s="158"/>
      <c r="AK273" s="158"/>
      <c r="AL273" s="158"/>
      <c r="AM273" s="158"/>
      <c r="AN273" s="158"/>
      <c r="AO273" s="158"/>
      <c r="AP273" s="158"/>
      <c r="AQ273" s="158"/>
      <c r="AR273" s="158"/>
      <c r="AS273" s="158"/>
      <c r="AT273" s="158"/>
      <c r="AU273" s="158"/>
      <c r="AV273" s="158"/>
      <c r="AW273" s="158"/>
      <c r="AX273" s="158"/>
      <c r="AY273" s="158"/>
      <c r="AZ273" s="158"/>
      <c r="BA273" s="158"/>
      <c r="BB273" s="158"/>
      <c r="BC273" s="158"/>
      <c r="BD273" s="158"/>
      <c r="BE273" s="158"/>
      <c r="BF273" s="158"/>
      <c r="BG273" s="158"/>
      <c r="BH273" s="158"/>
      <c r="BI273" s="158"/>
      <c r="BJ273" s="158"/>
      <c r="BK273" s="158"/>
      <c r="BL273" s="158"/>
      <c r="BM273" s="158"/>
      <c r="BN273" s="158"/>
      <c r="BO273" s="158"/>
      <c r="BP273" s="158"/>
      <c r="BQ273" s="158"/>
      <c r="BR273" s="158"/>
      <c r="BS273" s="158"/>
      <c r="BT273" s="158"/>
      <c r="BU273" s="158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</row>
    <row r="274" ht="12.75" customHeight="1">
      <c r="A274" s="1"/>
      <c r="B274" s="1"/>
      <c r="C274" s="158"/>
      <c r="D274" s="158"/>
      <c r="E274" s="158"/>
      <c r="F274" s="158"/>
      <c r="G274" s="158"/>
      <c r="H274" s="158"/>
      <c r="I274" s="158"/>
      <c r="J274" s="158"/>
      <c r="K274" s="158"/>
      <c r="L274" s="158"/>
      <c r="M274" s="158"/>
      <c r="N274" s="158"/>
      <c r="O274" s="158"/>
      <c r="P274" s="158"/>
      <c r="Q274" s="158"/>
      <c r="R274" s="158"/>
      <c r="S274" s="158"/>
      <c r="T274" s="158"/>
      <c r="U274" s="158"/>
      <c r="V274" s="158"/>
      <c r="W274" s="158"/>
      <c r="X274" s="158"/>
      <c r="Y274" s="158"/>
      <c r="Z274" s="158"/>
      <c r="AA274" s="158"/>
      <c r="AB274" s="158"/>
      <c r="AC274" s="158"/>
      <c r="AD274" s="158"/>
      <c r="AE274" s="158"/>
      <c r="AF274" s="158"/>
      <c r="AG274" s="158"/>
      <c r="AH274" s="158"/>
      <c r="AI274" s="158"/>
      <c r="AJ274" s="158"/>
      <c r="AK274" s="158"/>
      <c r="AL274" s="158"/>
      <c r="AM274" s="158"/>
      <c r="AN274" s="158"/>
      <c r="AO274" s="158"/>
      <c r="AP274" s="158"/>
      <c r="AQ274" s="158"/>
      <c r="AR274" s="158"/>
      <c r="AS274" s="158"/>
      <c r="AT274" s="158"/>
      <c r="AU274" s="158"/>
      <c r="AV274" s="158"/>
      <c r="AW274" s="158"/>
      <c r="AX274" s="158"/>
      <c r="AY274" s="158"/>
      <c r="AZ274" s="158"/>
      <c r="BA274" s="158"/>
      <c r="BB274" s="158"/>
      <c r="BC274" s="158"/>
      <c r="BD274" s="158"/>
      <c r="BE274" s="158"/>
      <c r="BF274" s="158"/>
      <c r="BG274" s="158"/>
      <c r="BH274" s="158"/>
      <c r="BI274" s="158"/>
      <c r="BJ274" s="158"/>
      <c r="BK274" s="158"/>
      <c r="BL274" s="158"/>
      <c r="BM274" s="158"/>
      <c r="BN274" s="158"/>
      <c r="BO274" s="158"/>
      <c r="BP274" s="158"/>
      <c r="BQ274" s="158"/>
      <c r="BR274" s="158"/>
      <c r="BS274" s="158"/>
      <c r="BT274" s="158"/>
      <c r="BU274" s="158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</row>
    <row r="275" ht="12.75" customHeight="1">
      <c r="A275" s="1"/>
      <c r="B275" s="1"/>
      <c r="C275" s="158"/>
      <c r="D275" s="158"/>
      <c r="E275" s="158"/>
      <c r="F275" s="158"/>
      <c r="G275" s="158"/>
      <c r="H275" s="158"/>
      <c r="I275" s="158"/>
      <c r="J275" s="158"/>
      <c r="K275" s="158"/>
      <c r="L275" s="158"/>
      <c r="M275" s="158"/>
      <c r="N275" s="158"/>
      <c r="O275" s="158"/>
      <c r="P275" s="158"/>
      <c r="Q275" s="158"/>
      <c r="R275" s="158"/>
      <c r="S275" s="158"/>
      <c r="T275" s="158"/>
      <c r="U275" s="158"/>
      <c r="V275" s="158"/>
      <c r="W275" s="158"/>
      <c r="X275" s="158"/>
      <c r="Y275" s="158"/>
      <c r="Z275" s="158"/>
      <c r="AA275" s="158"/>
      <c r="AB275" s="158"/>
      <c r="AC275" s="158"/>
      <c r="AD275" s="158"/>
      <c r="AE275" s="158"/>
      <c r="AF275" s="158"/>
      <c r="AG275" s="158"/>
      <c r="AH275" s="158"/>
      <c r="AI275" s="158"/>
      <c r="AJ275" s="158"/>
      <c r="AK275" s="158"/>
      <c r="AL275" s="158"/>
      <c r="AM275" s="158"/>
      <c r="AN275" s="158"/>
      <c r="AO275" s="158"/>
      <c r="AP275" s="158"/>
      <c r="AQ275" s="158"/>
      <c r="AR275" s="158"/>
      <c r="AS275" s="158"/>
      <c r="AT275" s="158"/>
      <c r="AU275" s="158"/>
      <c r="AV275" s="158"/>
      <c r="AW275" s="158"/>
      <c r="AX275" s="158"/>
      <c r="AY275" s="158"/>
      <c r="AZ275" s="158"/>
      <c r="BA275" s="158"/>
      <c r="BB275" s="158"/>
      <c r="BC275" s="158"/>
      <c r="BD275" s="158"/>
      <c r="BE275" s="158"/>
      <c r="BF275" s="158"/>
      <c r="BG275" s="158"/>
      <c r="BH275" s="158"/>
      <c r="BI275" s="158"/>
      <c r="BJ275" s="158"/>
      <c r="BK275" s="158"/>
      <c r="BL275" s="158"/>
      <c r="BM275" s="158"/>
      <c r="BN275" s="158"/>
      <c r="BO275" s="158"/>
      <c r="BP275" s="158"/>
      <c r="BQ275" s="158"/>
      <c r="BR275" s="158"/>
      <c r="BS275" s="158"/>
      <c r="BT275" s="158"/>
      <c r="BU275" s="158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</row>
    <row r="276" ht="12.75" customHeight="1">
      <c r="A276" s="1"/>
      <c r="B276" s="1"/>
      <c r="C276" s="158"/>
      <c r="D276" s="158"/>
      <c r="E276" s="158"/>
      <c r="F276" s="158"/>
      <c r="G276" s="158"/>
      <c r="H276" s="158"/>
      <c r="I276" s="158"/>
      <c r="J276" s="158"/>
      <c r="K276" s="158"/>
      <c r="L276" s="158"/>
      <c r="M276" s="158"/>
      <c r="N276" s="158"/>
      <c r="O276" s="158"/>
      <c r="P276" s="158"/>
      <c r="Q276" s="158"/>
      <c r="R276" s="158"/>
      <c r="S276" s="158"/>
      <c r="T276" s="158"/>
      <c r="U276" s="158"/>
      <c r="V276" s="158"/>
      <c r="W276" s="158"/>
      <c r="X276" s="158"/>
      <c r="Y276" s="158"/>
      <c r="Z276" s="158"/>
      <c r="AA276" s="158"/>
      <c r="AB276" s="158"/>
      <c r="AC276" s="158"/>
      <c r="AD276" s="158"/>
      <c r="AE276" s="158"/>
      <c r="AF276" s="158"/>
      <c r="AG276" s="158"/>
      <c r="AH276" s="158"/>
      <c r="AI276" s="158"/>
      <c r="AJ276" s="158"/>
      <c r="AK276" s="158"/>
      <c r="AL276" s="158"/>
      <c r="AM276" s="158"/>
      <c r="AN276" s="158"/>
      <c r="AO276" s="158"/>
      <c r="AP276" s="158"/>
      <c r="AQ276" s="158"/>
      <c r="AR276" s="158"/>
      <c r="AS276" s="158"/>
      <c r="AT276" s="158"/>
      <c r="AU276" s="158"/>
      <c r="AV276" s="158"/>
      <c r="AW276" s="158"/>
      <c r="AX276" s="158"/>
      <c r="AY276" s="158"/>
      <c r="AZ276" s="158"/>
      <c r="BA276" s="158"/>
      <c r="BB276" s="158"/>
      <c r="BC276" s="158"/>
      <c r="BD276" s="158"/>
      <c r="BE276" s="158"/>
      <c r="BF276" s="158"/>
      <c r="BG276" s="158"/>
      <c r="BH276" s="158"/>
      <c r="BI276" s="158"/>
      <c r="BJ276" s="158"/>
      <c r="BK276" s="158"/>
      <c r="BL276" s="158"/>
      <c r="BM276" s="158"/>
      <c r="BN276" s="158"/>
      <c r="BO276" s="158"/>
      <c r="BP276" s="158"/>
      <c r="BQ276" s="158"/>
      <c r="BR276" s="158"/>
      <c r="BS276" s="158"/>
      <c r="BT276" s="158"/>
      <c r="BU276" s="158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</row>
    <row r="277" ht="12.75" customHeight="1">
      <c r="A277" s="1"/>
      <c r="B277" s="1"/>
      <c r="C277" s="158"/>
      <c r="D277" s="158"/>
      <c r="E277" s="158"/>
      <c r="F277" s="158"/>
      <c r="G277" s="158"/>
      <c r="H277" s="158"/>
      <c r="I277" s="158"/>
      <c r="J277" s="158"/>
      <c r="K277" s="158"/>
      <c r="L277" s="158"/>
      <c r="M277" s="158"/>
      <c r="N277" s="158"/>
      <c r="O277" s="158"/>
      <c r="P277" s="158"/>
      <c r="Q277" s="158"/>
      <c r="R277" s="158"/>
      <c r="S277" s="158"/>
      <c r="T277" s="158"/>
      <c r="U277" s="158"/>
      <c r="V277" s="158"/>
      <c r="W277" s="158"/>
      <c r="X277" s="158"/>
      <c r="Y277" s="158"/>
      <c r="Z277" s="158"/>
      <c r="AA277" s="158"/>
      <c r="AB277" s="158"/>
      <c r="AC277" s="158"/>
      <c r="AD277" s="158"/>
      <c r="AE277" s="158"/>
      <c r="AF277" s="158"/>
      <c r="AG277" s="158"/>
      <c r="AH277" s="158"/>
      <c r="AI277" s="158"/>
      <c r="AJ277" s="158"/>
      <c r="AK277" s="158"/>
      <c r="AL277" s="158"/>
      <c r="AM277" s="158"/>
      <c r="AN277" s="158"/>
      <c r="AO277" s="158"/>
      <c r="AP277" s="158"/>
      <c r="AQ277" s="158"/>
      <c r="AR277" s="158"/>
      <c r="AS277" s="158"/>
      <c r="AT277" s="158"/>
      <c r="AU277" s="158"/>
      <c r="AV277" s="158"/>
      <c r="AW277" s="158"/>
      <c r="AX277" s="158"/>
      <c r="AY277" s="158"/>
      <c r="AZ277" s="158"/>
      <c r="BA277" s="158"/>
      <c r="BB277" s="158"/>
      <c r="BC277" s="158"/>
      <c r="BD277" s="158"/>
      <c r="BE277" s="158"/>
      <c r="BF277" s="158"/>
      <c r="BG277" s="158"/>
      <c r="BH277" s="158"/>
      <c r="BI277" s="158"/>
      <c r="BJ277" s="158"/>
      <c r="BK277" s="158"/>
      <c r="BL277" s="158"/>
      <c r="BM277" s="158"/>
      <c r="BN277" s="158"/>
      <c r="BO277" s="158"/>
      <c r="BP277" s="158"/>
      <c r="BQ277" s="158"/>
      <c r="BR277" s="158"/>
      <c r="BS277" s="158"/>
      <c r="BT277" s="158"/>
      <c r="BU277" s="158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</row>
    <row r="278" ht="12.75" customHeight="1">
      <c r="A278" s="1"/>
      <c r="B278" s="1"/>
      <c r="C278" s="158"/>
      <c r="D278" s="158"/>
      <c r="E278" s="158"/>
      <c r="F278" s="158"/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158"/>
      <c r="T278" s="158"/>
      <c r="U278" s="158"/>
      <c r="V278" s="158"/>
      <c r="W278" s="158"/>
      <c r="X278" s="158"/>
      <c r="Y278" s="158"/>
      <c r="Z278" s="158"/>
      <c r="AA278" s="158"/>
      <c r="AB278" s="158"/>
      <c r="AC278" s="158"/>
      <c r="AD278" s="158"/>
      <c r="AE278" s="158"/>
      <c r="AF278" s="158"/>
      <c r="AG278" s="158"/>
      <c r="AH278" s="158"/>
      <c r="AI278" s="158"/>
      <c r="AJ278" s="158"/>
      <c r="AK278" s="158"/>
      <c r="AL278" s="158"/>
      <c r="AM278" s="158"/>
      <c r="AN278" s="158"/>
      <c r="AO278" s="158"/>
      <c r="AP278" s="158"/>
      <c r="AQ278" s="158"/>
      <c r="AR278" s="158"/>
      <c r="AS278" s="158"/>
      <c r="AT278" s="158"/>
      <c r="AU278" s="158"/>
      <c r="AV278" s="158"/>
      <c r="AW278" s="158"/>
      <c r="AX278" s="158"/>
      <c r="AY278" s="158"/>
      <c r="AZ278" s="158"/>
      <c r="BA278" s="158"/>
      <c r="BB278" s="158"/>
      <c r="BC278" s="158"/>
      <c r="BD278" s="158"/>
      <c r="BE278" s="158"/>
      <c r="BF278" s="158"/>
      <c r="BG278" s="158"/>
      <c r="BH278" s="158"/>
      <c r="BI278" s="158"/>
      <c r="BJ278" s="158"/>
      <c r="BK278" s="158"/>
      <c r="BL278" s="158"/>
      <c r="BM278" s="158"/>
      <c r="BN278" s="158"/>
      <c r="BO278" s="158"/>
      <c r="BP278" s="158"/>
      <c r="BQ278" s="158"/>
      <c r="BR278" s="158"/>
      <c r="BS278" s="158"/>
      <c r="BT278" s="158"/>
      <c r="BU278" s="158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</row>
    <row r="279" ht="12.75" customHeight="1">
      <c r="A279" s="1"/>
      <c r="B279" s="1"/>
      <c r="C279" s="158"/>
      <c r="D279" s="158"/>
      <c r="E279" s="158"/>
      <c r="F279" s="158"/>
      <c r="G279" s="158"/>
      <c r="H279" s="158"/>
      <c r="I279" s="158"/>
      <c r="J279" s="158"/>
      <c r="K279" s="158"/>
      <c r="L279" s="158"/>
      <c r="M279" s="158"/>
      <c r="N279" s="158"/>
      <c r="O279" s="158"/>
      <c r="P279" s="158"/>
      <c r="Q279" s="158"/>
      <c r="R279" s="158"/>
      <c r="S279" s="158"/>
      <c r="T279" s="158"/>
      <c r="U279" s="158"/>
      <c r="V279" s="158"/>
      <c r="W279" s="158"/>
      <c r="X279" s="158"/>
      <c r="Y279" s="158"/>
      <c r="Z279" s="158"/>
      <c r="AA279" s="158"/>
      <c r="AB279" s="158"/>
      <c r="AC279" s="158"/>
      <c r="AD279" s="158"/>
      <c r="AE279" s="158"/>
      <c r="AF279" s="158"/>
      <c r="AG279" s="158"/>
      <c r="AH279" s="158"/>
      <c r="AI279" s="158"/>
      <c r="AJ279" s="158"/>
      <c r="AK279" s="158"/>
      <c r="AL279" s="158"/>
      <c r="AM279" s="158"/>
      <c r="AN279" s="158"/>
      <c r="AO279" s="158"/>
      <c r="AP279" s="158"/>
      <c r="AQ279" s="158"/>
      <c r="AR279" s="158"/>
      <c r="AS279" s="158"/>
      <c r="AT279" s="158"/>
      <c r="AU279" s="158"/>
      <c r="AV279" s="158"/>
      <c r="AW279" s="158"/>
      <c r="AX279" s="158"/>
      <c r="AY279" s="158"/>
      <c r="AZ279" s="158"/>
      <c r="BA279" s="158"/>
      <c r="BB279" s="158"/>
      <c r="BC279" s="158"/>
      <c r="BD279" s="158"/>
      <c r="BE279" s="158"/>
      <c r="BF279" s="158"/>
      <c r="BG279" s="158"/>
      <c r="BH279" s="158"/>
      <c r="BI279" s="158"/>
      <c r="BJ279" s="158"/>
      <c r="BK279" s="158"/>
      <c r="BL279" s="158"/>
      <c r="BM279" s="158"/>
      <c r="BN279" s="158"/>
      <c r="BO279" s="158"/>
      <c r="BP279" s="158"/>
      <c r="BQ279" s="158"/>
      <c r="BR279" s="158"/>
      <c r="BS279" s="158"/>
      <c r="BT279" s="158"/>
      <c r="BU279" s="158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</row>
    <row r="280" ht="12.75" customHeight="1">
      <c r="A280" s="1"/>
      <c r="B280" s="1"/>
      <c r="C280" s="158"/>
      <c r="D280" s="158"/>
      <c r="E280" s="158"/>
      <c r="F280" s="158"/>
      <c r="G280" s="158"/>
      <c r="H280" s="158"/>
      <c r="I280" s="158"/>
      <c r="J280" s="158"/>
      <c r="K280" s="158"/>
      <c r="L280" s="158"/>
      <c r="M280" s="158"/>
      <c r="N280" s="158"/>
      <c r="O280" s="158"/>
      <c r="P280" s="158"/>
      <c r="Q280" s="158"/>
      <c r="R280" s="158"/>
      <c r="S280" s="158"/>
      <c r="T280" s="158"/>
      <c r="U280" s="158"/>
      <c r="V280" s="158"/>
      <c r="W280" s="158"/>
      <c r="X280" s="158"/>
      <c r="Y280" s="158"/>
      <c r="Z280" s="158"/>
      <c r="AA280" s="158"/>
      <c r="AB280" s="158"/>
      <c r="AC280" s="158"/>
      <c r="AD280" s="158"/>
      <c r="AE280" s="158"/>
      <c r="AF280" s="158"/>
      <c r="AG280" s="158"/>
      <c r="AH280" s="158"/>
      <c r="AI280" s="158"/>
      <c r="AJ280" s="158"/>
      <c r="AK280" s="158"/>
      <c r="AL280" s="158"/>
      <c r="AM280" s="158"/>
      <c r="AN280" s="158"/>
      <c r="AO280" s="158"/>
      <c r="AP280" s="158"/>
      <c r="AQ280" s="158"/>
      <c r="AR280" s="158"/>
      <c r="AS280" s="158"/>
      <c r="AT280" s="158"/>
      <c r="AU280" s="158"/>
      <c r="AV280" s="158"/>
      <c r="AW280" s="158"/>
      <c r="AX280" s="158"/>
      <c r="AY280" s="158"/>
      <c r="AZ280" s="158"/>
      <c r="BA280" s="158"/>
      <c r="BB280" s="158"/>
      <c r="BC280" s="158"/>
      <c r="BD280" s="158"/>
      <c r="BE280" s="158"/>
      <c r="BF280" s="158"/>
      <c r="BG280" s="158"/>
      <c r="BH280" s="158"/>
      <c r="BI280" s="158"/>
      <c r="BJ280" s="158"/>
      <c r="BK280" s="158"/>
      <c r="BL280" s="158"/>
      <c r="BM280" s="158"/>
      <c r="BN280" s="158"/>
      <c r="BO280" s="158"/>
      <c r="BP280" s="158"/>
      <c r="BQ280" s="158"/>
      <c r="BR280" s="158"/>
      <c r="BS280" s="158"/>
      <c r="BT280" s="158"/>
      <c r="BU280" s="158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</row>
    <row r="281" ht="12.75" customHeight="1">
      <c r="A281" s="1"/>
      <c r="B281" s="1"/>
      <c r="C281" s="158"/>
      <c r="D281" s="158"/>
      <c r="E281" s="158"/>
      <c r="F281" s="158"/>
      <c r="G281" s="158"/>
      <c r="H281" s="158"/>
      <c r="I281" s="158"/>
      <c r="J281" s="158"/>
      <c r="K281" s="158"/>
      <c r="L281" s="158"/>
      <c r="M281" s="158"/>
      <c r="N281" s="158"/>
      <c r="O281" s="158"/>
      <c r="P281" s="158"/>
      <c r="Q281" s="158"/>
      <c r="R281" s="158"/>
      <c r="S281" s="158"/>
      <c r="T281" s="158"/>
      <c r="U281" s="158"/>
      <c r="V281" s="158"/>
      <c r="W281" s="158"/>
      <c r="X281" s="158"/>
      <c r="Y281" s="158"/>
      <c r="Z281" s="158"/>
      <c r="AA281" s="158"/>
      <c r="AB281" s="158"/>
      <c r="AC281" s="158"/>
      <c r="AD281" s="158"/>
      <c r="AE281" s="158"/>
      <c r="AF281" s="158"/>
      <c r="AG281" s="158"/>
      <c r="AH281" s="158"/>
      <c r="AI281" s="158"/>
      <c r="AJ281" s="158"/>
      <c r="AK281" s="158"/>
      <c r="AL281" s="158"/>
      <c r="AM281" s="158"/>
      <c r="AN281" s="158"/>
      <c r="AO281" s="158"/>
      <c r="AP281" s="158"/>
      <c r="AQ281" s="158"/>
      <c r="AR281" s="158"/>
      <c r="AS281" s="158"/>
      <c r="AT281" s="158"/>
      <c r="AU281" s="158"/>
      <c r="AV281" s="158"/>
      <c r="AW281" s="158"/>
      <c r="AX281" s="158"/>
      <c r="AY281" s="158"/>
      <c r="AZ281" s="158"/>
      <c r="BA281" s="158"/>
      <c r="BB281" s="158"/>
      <c r="BC281" s="158"/>
      <c r="BD281" s="158"/>
      <c r="BE281" s="158"/>
      <c r="BF281" s="158"/>
      <c r="BG281" s="158"/>
      <c r="BH281" s="158"/>
      <c r="BI281" s="158"/>
      <c r="BJ281" s="158"/>
      <c r="BK281" s="158"/>
      <c r="BL281" s="158"/>
      <c r="BM281" s="158"/>
      <c r="BN281" s="158"/>
      <c r="BO281" s="158"/>
      <c r="BP281" s="158"/>
      <c r="BQ281" s="158"/>
      <c r="BR281" s="158"/>
      <c r="BS281" s="158"/>
      <c r="BT281" s="158"/>
      <c r="BU281" s="158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</row>
    <row r="282" ht="12.75" customHeight="1">
      <c r="A282" s="1"/>
      <c r="B282" s="1"/>
      <c r="C282" s="158"/>
      <c r="D282" s="158"/>
      <c r="E282" s="158"/>
      <c r="F282" s="158"/>
      <c r="G282" s="158"/>
      <c r="H282" s="158"/>
      <c r="I282" s="158"/>
      <c r="J282" s="158"/>
      <c r="K282" s="158"/>
      <c r="L282" s="158"/>
      <c r="M282" s="158"/>
      <c r="N282" s="158"/>
      <c r="O282" s="158"/>
      <c r="P282" s="158"/>
      <c r="Q282" s="158"/>
      <c r="R282" s="158"/>
      <c r="S282" s="158"/>
      <c r="T282" s="158"/>
      <c r="U282" s="158"/>
      <c r="V282" s="158"/>
      <c r="W282" s="158"/>
      <c r="X282" s="158"/>
      <c r="Y282" s="158"/>
      <c r="Z282" s="158"/>
      <c r="AA282" s="158"/>
      <c r="AB282" s="158"/>
      <c r="AC282" s="158"/>
      <c r="AD282" s="158"/>
      <c r="AE282" s="158"/>
      <c r="AF282" s="158"/>
      <c r="AG282" s="158"/>
      <c r="AH282" s="158"/>
      <c r="AI282" s="158"/>
      <c r="AJ282" s="158"/>
      <c r="AK282" s="158"/>
      <c r="AL282" s="158"/>
      <c r="AM282" s="158"/>
      <c r="AN282" s="158"/>
      <c r="AO282" s="158"/>
      <c r="AP282" s="158"/>
      <c r="AQ282" s="158"/>
      <c r="AR282" s="158"/>
      <c r="AS282" s="158"/>
      <c r="AT282" s="158"/>
      <c r="AU282" s="158"/>
      <c r="AV282" s="158"/>
      <c r="AW282" s="158"/>
      <c r="AX282" s="158"/>
      <c r="AY282" s="158"/>
      <c r="AZ282" s="158"/>
      <c r="BA282" s="158"/>
      <c r="BB282" s="158"/>
      <c r="BC282" s="158"/>
      <c r="BD282" s="158"/>
      <c r="BE282" s="158"/>
      <c r="BF282" s="158"/>
      <c r="BG282" s="158"/>
      <c r="BH282" s="158"/>
      <c r="BI282" s="158"/>
      <c r="BJ282" s="158"/>
      <c r="BK282" s="158"/>
      <c r="BL282" s="158"/>
      <c r="BM282" s="158"/>
      <c r="BN282" s="158"/>
      <c r="BO282" s="158"/>
      <c r="BP282" s="158"/>
      <c r="BQ282" s="158"/>
      <c r="BR282" s="158"/>
      <c r="BS282" s="158"/>
      <c r="BT282" s="158"/>
      <c r="BU282" s="158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</row>
    <row r="283" ht="12.75" customHeight="1">
      <c r="A283" s="1"/>
      <c r="B283" s="1"/>
      <c r="C283" s="158"/>
      <c r="D283" s="158"/>
      <c r="E283" s="158"/>
      <c r="F283" s="158"/>
      <c r="G283" s="158"/>
      <c r="H283" s="158"/>
      <c r="I283" s="158"/>
      <c r="J283" s="158"/>
      <c r="K283" s="158"/>
      <c r="L283" s="158"/>
      <c r="M283" s="158"/>
      <c r="N283" s="158"/>
      <c r="O283" s="158"/>
      <c r="P283" s="158"/>
      <c r="Q283" s="158"/>
      <c r="R283" s="158"/>
      <c r="S283" s="158"/>
      <c r="T283" s="158"/>
      <c r="U283" s="158"/>
      <c r="V283" s="158"/>
      <c r="W283" s="158"/>
      <c r="X283" s="158"/>
      <c r="Y283" s="158"/>
      <c r="Z283" s="158"/>
      <c r="AA283" s="158"/>
      <c r="AB283" s="158"/>
      <c r="AC283" s="158"/>
      <c r="AD283" s="158"/>
      <c r="AE283" s="158"/>
      <c r="AF283" s="158"/>
      <c r="AG283" s="158"/>
      <c r="AH283" s="158"/>
      <c r="AI283" s="158"/>
      <c r="AJ283" s="158"/>
      <c r="AK283" s="158"/>
      <c r="AL283" s="158"/>
      <c r="AM283" s="158"/>
      <c r="AN283" s="158"/>
      <c r="AO283" s="158"/>
      <c r="AP283" s="158"/>
      <c r="AQ283" s="158"/>
      <c r="AR283" s="158"/>
      <c r="AS283" s="158"/>
      <c r="AT283" s="158"/>
      <c r="AU283" s="158"/>
      <c r="AV283" s="158"/>
      <c r="AW283" s="158"/>
      <c r="AX283" s="158"/>
      <c r="AY283" s="158"/>
      <c r="AZ283" s="158"/>
      <c r="BA283" s="158"/>
      <c r="BB283" s="158"/>
      <c r="BC283" s="158"/>
      <c r="BD283" s="158"/>
      <c r="BE283" s="158"/>
      <c r="BF283" s="158"/>
      <c r="BG283" s="158"/>
      <c r="BH283" s="158"/>
      <c r="BI283" s="158"/>
      <c r="BJ283" s="158"/>
      <c r="BK283" s="158"/>
      <c r="BL283" s="158"/>
      <c r="BM283" s="158"/>
      <c r="BN283" s="158"/>
      <c r="BO283" s="158"/>
      <c r="BP283" s="158"/>
      <c r="BQ283" s="158"/>
      <c r="BR283" s="158"/>
      <c r="BS283" s="158"/>
      <c r="BT283" s="158"/>
      <c r="BU283" s="158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</row>
    <row r="284" ht="12.75" customHeight="1">
      <c r="A284" s="1"/>
      <c r="B284" s="1"/>
      <c r="C284" s="158"/>
      <c r="D284" s="158"/>
      <c r="E284" s="158"/>
      <c r="F284" s="158"/>
      <c r="G284" s="158"/>
      <c r="H284" s="158"/>
      <c r="I284" s="158"/>
      <c r="J284" s="158"/>
      <c r="K284" s="158"/>
      <c r="L284" s="158"/>
      <c r="M284" s="158"/>
      <c r="N284" s="158"/>
      <c r="O284" s="158"/>
      <c r="P284" s="158"/>
      <c r="Q284" s="158"/>
      <c r="R284" s="158"/>
      <c r="S284" s="158"/>
      <c r="T284" s="158"/>
      <c r="U284" s="158"/>
      <c r="V284" s="158"/>
      <c r="W284" s="158"/>
      <c r="X284" s="158"/>
      <c r="Y284" s="158"/>
      <c r="Z284" s="158"/>
      <c r="AA284" s="158"/>
      <c r="AB284" s="158"/>
      <c r="AC284" s="158"/>
      <c r="AD284" s="158"/>
      <c r="AE284" s="158"/>
      <c r="AF284" s="158"/>
      <c r="AG284" s="158"/>
      <c r="AH284" s="158"/>
      <c r="AI284" s="158"/>
      <c r="AJ284" s="158"/>
      <c r="AK284" s="158"/>
      <c r="AL284" s="158"/>
      <c r="AM284" s="158"/>
      <c r="AN284" s="158"/>
      <c r="AO284" s="158"/>
      <c r="AP284" s="158"/>
      <c r="AQ284" s="158"/>
      <c r="AR284" s="158"/>
      <c r="AS284" s="158"/>
      <c r="AT284" s="158"/>
      <c r="AU284" s="158"/>
      <c r="AV284" s="158"/>
      <c r="AW284" s="158"/>
      <c r="AX284" s="158"/>
      <c r="AY284" s="158"/>
      <c r="AZ284" s="158"/>
      <c r="BA284" s="158"/>
      <c r="BB284" s="158"/>
      <c r="BC284" s="158"/>
      <c r="BD284" s="158"/>
      <c r="BE284" s="158"/>
      <c r="BF284" s="158"/>
      <c r="BG284" s="158"/>
      <c r="BH284" s="158"/>
      <c r="BI284" s="158"/>
      <c r="BJ284" s="158"/>
      <c r="BK284" s="158"/>
      <c r="BL284" s="158"/>
      <c r="BM284" s="158"/>
      <c r="BN284" s="158"/>
      <c r="BO284" s="158"/>
      <c r="BP284" s="158"/>
      <c r="BQ284" s="158"/>
      <c r="BR284" s="158"/>
      <c r="BS284" s="158"/>
      <c r="BT284" s="158"/>
      <c r="BU284" s="158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</row>
    <row r="285" ht="12.75" customHeight="1">
      <c r="A285" s="1"/>
      <c r="B285" s="1"/>
      <c r="C285" s="158"/>
      <c r="D285" s="158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158"/>
      <c r="T285" s="158"/>
      <c r="U285" s="158"/>
      <c r="V285" s="158"/>
      <c r="W285" s="158"/>
      <c r="X285" s="158"/>
      <c r="Y285" s="158"/>
      <c r="Z285" s="158"/>
      <c r="AA285" s="158"/>
      <c r="AB285" s="158"/>
      <c r="AC285" s="158"/>
      <c r="AD285" s="158"/>
      <c r="AE285" s="158"/>
      <c r="AF285" s="158"/>
      <c r="AG285" s="158"/>
      <c r="AH285" s="158"/>
      <c r="AI285" s="158"/>
      <c r="AJ285" s="158"/>
      <c r="AK285" s="158"/>
      <c r="AL285" s="158"/>
      <c r="AM285" s="158"/>
      <c r="AN285" s="158"/>
      <c r="AO285" s="158"/>
      <c r="AP285" s="158"/>
      <c r="AQ285" s="158"/>
      <c r="AR285" s="158"/>
      <c r="AS285" s="158"/>
      <c r="AT285" s="158"/>
      <c r="AU285" s="158"/>
      <c r="AV285" s="158"/>
      <c r="AW285" s="158"/>
      <c r="AX285" s="158"/>
      <c r="AY285" s="158"/>
      <c r="AZ285" s="158"/>
      <c r="BA285" s="158"/>
      <c r="BB285" s="158"/>
      <c r="BC285" s="158"/>
      <c r="BD285" s="158"/>
      <c r="BE285" s="158"/>
      <c r="BF285" s="158"/>
      <c r="BG285" s="158"/>
      <c r="BH285" s="158"/>
      <c r="BI285" s="158"/>
      <c r="BJ285" s="158"/>
      <c r="BK285" s="158"/>
      <c r="BL285" s="158"/>
      <c r="BM285" s="158"/>
      <c r="BN285" s="158"/>
      <c r="BO285" s="158"/>
      <c r="BP285" s="158"/>
      <c r="BQ285" s="158"/>
      <c r="BR285" s="158"/>
      <c r="BS285" s="158"/>
      <c r="BT285" s="158"/>
      <c r="BU285" s="158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</row>
    <row r="286" ht="12.75" customHeight="1">
      <c r="A286" s="1"/>
      <c r="B286" s="1"/>
      <c r="C286" s="158"/>
      <c r="D286" s="158"/>
      <c r="E286" s="158"/>
      <c r="F286" s="158"/>
      <c r="G286" s="158"/>
      <c r="H286" s="158"/>
      <c r="I286" s="158"/>
      <c r="J286" s="158"/>
      <c r="K286" s="158"/>
      <c r="L286" s="158"/>
      <c r="M286" s="158"/>
      <c r="N286" s="158"/>
      <c r="O286" s="158"/>
      <c r="P286" s="158"/>
      <c r="Q286" s="158"/>
      <c r="R286" s="158"/>
      <c r="S286" s="158"/>
      <c r="T286" s="158"/>
      <c r="U286" s="158"/>
      <c r="V286" s="158"/>
      <c r="W286" s="158"/>
      <c r="X286" s="158"/>
      <c r="Y286" s="158"/>
      <c r="Z286" s="158"/>
      <c r="AA286" s="158"/>
      <c r="AB286" s="158"/>
      <c r="AC286" s="158"/>
      <c r="AD286" s="158"/>
      <c r="AE286" s="158"/>
      <c r="AF286" s="158"/>
      <c r="AG286" s="158"/>
      <c r="AH286" s="158"/>
      <c r="AI286" s="158"/>
      <c r="AJ286" s="158"/>
      <c r="AK286" s="158"/>
      <c r="AL286" s="158"/>
      <c r="AM286" s="158"/>
      <c r="AN286" s="158"/>
      <c r="AO286" s="158"/>
      <c r="AP286" s="158"/>
      <c r="AQ286" s="158"/>
      <c r="AR286" s="158"/>
      <c r="AS286" s="158"/>
      <c r="AT286" s="158"/>
      <c r="AU286" s="158"/>
      <c r="AV286" s="158"/>
      <c r="AW286" s="158"/>
      <c r="AX286" s="158"/>
      <c r="AY286" s="158"/>
      <c r="AZ286" s="158"/>
      <c r="BA286" s="158"/>
      <c r="BB286" s="158"/>
      <c r="BC286" s="158"/>
      <c r="BD286" s="158"/>
      <c r="BE286" s="158"/>
      <c r="BF286" s="158"/>
      <c r="BG286" s="158"/>
      <c r="BH286" s="158"/>
      <c r="BI286" s="158"/>
      <c r="BJ286" s="158"/>
      <c r="BK286" s="158"/>
      <c r="BL286" s="158"/>
      <c r="BM286" s="158"/>
      <c r="BN286" s="158"/>
      <c r="BO286" s="158"/>
      <c r="BP286" s="158"/>
      <c r="BQ286" s="158"/>
      <c r="BR286" s="158"/>
      <c r="BS286" s="158"/>
      <c r="BT286" s="158"/>
      <c r="BU286" s="158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</row>
    <row r="287" ht="12.75" customHeight="1">
      <c r="A287" s="1"/>
      <c r="B287" s="1"/>
      <c r="C287" s="158"/>
      <c r="D287" s="158"/>
      <c r="E287" s="158"/>
      <c r="F287" s="158"/>
      <c r="G287" s="158"/>
      <c r="H287" s="158"/>
      <c r="I287" s="158"/>
      <c r="J287" s="158"/>
      <c r="K287" s="158"/>
      <c r="L287" s="158"/>
      <c r="M287" s="158"/>
      <c r="N287" s="158"/>
      <c r="O287" s="158"/>
      <c r="P287" s="158"/>
      <c r="Q287" s="158"/>
      <c r="R287" s="158"/>
      <c r="S287" s="158"/>
      <c r="T287" s="158"/>
      <c r="U287" s="158"/>
      <c r="V287" s="158"/>
      <c r="W287" s="158"/>
      <c r="X287" s="158"/>
      <c r="Y287" s="158"/>
      <c r="Z287" s="158"/>
      <c r="AA287" s="158"/>
      <c r="AB287" s="158"/>
      <c r="AC287" s="158"/>
      <c r="AD287" s="158"/>
      <c r="AE287" s="158"/>
      <c r="AF287" s="158"/>
      <c r="AG287" s="158"/>
      <c r="AH287" s="158"/>
      <c r="AI287" s="158"/>
      <c r="AJ287" s="158"/>
      <c r="AK287" s="158"/>
      <c r="AL287" s="158"/>
      <c r="AM287" s="158"/>
      <c r="AN287" s="158"/>
      <c r="AO287" s="158"/>
      <c r="AP287" s="158"/>
      <c r="AQ287" s="158"/>
      <c r="AR287" s="158"/>
      <c r="AS287" s="158"/>
      <c r="AT287" s="158"/>
      <c r="AU287" s="158"/>
      <c r="AV287" s="158"/>
      <c r="AW287" s="158"/>
      <c r="AX287" s="158"/>
      <c r="AY287" s="158"/>
      <c r="AZ287" s="158"/>
      <c r="BA287" s="158"/>
      <c r="BB287" s="158"/>
      <c r="BC287" s="158"/>
      <c r="BD287" s="158"/>
      <c r="BE287" s="158"/>
      <c r="BF287" s="158"/>
      <c r="BG287" s="158"/>
      <c r="BH287" s="158"/>
      <c r="BI287" s="158"/>
      <c r="BJ287" s="158"/>
      <c r="BK287" s="158"/>
      <c r="BL287" s="158"/>
      <c r="BM287" s="158"/>
      <c r="BN287" s="158"/>
      <c r="BO287" s="158"/>
      <c r="BP287" s="158"/>
      <c r="BQ287" s="158"/>
      <c r="BR287" s="158"/>
      <c r="BS287" s="158"/>
      <c r="BT287" s="158"/>
      <c r="BU287" s="158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</row>
    <row r="288" ht="12.75" customHeight="1">
      <c r="A288" s="1"/>
      <c r="B288" s="1"/>
      <c r="C288" s="158"/>
      <c r="D288" s="158"/>
      <c r="E288" s="158"/>
      <c r="F288" s="158"/>
      <c r="G288" s="158"/>
      <c r="H288" s="158"/>
      <c r="I288" s="158"/>
      <c r="J288" s="158"/>
      <c r="K288" s="158"/>
      <c r="L288" s="158"/>
      <c r="M288" s="158"/>
      <c r="N288" s="158"/>
      <c r="O288" s="158"/>
      <c r="P288" s="158"/>
      <c r="Q288" s="158"/>
      <c r="R288" s="158"/>
      <c r="S288" s="158"/>
      <c r="T288" s="158"/>
      <c r="U288" s="158"/>
      <c r="V288" s="158"/>
      <c r="W288" s="158"/>
      <c r="X288" s="158"/>
      <c r="Y288" s="158"/>
      <c r="Z288" s="158"/>
      <c r="AA288" s="158"/>
      <c r="AB288" s="158"/>
      <c r="AC288" s="158"/>
      <c r="AD288" s="158"/>
      <c r="AE288" s="158"/>
      <c r="AF288" s="158"/>
      <c r="AG288" s="158"/>
      <c r="AH288" s="158"/>
      <c r="AI288" s="158"/>
      <c r="AJ288" s="158"/>
      <c r="AK288" s="158"/>
      <c r="AL288" s="158"/>
      <c r="AM288" s="158"/>
      <c r="AN288" s="158"/>
      <c r="AO288" s="158"/>
      <c r="AP288" s="158"/>
      <c r="AQ288" s="158"/>
      <c r="AR288" s="158"/>
      <c r="AS288" s="158"/>
      <c r="AT288" s="158"/>
      <c r="AU288" s="158"/>
      <c r="AV288" s="158"/>
      <c r="AW288" s="158"/>
      <c r="AX288" s="158"/>
      <c r="AY288" s="158"/>
      <c r="AZ288" s="158"/>
      <c r="BA288" s="158"/>
      <c r="BB288" s="158"/>
      <c r="BC288" s="158"/>
      <c r="BD288" s="158"/>
      <c r="BE288" s="158"/>
      <c r="BF288" s="158"/>
      <c r="BG288" s="158"/>
      <c r="BH288" s="158"/>
      <c r="BI288" s="158"/>
      <c r="BJ288" s="158"/>
      <c r="BK288" s="158"/>
      <c r="BL288" s="158"/>
      <c r="BM288" s="158"/>
      <c r="BN288" s="158"/>
      <c r="BO288" s="158"/>
      <c r="BP288" s="158"/>
      <c r="BQ288" s="158"/>
      <c r="BR288" s="158"/>
      <c r="BS288" s="158"/>
      <c r="BT288" s="158"/>
      <c r="BU288" s="158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</row>
    <row r="289" ht="12.75" customHeight="1">
      <c r="A289" s="1"/>
      <c r="B289" s="1"/>
      <c r="C289" s="158"/>
      <c r="D289" s="158"/>
      <c r="E289" s="158"/>
      <c r="F289" s="158"/>
      <c r="G289" s="158"/>
      <c r="H289" s="158"/>
      <c r="I289" s="158"/>
      <c r="J289" s="158"/>
      <c r="K289" s="158"/>
      <c r="L289" s="158"/>
      <c r="M289" s="158"/>
      <c r="N289" s="158"/>
      <c r="O289" s="158"/>
      <c r="P289" s="158"/>
      <c r="Q289" s="158"/>
      <c r="R289" s="158"/>
      <c r="S289" s="158"/>
      <c r="T289" s="158"/>
      <c r="U289" s="158"/>
      <c r="V289" s="158"/>
      <c r="W289" s="158"/>
      <c r="X289" s="158"/>
      <c r="Y289" s="158"/>
      <c r="Z289" s="158"/>
      <c r="AA289" s="158"/>
      <c r="AB289" s="158"/>
      <c r="AC289" s="158"/>
      <c r="AD289" s="158"/>
      <c r="AE289" s="158"/>
      <c r="AF289" s="158"/>
      <c r="AG289" s="158"/>
      <c r="AH289" s="158"/>
      <c r="AI289" s="158"/>
      <c r="AJ289" s="158"/>
      <c r="AK289" s="158"/>
      <c r="AL289" s="158"/>
      <c r="AM289" s="158"/>
      <c r="AN289" s="158"/>
      <c r="AO289" s="158"/>
      <c r="AP289" s="158"/>
      <c r="AQ289" s="158"/>
      <c r="AR289" s="158"/>
      <c r="AS289" s="158"/>
      <c r="AT289" s="158"/>
      <c r="AU289" s="158"/>
      <c r="AV289" s="158"/>
      <c r="AW289" s="158"/>
      <c r="AX289" s="158"/>
      <c r="AY289" s="158"/>
      <c r="AZ289" s="158"/>
      <c r="BA289" s="158"/>
      <c r="BB289" s="158"/>
      <c r="BC289" s="158"/>
      <c r="BD289" s="158"/>
      <c r="BE289" s="158"/>
      <c r="BF289" s="158"/>
      <c r="BG289" s="158"/>
      <c r="BH289" s="158"/>
      <c r="BI289" s="158"/>
      <c r="BJ289" s="158"/>
      <c r="BK289" s="158"/>
      <c r="BL289" s="158"/>
      <c r="BM289" s="158"/>
      <c r="BN289" s="158"/>
      <c r="BO289" s="158"/>
      <c r="BP289" s="158"/>
      <c r="BQ289" s="158"/>
      <c r="BR289" s="158"/>
      <c r="BS289" s="158"/>
      <c r="BT289" s="158"/>
      <c r="BU289" s="158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</row>
    <row r="290" ht="12.75" customHeight="1">
      <c r="A290" s="1"/>
      <c r="B290" s="1"/>
      <c r="C290" s="158"/>
      <c r="D290" s="158"/>
      <c r="E290" s="158"/>
      <c r="F290" s="158"/>
      <c r="G290" s="158"/>
      <c r="H290" s="158"/>
      <c r="I290" s="158"/>
      <c r="J290" s="158"/>
      <c r="K290" s="158"/>
      <c r="L290" s="158"/>
      <c r="M290" s="158"/>
      <c r="N290" s="158"/>
      <c r="O290" s="158"/>
      <c r="P290" s="158"/>
      <c r="Q290" s="158"/>
      <c r="R290" s="158"/>
      <c r="S290" s="158"/>
      <c r="T290" s="158"/>
      <c r="U290" s="158"/>
      <c r="V290" s="158"/>
      <c r="W290" s="158"/>
      <c r="X290" s="158"/>
      <c r="Y290" s="158"/>
      <c r="Z290" s="158"/>
      <c r="AA290" s="158"/>
      <c r="AB290" s="158"/>
      <c r="AC290" s="158"/>
      <c r="AD290" s="158"/>
      <c r="AE290" s="158"/>
      <c r="AF290" s="158"/>
      <c r="AG290" s="158"/>
      <c r="AH290" s="158"/>
      <c r="AI290" s="158"/>
      <c r="AJ290" s="158"/>
      <c r="AK290" s="158"/>
      <c r="AL290" s="158"/>
      <c r="AM290" s="158"/>
      <c r="AN290" s="158"/>
      <c r="AO290" s="158"/>
      <c r="AP290" s="158"/>
      <c r="AQ290" s="158"/>
      <c r="AR290" s="158"/>
      <c r="AS290" s="158"/>
      <c r="AT290" s="158"/>
      <c r="AU290" s="158"/>
      <c r="AV290" s="158"/>
      <c r="AW290" s="158"/>
      <c r="AX290" s="158"/>
      <c r="AY290" s="158"/>
      <c r="AZ290" s="158"/>
      <c r="BA290" s="158"/>
      <c r="BB290" s="158"/>
      <c r="BC290" s="158"/>
      <c r="BD290" s="158"/>
      <c r="BE290" s="158"/>
      <c r="BF290" s="158"/>
      <c r="BG290" s="158"/>
      <c r="BH290" s="158"/>
      <c r="BI290" s="158"/>
      <c r="BJ290" s="158"/>
      <c r="BK290" s="158"/>
      <c r="BL290" s="158"/>
      <c r="BM290" s="158"/>
      <c r="BN290" s="158"/>
      <c r="BO290" s="158"/>
      <c r="BP290" s="158"/>
      <c r="BQ290" s="158"/>
      <c r="BR290" s="158"/>
      <c r="BS290" s="158"/>
      <c r="BT290" s="158"/>
      <c r="BU290" s="158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</row>
    <row r="291" ht="12.75" customHeight="1">
      <c r="A291" s="1"/>
      <c r="B291" s="1"/>
      <c r="C291" s="158"/>
      <c r="D291" s="158"/>
      <c r="E291" s="158"/>
      <c r="F291" s="158"/>
      <c r="G291" s="158"/>
      <c r="H291" s="158"/>
      <c r="I291" s="158"/>
      <c r="J291" s="158"/>
      <c r="K291" s="158"/>
      <c r="L291" s="158"/>
      <c r="M291" s="158"/>
      <c r="N291" s="158"/>
      <c r="O291" s="158"/>
      <c r="P291" s="158"/>
      <c r="Q291" s="158"/>
      <c r="R291" s="158"/>
      <c r="S291" s="158"/>
      <c r="T291" s="158"/>
      <c r="U291" s="158"/>
      <c r="V291" s="158"/>
      <c r="W291" s="158"/>
      <c r="X291" s="158"/>
      <c r="Y291" s="158"/>
      <c r="Z291" s="158"/>
      <c r="AA291" s="158"/>
      <c r="AB291" s="158"/>
      <c r="AC291" s="158"/>
      <c r="AD291" s="158"/>
      <c r="AE291" s="158"/>
      <c r="AF291" s="158"/>
      <c r="AG291" s="158"/>
      <c r="AH291" s="158"/>
      <c r="AI291" s="158"/>
      <c r="AJ291" s="158"/>
      <c r="AK291" s="158"/>
      <c r="AL291" s="158"/>
      <c r="AM291" s="158"/>
      <c r="AN291" s="158"/>
      <c r="AO291" s="158"/>
      <c r="AP291" s="158"/>
      <c r="AQ291" s="158"/>
      <c r="AR291" s="158"/>
      <c r="AS291" s="158"/>
      <c r="AT291" s="158"/>
      <c r="AU291" s="158"/>
      <c r="AV291" s="158"/>
      <c r="AW291" s="158"/>
      <c r="AX291" s="158"/>
      <c r="AY291" s="158"/>
      <c r="AZ291" s="158"/>
      <c r="BA291" s="158"/>
      <c r="BB291" s="158"/>
      <c r="BC291" s="158"/>
      <c r="BD291" s="158"/>
      <c r="BE291" s="158"/>
      <c r="BF291" s="158"/>
      <c r="BG291" s="158"/>
      <c r="BH291" s="158"/>
      <c r="BI291" s="158"/>
      <c r="BJ291" s="158"/>
      <c r="BK291" s="158"/>
      <c r="BL291" s="158"/>
      <c r="BM291" s="158"/>
      <c r="BN291" s="158"/>
      <c r="BO291" s="158"/>
      <c r="BP291" s="158"/>
      <c r="BQ291" s="158"/>
      <c r="BR291" s="158"/>
      <c r="BS291" s="158"/>
      <c r="BT291" s="158"/>
      <c r="BU291" s="158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</row>
    <row r="292" ht="12.75" customHeight="1">
      <c r="A292" s="1"/>
      <c r="B292" s="1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158"/>
      <c r="T292" s="158"/>
      <c r="U292" s="158"/>
      <c r="V292" s="158"/>
      <c r="W292" s="158"/>
      <c r="X292" s="158"/>
      <c r="Y292" s="158"/>
      <c r="Z292" s="158"/>
      <c r="AA292" s="158"/>
      <c r="AB292" s="158"/>
      <c r="AC292" s="158"/>
      <c r="AD292" s="158"/>
      <c r="AE292" s="158"/>
      <c r="AF292" s="158"/>
      <c r="AG292" s="158"/>
      <c r="AH292" s="158"/>
      <c r="AI292" s="158"/>
      <c r="AJ292" s="158"/>
      <c r="AK292" s="158"/>
      <c r="AL292" s="158"/>
      <c r="AM292" s="158"/>
      <c r="AN292" s="158"/>
      <c r="AO292" s="158"/>
      <c r="AP292" s="158"/>
      <c r="AQ292" s="158"/>
      <c r="AR292" s="158"/>
      <c r="AS292" s="158"/>
      <c r="AT292" s="158"/>
      <c r="AU292" s="158"/>
      <c r="AV292" s="158"/>
      <c r="AW292" s="158"/>
      <c r="AX292" s="158"/>
      <c r="AY292" s="158"/>
      <c r="AZ292" s="158"/>
      <c r="BA292" s="158"/>
      <c r="BB292" s="158"/>
      <c r="BC292" s="158"/>
      <c r="BD292" s="158"/>
      <c r="BE292" s="158"/>
      <c r="BF292" s="158"/>
      <c r="BG292" s="158"/>
      <c r="BH292" s="158"/>
      <c r="BI292" s="158"/>
      <c r="BJ292" s="158"/>
      <c r="BK292" s="158"/>
      <c r="BL292" s="158"/>
      <c r="BM292" s="158"/>
      <c r="BN292" s="158"/>
      <c r="BO292" s="158"/>
      <c r="BP292" s="158"/>
      <c r="BQ292" s="158"/>
      <c r="BR292" s="158"/>
      <c r="BS292" s="158"/>
      <c r="BT292" s="158"/>
      <c r="BU292" s="158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</row>
    <row r="293" ht="12.75" customHeight="1">
      <c r="A293" s="1"/>
      <c r="B293" s="1"/>
      <c r="C293" s="158"/>
      <c r="D293" s="158"/>
      <c r="E293" s="158"/>
      <c r="F293" s="158"/>
      <c r="G293" s="158"/>
      <c r="H293" s="158"/>
      <c r="I293" s="158"/>
      <c r="J293" s="158"/>
      <c r="K293" s="158"/>
      <c r="L293" s="158"/>
      <c r="M293" s="158"/>
      <c r="N293" s="158"/>
      <c r="O293" s="158"/>
      <c r="P293" s="158"/>
      <c r="Q293" s="158"/>
      <c r="R293" s="158"/>
      <c r="S293" s="158"/>
      <c r="T293" s="158"/>
      <c r="U293" s="158"/>
      <c r="V293" s="158"/>
      <c r="W293" s="158"/>
      <c r="X293" s="158"/>
      <c r="Y293" s="158"/>
      <c r="Z293" s="158"/>
      <c r="AA293" s="158"/>
      <c r="AB293" s="158"/>
      <c r="AC293" s="158"/>
      <c r="AD293" s="158"/>
      <c r="AE293" s="158"/>
      <c r="AF293" s="158"/>
      <c r="AG293" s="158"/>
      <c r="AH293" s="158"/>
      <c r="AI293" s="158"/>
      <c r="AJ293" s="158"/>
      <c r="AK293" s="158"/>
      <c r="AL293" s="158"/>
      <c r="AM293" s="158"/>
      <c r="AN293" s="158"/>
      <c r="AO293" s="158"/>
      <c r="AP293" s="158"/>
      <c r="AQ293" s="158"/>
      <c r="AR293" s="158"/>
      <c r="AS293" s="158"/>
      <c r="AT293" s="158"/>
      <c r="AU293" s="158"/>
      <c r="AV293" s="158"/>
      <c r="AW293" s="158"/>
      <c r="AX293" s="158"/>
      <c r="AY293" s="158"/>
      <c r="AZ293" s="158"/>
      <c r="BA293" s="158"/>
      <c r="BB293" s="158"/>
      <c r="BC293" s="158"/>
      <c r="BD293" s="158"/>
      <c r="BE293" s="158"/>
      <c r="BF293" s="158"/>
      <c r="BG293" s="158"/>
      <c r="BH293" s="158"/>
      <c r="BI293" s="158"/>
      <c r="BJ293" s="158"/>
      <c r="BK293" s="158"/>
      <c r="BL293" s="158"/>
      <c r="BM293" s="158"/>
      <c r="BN293" s="158"/>
      <c r="BO293" s="158"/>
      <c r="BP293" s="158"/>
      <c r="BQ293" s="158"/>
      <c r="BR293" s="158"/>
      <c r="BS293" s="158"/>
      <c r="BT293" s="158"/>
      <c r="BU293" s="158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</row>
    <row r="294" ht="12.75" customHeight="1">
      <c r="A294" s="1"/>
      <c r="B294" s="1"/>
      <c r="C294" s="158"/>
      <c r="D294" s="158"/>
      <c r="E294" s="158"/>
      <c r="F294" s="158"/>
      <c r="G294" s="158"/>
      <c r="H294" s="158"/>
      <c r="I294" s="158"/>
      <c r="J294" s="158"/>
      <c r="K294" s="158"/>
      <c r="L294" s="158"/>
      <c r="M294" s="158"/>
      <c r="N294" s="158"/>
      <c r="O294" s="158"/>
      <c r="P294" s="158"/>
      <c r="Q294" s="158"/>
      <c r="R294" s="158"/>
      <c r="S294" s="158"/>
      <c r="T294" s="158"/>
      <c r="U294" s="158"/>
      <c r="V294" s="158"/>
      <c r="W294" s="158"/>
      <c r="X294" s="158"/>
      <c r="Y294" s="158"/>
      <c r="Z294" s="158"/>
      <c r="AA294" s="158"/>
      <c r="AB294" s="158"/>
      <c r="AC294" s="158"/>
      <c r="AD294" s="158"/>
      <c r="AE294" s="158"/>
      <c r="AF294" s="158"/>
      <c r="AG294" s="158"/>
      <c r="AH294" s="158"/>
      <c r="AI294" s="158"/>
      <c r="AJ294" s="158"/>
      <c r="AK294" s="158"/>
      <c r="AL294" s="158"/>
      <c r="AM294" s="158"/>
      <c r="AN294" s="158"/>
      <c r="AO294" s="158"/>
      <c r="AP294" s="158"/>
      <c r="AQ294" s="158"/>
      <c r="AR294" s="158"/>
      <c r="AS294" s="158"/>
      <c r="AT294" s="158"/>
      <c r="AU294" s="158"/>
      <c r="AV294" s="158"/>
      <c r="AW294" s="158"/>
      <c r="AX294" s="158"/>
      <c r="AY294" s="158"/>
      <c r="AZ294" s="158"/>
      <c r="BA294" s="158"/>
      <c r="BB294" s="158"/>
      <c r="BC294" s="158"/>
      <c r="BD294" s="158"/>
      <c r="BE294" s="158"/>
      <c r="BF294" s="158"/>
      <c r="BG294" s="158"/>
      <c r="BH294" s="158"/>
      <c r="BI294" s="158"/>
      <c r="BJ294" s="158"/>
      <c r="BK294" s="158"/>
      <c r="BL294" s="158"/>
      <c r="BM294" s="158"/>
      <c r="BN294" s="158"/>
      <c r="BO294" s="158"/>
      <c r="BP294" s="158"/>
      <c r="BQ294" s="158"/>
      <c r="BR294" s="158"/>
      <c r="BS294" s="158"/>
      <c r="BT294" s="158"/>
      <c r="BU294" s="158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</row>
    <row r="295" ht="12.75" customHeight="1">
      <c r="A295" s="1"/>
      <c r="B295" s="1"/>
      <c r="C295" s="158"/>
      <c r="D295" s="158"/>
      <c r="E295" s="158"/>
      <c r="F295" s="158"/>
      <c r="G295" s="158"/>
      <c r="H295" s="158"/>
      <c r="I295" s="158"/>
      <c r="J295" s="158"/>
      <c r="K295" s="158"/>
      <c r="L295" s="158"/>
      <c r="M295" s="158"/>
      <c r="N295" s="158"/>
      <c r="O295" s="158"/>
      <c r="P295" s="158"/>
      <c r="Q295" s="158"/>
      <c r="R295" s="158"/>
      <c r="S295" s="158"/>
      <c r="T295" s="158"/>
      <c r="U295" s="158"/>
      <c r="V295" s="158"/>
      <c r="W295" s="158"/>
      <c r="X295" s="158"/>
      <c r="Y295" s="158"/>
      <c r="Z295" s="158"/>
      <c r="AA295" s="158"/>
      <c r="AB295" s="158"/>
      <c r="AC295" s="158"/>
      <c r="AD295" s="158"/>
      <c r="AE295" s="158"/>
      <c r="AF295" s="158"/>
      <c r="AG295" s="158"/>
      <c r="AH295" s="158"/>
      <c r="AI295" s="158"/>
      <c r="AJ295" s="158"/>
      <c r="AK295" s="158"/>
      <c r="AL295" s="158"/>
      <c r="AM295" s="158"/>
      <c r="AN295" s="158"/>
      <c r="AO295" s="158"/>
      <c r="AP295" s="158"/>
      <c r="AQ295" s="158"/>
      <c r="AR295" s="158"/>
      <c r="AS295" s="158"/>
      <c r="AT295" s="158"/>
      <c r="AU295" s="158"/>
      <c r="AV295" s="158"/>
      <c r="AW295" s="158"/>
      <c r="AX295" s="158"/>
      <c r="AY295" s="158"/>
      <c r="AZ295" s="158"/>
      <c r="BA295" s="158"/>
      <c r="BB295" s="158"/>
      <c r="BC295" s="158"/>
      <c r="BD295" s="158"/>
      <c r="BE295" s="158"/>
      <c r="BF295" s="158"/>
      <c r="BG295" s="158"/>
      <c r="BH295" s="158"/>
      <c r="BI295" s="158"/>
      <c r="BJ295" s="158"/>
      <c r="BK295" s="158"/>
      <c r="BL295" s="158"/>
      <c r="BM295" s="158"/>
      <c r="BN295" s="158"/>
      <c r="BO295" s="158"/>
      <c r="BP295" s="158"/>
      <c r="BQ295" s="158"/>
      <c r="BR295" s="158"/>
      <c r="BS295" s="158"/>
      <c r="BT295" s="158"/>
      <c r="BU295" s="158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</row>
    <row r="296" ht="12.75" customHeight="1">
      <c r="A296" s="1"/>
      <c r="B296" s="1"/>
      <c r="C296" s="158"/>
      <c r="D296" s="158"/>
      <c r="E296" s="158"/>
      <c r="F296" s="158"/>
      <c r="G296" s="158"/>
      <c r="H296" s="158"/>
      <c r="I296" s="158"/>
      <c r="J296" s="158"/>
      <c r="K296" s="158"/>
      <c r="L296" s="158"/>
      <c r="M296" s="158"/>
      <c r="N296" s="158"/>
      <c r="O296" s="158"/>
      <c r="P296" s="158"/>
      <c r="Q296" s="158"/>
      <c r="R296" s="158"/>
      <c r="S296" s="158"/>
      <c r="T296" s="158"/>
      <c r="U296" s="158"/>
      <c r="V296" s="158"/>
      <c r="W296" s="158"/>
      <c r="X296" s="158"/>
      <c r="Y296" s="158"/>
      <c r="Z296" s="158"/>
      <c r="AA296" s="158"/>
      <c r="AB296" s="158"/>
      <c r="AC296" s="158"/>
      <c r="AD296" s="158"/>
      <c r="AE296" s="158"/>
      <c r="AF296" s="158"/>
      <c r="AG296" s="158"/>
      <c r="AH296" s="158"/>
      <c r="AI296" s="158"/>
      <c r="AJ296" s="158"/>
      <c r="AK296" s="158"/>
      <c r="AL296" s="158"/>
      <c r="AM296" s="158"/>
      <c r="AN296" s="158"/>
      <c r="AO296" s="158"/>
      <c r="AP296" s="158"/>
      <c r="AQ296" s="158"/>
      <c r="AR296" s="158"/>
      <c r="AS296" s="158"/>
      <c r="AT296" s="158"/>
      <c r="AU296" s="158"/>
      <c r="AV296" s="158"/>
      <c r="AW296" s="158"/>
      <c r="AX296" s="158"/>
      <c r="AY296" s="158"/>
      <c r="AZ296" s="158"/>
      <c r="BA296" s="158"/>
      <c r="BB296" s="158"/>
      <c r="BC296" s="158"/>
      <c r="BD296" s="158"/>
      <c r="BE296" s="158"/>
      <c r="BF296" s="158"/>
      <c r="BG296" s="158"/>
      <c r="BH296" s="158"/>
      <c r="BI296" s="158"/>
      <c r="BJ296" s="158"/>
      <c r="BK296" s="158"/>
      <c r="BL296" s="158"/>
      <c r="BM296" s="158"/>
      <c r="BN296" s="158"/>
      <c r="BO296" s="158"/>
      <c r="BP296" s="158"/>
      <c r="BQ296" s="158"/>
      <c r="BR296" s="158"/>
      <c r="BS296" s="158"/>
      <c r="BT296" s="158"/>
      <c r="BU296" s="158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</row>
    <row r="297" ht="12.75" customHeight="1">
      <c r="A297" s="1"/>
      <c r="B297" s="1"/>
      <c r="C297" s="158"/>
      <c r="D297" s="158"/>
      <c r="E297" s="158"/>
      <c r="F297" s="158"/>
      <c r="G297" s="158"/>
      <c r="H297" s="158"/>
      <c r="I297" s="158"/>
      <c r="J297" s="158"/>
      <c r="K297" s="158"/>
      <c r="L297" s="158"/>
      <c r="M297" s="158"/>
      <c r="N297" s="158"/>
      <c r="O297" s="158"/>
      <c r="P297" s="158"/>
      <c r="Q297" s="158"/>
      <c r="R297" s="158"/>
      <c r="S297" s="158"/>
      <c r="T297" s="158"/>
      <c r="U297" s="158"/>
      <c r="V297" s="158"/>
      <c r="W297" s="158"/>
      <c r="X297" s="158"/>
      <c r="Y297" s="158"/>
      <c r="Z297" s="158"/>
      <c r="AA297" s="158"/>
      <c r="AB297" s="158"/>
      <c r="AC297" s="158"/>
      <c r="AD297" s="158"/>
      <c r="AE297" s="158"/>
      <c r="AF297" s="158"/>
      <c r="AG297" s="158"/>
      <c r="AH297" s="158"/>
      <c r="AI297" s="158"/>
      <c r="AJ297" s="158"/>
      <c r="AK297" s="158"/>
      <c r="AL297" s="158"/>
      <c r="AM297" s="158"/>
      <c r="AN297" s="158"/>
      <c r="AO297" s="158"/>
      <c r="AP297" s="158"/>
      <c r="AQ297" s="158"/>
      <c r="AR297" s="158"/>
      <c r="AS297" s="158"/>
      <c r="AT297" s="158"/>
      <c r="AU297" s="158"/>
      <c r="AV297" s="158"/>
      <c r="AW297" s="158"/>
      <c r="AX297" s="158"/>
      <c r="AY297" s="158"/>
      <c r="AZ297" s="158"/>
      <c r="BA297" s="158"/>
      <c r="BB297" s="158"/>
      <c r="BC297" s="158"/>
      <c r="BD297" s="158"/>
      <c r="BE297" s="158"/>
      <c r="BF297" s="158"/>
      <c r="BG297" s="158"/>
      <c r="BH297" s="158"/>
      <c r="BI297" s="158"/>
      <c r="BJ297" s="158"/>
      <c r="BK297" s="158"/>
      <c r="BL297" s="158"/>
      <c r="BM297" s="158"/>
      <c r="BN297" s="158"/>
      <c r="BO297" s="158"/>
      <c r="BP297" s="158"/>
      <c r="BQ297" s="158"/>
      <c r="BR297" s="158"/>
      <c r="BS297" s="158"/>
      <c r="BT297" s="158"/>
      <c r="BU297" s="158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</row>
    <row r="298" ht="12.75" customHeight="1">
      <c r="A298" s="1"/>
      <c r="B298" s="1"/>
      <c r="C298" s="158"/>
      <c r="D298" s="158"/>
      <c r="E298" s="158"/>
      <c r="F298" s="158"/>
      <c r="G298" s="158"/>
      <c r="H298" s="158"/>
      <c r="I298" s="158"/>
      <c r="J298" s="158"/>
      <c r="K298" s="158"/>
      <c r="L298" s="158"/>
      <c r="M298" s="158"/>
      <c r="N298" s="158"/>
      <c r="O298" s="158"/>
      <c r="P298" s="158"/>
      <c r="Q298" s="158"/>
      <c r="R298" s="158"/>
      <c r="S298" s="158"/>
      <c r="T298" s="158"/>
      <c r="U298" s="158"/>
      <c r="V298" s="158"/>
      <c r="W298" s="158"/>
      <c r="X298" s="158"/>
      <c r="Y298" s="158"/>
      <c r="Z298" s="158"/>
      <c r="AA298" s="158"/>
      <c r="AB298" s="158"/>
      <c r="AC298" s="158"/>
      <c r="AD298" s="158"/>
      <c r="AE298" s="158"/>
      <c r="AF298" s="158"/>
      <c r="AG298" s="158"/>
      <c r="AH298" s="158"/>
      <c r="AI298" s="158"/>
      <c r="AJ298" s="158"/>
      <c r="AK298" s="158"/>
      <c r="AL298" s="158"/>
      <c r="AM298" s="158"/>
      <c r="AN298" s="158"/>
      <c r="AO298" s="158"/>
      <c r="AP298" s="158"/>
      <c r="AQ298" s="158"/>
      <c r="AR298" s="158"/>
      <c r="AS298" s="158"/>
      <c r="AT298" s="158"/>
      <c r="AU298" s="158"/>
      <c r="AV298" s="158"/>
      <c r="AW298" s="158"/>
      <c r="AX298" s="158"/>
      <c r="AY298" s="158"/>
      <c r="AZ298" s="158"/>
      <c r="BA298" s="158"/>
      <c r="BB298" s="158"/>
      <c r="BC298" s="158"/>
      <c r="BD298" s="158"/>
      <c r="BE298" s="158"/>
      <c r="BF298" s="158"/>
      <c r="BG298" s="158"/>
      <c r="BH298" s="158"/>
      <c r="BI298" s="158"/>
      <c r="BJ298" s="158"/>
      <c r="BK298" s="158"/>
      <c r="BL298" s="158"/>
      <c r="BM298" s="158"/>
      <c r="BN298" s="158"/>
      <c r="BO298" s="158"/>
      <c r="BP298" s="158"/>
      <c r="BQ298" s="158"/>
      <c r="BR298" s="158"/>
      <c r="BS298" s="158"/>
      <c r="BT298" s="158"/>
      <c r="BU298" s="158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</row>
    <row r="299" ht="12.75" customHeight="1">
      <c r="A299" s="1"/>
      <c r="B299" s="1"/>
      <c r="C299" s="158"/>
      <c r="D299" s="158"/>
      <c r="E299" s="158"/>
      <c r="F299" s="158"/>
      <c r="G299" s="158"/>
      <c r="H299" s="158"/>
      <c r="I299" s="158"/>
      <c r="J299" s="158"/>
      <c r="K299" s="158"/>
      <c r="L299" s="158"/>
      <c r="M299" s="158"/>
      <c r="N299" s="158"/>
      <c r="O299" s="158"/>
      <c r="P299" s="158"/>
      <c r="Q299" s="158"/>
      <c r="R299" s="158"/>
      <c r="S299" s="158"/>
      <c r="T299" s="158"/>
      <c r="U299" s="158"/>
      <c r="V299" s="158"/>
      <c r="W299" s="158"/>
      <c r="X299" s="158"/>
      <c r="Y299" s="158"/>
      <c r="Z299" s="158"/>
      <c r="AA299" s="158"/>
      <c r="AB299" s="158"/>
      <c r="AC299" s="158"/>
      <c r="AD299" s="158"/>
      <c r="AE299" s="158"/>
      <c r="AF299" s="158"/>
      <c r="AG299" s="158"/>
      <c r="AH299" s="158"/>
      <c r="AI299" s="158"/>
      <c r="AJ299" s="158"/>
      <c r="AK299" s="158"/>
      <c r="AL299" s="158"/>
      <c r="AM299" s="158"/>
      <c r="AN299" s="158"/>
      <c r="AO299" s="158"/>
      <c r="AP299" s="158"/>
      <c r="AQ299" s="158"/>
      <c r="AR299" s="158"/>
      <c r="AS299" s="158"/>
      <c r="AT299" s="158"/>
      <c r="AU299" s="158"/>
      <c r="AV299" s="158"/>
      <c r="AW299" s="158"/>
      <c r="AX299" s="158"/>
      <c r="AY299" s="158"/>
      <c r="AZ299" s="158"/>
      <c r="BA299" s="158"/>
      <c r="BB299" s="158"/>
      <c r="BC299" s="158"/>
      <c r="BD299" s="158"/>
      <c r="BE299" s="158"/>
      <c r="BF299" s="158"/>
      <c r="BG299" s="158"/>
      <c r="BH299" s="158"/>
      <c r="BI299" s="158"/>
      <c r="BJ299" s="158"/>
      <c r="BK299" s="158"/>
      <c r="BL299" s="158"/>
      <c r="BM299" s="158"/>
      <c r="BN299" s="158"/>
      <c r="BO299" s="158"/>
      <c r="BP299" s="158"/>
      <c r="BQ299" s="158"/>
      <c r="BR299" s="158"/>
      <c r="BS299" s="158"/>
      <c r="BT299" s="158"/>
      <c r="BU299" s="158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</row>
    <row r="300" ht="12.75" customHeight="1">
      <c r="A300" s="1"/>
      <c r="B300" s="1"/>
      <c r="C300" s="158"/>
      <c r="D300" s="158"/>
      <c r="E300" s="158"/>
      <c r="F300" s="158"/>
      <c r="G300" s="158"/>
      <c r="H300" s="158"/>
      <c r="I300" s="158"/>
      <c r="J300" s="158"/>
      <c r="K300" s="158"/>
      <c r="L300" s="158"/>
      <c r="M300" s="158"/>
      <c r="N300" s="158"/>
      <c r="O300" s="158"/>
      <c r="P300" s="158"/>
      <c r="Q300" s="158"/>
      <c r="R300" s="158"/>
      <c r="S300" s="158"/>
      <c r="T300" s="158"/>
      <c r="U300" s="158"/>
      <c r="V300" s="158"/>
      <c r="W300" s="158"/>
      <c r="X300" s="158"/>
      <c r="Y300" s="158"/>
      <c r="Z300" s="158"/>
      <c r="AA300" s="158"/>
      <c r="AB300" s="158"/>
      <c r="AC300" s="158"/>
      <c r="AD300" s="158"/>
      <c r="AE300" s="158"/>
      <c r="AF300" s="158"/>
      <c r="AG300" s="158"/>
      <c r="AH300" s="158"/>
      <c r="AI300" s="158"/>
      <c r="AJ300" s="158"/>
      <c r="AK300" s="158"/>
      <c r="AL300" s="158"/>
      <c r="AM300" s="158"/>
      <c r="AN300" s="158"/>
      <c r="AO300" s="158"/>
      <c r="AP300" s="158"/>
      <c r="AQ300" s="158"/>
      <c r="AR300" s="158"/>
      <c r="AS300" s="158"/>
      <c r="AT300" s="158"/>
      <c r="AU300" s="158"/>
      <c r="AV300" s="158"/>
      <c r="AW300" s="158"/>
      <c r="AX300" s="158"/>
      <c r="AY300" s="158"/>
      <c r="AZ300" s="158"/>
      <c r="BA300" s="158"/>
      <c r="BB300" s="158"/>
      <c r="BC300" s="158"/>
      <c r="BD300" s="158"/>
      <c r="BE300" s="158"/>
      <c r="BF300" s="158"/>
      <c r="BG300" s="158"/>
      <c r="BH300" s="158"/>
      <c r="BI300" s="158"/>
      <c r="BJ300" s="158"/>
      <c r="BK300" s="158"/>
      <c r="BL300" s="158"/>
      <c r="BM300" s="158"/>
      <c r="BN300" s="158"/>
      <c r="BO300" s="158"/>
      <c r="BP300" s="158"/>
      <c r="BQ300" s="158"/>
      <c r="BR300" s="158"/>
      <c r="BS300" s="158"/>
      <c r="BT300" s="158"/>
      <c r="BU300" s="158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</row>
    <row r="301" ht="12.75" customHeight="1">
      <c r="A301" s="1"/>
      <c r="B301" s="1"/>
      <c r="C301" s="158"/>
      <c r="D301" s="158"/>
      <c r="E301" s="158"/>
      <c r="F301" s="158"/>
      <c r="G301" s="158"/>
      <c r="H301" s="158"/>
      <c r="I301" s="158"/>
      <c r="J301" s="158"/>
      <c r="K301" s="158"/>
      <c r="L301" s="158"/>
      <c r="M301" s="158"/>
      <c r="N301" s="158"/>
      <c r="O301" s="158"/>
      <c r="P301" s="158"/>
      <c r="Q301" s="158"/>
      <c r="R301" s="158"/>
      <c r="S301" s="158"/>
      <c r="T301" s="158"/>
      <c r="U301" s="158"/>
      <c r="V301" s="158"/>
      <c r="W301" s="158"/>
      <c r="X301" s="158"/>
      <c r="Y301" s="158"/>
      <c r="Z301" s="158"/>
      <c r="AA301" s="158"/>
      <c r="AB301" s="158"/>
      <c r="AC301" s="158"/>
      <c r="AD301" s="158"/>
      <c r="AE301" s="158"/>
      <c r="AF301" s="158"/>
      <c r="AG301" s="158"/>
      <c r="AH301" s="158"/>
      <c r="AI301" s="158"/>
      <c r="AJ301" s="158"/>
      <c r="AK301" s="158"/>
      <c r="AL301" s="158"/>
      <c r="AM301" s="158"/>
      <c r="AN301" s="158"/>
      <c r="AO301" s="158"/>
      <c r="AP301" s="158"/>
      <c r="AQ301" s="158"/>
      <c r="AR301" s="158"/>
      <c r="AS301" s="158"/>
      <c r="AT301" s="158"/>
      <c r="AU301" s="158"/>
      <c r="AV301" s="158"/>
      <c r="AW301" s="158"/>
      <c r="AX301" s="158"/>
      <c r="AY301" s="158"/>
      <c r="AZ301" s="158"/>
      <c r="BA301" s="158"/>
      <c r="BB301" s="158"/>
      <c r="BC301" s="158"/>
      <c r="BD301" s="158"/>
      <c r="BE301" s="158"/>
      <c r="BF301" s="158"/>
      <c r="BG301" s="158"/>
      <c r="BH301" s="158"/>
      <c r="BI301" s="158"/>
      <c r="BJ301" s="158"/>
      <c r="BK301" s="158"/>
      <c r="BL301" s="158"/>
      <c r="BM301" s="158"/>
      <c r="BN301" s="158"/>
      <c r="BO301" s="158"/>
      <c r="BP301" s="158"/>
      <c r="BQ301" s="158"/>
      <c r="BR301" s="158"/>
      <c r="BS301" s="158"/>
      <c r="BT301" s="158"/>
      <c r="BU301" s="158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</row>
    <row r="302" ht="12.75" customHeight="1">
      <c r="A302" s="1"/>
      <c r="B302" s="1"/>
      <c r="C302" s="158"/>
      <c r="D302" s="158"/>
      <c r="E302" s="158"/>
      <c r="F302" s="158"/>
      <c r="G302" s="158"/>
      <c r="H302" s="158"/>
      <c r="I302" s="158"/>
      <c r="J302" s="158"/>
      <c r="K302" s="158"/>
      <c r="L302" s="158"/>
      <c r="M302" s="158"/>
      <c r="N302" s="158"/>
      <c r="O302" s="158"/>
      <c r="P302" s="158"/>
      <c r="Q302" s="158"/>
      <c r="R302" s="158"/>
      <c r="S302" s="158"/>
      <c r="T302" s="158"/>
      <c r="U302" s="158"/>
      <c r="V302" s="158"/>
      <c r="W302" s="158"/>
      <c r="X302" s="158"/>
      <c r="Y302" s="158"/>
      <c r="Z302" s="158"/>
      <c r="AA302" s="158"/>
      <c r="AB302" s="158"/>
      <c r="AC302" s="158"/>
      <c r="AD302" s="158"/>
      <c r="AE302" s="158"/>
      <c r="AF302" s="158"/>
      <c r="AG302" s="158"/>
      <c r="AH302" s="158"/>
      <c r="AI302" s="158"/>
      <c r="AJ302" s="158"/>
      <c r="AK302" s="158"/>
      <c r="AL302" s="158"/>
      <c r="AM302" s="158"/>
      <c r="AN302" s="158"/>
      <c r="AO302" s="158"/>
      <c r="AP302" s="158"/>
      <c r="AQ302" s="158"/>
      <c r="AR302" s="158"/>
      <c r="AS302" s="158"/>
      <c r="AT302" s="158"/>
      <c r="AU302" s="158"/>
      <c r="AV302" s="158"/>
      <c r="AW302" s="158"/>
      <c r="AX302" s="158"/>
      <c r="AY302" s="158"/>
      <c r="AZ302" s="158"/>
      <c r="BA302" s="158"/>
      <c r="BB302" s="158"/>
      <c r="BC302" s="158"/>
      <c r="BD302" s="158"/>
      <c r="BE302" s="158"/>
      <c r="BF302" s="158"/>
      <c r="BG302" s="158"/>
      <c r="BH302" s="158"/>
      <c r="BI302" s="158"/>
      <c r="BJ302" s="158"/>
      <c r="BK302" s="158"/>
      <c r="BL302" s="158"/>
      <c r="BM302" s="158"/>
      <c r="BN302" s="158"/>
      <c r="BO302" s="158"/>
      <c r="BP302" s="158"/>
      <c r="BQ302" s="158"/>
      <c r="BR302" s="158"/>
      <c r="BS302" s="158"/>
      <c r="BT302" s="158"/>
      <c r="BU302" s="158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</row>
    <row r="303" ht="12.75" customHeight="1">
      <c r="A303" s="1"/>
      <c r="B303" s="1"/>
      <c r="C303" s="158"/>
      <c r="D303" s="158"/>
      <c r="E303" s="158"/>
      <c r="F303" s="158"/>
      <c r="G303" s="158"/>
      <c r="H303" s="158"/>
      <c r="I303" s="158"/>
      <c r="J303" s="158"/>
      <c r="K303" s="158"/>
      <c r="L303" s="158"/>
      <c r="M303" s="158"/>
      <c r="N303" s="158"/>
      <c r="O303" s="158"/>
      <c r="P303" s="158"/>
      <c r="Q303" s="158"/>
      <c r="R303" s="158"/>
      <c r="S303" s="158"/>
      <c r="T303" s="158"/>
      <c r="U303" s="158"/>
      <c r="V303" s="158"/>
      <c r="W303" s="158"/>
      <c r="X303" s="158"/>
      <c r="Y303" s="158"/>
      <c r="Z303" s="158"/>
      <c r="AA303" s="158"/>
      <c r="AB303" s="158"/>
      <c r="AC303" s="158"/>
      <c r="AD303" s="158"/>
      <c r="AE303" s="158"/>
      <c r="AF303" s="158"/>
      <c r="AG303" s="158"/>
      <c r="AH303" s="158"/>
      <c r="AI303" s="158"/>
      <c r="AJ303" s="158"/>
      <c r="AK303" s="158"/>
      <c r="AL303" s="158"/>
      <c r="AM303" s="158"/>
      <c r="AN303" s="158"/>
      <c r="AO303" s="158"/>
      <c r="AP303" s="158"/>
      <c r="AQ303" s="158"/>
      <c r="AR303" s="158"/>
      <c r="AS303" s="158"/>
      <c r="AT303" s="158"/>
      <c r="AU303" s="158"/>
      <c r="AV303" s="158"/>
      <c r="AW303" s="158"/>
      <c r="AX303" s="158"/>
      <c r="AY303" s="158"/>
      <c r="AZ303" s="158"/>
      <c r="BA303" s="158"/>
      <c r="BB303" s="158"/>
      <c r="BC303" s="158"/>
      <c r="BD303" s="158"/>
      <c r="BE303" s="158"/>
      <c r="BF303" s="158"/>
      <c r="BG303" s="158"/>
      <c r="BH303" s="158"/>
      <c r="BI303" s="158"/>
      <c r="BJ303" s="158"/>
      <c r="BK303" s="158"/>
      <c r="BL303" s="158"/>
      <c r="BM303" s="158"/>
      <c r="BN303" s="158"/>
      <c r="BO303" s="158"/>
      <c r="BP303" s="158"/>
      <c r="BQ303" s="158"/>
      <c r="BR303" s="158"/>
      <c r="BS303" s="158"/>
      <c r="BT303" s="158"/>
      <c r="BU303" s="158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</row>
    <row r="304" ht="12.75" customHeight="1">
      <c r="A304" s="1"/>
      <c r="B304" s="1"/>
      <c r="C304" s="158"/>
      <c r="D304" s="158"/>
      <c r="E304" s="158"/>
      <c r="F304" s="158"/>
      <c r="G304" s="158"/>
      <c r="H304" s="158"/>
      <c r="I304" s="158"/>
      <c r="J304" s="158"/>
      <c r="K304" s="158"/>
      <c r="L304" s="158"/>
      <c r="M304" s="158"/>
      <c r="N304" s="158"/>
      <c r="O304" s="158"/>
      <c r="P304" s="158"/>
      <c r="Q304" s="158"/>
      <c r="R304" s="158"/>
      <c r="S304" s="158"/>
      <c r="T304" s="158"/>
      <c r="U304" s="158"/>
      <c r="V304" s="158"/>
      <c r="W304" s="158"/>
      <c r="X304" s="158"/>
      <c r="Y304" s="158"/>
      <c r="Z304" s="158"/>
      <c r="AA304" s="158"/>
      <c r="AB304" s="158"/>
      <c r="AC304" s="158"/>
      <c r="AD304" s="158"/>
      <c r="AE304" s="158"/>
      <c r="AF304" s="158"/>
      <c r="AG304" s="158"/>
      <c r="AH304" s="158"/>
      <c r="AI304" s="158"/>
      <c r="AJ304" s="158"/>
      <c r="AK304" s="158"/>
      <c r="AL304" s="158"/>
      <c r="AM304" s="158"/>
      <c r="AN304" s="158"/>
      <c r="AO304" s="158"/>
      <c r="AP304" s="158"/>
      <c r="AQ304" s="158"/>
      <c r="AR304" s="158"/>
      <c r="AS304" s="158"/>
      <c r="AT304" s="158"/>
      <c r="AU304" s="158"/>
      <c r="AV304" s="158"/>
      <c r="AW304" s="158"/>
      <c r="AX304" s="158"/>
      <c r="AY304" s="158"/>
      <c r="AZ304" s="158"/>
      <c r="BA304" s="158"/>
      <c r="BB304" s="158"/>
      <c r="BC304" s="158"/>
      <c r="BD304" s="158"/>
      <c r="BE304" s="158"/>
      <c r="BF304" s="158"/>
      <c r="BG304" s="158"/>
      <c r="BH304" s="158"/>
      <c r="BI304" s="158"/>
      <c r="BJ304" s="158"/>
      <c r="BK304" s="158"/>
      <c r="BL304" s="158"/>
      <c r="BM304" s="158"/>
      <c r="BN304" s="158"/>
      <c r="BO304" s="158"/>
      <c r="BP304" s="158"/>
      <c r="BQ304" s="158"/>
      <c r="BR304" s="158"/>
      <c r="BS304" s="158"/>
      <c r="BT304" s="158"/>
      <c r="BU304" s="158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</row>
    <row r="305" ht="12.75" customHeight="1">
      <c r="A305" s="1"/>
      <c r="B305" s="1"/>
      <c r="C305" s="158"/>
      <c r="D305" s="158"/>
      <c r="E305" s="158"/>
      <c r="F305" s="158"/>
      <c r="G305" s="158"/>
      <c r="H305" s="158"/>
      <c r="I305" s="158"/>
      <c r="J305" s="158"/>
      <c r="K305" s="158"/>
      <c r="L305" s="158"/>
      <c r="M305" s="158"/>
      <c r="N305" s="158"/>
      <c r="O305" s="158"/>
      <c r="P305" s="158"/>
      <c r="Q305" s="158"/>
      <c r="R305" s="158"/>
      <c r="S305" s="158"/>
      <c r="T305" s="158"/>
      <c r="U305" s="158"/>
      <c r="V305" s="158"/>
      <c r="W305" s="158"/>
      <c r="X305" s="158"/>
      <c r="Y305" s="158"/>
      <c r="Z305" s="158"/>
      <c r="AA305" s="158"/>
      <c r="AB305" s="158"/>
      <c r="AC305" s="158"/>
      <c r="AD305" s="158"/>
      <c r="AE305" s="158"/>
      <c r="AF305" s="158"/>
      <c r="AG305" s="158"/>
      <c r="AH305" s="158"/>
      <c r="AI305" s="158"/>
      <c r="AJ305" s="158"/>
      <c r="AK305" s="158"/>
      <c r="AL305" s="158"/>
      <c r="AM305" s="158"/>
      <c r="AN305" s="158"/>
      <c r="AO305" s="158"/>
      <c r="AP305" s="158"/>
      <c r="AQ305" s="158"/>
      <c r="AR305" s="158"/>
      <c r="AS305" s="158"/>
      <c r="AT305" s="158"/>
      <c r="AU305" s="158"/>
      <c r="AV305" s="158"/>
      <c r="AW305" s="158"/>
      <c r="AX305" s="158"/>
      <c r="AY305" s="158"/>
      <c r="AZ305" s="158"/>
      <c r="BA305" s="158"/>
      <c r="BB305" s="158"/>
      <c r="BC305" s="158"/>
      <c r="BD305" s="158"/>
      <c r="BE305" s="158"/>
      <c r="BF305" s="158"/>
      <c r="BG305" s="158"/>
      <c r="BH305" s="158"/>
      <c r="BI305" s="158"/>
      <c r="BJ305" s="158"/>
      <c r="BK305" s="158"/>
      <c r="BL305" s="158"/>
      <c r="BM305" s="158"/>
      <c r="BN305" s="158"/>
      <c r="BO305" s="158"/>
      <c r="BP305" s="158"/>
      <c r="BQ305" s="158"/>
      <c r="BR305" s="158"/>
      <c r="BS305" s="158"/>
      <c r="BT305" s="158"/>
      <c r="BU305" s="158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</row>
    <row r="306" ht="12.75" customHeight="1">
      <c r="A306" s="1"/>
      <c r="B306" s="1"/>
      <c r="C306" s="158"/>
      <c r="D306" s="158"/>
      <c r="E306" s="158"/>
      <c r="F306" s="158"/>
      <c r="G306" s="158"/>
      <c r="H306" s="158"/>
      <c r="I306" s="158"/>
      <c r="J306" s="158"/>
      <c r="K306" s="158"/>
      <c r="L306" s="158"/>
      <c r="M306" s="158"/>
      <c r="N306" s="158"/>
      <c r="O306" s="158"/>
      <c r="P306" s="158"/>
      <c r="Q306" s="158"/>
      <c r="R306" s="158"/>
      <c r="S306" s="158"/>
      <c r="T306" s="158"/>
      <c r="U306" s="158"/>
      <c r="V306" s="158"/>
      <c r="W306" s="158"/>
      <c r="X306" s="158"/>
      <c r="Y306" s="158"/>
      <c r="Z306" s="158"/>
      <c r="AA306" s="158"/>
      <c r="AB306" s="158"/>
      <c r="AC306" s="158"/>
      <c r="AD306" s="158"/>
      <c r="AE306" s="158"/>
      <c r="AF306" s="158"/>
      <c r="AG306" s="158"/>
      <c r="AH306" s="158"/>
      <c r="AI306" s="158"/>
      <c r="AJ306" s="158"/>
      <c r="AK306" s="158"/>
      <c r="AL306" s="158"/>
      <c r="AM306" s="158"/>
      <c r="AN306" s="158"/>
      <c r="AO306" s="158"/>
      <c r="AP306" s="158"/>
      <c r="AQ306" s="158"/>
      <c r="AR306" s="158"/>
      <c r="AS306" s="158"/>
      <c r="AT306" s="158"/>
      <c r="AU306" s="158"/>
      <c r="AV306" s="158"/>
      <c r="AW306" s="158"/>
      <c r="AX306" s="158"/>
      <c r="AY306" s="158"/>
      <c r="AZ306" s="158"/>
      <c r="BA306" s="158"/>
      <c r="BB306" s="158"/>
      <c r="BC306" s="158"/>
      <c r="BD306" s="158"/>
      <c r="BE306" s="158"/>
      <c r="BF306" s="158"/>
      <c r="BG306" s="158"/>
      <c r="BH306" s="158"/>
      <c r="BI306" s="158"/>
      <c r="BJ306" s="158"/>
      <c r="BK306" s="158"/>
      <c r="BL306" s="158"/>
      <c r="BM306" s="158"/>
      <c r="BN306" s="158"/>
      <c r="BO306" s="158"/>
      <c r="BP306" s="158"/>
      <c r="BQ306" s="158"/>
      <c r="BR306" s="158"/>
      <c r="BS306" s="158"/>
      <c r="BT306" s="158"/>
      <c r="BU306" s="158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</row>
    <row r="307" ht="12.75" customHeight="1">
      <c r="A307" s="1"/>
      <c r="B307" s="1"/>
      <c r="C307" s="158"/>
      <c r="D307" s="158"/>
      <c r="E307" s="158"/>
      <c r="F307" s="158"/>
      <c r="G307" s="158"/>
      <c r="H307" s="158"/>
      <c r="I307" s="158"/>
      <c r="J307" s="158"/>
      <c r="K307" s="158"/>
      <c r="L307" s="158"/>
      <c r="M307" s="158"/>
      <c r="N307" s="158"/>
      <c r="O307" s="158"/>
      <c r="P307" s="158"/>
      <c r="Q307" s="158"/>
      <c r="R307" s="158"/>
      <c r="S307" s="158"/>
      <c r="T307" s="158"/>
      <c r="U307" s="158"/>
      <c r="V307" s="158"/>
      <c r="W307" s="158"/>
      <c r="X307" s="158"/>
      <c r="Y307" s="158"/>
      <c r="Z307" s="158"/>
      <c r="AA307" s="158"/>
      <c r="AB307" s="158"/>
      <c r="AC307" s="158"/>
      <c r="AD307" s="158"/>
      <c r="AE307" s="158"/>
      <c r="AF307" s="158"/>
      <c r="AG307" s="158"/>
      <c r="AH307" s="158"/>
      <c r="AI307" s="158"/>
      <c r="AJ307" s="158"/>
      <c r="AK307" s="158"/>
      <c r="AL307" s="158"/>
      <c r="AM307" s="158"/>
      <c r="AN307" s="158"/>
      <c r="AO307" s="158"/>
      <c r="AP307" s="158"/>
      <c r="AQ307" s="158"/>
      <c r="AR307" s="158"/>
      <c r="AS307" s="158"/>
      <c r="AT307" s="158"/>
      <c r="AU307" s="158"/>
      <c r="AV307" s="158"/>
      <c r="AW307" s="158"/>
      <c r="AX307" s="158"/>
      <c r="AY307" s="158"/>
      <c r="AZ307" s="158"/>
      <c r="BA307" s="158"/>
      <c r="BB307" s="158"/>
      <c r="BC307" s="158"/>
      <c r="BD307" s="158"/>
      <c r="BE307" s="158"/>
      <c r="BF307" s="158"/>
      <c r="BG307" s="158"/>
      <c r="BH307" s="158"/>
      <c r="BI307" s="158"/>
      <c r="BJ307" s="158"/>
      <c r="BK307" s="158"/>
      <c r="BL307" s="158"/>
      <c r="BM307" s="158"/>
      <c r="BN307" s="158"/>
      <c r="BO307" s="158"/>
      <c r="BP307" s="158"/>
      <c r="BQ307" s="158"/>
      <c r="BR307" s="158"/>
      <c r="BS307" s="158"/>
      <c r="BT307" s="158"/>
      <c r="BU307" s="158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</row>
    <row r="308" ht="12.75" customHeight="1">
      <c r="A308" s="1"/>
      <c r="B308" s="1"/>
      <c r="C308" s="158"/>
      <c r="D308" s="158"/>
      <c r="E308" s="158"/>
      <c r="F308" s="158"/>
      <c r="G308" s="158"/>
      <c r="H308" s="158"/>
      <c r="I308" s="158"/>
      <c r="J308" s="158"/>
      <c r="K308" s="158"/>
      <c r="L308" s="158"/>
      <c r="M308" s="158"/>
      <c r="N308" s="158"/>
      <c r="O308" s="158"/>
      <c r="P308" s="158"/>
      <c r="Q308" s="158"/>
      <c r="R308" s="158"/>
      <c r="S308" s="158"/>
      <c r="T308" s="158"/>
      <c r="U308" s="158"/>
      <c r="V308" s="158"/>
      <c r="W308" s="158"/>
      <c r="X308" s="158"/>
      <c r="Y308" s="158"/>
      <c r="Z308" s="158"/>
      <c r="AA308" s="158"/>
      <c r="AB308" s="158"/>
      <c r="AC308" s="158"/>
      <c r="AD308" s="158"/>
      <c r="AE308" s="158"/>
      <c r="AF308" s="158"/>
      <c r="AG308" s="158"/>
      <c r="AH308" s="158"/>
      <c r="AI308" s="158"/>
      <c r="AJ308" s="158"/>
      <c r="AK308" s="158"/>
      <c r="AL308" s="158"/>
      <c r="AM308" s="158"/>
      <c r="AN308" s="158"/>
      <c r="AO308" s="158"/>
      <c r="AP308" s="158"/>
      <c r="AQ308" s="158"/>
      <c r="AR308" s="158"/>
      <c r="AS308" s="158"/>
      <c r="AT308" s="158"/>
      <c r="AU308" s="158"/>
      <c r="AV308" s="158"/>
      <c r="AW308" s="158"/>
      <c r="AX308" s="158"/>
      <c r="AY308" s="158"/>
      <c r="AZ308" s="158"/>
      <c r="BA308" s="158"/>
      <c r="BB308" s="158"/>
      <c r="BC308" s="158"/>
      <c r="BD308" s="158"/>
      <c r="BE308" s="158"/>
      <c r="BF308" s="158"/>
      <c r="BG308" s="158"/>
      <c r="BH308" s="158"/>
      <c r="BI308" s="158"/>
      <c r="BJ308" s="158"/>
      <c r="BK308" s="158"/>
      <c r="BL308" s="158"/>
      <c r="BM308" s="158"/>
      <c r="BN308" s="158"/>
      <c r="BO308" s="158"/>
      <c r="BP308" s="158"/>
      <c r="BQ308" s="158"/>
      <c r="BR308" s="158"/>
      <c r="BS308" s="158"/>
      <c r="BT308" s="158"/>
      <c r="BU308" s="158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</row>
    <row r="309" ht="12.75" customHeight="1">
      <c r="A309" s="1"/>
      <c r="B309" s="1"/>
      <c r="C309" s="158"/>
      <c r="D309" s="158"/>
      <c r="E309" s="158"/>
      <c r="F309" s="158"/>
      <c r="G309" s="158"/>
      <c r="H309" s="158"/>
      <c r="I309" s="158"/>
      <c r="J309" s="158"/>
      <c r="K309" s="158"/>
      <c r="L309" s="158"/>
      <c r="M309" s="158"/>
      <c r="N309" s="158"/>
      <c r="O309" s="158"/>
      <c r="P309" s="158"/>
      <c r="Q309" s="158"/>
      <c r="R309" s="158"/>
      <c r="S309" s="158"/>
      <c r="T309" s="158"/>
      <c r="U309" s="158"/>
      <c r="V309" s="158"/>
      <c r="W309" s="158"/>
      <c r="X309" s="158"/>
      <c r="Y309" s="158"/>
      <c r="Z309" s="158"/>
      <c r="AA309" s="158"/>
      <c r="AB309" s="158"/>
      <c r="AC309" s="158"/>
      <c r="AD309" s="158"/>
      <c r="AE309" s="158"/>
      <c r="AF309" s="158"/>
      <c r="AG309" s="158"/>
      <c r="AH309" s="158"/>
      <c r="AI309" s="158"/>
      <c r="AJ309" s="158"/>
      <c r="AK309" s="158"/>
      <c r="AL309" s="158"/>
      <c r="AM309" s="158"/>
      <c r="AN309" s="158"/>
      <c r="AO309" s="158"/>
      <c r="AP309" s="158"/>
      <c r="AQ309" s="158"/>
      <c r="AR309" s="158"/>
      <c r="AS309" s="158"/>
      <c r="AT309" s="158"/>
      <c r="AU309" s="158"/>
      <c r="AV309" s="158"/>
      <c r="AW309" s="158"/>
      <c r="AX309" s="158"/>
      <c r="AY309" s="158"/>
      <c r="AZ309" s="158"/>
      <c r="BA309" s="158"/>
      <c r="BB309" s="158"/>
      <c r="BC309" s="158"/>
      <c r="BD309" s="158"/>
      <c r="BE309" s="158"/>
      <c r="BF309" s="158"/>
      <c r="BG309" s="158"/>
      <c r="BH309" s="158"/>
      <c r="BI309" s="158"/>
      <c r="BJ309" s="158"/>
      <c r="BK309" s="158"/>
      <c r="BL309" s="158"/>
      <c r="BM309" s="158"/>
      <c r="BN309" s="158"/>
      <c r="BO309" s="158"/>
      <c r="BP309" s="158"/>
      <c r="BQ309" s="158"/>
      <c r="BR309" s="158"/>
      <c r="BS309" s="158"/>
      <c r="BT309" s="158"/>
      <c r="BU309" s="158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</row>
    <row r="310" ht="12.75" customHeight="1">
      <c r="A310" s="1"/>
      <c r="B310" s="1"/>
      <c r="C310" s="158"/>
      <c r="D310" s="158"/>
      <c r="E310" s="158"/>
      <c r="F310" s="158"/>
      <c r="G310" s="158"/>
      <c r="H310" s="158"/>
      <c r="I310" s="158"/>
      <c r="J310" s="158"/>
      <c r="K310" s="158"/>
      <c r="L310" s="158"/>
      <c r="M310" s="158"/>
      <c r="N310" s="158"/>
      <c r="O310" s="158"/>
      <c r="P310" s="158"/>
      <c r="Q310" s="158"/>
      <c r="R310" s="158"/>
      <c r="S310" s="158"/>
      <c r="T310" s="158"/>
      <c r="U310" s="158"/>
      <c r="V310" s="158"/>
      <c r="W310" s="158"/>
      <c r="X310" s="158"/>
      <c r="Y310" s="158"/>
      <c r="Z310" s="158"/>
      <c r="AA310" s="158"/>
      <c r="AB310" s="158"/>
      <c r="AC310" s="158"/>
      <c r="AD310" s="158"/>
      <c r="AE310" s="158"/>
      <c r="AF310" s="158"/>
      <c r="AG310" s="158"/>
      <c r="AH310" s="158"/>
      <c r="AI310" s="158"/>
      <c r="AJ310" s="158"/>
      <c r="AK310" s="158"/>
      <c r="AL310" s="158"/>
      <c r="AM310" s="158"/>
      <c r="AN310" s="158"/>
      <c r="AO310" s="158"/>
      <c r="AP310" s="158"/>
      <c r="AQ310" s="158"/>
      <c r="AR310" s="158"/>
      <c r="AS310" s="158"/>
      <c r="AT310" s="158"/>
      <c r="AU310" s="158"/>
      <c r="AV310" s="158"/>
      <c r="AW310" s="158"/>
      <c r="AX310" s="158"/>
      <c r="AY310" s="158"/>
      <c r="AZ310" s="158"/>
      <c r="BA310" s="158"/>
      <c r="BB310" s="158"/>
      <c r="BC310" s="158"/>
      <c r="BD310" s="158"/>
      <c r="BE310" s="158"/>
      <c r="BF310" s="158"/>
      <c r="BG310" s="158"/>
      <c r="BH310" s="158"/>
      <c r="BI310" s="158"/>
      <c r="BJ310" s="158"/>
      <c r="BK310" s="158"/>
      <c r="BL310" s="158"/>
      <c r="BM310" s="158"/>
      <c r="BN310" s="158"/>
      <c r="BO310" s="158"/>
      <c r="BP310" s="158"/>
      <c r="BQ310" s="158"/>
      <c r="BR310" s="158"/>
      <c r="BS310" s="158"/>
      <c r="BT310" s="158"/>
      <c r="BU310" s="158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</row>
    <row r="311" ht="12.75" customHeight="1">
      <c r="A311" s="1"/>
      <c r="B311" s="1"/>
      <c r="C311" s="158"/>
      <c r="D311" s="158"/>
      <c r="E311" s="158"/>
      <c r="F311" s="158"/>
      <c r="G311" s="158"/>
      <c r="H311" s="158"/>
      <c r="I311" s="158"/>
      <c r="J311" s="158"/>
      <c r="K311" s="158"/>
      <c r="L311" s="158"/>
      <c r="M311" s="158"/>
      <c r="N311" s="158"/>
      <c r="O311" s="158"/>
      <c r="P311" s="158"/>
      <c r="Q311" s="158"/>
      <c r="R311" s="158"/>
      <c r="S311" s="158"/>
      <c r="T311" s="158"/>
      <c r="U311" s="158"/>
      <c r="V311" s="158"/>
      <c r="W311" s="158"/>
      <c r="X311" s="158"/>
      <c r="Y311" s="158"/>
      <c r="Z311" s="158"/>
      <c r="AA311" s="158"/>
      <c r="AB311" s="158"/>
      <c r="AC311" s="158"/>
      <c r="AD311" s="158"/>
      <c r="AE311" s="158"/>
      <c r="AF311" s="158"/>
      <c r="AG311" s="158"/>
      <c r="AH311" s="158"/>
      <c r="AI311" s="158"/>
      <c r="AJ311" s="158"/>
      <c r="AK311" s="158"/>
      <c r="AL311" s="158"/>
      <c r="AM311" s="158"/>
      <c r="AN311" s="158"/>
      <c r="AO311" s="158"/>
      <c r="AP311" s="158"/>
      <c r="AQ311" s="158"/>
      <c r="AR311" s="158"/>
      <c r="AS311" s="158"/>
      <c r="AT311" s="158"/>
      <c r="AU311" s="158"/>
      <c r="AV311" s="158"/>
      <c r="AW311" s="158"/>
      <c r="AX311" s="158"/>
      <c r="AY311" s="158"/>
      <c r="AZ311" s="158"/>
      <c r="BA311" s="158"/>
      <c r="BB311" s="158"/>
      <c r="BC311" s="158"/>
      <c r="BD311" s="158"/>
      <c r="BE311" s="158"/>
      <c r="BF311" s="158"/>
      <c r="BG311" s="158"/>
      <c r="BH311" s="158"/>
      <c r="BI311" s="158"/>
      <c r="BJ311" s="158"/>
      <c r="BK311" s="158"/>
      <c r="BL311" s="158"/>
      <c r="BM311" s="158"/>
      <c r="BN311" s="158"/>
      <c r="BO311" s="158"/>
      <c r="BP311" s="158"/>
      <c r="BQ311" s="158"/>
      <c r="BR311" s="158"/>
      <c r="BS311" s="158"/>
      <c r="BT311" s="158"/>
      <c r="BU311" s="158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</row>
    <row r="312" ht="12.75" customHeight="1">
      <c r="A312" s="1"/>
      <c r="B312" s="1"/>
      <c r="C312" s="158"/>
      <c r="D312" s="158"/>
      <c r="E312" s="158"/>
      <c r="F312" s="158"/>
      <c r="G312" s="158"/>
      <c r="H312" s="158"/>
      <c r="I312" s="158"/>
      <c r="J312" s="158"/>
      <c r="K312" s="158"/>
      <c r="L312" s="158"/>
      <c r="M312" s="158"/>
      <c r="N312" s="158"/>
      <c r="O312" s="158"/>
      <c r="P312" s="158"/>
      <c r="Q312" s="158"/>
      <c r="R312" s="158"/>
      <c r="S312" s="158"/>
      <c r="T312" s="158"/>
      <c r="U312" s="158"/>
      <c r="V312" s="158"/>
      <c r="W312" s="158"/>
      <c r="X312" s="158"/>
      <c r="Y312" s="158"/>
      <c r="Z312" s="158"/>
      <c r="AA312" s="158"/>
      <c r="AB312" s="158"/>
      <c r="AC312" s="158"/>
      <c r="AD312" s="158"/>
      <c r="AE312" s="158"/>
      <c r="AF312" s="158"/>
      <c r="AG312" s="158"/>
      <c r="AH312" s="158"/>
      <c r="AI312" s="158"/>
      <c r="AJ312" s="158"/>
      <c r="AK312" s="158"/>
      <c r="AL312" s="158"/>
      <c r="AM312" s="158"/>
      <c r="AN312" s="158"/>
      <c r="AO312" s="158"/>
      <c r="AP312" s="158"/>
      <c r="AQ312" s="158"/>
      <c r="AR312" s="158"/>
      <c r="AS312" s="158"/>
      <c r="AT312" s="158"/>
      <c r="AU312" s="158"/>
      <c r="AV312" s="158"/>
      <c r="AW312" s="158"/>
      <c r="AX312" s="158"/>
      <c r="AY312" s="158"/>
      <c r="AZ312" s="158"/>
      <c r="BA312" s="158"/>
      <c r="BB312" s="158"/>
      <c r="BC312" s="158"/>
      <c r="BD312" s="158"/>
      <c r="BE312" s="158"/>
      <c r="BF312" s="158"/>
      <c r="BG312" s="158"/>
      <c r="BH312" s="158"/>
      <c r="BI312" s="158"/>
      <c r="BJ312" s="158"/>
      <c r="BK312" s="158"/>
      <c r="BL312" s="158"/>
      <c r="BM312" s="158"/>
      <c r="BN312" s="158"/>
      <c r="BO312" s="158"/>
      <c r="BP312" s="158"/>
      <c r="BQ312" s="158"/>
      <c r="BR312" s="158"/>
      <c r="BS312" s="158"/>
      <c r="BT312" s="158"/>
      <c r="BU312" s="158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</row>
    <row r="313" ht="12.75" customHeight="1">
      <c r="A313" s="1"/>
      <c r="B313" s="1"/>
      <c r="C313" s="158"/>
      <c r="D313" s="158"/>
      <c r="E313" s="158"/>
      <c r="F313" s="158"/>
      <c r="G313" s="158"/>
      <c r="H313" s="158"/>
      <c r="I313" s="158"/>
      <c r="J313" s="158"/>
      <c r="K313" s="158"/>
      <c r="L313" s="158"/>
      <c r="M313" s="158"/>
      <c r="N313" s="158"/>
      <c r="O313" s="158"/>
      <c r="P313" s="158"/>
      <c r="Q313" s="158"/>
      <c r="R313" s="158"/>
      <c r="S313" s="158"/>
      <c r="T313" s="158"/>
      <c r="U313" s="158"/>
      <c r="V313" s="158"/>
      <c r="W313" s="158"/>
      <c r="X313" s="158"/>
      <c r="Y313" s="158"/>
      <c r="Z313" s="158"/>
      <c r="AA313" s="158"/>
      <c r="AB313" s="158"/>
      <c r="AC313" s="158"/>
      <c r="AD313" s="158"/>
      <c r="AE313" s="158"/>
      <c r="AF313" s="158"/>
      <c r="AG313" s="158"/>
      <c r="AH313" s="158"/>
      <c r="AI313" s="158"/>
      <c r="AJ313" s="158"/>
      <c r="AK313" s="158"/>
      <c r="AL313" s="158"/>
      <c r="AM313" s="158"/>
      <c r="AN313" s="158"/>
      <c r="AO313" s="158"/>
      <c r="AP313" s="158"/>
      <c r="AQ313" s="158"/>
      <c r="AR313" s="158"/>
      <c r="AS313" s="158"/>
      <c r="AT313" s="158"/>
      <c r="AU313" s="158"/>
      <c r="AV313" s="158"/>
      <c r="AW313" s="158"/>
      <c r="AX313" s="158"/>
      <c r="AY313" s="158"/>
      <c r="AZ313" s="158"/>
      <c r="BA313" s="158"/>
      <c r="BB313" s="158"/>
      <c r="BC313" s="158"/>
      <c r="BD313" s="158"/>
      <c r="BE313" s="158"/>
      <c r="BF313" s="158"/>
      <c r="BG313" s="158"/>
      <c r="BH313" s="158"/>
      <c r="BI313" s="158"/>
      <c r="BJ313" s="158"/>
      <c r="BK313" s="158"/>
      <c r="BL313" s="158"/>
      <c r="BM313" s="158"/>
      <c r="BN313" s="158"/>
      <c r="BO313" s="158"/>
      <c r="BP313" s="158"/>
      <c r="BQ313" s="158"/>
      <c r="BR313" s="158"/>
      <c r="BS313" s="158"/>
      <c r="BT313" s="158"/>
      <c r="BU313" s="158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</row>
    <row r="314" ht="12.75" customHeight="1">
      <c r="A314" s="1"/>
      <c r="B314" s="1"/>
      <c r="C314" s="158"/>
      <c r="D314" s="158"/>
      <c r="E314" s="158"/>
      <c r="F314" s="158"/>
      <c r="G314" s="158"/>
      <c r="H314" s="158"/>
      <c r="I314" s="158"/>
      <c r="J314" s="158"/>
      <c r="K314" s="158"/>
      <c r="L314" s="158"/>
      <c r="M314" s="158"/>
      <c r="N314" s="158"/>
      <c r="O314" s="158"/>
      <c r="P314" s="158"/>
      <c r="Q314" s="158"/>
      <c r="R314" s="158"/>
      <c r="S314" s="158"/>
      <c r="T314" s="158"/>
      <c r="U314" s="158"/>
      <c r="V314" s="158"/>
      <c r="W314" s="158"/>
      <c r="X314" s="158"/>
      <c r="Y314" s="158"/>
      <c r="Z314" s="158"/>
      <c r="AA314" s="158"/>
      <c r="AB314" s="158"/>
      <c r="AC314" s="158"/>
      <c r="AD314" s="158"/>
      <c r="AE314" s="158"/>
      <c r="AF314" s="158"/>
      <c r="AG314" s="158"/>
      <c r="AH314" s="158"/>
      <c r="AI314" s="158"/>
      <c r="AJ314" s="158"/>
      <c r="AK314" s="158"/>
      <c r="AL314" s="158"/>
      <c r="AM314" s="158"/>
      <c r="AN314" s="158"/>
      <c r="AO314" s="158"/>
      <c r="AP314" s="158"/>
      <c r="AQ314" s="158"/>
      <c r="AR314" s="158"/>
      <c r="AS314" s="158"/>
      <c r="AT314" s="158"/>
      <c r="AU314" s="158"/>
      <c r="AV314" s="158"/>
      <c r="AW314" s="158"/>
      <c r="AX314" s="158"/>
      <c r="AY314" s="158"/>
      <c r="AZ314" s="158"/>
      <c r="BA314" s="158"/>
      <c r="BB314" s="158"/>
      <c r="BC314" s="158"/>
      <c r="BD314" s="158"/>
      <c r="BE314" s="158"/>
      <c r="BF314" s="158"/>
      <c r="BG314" s="158"/>
      <c r="BH314" s="158"/>
      <c r="BI314" s="158"/>
      <c r="BJ314" s="158"/>
      <c r="BK314" s="158"/>
      <c r="BL314" s="158"/>
      <c r="BM314" s="158"/>
      <c r="BN314" s="158"/>
      <c r="BO314" s="158"/>
      <c r="BP314" s="158"/>
      <c r="BQ314" s="158"/>
      <c r="BR314" s="158"/>
      <c r="BS314" s="158"/>
      <c r="BT314" s="158"/>
      <c r="BU314" s="158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</row>
    <row r="315" ht="12.75" customHeight="1">
      <c r="A315" s="1"/>
      <c r="B315" s="1"/>
      <c r="C315" s="158"/>
      <c r="D315" s="158"/>
      <c r="E315" s="158"/>
      <c r="F315" s="158"/>
      <c r="G315" s="158"/>
      <c r="H315" s="158"/>
      <c r="I315" s="158"/>
      <c r="J315" s="158"/>
      <c r="K315" s="158"/>
      <c r="L315" s="158"/>
      <c r="M315" s="158"/>
      <c r="N315" s="158"/>
      <c r="O315" s="158"/>
      <c r="P315" s="158"/>
      <c r="Q315" s="158"/>
      <c r="R315" s="158"/>
      <c r="S315" s="158"/>
      <c r="T315" s="158"/>
      <c r="U315" s="158"/>
      <c r="V315" s="158"/>
      <c r="W315" s="158"/>
      <c r="X315" s="158"/>
      <c r="Y315" s="158"/>
      <c r="Z315" s="158"/>
      <c r="AA315" s="158"/>
      <c r="AB315" s="158"/>
      <c r="AC315" s="158"/>
      <c r="AD315" s="158"/>
      <c r="AE315" s="158"/>
      <c r="AF315" s="158"/>
      <c r="AG315" s="158"/>
      <c r="AH315" s="158"/>
      <c r="AI315" s="158"/>
      <c r="AJ315" s="158"/>
      <c r="AK315" s="158"/>
      <c r="AL315" s="158"/>
      <c r="AM315" s="158"/>
      <c r="AN315" s="158"/>
      <c r="AO315" s="158"/>
      <c r="AP315" s="158"/>
      <c r="AQ315" s="158"/>
      <c r="AR315" s="158"/>
      <c r="AS315" s="158"/>
      <c r="AT315" s="158"/>
      <c r="AU315" s="158"/>
      <c r="AV315" s="158"/>
      <c r="AW315" s="158"/>
      <c r="AX315" s="158"/>
      <c r="AY315" s="158"/>
      <c r="AZ315" s="158"/>
      <c r="BA315" s="158"/>
      <c r="BB315" s="158"/>
      <c r="BC315" s="158"/>
      <c r="BD315" s="158"/>
      <c r="BE315" s="158"/>
      <c r="BF315" s="158"/>
      <c r="BG315" s="158"/>
      <c r="BH315" s="158"/>
      <c r="BI315" s="158"/>
      <c r="BJ315" s="158"/>
      <c r="BK315" s="158"/>
      <c r="BL315" s="158"/>
      <c r="BM315" s="158"/>
      <c r="BN315" s="158"/>
      <c r="BO315" s="158"/>
      <c r="BP315" s="158"/>
      <c r="BQ315" s="158"/>
      <c r="BR315" s="158"/>
      <c r="BS315" s="158"/>
      <c r="BT315" s="158"/>
      <c r="BU315" s="158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</row>
    <row r="316" ht="12.75" customHeight="1">
      <c r="A316" s="1"/>
      <c r="B316" s="1"/>
      <c r="C316" s="158"/>
      <c r="D316" s="158"/>
      <c r="E316" s="158"/>
      <c r="F316" s="158"/>
      <c r="G316" s="158"/>
      <c r="H316" s="158"/>
      <c r="I316" s="158"/>
      <c r="J316" s="158"/>
      <c r="K316" s="158"/>
      <c r="L316" s="158"/>
      <c r="M316" s="158"/>
      <c r="N316" s="158"/>
      <c r="O316" s="158"/>
      <c r="P316" s="158"/>
      <c r="Q316" s="158"/>
      <c r="R316" s="158"/>
      <c r="S316" s="158"/>
      <c r="T316" s="158"/>
      <c r="U316" s="158"/>
      <c r="V316" s="158"/>
      <c r="W316" s="158"/>
      <c r="X316" s="158"/>
      <c r="Y316" s="158"/>
      <c r="Z316" s="158"/>
      <c r="AA316" s="158"/>
      <c r="AB316" s="158"/>
      <c r="AC316" s="158"/>
      <c r="AD316" s="158"/>
      <c r="AE316" s="158"/>
      <c r="AF316" s="158"/>
      <c r="AG316" s="158"/>
      <c r="AH316" s="158"/>
      <c r="AI316" s="158"/>
      <c r="AJ316" s="158"/>
      <c r="AK316" s="158"/>
      <c r="AL316" s="158"/>
      <c r="AM316" s="158"/>
      <c r="AN316" s="158"/>
      <c r="AO316" s="158"/>
      <c r="AP316" s="158"/>
      <c r="AQ316" s="158"/>
      <c r="AR316" s="158"/>
      <c r="AS316" s="158"/>
      <c r="AT316" s="158"/>
      <c r="AU316" s="158"/>
      <c r="AV316" s="158"/>
      <c r="AW316" s="158"/>
      <c r="AX316" s="158"/>
      <c r="AY316" s="158"/>
      <c r="AZ316" s="158"/>
      <c r="BA316" s="158"/>
      <c r="BB316" s="158"/>
      <c r="BC316" s="158"/>
      <c r="BD316" s="158"/>
      <c r="BE316" s="158"/>
      <c r="BF316" s="158"/>
      <c r="BG316" s="158"/>
      <c r="BH316" s="158"/>
      <c r="BI316" s="158"/>
      <c r="BJ316" s="158"/>
      <c r="BK316" s="158"/>
      <c r="BL316" s="158"/>
      <c r="BM316" s="158"/>
      <c r="BN316" s="158"/>
      <c r="BO316" s="158"/>
      <c r="BP316" s="158"/>
      <c r="BQ316" s="158"/>
      <c r="BR316" s="158"/>
      <c r="BS316" s="158"/>
      <c r="BT316" s="158"/>
      <c r="BU316" s="158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</row>
    <row r="317" ht="12.75" customHeight="1">
      <c r="A317" s="1"/>
      <c r="B317" s="1"/>
      <c r="C317" s="158"/>
      <c r="D317" s="158"/>
      <c r="E317" s="158"/>
      <c r="F317" s="158"/>
      <c r="G317" s="158"/>
      <c r="H317" s="158"/>
      <c r="I317" s="158"/>
      <c r="J317" s="158"/>
      <c r="K317" s="158"/>
      <c r="L317" s="158"/>
      <c r="M317" s="158"/>
      <c r="N317" s="158"/>
      <c r="O317" s="158"/>
      <c r="P317" s="158"/>
      <c r="Q317" s="158"/>
      <c r="R317" s="158"/>
      <c r="S317" s="158"/>
      <c r="T317" s="158"/>
      <c r="U317" s="158"/>
      <c r="V317" s="158"/>
      <c r="W317" s="158"/>
      <c r="X317" s="158"/>
      <c r="Y317" s="158"/>
      <c r="Z317" s="158"/>
      <c r="AA317" s="158"/>
      <c r="AB317" s="158"/>
      <c r="AC317" s="158"/>
      <c r="AD317" s="158"/>
      <c r="AE317" s="158"/>
      <c r="AF317" s="158"/>
      <c r="AG317" s="158"/>
      <c r="AH317" s="158"/>
      <c r="AI317" s="158"/>
      <c r="AJ317" s="158"/>
      <c r="AK317" s="158"/>
      <c r="AL317" s="158"/>
      <c r="AM317" s="158"/>
      <c r="AN317" s="158"/>
      <c r="AO317" s="158"/>
      <c r="AP317" s="158"/>
      <c r="AQ317" s="158"/>
      <c r="AR317" s="158"/>
      <c r="AS317" s="158"/>
      <c r="AT317" s="158"/>
      <c r="AU317" s="158"/>
      <c r="AV317" s="158"/>
      <c r="AW317" s="158"/>
      <c r="AX317" s="158"/>
      <c r="AY317" s="158"/>
      <c r="AZ317" s="158"/>
      <c r="BA317" s="158"/>
      <c r="BB317" s="158"/>
      <c r="BC317" s="158"/>
      <c r="BD317" s="158"/>
      <c r="BE317" s="158"/>
      <c r="BF317" s="158"/>
      <c r="BG317" s="158"/>
      <c r="BH317" s="158"/>
      <c r="BI317" s="158"/>
      <c r="BJ317" s="158"/>
      <c r="BK317" s="158"/>
      <c r="BL317" s="158"/>
      <c r="BM317" s="158"/>
      <c r="BN317" s="158"/>
      <c r="BO317" s="158"/>
      <c r="BP317" s="158"/>
      <c r="BQ317" s="158"/>
      <c r="BR317" s="158"/>
      <c r="BS317" s="158"/>
      <c r="BT317" s="158"/>
      <c r="BU317" s="158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</row>
    <row r="318" ht="12.75" customHeight="1">
      <c r="A318" s="1"/>
      <c r="B318" s="1"/>
      <c r="C318" s="158"/>
      <c r="D318" s="158"/>
      <c r="E318" s="158"/>
      <c r="F318" s="158"/>
      <c r="G318" s="158"/>
      <c r="H318" s="158"/>
      <c r="I318" s="158"/>
      <c r="J318" s="158"/>
      <c r="K318" s="158"/>
      <c r="L318" s="158"/>
      <c r="M318" s="158"/>
      <c r="N318" s="158"/>
      <c r="O318" s="158"/>
      <c r="P318" s="158"/>
      <c r="Q318" s="158"/>
      <c r="R318" s="158"/>
      <c r="S318" s="158"/>
      <c r="T318" s="158"/>
      <c r="U318" s="158"/>
      <c r="V318" s="158"/>
      <c r="W318" s="158"/>
      <c r="X318" s="158"/>
      <c r="Y318" s="158"/>
      <c r="Z318" s="158"/>
      <c r="AA318" s="158"/>
      <c r="AB318" s="158"/>
      <c r="AC318" s="158"/>
      <c r="AD318" s="158"/>
      <c r="AE318" s="158"/>
      <c r="AF318" s="158"/>
      <c r="AG318" s="158"/>
      <c r="AH318" s="158"/>
      <c r="AI318" s="158"/>
      <c r="AJ318" s="158"/>
      <c r="AK318" s="158"/>
      <c r="AL318" s="158"/>
      <c r="AM318" s="158"/>
      <c r="AN318" s="158"/>
      <c r="AO318" s="158"/>
      <c r="AP318" s="158"/>
      <c r="AQ318" s="158"/>
      <c r="AR318" s="158"/>
      <c r="AS318" s="158"/>
      <c r="AT318" s="158"/>
      <c r="AU318" s="158"/>
      <c r="AV318" s="158"/>
      <c r="AW318" s="158"/>
      <c r="AX318" s="158"/>
      <c r="AY318" s="158"/>
      <c r="AZ318" s="158"/>
      <c r="BA318" s="158"/>
      <c r="BB318" s="158"/>
      <c r="BC318" s="158"/>
      <c r="BD318" s="158"/>
      <c r="BE318" s="158"/>
      <c r="BF318" s="158"/>
      <c r="BG318" s="158"/>
      <c r="BH318" s="158"/>
      <c r="BI318" s="158"/>
      <c r="BJ318" s="158"/>
      <c r="BK318" s="158"/>
      <c r="BL318" s="158"/>
      <c r="BM318" s="158"/>
      <c r="BN318" s="158"/>
      <c r="BO318" s="158"/>
      <c r="BP318" s="158"/>
      <c r="BQ318" s="158"/>
      <c r="BR318" s="158"/>
      <c r="BS318" s="158"/>
      <c r="BT318" s="158"/>
      <c r="BU318" s="158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</row>
    <row r="319" ht="12.75" customHeight="1">
      <c r="A319" s="1"/>
      <c r="B319" s="1"/>
      <c r="C319" s="158"/>
      <c r="D319" s="158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158"/>
      <c r="T319" s="158"/>
      <c r="U319" s="158"/>
      <c r="V319" s="158"/>
      <c r="W319" s="158"/>
      <c r="X319" s="158"/>
      <c r="Y319" s="158"/>
      <c r="Z319" s="158"/>
      <c r="AA319" s="158"/>
      <c r="AB319" s="158"/>
      <c r="AC319" s="158"/>
      <c r="AD319" s="158"/>
      <c r="AE319" s="158"/>
      <c r="AF319" s="158"/>
      <c r="AG319" s="158"/>
      <c r="AH319" s="158"/>
      <c r="AI319" s="158"/>
      <c r="AJ319" s="158"/>
      <c r="AK319" s="158"/>
      <c r="AL319" s="158"/>
      <c r="AM319" s="158"/>
      <c r="AN319" s="158"/>
      <c r="AO319" s="158"/>
      <c r="AP319" s="158"/>
      <c r="AQ319" s="158"/>
      <c r="AR319" s="158"/>
      <c r="AS319" s="158"/>
      <c r="AT319" s="158"/>
      <c r="AU319" s="158"/>
      <c r="AV319" s="158"/>
      <c r="AW319" s="158"/>
      <c r="AX319" s="158"/>
      <c r="AY319" s="158"/>
      <c r="AZ319" s="158"/>
      <c r="BA319" s="158"/>
      <c r="BB319" s="158"/>
      <c r="BC319" s="158"/>
      <c r="BD319" s="158"/>
      <c r="BE319" s="158"/>
      <c r="BF319" s="158"/>
      <c r="BG319" s="158"/>
      <c r="BH319" s="158"/>
      <c r="BI319" s="158"/>
      <c r="BJ319" s="158"/>
      <c r="BK319" s="158"/>
      <c r="BL319" s="158"/>
      <c r="BM319" s="158"/>
      <c r="BN319" s="158"/>
      <c r="BO319" s="158"/>
      <c r="BP319" s="158"/>
      <c r="BQ319" s="158"/>
      <c r="BR319" s="158"/>
      <c r="BS319" s="158"/>
      <c r="BT319" s="158"/>
      <c r="BU319" s="158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</row>
    <row r="320" ht="12.75" customHeight="1">
      <c r="A320" s="1"/>
      <c r="B320" s="1"/>
      <c r="C320" s="158"/>
      <c r="D320" s="158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158"/>
      <c r="T320" s="158"/>
      <c r="U320" s="158"/>
      <c r="V320" s="158"/>
      <c r="W320" s="158"/>
      <c r="X320" s="158"/>
      <c r="Y320" s="158"/>
      <c r="Z320" s="158"/>
      <c r="AA320" s="158"/>
      <c r="AB320" s="158"/>
      <c r="AC320" s="158"/>
      <c r="AD320" s="158"/>
      <c r="AE320" s="158"/>
      <c r="AF320" s="158"/>
      <c r="AG320" s="158"/>
      <c r="AH320" s="158"/>
      <c r="AI320" s="158"/>
      <c r="AJ320" s="158"/>
      <c r="AK320" s="158"/>
      <c r="AL320" s="158"/>
      <c r="AM320" s="158"/>
      <c r="AN320" s="158"/>
      <c r="AO320" s="158"/>
      <c r="AP320" s="158"/>
      <c r="AQ320" s="158"/>
      <c r="AR320" s="158"/>
      <c r="AS320" s="158"/>
      <c r="AT320" s="158"/>
      <c r="AU320" s="158"/>
      <c r="AV320" s="158"/>
      <c r="AW320" s="158"/>
      <c r="AX320" s="158"/>
      <c r="AY320" s="158"/>
      <c r="AZ320" s="158"/>
      <c r="BA320" s="158"/>
      <c r="BB320" s="158"/>
      <c r="BC320" s="158"/>
      <c r="BD320" s="158"/>
      <c r="BE320" s="158"/>
      <c r="BF320" s="158"/>
      <c r="BG320" s="158"/>
      <c r="BH320" s="158"/>
      <c r="BI320" s="158"/>
      <c r="BJ320" s="158"/>
      <c r="BK320" s="158"/>
      <c r="BL320" s="158"/>
      <c r="BM320" s="158"/>
      <c r="BN320" s="158"/>
      <c r="BO320" s="158"/>
      <c r="BP320" s="158"/>
      <c r="BQ320" s="158"/>
      <c r="BR320" s="158"/>
      <c r="BS320" s="158"/>
      <c r="BT320" s="158"/>
      <c r="BU320" s="158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</row>
    <row r="321" ht="12.75" customHeight="1">
      <c r="A321" s="1"/>
      <c r="B321" s="1"/>
      <c r="C321" s="158"/>
      <c r="D321" s="158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158"/>
      <c r="T321" s="158"/>
      <c r="U321" s="158"/>
      <c r="V321" s="158"/>
      <c r="W321" s="158"/>
      <c r="X321" s="158"/>
      <c r="Y321" s="158"/>
      <c r="Z321" s="158"/>
      <c r="AA321" s="158"/>
      <c r="AB321" s="158"/>
      <c r="AC321" s="158"/>
      <c r="AD321" s="158"/>
      <c r="AE321" s="158"/>
      <c r="AF321" s="158"/>
      <c r="AG321" s="158"/>
      <c r="AH321" s="158"/>
      <c r="AI321" s="158"/>
      <c r="AJ321" s="158"/>
      <c r="AK321" s="158"/>
      <c r="AL321" s="158"/>
      <c r="AM321" s="158"/>
      <c r="AN321" s="158"/>
      <c r="AO321" s="158"/>
      <c r="AP321" s="158"/>
      <c r="AQ321" s="158"/>
      <c r="AR321" s="158"/>
      <c r="AS321" s="158"/>
      <c r="AT321" s="158"/>
      <c r="AU321" s="158"/>
      <c r="AV321" s="158"/>
      <c r="AW321" s="158"/>
      <c r="AX321" s="158"/>
      <c r="AY321" s="158"/>
      <c r="AZ321" s="158"/>
      <c r="BA321" s="158"/>
      <c r="BB321" s="158"/>
      <c r="BC321" s="158"/>
      <c r="BD321" s="158"/>
      <c r="BE321" s="158"/>
      <c r="BF321" s="158"/>
      <c r="BG321" s="158"/>
      <c r="BH321" s="158"/>
      <c r="BI321" s="158"/>
      <c r="BJ321" s="158"/>
      <c r="BK321" s="158"/>
      <c r="BL321" s="158"/>
      <c r="BM321" s="158"/>
      <c r="BN321" s="158"/>
      <c r="BO321" s="158"/>
      <c r="BP321" s="158"/>
      <c r="BQ321" s="158"/>
      <c r="BR321" s="158"/>
      <c r="BS321" s="158"/>
      <c r="BT321" s="158"/>
      <c r="BU321" s="158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</row>
    <row r="322" ht="12.75" customHeight="1">
      <c r="A322" s="1"/>
      <c r="B322" s="1"/>
      <c r="C322" s="158"/>
      <c r="D322" s="158"/>
      <c r="E322" s="158"/>
      <c r="F322" s="158"/>
      <c r="G322" s="158"/>
      <c r="H322" s="158"/>
      <c r="I322" s="158"/>
      <c r="J322" s="158"/>
      <c r="K322" s="158"/>
      <c r="L322" s="158"/>
      <c r="M322" s="158"/>
      <c r="N322" s="158"/>
      <c r="O322" s="158"/>
      <c r="P322" s="158"/>
      <c r="Q322" s="158"/>
      <c r="R322" s="158"/>
      <c r="S322" s="158"/>
      <c r="T322" s="158"/>
      <c r="U322" s="158"/>
      <c r="V322" s="158"/>
      <c r="W322" s="158"/>
      <c r="X322" s="158"/>
      <c r="Y322" s="158"/>
      <c r="Z322" s="158"/>
      <c r="AA322" s="158"/>
      <c r="AB322" s="158"/>
      <c r="AC322" s="158"/>
      <c r="AD322" s="158"/>
      <c r="AE322" s="158"/>
      <c r="AF322" s="158"/>
      <c r="AG322" s="158"/>
      <c r="AH322" s="158"/>
      <c r="AI322" s="158"/>
      <c r="AJ322" s="158"/>
      <c r="AK322" s="158"/>
      <c r="AL322" s="158"/>
      <c r="AM322" s="158"/>
      <c r="AN322" s="158"/>
      <c r="AO322" s="158"/>
      <c r="AP322" s="158"/>
      <c r="AQ322" s="158"/>
      <c r="AR322" s="158"/>
      <c r="AS322" s="158"/>
      <c r="AT322" s="158"/>
      <c r="AU322" s="158"/>
      <c r="AV322" s="158"/>
      <c r="AW322" s="158"/>
      <c r="AX322" s="158"/>
      <c r="AY322" s="158"/>
      <c r="AZ322" s="158"/>
      <c r="BA322" s="158"/>
      <c r="BB322" s="158"/>
      <c r="BC322" s="158"/>
      <c r="BD322" s="158"/>
      <c r="BE322" s="158"/>
      <c r="BF322" s="158"/>
      <c r="BG322" s="158"/>
      <c r="BH322" s="158"/>
      <c r="BI322" s="158"/>
      <c r="BJ322" s="158"/>
      <c r="BK322" s="158"/>
      <c r="BL322" s="158"/>
      <c r="BM322" s="158"/>
      <c r="BN322" s="158"/>
      <c r="BO322" s="158"/>
      <c r="BP322" s="158"/>
      <c r="BQ322" s="158"/>
      <c r="BR322" s="158"/>
      <c r="BS322" s="158"/>
      <c r="BT322" s="158"/>
      <c r="BU322" s="158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</row>
    <row r="323" ht="12.75" customHeight="1">
      <c r="A323" s="1"/>
      <c r="B323" s="1"/>
      <c r="C323" s="158"/>
      <c r="D323" s="158"/>
      <c r="E323" s="158"/>
      <c r="F323" s="158"/>
      <c r="G323" s="158"/>
      <c r="H323" s="158"/>
      <c r="I323" s="158"/>
      <c r="J323" s="158"/>
      <c r="K323" s="158"/>
      <c r="L323" s="158"/>
      <c r="M323" s="158"/>
      <c r="N323" s="158"/>
      <c r="O323" s="158"/>
      <c r="P323" s="158"/>
      <c r="Q323" s="158"/>
      <c r="R323" s="158"/>
      <c r="S323" s="158"/>
      <c r="T323" s="158"/>
      <c r="U323" s="158"/>
      <c r="V323" s="158"/>
      <c r="W323" s="158"/>
      <c r="X323" s="158"/>
      <c r="Y323" s="158"/>
      <c r="Z323" s="158"/>
      <c r="AA323" s="158"/>
      <c r="AB323" s="158"/>
      <c r="AC323" s="158"/>
      <c r="AD323" s="158"/>
      <c r="AE323" s="158"/>
      <c r="AF323" s="158"/>
      <c r="AG323" s="158"/>
      <c r="AH323" s="158"/>
      <c r="AI323" s="158"/>
      <c r="AJ323" s="158"/>
      <c r="AK323" s="158"/>
      <c r="AL323" s="158"/>
      <c r="AM323" s="158"/>
      <c r="AN323" s="158"/>
      <c r="AO323" s="158"/>
      <c r="AP323" s="158"/>
      <c r="AQ323" s="158"/>
      <c r="AR323" s="158"/>
      <c r="AS323" s="158"/>
      <c r="AT323" s="158"/>
      <c r="AU323" s="158"/>
      <c r="AV323" s="158"/>
      <c r="AW323" s="158"/>
      <c r="AX323" s="158"/>
      <c r="AY323" s="158"/>
      <c r="AZ323" s="158"/>
      <c r="BA323" s="158"/>
      <c r="BB323" s="158"/>
      <c r="BC323" s="158"/>
      <c r="BD323" s="158"/>
      <c r="BE323" s="158"/>
      <c r="BF323" s="158"/>
      <c r="BG323" s="158"/>
      <c r="BH323" s="158"/>
      <c r="BI323" s="158"/>
      <c r="BJ323" s="158"/>
      <c r="BK323" s="158"/>
      <c r="BL323" s="158"/>
      <c r="BM323" s="158"/>
      <c r="BN323" s="158"/>
      <c r="BO323" s="158"/>
      <c r="BP323" s="158"/>
      <c r="BQ323" s="158"/>
      <c r="BR323" s="158"/>
      <c r="BS323" s="158"/>
      <c r="BT323" s="158"/>
      <c r="BU323" s="158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</row>
    <row r="324" ht="12.75" customHeight="1">
      <c r="A324" s="1"/>
      <c r="B324" s="1"/>
      <c r="C324" s="158"/>
      <c r="D324" s="158"/>
      <c r="E324" s="158"/>
      <c r="F324" s="158"/>
      <c r="G324" s="158"/>
      <c r="H324" s="158"/>
      <c r="I324" s="158"/>
      <c r="J324" s="158"/>
      <c r="K324" s="158"/>
      <c r="L324" s="158"/>
      <c r="M324" s="158"/>
      <c r="N324" s="158"/>
      <c r="O324" s="158"/>
      <c r="P324" s="158"/>
      <c r="Q324" s="158"/>
      <c r="R324" s="158"/>
      <c r="S324" s="158"/>
      <c r="T324" s="158"/>
      <c r="U324" s="158"/>
      <c r="V324" s="158"/>
      <c r="W324" s="158"/>
      <c r="X324" s="158"/>
      <c r="Y324" s="158"/>
      <c r="Z324" s="158"/>
      <c r="AA324" s="158"/>
      <c r="AB324" s="158"/>
      <c r="AC324" s="158"/>
      <c r="AD324" s="158"/>
      <c r="AE324" s="158"/>
      <c r="AF324" s="158"/>
      <c r="AG324" s="158"/>
      <c r="AH324" s="158"/>
      <c r="AI324" s="158"/>
      <c r="AJ324" s="158"/>
      <c r="AK324" s="158"/>
      <c r="AL324" s="158"/>
      <c r="AM324" s="158"/>
      <c r="AN324" s="158"/>
      <c r="AO324" s="158"/>
      <c r="AP324" s="158"/>
      <c r="AQ324" s="158"/>
      <c r="AR324" s="158"/>
      <c r="AS324" s="158"/>
      <c r="AT324" s="158"/>
      <c r="AU324" s="158"/>
      <c r="AV324" s="158"/>
      <c r="AW324" s="158"/>
      <c r="AX324" s="158"/>
      <c r="AY324" s="158"/>
      <c r="AZ324" s="158"/>
      <c r="BA324" s="158"/>
      <c r="BB324" s="158"/>
      <c r="BC324" s="158"/>
      <c r="BD324" s="158"/>
      <c r="BE324" s="158"/>
      <c r="BF324" s="158"/>
      <c r="BG324" s="158"/>
      <c r="BH324" s="158"/>
      <c r="BI324" s="158"/>
      <c r="BJ324" s="158"/>
      <c r="BK324" s="158"/>
      <c r="BL324" s="158"/>
      <c r="BM324" s="158"/>
      <c r="BN324" s="158"/>
      <c r="BO324" s="158"/>
      <c r="BP324" s="158"/>
      <c r="BQ324" s="158"/>
      <c r="BR324" s="158"/>
      <c r="BS324" s="158"/>
      <c r="BT324" s="158"/>
      <c r="BU324" s="158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</row>
    <row r="325" ht="12.75" customHeight="1">
      <c r="A325" s="1"/>
      <c r="B325" s="1"/>
      <c r="C325" s="158"/>
      <c r="D325" s="158"/>
      <c r="E325" s="158"/>
      <c r="F325" s="158"/>
      <c r="G325" s="158"/>
      <c r="H325" s="158"/>
      <c r="I325" s="158"/>
      <c r="J325" s="158"/>
      <c r="K325" s="158"/>
      <c r="L325" s="158"/>
      <c r="M325" s="158"/>
      <c r="N325" s="158"/>
      <c r="O325" s="158"/>
      <c r="P325" s="158"/>
      <c r="Q325" s="158"/>
      <c r="R325" s="158"/>
      <c r="S325" s="158"/>
      <c r="T325" s="158"/>
      <c r="U325" s="158"/>
      <c r="V325" s="158"/>
      <c r="W325" s="158"/>
      <c r="X325" s="158"/>
      <c r="Y325" s="158"/>
      <c r="Z325" s="158"/>
      <c r="AA325" s="158"/>
      <c r="AB325" s="158"/>
      <c r="AC325" s="158"/>
      <c r="AD325" s="158"/>
      <c r="AE325" s="158"/>
      <c r="AF325" s="158"/>
      <c r="AG325" s="158"/>
      <c r="AH325" s="158"/>
      <c r="AI325" s="158"/>
      <c r="AJ325" s="158"/>
      <c r="AK325" s="158"/>
      <c r="AL325" s="158"/>
      <c r="AM325" s="158"/>
      <c r="AN325" s="158"/>
      <c r="AO325" s="158"/>
      <c r="AP325" s="158"/>
      <c r="AQ325" s="158"/>
      <c r="AR325" s="158"/>
      <c r="AS325" s="158"/>
      <c r="AT325" s="158"/>
      <c r="AU325" s="158"/>
      <c r="AV325" s="158"/>
      <c r="AW325" s="158"/>
      <c r="AX325" s="158"/>
      <c r="AY325" s="158"/>
      <c r="AZ325" s="158"/>
      <c r="BA325" s="158"/>
      <c r="BB325" s="158"/>
      <c r="BC325" s="158"/>
      <c r="BD325" s="158"/>
      <c r="BE325" s="158"/>
      <c r="BF325" s="158"/>
      <c r="BG325" s="158"/>
      <c r="BH325" s="158"/>
      <c r="BI325" s="158"/>
      <c r="BJ325" s="158"/>
      <c r="BK325" s="158"/>
      <c r="BL325" s="158"/>
      <c r="BM325" s="158"/>
      <c r="BN325" s="158"/>
      <c r="BO325" s="158"/>
      <c r="BP325" s="158"/>
      <c r="BQ325" s="158"/>
      <c r="BR325" s="158"/>
      <c r="BS325" s="158"/>
      <c r="BT325" s="158"/>
      <c r="BU325" s="158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</row>
    <row r="326" ht="12.75" customHeight="1">
      <c r="A326" s="1"/>
      <c r="B326" s="1"/>
      <c r="C326" s="158"/>
      <c r="D326" s="158"/>
      <c r="E326" s="158"/>
      <c r="F326" s="158"/>
      <c r="G326" s="158"/>
      <c r="H326" s="158"/>
      <c r="I326" s="158"/>
      <c r="J326" s="158"/>
      <c r="K326" s="158"/>
      <c r="L326" s="158"/>
      <c r="M326" s="158"/>
      <c r="N326" s="158"/>
      <c r="O326" s="158"/>
      <c r="P326" s="158"/>
      <c r="Q326" s="158"/>
      <c r="R326" s="158"/>
      <c r="S326" s="158"/>
      <c r="T326" s="158"/>
      <c r="U326" s="158"/>
      <c r="V326" s="158"/>
      <c r="W326" s="158"/>
      <c r="X326" s="158"/>
      <c r="Y326" s="158"/>
      <c r="Z326" s="158"/>
      <c r="AA326" s="158"/>
      <c r="AB326" s="158"/>
      <c r="AC326" s="158"/>
      <c r="AD326" s="158"/>
      <c r="AE326" s="158"/>
      <c r="AF326" s="158"/>
      <c r="AG326" s="158"/>
      <c r="AH326" s="158"/>
      <c r="AI326" s="158"/>
      <c r="AJ326" s="158"/>
      <c r="AK326" s="158"/>
      <c r="AL326" s="158"/>
      <c r="AM326" s="158"/>
      <c r="AN326" s="158"/>
      <c r="AO326" s="158"/>
      <c r="AP326" s="158"/>
      <c r="AQ326" s="158"/>
      <c r="AR326" s="158"/>
      <c r="AS326" s="158"/>
      <c r="AT326" s="158"/>
      <c r="AU326" s="158"/>
      <c r="AV326" s="158"/>
      <c r="AW326" s="158"/>
      <c r="AX326" s="158"/>
      <c r="AY326" s="158"/>
      <c r="AZ326" s="158"/>
      <c r="BA326" s="158"/>
      <c r="BB326" s="158"/>
      <c r="BC326" s="158"/>
      <c r="BD326" s="158"/>
      <c r="BE326" s="158"/>
      <c r="BF326" s="158"/>
      <c r="BG326" s="158"/>
      <c r="BH326" s="158"/>
      <c r="BI326" s="158"/>
      <c r="BJ326" s="158"/>
      <c r="BK326" s="158"/>
      <c r="BL326" s="158"/>
      <c r="BM326" s="158"/>
      <c r="BN326" s="158"/>
      <c r="BO326" s="158"/>
      <c r="BP326" s="158"/>
      <c r="BQ326" s="158"/>
      <c r="BR326" s="158"/>
      <c r="BS326" s="158"/>
      <c r="BT326" s="158"/>
      <c r="BU326" s="158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</row>
    <row r="327" ht="12.75" customHeight="1">
      <c r="A327" s="1"/>
      <c r="B327" s="1"/>
      <c r="C327" s="158"/>
      <c r="D327" s="158"/>
      <c r="E327" s="158"/>
      <c r="F327" s="158"/>
      <c r="G327" s="158"/>
      <c r="H327" s="158"/>
      <c r="I327" s="158"/>
      <c r="J327" s="158"/>
      <c r="K327" s="158"/>
      <c r="L327" s="158"/>
      <c r="M327" s="158"/>
      <c r="N327" s="158"/>
      <c r="O327" s="158"/>
      <c r="P327" s="158"/>
      <c r="Q327" s="158"/>
      <c r="R327" s="158"/>
      <c r="S327" s="158"/>
      <c r="T327" s="158"/>
      <c r="U327" s="158"/>
      <c r="V327" s="158"/>
      <c r="W327" s="158"/>
      <c r="X327" s="158"/>
      <c r="Y327" s="158"/>
      <c r="Z327" s="158"/>
      <c r="AA327" s="158"/>
      <c r="AB327" s="158"/>
      <c r="AC327" s="158"/>
      <c r="AD327" s="158"/>
      <c r="AE327" s="158"/>
      <c r="AF327" s="158"/>
      <c r="AG327" s="158"/>
      <c r="AH327" s="158"/>
      <c r="AI327" s="158"/>
      <c r="AJ327" s="158"/>
      <c r="AK327" s="158"/>
      <c r="AL327" s="158"/>
      <c r="AM327" s="158"/>
      <c r="AN327" s="158"/>
      <c r="AO327" s="158"/>
      <c r="AP327" s="158"/>
      <c r="AQ327" s="158"/>
      <c r="AR327" s="158"/>
      <c r="AS327" s="158"/>
      <c r="AT327" s="158"/>
      <c r="AU327" s="158"/>
      <c r="AV327" s="158"/>
      <c r="AW327" s="158"/>
      <c r="AX327" s="158"/>
      <c r="AY327" s="158"/>
      <c r="AZ327" s="158"/>
      <c r="BA327" s="158"/>
      <c r="BB327" s="158"/>
      <c r="BC327" s="158"/>
      <c r="BD327" s="158"/>
      <c r="BE327" s="158"/>
      <c r="BF327" s="158"/>
      <c r="BG327" s="158"/>
      <c r="BH327" s="158"/>
      <c r="BI327" s="158"/>
      <c r="BJ327" s="158"/>
      <c r="BK327" s="158"/>
      <c r="BL327" s="158"/>
      <c r="BM327" s="158"/>
      <c r="BN327" s="158"/>
      <c r="BO327" s="158"/>
      <c r="BP327" s="158"/>
      <c r="BQ327" s="158"/>
      <c r="BR327" s="158"/>
      <c r="BS327" s="158"/>
      <c r="BT327" s="158"/>
      <c r="BU327" s="158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</row>
    <row r="328" ht="12.75" customHeight="1">
      <c r="A328" s="1"/>
      <c r="B328" s="1"/>
      <c r="C328" s="158"/>
      <c r="D328" s="158"/>
      <c r="E328" s="158"/>
      <c r="F328" s="158"/>
      <c r="G328" s="158"/>
      <c r="H328" s="158"/>
      <c r="I328" s="158"/>
      <c r="J328" s="158"/>
      <c r="K328" s="158"/>
      <c r="L328" s="158"/>
      <c r="M328" s="158"/>
      <c r="N328" s="158"/>
      <c r="O328" s="158"/>
      <c r="P328" s="158"/>
      <c r="Q328" s="158"/>
      <c r="R328" s="158"/>
      <c r="S328" s="158"/>
      <c r="T328" s="158"/>
      <c r="U328" s="158"/>
      <c r="V328" s="158"/>
      <c r="W328" s="158"/>
      <c r="X328" s="158"/>
      <c r="Y328" s="158"/>
      <c r="Z328" s="158"/>
      <c r="AA328" s="158"/>
      <c r="AB328" s="158"/>
      <c r="AC328" s="158"/>
      <c r="AD328" s="158"/>
      <c r="AE328" s="158"/>
      <c r="AF328" s="158"/>
      <c r="AG328" s="158"/>
      <c r="AH328" s="158"/>
      <c r="AI328" s="158"/>
      <c r="AJ328" s="158"/>
      <c r="AK328" s="158"/>
      <c r="AL328" s="158"/>
      <c r="AM328" s="158"/>
      <c r="AN328" s="158"/>
      <c r="AO328" s="158"/>
      <c r="AP328" s="158"/>
      <c r="AQ328" s="158"/>
      <c r="AR328" s="158"/>
      <c r="AS328" s="158"/>
      <c r="AT328" s="158"/>
      <c r="AU328" s="158"/>
      <c r="AV328" s="158"/>
      <c r="AW328" s="158"/>
      <c r="AX328" s="158"/>
      <c r="AY328" s="158"/>
      <c r="AZ328" s="158"/>
      <c r="BA328" s="158"/>
      <c r="BB328" s="158"/>
      <c r="BC328" s="158"/>
      <c r="BD328" s="158"/>
      <c r="BE328" s="158"/>
      <c r="BF328" s="158"/>
      <c r="BG328" s="158"/>
      <c r="BH328" s="158"/>
      <c r="BI328" s="158"/>
      <c r="BJ328" s="158"/>
      <c r="BK328" s="158"/>
      <c r="BL328" s="158"/>
      <c r="BM328" s="158"/>
      <c r="BN328" s="158"/>
      <c r="BO328" s="158"/>
      <c r="BP328" s="158"/>
      <c r="BQ328" s="158"/>
      <c r="BR328" s="158"/>
      <c r="BS328" s="158"/>
      <c r="BT328" s="158"/>
      <c r="BU328" s="158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</row>
    <row r="329" ht="12.75" customHeight="1">
      <c r="A329" s="1"/>
      <c r="B329" s="1"/>
      <c r="C329" s="158"/>
      <c r="D329" s="158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158"/>
      <c r="T329" s="158"/>
      <c r="U329" s="158"/>
      <c r="V329" s="158"/>
      <c r="W329" s="158"/>
      <c r="X329" s="158"/>
      <c r="Y329" s="158"/>
      <c r="Z329" s="158"/>
      <c r="AA329" s="158"/>
      <c r="AB329" s="158"/>
      <c r="AC329" s="158"/>
      <c r="AD329" s="158"/>
      <c r="AE329" s="158"/>
      <c r="AF329" s="158"/>
      <c r="AG329" s="158"/>
      <c r="AH329" s="158"/>
      <c r="AI329" s="158"/>
      <c r="AJ329" s="158"/>
      <c r="AK329" s="158"/>
      <c r="AL329" s="158"/>
      <c r="AM329" s="158"/>
      <c r="AN329" s="158"/>
      <c r="AO329" s="158"/>
      <c r="AP329" s="158"/>
      <c r="AQ329" s="158"/>
      <c r="AR329" s="158"/>
      <c r="AS329" s="158"/>
      <c r="AT329" s="158"/>
      <c r="AU329" s="158"/>
      <c r="AV329" s="158"/>
      <c r="AW329" s="158"/>
      <c r="AX329" s="158"/>
      <c r="AY329" s="158"/>
      <c r="AZ329" s="158"/>
      <c r="BA329" s="158"/>
      <c r="BB329" s="158"/>
      <c r="BC329" s="158"/>
      <c r="BD329" s="158"/>
      <c r="BE329" s="158"/>
      <c r="BF329" s="158"/>
      <c r="BG329" s="158"/>
      <c r="BH329" s="158"/>
      <c r="BI329" s="158"/>
      <c r="BJ329" s="158"/>
      <c r="BK329" s="158"/>
      <c r="BL329" s="158"/>
      <c r="BM329" s="158"/>
      <c r="BN329" s="158"/>
      <c r="BO329" s="158"/>
      <c r="BP329" s="158"/>
      <c r="BQ329" s="158"/>
      <c r="BR329" s="158"/>
      <c r="BS329" s="158"/>
      <c r="BT329" s="158"/>
      <c r="BU329" s="158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</row>
    <row r="330" ht="12.75" customHeight="1">
      <c r="A330" s="1"/>
      <c r="B330" s="1"/>
      <c r="C330" s="158"/>
      <c r="D330" s="158"/>
      <c r="E330" s="158"/>
      <c r="F330" s="158"/>
      <c r="G330" s="158"/>
      <c r="H330" s="158"/>
      <c r="I330" s="158"/>
      <c r="J330" s="158"/>
      <c r="K330" s="158"/>
      <c r="L330" s="158"/>
      <c r="M330" s="158"/>
      <c r="N330" s="158"/>
      <c r="O330" s="158"/>
      <c r="P330" s="158"/>
      <c r="Q330" s="158"/>
      <c r="R330" s="158"/>
      <c r="S330" s="158"/>
      <c r="T330" s="158"/>
      <c r="U330" s="158"/>
      <c r="V330" s="158"/>
      <c r="W330" s="158"/>
      <c r="X330" s="158"/>
      <c r="Y330" s="158"/>
      <c r="Z330" s="158"/>
      <c r="AA330" s="158"/>
      <c r="AB330" s="158"/>
      <c r="AC330" s="158"/>
      <c r="AD330" s="158"/>
      <c r="AE330" s="158"/>
      <c r="AF330" s="158"/>
      <c r="AG330" s="158"/>
      <c r="AH330" s="158"/>
      <c r="AI330" s="158"/>
      <c r="AJ330" s="158"/>
      <c r="AK330" s="158"/>
      <c r="AL330" s="158"/>
      <c r="AM330" s="158"/>
      <c r="AN330" s="158"/>
      <c r="AO330" s="158"/>
      <c r="AP330" s="158"/>
      <c r="AQ330" s="158"/>
      <c r="AR330" s="158"/>
      <c r="AS330" s="158"/>
      <c r="AT330" s="158"/>
      <c r="AU330" s="158"/>
      <c r="AV330" s="158"/>
      <c r="AW330" s="158"/>
      <c r="AX330" s="158"/>
      <c r="AY330" s="158"/>
      <c r="AZ330" s="158"/>
      <c r="BA330" s="158"/>
      <c r="BB330" s="158"/>
      <c r="BC330" s="158"/>
      <c r="BD330" s="158"/>
      <c r="BE330" s="158"/>
      <c r="BF330" s="158"/>
      <c r="BG330" s="158"/>
      <c r="BH330" s="158"/>
      <c r="BI330" s="158"/>
      <c r="BJ330" s="158"/>
      <c r="BK330" s="158"/>
      <c r="BL330" s="158"/>
      <c r="BM330" s="158"/>
      <c r="BN330" s="158"/>
      <c r="BO330" s="158"/>
      <c r="BP330" s="158"/>
      <c r="BQ330" s="158"/>
      <c r="BR330" s="158"/>
      <c r="BS330" s="158"/>
      <c r="BT330" s="158"/>
      <c r="BU330" s="158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</row>
    <row r="331" ht="12.75" customHeight="1">
      <c r="A331" s="1"/>
      <c r="B331" s="1"/>
      <c r="C331" s="158"/>
      <c r="D331" s="158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158"/>
      <c r="T331" s="158"/>
      <c r="U331" s="158"/>
      <c r="V331" s="158"/>
      <c r="W331" s="158"/>
      <c r="X331" s="158"/>
      <c r="Y331" s="158"/>
      <c r="Z331" s="158"/>
      <c r="AA331" s="158"/>
      <c r="AB331" s="158"/>
      <c r="AC331" s="158"/>
      <c r="AD331" s="158"/>
      <c r="AE331" s="158"/>
      <c r="AF331" s="158"/>
      <c r="AG331" s="158"/>
      <c r="AH331" s="158"/>
      <c r="AI331" s="158"/>
      <c r="AJ331" s="158"/>
      <c r="AK331" s="158"/>
      <c r="AL331" s="158"/>
      <c r="AM331" s="158"/>
      <c r="AN331" s="158"/>
      <c r="AO331" s="158"/>
      <c r="AP331" s="158"/>
      <c r="AQ331" s="158"/>
      <c r="AR331" s="158"/>
      <c r="AS331" s="158"/>
      <c r="AT331" s="158"/>
      <c r="AU331" s="158"/>
      <c r="AV331" s="158"/>
      <c r="AW331" s="158"/>
      <c r="AX331" s="158"/>
      <c r="AY331" s="158"/>
      <c r="AZ331" s="158"/>
      <c r="BA331" s="158"/>
      <c r="BB331" s="158"/>
      <c r="BC331" s="158"/>
      <c r="BD331" s="158"/>
      <c r="BE331" s="158"/>
      <c r="BF331" s="158"/>
      <c r="BG331" s="158"/>
      <c r="BH331" s="158"/>
      <c r="BI331" s="158"/>
      <c r="BJ331" s="158"/>
      <c r="BK331" s="158"/>
      <c r="BL331" s="158"/>
      <c r="BM331" s="158"/>
      <c r="BN331" s="158"/>
      <c r="BO331" s="158"/>
      <c r="BP331" s="158"/>
      <c r="BQ331" s="158"/>
      <c r="BR331" s="158"/>
      <c r="BS331" s="158"/>
      <c r="BT331" s="158"/>
      <c r="BU331" s="158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</row>
    <row r="332" ht="12.75" customHeight="1">
      <c r="A332" s="1"/>
      <c r="B332" s="1"/>
      <c r="C332" s="158"/>
      <c r="D332" s="158"/>
      <c r="E332" s="158"/>
      <c r="F332" s="158"/>
      <c r="G332" s="158"/>
      <c r="H332" s="158"/>
      <c r="I332" s="158"/>
      <c r="J332" s="158"/>
      <c r="K332" s="158"/>
      <c r="L332" s="158"/>
      <c r="M332" s="158"/>
      <c r="N332" s="158"/>
      <c r="O332" s="158"/>
      <c r="P332" s="158"/>
      <c r="Q332" s="158"/>
      <c r="R332" s="158"/>
      <c r="S332" s="158"/>
      <c r="T332" s="158"/>
      <c r="U332" s="158"/>
      <c r="V332" s="158"/>
      <c r="W332" s="158"/>
      <c r="X332" s="158"/>
      <c r="Y332" s="158"/>
      <c r="Z332" s="158"/>
      <c r="AA332" s="158"/>
      <c r="AB332" s="158"/>
      <c r="AC332" s="158"/>
      <c r="AD332" s="158"/>
      <c r="AE332" s="158"/>
      <c r="AF332" s="158"/>
      <c r="AG332" s="158"/>
      <c r="AH332" s="158"/>
      <c r="AI332" s="158"/>
      <c r="AJ332" s="158"/>
      <c r="AK332" s="158"/>
      <c r="AL332" s="158"/>
      <c r="AM332" s="158"/>
      <c r="AN332" s="158"/>
      <c r="AO332" s="158"/>
      <c r="AP332" s="158"/>
      <c r="AQ332" s="158"/>
      <c r="AR332" s="158"/>
      <c r="AS332" s="158"/>
      <c r="AT332" s="158"/>
      <c r="AU332" s="158"/>
      <c r="AV332" s="158"/>
      <c r="AW332" s="158"/>
      <c r="AX332" s="158"/>
      <c r="AY332" s="158"/>
      <c r="AZ332" s="158"/>
      <c r="BA332" s="158"/>
      <c r="BB332" s="158"/>
      <c r="BC332" s="158"/>
      <c r="BD332" s="158"/>
      <c r="BE332" s="158"/>
      <c r="BF332" s="158"/>
      <c r="BG332" s="158"/>
      <c r="BH332" s="158"/>
      <c r="BI332" s="158"/>
      <c r="BJ332" s="158"/>
      <c r="BK332" s="158"/>
      <c r="BL332" s="158"/>
      <c r="BM332" s="158"/>
      <c r="BN332" s="158"/>
      <c r="BO332" s="158"/>
      <c r="BP332" s="158"/>
      <c r="BQ332" s="158"/>
      <c r="BR332" s="158"/>
      <c r="BS332" s="158"/>
      <c r="BT332" s="158"/>
      <c r="BU332" s="158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</row>
    <row r="333" ht="12.75" customHeight="1">
      <c r="A333" s="1"/>
      <c r="B333" s="1"/>
      <c r="C333" s="158"/>
      <c r="D333" s="158"/>
      <c r="E333" s="158"/>
      <c r="F333" s="158"/>
      <c r="G333" s="158"/>
      <c r="H333" s="158"/>
      <c r="I333" s="158"/>
      <c r="J333" s="158"/>
      <c r="K333" s="158"/>
      <c r="L333" s="158"/>
      <c r="M333" s="158"/>
      <c r="N333" s="158"/>
      <c r="O333" s="158"/>
      <c r="P333" s="158"/>
      <c r="Q333" s="158"/>
      <c r="R333" s="158"/>
      <c r="S333" s="158"/>
      <c r="T333" s="158"/>
      <c r="U333" s="158"/>
      <c r="V333" s="158"/>
      <c r="W333" s="158"/>
      <c r="X333" s="158"/>
      <c r="Y333" s="158"/>
      <c r="Z333" s="158"/>
      <c r="AA333" s="158"/>
      <c r="AB333" s="158"/>
      <c r="AC333" s="158"/>
      <c r="AD333" s="158"/>
      <c r="AE333" s="158"/>
      <c r="AF333" s="158"/>
      <c r="AG333" s="158"/>
      <c r="AH333" s="158"/>
      <c r="AI333" s="158"/>
      <c r="AJ333" s="158"/>
      <c r="AK333" s="158"/>
      <c r="AL333" s="158"/>
      <c r="AM333" s="158"/>
      <c r="AN333" s="158"/>
      <c r="AO333" s="158"/>
      <c r="AP333" s="158"/>
      <c r="AQ333" s="158"/>
      <c r="AR333" s="158"/>
      <c r="AS333" s="158"/>
      <c r="AT333" s="158"/>
      <c r="AU333" s="158"/>
      <c r="AV333" s="158"/>
      <c r="AW333" s="158"/>
      <c r="AX333" s="158"/>
      <c r="AY333" s="158"/>
      <c r="AZ333" s="158"/>
      <c r="BA333" s="158"/>
      <c r="BB333" s="158"/>
      <c r="BC333" s="158"/>
      <c r="BD333" s="158"/>
      <c r="BE333" s="158"/>
      <c r="BF333" s="158"/>
      <c r="BG333" s="158"/>
      <c r="BH333" s="158"/>
      <c r="BI333" s="158"/>
      <c r="BJ333" s="158"/>
      <c r="BK333" s="158"/>
      <c r="BL333" s="158"/>
      <c r="BM333" s="158"/>
      <c r="BN333" s="158"/>
      <c r="BO333" s="158"/>
      <c r="BP333" s="158"/>
      <c r="BQ333" s="158"/>
      <c r="BR333" s="158"/>
      <c r="BS333" s="158"/>
      <c r="BT333" s="158"/>
      <c r="BU333" s="158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</row>
    <row r="334" ht="12.75" customHeight="1">
      <c r="A334" s="1"/>
      <c r="B334" s="1"/>
      <c r="C334" s="158"/>
      <c r="D334" s="158"/>
      <c r="E334" s="158"/>
      <c r="F334" s="158"/>
      <c r="G334" s="158"/>
      <c r="H334" s="158"/>
      <c r="I334" s="158"/>
      <c r="J334" s="158"/>
      <c r="K334" s="158"/>
      <c r="L334" s="158"/>
      <c r="M334" s="158"/>
      <c r="N334" s="158"/>
      <c r="O334" s="158"/>
      <c r="P334" s="158"/>
      <c r="Q334" s="158"/>
      <c r="R334" s="158"/>
      <c r="S334" s="158"/>
      <c r="T334" s="158"/>
      <c r="U334" s="158"/>
      <c r="V334" s="158"/>
      <c r="W334" s="158"/>
      <c r="X334" s="158"/>
      <c r="Y334" s="158"/>
      <c r="Z334" s="158"/>
      <c r="AA334" s="158"/>
      <c r="AB334" s="158"/>
      <c r="AC334" s="158"/>
      <c r="AD334" s="158"/>
      <c r="AE334" s="158"/>
      <c r="AF334" s="158"/>
      <c r="AG334" s="158"/>
      <c r="AH334" s="158"/>
      <c r="AI334" s="158"/>
      <c r="AJ334" s="158"/>
      <c r="AK334" s="158"/>
      <c r="AL334" s="158"/>
      <c r="AM334" s="158"/>
      <c r="AN334" s="158"/>
      <c r="AO334" s="158"/>
      <c r="AP334" s="158"/>
      <c r="AQ334" s="158"/>
      <c r="AR334" s="158"/>
      <c r="AS334" s="158"/>
      <c r="AT334" s="158"/>
      <c r="AU334" s="158"/>
      <c r="AV334" s="158"/>
      <c r="AW334" s="158"/>
      <c r="AX334" s="158"/>
      <c r="AY334" s="158"/>
      <c r="AZ334" s="158"/>
      <c r="BA334" s="158"/>
      <c r="BB334" s="158"/>
      <c r="BC334" s="158"/>
      <c r="BD334" s="158"/>
      <c r="BE334" s="158"/>
      <c r="BF334" s="158"/>
      <c r="BG334" s="158"/>
      <c r="BH334" s="158"/>
      <c r="BI334" s="158"/>
      <c r="BJ334" s="158"/>
      <c r="BK334" s="158"/>
      <c r="BL334" s="158"/>
      <c r="BM334" s="158"/>
      <c r="BN334" s="158"/>
      <c r="BO334" s="158"/>
      <c r="BP334" s="158"/>
      <c r="BQ334" s="158"/>
      <c r="BR334" s="158"/>
      <c r="BS334" s="158"/>
      <c r="BT334" s="158"/>
      <c r="BU334" s="158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</row>
    <row r="335" ht="12.75" customHeight="1">
      <c r="A335" s="1"/>
      <c r="B335" s="1"/>
      <c r="C335" s="158"/>
      <c r="D335" s="158"/>
      <c r="E335" s="158"/>
      <c r="F335" s="158"/>
      <c r="G335" s="158"/>
      <c r="H335" s="158"/>
      <c r="I335" s="158"/>
      <c r="J335" s="158"/>
      <c r="K335" s="158"/>
      <c r="L335" s="158"/>
      <c r="M335" s="158"/>
      <c r="N335" s="158"/>
      <c r="O335" s="158"/>
      <c r="P335" s="158"/>
      <c r="Q335" s="158"/>
      <c r="R335" s="158"/>
      <c r="S335" s="158"/>
      <c r="T335" s="158"/>
      <c r="U335" s="158"/>
      <c r="V335" s="158"/>
      <c r="W335" s="158"/>
      <c r="X335" s="158"/>
      <c r="Y335" s="158"/>
      <c r="Z335" s="158"/>
      <c r="AA335" s="158"/>
      <c r="AB335" s="158"/>
      <c r="AC335" s="158"/>
      <c r="AD335" s="158"/>
      <c r="AE335" s="158"/>
      <c r="AF335" s="158"/>
      <c r="AG335" s="158"/>
      <c r="AH335" s="158"/>
      <c r="AI335" s="158"/>
      <c r="AJ335" s="158"/>
      <c r="AK335" s="158"/>
      <c r="AL335" s="158"/>
      <c r="AM335" s="158"/>
      <c r="AN335" s="158"/>
      <c r="AO335" s="158"/>
      <c r="AP335" s="158"/>
      <c r="AQ335" s="158"/>
      <c r="AR335" s="158"/>
      <c r="AS335" s="158"/>
      <c r="AT335" s="158"/>
      <c r="AU335" s="158"/>
      <c r="AV335" s="158"/>
      <c r="AW335" s="158"/>
      <c r="AX335" s="158"/>
      <c r="AY335" s="158"/>
      <c r="AZ335" s="158"/>
      <c r="BA335" s="158"/>
      <c r="BB335" s="158"/>
      <c r="BC335" s="158"/>
      <c r="BD335" s="158"/>
      <c r="BE335" s="158"/>
      <c r="BF335" s="158"/>
      <c r="BG335" s="158"/>
      <c r="BH335" s="158"/>
      <c r="BI335" s="158"/>
      <c r="BJ335" s="158"/>
      <c r="BK335" s="158"/>
      <c r="BL335" s="158"/>
      <c r="BM335" s="158"/>
      <c r="BN335" s="158"/>
      <c r="BO335" s="158"/>
      <c r="BP335" s="158"/>
      <c r="BQ335" s="158"/>
      <c r="BR335" s="158"/>
      <c r="BS335" s="158"/>
      <c r="BT335" s="158"/>
      <c r="BU335" s="158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</row>
    <row r="336" ht="12.75" customHeight="1">
      <c r="A336" s="1"/>
      <c r="B336" s="1"/>
      <c r="C336" s="158"/>
      <c r="D336" s="158"/>
      <c r="E336" s="158"/>
      <c r="F336" s="158"/>
      <c r="G336" s="158"/>
      <c r="H336" s="158"/>
      <c r="I336" s="158"/>
      <c r="J336" s="158"/>
      <c r="K336" s="158"/>
      <c r="L336" s="158"/>
      <c r="M336" s="158"/>
      <c r="N336" s="158"/>
      <c r="O336" s="158"/>
      <c r="P336" s="158"/>
      <c r="Q336" s="158"/>
      <c r="R336" s="158"/>
      <c r="S336" s="158"/>
      <c r="T336" s="158"/>
      <c r="U336" s="158"/>
      <c r="V336" s="158"/>
      <c r="W336" s="158"/>
      <c r="X336" s="158"/>
      <c r="Y336" s="158"/>
      <c r="Z336" s="158"/>
      <c r="AA336" s="158"/>
      <c r="AB336" s="158"/>
      <c r="AC336" s="158"/>
      <c r="AD336" s="158"/>
      <c r="AE336" s="158"/>
      <c r="AF336" s="158"/>
      <c r="AG336" s="158"/>
      <c r="AH336" s="158"/>
      <c r="AI336" s="158"/>
      <c r="AJ336" s="158"/>
      <c r="AK336" s="158"/>
      <c r="AL336" s="158"/>
      <c r="AM336" s="158"/>
      <c r="AN336" s="158"/>
      <c r="AO336" s="158"/>
      <c r="AP336" s="158"/>
      <c r="AQ336" s="158"/>
      <c r="AR336" s="158"/>
      <c r="AS336" s="158"/>
      <c r="AT336" s="158"/>
      <c r="AU336" s="158"/>
      <c r="AV336" s="158"/>
      <c r="AW336" s="158"/>
      <c r="AX336" s="158"/>
      <c r="AY336" s="158"/>
      <c r="AZ336" s="158"/>
      <c r="BA336" s="158"/>
      <c r="BB336" s="158"/>
      <c r="BC336" s="158"/>
      <c r="BD336" s="158"/>
      <c r="BE336" s="158"/>
      <c r="BF336" s="158"/>
      <c r="BG336" s="158"/>
      <c r="BH336" s="158"/>
      <c r="BI336" s="158"/>
      <c r="BJ336" s="158"/>
      <c r="BK336" s="158"/>
      <c r="BL336" s="158"/>
      <c r="BM336" s="158"/>
      <c r="BN336" s="158"/>
      <c r="BO336" s="158"/>
      <c r="BP336" s="158"/>
      <c r="BQ336" s="158"/>
      <c r="BR336" s="158"/>
      <c r="BS336" s="158"/>
      <c r="BT336" s="158"/>
      <c r="BU336" s="158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</row>
    <row r="337" ht="12.75" customHeight="1">
      <c r="A337" s="1"/>
      <c r="B337" s="1"/>
      <c r="C337" s="158"/>
      <c r="D337" s="158"/>
      <c r="E337" s="158"/>
      <c r="F337" s="158"/>
      <c r="G337" s="158"/>
      <c r="H337" s="158"/>
      <c r="I337" s="158"/>
      <c r="J337" s="158"/>
      <c r="K337" s="158"/>
      <c r="L337" s="158"/>
      <c r="M337" s="158"/>
      <c r="N337" s="158"/>
      <c r="O337" s="158"/>
      <c r="P337" s="158"/>
      <c r="Q337" s="158"/>
      <c r="R337" s="158"/>
      <c r="S337" s="158"/>
      <c r="T337" s="158"/>
      <c r="U337" s="158"/>
      <c r="V337" s="158"/>
      <c r="W337" s="158"/>
      <c r="X337" s="158"/>
      <c r="Y337" s="158"/>
      <c r="Z337" s="158"/>
      <c r="AA337" s="158"/>
      <c r="AB337" s="158"/>
      <c r="AC337" s="158"/>
      <c r="AD337" s="158"/>
      <c r="AE337" s="158"/>
      <c r="AF337" s="158"/>
      <c r="AG337" s="158"/>
      <c r="AH337" s="158"/>
      <c r="AI337" s="158"/>
      <c r="AJ337" s="158"/>
      <c r="AK337" s="158"/>
      <c r="AL337" s="158"/>
      <c r="AM337" s="158"/>
      <c r="AN337" s="158"/>
      <c r="AO337" s="158"/>
      <c r="AP337" s="158"/>
      <c r="AQ337" s="158"/>
      <c r="AR337" s="158"/>
      <c r="AS337" s="158"/>
      <c r="AT337" s="158"/>
      <c r="AU337" s="158"/>
      <c r="AV337" s="158"/>
      <c r="AW337" s="158"/>
      <c r="AX337" s="158"/>
      <c r="AY337" s="158"/>
      <c r="AZ337" s="158"/>
      <c r="BA337" s="158"/>
      <c r="BB337" s="158"/>
      <c r="BC337" s="158"/>
      <c r="BD337" s="158"/>
      <c r="BE337" s="158"/>
      <c r="BF337" s="158"/>
      <c r="BG337" s="158"/>
      <c r="BH337" s="158"/>
      <c r="BI337" s="158"/>
      <c r="BJ337" s="158"/>
      <c r="BK337" s="158"/>
      <c r="BL337" s="158"/>
      <c r="BM337" s="158"/>
      <c r="BN337" s="158"/>
      <c r="BO337" s="158"/>
      <c r="BP337" s="158"/>
      <c r="BQ337" s="158"/>
      <c r="BR337" s="158"/>
      <c r="BS337" s="158"/>
      <c r="BT337" s="158"/>
      <c r="BU337" s="158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</row>
    <row r="338" ht="12.75" customHeight="1">
      <c r="A338" s="1"/>
      <c r="B338" s="1"/>
      <c r="C338" s="158"/>
      <c r="D338" s="158"/>
      <c r="E338" s="158"/>
      <c r="F338" s="158"/>
      <c r="G338" s="158"/>
      <c r="H338" s="158"/>
      <c r="I338" s="158"/>
      <c r="J338" s="158"/>
      <c r="K338" s="158"/>
      <c r="L338" s="158"/>
      <c r="M338" s="158"/>
      <c r="N338" s="158"/>
      <c r="O338" s="158"/>
      <c r="P338" s="158"/>
      <c r="Q338" s="158"/>
      <c r="R338" s="158"/>
      <c r="S338" s="158"/>
      <c r="T338" s="158"/>
      <c r="U338" s="158"/>
      <c r="V338" s="158"/>
      <c r="W338" s="158"/>
      <c r="X338" s="158"/>
      <c r="Y338" s="158"/>
      <c r="Z338" s="158"/>
      <c r="AA338" s="158"/>
      <c r="AB338" s="158"/>
      <c r="AC338" s="158"/>
      <c r="AD338" s="158"/>
      <c r="AE338" s="158"/>
      <c r="AF338" s="158"/>
      <c r="AG338" s="158"/>
      <c r="AH338" s="158"/>
      <c r="AI338" s="158"/>
      <c r="AJ338" s="158"/>
      <c r="AK338" s="158"/>
      <c r="AL338" s="158"/>
      <c r="AM338" s="158"/>
      <c r="AN338" s="158"/>
      <c r="AO338" s="158"/>
      <c r="AP338" s="158"/>
      <c r="AQ338" s="158"/>
      <c r="AR338" s="158"/>
      <c r="AS338" s="158"/>
      <c r="AT338" s="158"/>
      <c r="AU338" s="158"/>
      <c r="AV338" s="158"/>
      <c r="AW338" s="158"/>
      <c r="AX338" s="158"/>
      <c r="AY338" s="158"/>
      <c r="AZ338" s="158"/>
      <c r="BA338" s="158"/>
      <c r="BB338" s="158"/>
      <c r="BC338" s="158"/>
      <c r="BD338" s="158"/>
      <c r="BE338" s="158"/>
      <c r="BF338" s="158"/>
      <c r="BG338" s="158"/>
      <c r="BH338" s="158"/>
      <c r="BI338" s="158"/>
      <c r="BJ338" s="158"/>
      <c r="BK338" s="158"/>
      <c r="BL338" s="158"/>
      <c r="BM338" s="158"/>
      <c r="BN338" s="158"/>
      <c r="BO338" s="158"/>
      <c r="BP338" s="158"/>
      <c r="BQ338" s="158"/>
      <c r="BR338" s="158"/>
      <c r="BS338" s="158"/>
      <c r="BT338" s="158"/>
      <c r="BU338" s="158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</row>
    <row r="339" ht="12.75" customHeight="1">
      <c r="A339" s="1"/>
      <c r="B339" s="1"/>
      <c r="C339" s="158"/>
      <c r="D339" s="158"/>
      <c r="E339" s="158"/>
      <c r="F339" s="158"/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158"/>
      <c r="T339" s="158"/>
      <c r="U339" s="158"/>
      <c r="V339" s="158"/>
      <c r="W339" s="158"/>
      <c r="X339" s="158"/>
      <c r="Y339" s="158"/>
      <c r="Z339" s="158"/>
      <c r="AA339" s="158"/>
      <c r="AB339" s="158"/>
      <c r="AC339" s="158"/>
      <c r="AD339" s="158"/>
      <c r="AE339" s="158"/>
      <c r="AF339" s="158"/>
      <c r="AG339" s="158"/>
      <c r="AH339" s="158"/>
      <c r="AI339" s="158"/>
      <c r="AJ339" s="158"/>
      <c r="AK339" s="158"/>
      <c r="AL339" s="158"/>
      <c r="AM339" s="158"/>
      <c r="AN339" s="158"/>
      <c r="AO339" s="158"/>
      <c r="AP339" s="158"/>
      <c r="AQ339" s="158"/>
      <c r="AR339" s="158"/>
      <c r="AS339" s="158"/>
      <c r="AT339" s="158"/>
      <c r="AU339" s="158"/>
      <c r="AV339" s="158"/>
      <c r="AW339" s="158"/>
      <c r="AX339" s="158"/>
      <c r="AY339" s="158"/>
      <c r="AZ339" s="158"/>
      <c r="BA339" s="158"/>
      <c r="BB339" s="158"/>
      <c r="BC339" s="158"/>
      <c r="BD339" s="158"/>
      <c r="BE339" s="158"/>
      <c r="BF339" s="158"/>
      <c r="BG339" s="158"/>
      <c r="BH339" s="158"/>
      <c r="BI339" s="158"/>
      <c r="BJ339" s="158"/>
      <c r="BK339" s="158"/>
      <c r="BL339" s="158"/>
      <c r="BM339" s="158"/>
      <c r="BN339" s="158"/>
      <c r="BO339" s="158"/>
      <c r="BP339" s="158"/>
      <c r="BQ339" s="158"/>
      <c r="BR339" s="158"/>
      <c r="BS339" s="158"/>
      <c r="BT339" s="158"/>
      <c r="BU339" s="158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</row>
    <row r="340" ht="12.75" customHeight="1">
      <c r="A340" s="1"/>
      <c r="B340" s="1"/>
      <c r="C340" s="158"/>
      <c r="D340" s="158"/>
      <c r="E340" s="158"/>
      <c r="F340" s="158"/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158"/>
      <c r="T340" s="158"/>
      <c r="U340" s="158"/>
      <c r="V340" s="158"/>
      <c r="W340" s="158"/>
      <c r="X340" s="158"/>
      <c r="Y340" s="158"/>
      <c r="Z340" s="158"/>
      <c r="AA340" s="158"/>
      <c r="AB340" s="158"/>
      <c r="AC340" s="158"/>
      <c r="AD340" s="158"/>
      <c r="AE340" s="158"/>
      <c r="AF340" s="158"/>
      <c r="AG340" s="158"/>
      <c r="AH340" s="158"/>
      <c r="AI340" s="158"/>
      <c r="AJ340" s="158"/>
      <c r="AK340" s="158"/>
      <c r="AL340" s="158"/>
      <c r="AM340" s="158"/>
      <c r="AN340" s="158"/>
      <c r="AO340" s="158"/>
      <c r="AP340" s="158"/>
      <c r="AQ340" s="158"/>
      <c r="AR340" s="158"/>
      <c r="AS340" s="158"/>
      <c r="AT340" s="158"/>
      <c r="AU340" s="158"/>
      <c r="AV340" s="158"/>
      <c r="AW340" s="158"/>
      <c r="AX340" s="158"/>
      <c r="AY340" s="158"/>
      <c r="AZ340" s="158"/>
      <c r="BA340" s="158"/>
      <c r="BB340" s="158"/>
      <c r="BC340" s="158"/>
      <c r="BD340" s="158"/>
      <c r="BE340" s="158"/>
      <c r="BF340" s="158"/>
      <c r="BG340" s="158"/>
      <c r="BH340" s="158"/>
      <c r="BI340" s="158"/>
      <c r="BJ340" s="158"/>
      <c r="BK340" s="158"/>
      <c r="BL340" s="158"/>
      <c r="BM340" s="158"/>
      <c r="BN340" s="158"/>
      <c r="BO340" s="158"/>
      <c r="BP340" s="158"/>
      <c r="BQ340" s="158"/>
      <c r="BR340" s="158"/>
      <c r="BS340" s="158"/>
      <c r="BT340" s="158"/>
      <c r="BU340" s="158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</row>
    <row r="341" ht="12.75" customHeight="1">
      <c r="A341" s="1"/>
      <c r="B341" s="1"/>
      <c r="C341" s="158"/>
      <c r="D341" s="158"/>
      <c r="E341" s="158"/>
      <c r="F341" s="158"/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158"/>
      <c r="T341" s="158"/>
      <c r="U341" s="158"/>
      <c r="V341" s="158"/>
      <c r="W341" s="158"/>
      <c r="X341" s="158"/>
      <c r="Y341" s="158"/>
      <c r="Z341" s="158"/>
      <c r="AA341" s="158"/>
      <c r="AB341" s="158"/>
      <c r="AC341" s="158"/>
      <c r="AD341" s="158"/>
      <c r="AE341" s="158"/>
      <c r="AF341" s="158"/>
      <c r="AG341" s="158"/>
      <c r="AH341" s="158"/>
      <c r="AI341" s="158"/>
      <c r="AJ341" s="158"/>
      <c r="AK341" s="158"/>
      <c r="AL341" s="158"/>
      <c r="AM341" s="158"/>
      <c r="AN341" s="158"/>
      <c r="AO341" s="158"/>
      <c r="AP341" s="158"/>
      <c r="AQ341" s="158"/>
      <c r="AR341" s="158"/>
      <c r="AS341" s="158"/>
      <c r="AT341" s="158"/>
      <c r="AU341" s="158"/>
      <c r="AV341" s="158"/>
      <c r="AW341" s="158"/>
      <c r="AX341" s="158"/>
      <c r="AY341" s="158"/>
      <c r="AZ341" s="158"/>
      <c r="BA341" s="158"/>
      <c r="BB341" s="158"/>
      <c r="BC341" s="158"/>
      <c r="BD341" s="158"/>
      <c r="BE341" s="158"/>
      <c r="BF341" s="158"/>
      <c r="BG341" s="158"/>
      <c r="BH341" s="158"/>
      <c r="BI341" s="158"/>
      <c r="BJ341" s="158"/>
      <c r="BK341" s="158"/>
      <c r="BL341" s="158"/>
      <c r="BM341" s="158"/>
      <c r="BN341" s="158"/>
      <c r="BO341" s="158"/>
      <c r="BP341" s="158"/>
      <c r="BQ341" s="158"/>
      <c r="BR341" s="158"/>
      <c r="BS341" s="158"/>
      <c r="BT341" s="158"/>
      <c r="BU341" s="158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</row>
    <row r="342" ht="12.75" customHeight="1">
      <c r="A342" s="1"/>
      <c r="B342" s="1"/>
      <c r="C342" s="158"/>
      <c r="D342" s="158"/>
      <c r="E342" s="158"/>
      <c r="F342" s="158"/>
      <c r="G342" s="158"/>
      <c r="H342" s="158"/>
      <c r="I342" s="158"/>
      <c r="J342" s="158"/>
      <c r="K342" s="158"/>
      <c r="L342" s="158"/>
      <c r="M342" s="158"/>
      <c r="N342" s="158"/>
      <c r="O342" s="158"/>
      <c r="P342" s="158"/>
      <c r="Q342" s="158"/>
      <c r="R342" s="158"/>
      <c r="S342" s="158"/>
      <c r="T342" s="158"/>
      <c r="U342" s="158"/>
      <c r="V342" s="158"/>
      <c r="W342" s="158"/>
      <c r="X342" s="158"/>
      <c r="Y342" s="158"/>
      <c r="Z342" s="158"/>
      <c r="AA342" s="158"/>
      <c r="AB342" s="158"/>
      <c r="AC342" s="158"/>
      <c r="AD342" s="158"/>
      <c r="AE342" s="158"/>
      <c r="AF342" s="158"/>
      <c r="AG342" s="158"/>
      <c r="AH342" s="158"/>
      <c r="AI342" s="158"/>
      <c r="AJ342" s="158"/>
      <c r="AK342" s="158"/>
      <c r="AL342" s="158"/>
      <c r="AM342" s="158"/>
      <c r="AN342" s="158"/>
      <c r="AO342" s="158"/>
      <c r="AP342" s="158"/>
      <c r="AQ342" s="158"/>
      <c r="AR342" s="158"/>
      <c r="AS342" s="158"/>
      <c r="AT342" s="158"/>
      <c r="AU342" s="158"/>
      <c r="AV342" s="158"/>
      <c r="AW342" s="158"/>
      <c r="AX342" s="158"/>
      <c r="AY342" s="158"/>
      <c r="AZ342" s="158"/>
      <c r="BA342" s="158"/>
      <c r="BB342" s="158"/>
      <c r="BC342" s="158"/>
      <c r="BD342" s="158"/>
      <c r="BE342" s="158"/>
      <c r="BF342" s="158"/>
      <c r="BG342" s="158"/>
      <c r="BH342" s="158"/>
      <c r="BI342" s="158"/>
      <c r="BJ342" s="158"/>
      <c r="BK342" s="158"/>
      <c r="BL342" s="158"/>
      <c r="BM342" s="158"/>
      <c r="BN342" s="158"/>
      <c r="BO342" s="158"/>
      <c r="BP342" s="158"/>
      <c r="BQ342" s="158"/>
      <c r="BR342" s="158"/>
      <c r="BS342" s="158"/>
      <c r="BT342" s="158"/>
      <c r="BU342" s="158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</row>
    <row r="343" ht="12.75" customHeight="1">
      <c r="A343" s="1"/>
      <c r="B343" s="1"/>
      <c r="C343" s="158"/>
      <c r="D343" s="158"/>
      <c r="E343" s="158"/>
      <c r="F343" s="158"/>
      <c r="G343" s="158"/>
      <c r="H343" s="158"/>
      <c r="I343" s="158"/>
      <c r="J343" s="158"/>
      <c r="K343" s="158"/>
      <c r="L343" s="158"/>
      <c r="M343" s="158"/>
      <c r="N343" s="158"/>
      <c r="O343" s="158"/>
      <c r="P343" s="158"/>
      <c r="Q343" s="158"/>
      <c r="R343" s="158"/>
      <c r="S343" s="158"/>
      <c r="T343" s="158"/>
      <c r="U343" s="158"/>
      <c r="V343" s="158"/>
      <c r="W343" s="158"/>
      <c r="X343" s="158"/>
      <c r="Y343" s="158"/>
      <c r="Z343" s="158"/>
      <c r="AA343" s="158"/>
      <c r="AB343" s="158"/>
      <c r="AC343" s="158"/>
      <c r="AD343" s="158"/>
      <c r="AE343" s="158"/>
      <c r="AF343" s="158"/>
      <c r="AG343" s="158"/>
      <c r="AH343" s="158"/>
      <c r="AI343" s="158"/>
      <c r="AJ343" s="158"/>
      <c r="AK343" s="158"/>
      <c r="AL343" s="158"/>
      <c r="AM343" s="158"/>
      <c r="AN343" s="158"/>
      <c r="AO343" s="158"/>
      <c r="AP343" s="158"/>
      <c r="AQ343" s="158"/>
      <c r="AR343" s="158"/>
      <c r="AS343" s="158"/>
      <c r="AT343" s="158"/>
      <c r="AU343" s="158"/>
      <c r="AV343" s="158"/>
      <c r="AW343" s="158"/>
      <c r="AX343" s="158"/>
      <c r="AY343" s="158"/>
      <c r="AZ343" s="158"/>
      <c r="BA343" s="158"/>
      <c r="BB343" s="158"/>
      <c r="BC343" s="158"/>
      <c r="BD343" s="158"/>
      <c r="BE343" s="158"/>
      <c r="BF343" s="158"/>
      <c r="BG343" s="158"/>
      <c r="BH343" s="158"/>
      <c r="BI343" s="158"/>
      <c r="BJ343" s="158"/>
      <c r="BK343" s="158"/>
      <c r="BL343" s="158"/>
      <c r="BM343" s="158"/>
      <c r="BN343" s="158"/>
      <c r="BO343" s="158"/>
      <c r="BP343" s="158"/>
      <c r="BQ343" s="158"/>
      <c r="BR343" s="158"/>
      <c r="BS343" s="158"/>
      <c r="BT343" s="158"/>
      <c r="BU343" s="158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</row>
    <row r="344" ht="12.75" customHeight="1">
      <c r="A344" s="1"/>
      <c r="B344" s="1"/>
      <c r="C344" s="158"/>
      <c r="D344" s="158"/>
      <c r="E344" s="158"/>
      <c r="F344" s="158"/>
      <c r="G344" s="158"/>
      <c r="H344" s="158"/>
      <c r="I344" s="158"/>
      <c r="J344" s="158"/>
      <c r="K344" s="158"/>
      <c r="L344" s="158"/>
      <c r="M344" s="158"/>
      <c r="N344" s="158"/>
      <c r="O344" s="158"/>
      <c r="P344" s="158"/>
      <c r="Q344" s="158"/>
      <c r="R344" s="158"/>
      <c r="S344" s="158"/>
      <c r="T344" s="158"/>
      <c r="U344" s="158"/>
      <c r="V344" s="158"/>
      <c r="W344" s="158"/>
      <c r="X344" s="158"/>
      <c r="Y344" s="158"/>
      <c r="Z344" s="158"/>
      <c r="AA344" s="158"/>
      <c r="AB344" s="158"/>
      <c r="AC344" s="158"/>
      <c r="AD344" s="158"/>
      <c r="AE344" s="158"/>
      <c r="AF344" s="158"/>
      <c r="AG344" s="158"/>
      <c r="AH344" s="158"/>
      <c r="AI344" s="158"/>
      <c r="AJ344" s="158"/>
      <c r="AK344" s="158"/>
      <c r="AL344" s="158"/>
      <c r="AM344" s="158"/>
      <c r="AN344" s="158"/>
      <c r="AO344" s="158"/>
      <c r="AP344" s="158"/>
      <c r="AQ344" s="158"/>
      <c r="AR344" s="158"/>
      <c r="AS344" s="158"/>
      <c r="AT344" s="158"/>
      <c r="AU344" s="158"/>
      <c r="AV344" s="158"/>
      <c r="AW344" s="158"/>
      <c r="AX344" s="158"/>
      <c r="AY344" s="158"/>
      <c r="AZ344" s="158"/>
      <c r="BA344" s="158"/>
      <c r="BB344" s="158"/>
      <c r="BC344" s="158"/>
      <c r="BD344" s="158"/>
      <c r="BE344" s="158"/>
      <c r="BF344" s="158"/>
      <c r="BG344" s="158"/>
      <c r="BH344" s="158"/>
      <c r="BI344" s="158"/>
      <c r="BJ344" s="158"/>
      <c r="BK344" s="158"/>
      <c r="BL344" s="158"/>
      <c r="BM344" s="158"/>
      <c r="BN344" s="158"/>
      <c r="BO344" s="158"/>
      <c r="BP344" s="158"/>
      <c r="BQ344" s="158"/>
      <c r="BR344" s="158"/>
      <c r="BS344" s="158"/>
      <c r="BT344" s="158"/>
      <c r="BU344" s="158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</row>
    <row r="345" ht="12.75" customHeight="1">
      <c r="A345" s="1"/>
      <c r="B345" s="1"/>
      <c r="C345" s="158"/>
      <c r="D345" s="158"/>
      <c r="E345" s="158"/>
      <c r="F345" s="158"/>
      <c r="G345" s="158"/>
      <c r="H345" s="158"/>
      <c r="I345" s="158"/>
      <c r="J345" s="158"/>
      <c r="K345" s="158"/>
      <c r="L345" s="158"/>
      <c r="M345" s="158"/>
      <c r="N345" s="158"/>
      <c r="O345" s="158"/>
      <c r="P345" s="158"/>
      <c r="Q345" s="158"/>
      <c r="R345" s="158"/>
      <c r="S345" s="158"/>
      <c r="T345" s="158"/>
      <c r="U345" s="158"/>
      <c r="V345" s="158"/>
      <c r="W345" s="158"/>
      <c r="X345" s="158"/>
      <c r="Y345" s="158"/>
      <c r="Z345" s="158"/>
      <c r="AA345" s="158"/>
      <c r="AB345" s="158"/>
      <c r="AC345" s="158"/>
      <c r="AD345" s="158"/>
      <c r="AE345" s="158"/>
      <c r="AF345" s="158"/>
      <c r="AG345" s="158"/>
      <c r="AH345" s="158"/>
      <c r="AI345" s="158"/>
      <c r="AJ345" s="158"/>
      <c r="AK345" s="158"/>
      <c r="AL345" s="158"/>
      <c r="AM345" s="158"/>
      <c r="AN345" s="158"/>
      <c r="AO345" s="158"/>
      <c r="AP345" s="158"/>
      <c r="AQ345" s="158"/>
      <c r="AR345" s="158"/>
      <c r="AS345" s="158"/>
      <c r="AT345" s="158"/>
      <c r="AU345" s="158"/>
      <c r="AV345" s="158"/>
      <c r="AW345" s="158"/>
      <c r="AX345" s="158"/>
      <c r="AY345" s="158"/>
      <c r="AZ345" s="158"/>
      <c r="BA345" s="158"/>
      <c r="BB345" s="158"/>
      <c r="BC345" s="158"/>
      <c r="BD345" s="158"/>
      <c r="BE345" s="158"/>
      <c r="BF345" s="158"/>
      <c r="BG345" s="158"/>
      <c r="BH345" s="158"/>
      <c r="BI345" s="158"/>
      <c r="BJ345" s="158"/>
      <c r="BK345" s="158"/>
      <c r="BL345" s="158"/>
      <c r="BM345" s="158"/>
      <c r="BN345" s="158"/>
      <c r="BO345" s="158"/>
      <c r="BP345" s="158"/>
      <c r="BQ345" s="158"/>
      <c r="BR345" s="158"/>
      <c r="BS345" s="158"/>
      <c r="BT345" s="158"/>
      <c r="BU345" s="158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</row>
    <row r="346" ht="12.75" customHeight="1">
      <c r="A346" s="1"/>
      <c r="B346" s="1"/>
      <c r="C346" s="158"/>
      <c r="D346" s="158"/>
      <c r="E346" s="158"/>
      <c r="F346" s="158"/>
      <c r="G346" s="158"/>
      <c r="H346" s="158"/>
      <c r="I346" s="158"/>
      <c r="J346" s="158"/>
      <c r="K346" s="158"/>
      <c r="L346" s="158"/>
      <c r="M346" s="158"/>
      <c r="N346" s="158"/>
      <c r="O346" s="158"/>
      <c r="P346" s="158"/>
      <c r="Q346" s="158"/>
      <c r="R346" s="158"/>
      <c r="S346" s="158"/>
      <c r="T346" s="158"/>
      <c r="U346" s="158"/>
      <c r="V346" s="158"/>
      <c r="W346" s="158"/>
      <c r="X346" s="158"/>
      <c r="Y346" s="158"/>
      <c r="Z346" s="158"/>
      <c r="AA346" s="158"/>
      <c r="AB346" s="158"/>
      <c r="AC346" s="158"/>
      <c r="AD346" s="158"/>
      <c r="AE346" s="158"/>
      <c r="AF346" s="158"/>
      <c r="AG346" s="158"/>
      <c r="AH346" s="158"/>
      <c r="AI346" s="158"/>
      <c r="AJ346" s="158"/>
      <c r="AK346" s="158"/>
      <c r="AL346" s="158"/>
      <c r="AM346" s="158"/>
      <c r="AN346" s="158"/>
      <c r="AO346" s="158"/>
      <c r="AP346" s="158"/>
      <c r="AQ346" s="158"/>
      <c r="AR346" s="158"/>
      <c r="AS346" s="158"/>
      <c r="AT346" s="158"/>
      <c r="AU346" s="158"/>
      <c r="AV346" s="158"/>
      <c r="AW346" s="158"/>
      <c r="AX346" s="158"/>
      <c r="AY346" s="158"/>
      <c r="AZ346" s="158"/>
      <c r="BA346" s="158"/>
      <c r="BB346" s="158"/>
      <c r="BC346" s="158"/>
      <c r="BD346" s="158"/>
      <c r="BE346" s="158"/>
      <c r="BF346" s="158"/>
      <c r="BG346" s="158"/>
      <c r="BH346" s="158"/>
      <c r="BI346" s="158"/>
      <c r="BJ346" s="158"/>
      <c r="BK346" s="158"/>
      <c r="BL346" s="158"/>
      <c r="BM346" s="158"/>
      <c r="BN346" s="158"/>
      <c r="BO346" s="158"/>
      <c r="BP346" s="158"/>
      <c r="BQ346" s="158"/>
      <c r="BR346" s="158"/>
      <c r="BS346" s="158"/>
      <c r="BT346" s="158"/>
      <c r="BU346" s="158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</row>
    <row r="347" ht="12.75" customHeight="1">
      <c r="A347" s="1"/>
      <c r="B347" s="1"/>
      <c r="C347" s="158"/>
      <c r="D347" s="158"/>
      <c r="E347" s="158"/>
      <c r="F347" s="158"/>
      <c r="G347" s="158"/>
      <c r="H347" s="158"/>
      <c r="I347" s="158"/>
      <c r="J347" s="158"/>
      <c r="K347" s="158"/>
      <c r="L347" s="158"/>
      <c r="M347" s="158"/>
      <c r="N347" s="158"/>
      <c r="O347" s="158"/>
      <c r="P347" s="158"/>
      <c r="Q347" s="158"/>
      <c r="R347" s="158"/>
      <c r="S347" s="158"/>
      <c r="T347" s="158"/>
      <c r="U347" s="158"/>
      <c r="V347" s="158"/>
      <c r="W347" s="158"/>
      <c r="X347" s="158"/>
      <c r="Y347" s="158"/>
      <c r="Z347" s="158"/>
      <c r="AA347" s="158"/>
      <c r="AB347" s="158"/>
      <c r="AC347" s="158"/>
      <c r="AD347" s="158"/>
      <c r="AE347" s="158"/>
      <c r="AF347" s="158"/>
      <c r="AG347" s="158"/>
      <c r="AH347" s="158"/>
      <c r="AI347" s="158"/>
      <c r="AJ347" s="158"/>
      <c r="AK347" s="158"/>
      <c r="AL347" s="158"/>
      <c r="AM347" s="158"/>
      <c r="AN347" s="158"/>
      <c r="AO347" s="158"/>
      <c r="AP347" s="158"/>
      <c r="AQ347" s="158"/>
      <c r="AR347" s="158"/>
      <c r="AS347" s="158"/>
      <c r="AT347" s="158"/>
      <c r="AU347" s="158"/>
      <c r="AV347" s="158"/>
      <c r="AW347" s="158"/>
      <c r="AX347" s="158"/>
      <c r="AY347" s="158"/>
      <c r="AZ347" s="158"/>
      <c r="BA347" s="158"/>
      <c r="BB347" s="158"/>
      <c r="BC347" s="158"/>
      <c r="BD347" s="158"/>
      <c r="BE347" s="158"/>
      <c r="BF347" s="158"/>
      <c r="BG347" s="158"/>
      <c r="BH347" s="158"/>
      <c r="BI347" s="158"/>
      <c r="BJ347" s="158"/>
      <c r="BK347" s="158"/>
      <c r="BL347" s="158"/>
      <c r="BM347" s="158"/>
      <c r="BN347" s="158"/>
      <c r="BO347" s="158"/>
      <c r="BP347" s="158"/>
      <c r="BQ347" s="158"/>
      <c r="BR347" s="158"/>
      <c r="BS347" s="158"/>
      <c r="BT347" s="158"/>
      <c r="BU347" s="158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</row>
    <row r="348" ht="12.75" customHeight="1">
      <c r="A348" s="1"/>
      <c r="B348" s="1"/>
      <c r="C348" s="158"/>
      <c r="D348" s="158"/>
      <c r="E348" s="158"/>
      <c r="F348" s="158"/>
      <c r="G348" s="158"/>
      <c r="H348" s="158"/>
      <c r="I348" s="158"/>
      <c r="J348" s="158"/>
      <c r="K348" s="158"/>
      <c r="L348" s="158"/>
      <c r="M348" s="158"/>
      <c r="N348" s="158"/>
      <c r="O348" s="158"/>
      <c r="P348" s="158"/>
      <c r="Q348" s="158"/>
      <c r="R348" s="158"/>
      <c r="S348" s="158"/>
      <c r="T348" s="158"/>
      <c r="U348" s="158"/>
      <c r="V348" s="158"/>
      <c r="W348" s="158"/>
      <c r="X348" s="158"/>
      <c r="Y348" s="158"/>
      <c r="Z348" s="158"/>
      <c r="AA348" s="158"/>
      <c r="AB348" s="158"/>
      <c r="AC348" s="158"/>
      <c r="AD348" s="158"/>
      <c r="AE348" s="158"/>
      <c r="AF348" s="158"/>
      <c r="AG348" s="158"/>
      <c r="AH348" s="158"/>
      <c r="AI348" s="158"/>
      <c r="AJ348" s="158"/>
      <c r="AK348" s="158"/>
      <c r="AL348" s="158"/>
      <c r="AM348" s="158"/>
      <c r="AN348" s="158"/>
      <c r="AO348" s="158"/>
      <c r="AP348" s="158"/>
      <c r="AQ348" s="158"/>
      <c r="AR348" s="158"/>
      <c r="AS348" s="158"/>
      <c r="AT348" s="158"/>
      <c r="AU348" s="158"/>
      <c r="AV348" s="158"/>
      <c r="AW348" s="158"/>
      <c r="AX348" s="158"/>
      <c r="AY348" s="158"/>
      <c r="AZ348" s="158"/>
      <c r="BA348" s="158"/>
      <c r="BB348" s="158"/>
      <c r="BC348" s="158"/>
      <c r="BD348" s="158"/>
      <c r="BE348" s="158"/>
      <c r="BF348" s="158"/>
      <c r="BG348" s="158"/>
      <c r="BH348" s="158"/>
      <c r="BI348" s="158"/>
      <c r="BJ348" s="158"/>
      <c r="BK348" s="158"/>
      <c r="BL348" s="158"/>
      <c r="BM348" s="158"/>
      <c r="BN348" s="158"/>
      <c r="BO348" s="158"/>
      <c r="BP348" s="158"/>
      <c r="BQ348" s="158"/>
      <c r="BR348" s="158"/>
      <c r="BS348" s="158"/>
      <c r="BT348" s="158"/>
      <c r="BU348" s="158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</row>
    <row r="349" ht="12.75" customHeight="1">
      <c r="A349" s="1"/>
      <c r="B349" s="1"/>
      <c r="C349" s="158"/>
      <c r="D349" s="158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158"/>
      <c r="T349" s="158"/>
      <c r="U349" s="158"/>
      <c r="V349" s="158"/>
      <c r="W349" s="158"/>
      <c r="X349" s="158"/>
      <c r="Y349" s="158"/>
      <c r="Z349" s="158"/>
      <c r="AA349" s="158"/>
      <c r="AB349" s="158"/>
      <c r="AC349" s="158"/>
      <c r="AD349" s="158"/>
      <c r="AE349" s="158"/>
      <c r="AF349" s="158"/>
      <c r="AG349" s="158"/>
      <c r="AH349" s="158"/>
      <c r="AI349" s="158"/>
      <c r="AJ349" s="158"/>
      <c r="AK349" s="158"/>
      <c r="AL349" s="158"/>
      <c r="AM349" s="158"/>
      <c r="AN349" s="158"/>
      <c r="AO349" s="158"/>
      <c r="AP349" s="158"/>
      <c r="AQ349" s="158"/>
      <c r="AR349" s="158"/>
      <c r="AS349" s="158"/>
      <c r="AT349" s="158"/>
      <c r="AU349" s="158"/>
      <c r="AV349" s="158"/>
      <c r="AW349" s="158"/>
      <c r="AX349" s="158"/>
      <c r="AY349" s="158"/>
      <c r="AZ349" s="158"/>
      <c r="BA349" s="158"/>
      <c r="BB349" s="158"/>
      <c r="BC349" s="158"/>
      <c r="BD349" s="158"/>
      <c r="BE349" s="158"/>
      <c r="BF349" s="158"/>
      <c r="BG349" s="158"/>
      <c r="BH349" s="158"/>
      <c r="BI349" s="158"/>
      <c r="BJ349" s="158"/>
      <c r="BK349" s="158"/>
      <c r="BL349" s="158"/>
      <c r="BM349" s="158"/>
      <c r="BN349" s="158"/>
      <c r="BO349" s="158"/>
      <c r="BP349" s="158"/>
      <c r="BQ349" s="158"/>
      <c r="BR349" s="158"/>
      <c r="BS349" s="158"/>
      <c r="BT349" s="158"/>
      <c r="BU349" s="158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</row>
    <row r="350" ht="12.75" customHeight="1">
      <c r="A350" s="1"/>
      <c r="B350" s="1"/>
      <c r="C350" s="158"/>
      <c r="D350" s="158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158"/>
      <c r="T350" s="158"/>
      <c r="U350" s="158"/>
      <c r="V350" s="158"/>
      <c r="W350" s="158"/>
      <c r="X350" s="158"/>
      <c r="Y350" s="158"/>
      <c r="Z350" s="158"/>
      <c r="AA350" s="158"/>
      <c r="AB350" s="158"/>
      <c r="AC350" s="158"/>
      <c r="AD350" s="158"/>
      <c r="AE350" s="158"/>
      <c r="AF350" s="158"/>
      <c r="AG350" s="158"/>
      <c r="AH350" s="158"/>
      <c r="AI350" s="158"/>
      <c r="AJ350" s="158"/>
      <c r="AK350" s="158"/>
      <c r="AL350" s="158"/>
      <c r="AM350" s="158"/>
      <c r="AN350" s="158"/>
      <c r="AO350" s="158"/>
      <c r="AP350" s="158"/>
      <c r="AQ350" s="158"/>
      <c r="AR350" s="158"/>
      <c r="AS350" s="158"/>
      <c r="AT350" s="158"/>
      <c r="AU350" s="158"/>
      <c r="AV350" s="158"/>
      <c r="AW350" s="158"/>
      <c r="AX350" s="158"/>
      <c r="AY350" s="158"/>
      <c r="AZ350" s="158"/>
      <c r="BA350" s="158"/>
      <c r="BB350" s="158"/>
      <c r="BC350" s="158"/>
      <c r="BD350" s="158"/>
      <c r="BE350" s="158"/>
      <c r="BF350" s="158"/>
      <c r="BG350" s="158"/>
      <c r="BH350" s="158"/>
      <c r="BI350" s="158"/>
      <c r="BJ350" s="158"/>
      <c r="BK350" s="158"/>
      <c r="BL350" s="158"/>
      <c r="BM350" s="158"/>
      <c r="BN350" s="158"/>
      <c r="BO350" s="158"/>
      <c r="BP350" s="158"/>
      <c r="BQ350" s="158"/>
      <c r="BR350" s="158"/>
      <c r="BS350" s="158"/>
      <c r="BT350" s="158"/>
      <c r="BU350" s="158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</row>
    <row r="351" ht="12.75" customHeight="1">
      <c r="A351" s="1"/>
      <c r="B351" s="1"/>
      <c r="C351" s="158"/>
      <c r="D351" s="158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158"/>
      <c r="T351" s="158"/>
      <c r="U351" s="158"/>
      <c r="V351" s="158"/>
      <c r="W351" s="158"/>
      <c r="X351" s="158"/>
      <c r="Y351" s="158"/>
      <c r="Z351" s="158"/>
      <c r="AA351" s="158"/>
      <c r="AB351" s="158"/>
      <c r="AC351" s="158"/>
      <c r="AD351" s="158"/>
      <c r="AE351" s="158"/>
      <c r="AF351" s="158"/>
      <c r="AG351" s="158"/>
      <c r="AH351" s="158"/>
      <c r="AI351" s="158"/>
      <c r="AJ351" s="158"/>
      <c r="AK351" s="158"/>
      <c r="AL351" s="158"/>
      <c r="AM351" s="158"/>
      <c r="AN351" s="158"/>
      <c r="AO351" s="158"/>
      <c r="AP351" s="158"/>
      <c r="AQ351" s="158"/>
      <c r="AR351" s="158"/>
      <c r="AS351" s="158"/>
      <c r="AT351" s="158"/>
      <c r="AU351" s="158"/>
      <c r="AV351" s="158"/>
      <c r="AW351" s="158"/>
      <c r="AX351" s="158"/>
      <c r="AY351" s="158"/>
      <c r="AZ351" s="158"/>
      <c r="BA351" s="158"/>
      <c r="BB351" s="158"/>
      <c r="BC351" s="158"/>
      <c r="BD351" s="158"/>
      <c r="BE351" s="158"/>
      <c r="BF351" s="158"/>
      <c r="BG351" s="158"/>
      <c r="BH351" s="158"/>
      <c r="BI351" s="158"/>
      <c r="BJ351" s="158"/>
      <c r="BK351" s="158"/>
      <c r="BL351" s="158"/>
      <c r="BM351" s="158"/>
      <c r="BN351" s="158"/>
      <c r="BO351" s="158"/>
      <c r="BP351" s="158"/>
      <c r="BQ351" s="158"/>
      <c r="BR351" s="158"/>
      <c r="BS351" s="158"/>
      <c r="BT351" s="158"/>
      <c r="BU351" s="158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</row>
    <row r="352" ht="12.75" customHeight="1">
      <c r="A352" s="1"/>
      <c r="B352" s="1"/>
      <c r="C352" s="158"/>
      <c r="D352" s="158"/>
      <c r="E352" s="158"/>
      <c r="F352" s="158"/>
      <c r="G352" s="158"/>
      <c r="H352" s="158"/>
      <c r="I352" s="158"/>
      <c r="J352" s="158"/>
      <c r="K352" s="158"/>
      <c r="L352" s="158"/>
      <c r="M352" s="158"/>
      <c r="N352" s="158"/>
      <c r="O352" s="158"/>
      <c r="P352" s="158"/>
      <c r="Q352" s="158"/>
      <c r="R352" s="158"/>
      <c r="S352" s="158"/>
      <c r="T352" s="158"/>
      <c r="U352" s="158"/>
      <c r="V352" s="158"/>
      <c r="W352" s="158"/>
      <c r="X352" s="158"/>
      <c r="Y352" s="158"/>
      <c r="Z352" s="158"/>
      <c r="AA352" s="158"/>
      <c r="AB352" s="158"/>
      <c r="AC352" s="158"/>
      <c r="AD352" s="158"/>
      <c r="AE352" s="158"/>
      <c r="AF352" s="158"/>
      <c r="AG352" s="158"/>
      <c r="AH352" s="158"/>
      <c r="AI352" s="158"/>
      <c r="AJ352" s="158"/>
      <c r="AK352" s="158"/>
      <c r="AL352" s="158"/>
      <c r="AM352" s="158"/>
      <c r="AN352" s="158"/>
      <c r="AO352" s="158"/>
      <c r="AP352" s="158"/>
      <c r="AQ352" s="158"/>
      <c r="AR352" s="158"/>
      <c r="AS352" s="158"/>
      <c r="AT352" s="158"/>
      <c r="AU352" s="158"/>
      <c r="AV352" s="158"/>
      <c r="AW352" s="158"/>
      <c r="AX352" s="158"/>
      <c r="AY352" s="158"/>
      <c r="AZ352" s="158"/>
      <c r="BA352" s="158"/>
      <c r="BB352" s="158"/>
      <c r="BC352" s="158"/>
      <c r="BD352" s="158"/>
      <c r="BE352" s="158"/>
      <c r="BF352" s="158"/>
      <c r="BG352" s="158"/>
      <c r="BH352" s="158"/>
      <c r="BI352" s="158"/>
      <c r="BJ352" s="158"/>
      <c r="BK352" s="158"/>
      <c r="BL352" s="158"/>
      <c r="BM352" s="158"/>
      <c r="BN352" s="158"/>
      <c r="BO352" s="158"/>
      <c r="BP352" s="158"/>
      <c r="BQ352" s="158"/>
      <c r="BR352" s="158"/>
      <c r="BS352" s="158"/>
      <c r="BT352" s="158"/>
      <c r="BU352" s="158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</row>
    <row r="353" ht="12.75" customHeight="1">
      <c r="A353" s="1"/>
      <c r="B353" s="1"/>
      <c r="C353" s="158"/>
      <c r="D353" s="158"/>
      <c r="E353" s="158"/>
      <c r="F353" s="158"/>
      <c r="G353" s="158"/>
      <c r="H353" s="158"/>
      <c r="I353" s="158"/>
      <c r="J353" s="158"/>
      <c r="K353" s="158"/>
      <c r="L353" s="158"/>
      <c r="M353" s="158"/>
      <c r="N353" s="158"/>
      <c r="O353" s="158"/>
      <c r="P353" s="158"/>
      <c r="Q353" s="158"/>
      <c r="R353" s="158"/>
      <c r="S353" s="158"/>
      <c r="T353" s="158"/>
      <c r="U353" s="158"/>
      <c r="V353" s="158"/>
      <c r="W353" s="158"/>
      <c r="X353" s="158"/>
      <c r="Y353" s="158"/>
      <c r="Z353" s="158"/>
      <c r="AA353" s="158"/>
      <c r="AB353" s="158"/>
      <c r="AC353" s="158"/>
      <c r="AD353" s="158"/>
      <c r="AE353" s="158"/>
      <c r="AF353" s="158"/>
      <c r="AG353" s="158"/>
      <c r="AH353" s="158"/>
      <c r="AI353" s="158"/>
      <c r="AJ353" s="158"/>
      <c r="AK353" s="158"/>
      <c r="AL353" s="158"/>
      <c r="AM353" s="158"/>
      <c r="AN353" s="158"/>
      <c r="AO353" s="158"/>
      <c r="AP353" s="158"/>
      <c r="AQ353" s="158"/>
      <c r="AR353" s="158"/>
      <c r="AS353" s="158"/>
      <c r="AT353" s="158"/>
      <c r="AU353" s="158"/>
      <c r="AV353" s="158"/>
      <c r="AW353" s="158"/>
      <c r="AX353" s="158"/>
      <c r="AY353" s="158"/>
      <c r="AZ353" s="158"/>
      <c r="BA353" s="158"/>
      <c r="BB353" s="158"/>
      <c r="BC353" s="158"/>
      <c r="BD353" s="158"/>
      <c r="BE353" s="158"/>
      <c r="BF353" s="158"/>
      <c r="BG353" s="158"/>
      <c r="BH353" s="158"/>
      <c r="BI353" s="158"/>
      <c r="BJ353" s="158"/>
      <c r="BK353" s="158"/>
      <c r="BL353" s="158"/>
      <c r="BM353" s="158"/>
      <c r="BN353" s="158"/>
      <c r="BO353" s="158"/>
      <c r="BP353" s="158"/>
      <c r="BQ353" s="158"/>
      <c r="BR353" s="158"/>
      <c r="BS353" s="158"/>
      <c r="BT353" s="158"/>
      <c r="BU353" s="158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</row>
    <row r="354" ht="12.75" customHeight="1">
      <c r="A354" s="1"/>
      <c r="B354" s="1"/>
      <c r="C354" s="158"/>
      <c r="D354" s="158"/>
      <c r="E354" s="158"/>
      <c r="F354" s="158"/>
      <c r="G354" s="158"/>
      <c r="H354" s="158"/>
      <c r="I354" s="158"/>
      <c r="J354" s="158"/>
      <c r="K354" s="158"/>
      <c r="L354" s="158"/>
      <c r="M354" s="158"/>
      <c r="N354" s="158"/>
      <c r="O354" s="158"/>
      <c r="P354" s="158"/>
      <c r="Q354" s="158"/>
      <c r="R354" s="158"/>
      <c r="S354" s="158"/>
      <c r="T354" s="158"/>
      <c r="U354" s="158"/>
      <c r="V354" s="158"/>
      <c r="W354" s="158"/>
      <c r="X354" s="158"/>
      <c r="Y354" s="158"/>
      <c r="Z354" s="158"/>
      <c r="AA354" s="158"/>
      <c r="AB354" s="158"/>
      <c r="AC354" s="158"/>
      <c r="AD354" s="158"/>
      <c r="AE354" s="158"/>
      <c r="AF354" s="158"/>
      <c r="AG354" s="158"/>
      <c r="AH354" s="158"/>
      <c r="AI354" s="158"/>
      <c r="AJ354" s="158"/>
      <c r="AK354" s="158"/>
      <c r="AL354" s="158"/>
      <c r="AM354" s="158"/>
      <c r="AN354" s="158"/>
      <c r="AO354" s="158"/>
      <c r="AP354" s="158"/>
      <c r="AQ354" s="158"/>
      <c r="AR354" s="158"/>
      <c r="AS354" s="158"/>
      <c r="AT354" s="158"/>
      <c r="AU354" s="158"/>
      <c r="AV354" s="158"/>
      <c r="AW354" s="158"/>
      <c r="AX354" s="158"/>
      <c r="AY354" s="158"/>
      <c r="AZ354" s="158"/>
      <c r="BA354" s="158"/>
      <c r="BB354" s="158"/>
      <c r="BC354" s="158"/>
      <c r="BD354" s="158"/>
      <c r="BE354" s="158"/>
      <c r="BF354" s="158"/>
      <c r="BG354" s="158"/>
      <c r="BH354" s="158"/>
      <c r="BI354" s="158"/>
      <c r="BJ354" s="158"/>
      <c r="BK354" s="158"/>
      <c r="BL354" s="158"/>
      <c r="BM354" s="158"/>
      <c r="BN354" s="158"/>
      <c r="BO354" s="158"/>
      <c r="BP354" s="158"/>
      <c r="BQ354" s="158"/>
      <c r="BR354" s="158"/>
      <c r="BS354" s="158"/>
      <c r="BT354" s="158"/>
      <c r="BU354" s="158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</row>
    <row r="355" ht="12.75" customHeight="1">
      <c r="A355" s="1"/>
      <c r="B355" s="1"/>
      <c r="C355" s="158"/>
      <c r="D355" s="158"/>
      <c r="E355" s="158"/>
      <c r="F355" s="158"/>
      <c r="G355" s="158"/>
      <c r="H355" s="158"/>
      <c r="I355" s="158"/>
      <c r="J355" s="158"/>
      <c r="K355" s="158"/>
      <c r="L355" s="158"/>
      <c r="M355" s="158"/>
      <c r="N355" s="158"/>
      <c r="O355" s="158"/>
      <c r="P355" s="158"/>
      <c r="Q355" s="158"/>
      <c r="R355" s="158"/>
      <c r="S355" s="158"/>
      <c r="T355" s="158"/>
      <c r="U355" s="158"/>
      <c r="V355" s="158"/>
      <c r="W355" s="158"/>
      <c r="X355" s="158"/>
      <c r="Y355" s="158"/>
      <c r="Z355" s="158"/>
      <c r="AA355" s="158"/>
      <c r="AB355" s="158"/>
      <c r="AC355" s="158"/>
      <c r="AD355" s="158"/>
      <c r="AE355" s="158"/>
      <c r="AF355" s="158"/>
      <c r="AG355" s="158"/>
      <c r="AH355" s="158"/>
      <c r="AI355" s="158"/>
      <c r="AJ355" s="158"/>
      <c r="AK355" s="158"/>
      <c r="AL355" s="158"/>
      <c r="AM355" s="158"/>
      <c r="AN355" s="158"/>
      <c r="AO355" s="158"/>
      <c r="AP355" s="158"/>
      <c r="AQ355" s="158"/>
      <c r="AR355" s="158"/>
      <c r="AS355" s="158"/>
      <c r="AT355" s="158"/>
      <c r="AU355" s="158"/>
      <c r="AV355" s="158"/>
      <c r="AW355" s="158"/>
      <c r="AX355" s="158"/>
      <c r="AY355" s="158"/>
      <c r="AZ355" s="158"/>
      <c r="BA355" s="158"/>
      <c r="BB355" s="158"/>
      <c r="BC355" s="158"/>
      <c r="BD355" s="158"/>
      <c r="BE355" s="158"/>
      <c r="BF355" s="158"/>
      <c r="BG355" s="158"/>
      <c r="BH355" s="158"/>
      <c r="BI355" s="158"/>
      <c r="BJ355" s="158"/>
      <c r="BK355" s="158"/>
      <c r="BL355" s="158"/>
      <c r="BM355" s="158"/>
      <c r="BN355" s="158"/>
      <c r="BO355" s="158"/>
      <c r="BP355" s="158"/>
      <c r="BQ355" s="158"/>
      <c r="BR355" s="158"/>
      <c r="BS355" s="158"/>
      <c r="BT355" s="158"/>
      <c r="BU355" s="158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</row>
    <row r="356" ht="12.75" customHeight="1">
      <c r="A356" s="1"/>
      <c r="B356" s="1"/>
      <c r="C356" s="158"/>
      <c r="D356" s="158"/>
      <c r="E356" s="158"/>
      <c r="F356" s="158"/>
      <c r="G356" s="158"/>
      <c r="H356" s="158"/>
      <c r="I356" s="158"/>
      <c r="J356" s="158"/>
      <c r="K356" s="158"/>
      <c r="L356" s="158"/>
      <c r="M356" s="158"/>
      <c r="N356" s="158"/>
      <c r="O356" s="158"/>
      <c r="P356" s="158"/>
      <c r="Q356" s="158"/>
      <c r="R356" s="158"/>
      <c r="S356" s="158"/>
      <c r="T356" s="158"/>
      <c r="U356" s="158"/>
      <c r="V356" s="158"/>
      <c r="W356" s="158"/>
      <c r="X356" s="158"/>
      <c r="Y356" s="158"/>
      <c r="Z356" s="158"/>
      <c r="AA356" s="158"/>
      <c r="AB356" s="158"/>
      <c r="AC356" s="158"/>
      <c r="AD356" s="158"/>
      <c r="AE356" s="158"/>
      <c r="AF356" s="158"/>
      <c r="AG356" s="158"/>
      <c r="AH356" s="158"/>
      <c r="AI356" s="158"/>
      <c r="AJ356" s="158"/>
      <c r="AK356" s="158"/>
      <c r="AL356" s="158"/>
      <c r="AM356" s="158"/>
      <c r="AN356" s="158"/>
      <c r="AO356" s="158"/>
      <c r="AP356" s="158"/>
      <c r="AQ356" s="158"/>
      <c r="AR356" s="158"/>
      <c r="AS356" s="158"/>
      <c r="AT356" s="158"/>
      <c r="AU356" s="158"/>
      <c r="AV356" s="158"/>
      <c r="AW356" s="158"/>
      <c r="AX356" s="158"/>
      <c r="AY356" s="158"/>
      <c r="AZ356" s="158"/>
      <c r="BA356" s="158"/>
      <c r="BB356" s="158"/>
      <c r="BC356" s="158"/>
      <c r="BD356" s="158"/>
      <c r="BE356" s="158"/>
      <c r="BF356" s="158"/>
      <c r="BG356" s="158"/>
      <c r="BH356" s="158"/>
      <c r="BI356" s="158"/>
      <c r="BJ356" s="158"/>
      <c r="BK356" s="158"/>
      <c r="BL356" s="158"/>
      <c r="BM356" s="158"/>
      <c r="BN356" s="158"/>
      <c r="BO356" s="158"/>
      <c r="BP356" s="158"/>
      <c r="BQ356" s="158"/>
      <c r="BR356" s="158"/>
      <c r="BS356" s="158"/>
      <c r="BT356" s="158"/>
      <c r="BU356" s="158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</row>
    <row r="357" ht="12.75" customHeight="1">
      <c r="A357" s="1"/>
      <c r="B357" s="1"/>
      <c r="C357" s="158"/>
      <c r="D357" s="158"/>
      <c r="E357" s="158"/>
      <c r="F357" s="158"/>
      <c r="G357" s="158"/>
      <c r="H357" s="158"/>
      <c r="I357" s="158"/>
      <c r="J357" s="158"/>
      <c r="K357" s="158"/>
      <c r="L357" s="158"/>
      <c r="M357" s="158"/>
      <c r="N357" s="158"/>
      <c r="O357" s="158"/>
      <c r="P357" s="158"/>
      <c r="Q357" s="158"/>
      <c r="R357" s="158"/>
      <c r="S357" s="158"/>
      <c r="T357" s="158"/>
      <c r="U357" s="158"/>
      <c r="V357" s="158"/>
      <c r="W357" s="158"/>
      <c r="X357" s="158"/>
      <c r="Y357" s="158"/>
      <c r="Z357" s="158"/>
      <c r="AA357" s="158"/>
      <c r="AB357" s="158"/>
      <c r="AC357" s="158"/>
      <c r="AD357" s="158"/>
      <c r="AE357" s="158"/>
      <c r="AF357" s="158"/>
      <c r="AG357" s="158"/>
      <c r="AH357" s="158"/>
      <c r="AI357" s="158"/>
      <c r="AJ357" s="158"/>
      <c r="AK357" s="158"/>
      <c r="AL357" s="158"/>
      <c r="AM357" s="158"/>
      <c r="AN357" s="158"/>
      <c r="AO357" s="158"/>
      <c r="AP357" s="158"/>
      <c r="AQ357" s="158"/>
      <c r="AR357" s="158"/>
      <c r="AS357" s="158"/>
      <c r="AT357" s="158"/>
      <c r="AU357" s="158"/>
      <c r="AV357" s="158"/>
      <c r="AW357" s="158"/>
      <c r="AX357" s="158"/>
      <c r="AY357" s="158"/>
      <c r="AZ357" s="158"/>
      <c r="BA357" s="158"/>
      <c r="BB357" s="158"/>
      <c r="BC357" s="158"/>
      <c r="BD357" s="158"/>
      <c r="BE357" s="158"/>
      <c r="BF357" s="158"/>
      <c r="BG357" s="158"/>
      <c r="BH357" s="158"/>
      <c r="BI357" s="158"/>
      <c r="BJ357" s="158"/>
      <c r="BK357" s="158"/>
      <c r="BL357" s="158"/>
      <c r="BM357" s="158"/>
      <c r="BN357" s="158"/>
      <c r="BO357" s="158"/>
      <c r="BP357" s="158"/>
      <c r="BQ357" s="158"/>
      <c r="BR357" s="158"/>
      <c r="BS357" s="158"/>
      <c r="BT357" s="158"/>
      <c r="BU357" s="158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</row>
    <row r="358" ht="12.75" customHeight="1">
      <c r="A358" s="1"/>
      <c r="B358" s="1"/>
      <c r="C358" s="158"/>
      <c r="D358" s="158"/>
      <c r="E358" s="158"/>
      <c r="F358" s="158"/>
      <c r="G358" s="158"/>
      <c r="H358" s="158"/>
      <c r="I358" s="158"/>
      <c r="J358" s="158"/>
      <c r="K358" s="158"/>
      <c r="L358" s="158"/>
      <c r="M358" s="158"/>
      <c r="N358" s="158"/>
      <c r="O358" s="158"/>
      <c r="P358" s="158"/>
      <c r="Q358" s="158"/>
      <c r="R358" s="158"/>
      <c r="S358" s="158"/>
      <c r="T358" s="158"/>
      <c r="U358" s="158"/>
      <c r="V358" s="158"/>
      <c r="W358" s="158"/>
      <c r="X358" s="158"/>
      <c r="Y358" s="158"/>
      <c r="Z358" s="158"/>
      <c r="AA358" s="158"/>
      <c r="AB358" s="158"/>
      <c r="AC358" s="158"/>
      <c r="AD358" s="158"/>
      <c r="AE358" s="158"/>
      <c r="AF358" s="158"/>
      <c r="AG358" s="158"/>
      <c r="AH358" s="158"/>
      <c r="AI358" s="158"/>
      <c r="AJ358" s="158"/>
      <c r="AK358" s="158"/>
      <c r="AL358" s="158"/>
      <c r="AM358" s="158"/>
      <c r="AN358" s="158"/>
      <c r="AO358" s="158"/>
      <c r="AP358" s="158"/>
      <c r="AQ358" s="158"/>
      <c r="AR358" s="158"/>
      <c r="AS358" s="158"/>
      <c r="AT358" s="158"/>
      <c r="AU358" s="158"/>
      <c r="AV358" s="158"/>
      <c r="AW358" s="158"/>
      <c r="AX358" s="158"/>
      <c r="AY358" s="158"/>
      <c r="AZ358" s="158"/>
      <c r="BA358" s="158"/>
      <c r="BB358" s="158"/>
      <c r="BC358" s="158"/>
      <c r="BD358" s="158"/>
      <c r="BE358" s="158"/>
      <c r="BF358" s="158"/>
      <c r="BG358" s="158"/>
      <c r="BH358" s="158"/>
      <c r="BI358" s="158"/>
      <c r="BJ358" s="158"/>
      <c r="BK358" s="158"/>
      <c r="BL358" s="158"/>
      <c r="BM358" s="158"/>
      <c r="BN358" s="158"/>
      <c r="BO358" s="158"/>
      <c r="BP358" s="158"/>
      <c r="BQ358" s="158"/>
      <c r="BR358" s="158"/>
      <c r="BS358" s="158"/>
      <c r="BT358" s="158"/>
      <c r="BU358" s="158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</row>
    <row r="359" ht="12.75" customHeight="1">
      <c r="A359" s="1"/>
      <c r="B359" s="1"/>
      <c r="C359" s="158"/>
      <c r="D359" s="158"/>
      <c r="E359" s="158"/>
      <c r="F359" s="158"/>
      <c r="G359" s="158"/>
      <c r="H359" s="158"/>
      <c r="I359" s="158"/>
      <c r="J359" s="158"/>
      <c r="K359" s="158"/>
      <c r="L359" s="158"/>
      <c r="M359" s="158"/>
      <c r="N359" s="158"/>
      <c r="O359" s="158"/>
      <c r="P359" s="158"/>
      <c r="Q359" s="158"/>
      <c r="R359" s="158"/>
      <c r="S359" s="158"/>
      <c r="T359" s="158"/>
      <c r="U359" s="158"/>
      <c r="V359" s="158"/>
      <c r="W359" s="158"/>
      <c r="X359" s="158"/>
      <c r="Y359" s="158"/>
      <c r="Z359" s="158"/>
      <c r="AA359" s="158"/>
      <c r="AB359" s="158"/>
      <c r="AC359" s="158"/>
      <c r="AD359" s="158"/>
      <c r="AE359" s="158"/>
      <c r="AF359" s="158"/>
      <c r="AG359" s="158"/>
      <c r="AH359" s="158"/>
      <c r="AI359" s="158"/>
      <c r="AJ359" s="158"/>
      <c r="AK359" s="158"/>
      <c r="AL359" s="158"/>
      <c r="AM359" s="158"/>
      <c r="AN359" s="158"/>
      <c r="AO359" s="158"/>
      <c r="AP359" s="158"/>
      <c r="AQ359" s="158"/>
      <c r="AR359" s="158"/>
      <c r="AS359" s="158"/>
      <c r="AT359" s="158"/>
      <c r="AU359" s="158"/>
      <c r="AV359" s="158"/>
      <c r="AW359" s="158"/>
      <c r="AX359" s="158"/>
      <c r="AY359" s="158"/>
      <c r="AZ359" s="158"/>
      <c r="BA359" s="158"/>
      <c r="BB359" s="158"/>
      <c r="BC359" s="158"/>
      <c r="BD359" s="158"/>
      <c r="BE359" s="158"/>
      <c r="BF359" s="158"/>
      <c r="BG359" s="158"/>
      <c r="BH359" s="158"/>
      <c r="BI359" s="158"/>
      <c r="BJ359" s="158"/>
      <c r="BK359" s="158"/>
      <c r="BL359" s="158"/>
      <c r="BM359" s="158"/>
      <c r="BN359" s="158"/>
      <c r="BO359" s="158"/>
      <c r="BP359" s="158"/>
      <c r="BQ359" s="158"/>
      <c r="BR359" s="158"/>
      <c r="BS359" s="158"/>
      <c r="BT359" s="158"/>
      <c r="BU359" s="158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</row>
    <row r="360" ht="12.75" customHeight="1">
      <c r="A360" s="1"/>
      <c r="B360" s="1"/>
      <c r="C360" s="158"/>
      <c r="D360" s="158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158"/>
      <c r="T360" s="158"/>
      <c r="U360" s="158"/>
      <c r="V360" s="158"/>
      <c r="W360" s="158"/>
      <c r="X360" s="158"/>
      <c r="Y360" s="158"/>
      <c r="Z360" s="158"/>
      <c r="AA360" s="158"/>
      <c r="AB360" s="158"/>
      <c r="AC360" s="158"/>
      <c r="AD360" s="158"/>
      <c r="AE360" s="158"/>
      <c r="AF360" s="158"/>
      <c r="AG360" s="158"/>
      <c r="AH360" s="158"/>
      <c r="AI360" s="158"/>
      <c r="AJ360" s="158"/>
      <c r="AK360" s="158"/>
      <c r="AL360" s="158"/>
      <c r="AM360" s="158"/>
      <c r="AN360" s="158"/>
      <c r="AO360" s="158"/>
      <c r="AP360" s="158"/>
      <c r="AQ360" s="158"/>
      <c r="AR360" s="158"/>
      <c r="AS360" s="158"/>
      <c r="AT360" s="158"/>
      <c r="AU360" s="158"/>
      <c r="AV360" s="158"/>
      <c r="AW360" s="158"/>
      <c r="AX360" s="158"/>
      <c r="AY360" s="158"/>
      <c r="AZ360" s="158"/>
      <c r="BA360" s="158"/>
      <c r="BB360" s="158"/>
      <c r="BC360" s="158"/>
      <c r="BD360" s="158"/>
      <c r="BE360" s="158"/>
      <c r="BF360" s="158"/>
      <c r="BG360" s="158"/>
      <c r="BH360" s="158"/>
      <c r="BI360" s="158"/>
      <c r="BJ360" s="158"/>
      <c r="BK360" s="158"/>
      <c r="BL360" s="158"/>
      <c r="BM360" s="158"/>
      <c r="BN360" s="158"/>
      <c r="BO360" s="158"/>
      <c r="BP360" s="158"/>
      <c r="BQ360" s="158"/>
      <c r="BR360" s="158"/>
      <c r="BS360" s="158"/>
      <c r="BT360" s="158"/>
      <c r="BU360" s="158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</row>
    <row r="361" ht="12.75" customHeight="1">
      <c r="A361" s="1"/>
      <c r="B361" s="1"/>
      <c r="C361" s="158"/>
      <c r="D361" s="158"/>
      <c r="E361" s="158"/>
      <c r="F361" s="158"/>
      <c r="G361" s="158"/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158"/>
      <c r="T361" s="158"/>
      <c r="U361" s="158"/>
      <c r="V361" s="158"/>
      <c r="W361" s="158"/>
      <c r="X361" s="158"/>
      <c r="Y361" s="158"/>
      <c r="Z361" s="158"/>
      <c r="AA361" s="158"/>
      <c r="AB361" s="158"/>
      <c r="AC361" s="158"/>
      <c r="AD361" s="158"/>
      <c r="AE361" s="158"/>
      <c r="AF361" s="158"/>
      <c r="AG361" s="158"/>
      <c r="AH361" s="158"/>
      <c r="AI361" s="158"/>
      <c r="AJ361" s="158"/>
      <c r="AK361" s="158"/>
      <c r="AL361" s="158"/>
      <c r="AM361" s="158"/>
      <c r="AN361" s="158"/>
      <c r="AO361" s="158"/>
      <c r="AP361" s="158"/>
      <c r="AQ361" s="158"/>
      <c r="AR361" s="158"/>
      <c r="AS361" s="158"/>
      <c r="AT361" s="158"/>
      <c r="AU361" s="158"/>
      <c r="AV361" s="158"/>
      <c r="AW361" s="158"/>
      <c r="AX361" s="158"/>
      <c r="AY361" s="158"/>
      <c r="AZ361" s="158"/>
      <c r="BA361" s="158"/>
      <c r="BB361" s="158"/>
      <c r="BC361" s="158"/>
      <c r="BD361" s="158"/>
      <c r="BE361" s="158"/>
      <c r="BF361" s="158"/>
      <c r="BG361" s="158"/>
      <c r="BH361" s="158"/>
      <c r="BI361" s="158"/>
      <c r="BJ361" s="158"/>
      <c r="BK361" s="158"/>
      <c r="BL361" s="158"/>
      <c r="BM361" s="158"/>
      <c r="BN361" s="158"/>
      <c r="BO361" s="158"/>
      <c r="BP361" s="158"/>
      <c r="BQ361" s="158"/>
      <c r="BR361" s="158"/>
      <c r="BS361" s="158"/>
      <c r="BT361" s="158"/>
      <c r="BU361" s="158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</row>
    <row r="362" ht="12.75" customHeight="1">
      <c r="A362" s="1"/>
      <c r="B362" s="1"/>
      <c r="C362" s="158"/>
      <c r="D362" s="158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158"/>
      <c r="T362" s="158"/>
      <c r="U362" s="158"/>
      <c r="V362" s="158"/>
      <c r="W362" s="158"/>
      <c r="X362" s="158"/>
      <c r="Y362" s="158"/>
      <c r="Z362" s="158"/>
      <c r="AA362" s="158"/>
      <c r="AB362" s="158"/>
      <c r="AC362" s="158"/>
      <c r="AD362" s="158"/>
      <c r="AE362" s="158"/>
      <c r="AF362" s="158"/>
      <c r="AG362" s="158"/>
      <c r="AH362" s="158"/>
      <c r="AI362" s="158"/>
      <c r="AJ362" s="158"/>
      <c r="AK362" s="158"/>
      <c r="AL362" s="158"/>
      <c r="AM362" s="158"/>
      <c r="AN362" s="158"/>
      <c r="AO362" s="158"/>
      <c r="AP362" s="158"/>
      <c r="AQ362" s="158"/>
      <c r="AR362" s="158"/>
      <c r="AS362" s="158"/>
      <c r="AT362" s="158"/>
      <c r="AU362" s="158"/>
      <c r="AV362" s="158"/>
      <c r="AW362" s="158"/>
      <c r="AX362" s="158"/>
      <c r="AY362" s="158"/>
      <c r="AZ362" s="158"/>
      <c r="BA362" s="158"/>
      <c r="BB362" s="158"/>
      <c r="BC362" s="158"/>
      <c r="BD362" s="158"/>
      <c r="BE362" s="158"/>
      <c r="BF362" s="158"/>
      <c r="BG362" s="158"/>
      <c r="BH362" s="158"/>
      <c r="BI362" s="158"/>
      <c r="BJ362" s="158"/>
      <c r="BK362" s="158"/>
      <c r="BL362" s="158"/>
      <c r="BM362" s="158"/>
      <c r="BN362" s="158"/>
      <c r="BO362" s="158"/>
      <c r="BP362" s="158"/>
      <c r="BQ362" s="158"/>
      <c r="BR362" s="158"/>
      <c r="BS362" s="158"/>
      <c r="BT362" s="158"/>
      <c r="BU362" s="158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</row>
    <row r="363" ht="12.75" customHeight="1">
      <c r="A363" s="1"/>
      <c r="B363" s="1"/>
      <c r="C363" s="158"/>
      <c r="D363" s="158"/>
      <c r="E363" s="158"/>
      <c r="F363" s="158"/>
      <c r="G363" s="158"/>
      <c r="H363" s="158"/>
      <c r="I363" s="158"/>
      <c r="J363" s="158"/>
      <c r="K363" s="158"/>
      <c r="L363" s="158"/>
      <c r="M363" s="158"/>
      <c r="N363" s="158"/>
      <c r="O363" s="158"/>
      <c r="P363" s="158"/>
      <c r="Q363" s="158"/>
      <c r="R363" s="158"/>
      <c r="S363" s="158"/>
      <c r="T363" s="158"/>
      <c r="U363" s="158"/>
      <c r="V363" s="158"/>
      <c r="W363" s="158"/>
      <c r="X363" s="158"/>
      <c r="Y363" s="158"/>
      <c r="Z363" s="158"/>
      <c r="AA363" s="158"/>
      <c r="AB363" s="158"/>
      <c r="AC363" s="158"/>
      <c r="AD363" s="158"/>
      <c r="AE363" s="158"/>
      <c r="AF363" s="158"/>
      <c r="AG363" s="158"/>
      <c r="AH363" s="158"/>
      <c r="AI363" s="158"/>
      <c r="AJ363" s="158"/>
      <c r="AK363" s="158"/>
      <c r="AL363" s="158"/>
      <c r="AM363" s="158"/>
      <c r="AN363" s="158"/>
      <c r="AO363" s="158"/>
      <c r="AP363" s="158"/>
      <c r="AQ363" s="158"/>
      <c r="AR363" s="158"/>
      <c r="AS363" s="158"/>
      <c r="AT363" s="158"/>
      <c r="AU363" s="158"/>
      <c r="AV363" s="158"/>
      <c r="AW363" s="158"/>
      <c r="AX363" s="158"/>
      <c r="AY363" s="158"/>
      <c r="AZ363" s="158"/>
      <c r="BA363" s="158"/>
      <c r="BB363" s="158"/>
      <c r="BC363" s="158"/>
      <c r="BD363" s="158"/>
      <c r="BE363" s="158"/>
      <c r="BF363" s="158"/>
      <c r="BG363" s="158"/>
      <c r="BH363" s="158"/>
      <c r="BI363" s="158"/>
      <c r="BJ363" s="158"/>
      <c r="BK363" s="158"/>
      <c r="BL363" s="158"/>
      <c r="BM363" s="158"/>
      <c r="BN363" s="158"/>
      <c r="BO363" s="158"/>
      <c r="BP363" s="158"/>
      <c r="BQ363" s="158"/>
      <c r="BR363" s="158"/>
      <c r="BS363" s="158"/>
      <c r="BT363" s="158"/>
      <c r="BU363" s="158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</row>
    <row r="364" ht="12.75" customHeight="1">
      <c r="A364" s="1"/>
      <c r="B364" s="1"/>
      <c r="C364" s="158"/>
      <c r="D364" s="158"/>
      <c r="E364" s="158"/>
      <c r="F364" s="158"/>
      <c r="G364" s="158"/>
      <c r="H364" s="158"/>
      <c r="I364" s="158"/>
      <c r="J364" s="158"/>
      <c r="K364" s="158"/>
      <c r="L364" s="158"/>
      <c r="M364" s="158"/>
      <c r="N364" s="158"/>
      <c r="O364" s="158"/>
      <c r="P364" s="158"/>
      <c r="Q364" s="158"/>
      <c r="R364" s="158"/>
      <c r="S364" s="158"/>
      <c r="T364" s="158"/>
      <c r="U364" s="158"/>
      <c r="V364" s="158"/>
      <c r="W364" s="158"/>
      <c r="X364" s="158"/>
      <c r="Y364" s="158"/>
      <c r="Z364" s="158"/>
      <c r="AA364" s="158"/>
      <c r="AB364" s="158"/>
      <c r="AC364" s="158"/>
      <c r="AD364" s="158"/>
      <c r="AE364" s="158"/>
      <c r="AF364" s="158"/>
      <c r="AG364" s="158"/>
      <c r="AH364" s="158"/>
      <c r="AI364" s="158"/>
      <c r="AJ364" s="158"/>
      <c r="AK364" s="158"/>
      <c r="AL364" s="158"/>
      <c r="AM364" s="158"/>
      <c r="AN364" s="158"/>
      <c r="AO364" s="158"/>
      <c r="AP364" s="158"/>
      <c r="AQ364" s="158"/>
      <c r="AR364" s="158"/>
      <c r="AS364" s="158"/>
      <c r="AT364" s="158"/>
      <c r="AU364" s="158"/>
      <c r="AV364" s="158"/>
      <c r="AW364" s="158"/>
      <c r="AX364" s="158"/>
      <c r="AY364" s="158"/>
      <c r="AZ364" s="158"/>
      <c r="BA364" s="158"/>
      <c r="BB364" s="158"/>
      <c r="BC364" s="158"/>
      <c r="BD364" s="158"/>
      <c r="BE364" s="158"/>
      <c r="BF364" s="158"/>
      <c r="BG364" s="158"/>
      <c r="BH364" s="158"/>
      <c r="BI364" s="158"/>
      <c r="BJ364" s="158"/>
      <c r="BK364" s="158"/>
      <c r="BL364" s="158"/>
      <c r="BM364" s="158"/>
      <c r="BN364" s="158"/>
      <c r="BO364" s="158"/>
      <c r="BP364" s="158"/>
      <c r="BQ364" s="158"/>
      <c r="BR364" s="158"/>
      <c r="BS364" s="158"/>
      <c r="BT364" s="158"/>
      <c r="BU364" s="158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</row>
    <row r="365" ht="12.75" customHeight="1">
      <c r="A365" s="1"/>
      <c r="B365" s="1"/>
      <c r="C365" s="158"/>
      <c r="D365" s="158"/>
      <c r="E365" s="158"/>
      <c r="F365" s="158"/>
      <c r="G365" s="158"/>
      <c r="H365" s="158"/>
      <c r="I365" s="158"/>
      <c r="J365" s="158"/>
      <c r="K365" s="158"/>
      <c r="L365" s="158"/>
      <c r="M365" s="158"/>
      <c r="N365" s="158"/>
      <c r="O365" s="158"/>
      <c r="P365" s="158"/>
      <c r="Q365" s="158"/>
      <c r="R365" s="158"/>
      <c r="S365" s="158"/>
      <c r="T365" s="158"/>
      <c r="U365" s="158"/>
      <c r="V365" s="158"/>
      <c r="W365" s="158"/>
      <c r="X365" s="158"/>
      <c r="Y365" s="158"/>
      <c r="Z365" s="158"/>
      <c r="AA365" s="158"/>
      <c r="AB365" s="158"/>
      <c r="AC365" s="158"/>
      <c r="AD365" s="158"/>
      <c r="AE365" s="158"/>
      <c r="AF365" s="158"/>
      <c r="AG365" s="158"/>
      <c r="AH365" s="158"/>
      <c r="AI365" s="158"/>
      <c r="AJ365" s="158"/>
      <c r="AK365" s="158"/>
      <c r="AL365" s="158"/>
      <c r="AM365" s="158"/>
      <c r="AN365" s="158"/>
      <c r="AO365" s="158"/>
      <c r="AP365" s="158"/>
      <c r="AQ365" s="158"/>
      <c r="AR365" s="158"/>
      <c r="AS365" s="158"/>
      <c r="AT365" s="158"/>
      <c r="AU365" s="158"/>
      <c r="AV365" s="158"/>
      <c r="AW365" s="158"/>
      <c r="AX365" s="158"/>
      <c r="AY365" s="158"/>
      <c r="AZ365" s="158"/>
      <c r="BA365" s="158"/>
      <c r="BB365" s="158"/>
      <c r="BC365" s="158"/>
      <c r="BD365" s="158"/>
      <c r="BE365" s="158"/>
      <c r="BF365" s="158"/>
      <c r="BG365" s="158"/>
      <c r="BH365" s="158"/>
      <c r="BI365" s="158"/>
      <c r="BJ365" s="158"/>
      <c r="BK365" s="158"/>
      <c r="BL365" s="158"/>
      <c r="BM365" s="158"/>
      <c r="BN365" s="158"/>
      <c r="BO365" s="158"/>
      <c r="BP365" s="158"/>
      <c r="BQ365" s="158"/>
      <c r="BR365" s="158"/>
      <c r="BS365" s="158"/>
      <c r="BT365" s="158"/>
      <c r="BU365" s="158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</row>
    <row r="366" ht="12.75" customHeight="1">
      <c r="A366" s="1"/>
      <c r="B366" s="1"/>
      <c r="C366" s="158"/>
      <c r="D366" s="158"/>
      <c r="E366" s="158"/>
      <c r="F366" s="158"/>
      <c r="G366" s="158"/>
      <c r="H366" s="158"/>
      <c r="I366" s="158"/>
      <c r="J366" s="158"/>
      <c r="K366" s="158"/>
      <c r="L366" s="158"/>
      <c r="M366" s="158"/>
      <c r="N366" s="158"/>
      <c r="O366" s="158"/>
      <c r="P366" s="158"/>
      <c r="Q366" s="158"/>
      <c r="R366" s="158"/>
      <c r="S366" s="158"/>
      <c r="T366" s="158"/>
      <c r="U366" s="158"/>
      <c r="V366" s="158"/>
      <c r="W366" s="158"/>
      <c r="X366" s="158"/>
      <c r="Y366" s="158"/>
      <c r="Z366" s="158"/>
      <c r="AA366" s="158"/>
      <c r="AB366" s="158"/>
      <c r="AC366" s="158"/>
      <c r="AD366" s="158"/>
      <c r="AE366" s="158"/>
      <c r="AF366" s="158"/>
      <c r="AG366" s="158"/>
      <c r="AH366" s="158"/>
      <c r="AI366" s="158"/>
      <c r="AJ366" s="158"/>
      <c r="AK366" s="158"/>
      <c r="AL366" s="158"/>
      <c r="AM366" s="158"/>
      <c r="AN366" s="158"/>
      <c r="AO366" s="158"/>
      <c r="AP366" s="158"/>
      <c r="AQ366" s="158"/>
      <c r="AR366" s="158"/>
      <c r="AS366" s="158"/>
      <c r="AT366" s="158"/>
      <c r="AU366" s="158"/>
      <c r="AV366" s="158"/>
      <c r="AW366" s="158"/>
      <c r="AX366" s="158"/>
      <c r="AY366" s="158"/>
      <c r="AZ366" s="158"/>
      <c r="BA366" s="158"/>
      <c r="BB366" s="158"/>
      <c r="BC366" s="158"/>
      <c r="BD366" s="158"/>
      <c r="BE366" s="158"/>
      <c r="BF366" s="158"/>
      <c r="BG366" s="158"/>
      <c r="BH366" s="158"/>
      <c r="BI366" s="158"/>
      <c r="BJ366" s="158"/>
      <c r="BK366" s="158"/>
      <c r="BL366" s="158"/>
      <c r="BM366" s="158"/>
      <c r="BN366" s="158"/>
      <c r="BO366" s="158"/>
      <c r="BP366" s="158"/>
      <c r="BQ366" s="158"/>
      <c r="BR366" s="158"/>
      <c r="BS366" s="158"/>
      <c r="BT366" s="158"/>
      <c r="BU366" s="158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</row>
    <row r="367" ht="12.75" customHeight="1">
      <c r="A367" s="1"/>
      <c r="B367" s="1"/>
      <c r="C367" s="158"/>
      <c r="D367" s="158"/>
      <c r="E367" s="158"/>
      <c r="F367" s="158"/>
      <c r="G367" s="158"/>
      <c r="H367" s="158"/>
      <c r="I367" s="158"/>
      <c r="J367" s="158"/>
      <c r="K367" s="158"/>
      <c r="L367" s="158"/>
      <c r="M367" s="158"/>
      <c r="N367" s="158"/>
      <c r="O367" s="158"/>
      <c r="P367" s="158"/>
      <c r="Q367" s="158"/>
      <c r="R367" s="158"/>
      <c r="S367" s="158"/>
      <c r="T367" s="158"/>
      <c r="U367" s="158"/>
      <c r="V367" s="158"/>
      <c r="W367" s="158"/>
      <c r="X367" s="158"/>
      <c r="Y367" s="158"/>
      <c r="Z367" s="158"/>
      <c r="AA367" s="158"/>
      <c r="AB367" s="158"/>
      <c r="AC367" s="158"/>
      <c r="AD367" s="158"/>
      <c r="AE367" s="158"/>
      <c r="AF367" s="158"/>
      <c r="AG367" s="158"/>
      <c r="AH367" s="158"/>
      <c r="AI367" s="158"/>
      <c r="AJ367" s="158"/>
      <c r="AK367" s="158"/>
      <c r="AL367" s="158"/>
      <c r="AM367" s="158"/>
      <c r="AN367" s="158"/>
      <c r="AO367" s="158"/>
      <c r="AP367" s="158"/>
      <c r="AQ367" s="158"/>
      <c r="AR367" s="158"/>
      <c r="AS367" s="158"/>
      <c r="AT367" s="158"/>
      <c r="AU367" s="158"/>
      <c r="AV367" s="158"/>
      <c r="AW367" s="158"/>
      <c r="AX367" s="158"/>
      <c r="AY367" s="158"/>
      <c r="AZ367" s="158"/>
      <c r="BA367" s="158"/>
      <c r="BB367" s="158"/>
      <c r="BC367" s="158"/>
      <c r="BD367" s="158"/>
      <c r="BE367" s="158"/>
      <c r="BF367" s="158"/>
      <c r="BG367" s="158"/>
      <c r="BH367" s="158"/>
      <c r="BI367" s="158"/>
      <c r="BJ367" s="158"/>
      <c r="BK367" s="158"/>
      <c r="BL367" s="158"/>
      <c r="BM367" s="158"/>
      <c r="BN367" s="158"/>
      <c r="BO367" s="158"/>
      <c r="BP367" s="158"/>
      <c r="BQ367" s="158"/>
      <c r="BR367" s="158"/>
      <c r="BS367" s="158"/>
      <c r="BT367" s="158"/>
      <c r="BU367" s="158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</row>
    <row r="368" ht="12.75" customHeight="1">
      <c r="A368" s="1"/>
      <c r="B368" s="1"/>
      <c r="C368" s="158"/>
      <c r="D368" s="158"/>
      <c r="E368" s="158"/>
      <c r="F368" s="158"/>
      <c r="G368" s="158"/>
      <c r="H368" s="158"/>
      <c r="I368" s="158"/>
      <c r="J368" s="158"/>
      <c r="K368" s="158"/>
      <c r="L368" s="158"/>
      <c r="M368" s="158"/>
      <c r="N368" s="158"/>
      <c r="O368" s="158"/>
      <c r="P368" s="158"/>
      <c r="Q368" s="158"/>
      <c r="R368" s="158"/>
      <c r="S368" s="158"/>
      <c r="T368" s="158"/>
      <c r="U368" s="158"/>
      <c r="V368" s="158"/>
      <c r="W368" s="158"/>
      <c r="X368" s="158"/>
      <c r="Y368" s="158"/>
      <c r="Z368" s="158"/>
      <c r="AA368" s="158"/>
      <c r="AB368" s="158"/>
      <c r="AC368" s="158"/>
      <c r="AD368" s="158"/>
      <c r="AE368" s="158"/>
      <c r="AF368" s="158"/>
      <c r="AG368" s="158"/>
      <c r="AH368" s="158"/>
      <c r="AI368" s="158"/>
      <c r="AJ368" s="158"/>
      <c r="AK368" s="158"/>
      <c r="AL368" s="158"/>
      <c r="AM368" s="158"/>
      <c r="AN368" s="158"/>
      <c r="AO368" s="158"/>
      <c r="AP368" s="158"/>
      <c r="AQ368" s="158"/>
      <c r="AR368" s="158"/>
      <c r="AS368" s="158"/>
      <c r="AT368" s="158"/>
      <c r="AU368" s="158"/>
      <c r="AV368" s="158"/>
      <c r="AW368" s="158"/>
      <c r="AX368" s="158"/>
      <c r="AY368" s="158"/>
      <c r="AZ368" s="158"/>
      <c r="BA368" s="158"/>
      <c r="BB368" s="158"/>
      <c r="BC368" s="158"/>
      <c r="BD368" s="158"/>
      <c r="BE368" s="158"/>
      <c r="BF368" s="158"/>
      <c r="BG368" s="158"/>
      <c r="BH368" s="158"/>
      <c r="BI368" s="158"/>
      <c r="BJ368" s="158"/>
      <c r="BK368" s="158"/>
      <c r="BL368" s="158"/>
      <c r="BM368" s="158"/>
      <c r="BN368" s="158"/>
      <c r="BO368" s="158"/>
      <c r="BP368" s="158"/>
      <c r="BQ368" s="158"/>
      <c r="BR368" s="158"/>
      <c r="BS368" s="158"/>
      <c r="BT368" s="158"/>
      <c r="BU368" s="158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</row>
    <row r="369" ht="12.75" customHeight="1">
      <c r="A369" s="1"/>
      <c r="B369" s="1"/>
      <c r="C369" s="158"/>
      <c r="D369" s="158"/>
      <c r="E369" s="158"/>
      <c r="F369" s="158"/>
      <c r="G369" s="158"/>
      <c r="H369" s="158"/>
      <c r="I369" s="158"/>
      <c r="J369" s="158"/>
      <c r="K369" s="158"/>
      <c r="L369" s="158"/>
      <c r="M369" s="158"/>
      <c r="N369" s="158"/>
      <c r="O369" s="158"/>
      <c r="P369" s="158"/>
      <c r="Q369" s="158"/>
      <c r="R369" s="158"/>
      <c r="S369" s="158"/>
      <c r="T369" s="158"/>
      <c r="U369" s="158"/>
      <c r="V369" s="158"/>
      <c r="W369" s="158"/>
      <c r="X369" s="158"/>
      <c r="Y369" s="158"/>
      <c r="Z369" s="158"/>
      <c r="AA369" s="158"/>
      <c r="AB369" s="158"/>
      <c r="AC369" s="158"/>
      <c r="AD369" s="158"/>
      <c r="AE369" s="158"/>
      <c r="AF369" s="158"/>
      <c r="AG369" s="158"/>
      <c r="AH369" s="158"/>
      <c r="AI369" s="158"/>
      <c r="AJ369" s="158"/>
      <c r="AK369" s="158"/>
      <c r="AL369" s="158"/>
      <c r="AM369" s="158"/>
      <c r="AN369" s="158"/>
      <c r="AO369" s="158"/>
      <c r="AP369" s="158"/>
      <c r="AQ369" s="158"/>
      <c r="AR369" s="158"/>
      <c r="AS369" s="158"/>
      <c r="AT369" s="158"/>
      <c r="AU369" s="158"/>
      <c r="AV369" s="158"/>
      <c r="AW369" s="158"/>
      <c r="AX369" s="158"/>
      <c r="AY369" s="158"/>
      <c r="AZ369" s="158"/>
      <c r="BA369" s="158"/>
      <c r="BB369" s="158"/>
      <c r="BC369" s="158"/>
      <c r="BD369" s="158"/>
      <c r="BE369" s="158"/>
      <c r="BF369" s="158"/>
      <c r="BG369" s="158"/>
      <c r="BH369" s="158"/>
      <c r="BI369" s="158"/>
      <c r="BJ369" s="158"/>
      <c r="BK369" s="158"/>
      <c r="BL369" s="158"/>
      <c r="BM369" s="158"/>
      <c r="BN369" s="158"/>
      <c r="BO369" s="158"/>
      <c r="BP369" s="158"/>
      <c r="BQ369" s="158"/>
      <c r="BR369" s="158"/>
      <c r="BS369" s="158"/>
      <c r="BT369" s="158"/>
      <c r="BU369" s="158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</row>
    <row r="370" ht="12.75" customHeight="1">
      <c r="A370" s="1"/>
      <c r="B370" s="1"/>
      <c r="C370" s="158"/>
      <c r="D370" s="158"/>
      <c r="E370" s="158"/>
      <c r="F370" s="158"/>
      <c r="G370" s="158"/>
      <c r="H370" s="158"/>
      <c r="I370" s="158"/>
      <c r="J370" s="158"/>
      <c r="K370" s="158"/>
      <c r="L370" s="158"/>
      <c r="M370" s="158"/>
      <c r="N370" s="158"/>
      <c r="O370" s="158"/>
      <c r="P370" s="158"/>
      <c r="Q370" s="158"/>
      <c r="R370" s="158"/>
      <c r="S370" s="158"/>
      <c r="T370" s="158"/>
      <c r="U370" s="158"/>
      <c r="V370" s="158"/>
      <c r="W370" s="158"/>
      <c r="X370" s="158"/>
      <c r="Y370" s="158"/>
      <c r="Z370" s="158"/>
      <c r="AA370" s="158"/>
      <c r="AB370" s="158"/>
      <c r="AC370" s="158"/>
      <c r="AD370" s="158"/>
      <c r="AE370" s="158"/>
      <c r="AF370" s="158"/>
      <c r="AG370" s="158"/>
      <c r="AH370" s="158"/>
      <c r="AI370" s="158"/>
      <c r="AJ370" s="158"/>
      <c r="AK370" s="158"/>
      <c r="AL370" s="158"/>
      <c r="AM370" s="158"/>
      <c r="AN370" s="158"/>
      <c r="AO370" s="158"/>
      <c r="AP370" s="158"/>
      <c r="AQ370" s="158"/>
      <c r="AR370" s="158"/>
      <c r="AS370" s="158"/>
      <c r="AT370" s="158"/>
      <c r="AU370" s="158"/>
      <c r="AV370" s="158"/>
      <c r="AW370" s="158"/>
      <c r="AX370" s="158"/>
      <c r="AY370" s="158"/>
      <c r="AZ370" s="158"/>
      <c r="BA370" s="158"/>
      <c r="BB370" s="158"/>
      <c r="BC370" s="158"/>
      <c r="BD370" s="158"/>
      <c r="BE370" s="158"/>
      <c r="BF370" s="158"/>
      <c r="BG370" s="158"/>
      <c r="BH370" s="158"/>
      <c r="BI370" s="158"/>
      <c r="BJ370" s="158"/>
      <c r="BK370" s="158"/>
      <c r="BL370" s="158"/>
      <c r="BM370" s="158"/>
      <c r="BN370" s="158"/>
      <c r="BO370" s="158"/>
      <c r="BP370" s="158"/>
      <c r="BQ370" s="158"/>
      <c r="BR370" s="158"/>
      <c r="BS370" s="158"/>
      <c r="BT370" s="158"/>
      <c r="BU370" s="158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</row>
    <row r="371" ht="12.75" customHeight="1">
      <c r="A371" s="1"/>
      <c r="B371" s="1"/>
      <c r="C371" s="158"/>
      <c r="D371" s="158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158"/>
      <c r="T371" s="158"/>
      <c r="U371" s="158"/>
      <c r="V371" s="158"/>
      <c r="W371" s="158"/>
      <c r="X371" s="158"/>
      <c r="Y371" s="158"/>
      <c r="Z371" s="158"/>
      <c r="AA371" s="158"/>
      <c r="AB371" s="158"/>
      <c r="AC371" s="158"/>
      <c r="AD371" s="158"/>
      <c r="AE371" s="158"/>
      <c r="AF371" s="158"/>
      <c r="AG371" s="158"/>
      <c r="AH371" s="158"/>
      <c r="AI371" s="158"/>
      <c r="AJ371" s="158"/>
      <c r="AK371" s="158"/>
      <c r="AL371" s="158"/>
      <c r="AM371" s="158"/>
      <c r="AN371" s="158"/>
      <c r="AO371" s="158"/>
      <c r="AP371" s="158"/>
      <c r="AQ371" s="158"/>
      <c r="AR371" s="158"/>
      <c r="AS371" s="158"/>
      <c r="AT371" s="158"/>
      <c r="AU371" s="158"/>
      <c r="AV371" s="158"/>
      <c r="AW371" s="158"/>
      <c r="AX371" s="158"/>
      <c r="AY371" s="158"/>
      <c r="AZ371" s="158"/>
      <c r="BA371" s="158"/>
      <c r="BB371" s="158"/>
      <c r="BC371" s="158"/>
      <c r="BD371" s="158"/>
      <c r="BE371" s="158"/>
      <c r="BF371" s="158"/>
      <c r="BG371" s="158"/>
      <c r="BH371" s="158"/>
      <c r="BI371" s="158"/>
      <c r="BJ371" s="158"/>
      <c r="BK371" s="158"/>
      <c r="BL371" s="158"/>
      <c r="BM371" s="158"/>
      <c r="BN371" s="158"/>
      <c r="BO371" s="158"/>
      <c r="BP371" s="158"/>
      <c r="BQ371" s="158"/>
      <c r="BR371" s="158"/>
      <c r="BS371" s="158"/>
      <c r="BT371" s="158"/>
      <c r="BU371" s="158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</row>
    <row r="372" ht="12.75" customHeight="1">
      <c r="A372" s="1"/>
      <c r="B372" s="1"/>
      <c r="C372" s="158"/>
      <c r="D372" s="158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158"/>
      <c r="T372" s="158"/>
      <c r="U372" s="158"/>
      <c r="V372" s="158"/>
      <c r="W372" s="158"/>
      <c r="X372" s="158"/>
      <c r="Y372" s="158"/>
      <c r="Z372" s="158"/>
      <c r="AA372" s="158"/>
      <c r="AB372" s="158"/>
      <c r="AC372" s="158"/>
      <c r="AD372" s="158"/>
      <c r="AE372" s="158"/>
      <c r="AF372" s="158"/>
      <c r="AG372" s="158"/>
      <c r="AH372" s="158"/>
      <c r="AI372" s="158"/>
      <c r="AJ372" s="158"/>
      <c r="AK372" s="158"/>
      <c r="AL372" s="158"/>
      <c r="AM372" s="158"/>
      <c r="AN372" s="158"/>
      <c r="AO372" s="158"/>
      <c r="AP372" s="158"/>
      <c r="AQ372" s="158"/>
      <c r="AR372" s="158"/>
      <c r="AS372" s="158"/>
      <c r="AT372" s="158"/>
      <c r="AU372" s="158"/>
      <c r="AV372" s="158"/>
      <c r="AW372" s="158"/>
      <c r="AX372" s="158"/>
      <c r="AY372" s="158"/>
      <c r="AZ372" s="158"/>
      <c r="BA372" s="158"/>
      <c r="BB372" s="158"/>
      <c r="BC372" s="158"/>
      <c r="BD372" s="158"/>
      <c r="BE372" s="158"/>
      <c r="BF372" s="158"/>
      <c r="BG372" s="158"/>
      <c r="BH372" s="158"/>
      <c r="BI372" s="158"/>
      <c r="BJ372" s="158"/>
      <c r="BK372" s="158"/>
      <c r="BL372" s="158"/>
      <c r="BM372" s="158"/>
      <c r="BN372" s="158"/>
      <c r="BO372" s="158"/>
      <c r="BP372" s="158"/>
      <c r="BQ372" s="158"/>
      <c r="BR372" s="158"/>
      <c r="BS372" s="158"/>
      <c r="BT372" s="158"/>
      <c r="BU372" s="158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</row>
    <row r="373" ht="12.75" customHeight="1">
      <c r="A373" s="1"/>
      <c r="B373" s="1"/>
      <c r="C373" s="158"/>
      <c r="D373" s="158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158"/>
      <c r="T373" s="158"/>
      <c r="U373" s="158"/>
      <c r="V373" s="158"/>
      <c r="W373" s="158"/>
      <c r="X373" s="158"/>
      <c r="Y373" s="158"/>
      <c r="Z373" s="158"/>
      <c r="AA373" s="158"/>
      <c r="AB373" s="158"/>
      <c r="AC373" s="158"/>
      <c r="AD373" s="158"/>
      <c r="AE373" s="158"/>
      <c r="AF373" s="158"/>
      <c r="AG373" s="158"/>
      <c r="AH373" s="158"/>
      <c r="AI373" s="158"/>
      <c r="AJ373" s="158"/>
      <c r="AK373" s="158"/>
      <c r="AL373" s="158"/>
      <c r="AM373" s="158"/>
      <c r="AN373" s="158"/>
      <c r="AO373" s="158"/>
      <c r="AP373" s="158"/>
      <c r="AQ373" s="158"/>
      <c r="AR373" s="158"/>
      <c r="AS373" s="158"/>
      <c r="AT373" s="158"/>
      <c r="AU373" s="158"/>
      <c r="AV373" s="158"/>
      <c r="AW373" s="158"/>
      <c r="AX373" s="158"/>
      <c r="AY373" s="158"/>
      <c r="AZ373" s="158"/>
      <c r="BA373" s="158"/>
      <c r="BB373" s="158"/>
      <c r="BC373" s="158"/>
      <c r="BD373" s="158"/>
      <c r="BE373" s="158"/>
      <c r="BF373" s="158"/>
      <c r="BG373" s="158"/>
      <c r="BH373" s="158"/>
      <c r="BI373" s="158"/>
      <c r="BJ373" s="158"/>
      <c r="BK373" s="158"/>
      <c r="BL373" s="158"/>
      <c r="BM373" s="158"/>
      <c r="BN373" s="158"/>
      <c r="BO373" s="158"/>
      <c r="BP373" s="158"/>
      <c r="BQ373" s="158"/>
      <c r="BR373" s="158"/>
      <c r="BS373" s="158"/>
      <c r="BT373" s="158"/>
      <c r="BU373" s="158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</row>
    <row r="374" ht="12.75" customHeight="1">
      <c r="A374" s="1"/>
      <c r="B374" s="1"/>
      <c r="C374" s="158"/>
      <c r="D374" s="158"/>
      <c r="E374" s="158"/>
      <c r="F374" s="158"/>
      <c r="G374" s="158"/>
      <c r="H374" s="158"/>
      <c r="I374" s="158"/>
      <c r="J374" s="158"/>
      <c r="K374" s="158"/>
      <c r="L374" s="158"/>
      <c r="M374" s="158"/>
      <c r="N374" s="158"/>
      <c r="O374" s="158"/>
      <c r="P374" s="158"/>
      <c r="Q374" s="158"/>
      <c r="R374" s="158"/>
      <c r="S374" s="158"/>
      <c r="T374" s="158"/>
      <c r="U374" s="158"/>
      <c r="V374" s="158"/>
      <c r="W374" s="158"/>
      <c r="X374" s="158"/>
      <c r="Y374" s="158"/>
      <c r="Z374" s="158"/>
      <c r="AA374" s="158"/>
      <c r="AB374" s="158"/>
      <c r="AC374" s="158"/>
      <c r="AD374" s="158"/>
      <c r="AE374" s="158"/>
      <c r="AF374" s="158"/>
      <c r="AG374" s="158"/>
      <c r="AH374" s="158"/>
      <c r="AI374" s="158"/>
      <c r="AJ374" s="158"/>
      <c r="AK374" s="158"/>
      <c r="AL374" s="158"/>
      <c r="AM374" s="158"/>
      <c r="AN374" s="158"/>
      <c r="AO374" s="158"/>
      <c r="AP374" s="158"/>
      <c r="AQ374" s="158"/>
      <c r="AR374" s="158"/>
      <c r="AS374" s="158"/>
      <c r="AT374" s="158"/>
      <c r="AU374" s="158"/>
      <c r="AV374" s="158"/>
      <c r="AW374" s="158"/>
      <c r="AX374" s="158"/>
      <c r="AY374" s="158"/>
      <c r="AZ374" s="158"/>
      <c r="BA374" s="158"/>
      <c r="BB374" s="158"/>
      <c r="BC374" s="158"/>
      <c r="BD374" s="158"/>
      <c r="BE374" s="158"/>
      <c r="BF374" s="158"/>
      <c r="BG374" s="158"/>
      <c r="BH374" s="158"/>
      <c r="BI374" s="158"/>
      <c r="BJ374" s="158"/>
      <c r="BK374" s="158"/>
      <c r="BL374" s="158"/>
      <c r="BM374" s="158"/>
      <c r="BN374" s="158"/>
      <c r="BO374" s="158"/>
      <c r="BP374" s="158"/>
      <c r="BQ374" s="158"/>
      <c r="BR374" s="158"/>
      <c r="BS374" s="158"/>
      <c r="BT374" s="158"/>
      <c r="BU374" s="158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</row>
    <row r="375" ht="12.75" customHeight="1">
      <c r="A375" s="1"/>
      <c r="B375" s="1"/>
      <c r="C375" s="158"/>
      <c r="D375" s="158"/>
      <c r="E375" s="158"/>
      <c r="F375" s="158"/>
      <c r="G375" s="158"/>
      <c r="H375" s="158"/>
      <c r="I375" s="158"/>
      <c r="J375" s="158"/>
      <c r="K375" s="158"/>
      <c r="L375" s="158"/>
      <c r="M375" s="158"/>
      <c r="N375" s="158"/>
      <c r="O375" s="158"/>
      <c r="P375" s="158"/>
      <c r="Q375" s="158"/>
      <c r="R375" s="158"/>
      <c r="S375" s="158"/>
      <c r="T375" s="158"/>
      <c r="U375" s="158"/>
      <c r="V375" s="158"/>
      <c r="W375" s="158"/>
      <c r="X375" s="158"/>
      <c r="Y375" s="158"/>
      <c r="Z375" s="158"/>
      <c r="AA375" s="158"/>
      <c r="AB375" s="158"/>
      <c r="AC375" s="158"/>
      <c r="AD375" s="158"/>
      <c r="AE375" s="158"/>
      <c r="AF375" s="158"/>
      <c r="AG375" s="158"/>
      <c r="AH375" s="158"/>
      <c r="AI375" s="158"/>
      <c r="AJ375" s="158"/>
      <c r="AK375" s="158"/>
      <c r="AL375" s="158"/>
      <c r="AM375" s="158"/>
      <c r="AN375" s="158"/>
      <c r="AO375" s="158"/>
      <c r="AP375" s="158"/>
      <c r="AQ375" s="158"/>
      <c r="AR375" s="158"/>
      <c r="AS375" s="158"/>
      <c r="AT375" s="158"/>
      <c r="AU375" s="158"/>
      <c r="AV375" s="158"/>
      <c r="AW375" s="158"/>
      <c r="AX375" s="158"/>
      <c r="AY375" s="158"/>
      <c r="AZ375" s="158"/>
      <c r="BA375" s="158"/>
      <c r="BB375" s="158"/>
      <c r="BC375" s="158"/>
      <c r="BD375" s="158"/>
      <c r="BE375" s="158"/>
      <c r="BF375" s="158"/>
      <c r="BG375" s="158"/>
      <c r="BH375" s="158"/>
      <c r="BI375" s="158"/>
      <c r="BJ375" s="158"/>
      <c r="BK375" s="158"/>
      <c r="BL375" s="158"/>
      <c r="BM375" s="158"/>
      <c r="BN375" s="158"/>
      <c r="BO375" s="158"/>
      <c r="BP375" s="158"/>
      <c r="BQ375" s="158"/>
      <c r="BR375" s="158"/>
      <c r="BS375" s="158"/>
      <c r="BT375" s="158"/>
      <c r="BU375" s="158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</row>
    <row r="376" ht="12.75" customHeight="1">
      <c r="A376" s="1"/>
      <c r="B376" s="1"/>
      <c r="C376" s="158"/>
      <c r="D376" s="158"/>
      <c r="E376" s="158"/>
      <c r="F376" s="158"/>
      <c r="G376" s="158"/>
      <c r="H376" s="158"/>
      <c r="I376" s="158"/>
      <c r="J376" s="158"/>
      <c r="K376" s="158"/>
      <c r="L376" s="158"/>
      <c r="M376" s="158"/>
      <c r="N376" s="158"/>
      <c r="O376" s="158"/>
      <c r="P376" s="158"/>
      <c r="Q376" s="158"/>
      <c r="R376" s="158"/>
      <c r="S376" s="158"/>
      <c r="T376" s="158"/>
      <c r="U376" s="158"/>
      <c r="V376" s="158"/>
      <c r="W376" s="158"/>
      <c r="X376" s="158"/>
      <c r="Y376" s="158"/>
      <c r="Z376" s="158"/>
      <c r="AA376" s="158"/>
      <c r="AB376" s="158"/>
      <c r="AC376" s="158"/>
      <c r="AD376" s="158"/>
      <c r="AE376" s="158"/>
      <c r="AF376" s="158"/>
      <c r="AG376" s="158"/>
      <c r="AH376" s="158"/>
      <c r="AI376" s="158"/>
      <c r="AJ376" s="158"/>
      <c r="AK376" s="158"/>
      <c r="AL376" s="158"/>
      <c r="AM376" s="158"/>
      <c r="AN376" s="158"/>
      <c r="AO376" s="158"/>
      <c r="AP376" s="158"/>
      <c r="AQ376" s="158"/>
      <c r="AR376" s="158"/>
      <c r="AS376" s="158"/>
      <c r="AT376" s="158"/>
      <c r="AU376" s="158"/>
      <c r="AV376" s="158"/>
      <c r="AW376" s="158"/>
      <c r="AX376" s="158"/>
      <c r="AY376" s="158"/>
      <c r="AZ376" s="158"/>
      <c r="BA376" s="158"/>
      <c r="BB376" s="158"/>
      <c r="BC376" s="158"/>
      <c r="BD376" s="158"/>
      <c r="BE376" s="158"/>
      <c r="BF376" s="158"/>
      <c r="BG376" s="158"/>
      <c r="BH376" s="158"/>
      <c r="BI376" s="158"/>
      <c r="BJ376" s="158"/>
      <c r="BK376" s="158"/>
      <c r="BL376" s="158"/>
      <c r="BM376" s="158"/>
      <c r="BN376" s="158"/>
      <c r="BO376" s="158"/>
      <c r="BP376" s="158"/>
      <c r="BQ376" s="158"/>
      <c r="BR376" s="158"/>
      <c r="BS376" s="158"/>
      <c r="BT376" s="158"/>
      <c r="BU376" s="158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</row>
    <row r="377" ht="12.75" customHeight="1">
      <c r="A377" s="1"/>
      <c r="B377" s="1"/>
      <c r="C377" s="158"/>
      <c r="D377" s="158"/>
      <c r="E377" s="158"/>
      <c r="F377" s="158"/>
      <c r="G377" s="158"/>
      <c r="H377" s="158"/>
      <c r="I377" s="158"/>
      <c r="J377" s="158"/>
      <c r="K377" s="158"/>
      <c r="L377" s="158"/>
      <c r="M377" s="158"/>
      <c r="N377" s="158"/>
      <c r="O377" s="158"/>
      <c r="P377" s="158"/>
      <c r="Q377" s="158"/>
      <c r="R377" s="158"/>
      <c r="S377" s="158"/>
      <c r="T377" s="158"/>
      <c r="U377" s="158"/>
      <c r="V377" s="158"/>
      <c r="W377" s="158"/>
      <c r="X377" s="158"/>
      <c r="Y377" s="158"/>
      <c r="Z377" s="158"/>
      <c r="AA377" s="158"/>
      <c r="AB377" s="158"/>
      <c r="AC377" s="158"/>
      <c r="AD377" s="158"/>
      <c r="AE377" s="158"/>
      <c r="AF377" s="158"/>
      <c r="AG377" s="158"/>
      <c r="AH377" s="158"/>
      <c r="AI377" s="158"/>
      <c r="AJ377" s="158"/>
      <c r="AK377" s="158"/>
      <c r="AL377" s="158"/>
      <c r="AM377" s="158"/>
      <c r="AN377" s="158"/>
      <c r="AO377" s="158"/>
      <c r="AP377" s="158"/>
      <c r="AQ377" s="158"/>
      <c r="AR377" s="158"/>
      <c r="AS377" s="158"/>
      <c r="AT377" s="158"/>
      <c r="AU377" s="158"/>
      <c r="AV377" s="158"/>
      <c r="AW377" s="158"/>
      <c r="AX377" s="158"/>
      <c r="AY377" s="158"/>
      <c r="AZ377" s="158"/>
      <c r="BA377" s="158"/>
      <c r="BB377" s="158"/>
      <c r="BC377" s="158"/>
      <c r="BD377" s="158"/>
      <c r="BE377" s="158"/>
      <c r="BF377" s="158"/>
      <c r="BG377" s="158"/>
      <c r="BH377" s="158"/>
      <c r="BI377" s="158"/>
      <c r="BJ377" s="158"/>
      <c r="BK377" s="158"/>
      <c r="BL377" s="158"/>
      <c r="BM377" s="158"/>
      <c r="BN377" s="158"/>
      <c r="BO377" s="158"/>
      <c r="BP377" s="158"/>
      <c r="BQ377" s="158"/>
      <c r="BR377" s="158"/>
      <c r="BS377" s="158"/>
      <c r="BT377" s="158"/>
      <c r="BU377" s="158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</row>
    <row r="378" ht="12.75" customHeight="1">
      <c r="A378" s="1"/>
      <c r="B378" s="1"/>
      <c r="C378" s="158"/>
      <c r="D378" s="158"/>
      <c r="E378" s="158"/>
      <c r="F378" s="158"/>
      <c r="G378" s="158"/>
      <c r="H378" s="158"/>
      <c r="I378" s="158"/>
      <c r="J378" s="158"/>
      <c r="K378" s="158"/>
      <c r="L378" s="158"/>
      <c r="M378" s="158"/>
      <c r="N378" s="158"/>
      <c r="O378" s="158"/>
      <c r="P378" s="158"/>
      <c r="Q378" s="158"/>
      <c r="R378" s="158"/>
      <c r="S378" s="158"/>
      <c r="T378" s="158"/>
      <c r="U378" s="158"/>
      <c r="V378" s="158"/>
      <c r="W378" s="158"/>
      <c r="X378" s="158"/>
      <c r="Y378" s="158"/>
      <c r="Z378" s="158"/>
      <c r="AA378" s="158"/>
      <c r="AB378" s="158"/>
      <c r="AC378" s="158"/>
      <c r="AD378" s="158"/>
      <c r="AE378" s="158"/>
      <c r="AF378" s="158"/>
      <c r="AG378" s="158"/>
      <c r="AH378" s="158"/>
      <c r="AI378" s="158"/>
      <c r="AJ378" s="158"/>
      <c r="AK378" s="158"/>
      <c r="AL378" s="158"/>
      <c r="AM378" s="158"/>
      <c r="AN378" s="158"/>
      <c r="AO378" s="158"/>
      <c r="AP378" s="158"/>
      <c r="AQ378" s="158"/>
      <c r="AR378" s="158"/>
      <c r="AS378" s="158"/>
      <c r="AT378" s="158"/>
      <c r="AU378" s="158"/>
      <c r="AV378" s="158"/>
      <c r="AW378" s="158"/>
      <c r="AX378" s="158"/>
      <c r="AY378" s="158"/>
      <c r="AZ378" s="158"/>
      <c r="BA378" s="158"/>
      <c r="BB378" s="158"/>
      <c r="BC378" s="158"/>
      <c r="BD378" s="158"/>
      <c r="BE378" s="158"/>
      <c r="BF378" s="158"/>
      <c r="BG378" s="158"/>
      <c r="BH378" s="158"/>
      <c r="BI378" s="158"/>
      <c r="BJ378" s="158"/>
      <c r="BK378" s="158"/>
      <c r="BL378" s="158"/>
      <c r="BM378" s="158"/>
      <c r="BN378" s="158"/>
      <c r="BO378" s="158"/>
      <c r="BP378" s="158"/>
      <c r="BQ378" s="158"/>
      <c r="BR378" s="158"/>
      <c r="BS378" s="158"/>
      <c r="BT378" s="158"/>
      <c r="BU378" s="158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</row>
    <row r="379" ht="12.75" customHeight="1">
      <c r="A379" s="1"/>
      <c r="B379" s="1"/>
      <c r="C379" s="158"/>
      <c r="D379" s="158"/>
      <c r="E379" s="158"/>
      <c r="F379" s="158"/>
      <c r="G379" s="158"/>
      <c r="H379" s="158"/>
      <c r="I379" s="158"/>
      <c r="J379" s="158"/>
      <c r="K379" s="158"/>
      <c r="L379" s="158"/>
      <c r="M379" s="158"/>
      <c r="N379" s="158"/>
      <c r="O379" s="158"/>
      <c r="P379" s="158"/>
      <c r="Q379" s="158"/>
      <c r="R379" s="158"/>
      <c r="S379" s="158"/>
      <c r="T379" s="158"/>
      <c r="U379" s="158"/>
      <c r="V379" s="158"/>
      <c r="W379" s="158"/>
      <c r="X379" s="158"/>
      <c r="Y379" s="158"/>
      <c r="Z379" s="158"/>
      <c r="AA379" s="158"/>
      <c r="AB379" s="158"/>
      <c r="AC379" s="158"/>
      <c r="AD379" s="158"/>
      <c r="AE379" s="158"/>
      <c r="AF379" s="158"/>
      <c r="AG379" s="158"/>
      <c r="AH379" s="158"/>
      <c r="AI379" s="158"/>
      <c r="AJ379" s="158"/>
      <c r="AK379" s="158"/>
      <c r="AL379" s="158"/>
      <c r="AM379" s="158"/>
      <c r="AN379" s="158"/>
      <c r="AO379" s="158"/>
      <c r="AP379" s="158"/>
      <c r="AQ379" s="158"/>
      <c r="AR379" s="158"/>
      <c r="AS379" s="158"/>
      <c r="AT379" s="158"/>
      <c r="AU379" s="158"/>
      <c r="AV379" s="158"/>
      <c r="AW379" s="158"/>
      <c r="AX379" s="158"/>
      <c r="AY379" s="158"/>
      <c r="AZ379" s="158"/>
      <c r="BA379" s="158"/>
      <c r="BB379" s="158"/>
      <c r="BC379" s="158"/>
      <c r="BD379" s="158"/>
      <c r="BE379" s="158"/>
      <c r="BF379" s="158"/>
      <c r="BG379" s="158"/>
      <c r="BH379" s="158"/>
      <c r="BI379" s="158"/>
      <c r="BJ379" s="158"/>
      <c r="BK379" s="158"/>
      <c r="BL379" s="158"/>
      <c r="BM379" s="158"/>
      <c r="BN379" s="158"/>
      <c r="BO379" s="158"/>
      <c r="BP379" s="158"/>
      <c r="BQ379" s="158"/>
      <c r="BR379" s="158"/>
      <c r="BS379" s="158"/>
      <c r="BT379" s="158"/>
      <c r="BU379" s="158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</row>
    <row r="380" ht="12.75" customHeight="1">
      <c r="A380" s="1"/>
      <c r="B380" s="1"/>
      <c r="C380" s="158"/>
      <c r="D380" s="158"/>
      <c r="E380" s="158"/>
      <c r="F380" s="158"/>
      <c r="G380" s="158"/>
      <c r="H380" s="158"/>
      <c r="I380" s="158"/>
      <c r="J380" s="158"/>
      <c r="K380" s="158"/>
      <c r="L380" s="158"/>
      <c r="M380" s="158"/>
      <c r="N380" s="158"/>
      <c r="O380" s="158"/>
      <c r="P380" s="158"/>
      <c r="Q380" s="158"/>
      <c r="R380" s="158"/>
      <c r="S380" s="158"/>
      <c r="T380" s="158"/>
      <c r="U380" s="158"/>
      <c r="V380" s="158"/>
      <c r="W380" s="158"/>
      <c r="X380" s="158"/>
      <c r="Y380" s="158"/>
      <c r="Z380" s="158"/>
      <c r="AA380" s="158"/>
      <c r="AB380" s="158"/>
      <c r="AC380" s="158"/>
      <c r="AD380" s="158"/>
      <c r="AE380" s="158"/>
      <c r="AF380" s="158"/>
      <c r="AG380" s="158"/>
      <c r="AH380" s="158"/>
      <c r="AI380" s="158"/>
      <c r="AJ380" s="158"/>
      <c r="AK380" s="158"/>
      <c r="AL380" s="158"/>
      <c r="AM380" s="158"/>
      <c r="AN380" s="158"/>
      <c r="AO380" s="158"/>
      <c r="AP380" s="158"/>
      <c r="AQ380" s="158"/>
      <c r="AR380" s="158"/>
      <c r="AS380" s="158"/>
      <c r="AT380" s="158"/>
      <c r="AU380" s="158"/>
      <c r="AV380" s="158"/>
      <c r="AW380" s="158"/>
      <c r="AX380" s="158"/>
      <c r="AY380" s="158"/>
      <c r="AZ380" s="158"/>
      <c r="BA380" s="158"/>
      <c r="BB380" s="158"/>
      <c r="BC380" s="158"/>
      <c r="BD380" s="158"/>
      <c r="BE380" s="158"/>
      <c r="BF380" s="158"/>
      <c r="BG380" s="158"/>
      <c r="BH380" s="158"/>
      <c r="BI380" s="158"/>
      <c r="BJ380" s="158"/>
      <c r="BK380" s="158"/>
      <c r="BL380" s="158"/>
      <c r="BM380" s="158"/>
      <c r="BN380" s="158"/>
      <c r="BO380" s="158"/>
      <c r="BP380" s="158"/>
      <c r="BQ380" s="158"/>
      <c r="BR380" s="158"/>
      <c r="BS380" s="158"/>
      <c r="BT380" s="158"/>
      <c r="BU380" s="158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</row>
    <row r="381" ht="12.75" customHeight="1">
      <c r="A381" s="1"/>
      <c r="B381" s="1"/>
      <c r="C381" s="158"/>
      <c r="D381" s="158"/>
      <c r="E381" s="158"/>
      <c r="F381" s="158"/>
      <c r="G381" s="158"/>
      <c r="H381" s="158"/>
      <c r="I381" s="158"/>
      <c r="J381" s="158"/>
      <c r="K381" s="158"/>
      <c r="L381" s="158"/>
      <c r="M381" s="158"/>
      <c r="N381" s="158"/>
      <c r="O381" s="158"/>
      <c r="P381" s="158"/>
      <c r="Q381" s="158"/>
      <c r="R381" s="158"/>
      <c r="S381" s="158"/>
      <c r="T381" s="158"/>
      <c r="U381" s="158"/>
      <c r="V381" s="158"/>
      <c r="W381" s="158"/>
      <c r="X381" s="158"/>
      <c r="Y381" s="158"/>
      <c r="Z381" s="158"/>
      <c r="AA381" s="158"/>
      <c r="AB381" s="158"/>
      <c r="AC381" s="158"/>
      <c r="AD381" s="158"/>
      <c r="AE381" s="158"/>
      <c r="AF381" s="158"/>
      <c r="AG381" s="158"/>
      <c r="AH381" s="158"/>
      <c r="AI381" s="158"/>
      <c r="AJ381" s="158"/>
      <c r="AK381" s="158"/>
      <c r="AL381" s="158"/>
      <c r="AM381" s="158"/>
      <c r="AN381" s="158"/>
      <c r="AO381" s="158"/>
      <c r="AP381" s="158"/>
      <c r="AQ381" s="158"/>
      <c r="AR381" s="158"/>
      <c r="AS381" s="158"/>
      <c r="AT381" s="158"/>
      <c r="AU381" s="158"/>
      <c r="AV381" s="158"/>
      <c r="AW381" s="158"/>
      <c r="AX381" s="158"/>
      <c r="AY381" s="158"/>
      <c r="AZ381" s="158"/>
      <c r="BA381" s="158"/>
      <c r="BB381" s="158"/>
      <c r="BC381" s="158"/>
      <c r="BD381" s="158"/>
      <c r="BE381" s="158"/>
      <c r="BF381" s="158"/>
      <c r="BG381" s="158"/>
      <c r="BH381" s="158"/>
      <c r="BI381" s="158"/>
      <c r="BJ381" s="158"/>
      <c r="BK381" s="158"/>
      <c r="BL381" s="158"/>
      <c r="BM381" s="158"/>
      <c r="BN381" s="158"/>
      <c r="BO381" s="158"/>
      <c r="BP381" s="158"/>
      <c r="BQ381" s="158"/>
      <c r="BR381" s="158"/>
      <c r="BS381" s="158"/>
      <c r="BT381" s="158"/>
      <c r="BU381" s="158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</row>
    <row r="382" ht="12.75" customHeight="1">
      <c r="A382" s="1"/>
      <c r="B382" s="1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158"/>
      <c r="T382" s="158"/>
      <c r="U382" s="158"/>
      <c r="V382" s="158"/>
      <c r="W382" s="158"/>
      <c r="X382" s="158"/>
      <c r="Y382" s="158"/>
      <c r="Z382" s="158"/>
      <c r="AA382" s="158"/>
      <c r="AB382" s="158"/>
      <c r="AC382" s="158"/>
      <c r="AD382" s="158"/>
      <c r="AE382" s="158"/>
      <c r="AF382" s="158"/>
      <c r="AG382" s="158"/>
      <c r="AH382" s="158"/>
      <c r="AI382" s="158"/>
      <c r="AJ382" s="158"/>
      <c r="AK382" s="158"/>
      <c r="AL382" s="158"/>
      <c r="AM382" s="158"/>
      <c r="AN382" s="158"/>
      <c r="AO382" s="158"/>
      <c r="AP382" s="158"/>
      <c r="AQ382" s="158"/>
      <c r="AR382" s="158"/>
      <c r="AS382" s="158"/>
      <c r="AT382" s="158"/>
      <c r="AU382" s="158"/>
      <c r="AV382" s="158"/>
      <c r="AW382" s="158"/>
      <c r="AX382" s="158"/>
      <c r="AY382" s="158"/>
      <c r="AZ382" s="158"/>
      <c r="BA382" s="158"/>
      <c r="BB382" s="158"/>
      <c r="BC382" s="158"/>
      <c r="BD382" s="158"/>
      <c r="BE382" s="158"/>
      <c r="BF382" s="158"/>
      <c r="BG382" s="158"/>
      <c r="BH382" s="158"/>
      <c r="BI382" s="158"/>
      <c r="BJ382" s="158"/>
      <c r="BK382" s="158"/>
      <c r="BL382" s="158"/>
      <c r="BM382" s="158"/>
      <c r="BN382" s="158"/>
      <c r="BO382" s="158"/>
      <c r="BP382" s="158"/>
      <c r="BQ382" s="158"/>
      <c r="BR382" s="158"/>
      <c r="BS382" s="158"/>
      <c r="BT382" s="158"/>
      <c r="BU382" s="158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</row>
    <row r="383" ht="12.75" customHeight="1">
      <c r="A383" s="1"/>
      <c r="B383" s="1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158"/>
      <c r="T383" s="158"/>
      <c r="U383" s="158"/>
      <c r="V383" s="158"/>
      <c r="W383" s="158"/>
      <c r="X383" s="158"/>
      <c r="Y383" s="158"/>
      <c r="Z383" s="158"/>
      <c r="AA383" s="158"/>
      <c r="AB383" s="158"/>
      <c r="AC383" s="158"/>
      <c r="AD383" s="158"/>
      <c r="AE383" s="158"/>
      <c r="AF383" s="158"/>
      <c r="AG383" s="158"/>
      <c r="AH383" s="158"/>
      <c r="AI383" s="158"/>
      <c r="AJ383" s="158"/>
      <c r="AK383" s="158"/>
      <c r="AL383" s="158"/>
      <c r="AM383" s="158"/>
      <c r="AN383" s="158"/>
      <c r="AO383" s="158"/>
      <c r="AP383" s="158"/>
      <c r="AQ383" s="158"/>
      <c r="AR383" s="158"/>
      <c r="AS383" s="158"/>
      <c r="AT383" s="158"/>
      <c r="AU383" s="158"/>
      <c r="AV383" s="158"/>
      <c r="AW383" s="158"/>
      <c r="AX383" s="158"/>
      <c r="AY383" s="158"/>
      <c r="AZ383" s="158"/>
      <c r="BA383" s="158"/>
      <c r="BB383" s="158"/>
      <c r="BC383" s="158"/>
      <c r="BD383" s="158"/>
      <c r="BE383" s="158"/>
      <c r="BF383" s="158"/>
      <c r="BG383" s="158"/>
      <c r="BH383" s="158"/>
      <c r="BI383" s="158"/>
      <c r="BJ383" s="158"/>
      <c r="BK383" s="158"/>
      <c r="BL383" s="158"/>
      <c r="BM383" s="158"/>
      <c r="BN383" s="158"/>
      <c r="BO383" s="158"/>
      <c r="BP383" s="158"/>
      <c r="BQ383" s="158"/>
      <c r="BR383" s="158"/>
      <c r="BS383" s="158"/>
      <c r="BT383" s="158"/>
      <c r="BU383" s="158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</row>
    <row r="384" ht="12.75" customHeight="1">
      <c r="A384" s="1"/>
      <c r="B384" s="1"/>
      <c r="C384" s="158"/>
      <c r="D384" s="158"/>
      <c r="E384" s="158"/>
      <c r="F384" s="158"/>
      <c r="G384" s="158"/>
      <c r="H384" s="158"/>
      <c r="I384" s="158"/>
      <c r="J384" s="158"/>
      <c r="K384" s="158"/>
      <c r="L384" s="158"/>
      <c r="M384" s="158"/>
      <c r="N384" s="158"/>
      <c r="O384" s="158"/>
      <c r="P384" s="158"/>
      <c r="Q384" s="158"/>
      <c r="R384" s="158"/>
      <c r="S384" s="158"/>
      <c r="T384" s="158"/>
      <c r="U384" s="158"/>
      <c r="V384" s="158"/>
      <c r="W384" s="158"/>
      <c r="X384" s="158"/>
      <c r="Y384" s="158"/>
      <c r="Z384" s="158"/>
      <c r="AA384" s="158"/>
      <c r="AB384" s="158"/>
      <c r="AC384" s="158"/>
      <c r="AD384" s="158"/>
      <c r="AE384" s="158"/>
      <c r="AF384" s="158"/>
      <c r="AG384" s="158"/>
      <c r="AH384" s="158"/>
      <c r="AI384" s="158"/>
      <c r="AJ384" s="158"/>
      <c r="AK384" s="158"/>
      <c r="AL384" s="158"/>
      <c r="AM384" s="158"/>
      <c r="AN384" s="158"/>
      <c r="AO384" s="158"/>
      <c r="AP384" s="158"/>
      <c r="AQ384" s="158"/>
      <c r="AR384" s="158"/>
      <c r="AS384" s="158"/>
      <c r="AT384" s="158"/>
      <c r="AU384" s="158"/>
      <c r="AV384" s="158"/>
      <c r="AW384" s="158"/>
      <c r="AX384" s="158"/>
      <c r="AY384" s="158"/>
      <c r="AZ384" s="158"/>
      <c r="BA384" s="158"/>
      <c r="BB384" s="158"/>
      <c r="BC384" s="158"/>
      <c r="BD384" s="158"/>
      <c r="BE384" s="158"/>
      <c r="BF384" s="158"/>
      <c r="BG384" s="158"/>
      <c r="BH384" s="158"/>
      <c r="BI384" s="158"/>
      <c r="BJ384" s="158"/>
      <c r="BK384" s="158"/>
      <c r="BL384" s="158"/>
      <c r="BM384" s="158"/>
      <c r="BN384" s="158"/>
      <c r="BO384" s="158"/>
      <c r="BP384" s="158"/>
      <c r="BQ384" s="158"/>
      <c r="BR384" s="158"/>
      <c r="BS384" s="158"/>
      <c r="BT384" s="158"/>
      <c r="BU384" s="158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</row>
    <row r="385" ht="12.75" customHeight="1">
      <c r="A385" s="1"/>
      <c r="B385" s="1"/>
      <c r="C385" s="158"/>
      <c r="D385" s="158"/>
      <c r="E385" s="158"/>
      <c r="F385" s="158"/>
      <c r="G385" s="158"/>
      <c r="H385" s="158"/>
      <c r="I385" s="158"/>
      <c r="J385" s="158"/>
      <c r="K385" s="158"/>
      <c r="L385" s="158"/>
      <c r="M385" s="158"/>
      <c r="N385" s="158"/>
      <c r="O385" s="158"/>
      <c r="P385" s="158"/>
      <c r="Q385" s="158"/>
      <c r="R385" s="158"/>
      <c r="S385" s="158"/>
      <c r="T385" s="158"/>
      <c r="U385" s="158"/>
      <c r="V385" s="158"/>
      <c r="W385" s="158"/>
      <c r="X385" s="158"/>
      <c r="Y385" s="158"/>
      <c r="Z385" s="158"/>
      <c r="AA385" s="158"/>
      <c r="AB385" s="158"/>
      <c r="AC385" s="158"/>
      <c r="AD385" s="158"/>
      <c r="AE385" s="158"/>
      <c r="AF385" s="158"/>
      <c r="AG385" s="158"/>
      <c r="AH385" s="158"/>
      <c r="AI385" s="158"/>
      <c r="AJ385" s="158"/>
      <c r="AK385" s="158"/>
      <c r="AL385" s="158"/>
      <c r="AM385" s="158"/>
      <c r="AN385" s="158"/>
      <c r="AO385" s="158"/>
      <c r="AP385" s="158"/>
      <c r="AQ385" s="158"/>
      <c r="AR385" s="158"/>
      <c r="AS385" s="158"/>
      <c r="AT385" s="158"/>
      <c r="AU385" s="158"/>
      <c r="AV385" s="158"/>
      <c r="AW385" s="158"/>
      <c r="AX385" s="158"/>
      <c r="AY385" s="158"/>
      <c r="AZ385" s="158"/>
      <c r="BA385" s="158"/>
      <c r="BB385" s="158"/>
      <c r="BC385" s="158"/>
      <c r="BD385" s="158"/>
      <c r="BE385" s="158"/>
      <c r="BF385" s="158"/>
      <c r="BG385" s="158"/>
      <c r="BH385" s="158"/>
      <c r="BI385" s="158"/>
      <c r="BJ385" s="158"/>
      <c r="BK385" s="158"/>
      <c r="BL385" s="158"/>
      <c r="BM385" s="158"/>
      <c r="BN385" s="158"/>
      <c r="BO385" s="158"/>
      <c r="BP385" s="158"/>
      <c r="BQ385" s="158"/>
      <c r="BR385" s="158"/>
      <c r="BS385" s="158"/>
      <c r="BT385" s="158"/>
      <c r="BU385" s="158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</row>
    <row r="386" ht="12.75" customHeight="1">
      <c r="A386" s="1"/>
      <c r="B386" s="1"/>
      <c r="C386" s="158"/>
      <c r="D386" s="158"/>
      <c r="E386" s="158"/>
      <c r="F386" s="158"/>
      <c r="G386" s="158"/>
      <c r="H386" s="158"/>
      <c r="I386" s="158"/>
      <c r="J386" s="158"/>
      <c r="K386" s="158"/>
      <c r="L386" s="158"/>
      <c r="M386" s="158"/>
      <c r="N386" s="158"/>
      <c r="O386" s="158"/>
      <c r="P386" s="158"/>
      <c r="Q386" s="158"/>
      <c r="R386" s="158"/>
      <c r="S386" s="158"/>
      <c r="T386" s="158"/>
      <c r="U386" s="158"/>
      <c r="V386" s="158"/>
      <c r="W386" s="158"/>
      <c r="X386" s="158"/>
      <c r="Y386" s="158"/>
      <c r="Z386" s="158"/>
      <c r="AA386" s="158"/>
      <c r="AB386" s="158"/>
      <c r="AC386" s="158"/>
      <c r="AD386" s="158"/>
      <c r="AE386" s="158"/>
      <c r="AF386" s="158"/>
      <c r="AG386" s="158"/>
      <c r="AH386" s="158"/>
      <c r="AI386" s="158"/>
      <c r="AJ386" s="158"/>
      <c r="AK386" s="158"/>
      <c r="AL386" s="158"/>
      <c r="AM386" s="158"/>
      <c r="AN386" s="158"/>
      <c r="AO386" s="158"/>
      <c r="AP386" s="158"/>
      <c r="AQ386" s="158"/>
      <c r="AR386" s="158"/>
      <c r="AS386" s="158"/>
      <c r="AT386" s="158"/>
      <c r="AU386" s="158"/>
      <c r="AV386" s="158"/>
      <c r="AW386" s="158"/>
      <c r="AX386" s="158"/>
      <c r="AY386" s="158"/>
      <c r="AZ386" s="158"/>
      <c r="BA386" s="158"/>
      <c r="BB386" s="158"/>
      <c r="BC386" s="158"/>
      <c r="BD386" s="158"/>
      <c r="BE386" s="158"/>
      <c r="BF386" s="158"/>
      <c r="BG386" s="158"/>
      <c r="BH386" s="158"/>
      <c r="BI386" s="158"/>
      <c r="BJ386" s="158"/>
      <c r="BK386" s="158"/>
      <c r="BL386" s="158"/>
      <c r="BM386" s="158"/>
      <c r="BN386" s="158"/>
      <c r="BO386" s="158"/>
      <c r="BP386" s="158"/>
      <c r="BQ386" s="158"/>
      <c r="BR386" s="158"/>
      <c r="BS386" s="158"/>
      <c r="BT386" s="158"/>
      <c r="BU386" s="158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</row>
    <row r="387" ht="12.75" customHeight="1">
      <c r="A387" s="1"/>
      <c r="B387" s="1"/>
      <c r="C387" s="158"/>
      <c r="D387" s="158"/>
      <c r="E387" s="158"/>
      <c r="F387" s="158"/>
      <c r="G387" s="158"/>
      <c r="H387" s="158"/>
      <c r="I387" s="158"/>
      <c r="J387" s="158"/>
      <c r="K387" s="158"/>
      <c r="L387" s="158"/>
      <c r="M387" s="158"/>
      <c r="N387" s="158"/>
      <c r="O387" s="158"/>
      <c r="P387" s="158"/>
      <c r="Q387" s="158"/>
      <c r="R387" s="158"/>
      <c r="S387" s="158"/>
      <c r="T387" s="158"/>
      <c r="U387" s="158"/>
      <c r="V387" s="158"/>
      <c r="W387" s="158"/>
      <c r="X387" s="158"/>
      <c r="Y387" s="158"/>
      <c r="Z387" s="158"/>
      <c r="AA387" s="158"/>
      <c r="AB387" s="158"/>
      <c r="AC387" s="158"/>
      <c r="AD387" s="158"/>
      <c r="AE387" s="158"/>
      <c r="AF387" s="158"/>
      <c r="AG387" s="158"/>
      <c r="AH387" s="158"/>
      <c r="AI387" s="158"/>
      <c r="AJ387" s="158"/>
      <c r="AK387" s="158"/>
      <c r="AL387" s="158"/>
      <c r="AM387" s="158"/>
      <c r="AN387" s="158"/>
      <c r="AO387" s="158"/>
      <c r="AP387" s="158"/>
      <c r="AQ387" s="158"/>
      <c r="AR387" s="158"/>
      <c r="AS387" s="158"/>
      <c r="AT387" s="158"/>
      <c r="AU387" s="158"/>
      <c r="AV387" s="158"/>
      <c r="AW387" s="158"/>
      <c r="AX387" s="158"/>
      <c r="AY387" s="158"/>
      <c r="AZ387" s="158"/>
      <c r="BA387" s="158"/>
      <c r="BB387" s="158"/>
      <c r="BC387" s="158"/>
      <c r="BD387" s="158"/>
      <c r="BE387" s="158"/>
      <c r="BF387" s="158"/>
      <c r="BG387" s="158"/>
      <c r="BH387" s="158"/>
      <c r="BI387" s="158"/>
      <c r="BJ387" s="158"/>
      <c r="BK387" s="158"/>
      <c r="BL387" s="158"/>
      <c r="BM387" s="158"/>
      <c r="BN387" s="158"/>
      <c r="BO387" s="158"/>
      <c r="BP387" s="158"/>
      <c r="BQ387" s="158"/>
      <c r="BR387" s="158"/>
      <c r="BS387" s="158"/>
      <c r="BT387" s="158"/>
      <c r="BU387" s="158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</row>
    <row r="388" ht="12.75" customHeight="1">
      <c r="A388" s="1"/>
      <c r="B388" s="1"/>
      <c r="C388" s="158"/>
      <c r="D388" s="158"/>
      <c r="E388" s="158"/>
      <c r="F388" s="158"/>
      <c r="G388" s="158"/>
      <c r="H388" s="158"/>
      <c r="I388" s="158"/>
      <c r="J388" s="158"/>
      <c r="K388" s="158"/>
      <c r="L388" s="158"/>
      <c r="M388" s="158"/>
      <c r="N388" s="158"/>
      <c r="O388" s="158"/>
      <c r="P388" s="158"/>
      <c r="Q388" s="158"/>
      <c r="R388" s="158"/>
      <c r="S388" s="158"/>
      <c r="T388" s="158"/>
      <c r="U388" s="158"/>
      <c r="V388" s="158"/>
      <c r="W388" s="158"/>
      <c r="X388" s="158"/>
      <c r="Y388" s="158"/>
      <c r="Z388" s="158"/>
      <c r="AA388" s="158"/>
      <c r="AB388" s="158"/>
      <c r="AC388" s="158"/>
      <c r="AD388" s="158"/>
      <c r="AE388" s="158"/>
      <c r="AF388" s="158"/>
      <c r="AG388" s="158"/>
      <c r="AH388" s="158"/>
      <c r="AI388" s="158"/>
      <c r="AJ388" s="158"/>
      <c r="AK388" s="158"/>
      <c r="AL388" s="158"/>
      <c r="AM388" s="158"/>
      <c r="AN388" s="158"/>
      <c r="AO388" s="158"/>
      <c r="AP388" s="158"/>
      <c r="AQ388" s="158"/>
      <c r="AR388" s="158"/>
      <c r="AS388" s="158"/>
      <c r="AT388" s="158"/>
      <c r="AU388" s="158"/>
      <c r="AV388" s="158"/>
      <c r="AW388" s="158"/>
      <c r="AX388" s="158"/>
      <c r="AY388" s="158"/>
      <c r="AZ388" s="158"/>
      <c r="BA388" s="158"/>
      <c r="BB388" s="158"/>
      <c r="BC388" s="158"/>
      <c r="BD388" s="158"/>
      <c r="BE388" s="158"/>
      <c r="BF388" s="158"/>
      <c r="BG388" s="158"/>
      <c r="BH388" s="158"/>
      <c r="BI388" s="158"/>
      <c r="BJ388" s="158"/>
      <c r="BK388" s="158"/>
      <c r="BL388" s="158"/>
      <c r="BM388" s="158"/>
      <c r="BN388" s="158"/>
      <c r="BO388" s="158"/>
      <c r="BP388" s="158"/>
      <c r="BQ388" s="158"/>
      <c r="BR388" s="158"/>
      <c r="BS388" s="158"/>
      <c r="BT388" s="158"/>
      <c r="BU388" s="158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</row>
    <row r="389" ht="12.75" customHeight="1">
      <c r="A389" s="1"/>
      <c r="B389" s="1"/>
      <c r="C389" s="158"/>
      <c r="D389" s="158"/>
      <c r="E389" s="158"/>
      <c r="F389" s="158"/>
      <c r="G389" s="158"/>
      <c r="H389" s="158"/>
      <c r="I389" s="158"/>
      <c r="J389" s="158"/>
      <c r="K389" s="158"/>
      <c r="L389" s="158"/>
      <c r="M389" s="158"/>
      <c r="N389" s="158"/>
      <c r="O389" s="158"/>
      <c r="P389" s="158"/>
      <c r="Q389" s="158"/>
      <c r="R389" s="158"/>
      <c r="S389" s="158"/>
      <c r="T389" s="158"/>
      <c r="U389" s="158"/>
      <c r="V389" s="158"/>
      <c r="W389" s="158"/>
      <c r="X389" s="158"/>
      <c r="Y389" s="158"/>
      <c r="Z389" s="158"/>
      <c r="AA389" s="158"/>
      <c r="AB389" s="158"/>
      <c r="AC389" s="158"/>
      <c r="AD389" s="158"/>
      <c r="AE389" s="158"/>
      <c r="AF389" s="158"/>
      <c r="AG389" s="158"/>
      <c r="AH389" s="158"/>
      <c r="AI389" s="158"/>
      <c r="AJ389" s="158"/>
      <c r="AK389" s="158"/>
      <c r="AL389" s="158"/>
      <c r="AM389" s="158"/>
      <c r="AN389" s="158"/>
      <c r="AO389" s="158"/>
      <c r="AP389" s="158"/>
      <c r="AQ389" s="158"/>
      <c r="AR389" s="158"/>
      <c r="AS389" s="158"/>
      <c r="AT389" s="158"/>
      <c r="AU389" s="158"/>
      <c r="AV389" s="158"/>
      <c r="AW389" s="158"/>
      <c r="AX389" s="158"/>
      <c r="AY389" s="158"/>
      <c r="AZ389" s="158"/>
      <c r="BA389" s="158"/>
      <c r="BB389" s="158"/>
      <c r="BC389" s="158"/>
      <c r="BD389" s="158"/>
      <c r="BE389" s="158"/>
      <c r="BF389" s="158"/>
      <c r="BG389" s="158"/>
      <c r="BH389" s="158"/>
      <c r="BI389" s="158"/>
      <c r="BJ389" s="158"/>
      <c r="BK389" s="158"/>
      <c r="BL389" s="158"/>
      <c r="BM389" s="158"/>
      <c r="BN389" s="158"/>
      <c r="BO389" s="158"/>
      <c r="BP389" s="158"/>
      <c r="BQ389" s="158"/>
      <c r="BR389" s="158"/>
      <c r="BS389" s="158"/>
      <c r="BT389" s="158"/>
      <c r="BU389" s="158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</row>
    <row r="390" ht="12.75" customHeight="1">
      <c r="A390" s="1"/>
      <c r="B390" s="1"/>
      <c r="C390" s="158"/>
      <c r="D390" s="158"/>
      <c r="E390" s="158"/>
      <c r="F390" s="158"/>
      <c r="G390" s="158"/>
      <c r="H390" s="158"/>
      <c r="I390" s="158"/>
      <c r="J390" s="158"/>
      <c r="K390" s="158"/>
      <c r="L390" s="158"/>
      <c r="M390" s="158"/>
      <c r="N390" s="158"/>
      <c r="O390" s="158"/>
      <c r="P390" s="158"/>
      <c r="Q390" s="158"/>
      <c r="R390" s="158"/>
      <c r="S390" s="158"/>
      <c r="T390" s="158"/>
      <c r="U390" s="158"/>
      <c r="V390" s="158"/>
      <c r="W390" s="158"/>
      <c r="X390" s="158"/>
      <c r="Y390" s="158"/>
      <c r="Z390" s="158"/>
      <c r="AA390" s="158"/>
      <c r="AB390" s="158"/>
      <c r="AC390" s="158"/>
      <c r="AD390" s="158"/>
      <c r="AE390" s="158"/>
      <c r="AF390" s="158"/>
      <c r="AG390" s="158"/>
      <c r="AH390" s="158"/>
      <c r="AI390" s="158"/>
      <c r="AJ390" s="158"/>
      <c r="AK390" s="158"/>
      <c r="AL390" s="158"/>
      <c r="AM390" s="158"/>
      <c r="AN390" s="158"/>
      <c r="AO390" s="158"/>
      <c r="AP390" s="158"/>
      <c r="AQ390" s="158"/>
      <c r="AR390" s="158"/>
      <c r="AS390" s="158"/>
      <c r="AT390" s="158"/>
      <c r="AU390" s="158"/>
      <c r="AV390" s="158"/>
      <c r="AW390" s="158"/>
      <c r="AX390" s="158"/>
      <c r="AY390" s="158"/>
      <c r="AZ390" s="158"/>
      <c r="BA390" s="158"/>
      <c r="BB390" s="158"/>
      <c r="BC390" s="158"/>
      <c r="BD390" s="158"/>
      <c r="BE390" s="158"/>
      <c r="BF390" s="158"/>
      <c r="BG390" s="158"/>
      <c r="BH390" s="158"/>
      <c r="BI390" s="158"/>
      <c r="BJ390" s="158"/>
      <c r="BK390" s="158"/>
      <c r="BL390" s="158"/>
      <c r="BM390" s="158"/>
      <c r="BN390" s="158"/>
      <c r="BO390" s="158"/>
      <c r="BP390" s="158"/>
      <c r="BQ390" s="158"/>
      <c r="BR390" s="158"/>
      <c r="BS390" s="158"/>
      <c r="BT390" s="158"/>
      <c r="BU390" s="158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</row>
    <row r="391" ht="12.75" customHeight="1">
      <c r="A391" s="1"/>
      <c r="B391" s="1"/>
      <c r="C391" s="158"/>
      <c r="D391" s="158"/>
      <c r="E391" s="158"/>
      <c r="F391" s="158"/>
      <c r="G391" s="158"/>
      <c r="H391" s="158"/>
      <c r="I391" s="158"/>
      <c r="J391" s="158"/>
      <c r="K391" s="158"/>
      <c r="L391" s="158"/>
      <c r="M391" s="158"/>
      <c r="N391" s="158"/>
      <c r="O391" s="158"/>
      <c r="P391" s="158"/>
      <c r="Q391" s="158"/>
      <c r="R391" s="158"/>
      <c r="S391" s="158"/>
      <c r="T391" s="158"/>
      <c r="U391" s="158"/>
      <c r="V391" s="158"/>
      <c r="W391" s="158"/>
      <c r="X391" s="158"/>
      <c r="Y391" s="158"/>
      <c r="Z391" s="158"/>
      <c r="AA391" s="158"/>
      <c r="AB391" s="158"/>
      <c r="AC391" s="158"/>
      <c r="AD391" s="158"/>
      <c r="AE391" s="158"/>
      <c r="AF391" s="158"/>
      <c r="AG391" s="158"/>
      <c r="AH391" s="158"/>
      <c r="AI391" s="158"/>
      <c r="AJ391" s="158"/>
      <c r="AK391" s="158"/>
      <c r="AL391" s="158"/>
      <c r="AM391" s="158"/>
      <c r="AN391" s="158"/>
      <c r="AO391" s="158"/>
      <c r="AP391" s="158"/>
      <c r="AQ391" s="158"/>
      <c r="AR391" s="158"/>
      <c r="AS391" s="158"/>
      <c r="AT391" s="158"/>
      <c r="AU391" s="158"/>
      <c r="AV391" s="158"/>
      <c r="AW391" s="158"/>
      <c r="AX391" s="158"/>
      <c r="AY391" s="158"/>
      <c r="AZ391" s="158"/>
      <c r="BA391" s="158"/>
      <c r="BB391" s="158"/>
      <c r="BC391" s="158"/>
      <c r="BD391" s="158"/>
      <c r="BE391" s="158"/>
      <c r="BF391" s="158"/>
      <c r="BG391" s="158"/>
      <c r="BH391" s="158"/>
      <c r="BI391" s="158"/>
      <c r="BJ391" s="158"/>
      <c r="BK391" s="158"/>
      <c r="BL391" s="158"/>
      <c r="BM391" s="158"/>
      <c r="BN391" s="158"/>
      <c r="BO391" s="158"/>
      <c r="BP391" s="158"/>
      <c r="BQ391" s="158"/>
      <c r="BR391" s="158"/>
      <c r="BS391" s="158"/>
      <c r="BT391" s="158"/>
      <c r="BU391" s="158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</row>
    <row r="392" ht="12.75" customHeight="1">
      <c r="A392" s="1"/>
      <c r="B392" s="1"/>
      <c r="C392" s="158"/>
      <c r="D392" s="158"/>
      <c r="E392" s="158"/>
      <c r="F392" s="158"/>
      <c r="G392" s="158"/>
      <c r="H392" s="158"/>
      <c r="I392" s="158"/>
      <c r="J392" s="158"/>
      <c r="K392" s="158"/>
      <c r="L392" s="158"/>
      <c r="M392" s="158"/>
      <c r="N392" s="158"/>
      <c r="O392" s="158"/>
      <c r="P392" s="158"/>
      <c r="Q392" s="158"/>
      <c r="R392" s="158"/>
      <c r="S392" s="158"/>
      <c r="T392" s="158"/>
      <c r="U392" s="158"/>
      <c r="V392" s="158"/>
      <c r="W392" s="158"/>
      <c r="X392" s="158"/>
      <c r="Y392" s="158"/>
      <c r="Z392" s="158"/>
      <c r="AA392" s="158"/>
      <c r="AB392" s="158"/>
      <c r="AC392" s="158"/>
      <c r="AD392" s="158"/>
      <c r="AE392" s="158"/>
      <c r="AF392" s="158"/>
      <c r="AG392" s="158"/>
      <c r="AH392" s="158"/>
      <c r="AI392" s="158"/>
      <c r="AJ392" s="158"/>
      <c r="AK392" s="158"/>
      <c r="AL392" s="158"/>
      <c r="AM392" s="158"/>
      <c r="AN392" s="158"/>
      <c r="AO392" s="158"/>
      <c r="AP392" s="158"/>
      <c r="AQ392" s="158"/>
      <c r="AR392" s="158"/>
      <c r="AS392" s="158"/>
      <c r="AT392" s="158"/>
      <c r="AU392" s="158"/>
      <c r="AV392" s="158"/>
      <c r="AW392" s="158"/>
      <c r="AX392" s="158"/>
      <c r="AY392" s="158"/>
      <c r="AZ392" s="158"/>
      <c r="BA392" s="158"/>
      <c r="BB392" s="158"/>
      <c r="BC392" s="158"/>
      <c r="BD392" s="158"/>
      <c r="BE392" s="158"/>
      <c r="BF392" s="158"/>
      <c r="BG392" s="158"/>
      <c r="BH392" s="158"/>
      <c r="BI392" s="158"/>
      <c r="BJ392" s="158"/>
      <c r="BK392" s="158"/>
      <c r="BL392" s="158"/>
      <c r="BM392" s="158"/>
      <c r="BN392" s="158"/>
      <c r="BO392" s="158"/>
      <c r="BP392" s="158"/>
      <c r="BQ392" s="158"/>
      <c r="BR392" s="158"/>
      <c r="BS392" s="158"/>
      <c r="BT392" s="158"/>
      <c r="BU392" s="158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</row>
    <row r="393" ht="12.75" customHeight="1">
      <c r="A393" s="1"/>
      <c r="B393" s="1"/>
      <c r="C393" s="158"/>
      <c r="D393" s="158"/>
      <c r="E393" s="158"/>
      <c r="F393" s="158"/>
      <c r="G393" s="158"/>
      <c r="H393" s="158"/>
      <c r="I393" s="158"/>
      <c r="J393" s="158"/>
      <c r="K393" s="158"/>
      <c r="L393" s="158"/>
      <c r="M393" s="158"/>
      <c r="N393" s="158"/>
      <c r="O393" s="158"/>
      <c r="P393" s="158"/>
      <c r="Q393" s="158"/>
      <c r="R393" s="158"/>
      <c r="S393" s="158"/>
      <c r="T393" s="158"/>
      <c r="U393" s="158"/>
      <c r="V393" s="158"/>
      <c r="W393" s="158"/>
      <c r="X393" s="158"/>
      <c r="Y393" s="158"/>
      <c r="Z393" s="158"/>
      <c r="AA393" s="158"/>
      <c r="AB393" s="158"/>
      <c r="AC393" s="158"/>
      <c r="AD393" s="158"/>
      <c r="AE393" s="158"/>
      <c r="AF393" s="158"/>
      <c r="AG393" s="158"/>
      <c r="AH393" s="158"/>
      <c r="AI393" s="158"/>
      <c r="AJ393" s="158"/>
      <c r="AK393" s="158"/>
      <c r="AL393" s="158"/>
      <c r="AM393" s="158"/>
      <c r="AN393" s="158"/>
      <c r="AO393" s="158"/>
      <c r="AP393" s="158"/>
      <c r="AQ393" s="158"/>
      <c r="AR393" s="158"/>
      <c r="AS393" s="158"/>
      <c r="AT393" s="158"/>
      <c r="AU393" s="158"/>
      <c r="AV393" s="158"/>
      <c r="AW393" s="158"/>
      <c r="AX393" s="158"/>
      <c r="AY393" s="158"/>
      <c r="AZ393" s="158"/>
      <c r="BA393" s="158"/>
      <c r="BB393" s="158"/>
      <c r="BC393" s="158"/>
      <c r="BD393" s="158"/>
      <c r="BE393" s="158"/>
      <c r="BF393" s="158"/>
      <c r="BG393" s="158"/>
      <c r="BH393" s="158"/>
      <c r="BI393" s="158"/>
      <c r="BJ393" s="158"/>
      <c r="BK393" s="158"/>
      <c r="BL393" s="158"/>
      <c r="BM393" s="158"/>
      <c r="BN393" s="158"/>
      <c r="BO393" s="158"/>
      <c r="BP393" s="158"/>
      <c r="BQ393" s="158"/>
      <c r="BR393" s="158"/>
      <c r="BS393" s="158"/>
      <c r="BT393" s="158"/>
      <c r="BU393" s="158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</row>
    <row r="394" ht="12.75" customHeight="1">
      <c r="A394" s="1"/>
      <c r="B394" s="1"/>
      <c r="C394" s="158"/>
      <c r="D394" s="158"/>
      <c r="E394" s="158"/>
      <c r="F394" s="158"/>
      <c r="G394" s="158"/>
      <c r="H394" s="158"/>
      <c r="I394" s="158"/>
      <c r="J394" s="158"/>
      <c r="K394" s="158"/>
      <c r="L394" s="158"/>
      <c r="M394" s="158"/>
      <c r="N394" s="158"/>
      <c r="O394" s="158"/>
      <c r="P394" s="158"/>
      <c r="Q394" s="158"/>
      <c r="R394" s="158"/>
      <c r="S394" s="158"/>
      <c r="T394" s="158"/>
      <c r="U394" s="158"/>
      <c r="V394" s="158"/>
      <c r="W394" s="158"/>
      <c r="X394" s="158"/>
      <c r="Y394" s="158"/>
      <c r="Z394" s="158"/>
      <c r="AA394" s="158"/>
      <c r="AB394" s="158"/>
      <c r="AC394" s="158"/>
      <c r="AD394" s="158"/>
      <c r="AE394" s="158"/>
      <c r="AF394" s="158"/>
      <c r="AG394" s="158"/>
      <c r="AH394" s="158"/>
      <c r="AI394" s="158"/>
      <c r="AJ394" s="158"/>
      <c r="AK394" s="158"/>
      <c r="AL394" s="158"/>
      <c r="AM394" s="158"/>
      <c r="AN394" s="158"/>
      <c r="AO394" s="158"/>
      <c r="AP394" s="158"/>
      <c r="AQ394" s="158"/>
      <c r="AR394" s="158"/>
      <c r="AS394" s="158"/>
      <c r="AT394" s="158"/>
      <c r="AU394" s="158"/>
      <c r="AV394" s="158"/>
      <c r="AW394" s="158"/>
      <c r="AX394" s="158"/>
      <c r="AY394" s="158"/>
      <c r="AZ394" s="158"/>
      <c r="BA394" s="158"/>
      <c r="BB394" s="158"/>
      <c r="BC394" s="158"/>
      <c r="BD394" s="158"/>
      <c r="BE394" s="158"/>
      <c r="BF394" s="158"/>
      <c r="BG394" s="158"/>
      <c r="BH394" s="158"/>
      <c r="BI394" s="158"/>
      <c r="BJ394" s="158"/>
      <c r="BK394" s="158"/>
      <c r="BL394" s="158"/>
      <c r="BM394" s="158"/>
      <c r="BN394" s="158"/>
      <c r="BO394" s="158"/>
      <c r="BP394" s="158"/>
      <c r="BQ394" s="158"/>
      <c r="BR394" s="158"/>
      <c r="BS394" s="158"/>
      <c r="BT394" s="158"/>
      <c r="BU394" s="158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</row>
    <row r="395" ht="12.75" customHeight="1">
      <c r="A395" s="1"/>
      <c r="B395" s="1"/>
      <c r="C395" s="158"/>
      <c r="D395" s="158"/>
      <c r="E395" s="158"/>
      <c r="F395" s="158"/>
      <c r="G395" s="158"/>
      <c r="H395" s="158"/>
      <c r="I395" s="158"/>
      <c r="J395" s="158"/>
      <c r="K395" s="158"/>
      <c r="L395" s="158"/>
      <c r="M395" s="158"/>
      <c r="N395" s="158"/>
      <c r="O395" s="158"/>
      <c r="P395" s="158"/>
      <c r="Q395" s="158"/>
      <c r="R395" s="158"/>
      <c r="S395" s="158"/>
      <c r="T395" s="158"/>
      <c r="U395" s="158"/>
      <c r="V395" s="158"/>
      <c r="W395" s="158"/>
      <c r="X395" s="158"/>
      <c r="Y395" s="158"/>
      <c r="Z395" s="158"/>
      <c r="AA395" s="158"/>
      <c r="AB395" s="158"/>
      <c r="AC395" s="158"/>
      <c r="AD395" s="158"/>
      <c r="AE395" s="158"/>
      <c r="AF395" s="158"/>
      <c r="AG395" s="158"/>
      <c r="AH395" s="158"/>
      <c r="AI395" s="158"/>
      <c r="AJ395" s="158"/>
      <c r="AK395" s="158"/>
      <c r="AL395" s="158"/>
      <c r="AM395" s="158"/>
      <c r="AN395" s="158"/>
      <c r="AO395" s="158"/>
      <c r="AP395" s="158"/>
      <c r="AQ395" s="158"/>
      <c r="AR395" s="158"/>
      <c r="AS395" s="158"/>
      <c r="AT395" s="158"/>
      <c r="AU395" s="158"/>
      <c r="AV395" s="158"/>
      <c r="AW395" s="158"/>
      <c r="AX395" s="158"/>
      <c r="AY395" s="158"/>
      <c r="AZ395" s="158"/>
      <c r="BA395" s="158"/>
      <c r="BB395" s="158"/>
      <c r="BC395" s="158"/>
      <c r="BD395" s="158"/>
      <c r="BE395" s="158"/>
      <c r="BF395" s="158"/>
      <c r="BG395" s="158"/>
      <c r="BH395" s="158"/>
      <c r="BI395" s="158"/>
      <c r="BJ395" s="158"/>
      <c r="BK395" s="158"/>
      <c r="BL395" s="158"/>
      <c r="BM395" s="158"/>
      <c r="BN395" s="158"/>
      <c r="BO395" s="158"/>
      <c r="BP395" s="158"/>
      <c r="BQ395" s="158"/>
      <c r="BR395" s="158"/>
      <c r="BS395" s="158"/>
      <c r="BT395" s="158"/>
      <c r="BU395" s="158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</row>
    <row r="396" ht="12.75" customHeight="1">
      <c r="A396" s="1"/>
      <c r="B396" s="1"/>
      <c r="C396" s="158"/>
      <c r="D396" s="158"/>
      <c r="E396" s="158"/>
      <c r="F396" s="158"/>
      <c r="G396" s="158"/>
      <c r="H396" s="158"/>
      <c r="I396" s="158"/>
      <c r="J396" s="158"/>
      <c r="K396" s="158"/>
      <c r="L396" s="158"/>
      <c r="M396" s="158"/>
      <c r="N396" s="158"/>
      <c r="O396" s="158"/>
      <c r="P396" s="158"/>
      <c r="Q396" s="158"/>
      <c r="R396" s="158"/>
      <c r="S396" s="158"/>
      <c r="T396" s="158"/>
      <c r="U396" s="158"/>
      <c r="V396" s="158"/>
      <c r="W396" s="158"/>
      <c r="X396" s="158"/>
      <c r="Y396" s="158"/>
      <c r="Z396" s="158"/>
      <c r="AA396" s="158"/>
      <c r="AB396" s="158"/>
      <c r="AC396" s="158"/>
      <c r="AD396" s="158"/>
      <c r="AE396" s="158"/>
      <c r="AF396" s="158"/>
      <c r="AG396" s="158"/>
      <c r="AH396" s="158"/>
      <c r="AI396" s="158"/>
      <c r="AJ396" s="158"/>
      <c r="AK396" s="158"/>
      <c r="AL396" s="158"/>
      <c r="AM396" s="158"/>
      <c r="AN396" s="158"/>
      <c r="AO396" s="158"/>
      <c r="AP396" s="158"/>
      <c r="AQ396" s="158"/>
      <c r="AR396" s="158"/>
      <c r="AS396" s="158"/>
      <c r="AT396" s="158"/>
      <c r="AU396" s="158"/>
      <c r="AV396" s="158"/>
      <c r="AW396" s="158"/>
      <c r="AX396" s="158"/>
      <c r="AY396" s="158"/>
      <c r="AZ396" s="158"/>
      <c r="BA396" s="158"/>
      <c r="BB396" s="158"/>
      <c r="BC396" s="158"/>
      <c r="BD396" s="158"/>
      <c r="BE396" s="158"/>
      <c r="BF396" s="158"/>
      <c r="BG396" s="158"/>
      <c r="BH396" s="158"/>
      <c r="BI396" s="158"/>
      <c r="BJ396" s="158"/>
      <c r="BK396" s="158"/>
      <c r="BL396" s="158"/>
      <c r="BM396" s="158"/>
      <c r="BN396" s="158"/>
      <c r="BO396" s="158"/>
      <c r="BP396" s="158"/>
      <c r="BQ396" s="158"/>
      <c r="BR396" s="158"/>
      <c r="BS396" s="158"/>
      <c r="BT396" s="158"/>
      <c r="BU396" s="158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</row>
    <row r="397" ht="12.75" customHeight="1">
      <c r="A397" s="1"/>
      <c r="B397" s="1"/>
      <c r="C397" s="158"/>
      <c r="D397" s="158"/>
      <c r="E397" s="158"/>
      <c r="F397" s="158"/>
      <c r="G397" s="158"/>
      <c r="H397" s="158"/>
      <c r="I397" s="158"/>
      <c r="J397" s="158"/>
      <c r="K397" s="158"/>
      <c r="L397" s="158"/>
      <c r="M397" s="158"/>
      <c r="N397" s="158"/>
      <c r="O397" s="158"/>
      <c r="P397" s="158"/>
      <c r="Q397" s="158"/>
      <c r="R397" s="158"/>
      <c r="S397" s="158"/>
      <c r="T397" s="158"/>
      <c r="U397" s="158"/>
      <c r="V397" s="158"/>
      <c r="W397" s="158"/>
      <c r="X397" s="158"/>
      <c r="Y397" s="158"/>
      <c r="Z397" s="158"/>
      <c r="AA397" s="158"/>
      <c r="AB397" s="158"/>
      <c r="AC397" s="158"/>
      <c r="AD397" s="158"/>
      <c r="AE397" s="158"/>
      <c r="AF397" s="158"/>
      <c r="AG397" s="158"/>
      <c r="AH397" s="158"/>
      <c r="AI397" s="158"/>
      <c r="AJ397" s="158"/>
      <c r="AK397" s="158"/>
      <c r="AL397" s="158"/>
      <c r="AM397" s="158"/>
      <c r="AN397" s="158"/>
      <c r="AO397" s="158"/>
      <c r="AP397" s="158"/>
      <c r="AQ397" s="158"/>
      <c r="AR397" s="158"/>
      <c r="AS397" s="158"/>
      <c r="AT397" s="158"/>
      <c r="AU397" s="158"/>
      <c r="AV397" s="158"/>
      <c r="AW397" s="158"/>
      <c r="AX397" s="158"/>
      <c r="AY397" s="158"/>
      <c r="AZ397" s="158"/>
      <c r="BA397" s="158"/>
      <c r="BB397" s="158"/>
      <c r="BC397" s="158"/>
      <c r="BD397" s="158"/>
      <c r="BE397" s="158"/>
      <c r="BF397" s="158"/>
      <c r="BG397" s="158"/>
      <c r="BH397" s="158"/>
      <c r="BI397" s="158"/>
      <c r="BJ397" s="158"/>
      <c r="BK397" s="158"/>
      <c r="BL397" s="158"/>
      <c r="BM397" s="158"/>
      <c r="BN397" s="158"/>
      <c r="BO397" s="158"/>
      <c r="BP397" s="158"/>
      <c r="BQ397" s="158"/>
      <c r="BR397" s="158"/>
      <c r="BS397" s="158"/>
      <c r="BT397" s="158"/>
      <c r="BU397" s="158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</row>
    <row r="398" ht="12.75" customHeight="1">
      <c r="A398" s="1"/>
      <c r="B398" s="1"/>
      <c r="C398" s="158"/>
      <c r="D398" s="158"/>
      <c r="E398" s="158"/>
      <c r="F398" s="158"/>
      <c r="G398" s="158"/>
      <c r="H398" s="158"/>
      <c r="I398" s="158"/>
      <c r="J398" s="158"/>
      <c r="K398" s="158"/>
      <c r="L398" s="158"/>
      <c r="M398" s="158"/>
      <c r="N398" s="158"/>
      <c r="O398" s="158"/>
      <c r="P398" s="158"/>
      <c r="Q398" s="158"/>
      <c r="R398" s="158"/>
      <c r="S398" s="158"/>
      <c r="T398" s="158"/>
      <c r="U398" s="158"/>
      <c r="V398" s="158"/>
      <c r="W398" s="158"/>
      <c r="X398" s="158"/>
      <c r="Y398" s="158"/>
      <c r="Z398" s="158"/>
      <c r="AA398" s="158"/>
      <c r="AB398" s="158"/>
      <c r="AC398" s="158"/>
      <c r="AD398" s="158"/>
      <c r="AE398" s="158"/>
      <c r="AF398" s="158"/>
      <c r="AG398" s="158"/>
      <c r="AH398" s="158"/>
      <c r="AI398" s="158"/>
      <c r="AJ398" s="158"/>
      <c r="AK398" s="158"/>
      <c r="AL398" s="158"/>
      <c r="AM398" s="158"/>
      <c r="AN398" s="158"/>
      <c r="AO398" s="158"/>
      <c r="AP398" s="158"/>
      <c r="AQ398" s="158"/>
      <c r="AR398" s="158"/>
      <c r="AS398" s="158"/>
      <c r="AT398" s="158"/>
      <c r="AU398" s="158"/>
      <c r="AV398" s="158"/>
      <c r="AW398" s="158"/>
      <c r="AX398" s="158"/>
      <c r="AY398" s="158"/>
      <c r="AZ398" s="158"/>
      <c r="BA398" s="158"/>
      <c r="BB398" s="158"/>
      <c r="BC398" s="158"/>
      <c r="BD398" s="158"/>
      <c r="BE398" s="158"/>
      <c r="BF398" s="158"/>
      <c r="BG398" s="158"/>
      <c r="BH398" s="158"/>
      <c r="BI398" s="158"/>
      <c r="BJ398" s="158"/>
      <c r="BK398" s="158"/>
      <c r="BL398" s="158"/>
      <c r="BM398" s="158"/>
      <c r="BN398" s="158"/>
      <c r="BO398" s="158"/>
      <c r="BP398" s="158"/>
      <c r="BQ398" s="158"/>
      <c r="BR398" s="158"/>
      <c r="BS398" s="158"/>
      <c r="BT398" s="158"/>
      <c r="BU398" s="158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</row>
    <row r="399" ht="12.75" customHeight="1">
      <c r="A399" s="1"/>
      <c r="B399" s="1"/>
      <c r="C399" s="158"/>
      <c r="D399" s="158"/>
      <c r="E399" s="158"/>
      <c r="F399" s="158"/>
      <c r="G399" s="158"/>
      <c r="H399" s="158"/>
      <c r="I399" s="158"/>
      <c r="J399" s="158"/>
      <c r="K399" s="158"/>
      <c r="L399" s="158"/>
      <c r="M399" s="158"/>
      <c r="N399" s="158"/>
      <c r="O399" s="158"/>
      <c r="P399" s="158"/>
      <c r="Q399" s="158"/>
      <c r="R399" s="158"/>
      <c r="S399" s="158"/>
      <c r="T399" s="158"/>
      <c r="U399" s="158"/>
      <c r="V399" s="158"/>
      <c r="W399" s="158"/>
      <c r="X399" s="158"/>
      <c r="Y399" s="158"/>
      <c r="Z399" s="158"/>
      <c r="AA399" s="158"/>
      <c r="AB399" s="158"/>
      <c r="AC399" s="158"/>
      <c r="AD399" s="158"/>
      <c r="AE399" s="158"/>
      <c r="AF399" s="158"/>
      <c r="AG399" s="158"/>
      <c r="AH399" s="158"/>
      <c r="AI399" s="158"/>
      <c r="AJ399" s="158"/>
      <c r="AK399" s="158"/>
      <c r="AL399" s="158"/>
      <c r="AM399" s="158"/>
      <c r="AN399" s="158"/>
      <c r="AO399" s="158"/>
      <c r="AP399" s="158"/>
      <c r="AQ399" s="158"/>
      <c r="AR399" s="158"/>
      <c r="AS399" s="158"/>
      <c r="AT399" s="158"/>
      <c r="AU399" s="158"/>
      <c r="AV399" s="158"/>
      <c r="AW399" s="158"/>
      <c r="AX399" s="158"/>
      <c r="AY399" s="158"/>
      <c r="AZ399" s="158"/>
      <c r="BA399" s="158"/>
      <c r="BB399" s="158"/>
      <c r="BC399" s="158"/>
      <c r="BD399" s="158"/>
      <c r="BE399" s="158"/>
      <c r="BF399" s="158"/>
      <c r="BG399" s="158"/>
      <c r="BH399" s="158"/>
      <c r="BI399" s="158"/>
      <c r="BJ399" s="158"/>
      <c r="BK399" s="158"/>
      <c r="BL399" s="158"/>
      <c r="BM399" s="158"/>
      <c r="BN399" s="158"/>
      <c r="BO399" s="158"/>
      <c r="BP399" s="158"/>
      <c r="BQ399" s="158"/>
      <c r="BR399" s="158"/>
      <c r="BS399" s="158"/>
      <c r="BT399" s="158"/>
      <c r="BU399" s="158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</row>
    <row r="400" ht="12.75" customHeight="1">
      <c r="A400" s="1"/>
      <c r="B400" s="1"/>
      <c r="C400" s="158"/>
      <c r="D400" s="158"/>
      <c r="E400" s="158"/>
      <c r="F400" s="158"/>
      <c r="G400" s="158"/>
      <c r="H400" s="158"/>
      <c r="I400" s="158"/>
      <c r="J400" s="158"/>
      <c r="K400" s="158"/>
      <c r="L400" s="158"/>
      <c r="M400" s="158"/>
      <c r="N400" s="158"/>
      <c r="O400" s="158"/>
      <c r="P400" s="158"/>
      <c r="Q400" s="158"/>
      <c r="R400" s="158"/>
      <c r="S400" s="158"/>
      <c r="T400" s="158"/>
      <c r="U400" s="158"/>
      <c r="V400" s="158"/>
      <c r="W400" s="158"/>
      <c r="X400" s="158"/>
      <c r="Y400" s="158"/>
      <c r="Z400" s="158"/>
      <c r="AA400" s="158"/>
      <c r="AB400" s="158"/>
      <c r="AC400" s="158"/>
      <c r="AD400" s="158"/>
      <c r="AE400" s="158"/>
      <c r="AF400" s="158"/>
      <c r="AG400" s="158"/>
      <c r="AH400" s="158"/>
      <c r="AI400" s="158"/>
      <c r="AJ400" s="158"/>
      <c r="AK400" s="158"/>
      <c r="AL400" s="158"/>
      <c r="AM400" s="158"/>
      <c r="AN400" s="158"/>
      <c r="AO400" s="158"/>
      <c r="AP400" s="158"/>
      <c r="AQ400" s="158"/>
      <c r="AR400" s="158"/>
      <c r="AS400" s="158"/>
      <c r="AT400" s="158"/>
      <c r="AU400" s="158"/>
      <c r="AV400" s="158"/>
      <c r="AW400" s="158"/>
      <c r="AX400" s="158"/>
      <c r="AY400" s="158"/>
      <c r="AZ400" s="158"/>
      <c r="BA400" s="158"/>
      <c r="BB400" s="158"/>
      <c r="BC400" s="158"/>
      <c r="BD400" s="158"/>
      <c r="BE400" s="158"/>
      <c r="BF400" s="158"/>
      <c r="BG400" s="158"/>
      <c r="BH400" s="158"/>
      <c r="BI400" s="158"/>
      <c r="BJ400" s="158"/>
      <c r="BK400" s="158"/>
      <c r="BL400" s="158"/>
      <c r="BM400" s="158"/>
      <c r="BN400" s="158"/>
      <c r="BO400" s="158"/>
      <c r="BP400" s="158"/>
      <c r="BQ400" s="158"/>
      <c r="BR400" s="158"/>
      <c r="BS400" s="158"/>
      <c r="BT400" s="158"/>
      <c r="BU400" s="158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</row>
    <row r="401" ht="12.75" customHeight="1">
      <c r="A401" s="1"/>
      <c r="B401" s="1"/>
      <c r="C401" s="158"/>
      <c r="D401" s="158"/>
      <c r="E401" s="158"/>
      <c r="F401" s="158"/>
      <c r="G401" s="158"/>
      <c r="H401" s="158"/>
      <c r="I401" s="158"/>
      <c r="J401" s="158"/>
      <c r="K401" s="158"/>
      <c r="L401" s="158"/>
      <c r="M401" s="158"/>
      <c r="N401" s="158"/>
      <c r="O401" s="158"/>
      <c r="P401" s="158"/>
      <c r="Q401" s="158"/>
      <c r="R401" s="158"/>
      <c r="S401" s="158"/>
      <c r="T401" s="158"/>
      <c r="U401" s="158"/>
      <c r="V401" s="158"/>
      <c r="W401" s="158"/>
      <c r="X401" s="158"/>
      <c r="Y401" s="158"/>
      <c r="Z401" s="158"/>
      <c r="AA401" s="158"/>
      <c r="AB401" s="158"/>
      <c r="AC401" s="158"/>
      <c r="AD401" s="158"/>
      <c r="AE401" s="158"/>
      <c r="AF401" s="158"/>
      <c r="AG401" s="158"/>
      <c r="AH401" s="158"/>
      <c r="AI401" s="158"/>
      <c r="AJ401" s="158"/>
      <c r="AK401" s="158"/>
      <c r="AL401" s="158"/>
      <c r="AM401" s="158"/>
      <c r="AN401" s="158"/>
      <c r="AO401" s="158"/>
      <c r="AP401" s="158"/>
      <c r="AQ401" s="158"/>
      <c r="AR401" s="158"/>
      <c r="AS401" s="158"/>
      <c r="AT401" s="158"/>
      <c r="AU401" s="158"/>
      <c r="AV401" s="158"/>
      <c r="AW401" s="158"/>
      <c r="AX401" s="158"/>
      <c r="AY401" s="158"/>
      <c r="AZ401" s="158"/>
      <c r="BA401" s="158"/>
      <c r="BB401" s="158"/>
      <c r="BC401" s="158"/>
      <c r="BD401" s="158"/>
      <c r="BE401" s="158"/>
      <c r="BF401" s="158"/>
      <c r="BG401" s="158"/>
      <c r="BH401" s="158"/>
      <c r="BI401" s="158"/>
      <c r="BJ401" s="158"/>
      <c r="BK401" s="158"/>
      <c r="BL401" s="158"/>
      <c r="BM401" s="158"/>
      <c r="BN401" s="158"/>
      <c r="BO401" s="158"/>
      <c r="BP401" s="158"/>
      <c r="BQ401" s="158"/>
      <c r="BR401" s="158"/>
      <c r="BS401" s="158"/>
      <c r="BT401" s="158"/>
      <c r="BU401" s="158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</row>
    <row r="402" ht="12.75" customHeight="1">
      <c r="A402" s="1"/>
      <c r="B402" s="1"/>
      <c r="C402" s="158"/>
      <c r="D402" s="158"/>
      <c r="E402" s="158"/>
      <c r="F402" s="158"/>
      <c r="G402" s="158"/>
      <c r="H402" s="158"/>
      <c r="I402" s="158"/>
      <c r="J402" s="158"/>
      <c r="K402" s="158"/>
      <c r="L402" s="158"/>
      <c r="M402" s="158"/>
      <c r="N402" s="158"/>
      <c r="O402" s="158"/>
      <c r="P402" s="158"/>
      <c r="Q402" s="158"/>
      <c r="R402" s="158"/>
      <c r="S402" s="158"/>
      <c r="T402" s="158"/>
      <c r="U402" s="158"/>
      <c r="V402" s="158"/>
      <c r="W402" s="158"/>
      <c r="X402" s="158"/>
      <c r="Y402" s="158"/>
      <c r="Z402" s="158"/>
      <c r="AA402" s="158"/>
      <c r="AB402" s="158"/>
      <c r="AC402" s="158"/>
      <c r="AD402" s="158"/>
      <c r="AE402" s="158"/>
      <c r="AF402" s="158"/>
      <c r="AG402" s="158"/>
      <c r="AH402" s="158"/>
      <c r="AI402" s="158"/>
      <c r="AJ402" s="158"/>
      <c r="AK402" s="158"/>
      <c r="AL402" s="158"/>
      <c r="AM402" s="158"/>
      <c r="AN402" s="158"/>
      <c r="AO402" s="158"/>
      <c r="AP402" s="158"/>
      <c r="AQ402" s="158"/>
      <c r="AR402" s="158"/>
      <c r="AS402" s="158"/>
      <c r="AT402" s="158"/>
      <c r="AU402" s="158"/>
      <c r="AV402" s="158"/>
      <c r="AW402" s="158"/>
      <c r="AX402" s="158"/>
      <c r="AY402" s="158"/>
      <c r="AZ402" s="158"/>
      <c r="BA402" s="158"/>
      <c r="BB402" s="158"/>
      <c r="BC402" s="158"/>
      <c r="BD402" s="158"/>
      <c r="BE402" s="158"/>
      <c r="BF402" s="158"/>
      <c r="BG402" s="158"/>
      <c r="BH402" s="158"/>
      <c r="BI402" s="158"/>
      <c r="BJ402" s="158"/>
      <c r="BK402" s="158"/>
      <c r="BL402" s="158"/>
      <c r="BM402" s="158"/>
      <c r="BN402" s="158"/>
      <c r="BO402" s="158"/>
      <c r="BP402" s="158"/>
      <c r="BQ402" s="158"/>
      <c r="BR402" s="158"/>
      <c r="BS402" s="158"/>
      <c r="BT402" s="158"/>
      <c r="BU402" s="158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</row>
    <row r="403" ht="12.75" customHeight="1">
      <c r="A403" s="1"/>
      <c r="B403" s="1"/>
      <c r="C403" s="158"/>
      <c r="D403" s="158"/>
      <c r="E403" s="158"/>
      <c r="F403" s="158"/>
      <c r="G403" s="158"/>
      <c r="H403" s="158"/>
      <c r="I403" s="158"/>
      <c r="J403" s="158"/>
      <c r="K403" s="158"/>
      <c r="L403" s="158"/>
      <c r="M403" s="158"/>
      <c r="N403" s="158"/>
      <c r="O403" s="158"/>
      <c r="P403" s="158"/>
      <c r="Q403" s="158"/>
      <c r="R403" s="158"/>
      <c r="S403" s="158"/>
      <c r="T403" s="158"/>
      <c r="U403" s="158"/>
      <c r="V403" s="158"/>
      <c r="W403" s="158"/>
      <c r="X403" s="158"/>
      <c r="Y403" s="158"/>
      <c r="Z403" s="158"/>
      <c r="AA403" s="158"/>
      <c r="AB403" s="158"/>
      <c r="AC403" s="158"/>
      <c r="AD403" s="158"/>
      <c r="AE403" s="158"/>
      <c r="AF403" s="158"/>
      <c r="AG403" s="158"/>
      <c r="AH403" s="158"/>
      <c r="AI403" s="158"/>
      <c r="AJ403" s="158"/>
      <c r="AK403" s="158"/>
      <c r="AL403" s="158"/>
      <c r="AM403" s="158"/>
      <c r="AN403" s="158"/>
      <c r="AO403" s="158"/>
      <c r="AP403" s="158"/>
      <c r="AQ403" s="158"/>
      <c r="AR403" s="158"/>
      <c r="AS403" s="158"/>
      <c r="AT403" s="158"/>
      <c r="AU403" s="158"/>
      <c r="AV403" s="158"/>
      <c r="AW403" s="158"/>
      <c r="AX403" s="158"/>
      <c r="AY403" s="158"/>
      <c r="AZ403" s="158"/>
      <c r="BA403" s="158"/>
      <c r="BB403" s="158"/>
      <c r="BC403" s="158"/>
      <c r="BD403" s="158"/>
      <c r="BE403" s="158"/>
      <c r="BF403" s="158"/>
      <c r="BG403" s="158"/>
      <c r="BH403" s="158"/>
      <c r="BI403" s="158"/>
      <c r="BJ403" s="158"/>
      <c r="BK403" s="158"/>
      <c r="BL403" s="158"/>
      <c r="BM403" s="158"/>
      <c r="BN403" s="158"/>
      <c r="BO403" s="158"/>
      <c r="BP403" s="158"/>
      <c r="BQ403" s="158"/>
      <c r="BR403" s="158"/>
      <c r="BS403" s="158"/>
      <c r="BT403" s="158"/>
      <c r="BU403" s="158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</row>
    <row r="404" ht="12.75" customHeight="1">
      <c r="A404" s="1"/>
      <c r="B404" s="1"/>
      <c r="C404" s="158"/>
      <c r="D404" s="158"/>
      <c r="E404" s="158"/>
      <c r="F404" s="158"/>
      <c r="G404" s="158"/>
      <c r="H404" s="158"/>
      <c r="I404" s="158"/>
      <c r="J404" s="158"/>
      <c r="K404" s="158"/>
      <c r="L404" s="158"/>
      <c r="M404" s="158"/>
      <c r="N404" s="158"/>
      <c r="O404" s="158"/>
      <c r="P404" s="158"/>
      <c r="Q404" s="158"/>
      <c r="R404" s="158"/>
      <c r="S404" s="158"/>
      <c r="T404" s="158"/>
      <c r="U404" s="158"/>
      <c r="V404" s="158"/>
      <c r="W404" s="158"/>
      <c r="X404" s="158"/>
      <c r="Y404" s="158"/>
      <c r="Z404" s="158"/>
      <c r="AA404" s="158"/>
      <c r="AB404" s="158"/>
      <c r="AC404" s="158"/>
      <c r="AD404" s="158"/>
      <c r="AE404" s="158"/>
      <c r="AF404" s="158"/>
      <c r="AG404" s="158"/>
      <c r="AH404" s="158"/>
      <c r="AI404" s="158"/>
      <c r="AJ404" s="158"/>
      <c r="AK404" s="158"/>
      <c r="AL404" s="158"/>
      <c r="AM404" s="158"/>
      <c r="AN404" s="158"/>
      <c r="AO404" s="158"/>
      <c r="AP404" s="158"/>
      <c r="AQ404" s="158"/>
      <c r="AR404" s="158"/>
      <c r="AS404" s="158"/>
      <c r="AT404" s="158"/>
      <c r="AU404" s="158"/>
      <c r="AV404" s="158"/>
      <c r="AW404" s="158"/>
      <c r="AX404" s="158"/>
      <c r="AY404" s="158"/>
      <c r="AZ404" s="158"/>
      <c r="BA404" s="158"/>
      <c r="BB404" s="158"/>
      <c r="BC404" s="158"/>
      <c r="BD404" s="158"/>
      <c r="BE404" s="158"/>
      <c r="BF404" s="158"/>
      <c r="BG404" s="158"/>
      <c r="BH404" s="158"/>
      <c r="BI404" s="158"/>
      <c r="BJ404" s="158"/>
      <c r="BK404" s="158"/>
      <c r="BL404" s="158"/>
      <c r="BM404" s="158"/>
      <c r="BN404" s="158"/>
      <c r="BO404" s="158"/>
      <c r="BP404" s="158"/>
      <c r="BQ404" s="158"/>
      <c r="BR404" s="158"/>
      <c r="BS404" s="158"/>
      <c r="BT404" s="158"/>
      <c r="BU404" s="158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</row>
    <row r="405" ht="12.75" customHeight="1">
      <c r="A405" s="1"/>
      <c r="B405" s="1"/>
      <c r="C405" s="158"/>
      <c r="D405" s="158"/>
      <c r="E405" s="158"/>
      <c r="F405" s="158"/>
      <c r="G405" s="158"/>
      <c r="H405" s="158"/>
      <c r="I405" s="158"/>
      <c r="J405" s="158"/>
      <c r="K405" s="158"/>
      <c r="L405" s="158"/>
      <c r="M405" s="158"/>
      <c r="N405" s="158"/>
      <c r="O405" s="158"/>
      <c r="P405" s="158"/>
      <c r="Q405" s="158"/>
      <c r="R405" s="158"/>
      <c r="S405" s="158"/>
      <c r="T405" s="158"/>
      <c r="U405" s="158"/>
      <c r="V405" s="158"/>
      <c r="W405" s="158"/>
      <c r="X405" s="158"/>
      <c r="Y405" s="158"/>
      <c r="Z405" s="158"/>
      <c r="AA405" s="158"/>
      <c r="AB405" s="158"/>
      <c r="AC405" s="158"/>
      <c r="AD405" s="158"/>
      <c r="AE405" s="158"/>
      <c r="AF405" s="158"/>
      <c r="AG405" s="158"/>
      <c r="AH405" s="158"/>
      <c r="AI405" s="158"/>
      <c r="AJ405" s="158"/>
      <c r="AK405" s="158"/>
      <c r="AL405" s="158"/>
      <c r="AM405" s="158"/>
      <c r="AN405" s="158"/>
      <c r="AO405" s="158"/>
      <c r="AP405" s="158"/>
      <c r="AQ405" s="158"/>
      <c r="AR405" s="158"/>
      <c r="AS405" s="158"/>
      <c r="AT405" s="158"/>
      <c r="AU405" s="158"/>
      <c r="AV405" s="158"/>
      <c r="AW405" s="158"/>
      <c r="AX405" s="158"/>
      <c r="AY405" s="158"/>
      <c r="AZ405" s="158"/>
      <c r="BA405" s="158"/>
      <c r="BB405" s="158"/>
      <c r="BC405" s="158"/>
      <c r="BD405" s="158"/>
      <c r="BE405" s="158"/>
      <c r="BF405" s="158"/>
      <c r="BG405" s="158"/>
      <c r="BH405" s="158"/>
      <c r="BI405" s="158"/>
      <c r="BJ405" s="158"/>
      <c r="BK405" s="158"/>
      <c r="BL405" s="158"/>
      <c r="BM405" s="158"/>
      <c r="BN405" s="158"/>
      <c r="BO405" s="158"/>
      <c r="BP405" s="158"/>
      <c r="BQ405" s="158"/>
      <c r="BR405" s="158"/>
      <c r="BS405" s="158"/>
      <c r="BT405" s="158"/>
      <c r="BU405" s="158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</row>
    <row r="406" ht="12.75" customHeight="1">
      <c r="A406" s="1"/>
      <c r="B406" s="1"/>
      <c r="C406" s="158"/>
      <c r="D406" s="158"/>
      <c r="E406" s="158"/>
      <c r="F406" s="158"/>
      <c r="G406" s="158"/>
      <c r="H406" s="158"/>
      <c r="I406" s="158"/>
      <c r="J406" s="158"/>
      <c r="K406" s="158"/>
      <c r="L406" s="158"/>
      <c r="M406" s="158"/>
      <c r="N406" s="158"/>
      <c r="O406" s="158"/>
      <c r="P406" s="158"/>
      <c r="Q406" s="158"/>
      <c r="R406" s="158"/>
      <c r="S406" s="158"/>
      <c r="T406" s="158"/>
      <c r="U406" s="158"/>
      <c r="V406" s="158"/>
      <c r="W406" s="158"/>
      <c r="X406" s="158"/>
      <c r="Y406" s="158"/>
      <c r="Z406" s="158"/>
      <c r="AA406" s="158"/>
      <c r="AB406" s="158"/>
      <c r="AC406" s="158"/>
      <c r="AD406" s="158"/>
      <c r="AE406" s="158"/>
      <c r="AF406" s="158"/>
      <c r="AG406" s="158"/>
      <c r="AH406" s="158"/>
      <c r="AI406" s="158"/>
      <c r="AJ406" s="158"/>
      <c r="AK406" s="158"/>
      <c r="AL406" s="158"/>
      <c r="AM406" s="158"/>
      <c r="AN406" s="158"/>
      <c r="AO406" s="158"/>
      <c r="AP406" s="158"/>
      <c r="AQ406" s="158"/>
      <c r="AR406" s="158"/>
      <c r="AS406" s="158"/>
      <c r="AT406" s="158"/>
      <c r="AU406" s="158"/>
      <c r="AV406" s="158"/>
      <c r="AW406" s="158"/>
      <c r="AX406" s="158"/>
      <c r="AY406" s="158"/>
      <c r="AZ406" s="158"/>
      <c r="BA406" s="158"/>
      <c r="BB406" s="158"/>
      <c r="BC406" s="158"/>
      <c r="BD406" s="158"/>
      <c r="BE406" s="158"/>
      <c r="BF406" s="158"/>
      <c r="BG406" s="158"/>
      <c r="BH406" s="158"/>
      <c r="BI406" s="158"/>
      <c r="BJ406" s="158"/>
      <c r="BK406" s="158"/>
      <c r="BL406" s="158"/>
      <c r="BM406" s="158"/>
      <c r="BN406" s="158"/>
      <c r="BO406" s="158"/>
      <c r="BP406" s="158"/>
      <c r="BQ406" s="158"/>
      <c r="BR406" s="158"/>
      <c r="BS406" s="158"/>
      <c r="BT406" s="158"/>
      <c r="BU406" s="158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</row>
    <row r="407" ht="12.75" customHeight="1">
      <c r="A407" s="1"/>
      <c r="B407" s="1"/>
      <c r="C407" s="158"/>
      <c r="D407" s="158"/>
      <c r="E407" s="158"/>
      <c r="F407" s="158"/>
      <c r="G407" s="158"/>
      <c r="H407" s="158"/>
      <c r="I407" s="158"/>
      <c r="J407" s="158"/>
      <c r="K407" s="158"/>
      <c r="L407" s="158"/>
      <c r="M407" s="158"/>
      <c r="N407" s="158"/>
      <c r="O407" s="158"/>
      <c r="P407" s="158"/>
      <c r="Q407" s="158"/>
      <c r="R407" s="158"/>
      <c r="S407" s="158"/>
      <c r="T407" s="158"/>
      <c r="U407" s="158"/>
      <c r="V407" s="158"/>
      <c r="W407" s="158"/>
      <c r="X407" s="158"/>
      <c r="Y407" s="158"/>
      <c r="Z407" s="158"/>
      <c r="AA407" s="158"/>
      <c r="AB407" s="158"/>
      <c r="AC407" s="158"/>
      <c r="AD407" s="158"/>
      <c r="AE407" s="158"/>
      <c r="AF407" s="158"/>
      <c r="AG407" s="158"/>
      <c r="AH407" s="158"/>
      <c r="AI407" s="158"/>
      <c r="AJ407" s="158"/>
      <c r="AK407" s="158"/>
      <c r="AL407" s="158"/>
      <c r="AM407" s="158"/>
      <c r="AN407" s="158"/>
      <c r="AO407" s="158"/>
      <c r="AP407" s="158"/>
      <c r="AQ407" s="158"/>
      <c r="AR407" s="158"/>
      <c r="AS407" s="158"/>
      <c r="AT407" s="158"/>
      <c r="AU407" s="158"/>
      <c r="AV407" s="158"/>
      <c r="AW407" s="158"/>
      <c r="AX407" s="158"/>
      <c r="AY407" s="158"/>
      <c r="AZ407" s="158"/>
      <c r="BA407" s="158"/>
      <c r="BB407" s="158"/>
      <c r="BC407" s="158"/>
      <c r="BD407" s="158"/>
      <c r="BE407" s="158"/>
      <c r="BF407" s="158"/>
      <c r="BG407" s="158"/>
      <c r="BH407" s="158"/>
      <c r="BI407" s="158"/>
      <c r="BJ407" s="158"/>
      <c r="BK407" s="158"/>
      <c r="BL407" s="158"/>
      <c r="BM407" s="158"/>
      <c r="BN407" s="158"/>
      <c r="BO407" s="158"/>
      <c r="BP407" s="158"/>
      <c r="BQ407" s="158"/>
      <c r="BR407" s="158"/>
      <c r="BS407" s="158"/>
      <c r="BT407" s="158"/>
      <c r="BU407" s="158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</row>
    <row r="408" ht="12.75" customHeight="1">
      <c r="A408" s="1"/>
      <c r="B408" s="1"/>
      <c r="C408" s="158"/>
      <c r="D408" s="158"/>
      <c r="E408" s="158"/>
      <c r="F408" s="158"/>
      <c r="G408" s="158"/>
      <c r="H408" s="158"/>
      <c r="I408" s="158"/>
      <c r="J408" s="158"/>
      <c r="K408" s="158"/>
      <c r="L408" s="158"/>
      <c r="M408" s="158"/>
      <c r="N408" s="158"/>
      <c r="O408" s="158"/>
      <c r="P408" s="158"/>
      <c r="Q408" s="158"/>
      <c r="R408" s="158"/>
      <c r="S408" s="158"/>
      <c r="T408" s="158"/>
      <c r="U408" s="158"/>
      <c r="V408" s="158"/>
      <c r="W408" s="158"/>
      <c r="X408" s="158"/>
      <c r="Y408" s="158"/>
      <c r="Z408" s="158"/>
      <c r="AA408" s="158"/>
      <c r="AB408" s="158"/>
      <c r="AC408" s="158"/>
      <c r="AD408" s="158"/>
      <c r="AE408" s="158"/>
      <c r="AF408" s="158"/>
      <c r="AG408" s="158"/>
      <c r="AH408" s="158"/>
      <c r="AI408" s="158"/>
      <c r="AJ408" s="158"/>
      <c r="AK408" s="158"/>
      <c r="AL408" s="158"/>
      <c r="AM408" s="158"/>
      <c r="AN408" s="158"/>
      <c r="AO408" s="158"/>
      <c r="AP408" s="158"/>
      <c r="AQ408" s="158"/>
      <c r="AR408" s="158"/>
      <c r="AS408" s="158"/>
      <c r="AT408" s="158"/>
      <c r="AU408" s="158"/>
      <c r="AV408" s="158"/>
      <c r="AW408" s="158"/>
      <c r="AX408" s="158"/>
      <c r="AY408" s="158"/>
      <c r="AZ408" s="158"/>
      <c r="BA408" s="158"/>
      <c r="BB408" s="158"/>
      <c r="BC408" s="158"/>
      <c r="BD408" s="158"/>
      <c r="BE408" s="158"/>
      <c r="BF408" s="158"/>
      <c r="BG408" s="158"/>
      <c r="BH408" s="158"/>
      <c r="BI408" s="158"/>
      <c r="BJ408" s="158"/>
      <c r="BK408" s="158"/>
      <c r="BL408" s="158"/>
      <c r="BM408" s="158"/>
      <c r="BN408" s="158"/>
      <c r="BO408" s="158"/>
      <c r="BP408" s="158"/>
      <c r="BQ408" s="158"/>
      <c r="BR408" s="158"/>
      <c r="BS408" s="158"/>
      <c r="BT408" s="158"/>
      <c r="BU408" s="158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</row>
    <row r="409" ht="12.75" customHeight="1">
      <c r="A409" s="1"/>
      <c r="B409" s="1"/>
      <c r="C409" s="158"/>
      <c r="D409" s="158"/>
      <c r="E409" s="158"/>
      <c r="F409" s="158"/>
      <c r="G409" s="158"/>
      <c r="H409" s="158"/>
      <c r="I409" s="158"/>
      <c r="J409" s="158"/>
      <c r="K409" s="158"/>
      <c r="L409" s="158"/>
      <c r="M409" s="158"/>
      <c r="N409" s="158"/>
      <c r="O409" s="158"/>
      <c r="P409" s="158"/>
      <c r="Q409" s="158"/>
      <c r="R409" s="158"/>
      <c r="S409" s="158"/>
      <c r="T409" s="158"/>
      <c r="U409" s="158"/>
      <c r="V409" s="158"/>
      <c r="W409" s="158"/>
      <c r="X409" s="158"/>
      <c r="Y409" s="158"/>
      <c r="Z409" s="158"/>
      <c r="AA409" s="158"/>
      <c r="AB409" s="158"/>
      <c r="AC409" s="158"/>
      <c r="AD409" s="158"/>
      <c r="AE409" s="158"/>
      <c r="AF409" s="158"/>
      <c r="AG409" s="158"/>
      <c r="AH409" s="158"/>
      <c r="AI409" s="158"/>
      <c r="AJ409" s="158"/>
      <c r="AK409" s="158"/>
      <c r="AL409" s="158"/>
      <c r="AM409" s="158"/>
      <c r="AN409" s="158"/>
      <c r="AO409" s="158"/>
      <c r="AP409" s="158"/>
      <c r="AQ409" s="158"/>
      <c r="AR409" s="158"/>
      <c r="AS409" s="158"/>
      <c r="AT409" s="158"/>
      <c r="AU409" s="158"/>
      <c r="AV409" s="158"/>
      <c r="AW409" s="158"/>
      <c r="AX409" s="158"/>
      <c r="AY409" s="158"/>
      <c r="AZ409" s="158"/>
      <c r="BA409" s="158"/>
      <c r="BB409" s="158"/>
      <c r="BC409" s="158"/>
      <c r="BD409" s="158"/>
      <c r="BE409" s="158"/>
      <c r="BF409" s="158"/>
      <c r="BG409" s="158"/>
      <c r="BH409" s="158"/>
      <c r="BI409" s="158"/>
      <c r="BJ409" s="158"/>
      <c r="BK409" s="158"/>
      <c r="BL409" s="158"/>
      <c r="BM409" s="158"/>
      <c r="BN409" s="158"/>
      <c r="BO409" s="158"/>
      <c r="BP409" s="158"/>
      <c r="BQ409" s="158"/>
      <c r="BR409" s="158"/>
      <c r="BS409" s="158"/>
      <c r="BT409" s="158"/>
      <c r="BU409" s="158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</row>
    <row r="410" ht="12.75" customHeight="1">
      <c r="A410" s="1"/>
      <c r="B410" s="1"/>
      <c r="C410" s="158"/>
      <c r="D410" s="158"/>
      <c r="E410" s="158"/>
      <c r="F410" s="158"/>
      <c r="G410" s="158"/>
      <c r="H410" s="158"/>
      <c r="I410" s="158"/>
      <c r="J410" s="158"/>
      <c r="K410" s="158"/>
      <c r="L410" s="158"/>
      <c r="M410" s="158"/>
      <c r="N410" s="158"/>
      <c r="O410" s="158"/>
      <c r="P410" s="158"/>
      <c r="Q410" s="158"/>
      <c r="R410" s="158"/>
      <c r="S410" s="158"/>
      <c r="T410" s="158"/>
      <c r="U410" s="158"/>
      <c r="V410" s="158"/>
      <c r="W410" s="158"/>
      <c r="X410" s="158"/>
      <c r="Y410" s="158"/>
      <c r="Z410" s="158"/>
      <c r="AA410" s="158"/>
      <c r="AB410" s="158"/>
      <c r="AC410" s="158"/>
      <c r="AD410" s="158"/>
      <c r="AE410" s="158"/>
      <c r="AF410" s="158"/>
      <c r="AG410" s="158"/>
      <c r="AH410" s="158"/>
      <c r="AI410" s="158"/>
      <c r="AJ410" s="158"/>
      <c r="AK410" s="158"/>
      <c r="AL410" s="158"/>
      <c r="AM410" s="158"/>
      <c r="AN410" s="158"/>
      <c r="AO410" s="158"/>
      <c r="AP410" s="158"/>
      <c r="AQ410" s="158"/>
      <c r="AR410" s="158"/>
      <c r="AS410" s="158"/>
      <c r="AT410" s="158"/>
      <c r="AU410" s="158"/>
      <c r="AV410" s="158"/>
      <c r="AW410" s="158"/>
      <c r="AX410" s="158"/>
      <c r="AY410" s="158"/>
      <c r="AZ410" s="158"/>
      <c r="BA410" s="158"/>
      <c r="BB410" s="158"/>
      <c r="BC410" s="158"/>
      <c r="BD410" s="158"/>
      <c r="BE410" s="158"/>
      <c r="BF410" s="158"/>
      <c r="BG410" s="158"/>
      <c r="BH410" s="158"/>
      <c r="BI410" s="158"/>
      <c r="BJ410" s="158"/>
      <c r="BK410" s="158"/>
      <c r="BL410" s="158"/>
      <c r="BM410" s="158"/>
      <c r="BN410" s="158"/>
      <c r="BO410" s="158"/>
      <c r="BP410" s="158"/>
      <c r="BQ410" s="158"/>
      <c r="BR410" s="158"/>
      <c r="BS410" s="158"/>
      <c r="BT410" s="158"/>
      <c r="BU410" s="158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</row>
    <row r="411" ht="12.75" customHeight="1">
      <c r="A411" s="1"/>
      <c r="B411" s="1"/>
      <c r="C411" s="158"/>
      <c r="D411" s="158"/>
      <c r="E411" s="158"/>
      <c r="F411" s="158"/>
      <c r="G411" s="158"/>
      <c r="H411" s="158"/>
      <c r="I411" s="158"/>
      <c r="J411" s="158"/>
      <c r="K411" s="158"/>
      <c r="L411" s="158"/>
      <c r="M411" s="158"/>
      <c r="N411" s="158"/>
      <c r="O411" s="158"/>
      <c r="P411" s="158"/>
      <c r="Q411" s="158"/>
      <c r="R411" s="158"/>
      <c r="S411" s="158"/>
      <c r="T411" s="158"/>
      <c r="U411" s="158"/>
      <c r="V411" s="158"/>
      <c r="W411" s="158"/>
      <c r="X411" s="158"/>
      <c r="Y411" s="158"/>
      <c r="Z411" s="158"/>
      <c r="AA411" s="158"/>
      <c r="AB411" s="158"/>
      <c r="AC411" s="158"/>
      <c r="AD411" s="158"/>
      <c r="AE411" s="158"/>
      <c r="AF411" s="158"/>
      <c r="AG411" s="158"/>
      <c r="AH411" s="158"/>
      <c r="AI411" s="158"/>
      <c r="AJ411" s="158"/>
      <c r="AK411" s="158"/>
      <c r="AL411" s="158"/>
      <c r="AM411" s="158"/>
      <c r="AN411" s="158"/>
      <c r="AO411" s="158"/>
      <c r="AP411" s="158"/>
      <c r="AQ411" s="158"/>
      <c r="AR411" s="158"/>
      <c r="AS411" s="158"/>
      <c r="AT411" s="158"/>
      <c r="AU411" s="158"/>
      <c r="AV411" s="158"/>
      <c r="AW411" s="158"/>
      <c r="AX411" s="158"/>
      <c r="AY411" s="158"/>
      <c r="AZ411" s="158"/>
      <c r="BA411" s="158"/>
      <c r="BB411" s="158"/>
      <c r="BC411" s="158"/>
      <c r="BD411" s="158"/>
      <c r="BE411" s="158"/>
      <c r="BF411" s="158"/>
      <c r="BG411" s="158"/>
      <c r="BH411" s="158"/>
      <c r="BI411" s="158"/>
      <c r="BJ411" s="158"/>
      <c r="BK411" s="158"/>
      <c r="BL411" s="158"/>
      <c r="BM411" s="158"/>
      <c r="BN411" s="158"/>
      <c r="BO411" s="158"/>
      <c r="BP411" s="158"/>
      <c r="BQ411" s="158"/>
      <c r="BR411" s="158"/>
      <c r="BS411" s="158"/>
      <c r="BT411" s="158"/>
      <c r="BU411" s="158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</row>
    <row r="412" ht="12.75" customHeight="1">
      <c r="A412" s="1"/>
      <c r="B412" s="1"/>
      <c r="C412" s="158"/>
      <c r="D412" s="158"/>
      <c r="E412" s="158"/>
      <c r="F412" s="158"/>
      <c r="G412" s="158"/>
      <c r="H412" s="158"/>
      <c r="I412" s="158"/>
      <c r="J412" s="158"/>
      <c r="K412" s="158"/>
      <c r="L412" s="158"/>
      <c r="M412" s="158"/>
      <c r="N412" s="158"/>
      <c r="O412" s="158"/>
      <c r="P412" s="158"/>
      <c r="Q412" s="158"/>
      <c r="R412" s="158"/>
      <c r="S412" s="158"/>
      <c r="T412" s="158"/>
      <c r="U412" s="158"/>
      <c r="V412" s="158"/>
      <c r="W412" s="158"/>
      <c r="X412" s="158"/>
      <c r="Y412" s="158"/>
      <c r="Z412" s="158"/>
      <c r="AA412" s="158"/>
      <c r="AB412" s="158"/>
      <c r="AC412" s="158"/>
      <c r="AD412" s="158"/>
      <c r="AE412" s="158"/>
      <c r="AF412" s="158"/>
      <c r="AG412" s="158"/>
      <c r="AH412" s="158"/>
      <c r="AI412" s="158"/>
      <c r="AJ412" s="158"/>
      <c r="AK412" s="158"/>
      <c r="AL412" s="158"/>
      <c r="AM412" s="158"/>
      <c r="AN412" s="158"/>
      <c r="AO412" s="158"/>
      <c r="AP412" s="158"/>
      <c r="AQ412" s="158"/>
      <c r="AR412" s="158"/>
      <c r="AS412" s="158"/>
      <c r="AT412" s="158"/>
      <c r="AU412" s="158"/>
      <c r="AV412" s="158"/>
      <c r="AW412" s="158"/>
      <c r="AX412" s="158"/>
      <c r="AY412" s="158"/>
      <c r="AZ412" s="158"/>
      <c r="BA412" s="158"/>
      <c r="BB412" s="158"/>
      <c r="BC412" s="158"/>
      <c r="BD412" s="158"/>
      <c r="BE412" s="158"/>
      <c r="BF412" s="158"/>
      <c r="BG412" s="158"/>
      <c r="BH412" s="158"/>
      <c r="BI412" s="158"/>
      <c r="BJ412" s="158"/>
      <c r="BK412" s="158"/>
      <c r="BL412" s="158"/>
      <c r="BM412" s="158"/>
      <c r="BN412" s="158"/>
      <c r="BO412" s="158"/>
      <c r="BP412" s="158"/>
      <c r="BQ412" s="158"/>
      <c r="BR412" s="158"/>
      <c r="BS412" s="158"/>
      <c r="BT412" s="158"/>
      <c r="BU412" s="158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</row>
    <row r="413" ht="12.75" customHeight="1">
      <c r="A413" s="1"/>
      <c r="B413" s="1"/>
      <c r="C413" s="158"/>
      <c r="D413" s="158"/>
      <c r="E413" s="158"/>
      <c r="F413" s="158"/>
      <c r="G413" s="158"/>
      <c r="H413" s="158"/>
      <c r="I413" s="158"/>
      <c r="J413" s="158"/>
      <c r="K413" s="158"/>
      <c r="L413" s="158"/>
      <c r="M413" s="158"/>
      <c r="N413" s="158"/>
      <c r="O413" s="158"/>
      <c r="P413" s="158"/>
      <c r="Q413" s="158"/>
      <c r="R413" s="158"/>
      <c r="S413" s="158"/>
      <c r="T413" s="158"/>
      <c r="U413" s="158"/>
      <c r="V413" s="158"/>
      <c r="W413" s="158"/>
      <c r="X413" s="158"/>
      <c r="Y413" s="158"/>
      <c r="Z413" s="158"/>
      <c r="AA413" s="158"/>
      <c r="AB413" s="158"/>
      <c r="AC413" s="158"/>
      <c r="AD413" s="158"/>
      <c r="AE413" s="158"/>
      <c r="AF413" s="158"/>
      <c r="AG413" s="158"/>
      <c r="AH413" s="158"/>
      <c r="AI413" s="158"/>
      <c r="AJ413" s="158"/>
      <c r="AK413" s="158"/>
      <c r="AL413" s="158"/>
      <c r="AM413" s="158"/>
      <c r="AN413" s="158"/>
      <c r="AO413" s="158"/>
      <c r="AP413" s="158"/>
      <c r="AQ413" s="158"/>
      <c r="AR413" s="158"/>
      <c r="AS413" s="158"/>
      <c r="AT413" s="158"/>
      <c r="AU413" s="158"/>
      <c r="AV413" s="158"/>
      <c r="AW413" s="158"/>
      <c r="AX413" s="158"/>
      <c r="AY413" s="158"/>
      <c r="AZ413" s="158"/>
      <c r="BA413" s="158"/>
      <c r="BB413" s="158"/>
      <c r="BC413" s="158"/>
      <c r="BD413" s="158"/>
      <c r="BE413" s="158"/>
      <c r="BF413" s="158"/>
      <c r="BG413" s="158"/>
      <c r="BH413" s="158"/>
      <c r="BI413" s="158"/>
      <c r="BJ413" s="158"/>
      <c r="BK413" s="158"/>
      <c r="BL413" s="158"/>
      <c r="BM413" s="158"/>
      <c r="BN413" s="158"/>
      <c r="BO413" s="158"/>
      <c r="BP413" s="158"/>
      <c r="BQ413" s="158"/>
      <c r="BR413" s="158"/>
      <c r="BS413" s="158"/>
      <c r="BT413" s="158"/>
      <c r="BU413" s="158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</row>
    <row r="414" ht="12.75" customHeight="1">
      <c r="A414" s="1"/>
      <c r="B414" s="1"/>
      <c r="C414" s="158"/>
      <c r="D414" s="158"/>
      <c r="E414" s="158"/>
      <c r="F414" s="158"/>
      <c r="G414" s="158"/>
      <c r="H414" s="158"/>
      <c r="I414" s="158"/>
      <c r="J414" s="158"/>
      <c r="K414" s="158"/>
      <c r="L414" s="158"/>
      <c r="M414" s="158"/>
      <c r="N414" s="158"/>
      <c r="O414" s="158"/>
      <c r="P414" s="158"/>
      <c r="Q414" s="158"/>
      <c r="R414" s="158"/>
      <c r="S414" s="158"/>
      <c r="T414" s="158"/>
      <c r="U414" s="158"/>
      <c r="V414" s="158"/>
      <c r="W414" s="158"/>
      <c r="X414" s="158"/>
      <c r="Y414" s="158"/>
      <c r="Z414" s="158"/>
      <c r="AA414" s="158"/>
      <c r="AB414" s="158"/>
      <c r="AC414" s="158"/>
      <c r="AD414" s="158"/>
      <c r="AE414" s="158"/>
      <c r="AF414" s="158"/>
      <c r="AG414" s="158"/>
      <c r="AH414" s="158"/>
      <c r="AI414" s="158"/>
      <c r="AJ414" s="158"/>
      <c r="AK414" s="158"/>
      <c r="AL414" s="158"/>
      <c r="AM414" s="158"/>
      <c r="AN414" s="158"/>
      <c r="AO414" s="158"/>
      <c r="AP414" s="158"/>
      <c r="AQ414" s="158"/>
      <c r="AR414" s="158"/>
      <c r="AS414" s="158"/>
      <c r="AT414" s="158"/>
      <c r="AU414" s="158"/>
      <c r="AV414" s="158"/>
      <c r="AW414" s="158"/>
      <c r="AX414" s="158"/>
      <c r="AY414" s="158"/>
      <c r="AZ414" s="158"/>
      <c r="BA414" s="158"/>
      <c r="BB414" s="158"/>
      <c r="BC414" s="158"/>
      <c r="BD414" s="158"/>
      <c r="BE414" s="158"/>
      <c r="BF414" s="158"/>
      <c r="BG414" s="158"/>
      <c r="BH414" s="158"/>
      <c r="BI414" s="158"/>
      <c r="BJ414" s="158"/>
      <c r="BK414" s="158"/>
      <c r="BL414" s="158"/>
      <c r="BM414" s="158"/>
      <c r="BN414" s="158"/>
      <c r="BO414" s="158"/>
      <c r="BP414" s="158"/>
      <c r="BQ414" s="158"/>
      <c r="BR414" s="158"/>
      <c r="BS414" s="158"/>
      <c r="BT414" s="158"/>
      <c r="BU414" s="158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</row>
    <row r="415" ht="12.75" customHeight="1">
      <c r="A415" s="1"/>
      <c r="B415" s="1"/>
      <c r="C415" s="158"/>
      <c r="D415" s="158"/>
      <c r="E415" s="158"/>
      <c r="F415" s="158"/>
      <c r="G415" s="158"/>
      <c r="H415" s="158"/>
      <c r="I415" s="158"/>
      <c r="J415" s="158"/>
      <c r="K415" s="158"/>
      <c r="L415" s="158"/>
      <c r="M415" s="158"/>
      <c r="N415" s="158"/>
      <c r="O415" s="158"/>
      <c r="P415" s="158"/>
      <c r="Q415" s="158"/>
      <c r="R415" s="158"/>
      <c r="S415" s="158"/>
      <c r="T415" s="158"/>
      <c r="U415" s="158"/>
      <c r="V415" s="158"/>
      <c r="W415" s="158"/>
      <c r="X415" s="158"/>
      <c r="Y415" s="158"/>
      <c r="Z415" s="158"/>
      <c r="AA415" s="158"/>
      <c r="AB415" s="158"/>
      <c r="AC415" s="158"/>
      <c r="AD415" s="158"/>
      <c r="AE415" s="158"/>
      <c r="AF415" s="158"/>
      <c r="AG415" s="158"/>
      <c r="AH415" s="158"/>
      <c r="AI415" s="158"/>
      <c r="AJ415" s="158"/>
      <c r="AK415" s="158"/>
      <c r="AL415" s="158"/>
      <c r="AM415" s="158"/>
      <c r="AN415" s="158"/>
      <c r="AO415" s="158"/>
      <c r="AP415" s="158"/>
      <c r="AQ415" s="158"/>
      <c r="AR415" s="158"/>
      <c r="AS415" s="158"/>
      <c r="AT415" s="158"/>
      <c r="AU415" s="158"/>
      <c r="AV415" s="158"/>
      <c r="AW415" s="158"/>
      <c r="AX415" s="158"/>
      <c r="AY415" s="158"/>
      <c r="AZ415" s="158"/>
      <c r="BA415" s="158"/>
      <c r="BB415" s="158"/>
      <c r="BC415" s="158"/>
      <c r="BD415" s="158"/>
      <c r="BE415" s="158"/>
      <c r="BF415" s="158"/>
      <c r="BG415" s="158"/>
      <c r="BH415" s="158"/>
      <c r="BI415" s="158"/>
      <c r="BJ415" s="158"/>
      <c r="BK415" s="158"/>
      <c r="BL415" s="158"/>
      <c r="BM415" s="158"/>
      <c r="BN415" s="158"/>
      <c r="BO415" s="158"/>
      <c r="BP415" s="158"/>
      <c r="BQ415" s="158"/>
      <c r="BR415" s="158"/>
      <c r="BS415" s="158"/>
      <c r="BT415" s="158"/>
      <c r="BU415" s="158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</row>
    <row r="416" ht="12.75" customHeight="1">
      <c r="A416" s="1"/>
      <c r="B416" s="1"/>
      <c r="C416" s="158"/>
      <c r="D416" s="158"/>
      <c r="E416" s="158"/>
      <c r="F416" s="158"/>
      <c r="G416" s="158"/>
      <c r="H416" s="158"/>
      <c r="I416" s="158"/>
      <c r="J416" s="158"/>
      <c r="K416" s="158"/>
      <c r="L416" s="158"/>
      <c r="M416" s="158"/>
      <c r="N416" s="158"/>
      <c r="O416" s="158"/>
      <c r="P416" s="158"/>
      <c r="Q416" s="158"/>
      <c r="R416" s="158"/>
      <c r="S416" s="158"/>
      <c r="T416" s="158"/>
      <c r="U416" s="158"/>
      <c r="V416" s="158"/>
      <c r="W416" s="158"/>
      <c r="X416" s="158"/>
      <c r="Y416" s="158"/>
      <c r="Z416" s="158"/>
      <c r="AA416" s="158"/>
      <c r="AB416" s="158"/>
      <c r="AC416" s="158"/>
      <c r="AD416" s="158"/>
      <c r="AE416" s="158"/>
      <c r="AF416" s="158"/>
      <c r="AG416" s="158"/>
      <c r="AH416" s="158"/>
      <c r="AI416" s="158"/>
      <c r="AJ416" s="158"/>
      <c r="AK416" s="158"/>
      <c r="AL416" s="158"/>
      <c r="AM416" s="158"/>
      <c r="AN416" s="158"/>
      <c r="AO416" s="158"/>
      <c r="AP416" s="158"/>
      <c r="AQ416" s="158"/>
      <c r="AR416" s="158"/>
      <c r="AS416" s="158"/>
      <c r="AT416" s="158"/>
      <c r="AU416" s="158"/>
      <c r="AV416" s="158"/>
      <c r="AW416" s="158"/>
      <c r="AX416" s="158"/>
      <c r="AY416" s="158"/>
      <c r="AZ416" s="158"/>
      <c r="BA416" s="158"/>
      <c r="BB416" s="158"/>
      <c r="BC416" s="158"/>
      <c r="BD416" s="158"/>
      <c r="BE416" s="158"/>
      <c r="BF416" s="158"/>
      <c r="BG416" s="158"/>
      <c r="BH416" s="158"/>
      <c r="BI416" s="158"/>
      <c r="BJ416" s="158"/>
      <c r="BK416" s="158"/>
      <c r="BL416" s="158"/>
      <c r="BM416" s="158"/>
      <c r="BN416" s="158"/>
      <c r="BO416" s="158"/>
      <c r="BP416" s="158"/>
      <c r="BQ416" s="158"/>
      <c r="BR416" s="158"/>
      <c r="BS416" s="158"/>
      <c r="BT416" s="158"/>
      <c r="BU416" s="158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</row>
    <row r="417" ht="12.75" customHeight="1">
      <c r="A417" s="1"/>
      <c r="B417" s="1"/>
      <c r="C417" s="158"/>
      <c r="D417" s="158"/>
      <c r="E417" s="158"/>
      <c r="F417" s="158"/>
      <c r="G417" s="158"/>
      <c r="H417" s="158"/>
      <c r="I417" s="158"/>
      <c r="J417" s="158"/>
      <c r="K417" s="158"/>
      <c r="L417" s="158"/>
      <c r="M417" s="158"/>
      <c r="N417" s="158"/>
      <c r="O417" s="158"/>
      <c r="P417" s="158"/>
      <c r="Q417" s="158"/>
      <c r="R417" s="158"/>
      <c r="S417" s="158"/>
      <c r="T417" s="158"/>
      <c r="U417" s="158"/>
      <c r="V417" s="158"/>
      <c r="W417" s="158"/>
      <c r="X417" s="158"/>
      <c r="Y417" s="158"/>
      <c r="Z417" s="158"/>
      <c r="AA417" s="158"/>
      <c r="AB417" s="158"/>
      <c r="AC417" s="158"/>
      <c r="AD417" s="158"/>
      <c r="AE417" s="158"/>
      <c r="AF417" s="158"/>
      <c r="AG417" s="158"/>
      <c r="AH417" s="158"/>
      <c r="AI417" s="158"/>
      <c r="AJ417" s="158"/>
      <c r="AK417" s="158"/>
      <c r="AL417" s="158"/>
      <c r="AM417" s="158"/>
      <c r="AN417" s="158"/>
      <c r="AO417" s="158"/>
      <c r="AP417" s="158"/>
      <c r="AQ417" s="158"/>
      <c r="AR417" s="158"/>
      <c r="AS417" s="158"/>
      <c r="AT417" s="158"/>
      <c r="AU417" s="158"/>
      <c r="AV417" s="158"/>
      <c r="AW417" s="158"/>
      <c r="AX417" s="158"/>
      <c r="AY417" s="158"/>
      <c r="AZ417" s="158"/>
      <c r="BA417" s="158"/>
      <c r="BB417" s="158"/>
      <c r="BC417" s="158"/>
      <c r="BD417" s="158"/>
      <c r="BE417" s="158"/>
      <c r="BF417" s="158"/>
      <c r="BG417" s="158"/>
      <c r="BH417" s="158"/>
      <c r="BI417" s="158"/>
      <c r="BJ417" s="158"/>
      <c r="BK417" s="158"/>
      <c r="BL417" s="158"/>
      <c r="BM417" s="158"/>
      <c r="BN417" s="158"/>
      <c r="BO417" s="158"/>
      <c r="BP417" s="158"/>
      <c r="BQ417" s="158"/>
      <c r="BR417" s="158"/>
      <c r="BS417" s="158"/>
      <c r="BT417" s="158"/>
      <c r="BU417" s="158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</row>
    <row r="418" ht="12.75" customHeight="1">
      <c r="A418" s="1"/>
      <c r="B418" s="1"/>
      <c r="C418" s="158"/>
      <c r="D418" s="158"/>
      <c r="E418" s="158"/>
      <c r="F418" s="158"/>
      <c r="G418" s="158"/>
      <c r="H418" s="158"/>
      <c r="I418" s="158"/>
      <c r="J418" s="158"/>
      <c r="K418" s="158"/>
      <c r="L418" s="158"/>
      <c r="M418" s="158"/>
      <c r="N418" s="158"/>
      <c r="O418" s="158"/>
      <c r="P418" s="158"/>
      <c r="Q418" s="158"/>
      <c r="R418" s="158"/>
      <c r="S418" s="158"/>
      <c r="T418" s="158"/>
      <c r="U418" s="158"/>
      <c r="V418" s="158"/>
      <c r="W418" s="158"/>
      <c r="X418" s="158"/>
      <c r="Y418" s="158"/>
      <c r="Z418" s="158"/>
      <c r="AA418" s="158"/>
      <c r="AB418" s="158"/>
      <c r="AC418" s="158"/>
      <c r="AD418" s="158"/>
      <c r="AE418" s="158"/>
      <c r="AF418" s="158"/>
      <c r="AG418" s="158"/>
      <c r="AH418" s="158"/>
      <c r="AI418" s="158"/>
      <c r="AJ418" s="158"/>
      <c r="AK418" s="158"/>
      <c r="AL418" s="158"/>
      <c r="AM418" s="158"/>
      <c r="AN418" s="158"/>
      <c r="AO418" s="158"/>
      <c r="AP418" s="158"/>
      <c r="AQ418" s="158"/>
      <c r="AR418" s="158"/>
      <c r="AS418" s="158"/>
      <c r="AT418" s="158"/>
      <c r="AU418" s="158"/>
      <c r="AV418" s="158"/>
      <c r="AW418" s="158"/>
      <c r="AX418" s="158"/>
      <c r="AY418" s="158"/>
      <c r="AZ418" s="158"/>
      <c r="BA418" s="158"/>
      <c r="BB418" s="158"/>
      <c r="BC418" s="158"/>
      <c r="BD418" s="158"/>
      <c r="BE418" s="158"/>
      <c r="BF418" s="158"/>
      <c r="BG418" s="158"/>
      <c r="BH418" s="158"/>
      <c r="BI418" s="158"/>
      <c r="BJ418" s="158"/>
      <c r="BK418" s="158"/>
      <c r="BL418" s="158"/>
      <c r="BM418" s="158"/>
      <c r="BN418" s="158"/>
      <c r="BO418" s="158"/>
      <c r="BP418" s="158"/>
      <c r="BQ418" s="158"/>
      <c r="BR418" s="158"/>
      <c r="BS418" s="158"/>
      <c r="BT418" s="158"/>
      <c r="BU418" s="158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</row>
    <row r="419" ht="12.75" customHeight="1">
      <c r="A419" s="1"/>
      <c r="B419" s="1"/>
      <c r="C419" s="158"/>
      <c r="D419" s="158"/>
      <c r="E419" s="158"/>
      <c r="F419" s="158"/>
      <c r="G419" s="158"/>
      <c r="H419" s="158"/>
      <c r="I419" s="158"/>
      <c r="J419" s="158"/>
      <c r="K419" s="158"/>
      <c r="L419" s="158"/>
      <c r="M419" s="158"/>
      <c r="N419" s="158"/>
      <c r="O419" s="158"/>
      <c r="P419" s="158"/>
      <c r="Q419" s="158"/>
      <c r="R419" s="158"/>
      <c r="S419" s="158"/>
      <c r="T419" s="158"/>
      <c r="U419" s="158"/>
      <c r="V419" s="158"/>
      <c r="W419" s="158"/>
      <c r="X419" s="158"/>
      <c r="Y419" s="158"/>
      <c r="Z419" s="158"/>
      <c r="AA419" s="158"/>
      <c r="AB419" s="158"/>
      <c r="AC419" s="158"/>
      <c r="AD419" s="158"/>
      <c r="AE419" s="158"/>
      <c r="AF419" s="158"/>
      <c r="AG419" s="158"/>
      <c r="AH419" s="158"/>
      <c r="AI419" s="158"/>
      <c r="AJ419" s="158"/>
      <c r="AK419" s="158"/>
      <c r="AL419" s="158"/>
      <c r="AM419" s="158"/>
      <c r="AN419" s="158"/>
      <c r="AO419" s="158"/>
      <c r="AP419" s="158"/>
      <c r="AQ419" s="158"/>
      <c r="AR419" s="158"/>
      <c r="AS419" s="158"/>
      <c r="AT419" s="158"/>
      <c r="AU419" s="158"/>
      <c r="AV419" s="158"/>
      <c r="AW419" s="158"/>
      <c r="AX419" s="158"/>
      <c r="AY419" s="158"/>
      <c r="AZ419" s="158"/>
      <c r="BA419" s="158"/>
      <c r="BB419" s="158"/>
      <c r="BC419" s="158"/>
      <c r="BD419" s="158"/>
      <c r="BE419" s="158"/>
      <c r="BF419" s="158"/>
      <c r="BG419" s="158"/>
      <c r="BH419" s="158"/>
      <c r="BI419" s="158"/>
      <c r="BJ419" s="158"/>
      <c r="BK419" s="158"/>
      <c r="BL419" s="158"/>
      <c r="BM419" s="158"/>
      <c r="BN419" s="158"/>
      <c r="BO419" s="158"/>
      <c r="BP419" s="158"/>
      <c r="BQ419" s="158"/>
      <c r="BR419" s="158"/>
      <c r="BS419" s="158"/>
      <c r="BT419" s="158"/>
      <c r="BU419" s="158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</row>
    <row r="420" ht="12.75" customHeight="1">
      <c r="A420" s="1"/>
      <c r="B420" s="1"/>
      <c r="C420" s="158"/>
      <c r="D420" s="158"/>
      <c r="E420" s="158"/>
      <c r="F420" s="158"/>
      <c r="G420" s="158"/>
      <c r="H420" s="158"/>
      <c r="I420" s="158"/>
      <c r="J420" s="158"/>
      <c r="K420" s="158"/>
      <c r="L420" s="158"/>
      <c r="M420" s="158"/>
      <c r="N420" s="158"/>
      <c r="O420" s="158"/>
      <c r="P420" s="158"/>
      <c r="Q420" s="158"/>
      <c r="R420" s="158"/>
      <c r="S420" s="158"/>
      <c r="T420" s="158"/>
      <c r="U420" s="158"/>
      <c r="V420" s="158"/>
      <c r="W420" s="158"/>
      <c r="X420" s="158"/>
      <c r="Y420" s="158"/>
      <c r="Z420" s="158"/>
      <c r="AA420" s="158"/>
      <c r="AB420" s="158"/>
      <c r="AC420" s="158"/>
      <c r="AD420" s="158"/>
      <c r="AE420" s="158"/>
      <c r="AF420" s="158"/>
      <c r="AG420" s="158"/>
      <c r="AH420" s="158"/>
      <c r="AI420" s="158"/>
      <c r="AJ420" s="158"/>
      <c r="AK420" s="158"/>
      <c r="AL420" s="158"/>
      <c r="AM420" s="158"/>
      <c r="AN420" s="158"/>
      <c r="AO420" s="158"/>
      <c r="AP420" s="158"/>
      <c r="AQ420" s="158"/>
      <c r="AR420" s="158"/>
      <c r="AS420" s="158"/>
      <c r="AT420" s="158"/>
      <c r="AU420" s="158"/>
      <c r="AV420" s="158"/>
      <c r="AW420" s="158"/>
      <c r="AX420" s="158"/>
      <c r="AY420" s="158"/>
      <c r="AZ420" s="158"/>
      <c r="BA420" s="158"/>
      <c r="BB420" s="158"/>
      <c r="BC420" s="158"/>
      <c r="BD420" s="158"/>
      <c r="BE420" s="158"/>
      <c r="BF420" s="158"/>
      <c r="BG420" s="158"/>
      <c r="BH420" s="158"/>
      <c r="BI420" s="158"/>
      <c r="BJ420" s="158"/>
      <c r="BK420" s="158"/>
      <c r="BL420" s="158"/>
      <c r="BM420" s="158"/>
      <c r="BN420" s="158"/>
      <c r="BO420" s="158"/>
      <c r="BP420" s="158"/>
      <c r="BQ420" s="158"/>
      <c r="BR420" s="158"/>
      <c r="BS420" s="158"/>
      <c r="BT420" s="158"/>
      <c r="BU420" s="158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</row>
    <row r="421" ht="12.75" customHeight="1">
      <c r="A421" s="1"/>
      <c r="B421" s="1"/>
      <c r="C421" s="158"/>
      <c r="D421" s="158"/>
      <c r="E421" s="158"/>
      <c r="F421" s="158"/>
      <c r="G421" s="158"/>
      <c r="H421" s="158"/>
      <c r="I421" s="158"/>
      <c r="J421" s="158"/>
      <c r="K421" s="158"/>
      <c r="L421" s="158"/>
      <c r="M421" s="158"/>
      <c r="N421" s="158"/>
      <c r="O421" s="158"/>
      <c r="P421" s="158"/>
      <c r="Q421" s="158"/>
      <c r="R421" s="158"/>
      <c r="S421" s="158"/>
      <c r="T421" s="158"/>
      <c r="U421" s="158"/>
      <c r="V421" s="158"/>
      <c r="W421" s="158"/>
      <c r="X421" s="158"/>
      <c r="Y421" s="158"/>
      <c r="Z421" s="158"/>
      <c r="AA421" s="158"/>
      <c r="AB421" s="158"/>
      <c r="AC421" s="158"/>
      <c r="AD421" s="158"/>
      <c r="AE421" s="158"/>
      <c r="AF421" s="158"/>
      <c r="AG421" s="158"/>
      <c r="AH421" s="158"/>
      <c r="AI421" s="158"/>
      <c r="AJ421" s="158"/>
      <c r="AK421" s="158"/>
      <c r="AL421" s="158"/>
      <c r="AM421" s="158"/>
      <c r="AN421" s="158"/>
      <c r="AO421" s="158"/>
      <c r="AP421" s="158"/>
      <c r="AQ421" s="158"/>
      <c r="AR421" s="158"/>
      <c r="AS421" s="158"/>
      <c r="AT421" s="158"/>
      <c r="AU421" s="158"/>
      <c r="AV421" s="158"/>
      <c r="AW421" s="158"/>
      <c r="AX421" s="158"/>
      <c r="AY421" s="158"/>
      <c r="AZ421" s="158"/>
      <c r="BA421" s="158"/>
      <c r="BB421" s="158"/>
      <c r="BC421" s="158"/>
      <c r="BD421" s="158"/>
      <c r="BE421" s="158"/>
      <c r="BF421" s="158"/>
      <c r="BG421" s="158"/>
      <c r="BH421" s="158"/>
      <c r="BI421" s="158"/>
      <c r="BJ421" s="158"/>
      <c r="BK421" s="158"/>
      <c r="BL421" s="158"/>
      <c r="BM421" s="158"/>
      <c r="BN421" s="158"/>
      <c r="BO421" s="158"/>
      <c r="BP421" s="158"/>
      <c r="BQ421" s="158"/>
      <c r="BR421" s="158"/>
      <c r="BS421" s="158"/>
      <c r="BT421" s="158"/>
      <c r="BU421" s="158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</row>
    <row r="422" ht="12.75" customHeight="1">
      <c r="A422" s="1"/>
      <c r="B422" s="1"/>
      <c r="C422" s="158"/>
      <c r="D422" s="158"/>
      <c r="E422" s="158"/>
      <c r="F422" s="158"/>
      <c r="G422" s="158"/>
      <c r="H422" s="158"/>
      <c r="I422" s="158"/>
      <c r="J422" s="158"/>
      <c r="K422" s="158"/>
      <c r="L422" s="158"/>
      <c r="M422" s="158"/>
      <c r="N422" s="158"/>
      <c r="O422" s="158"/>
      <c r="P422" s="158"/>
      <c r="Q422" s="158"/>
      <c r="R422" s="158"/>
      <c r="S422" s="158"/>
      <c r="T422" s="158"/>
      <c r="U422" s="158"/>
      <c r="V422" s="158"/>
      <c r="W422" s="158"/>
      <c r="X422" s="158"/>
      <c r="Y422" s="158"/>
      <c r="Z422" s="158"/>
      <c r="AA422" s="158"/>
      <c r="AB422" s="158"/>
      <c r="AC422" s="158"/>
      <c r="AD422" s="158"/>
      <c r="AE422" s="158"/>
      <c r="AF422" s="158"/>
      <c r="AG422" s="158"/>
      <c r="AH422" s="158"/>
      <c r="AI422" s="158"/>
      <c r="AJ422" s="158"/>
      <c r="AK422" s="158"/>
      <c r="AL422" s="158"/>
      <c r="AM422" s="158"/>
      <c r="AN422" s="158"/>
      <c r="AO422" s="158"/>
      <c r="AP422" s="158"/>
      <c r="AQ422" s="158"/>
      <c r="AR422" s="158"/>
      <c r="AS422" s="158"/>
      <c r="AT422" s="158"/>
      <c r="AU422" s="158"/>
      <c r="AV422" s="158"/>
      <c r="AW422" s="158"/>
      <c r="AX422" s="158"/>
      <c r="AY422" s="158"/>
      <c r="AZ422" s="158"/>
      <c r="BA422" s="158"/>
      <c r="BB422" s="158"/>
      <c r="BC422" s="158"/>
      <c r="BD422" s="158"/>
      <c r="BE422" s="158"/>
      <c r="BF422" s="158"/>
      <c r="BG422" s="158"/>
      <c r="BH422" s="158"/>
      <c r="BI422" s="158"/>
      <c r="BJ422" s="158"/>
      <c r="BK422" s="158"/>
      <c r="BL422" s="158"/>
      <c r="BM422" s="158"/>
      <c r="BN422" s="158"/>
      <c r="BO422" s="158"/>
      <c r="BP422" s="158"/>
      <c r="BQ422" s="158"/>
      <c r="BR422" s="158"/>
      <c r="BS422" s="158"/>
      <c r="BT422" s="158"/>
      <c r="BU422" s="158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</row>
    <row r="423" ht="12.75" customHeight="1">
      <c r="A423" s="1"/>
      <c r="B423" s="1"/>
      <c r="C423" s="158"/>
      <c r="D423" s="158"/>
      <c r="E423" s="158"/>
      <c r="F423" s="158"/>
      <c r="G423" s="158"/>
      <c r="H423" s="158"/>
      <c r="I423" s="158"/>
      <c r="J423" s="158"/>
      <c r="K423" s="158"/>
      <c r="L423" s="158"/>
      <c r="M423" s="158"/>
      <c r="N423" s="158"/>
      <c r="O423" s="158"/>
      <c r="P423" s="158"/>
      <c r="Q423" s="158"/>
      <c r="R423" s="158"/>
      <c r="S423" s="158"/>
      <c r="T423" s="158"/>
      <c r="U423" s="158"/>
      <c r="V423" s="158"/>
      <c r="W423" s="158"/>
      <c r="X423" s="158"/>
      <c r="Y423" s="158"/>
      <c r="Z423" s="158"/>
      <c r="AA423" s="158"/>
      <c r="AB423" s="158"/>
      <c r="AC423" s="158"/>
      <c r="AD423" s="158"/>
      <c r="AE423" s="158"/>
      <c r="AF423" s="158"/>
      <c r="AG423" s="158"/>
      <c r="AH423" s="158"/>
      <c r="AI423" s="158"/>
      <c r="AJ423" s="158"/>
      <c r="AK423" s="158"/>
      <c r="AL423" s="158"/>
      <c r="AM423" s="158"/>
      <c r="AN423" s="158"/>
      <c r="AO423" s="158"/>
      <c r="AP423" s="158"/>
      <c r="AQ423" s="158"/>
      <c r="AR423" s="158"/>
      <c r="AS423" s="158"/>
      <c r="AT423" s="158"/>
      <c r="AU423" s="158"/>
      <c r="AV423" s="158"/>
      <c r="AW423" s="158"/>
      <c r="AX423" s="158"/>
      <c r="AY423" s="158"/>
      <c r="AZ423" s="158"/>
      <c r="BA423" s="158"/>
      <c r="BB423" s="158"/>
      <c r="BC423" s="158"/>
      <c r="BD423" s="158"/>
      <c r="BE423" s="158"/>
      <c r="BF423" s="158"/>
      <c r="BG423" s="158"/>
      <c r="BH423" s="158"/>
      <c r="BI423" s="158"/>
      <c r="BJ423" s="158"/>
      <c r="BK423" s="158"/>
      <c r="BL423" s="158"/>
      <c r="BM423" s="158"/>
      <c r="BN423" s="158"/>
      <c r="BO423" s="158"/>
      <c r="BP423" s="158"/>
      <c r="BQ423" s="158"/>
      <c r="BR423" s="158"/>
      <c r="BS423" s="158"/>
      <c r="BT423" s="158"/>
      <c r="BU423" s="158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</row>
    <row r="424" ht="12.75" customHeight="1">
      <c r="A424" s="1"/>
      <c r="B424" s="1"/>
      <c r="C424" s="158"/>
      <c r="D424" s="158"/>
      <c r="E424" s="158"/>
      <c r="F424" s="158"/>
      <c r="G424" s="158"/>
      <c r="H424" s="158"/>
      <c r="I424" s="158"/>
      <c r="J424" s="158"/>
      <c r="K424" s="158"/>
      <c r="L424" s="158"/>
      <c r="M424" s="158"/>
      <c r="N424" s="158"/>
      <c r="O424" s="158"/>
      <c r="P424" s="158"/>
      <c r="Q424" s="158"/>
      <c r="R424" s="158"/>
      <c r="S424" s="158"/>
      <c r="T424" s="158"/>
      <c r="U424" s="158"/>
      <c r="V424" s="158"/>
      <c r="W424" s="158"/>
      <c r="X424" s="158"/>
      <c r="Y424" s="158"/>
      <c r="Z424" s="158"/>
      <c r="AA424" s="158"/>
      <c r="AB424" s="158"/>
      <c r="AC424" s="158"/>
      <c r="AD424" s="158"/>
      <c r="AE424" s="158"/>
      <c r="AF424" s="158"/>
      <c r="AG424" s="158"/>
      <c r="AH424" s="158"/>
      <c r="AI424" s="158"/>
      <c r="AJ424" s="158"/>
      <c r="AK424" s="158"/>
      <c r="AL424" s="158"/>
      <c r="AM424" s="158"/>
      <c r="AN424" s="158"/>
      <c r="AO424" s="158"/>
      <c r="AP424" s="158"/>
      <c r="AQ424" s="158"/>
      <c r="AR424" s="158"/>
      <c r="AS424" s="158"/>
      <c r="AT424" s="158"/>
      <c r="AU424" s="158"/>
      <c r="AV424" s="158"/>
      <c r="AW424" s="158"/>
      <c r="AX424" s="158"/>
      <c r="AY424" s="158"/>
      <c r="AZ424" s="158"/>
      <c r="BA424" s="158"/>
      <c r="BB424" s="158"/>
      <c r="BC424" s="158"/>
      <c r="BD424" s="158"/>
      <c r="BE424" s="158"/>
      <c r="BF424" s="158"/>
      <c r="BG424" s="158"/>
      <c r="BH424" s="158"/>
      <c r="BI424" s="158"/>
      <c r="BJ424" s="158"/>
      <c r="BK424" s="158"/>
      <c r="BL424" s="158"/>
      <c r="BM424" s="158"/>
      <c r="BN424" s="158"/>
      <c r="BO424" s="158"/>
      <c r="BP424" s="158"/>
      <c r="BQ424" s="158"/>
      <c r="BR424" s="158"/>
      <c r="BS424" s="158"/>
      <c r="BT424" s="158"/>
      <c r="BU424" s="158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</row>
    <row r="425" ht="12.75" customHeight="1">
      <c r="A425" s="1"/>
      <c r="B425" s="1"/>
      <c r="C425" s="158"/>
      <c r="D425" s="158"/>
      <c r="E425" s="158"/>
      <c r="F425" s="158"/>
      <c r="G425" s="158"/>
      <c r="H425" s="158"/>
      <c r="I425" s="158"/>
      <c r="J425" s="158"/>
      <c r="K425" s="158"/>
      <c r="L425" s="158"/>
      <c r="M425" s="158"/>
      <c r="N425" s="158"/>
      <c r="O425" s="158"/>
      <c r="P425" s="158"/>
      <c r="Q425" s="158"/>
      <c r="R425" s="158"/>
      <c r="S425" s="158"/>
      <c r="T425" s="158"/>
      <c r="U425" s="158"/>
      <c r="V425" s="158"/>
      <c r="W425" s="158"/>
      <c r="X425" s="158"/>
      <c r="Y425" s="158"/>
      <c r="Z425" s="158"/>
      <c r="AA425" s="158"/>
      <c r="AB425" s="158"/>
      <c r="AC425" s="158"/>
      <c r="AD425" s="158"/>
      <c r="AE425" s="158"/>
      <c r="AF425" s="158"/>
      <c r="AG425" s="158"/>
      <c r="AH425" s="158"/>
      <c r="AI425" s="158"/>
      <c r="AJ425" s="158"/>
      <c r="AK425" s="158"/>
      <c r="AL425" s="158"/>
      <c r="AM425" s="158"/>
      <c r="AN425" s="158"/>
      <c r="AO425" s="158"/>
      <c r="AP425" s="158"/>
      <c r="AQ425" s="158"/>
      <c r="AR425" s="158"/>
      <c r="AS425" s="158"/>
      <c r="AT425" s="158"/>
      <c r="AU425" s="158"/>
      <c r="AV425" s="158"/>
      <c r="AW425" s="158"/>
      <c r="AX425" s="158"/>
      <c r="AY425" s="158"/>
      <c r="AZ425" s="158"/>
      <c r="BA425" s="158"/>
      <c r="BB425" s="158"/>
      <c r="BC425" s="158"/>
      <c r="BD425" s="158"/>
      <c r="BE425" s="158"/>
      <c r="BF425" s="158"/>
      <c r="BG425" s="158"/>
      <c r="BH425" s="158"/>
      <c r="BI425" s="158"/>
      <c r="BJ425" s="158"/>
      <c r="BK425" s="158"/>
      <c r="BL425" s="158"/>
      <c r="BM425" s="158"/>
      <c r="BN425" s="158"/>
      <c r="BO425" s="158"/>
      <c r="BP425" s="158"/>
      <c r="BQ425" s="158"/>
      <c r="BR425" s="158"/>
      <c r="BS425" s="158"/>
      <c r="BT425" s="158"/>
      <c r="BU425" s="158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</row>
    <row r="426" ht="12.75" customHeight="1">
      <c r="A426" s="1"/>
      <c r="B426" s="1"/>
      <c r="C426" s="158"/>
      <c r="D426" s="158"/>
      <c r="E426" s="158"/>
      <c r="F426" s="158"/>
      <c r="G426" s="158"/>
      <c r="H426" s="158"/>
      <c r="I426" s="158"/>
      <c r="J426" s="158"/>
      <c r="K426" s="158"/>
      <c r="L426" s="158"/>
      <c r="M426" s="158"/>
      <c r="N426" s="158"/>
      <c r="O426" s="158"/>
      <c r="P426" s="158"/>
      <c r="Q426" s="158"/>
      <c r="R426" s="158"/>
      <c r="S426" s="158"/>
      <c r="T426" s="158"/>
      <c r="U426" s="158"/>
      <c r="V426" s="158"/>
      <c r="W426" s="158"/>
      <c r="X426" s="158"/>
      <c r="Y426" s="158"/>
      <c r="Z426" s="158"/>
      <c r="AA426" s="158"/>
      <c r="AB426" s="158"/>
      <c r="AC426" s="158"/>
      <c r="AD426" s="158"/>
      <c r="AE426" s="158"/>
      <c r="AF426" s="158"/>
      <c r="AG426" s="158"/>
      <c r="AH426" s="158"/>
      <c r="AI426" s="158"/>
      <c r="AJ426" s="158"/>
      <c r="AK426" s="158"/>
      <c r="AL426" s="158"/>
      <c r="AM426" s="158"/>
      <c r="AN426" s="158"/>
      <c r="AO426" s="158"/>
      <c r="AP426" s="158"/>
      <c r="AQ426" s="158"/>
      <c r="AR426" s="158"/>
      <c r="AS426" s="158"/>
      <c r="AT426" s="158"/>
      <c r="AU426" s="158"/>
      <c r="AV426" s="158"/>
      <c r="AW426" s="158"/>
      <c r="AX426" s="158"/>
      <c r="AY426" s="158"/>
      <c r="AZ426" s="158"/>
      <c r="BA426" s="158"/>
      <c r="BB426" s="158"/>
      <c r="BC426" s="158"/>
      <c r="BD426" s="158"/>
      <c r="BE426" s="158"/>
      <c r="BF426" s="158"/>
      <c r="BG426" s="158"/>
      <c r="BH426" s="158"/>
      <c r="BI426" s="158"/>
      <c r="BJ426" s="158"/>
      <c r="BK426" s="158"/>
      <c r="BL426" s="158"/>
      <c r="BM426" s="158"/>
      <c r="BN426" s="158"/>
      <c r="BO426" s="158"/>
      <c r="BP426" s="158"/>
      <c r="BQ426" s="158"/>
      <c r="BR426" s="158"/>
      <c r="BS426" s="158"/>
      <c r="BT426" s="158"/>
      <c r="BU426" s="158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</row>
    <row r="427" ht="12.75" customHeight="1">
      <c r="A427" s="1"/>
      <c r="B427" s="1"/>
      <c r="C427" s="158"/>
      <c r="D427" s="158"/>
      <c r="E427" s="158"/>
      <c r="F427" s="158"/>
      <c r="G427" s="158"/>
      <c r="H427" s="158"/>
      <c r="I427" s="158"/>
      <c r="J427" s="158"/>
      <c r="K427" s="158"/>
      <c r="L427" s="158"/>
      <c r="M427" s="158"/>
      <c r="N427" s="158"/>
      <c r="O427" s="158"/>
      <c r="P427" s="158"/>
      <c r="Q427" s="158"/>
      <c r="R427" s="158"/>
      <c r="S427" s="158"/>
      <c r="T427" s="158"/>
      <c r="U427" s="158"/>
      <c r="V427" s="158"/>
      <c r="W427" s="158"/>
      <c r="X427" s="158"/>
      <c r="Y427" s="158"/>
      <c r="Z427" s="158"/>
      <c r="AA427" s="158"/>
      <c r="AB427" s="158"/>
      <c r="AC427" s="158"/>
      <c r="AD427" s="158"/>
      <c r="AE427" s="158"/>
      <c r="AF427" s="158"/>
      <c r="AG427" s="158"/>
      <c r="AH427" s="158"/>
      <c r="AI427" s="158"/>
      <c r="AJ427" s="158"/>
      <c r="AK427" s="158"/>
      <c r="AL427" s="158"/>
      <c r="AM427" s="158"/>
      <c r="AN427" s="158"/>
      <c r="AO427" s="158"/>
      <c r="AP427" s="158"/>
      <c r="AQ427" s="158"/>
      <c r="AR427" s="158"/>
      <c r="AS427" s="158"/>
      <c r="AT427" s="158"/>
      <c r="AU427" s="158"/>
      <c r="AV427" s="158"/>
      <c r="AW427" s="158"/>
      <c r="AX427" s="158"/>
      <c r="AY427" s="158"/>
      <c r="AZ427" s="158"/>
      <c r="BA427" s="158"/>
      <c r="BB427" s="158"/>
      <c r="BC427" s="158"/>
      <c r="BD427" s="158"/>
      <c r="BE427" s="158"/>
      <c r="BF427" s="158"/>
      <c r="BG427" s="158"/>
      <c r="BH427" s="158"/>
      <c r="BI427" s="158"/>
      <c r="BJ427" s="158"/>
      <c r="BK427" s="158"/>
      <c r="BL427" s="158"/>
      <c r="BM427" s="158"/>
      <c r="BN427" s="158"/>
      <c r="BO427" s="158"/>
      <c r="BP427" s="158"/>
      <c r="BQ427" s="158"/>
      <c r="BR427" s="158"/>
      <c r="BS427" s="158"/>
      <c r="BT427" s="158"/>
      <c r="BU427" s="158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</row>
    <row r="428" ht="12.75" customHeight="1">
      <c r="A428" s="1"/>
      <c r="B428" s="1"/>
      <c r="C428" s="158"/>
      <c r="D428" s="158"/>
      <c r="E428" s="158"/>
      <c r="F428" s="158"/>
      <c r="G428" s="158"/>
      <c r="H428" s="158"/>
      <c r="I428" s="158"/>
      <c r="J428" s="158"/>
      <c r="K428" s="158"/>
      <c r="L428" s="158"/>
      <c r="M428" s="158"/>
      <c r="N428" s="158"/>
      <c r="O428" s="158"/>
      <c r="P428" s="158"/>
      <c r="Q428" s="158"/>
      <c r="R428" s="158"/>
      <c r="S428" s="158"/>
      <c r="T428" s="158"/>
      <c r="U428" s="158"/>
      <c r="V428" s="158"/>
      <c r="W428" s="158"/>
      <c r="X428" s="158"/>
      <c r="Y428" s="158"/>
      <c r="Z428" s="158"/>
      <c r="AA428" s="158"/>
      <c r="AB428" s="158"/>
      <c r="AC428" s="158"/>
      <c r="AD428" s="158"/>
      <c r="AE428" s="158"/>
      <c r="AF428" s="158"/>
      <c r="AG428" s="158"/>
      <c r="AH428" s="158"/>
      <c r="AI428" s="158"/>
      <c r="AJ428" s="158"/>
      <c r="AK428" s="158"/>
      <c r="AL428" s="158"/>
      <c r="AM428" s="158"/>
      <c r="AN428" s="158"/>
      <c r="AO428" s="158"/>
      <c r="AP428" s="158"/>
      <c r="AQ428" s="158"/>
      <c r="AR428" s="158"/>
      <c r="AS428" s="158"/>
      <c r="AT428" s="158"/>
      <c r="AU428" s="158"/>
      <c r="AV428" s="158"/>
      <c r="AW428" s="158"/>
      <c r="AX428" s="158"/>
      <c r="AY428" s="158"/>
      <c r="AZ428" s="158"/>
      <c r="BA428" s="158"/>
      <c r="BB428" s="158"/>
      <c r="BC428" s="158"/>
      <c r="BD428" s="158"/>
      <c r="BE428" s="158"/>
      <c r="BF428" s="158"/>
      <c r="BG428" s="158"/>
      <c r="BH428" s="158"/>
      <c r="BI428" s="158"/>
      <c r="BJ428" s="158"/>
      <c r="BK428" s="158"/>
      <c r="BL428" s="158"/>
      <c r="BM428" s="158"/>
      <c r="BN428" s="158"/>
      <c r="BO428" s="158"/>
      <c r="BP428" s="158"/>
      <c r="BQ428" s="158"/>
      <c r="BR428" s="158"/>
      <c r="BS428" s="158"/>
      <c r="BT428" s="158"/>
      <c r="BU428" s="158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</row>
    <row r="429" ht="12.75" customHeight="1">
      <c r="A429" s="1"/>
      <c r="B429" s="1"/>
      <c r="C429" s="158"/>
      <c r="D429" s="158"/>
      <c r="E429" s="158"/>
      <c r="F429" s="158"/>
      <c r="G429" s="158"/>
      <c r="H429" s="158"/>
      <c r="I429" s="158"/>
      <c r="J429" s="158"/>
      <c r="K429" s="158"/>
      <c r="L429" s="158"/>
      <c r="M429" s="158"/>
      <c r="N429" s="158"/>
      <c r="O429" s="158"/>
      <c r="P429" s="158"/>
      <c r="Q429" s="158"/>
      <c r="R429" s="158"/>
      <c r="S429" s="158"/>
      <c r="T429" s="158"/>
      <c r="U429" s="158"/>
      <c r="V429" s="158"/>
      <c r="W429" s="158"/>
      <c r="X429" s="158"/>
      <c r="Y429" s="158"/>
      <c r="Z429" s="158"/>
      <c r="AA429" s="158"/>
      <c r="AB429" s="158"/>
      <c r="AC429" s="158"/>
      <c r="AD429" s="158"/>
      <c r="AE429" s="158"/>
      <c r="AF429" s="158"/>
      <c r="AG429" s="158"/>
      <c r="AH429" s="158"/>
      <c r="AI429" s="158"/>
      <c r="AJ429" s="158"/>
      <c r="AK429" s="158"/>
      <c r="AL429" s="158"/>
      <c r="AM429" s="158"/>
      <c r="AN429" s="158"/>
      <c r="AO429" s="158"/>
      <c r="AP429" s="158"/>
      <c r="AQ429" s="158"/>
      <c r="AR429" s="158"/>
      <c r="AS429" s="158"/>
      <c r="AT429" s="158"/>
      <c r="AU429" s="158"/>
      <c r="AV429" s="158"/>
      <c r="AW429" s="158"/>
      <c r="AX429" s="158"/>
      <c r="AY429" s="158"/>
      <c r="AZ429" s="158"/>
      <c r="BA429" s="158"/>
      <c r="BB429" s="158"/>
      <c r="BC429" s="158"/>
      <c r="BD429" s="158"/>
      <c r="BE429" s="158"/>
      <c r="BF429" s="158"/>
      <c r="BG429" s="158"/>
      <c r="BH429" s="158"/>
      <c r="BI429" s="158"/>
      <c r="BJ429" s="158"/>
      <c r="BK429" s="158"/>
      <c r="BL429" s="158"/>
      <c r="BM429" s="158"/>
      <c r="BN429" s="158"/>
      <c r="BO429" s="158"/>
      <c r="BP429" s="158"/>
      <c r="BQ429" s="158"/>
      <c r="BR429" s="158"/>
      <c r="BS429" s="158"/>
      <c r="BT429" s="158"/>
      <c r="BU429" s="158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</row>
    <row r="430" ht="12.75" customHeight="1">
      <c r="A430" s="1"/>
      <c r="B430" s="1"/>
      <c r="C430" s="158"/>
      <c r="D430" s="158"/>
      <c r="E430" s="158"/>
      <c r="F430" s="158"/>
      <c r="G430" s="158"/>
      <c r="H430" s="158"/>
      <c r="I430" s="158"/>
      <c r="J430" s="158"/>
      <c r="K430" s="158"/>
      <c r="L430" s="158"/>
      <c r="M430" s="158"/>
      <c r="N430" s="158"/>
      <c r="O430" s="158"/>
      <c r="P430" s="158"/>
      <c r="Q430" s="158"/>
      <c r="R430" s="158"/>
      <c r="S430" s="158"/>
      <c r="T430" s="158"/>
      <c r="U430" s="158"/>
      <c r="V430" s="158"/>
      <c r="W430" s="158"/>
      <c r="X430" s="158"/>
      <c r="Y430" s="158"/>
      <c r="Z430" s="158"/>
      <c r="AA430" s="158"/>
      <c r="AB430" s="158"/>
      <c r="AC430" s="158"/>
      <c r="AD430" s="158"/>
      <c r="AE430" s="158"/>
      <c r="AF430" s="158"/>
      <c r="AG430" s="158"/>
      <c r="AH430" s="158"/>
      <c r="AI430" s="158"/>
      <c r="AJ430" s="158"/>
      <c r="AK430" s="158"/>
      <c r="AL430" s="158"/>
      <c r="AM430" s="158"/>
      <c r="AN430" s="158"/>
      <c r="AO430" s="158"/>
      <c r="AP430" s="158"/>
      <c r="AQ430" s="158"/>
      <c r="AR430" s="158"/>
      <c r="AS430" s="158"/>
      <c r="AT430" s="158"/>
      <c r="AU430" s="158"/>
      <c r="AV430" s="158"/>
      <c r="AW430" s="158"/>
      <c r="AX430" s="158"/>
      <c r="AY430" s="158"/>
      <c r="AZ430" s="158"/>
      <c r="BA430" s="158"/>
      <c r="BB430" s="158"/>
      <c r="BC430" s="158"/>
      <c r="BD430" s="158"/>
      <c r="BE430" s="158"/>
      <c r="BF430" s="158"/>
      <c r="BG430" s="158"/>
      <c r="BH430" s="158"/>
      <c r="BI430" s="158"/>
      <c r="BJ430" s="158"/>
      <c r="BK430" s="158"/>
      <c r="BL430" s="158"/>
      <c r="BM430" s="158"/>
      <c r="BN430" s="158"/>
      <c r="BO430" s="158"/>
      <c r="BP430" s="158"/>
      <c r="BQ430" s="158"/>
      <c r="BR430" s="158"/>
      <c r="BS430" s="158"/>
      <c r="BT430" s="158"/>
      <c r="BU430" s="158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</row>
    <row r="431" ht="12.75" customHeight="1">
      <c r="A431" s="1"/>
      <c r="B431" s="1"/>
      <c r="C431" s="158"/>
      <c r="D431" s="158"/>
      <c r="E431" s="158"/>
      <c r="F431" s="158"/>
      <c r="G431" s="158"/>
      <c r="H431" s="158"/>
      <c r="I431" s="158"/>
      <c r="J431" s="158"/>
      <c r="K431" s="158"/>
      <c r="L431" s="158"/>
      <c r="M431" s="158"/>
      <c r="N431" s="158"/>
      <c r="O431" s="158"/>
      <c r="P431" s="158"/>
      <c r="Q431" s="158"/>
      <c r="R431" s="158"/>
      <c r="S431" s="158"/>
      <c r="T431" s="158"/>
      <c r="U431" s="158"/>
      <c r="V431" s="158"/>
      <c r="W431" s="158"/>
      <c r="X431" s="158"/>
      <c r="Y431" s="158"/>
      <c r="Z431" s="158"/>
      <c r="AA431" s="158"/>
      <c r="AB431" s="158"/>
      <c r="AC431" s="158"/>
      <c r="AD431" s="158"/>
      <c r="AE431" s="158"/>
      <c r="AF431" s="158"/>
      <c r="AG431" s="158"/>
      <c r="AH431" s="158"/>
      <c r="AI431" s="158"/>
      <c r="AJ431" s="158"/>
      <c r="AK431" s="158"/>
      <c r="AL431" s="158"/>
      <c r="AM431" s="158"/>
      <c r="AN431" s="158"/>
      <c r="AO431" s="158"/>
      <c r="AP431" s="158"/>
      <c r="AQ431" s="158"/>
      <c r="AR431" s="158"/>
      <c r="AS431" s="158"/>
      <c r="AT431" s="158"/>
      <c r="AU431" s="158"/>
      <c r="AV431" s="158"/>
      <c r="AW431" s="158"/>
      <c r="AX431" s="158"/>
      <c r="AY431" s="158"/>
      <c r="AZ431" s="158"/>
      <c r="BA431" s="158"/>
      <c r="BB431" s="158"/>
      <c r="BC431" s="158"/>
      <c r="BD431" s="158"/>
      <c r="BE431" s="158"/>
      <c r="BF431" s="158"/>
      <c r="BG431" s="158"/>
      <c r="BH431" s="158"/>
      <c r="BI431" s="158"/>
      <c r="BJ431" s="158"/>
      <c r="BK431" s="158"/>
      <c r="BL431" s="158"/>
      <c r="BM431" s="158"/>
      <c r="BN431" s="158"/>
      <c r="BO431" s="158"/>
      <c r="BP431" s="158"/>
      <c r="BQ431" s="158"/>
      <c r="BR431" s="158"/>
      <c r="BS431" s="158"/>
      <c r="BT431" s="158"/>
      <c r="BU431" s="158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</row>
    <row r="432" ht="12.75" customHeight="1">
      <c r="A432" s="1"/>
      <c r="B432" s="1"/>
      <c r="C432" s="158"/>
      <c r="D432" s="158"/>
      <c r="E432" s="158"/>
      <c r="F432" s="158"/>
      <c r="G432" s="158"/>
      <c r="H432" s="158"/>
      <c r="I432" s="158"/>
      <c r="J432" s="158"/>
      <c r="K432" s="158"/>
      <c r="L432" s="158"/>
      <c r="M432" s="158"/>
      <c r="N432" s="158"/>
      <c r="O432" s="158"/>
      <c r="P432" s="158"/>
      <c r="Q432" s="158"/>
      <c r="R432" s="158"/>
      <c r="S432" s="158"/>
      <c r="T432" s="158"/>
      <c r="U432" s="158"/>
      <c r="V432" s="158"/>
      <c r="W432" s="158"/>
      <c r="X432" s="158"/>
      <c r="Y432" s="158"/>
      <c r="Z432" s="158"/>
      <c r="AA432" s="158"/>
      <c r="AB432" s="158"/>
      <c r="AC432" s="158"/>
      <c r="AD432" s="158"/>
      <c r="AE432" s="158"/>
      <c r="AF432" s="158"/>
      <c r="AG432" s="158"/>
      <c r="AH432" s="158"/>
      <c r="AI432" s="158"/>
      <c r="AJ432" s="158"/>
      <c r="AK432" s="158"/>
      <c r="AL432" s="158"/>
      <c r="AM432" s="158"/>
      <c r="AN432" s="158"/>
      <c r="AO432" s="158"/>
      <c r="AP432" s="158"/>
      <c r="AQ432" s="158"/>
      <c r="AR432" s="158"/>
      <c r="AS432" s="158"/>
      <c r="AT432" s="158"/>
      <c r="AU432" s="158"/>
      <c r="AV432" s="158"/>
      <c r="AW432" s="158"/>
      <c r="AX432" s="158"/>
      <c r="AY432" s="158"/>
      <c r="AZ432" s="158"/>
      <c r="BA432" s="158"/>
      <c r="BB432" s="158"/>
      <c r="BC432" s="158"/>
      <c r="BD432" s="158"/>
      <c r="BE432" s="158"/>
      <c r="BF432" s="158"/>
      <c r="BG432" s="158"/>
      <c r="BH432" s="158"/>
      <c r="BI432" s="158"/>
      <c r="BJ432" s="158"/>
      <c r="BK432" s="158"/>
      <c r="BL432" s="158"/>
      <c r="BM432" s="158"/>
      <c r="BN432" s="158"/>
      <c r="BO432" s="158"/>
      <c r="BP432" s="158"/>
      <c r="BQ432" s="158"/>
      <c r="BR432" s="158"/>
      <c r="BS432" s="158"/>
      <c r="BT432" s="158"/>
      <c r="BU432" s="158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</row>
    <row r="433" ht="12.75" customHeight="1">
      <c r="A433" s="1"/>
      <c r="B433" s="1"/>
      <c r="C433" s="158"/>
      <c r="D433" s="158"/>
      <c r="E433" s="158"/>
      <c r="F433" s="158"/>
      <c r="G433" s="158"/>
      <c r="H433" s="158"/>
      <c r="I433" s="158"/>
      <c r="J433" s="158"/>
      <c r="K433" s="158"/>
      <c r="L433" s="158"/>
      <c r="M433" s="158"/>
      <c r="N433" s="158"/>
      <c r="O433" s="158"/>
      <c r="P433" s="158"/>
      <c r="Q433" s="158"/>
      <c r="R433" s="158"/>
      <c r="S433" s="158"/>
      <c r="T433" s="158"/>
      <c r="U433" s="158"/>
      <c r="V433" s="158"/>
      <c r="W433" s="158"/>
      <c r="X433" s="158"/>
      <c r="Y433" s="158"/>
      <c r="Z433" s="158"/>
      <c r="AA433" s="158"/>
      <c r="AB433" s="158"/>
      <c r="AC433" s="158"/>
      <c r="AD433" s="158"/>
      <c r="AE433" s="158"/>
      <c r="AF433" s="158"/>
      <c r="AG433" s="158"/>
      <c r="AH433" s="158"/>
      <c r="AI433" s="158"/>
      <c r="AJ433" s="158"/>
      <c r="AK433" s="158"/>
      <c r="AL433" s="158"/>
      <c r="AM433" s="158"/>
      <c r="AN433" s="158"/>
      <c r="AO433" s="158"/>
      <c r="AP433" s="158"/>
      <c r="AQ433" s="158"/>
      <c r="AR433" s="158"/>
      <c r="AS433" s="158"/>
      <c r="AT433" s="158"/>
      <c r="AU433" s="158"/>
      <c r="AV433" s="158"/>
      <c r="AW433" s="158"/>
      <c r="AX433" s="158"/>
      <c r="AY433" s="158"/>
      <c r="AZ433" s="158"/>
      <c r="BA433" s="158"/>
      <c r="BB433" s="158"/>
      <c r="BC433" s="158"/>
      <c r="BD433" s="158"/>
      <c r="BE433" s="158"/>
      <c r="BF433" s="158"/>
      <c r="BG433" s="158"/>
      <c r="BH433" s="158"/>
      <c r="BI433" s="158"/>
      <c r="BJ433" s="158"/>
      <c r="BK433" s="158"/>
      <c r="BL433" s="158"/>
      <c r="BM433" s="158"/>
      <c r="BN433" s="158"/>
      <c r="BO433" s="158"/>
      <c r="BP433" s="158"/>
      <c r="BQ433" s="158"/>
      <c r="BR433" s="158"/>
      <c r="BS433" s="158"/>
      <c r="BT433" s="158"/>
      <c r="BU433" s="158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</row>
    <row r="434" ht="12.75" customHeight="1">
      <c r="A434" s="1"/>
      <c r="B434" s="1"/>
      <c r="C434" s="158"/>
      <c r="D434" s="158"/>
      <c r="E434" s="158"/>
      <c r="F434" s="158"/>
      <c r="G434" s="158"/>
      <c r="H434" s="158"/>
      <c r="I434" s="158"/>
      <c r="J434" s="158"/>
      <c r="K434" s="158"/>
      <c r="L434" s="158"/>
      <c r="M434" s="158"/>
      <c r="N434" s="158"/>
      <c r="O434" s="158"/>
      <c r="P434" s="158"/>
      <c r="Q434" s="158"/>
      <c r="R434" s="158"/>
      <c r="S434" s="158"/>
      <c r="T434" s="158"/>
      <c r="U434" s="158"/>
      <c r="V434" s="158"/>
      <c r="W434" s="158"/>
      <c r="X434" s="158"/>
      <c r="Y434" s="158"/>
      <c r="Z434" s="158"/>
      <c r="AA434" s="158"/>
      <c r="AB434" s="158"/>
      <c r="AC434" s="158"/>
      <c r="AD434" s="158"/>
      <c r="AE434" s="158"/>
      <c r="AF434" s="158"/>
      <c r="AG434" s="158"/>
      <c r="AH434" s="158"/>
      <c r="AI434" s="158"/>
      <c r="AJ434" s="158"/>
      <c r="AK434" s="158"/>
      <c r="AL434" s="158"/>
      <c r="AM434" s="158"/>
      <c r="AN434" s="158"/>
      <c r="AO434" s="158"/>
      <c r="AP434" s="158"/>
      <c r="AQ434" s="158"/>
      <c r="AR434" s="158"/>
      <c r="AS434" s="158"/>
      <c r="AT434" s="158"/>
      <c r="AU434" s="158"/>
      <c r="AV434" s="158"/>
      <c r="AW434" s="158"/>
      <c r="AX434" s="158"/>
      <c r="AY434" s="158"/>
      <c r="AZ434" s="158"/>
      <c r="BA434" s="158"/>
      <c r="BB434" s="158"/>
      <c r="BC434" s="158"/>
      <c r="BD434" s="158"/>
      <c r="BE434" s="158"/>
      <c r="BF434" s="158"/>
      <c r="BG434" s="158"/>
      <c r="BH434" s="158"/>
      <c r="BI434" s="158"/>
      <c r="BJ434" s="158"/>
      <c r="BK434" s="158"/>
      <c r="BL434" s="158"/>
      <c r="BM434" s="158"/>
      <c r="BN434" s="158"/>
      <c r="BO434" s="158"/>
      <c r="BP434" s="158"/>
      <c r="BQ434" s="158"/>
      <c r="BR434" s="158"/>
      <c r="BS434" s="158"/>
      <c r="BT434" s="158"/>
      <c r="BU434" s="158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</row>
    <row r="435" ht="12.75" customHeight="1">
      <c r="A435" s="1"/>
      <c r="B435" s="1"/>
      <c r="C435" s="158"/>
      <c r="D435" s="158"/>
      <c r="E435" s="158"/>
      <c r="F435" s="158"/>
      <c r="G435" s="158"/>
      <c r="H435" s="158"/>
      <c r="I435" s="158"/>
      <c r="J435" s="158"/>
      <c r="K435" s="158"/>
      <c r="L435" s="158"/>
      <c r="M435" s="158"/>
      <c r="N435" s="158"/>
      <c r="O435" s="158"/>
      <c r="P435" s="158"/>
      <c r="Q435" s="158"/>
      <c r="R435" s="158"/>
      <c r="S435" s="158"/>
      <c r="T435" s="158"/>
      <c r="U435" s="158"/>
      <c r="V435" s="158"/>
      <c r="W435" s="158"/>
      <c r="X435" s="158"/>
      <c r="Y435" s="158"/>
      <c r="Z435" s="158"/>
      <c r="AA435" s="158"/>
      <c r="AB435" s="158"/>
      <c r="AC435" s="158"/>
      <c r="AD435" s="158"/>
      <c r="AE435" s="158"/>
      <c r="AF435" s="158"/>
      <c r="AG435" s="158"/>
      <c r="AH435" s="158"/>
      <c r="AI435" s="158"/>
      <c r="AJ435" s="158"/>
      <c r="AK435" s="158"/>
      <c r="AL435" s="158"/>
      <c r="AM435" s="158"/>
      <c r="AN435" s="158"/>
      <c r="AO435" s="158"/>
      <c r="AP435" s="158"/>
      <c r="AQ435" s="158"/>
      <c r="AR435" s="158"/>
      <c r="AS435" s="158"/>
      <c r="AT435" s="158"/>
      <c r="AU435" s="158"/>
      <c r="AV435" s="158"/>
      <c r="AW435" s="158"/>
      <c r="AX435" s="158"/>
      <c r="AY435" s="158"/>
      <c r="AZ435" s="158"/>
      <c r="BA435" s="158"/>
      <c r="BB435" s="158"/>
      <c r="BC435" s="158"/>
      <c r="BD435" s="158"/>
      <c r="BE435" s="158"/>
      <c r="BF435" s="158"/>
      <c r="BG435" s="158"/>
      <c r="BH435" s="158"/>
      <c r="BI435" s="158"/>
      <c r="BJ435" s="158"/>
      <c r="BK435" s="158"/>
      <c r="BL435" s="158"/>
      <c r="BM435" s="158"/>
      <c r="BN435" s="158"/>
      <c r="BO435" s="158"/>
      <c r="BP435" s="158"/>
      <c r="BQ435" s="158"/>
      <c r="BR435" s="158"/>
      <c r="BS435" s="158"/>
      <c r="BT435" s="158"/>
      <c r="BU435" s="158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</row>
    <row r="436" ht="12.75" customHeight="1">
      <c r="A436" s="1"/>
      <c r="B436" s="1"/>
      <c r="C436" s="158"/>
      <c r="D436" s="158"/>
      <c r="E436" s="158"/>
      <c r="F436" s="158"/>
      <c r="G436" s="158"/>
      <c r="H436" s="158"/>
      <c r="I436" s="158"/>
      <c r="J436" s="158"/>
      <c r="K436" s="158"/>
      <c r="L436" s="158"/>
      <c r="M436" s="158"/>
      <c r="N436" s="158"/>
      <c r="O436" s="158"/>
      <c r="P436" s="158"/>
      <c r="Q436" s="158"/>
      <c r="R436" s="158"/>
      <c r="S436" s="158"/>
      <c r="T436" s="158"/>
      <c r="U436" s="158"/>
      <c r="V436" s="158"/>
      <c r="W436" s="158"/>
      <c r="X436" s="158"/>
      <c r="Y436" s="158"/>
      <c r="Z436" s="158"/>
      <c r="AA436" s="158"/>
      <c r="AB436" s="158"/>
      <c r="AC436" s="158"/>
      <c r="AD436" s="158"/>
      <c r="AE436" s="158"/>
      <c r="AF436" s="158"/>
      <c r="AG436" s="158"/>
      <c r="AH436" s="158"/>
      <c r="AI436" s="158"/>
      <c r="AJ436" s="158"/>
      <c r="AK436" s="158"/>
      <c r="AL436" s="158"/>
      <c r="AM436" s="158"/>
      <c r="AN436" s="158"/>
      <c r="AO436" s="158"/>
      <c r="AP436" s="158"/>
      <c r="AQ436" s="158"/>
      <c r="AR436" s="158"/>
      <c r="AS436" s="158"/>
      <c r="AT436" s="158"/>
      <c r="AU436" s="158"/>
      <c r="AV436" s="158"/>
      <c r="AW436" s="158"/>
      <c r="AX436" s="158"/>
      <c r="AY436" s="158"/>
      <c r="AZ436" s="158"/>
      <c r="BA436" s="158"/>
      <c r="BB436" s="158"/>
      <c r="BC436" s="158"/>
      <c r="BD436" s="158"/>
      <c r="BE436" s="158"/>
      <c r="BF436" s="158"/>
      <c r="BG436" s="158"/>
      <c r="BH436" s="158"/>
      <c r="BI436" s="158"/>
      <c r="BJ436" s="158"/>
      <c r="BK436" s="158"/>
      <c r="BL436" s="158"/>
      <c r="BM436" s="158"/>
      <c r="BN436" s="158"/>
      <c r="BO436" s="158"/>
      <c r="BP436" s="158"/>
      <c r="BQ436" s="158"/>
      <c r="BR436" s="158"/>
      <c r="BS436" s="158"/>
      <c r="BT436" s="158"/>
      <c r="BU436" s="158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</row>
    <row r="437" ht="12.75" customHeight="1">
      <c r="A437" s="1"/>
      <c r="B437" s="1"/>
      <c r="C437" s="158"/>
      <c r="D437" s="158"/>
      <c r="E437" s="158"/>
      <c r="F437" s="158"/>
      <c r="G437" s="158"/>
      <c r="H437" s="158"/>
      <c r="I437" s="158"/>
      <c r="J437" s="158"/>
      <c r="K437" s="158"/>
      <c r="L437" s="158"/>
      <c r="M437" s="158"/>
      <c r="N437" s="158"/>
      <c r="O437" s="158"/>
      <c r="P437" s="158"/>
      <c r="Q437" s="158"/>
      <c r="R437" s="158"/>
      <c r="S437" s="158"/>
      <c r="T437" s="158"/>
      <c r="U437" s="158"/>
      <c r="V437" s="158"/>
      <c r="W437" s="158"/>
      <c r="X437" s="158"/>
      <c r="Y437" s="158"/>
      <c r="Z437" s="158"/>
      <c r="AA437" s="158"/>
      <c r="AB437" s="158"/>
      <c r="AC437" s="158"/>
      <c r="AD437" s="158"/>
      <c r="AE437" s="158"/>
      <c r="AF437" s="158"/>
      <c r="AG437" s="158"/>
      <c r="AH437" s="158"/>
      <c r="AI437" s="158"/>
      <c r="AJ437" s="158"/>
      <c r="AK437" s="158"/>
      <c r="AL437" s="158"/>
      <c r="AM437" s="158"/>
      <c r="AN437" s="158"/>
      <c r="AO437" s="158"/>
      <c r="AP437" s="158"/>
      <c r="AQ437" s="158"/>
      <c r="AR437" s="158"/>
      <c r="AS437" s="158"/>
      <c r="AT437" s="158"/>
      <c r="AU437" s="158"/>
      <c r="AV437" s="158"/>
      <c r="AW437" s="158"/>
      <c r="AX437" s="158"/>
      <c r="AY437" s="158"/>
      <c r="AZ437" s="158"/>
      <c r="BA437" s="158"/>
      <c r="BB437" s="158"/>
      <c r="BC437" s="158"/>
      <c r="BD437" s="158"/>
      <c r="BE437" s="158"/>
      <c r="BF437" s="158"/>
      <c r="BG437" s="158"/>
      <c r="BH437" s="158"/>
      <c r="BI437" s="158"/>
      <c r="BJ437" s="158"/>
      <c r="BK437" s="158"/>
      <c r="BL437" s="158"/>
      <c r="BM437" s="158"/>
      <c r="BN437" s="158"/>
      <c r="BO437" s="158"/>
      <c r="BP437" s="158"/>
      <c r="BQ437" s="158"/>
      <c r="BR437" s="158"/>
      <c r="BS437" s="158"/>
      <c r="BT437" s="158"/>
      <c r="BU437" s="158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</row>
    <row r="438" ht="12.75" customHeight="1">
      <c r="A438" s="1"/>
      <c r="B438" s="1"/>
      <c r="C438" s="158"/>
      <c r="D438" s="158"/>
      <c r="E438" s="158"/>
      <c r="F438" s="158"/>
      <c r="G438" s="158"/>
      <c r="H438" s="158"/>
      <c r="I438" s="158"/>
      <c r="J438" s="158"/>
      <c r="K438" s="158"/>
      <c r="L438" s="158"/>
      <c r="M438" s="158"/>
      <c r="N438" s="158"/>
      <c r="O438" s="158"/>
      <c r="P438" s="158"/>
      <c r="Q438" s="158"/>
      <c r="R438" s="158"/>
      <c r="S438" s="158"/>
      <c r="T438" s="158"/>
      <c r="U438" s="158"/>
      <c r="V438" s="158"/>
      <c r="W438" s="158"/>
      <c r="X438" s="158"/>
      <c r="Y438" s="158"/>
      <c r="Z438" s="158"/>
      <c r="AA438" s="158"/>
      <c r="AB438" s="158"/>
      <c r="AC438" s="158"/>
      <c r="AD438" s="158"/>
      <c r="AE438" s="158"/>
      <c r="AF438" s="158"/>
      <c r="AG438" s="158"/>
      <c r="AH438" s="158"/>
      <c r="AI438" s="158"/>
      <c r="AJ438" s="158"/>
      <c r="AK438" s="158"/>
      <c r="AL438" s="158"/>
      <c r="AM438" s="158"/>
      <c r="AN438" s="158"/>
      <c r="AO438" s="158"/>
      <c r="AP438" s="158"/>
      <c r="AQ438" s="158"/>
      <c r="AR438" s="158"/>
      <c r="AS438" s="158"/>
      <c r="AT438" s="158"/>
      <c r="AU438" s="158"/>
      <c r="AV438" s="158"/>
      <c r="AW438" s="158"/>
      <c r="AX438" s="158"/>
      <c r="AY438" s="158"/>
      <c r="AZ438" s="158"/>
      <c r="BA438" s="158"/>
      <c r="BB438" s="158"/>
      <c r="BC438" s="158"/>
      <c r="BD438" s="158"/>
      <c r="BE438" s="158"/>
      <c r="BF438" s="158"/>
      <c r="BG438" s="158"/>
      <c r="BH438" s="158"/>
      <c r="BI438" s="158"/>
      <c r="BJ438" s="158"/>
      <c r="BK438" s="158"/>
      <c r="BL438" s="158"/>
      <c r="BM438" s="158"/>
      <c r="BN438" s="158"/>
      <c r="BO438" s="158"/>
      <c r="BP438" s="158"/>
      <c r="BQ438" s="158"/>
      <c r="BR438" s="158"/>
      <c r="BS438" s="158"/>
      <c r="BT438" s="158"/>
      <c r="BU438" s="158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</row>
    <row r="439" ht="12.75" customHeight="1">
      <c r="A439" s="1"/>
      <c r="B439" s="1"/>
      <c r="C439" s="158"/>
      <c r="D439" s="158"/>
      <c r="E439" s="158"/>
      <c r="F439" s="158"/>
      <c r="G439" s="158"/>
      <c r="H439" s="158"/>
      <c r="I439" s="158"/>
      <c r="J439" s="158"/>
      <c r="K439" s="158"/>
      <c r="L439" s="158"/>
      <c r="M439" s="158"/>
      <c r="N439" s="158"/>
      <c r="O439" s="158"/>
      <c r="P439" s="158"/>
      <c r="Q439" s="158"/>
      <c r="R439" s="158"/>
      <c r="S439" s="158"/>
      <c r="T439" s="158"/>
      <c r="U439" s="158"/>
      <c r="V439" s="158"/>
      <c r="W439" s="158"/>
      <c r="X439" s="158"/>
      <c r="Y439" s="158"/>
      <c r="Z439" s="158"/>
      <c r="AA439" s="158"/>
      <c r="AB439" s="158"/>
      <c r="AC439" s="158"/>
      <c r="AD439" s="158"/>
      <c r="AE439" s="158"/>
      <c r="AF439" s="158"/>
      <c r="AG439" s="158"/>
      <c r="AH439" s="158"/>
      <c r="AI439" s="158"/>
      <c r="AJ439" s="158"/>
      <c r="AK439" s="158"/>
      <c r="AL439" s="158"/>
      <c r="AM439" s="158"/>
      <c r="AN439" s="158"/>
      <c r="AO439" s="158"/>
      <c r="AP439" s="158"/>
      <c r="AQ439" s="158"/>
      <c r="AR439" s="158"/>
      <c r="AS439" s="158"/>
      <c r="AT439" s="158"/>
      <c r="AU439" s="158"/>
      <c r="AV439" s="158"/>
      <c r="AW439" s="158"/>
      <c r="AX439" s="158"/>
      <c r="AY439" s="158"/>
      <c r="AZ439" s="158"/>
      <c r="BA439" s="158"/>
      <c r="BB439" s="158"/>
      <c r="BC439" s="158"/>
      <c r="BD439" s="158"/>
      <c r="BE439" s="158"/>
      <c r="BF439" s="158"/>
      <c r="BG439" s="158"/>
      <c r="BH439" s="158"/>
      <c r="BI439" s="158"/>
      <c r="BJ439" s="158"/>
      <c r="BK439" s="158"/>
      <c r="BL439" s="158"/>
      <c r="BM439" s="158"/>
      <c r="BN439" s="158"/>
      <c r="BO439" s="158"/>
      <c r="BP439" s="158"/>
      <c r="BQ439" s="158"/>
      <c r="BR439" s="158"/>
      <c r="BS439" s="158"/>
      <c r="BT439" s="158"/>
      <c r="BU439" s="158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</row>
    <row r="440" ht="12.75" customHeight="1">
      <c r="A440" s="1"/>
      <c r="B440" s="1"/>
      <c r="C440" s="158"/>
      <c r="D440" s="158"/>
      <c r="E440" s="158"/>
      <c r="F440" s="158"/>
      <c r="G440" s="158"/>
      <c r="H440" s="158"/>
      <c r="I440" s="158"/>
      <c r="J440" s="158"/>
      <c r="K440" s="158"/>
      <c r="L440" s="158"/>
      <c r="M440" s="158"/>
      <c r="N440" s="158"/>
      <c r="O440" s="158"/>
      <c r="P440" s="158"/>
      <c r="Q440" s="158"/>
      <c r="R440" s="158"/>
      <c r="S440" s="158"/>
      <c r="T440" s="158"/>
      <c r="U440" s="158"/>
      <c r="V440" s="158"/>
      <c r="W440" s="158"/>
      <c r="X440" s="158"/>
      <c r="Y440" s="158"/>
      <c r="Z440" s="158"/>
      <c r="AA440" s="158"/>
      <c r="AB440" s="158"/>
      <c r="AC440" s="158"/>
      <c r="AD440" s="158"/>
      <c r="AE440" s="158"/>
      <c r="AF440" s="158"/>
      <c r="AG440" s="158"/>
      <c r="AH440" s="158"/>
      <c r="AI440" s="158"/>
      <c r="AJ440" s="158"/>
      <c r="AK440" s="158"/>
      <c r="AL440" s="158"/>
      <c r="AM440" s="158"/>
      <c r="AN440" s="158"/>
      <c r="AO440" s="158"/>
      <c r="AP440" s="158"/>
      <c r="AQ440" s="158"/>
      <c r="AR440" s="158"/>
      <c r="AS440" s="158"/>
      <c r="AT440" s="158"/>
      <c r="AU440" s="158"/>
      <c r="AV440" s="158"/>
      <c r="AW440" s="158"/>
      <c r="AX440" s="158"/>
      <c r="AY440" s="158"/>
      <c r="AZ440" s="158"/>
      <c r="BA440" s="158"/>
      <c r="BB440" s="158"/>
      <c r="BC440" s="158"/>
      <c r="BD440" s="158"/>
      <c r="BE440" s="158"/>
      <c r="BF440" s="158"/>
      <c r="BG440" s="158"/>
      <c r="BH440" s="158"/>
      <c r="BI440" s="158"/>
      <c r="BJ440" s="158"/>
      <c r="BK440" s="158"/>
      <c r="BL440" s="158"/>
      <c r="BM440" s="158"/>
      <c r="BN440" s="158"/>
      <c r="BO440" s="158"/>
      <c r="BP440" s="158"/>
      <c r="BQ440" s="158"/>
      <c r="BR440" s="158"/>
      <c r="BS440" s="158"/>
      <c r="BT440" s="158"/>
      <c r="BU440" s="158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</row>
    <row r="441" ht="12.75" customHeight="1">
      <c r="A441" s="1"/>
      <c r="B441" s="1"/>
      <c r="C441" s="158"/>
      <c r="D441" s="158"/>
      <c r="E441" s="158"/>
      <c r="F441" s="158"/>
      <c r="G441" s="158"/>
      <c r="H441" s="158"/>
      <c r="I441" s="158"/>
      <c r="J441" s="158"/>
      <c r="K441" s="158"/>
      <c r="L441" s="158"/>
      <c r="M441" s="158"/>
      <c r="N441" s="158"/>
      <c r="O441" s="158"/>
      <c r="P441" s="158"/>
      <c r="Q441" s="158"/>
      <c r="R441" s="158"/>
      <c r="S441" s="158"/>
      <c r="T441" s="158"/>
      <c r="U441" s="158"/>
      <c r="V441" s="158"/>
      <c r="W441" s="158"/>
      <c r="X441" s="158"/>
      <c r="Y441" s="158"/>
      <c r="Z441" s="158"/>
      <c r="AA441" s="158"/>
      <c r="AB441" s="158"/>
      <c r="AC441" s="158"/>
      <c r="AD441" s="158"/>
      <c r="AE441" s="158"/>
      <c r="AF441" s="158"/>
      <c r="AG441" s="158"/>
      <c r="AH441" s="158"/>
      <c r="AI441" s="158"/>
      <c r="AJ441" s="158"/>
      <c r="AK441" s="158"/>
      <c r="AL441" s="158"/>
      <c r="AM441" s="158"/>
      <c r="AN441" s="158"/>
      <c r="AO441" s="158"/>
      <c r="AP441" s="158"/>
      <c r="AQ441" s="158"/>
      <c r="AR441" s="158"/>
      <c r="AS441" s="158"/>
      <c r="AT441" s="158"/>
      <c r="AU441" s="158"/>
      <c r="AV441" s="158"/>
      <c r="AW441" s="158"/>
      <c r="AX441" s="158"/>
      <c r="AY441" s="158"/>
      <c r="AZ441" s="158"/>
      <c r="BA441" s="158"/>
      <c r="BB441" s="158"/>
      <c r="BC441" s="158"/>
      <c r="BD441" s="158"/>
      <c r="BE441" s="158"/>
      <c r="BF441" s="158"/>
      <c r="BG441" s="158"/>
      <c r="BH441" s="158"/>
      <c r="BI441" s="158"/>
      <c r="BJ441" s="158"/>
      <c r="BK441" s="158"/>
      <c r="BL441" s="158"/>
      <c r="BM441" s="158"/>
      <c r="BN441" s="158"/>
      <c r="BO441" s="158"/>
      <c r="BP441" s="158"/>
      <c r="BQ441" s="158"/>
      <c r="BR441" s="158"/>
      <c r="BS441" s="158"/>
      <c r="BT441" s="158"/>
      <c r="BU441" s="158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</row>
    <row r="442" ht="12.75" customHeight="1">
      <c r="A442" s="1"/>
      <c r="B442" s="1"/>
      <c r="C442" s="158"/>
      <c r="D442" s="158"/>
      <c r="E442" s="158"/>
      <c r="F442" s="158"/>
      <c r="G442" s="158"/>
      <c r="H442" s="158"/>
      <c r="I442" s="158"/>
      <c r="J442" s="158"/>
      <c r="K442" s="158"/>
      <c r="L442" s="158"/>
      <c r="M442" s="158"/>
      <c r="N442" s="158"/>
      <c r="O442" s="158"/>
      <c r="P442" s="158"/>
      <c r="Q442" s="158"/>
      <c r="R442" s="158"/>
      <c r="S442" s="158"/>
      <c r="T442" s="158"/>
      <c r="U442" s="158"/>
      <c r="V442" s="158"/>
      <c r="W442" s="158"/>
      <c r="X442" s="158"/>
      <c r="Y442" s="158"/>
      <c r="Z442" s="158"/>
      <c r="AA442" s="158"/>
      <c r="AB442" s="158"/>
      <c r="AC442" s="158"/>
      <c r="AD442" s="158"/>
      <c r="AE442" s="158"/>
      <c r="AF442" s="158"/>
      <c r="AG442" s="158"/>
      <c r="AH442" s="158"/>
      <c r="AI442" s="158"/>
      <c r="AJ442" s="158"/>
      <c r="AK442" s="158"/>
      <c r="AL442" s="158"/>
      <c r="AM442" s="158"/>
      <c r="AN442" s="158"/>
      <c r="AO442" s="158"/>
      <c r="AP442" s="158"/>
      <c r="AQ442" s="158"/>
      <c r="AR442" s="158"/>
      <c r="AS442" s="158"/>
      <c r="AT442" s="158"/>
      <c r="AU442" s="158"/>
      <c r="AV442" s="158"/>
      <c r="AW442" s="158"/>
      <c r="AX442" s="158"/>
      <c r="AY442" s="158"/>
      <c r="AZ442" s="158"/>
      <c r="BA442" s="158"/>
      <c r="BB442" s="158"/>
      <c r="BC442" s="158"/>
      <c r="BD442" s="158"/>
      <c r="BE442" s="158"/>
      <c r="BF442" s="158"/>
      <c r="BG442" s="158"/>
      <c r="BH442" s="158"/>
      <c r="BI442" s="158"/>
      <c r="BJ442" s="158"/>
      <c r="BK442" s="158"/>
      <c r="BL442" s="158"/>
      <c r="BM442" s="158"/>
      <c r="BN442" s="158"/>
      <c r="BO442" s="158"/>
      <c r="BP442" s="158"/>
      <c r="BQ442" s="158"/>
      <c r="BR442" s="158"/>
      <c r="BS442" s="158"/>
      <c r="BT442" s="158"/>
      <c r="BU442" s="158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</row>
    <row r="443" ht="12.75" customHeight="1">
      <c r="A443" s="1"/>
      <c r="B443" s="1"/>
      <c r="C443" s="158"/>
      <c r="D443" s="158"/>
      <c r="E443" s="158"/>
      <c r="F443" s="158"/>
      <c r="G443" s="158"/>
      <c r="H443" s="158"/>
      <c r="I443" s="158"/>
      <c r="J443" s="158"/>
      <c r="K443" s="158"/>
      <c r="L443" s="158"/>
      <c r="M443" s="158"/>
      <c r="N443" s="158"/>
      <c r="O443" s="158"/>
      <c r="P443" s="158"/>
      <c r="Q443" s="158"/>
      <c r="R443" s="158"/>
      <c r="S443" s="158"/>
      <c r="T443" s="158"/>
      <c r="U443" s="158"/>
      <c r="V443" s="158"/>
      <c r="W443" s="158"/>
      <c r="X443" s="158"/>
      <c r="Y443" s="158"/>
      <c r="Z443" s="158"/>
      <c r="AA443" s="158"/>
      <c r="AB443" s="158"/>
      <c r="AC443" s="158"/>
      <c r="AD443" s="158"/>
      <c r="AE443" s="158"/>
      <c r="AF443" s="158"/>
      <c r="AG443" s="158"/>
      <c r="AH443" s="158"/>
      <c r="AI443" s="158"/>
      <c r="AJ443" s="158"/>
      <c r="AK443" s="158"/>
      <c r="AL443" s="158"/>
      <c r="AM443" s="158"/>
      <c r="AN443" s="158"/>
      <c r="AO443" s="158"/>
      <c r="AP443" s="158"/>
      <c r="AQ443" s="158"/>
      <c r="AR443" s="158"/>
      <c r="AS443" s="158"/>
      <c r="AT443" s="158"/>
      <c r="AU443" s="158"/>
      <c r="AV443" s="158"/>
      <c r="AW443" s="158"/>
      <c r="AX443" s="158"/>
      <c r="AY443" s="158"/>
      <c r="AZ443" s="158"/>
      <c r="BA443" s="158"/>
      <c r="BB443" s="158"/>
      <c r="BC443" s="158"/>
      <c r="BD443" s="158"/>
      <c r="BE443" s="158"/>
      <c r="BF443" s="158"/>
      <c r="BG443" s="158"/>
      <c r="BH443" s="158"/>
      <c r="BI443" s="158"/>
      <c r="BJ443" s="158"/>
      <c r="BK443" s="158"/>
      <c r="BL443" s="158"/>
      <c r="BM443" s="158"/>
      <c r="BN443" s="158"/>
      <c r="BO443" s="158"/>
      <c r="BP443" s="158"/>
      <c r="BQ443" s="158"/>
      <c r="BR443" s="158"/>
      <c r="BS443" s="158"/>
      <c r="BT443" s="158"/>
      <c r="BU443" s="158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</row>
    <row r="444" ht="12.75" customHeight="1">
      <c r="A444" s="1"/>
      <c r="B444" s="1"/>
      <c r="C444" s="158"/>
      <c r="D444" s="158"/>
      <c r="E444" s="158"/>
      <c r="F444" s="158"/>
      <c r="G444" s="158"/>
      <c r="H444" s="158"/>
      <c r="I444" s="158"/>
      <c r="J444" s="158"/>
      <c r="K444" s="158"/>
      <c r="L444" s="158"/>
      <c r="M444" s="158"/>
      <c r="N444" s="158"/>
      <c r="O444" s="158"/>
      <c r="P444" s="158"/>
      <c r="Q444" s="158"/>
      <c r="R444" s="158"/>
      <c r="S444" s="158"/>
      <c r="T444" s="158"/>
      <c r="U444" s="158"/>
      <c r="V444" s="158"/>
      <c r="W444" s="158"/>
      <c r="X444" s="158"/>
      <c r="Y444" s="158"/>
      <c r="Z444" s="158"/>
      <c r="AA444" s="158"/>
      <c r="AB444" s="158"/>
      <c r="AC444" s="158"/>
      <c r="AD444" s="158"/>
      <c r="AE444" s="158"/>
      <c r="AF444" s="158"/>
      <c r="AG444" s="158"/>
      <c r="AH444" s="158"/>
      <c r="AI444" s="158"/>
      <c r="AJ444" s="158"/>
      <c r="AK444" s="158"/>
      <c r="AL444" s="158"/>
      <c r="AM444" s="158"/>
      <c r="AN444" s="158"/>
      <c r="AO444" s="158"/>
      <c r="AP444" s="158"/>
      <c r="AQ444" s="158"/>
      <c r="AR444" s="158"/>
      <c r="AS444" s="158"/>
      <c r="AT444" s="158"/>
      <c r="AU444" s="158"/>
      <c r="AV444" s="158"/>
      <c r="AW444" s="158"/>
      <c r="AX444" s="158"/>
      <c r="AY444" s="158"/>
      <c r="AZ444" s="158"/>
      <c r="BA444" s="158"/>
      <c r="BB444" s="158"/>
      <c r="BC444" s="158"/>
      <c r="BD444" s="158"/>
      <c r="BE444" s="158"/>
      <c r="BF444" s="158"/>
      <c r="BG444" s="158"/>
      <c r="BH444" s="158"/>
      <c r="BI444" s="158"/>
      <c r="BJ444" s="158"/>
      <c r="BK444" s="158"/>
      <c r="BL444" s="158"/>
      <c r="BM444" s="158"/>
      <c r="BN444" s="158"/>
      <c r="BO444" s="158"/>
      <c r="BP444" s="158"/>
      <c r="BQ444" s="158"/>
      <c r="BR444" s="158"/>
      <c r="BS444" s="158"/>
      <c r="BT444" s="158"/>
      <c r="BU444" s="158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</row>
    <row r="445" ht="12.75" customHeight="1">
      <c r="A445" s="1"/>
      <c r="B445" s="1"/>
      <c r="C445" s="158"/>
      <c r="D445" s="158"/>
      <c r="E445" s="158"/>
      <c r="F445" s="158"/>
      <c r="G445" s="158"/>
      <c r="H445" s="158"/>
      <c r="I445" s="158"/>
      <c r="J445" s="158"/>
      <c r="K445" s="158"/>
      <c r="L445" s="158"/>
      <c r="M445" s="158"/>
      <c r="N445" s="158"/>
      <c r="O445" s="158"/>
      <c r="P445" s="158"/>
      <c r="Q445" s="158"/>
      <c r="R445" s="158"/>
      <c r="S445" s="158"/>
      <c r="T445" s="158"/>
      <c r="U445" s="158"/>
      <c r="V445" s="158"/>
      <c r="W445" s="158"/>
      <c r="X445" s="158"/>
      <c r="Y445" s="158"/>
      <c r="Z445" s="158"/>
      <c r="AA445" s="158"/>
      <c r="AB445" s="158"/>
      <c r="AC445" s="158"/>
      <c r="AD445" s="158"/>
      <c r="AE445" s="158"/>
      <c r="AF445" s="158"/>
      <c r="AG445" s="158"/>
      <c r="AH445" s="158"/>
      <c r="AI445" s="158"/>
      <c r="AJ445" s="158"/>
      <c r="AK445" s="158"/>
      <c r="AL445" s="158"/>
      <c r="AM445" s="158"/>
      <c r="AN445" s="158"/>
      <c r="AO445" s="158"/>
      <c r="AP445" s="158"/>
      <c r="AQ445" s="158"/>
      <c r="AR445" s="158"/>
      <c r="AS445" s="158"/>
      <c r="AT445" s="158"/>
      <c r="AU445" s="158"/>
      <c r="AV445" s="158"/>
      <c r="AW445" s="158"/>
      <c r="AX445" s="158"/>
      <c r="AY445" s="158"/>
      <c r="AZ445" s="158"/>
      <c r="BA445" s="158"/>
      <c r="BB445" s="158"/>
      <c r="BC445" s="158"/>
      <c r="BD445" s="158"/>
      <c r="BE445" s="158"/>
      <c r="BF445" s="158"/>
      <c r="BG445" s="158"/>
      <c r="BH445" s="158"/>
      <c r="BI445" s="158"/>
      <c r="BJ445" s="158"/>
      <c r="BK445" s="158"/>
      <c r="BL445" s="158"/>
      <c r="BM445" s="158"/>
      <c r="BN445" s="158"/>
      <c r="BO445" s="158"/>
      <c r="BP445" s="158"/>
      <c r="BQ445" s="158"/>
      <c r="BR445" s="158"/>
      <c r="BS445" s="158"/>
      <c r="BT445" s="158"/>
      <c r="BU445" s="158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</row>
    <row r="446" ht="12.75" customHeight="1">
      <c r="A446" s="1"/>
      <c r="B446" s="1"/>
      <c r="C446" s="158"/>
      <c r="D446" s="158"/>
      <c r="E446" s="158"/>
      <c r="F446" s="158"/>
      <c r="G446" s="158"/>
      <c r="H446" s="158"/>
      <c r="I446" s="158"/>
      <c r="J446" s="158"/>
      <c r="K446" s="158"/>
      <c r="L446" s="158"/>
      <c r="M446" s="158"/>
      <c r="N446" s="158"/>
      <c r="O446" s="158"/>
      <c r="P446" s="158"/>
      <c r="Q446" s="158"/>
      <c r="R446" s="158"/>
      <c r="S446" s="158"/>
      <c r="T446" s="158"/>
      <c r="U446" s="158"/>
      <c r="V446" s="158"/>
      <c r="W446" s="158"/>
      <c r="X446" s="158"/>
      <c r="Y446" s="158"/>
      <c r="Z446" s="158"/>
      <c r="AA446" s="158"/>
      <c r="AB446" s="158"/>
      <c r="AC446" s="158"/>
      <c r="AD446" s="158"/>
      <c r="AE446" s="158"/>
      <c r="AF446" s="158"/>
      <c r="AG446" s="158"/>
      <c r="AH446" s="158"/>
      <c r="AI446" s="158"/>
      <c r="AJ446" s="158"/>
      <c r="AK446" s="158"/>
      <c r="AL446" s="158"/>
      <c r="AM446" s="158"/>
      <c r="AN446" s="158"/>
      <c r="AO446" s="158"/>
      <c r="AP446" s="158"/>
      <c r="AQ446" s="158"/>
      <c r="AR446" s="158"/>
      <c r="AS446" s="158"/>
      <c r="AT446" s="158"/>
      <c r="AU446" s="158"/>
      <c r="AV446" s="158"/>
      <c r="AW446" s="158"/>
      <c r="AX446" s="158"/>
      <c r="AY446" s="158"/>
      <c r="AZ446" s="158"/>
      <c r="BA446" s="158"/>
      <c r="BB446" s="158"/>
      <c r="BC446" s="158"/>
      <c r="BD446" s="158"/>
      <c r="BE446" s="158"/>
      <c r="BF446" s="158"/>
      <c r="BG446" s="158"/>
      <c r="BH446" s="158"/>
      <c r="BI446" s="158"/>
      <c r="BJ446" s="158"/>
      <c r="BK446" s="158"/>
      <c r="BL446" s="158"/>
      <c r="BM446" s="158"/>
      <c r="BN446" s="158"/>
      <c r="BO446" s="158"/>
      <c r="BP446" s="158"/>
      <c r="BQ446" s="158"/>
      <c r="BR446" s="158"/>
      <c r="BS446" s="158"/>
      <c r="BT446" s="158"/>
      <c r="BU446" s="158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</row>
    <row r="447" ht="12.75" customHeight="1">
      <c r="A447" s="1"/>
      <c r="B447" s="1"/>
      <c r="C447" s="158"/>
      <c r="D447" s="158"/>
      <c r="E447" s="158"/>
      <c r="F447" s="158"/>
      <c r="G447" s="158"/>
      <c r="H447" s="158"/>
      <c r="I447" s="158"/>
      <c r="J447" s="158"/>
      <c r="K447" s="158"/>
      <c r="L447" s="158"/>
      <c r="M447" s="158"/>
      <c r="N447" s="158"/>
      <c r="O447" s="158"/>
      <c r="P447" s="158"/>
      <c r="Q447" s="158"/>
      <c r="R447" s="158"/>
      <c r="S447" s="158"/>
      <c r="T447" s="158"/>
      <c r="U447" s="158"/>
      <c r="V447" s="158"/>
      <c r="W447" s="158"/>
      <c r="X447" s="158"/>
      <c r="Y447" s="158"/>
      <c r="Z447" s="158"/>
      <c r="AA447" s="158"/>
      <c r="AB447" s="158"/>
      <c r="AC447" s="158"/>
      <c r="AD447" s="158"/>
      <c r="AE447" s="158"/>
      <c r="AF447" s="158"/>
      <c r="AG447" s="158"/>
      <c r="AH447" s="158"/>
      <c r="AI447" s="158"/>
      <c r="AJ447" s="158"/>
      <c r="AK447" s="158"/>
      <c r="AL447" s="158"/>
      <c r="AM447" s="158"/>
      <c r="AN447" s="158"/>
      <c r="AO447" s="158"/>
      <c r="AP447" s="158"/>
      <c r="AQ447" s="158"/>
      <c r="AR447" s="158"/>
      <c r="AS447" s="158"/>
      <c r="AT447" s="158"/>
      <c r="AU447" s="158"/>
      <c r="AV447" s="158"/>
      <c r="AW447" s="158"/>
      <c r="AX447" s="158"/>
      <c r="AY447" s="158"/>
      <c r="AZ447" s="158"/>
      <c r="BA447" s="158"/>
      <c r="BB447" s="158"/>
      <c r="BC447" s="158"/>
      <c r="BD447" s="158"/>
      <c r="BE447" s="158"/>
      <c r="BF447" s="158"/>
      <c r="BG447" s="158"/>
      <c r="BH447" s="158"/>
      <c r="BI447" s="158"/>
      <c r="BJ447" s="158"/>
      <c r="BK447" s="158"/>
      <c r="BL447" s="158"/>
      <c r="BM447" s="158"/>
      <c r="BN447" s="158"/>
      <c r="BO447" s="158"/>
      <c r="BP447" s="158"/>
      <c r="BQ447" s="158"/>
      <c r="BR447" s="158"/>
      <c r="BS447" s="158"/>
      <c r="BT447" s="158"/>
      <c r="BU447" s="158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</row>
    <row r="448" ht="12.75" customHeight="1">
      <c r="A448" s="1"/>
      <c r="B448" s="1"/>
      <c r="C448" s="158"/>
      <c r="D448" s="158"/>
      <c r="E448" s="158"/>
      <c r="F448" s="158"/>
      <c r="G448" s="158"/>
      <c r="H448" s="158"/>
      <c r="I448" s="158"/>
      <c r="J448" s="158"/>
      <c r="K448" s="158"/>
      <c r="L448" s="158"/>
      <c r="M448" s="158"/>
      <c r="N448" s="158"/>
      <c r="O448" s="158"/>
      <c r="P448" s="158"/>
      <c r="Q448" s="158"/>
      <c r="R448" s="158"/>
      <c r="S448" s="158"/>
      <c r="T448" s="158"/>
      <c r="U448" s="158"/>
      <c r="V448" s="158"/>
      <c r="W448" s="158"/>
      <c r="X448" s="158"/>
      <c r="Y448" s="158"/>
      <c r="Z448" s="158"/>
      <c r="AA448" s="158"/>
      <c r="AB448" s="158"/>
      <c r="AC448" s="158"/>
      <c r="AD448" s="158"/>
      <c r="AE448" s="158"/>
      <c r="AF448" s="158"/>
      <c r="AG448" s="158"/>
      <c r="AH448" s="158"/>
      <c r="AI448" s="158"/>
      <c r="AJ448" s="158"/>
      <c r="AK448" s="158"/>
      <c r="AL448" s="158"/>
      <c r="AM448" s="158"/>
      <c r="AN448" s="158"/>
      <c r="AO448" s="158"/>
      <c r="AP448" s="158"/>
      <c r="AQ448" s="158"/>
      <c r="AR448" s="158"/>
      <c r="AS448" s="158"/>
      <c r="AT448" s="158"/>
      <c r="AU448" s="158"/>
      <c r="AV448" s="158"/>
      <c r="AW448" s="158"/>
      <c r="AX448" s="158"/>
      <c r="AY448" s="158"/>
      <c r="AZ448" s="158"/>
      <c r="BA448" s="158"/>
      <c r="BB448" s="158"/>
      <c r="BC448" s="158"/>
      <c r="BD448" s="158"/>
      <c r="BE448" s="158"/>
      <c r="BF448" s="158"/>
      <c r="BG448" s="158"/>
      <c r="BH448" s="158"/>
      <c r="BI448" s="158"/>
      <c r="BJ448" s="158"/>
      <c r="BK448" s="158"/>
      <c r="BL448" s="158"/>
      <c r="BM448" s="158"/>
      <c r="BN448" s="158"/>
      <c r="BO448" s="158"/>
      <c r="BP448" s="158"/>
      <c r="BQ448" s="158"/>
      <c r="BR448" s="158"/>
      <c r="BS448" s="158"/>
      <c r="BT448" s="158"/>
      <c r="BU448" s="158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</row>
    <row r="449" ht="12.75" customHeight="1">
      <c r="A449" s="1"/>
      <c r="B449" s="1"/>
      <c r="C449" s="158"/>
      <c r="D449" s="158"/>
      <c r="E449" s="158"/>
      <c r="F449" s="158"/>
      <c r="G449" s="158"/>
      <c r="H449" s="158"/>
      <c r="I449" s="158"/>
      <c r="J449" s="158"/>
      <c r="K449" s="158"/>
      <c r="L449" s="158"/>
      <c r="M449" s="158"/>
      <c r="N449" s="158"/>
      <c r="O449" s="158"/>
      <c r="P449" s="158"/>
      <c r="Q449" s="158"/>
      <c r="R449" s="158"/>
      <c r="S449" s="158"/>
      <c r="T449" s="158"/>
      <c r="U449" s="158"/>
      <c r="V449" s="158"/>
      <c r="W449" s="158"/>
      <c r="X449" s="158"/>
      <c r="Y449" s="158"/>
      <c r="Z449" s="158"/>
      <c r="AA449" s="158"/>
      <c r="AB449" s="158"/>
      <c r="AC449" s="158"/>
      <c r="AD449" s="158"/>
      <c r="AE449" s="158"/>
      <c r="AF449" s="158"/>
      <c r="AG449" s="158"/>
      <c r="AH449" s="158"/>
      <c r="AI449" s="158"/>
      <c r="AJ449" s="158"/>
      <c r="AK449" s="158"/>
      <c r="AL449" s="158"/>
      <c r="AM449" s="158"/>
      <c r="AN449" s="158"/>
      <c r="AO449" s="158"/>
      <c r="AP449" s="158"/>
      <c r="AQ449" s="158"/>
      <c r="AR449" s="158"/>
      <c r="AS449" s="158"/>
      <c r="AT449" s="158"/>
      <c r="AU449" s="158"/>
      <c r="AV449" s="158"/>
      <c r="AW449" s="158"/>
      <c r="AX449" s="158"/>
      <c r="AY449" s="158"/>
      <c r="AZ449" s="158"/>
      <c r="BA449" s="158"/>
      <c r="BB449" s="158"/>
      <c r="BC449" s="158"/>
      <c r="BD449" s="158"/>
      <c r="BE449" s="158"/>
      <c r="BF449" s="158"/>
      <c r="BG449" s="158"/>
      <c r="BH449" s="158"/>
      <c r="BI449" s="158"/>
      <c r="BJ449" s="158"/>
      <c r="BK449" s="158"/>
      <c r="BL449" s="158"/>
      <c r="BM449" s="158"/>
      <c r="BN449" s="158"/>
      <c r="BO449" s="158"/>
      <c r="BP449" s="158"/>
      <c r="BQ449" s="158"/>
      <c r="BR449" s="158"/>
      <c r="BS449" s="158"/>
      <c r="BT449" s="158"/>
      <c r="BU449" s="158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</row>
    <row r="450" ht="12.75" customHeight="1">
      <c r="A450" s="1"/>
      <c r="B450" s="1"/>
      <c r="C450" s="158"/>
      <c r="D450" s="158"/>
      <c r="E450" s="158"/>
      <c r="F450" s="158"/>
      <c r="G450" s="158"/>
      <c r="H450" s="158"/>
      <c r="I450" s="158"/>
      <c r="J450" s="158"/>
      <c r="K450" s="158"/>
      <c r="L450" s="158"/>
      <c r="M450" s="158"/>
      <c r="N450" s="158"/>
      <c r="O450" s="158"/>
      <c r="P450" s="158"/>
      <c r="Q450" s="158"/>
      <c r="R450" s="158"/>
      <c r="S450" s="158"/>
      <c r="T450" s="158"/>
      <c r="U450" s="158"/>
      <c r="V450" s="158"/>
      <c r="W450" s="158"/>
      <c r="X450" s="158"/>
      <c r="Y450" s="158"/>
      <c r="Z450" s="158"/>
      <c r="AA450" s="158"/>
      <c r="AB450" s="158"/>
      <c r="AC450" s="158"/>
      <c r="AD450" s="158"/>
      <c r="AE450" s="158"/>
      <c r="AF450" s="158"/>
      <c r="AG450" s="158"/>
      <c r="AH450" s="158"/>
      <c r="AI450" s="158"/>
      <c r="AJ450" s="158"/>
      <c r="AK450" s="158"/>
      <c r="AL450" s="158"/>
      <c r="AM450" s="158"/>
      <c r="AN450" s="158"/>
      <c r="AO450" s="158"/>
      <c r="AP450" s="158"/>
      <c r="AQ450" s="158"/>
      <c r="AR450" s="158"/>
      <c r="AS450" s="158"/>
      <c r="AT450" s="158"/>
      <c r="AU450" s="158"/>
      <c r="AV450" s="158"/>
      <c r="AW450" s="158"/>
      <c r="AX450" s="158"/>
      <c r="AY450" s="158"/>
      <c r="AZ450" s="158"/>
      <c r="BA450" s="158"/>
      <c r="BB450" s="158"/>
      <c r="BC450" s="158"/>
      <c r="BD450" s="158"/>
      <c r="BE450" s="158"/>
      <c r="BF450" s="158"/>
      <c r="BG450" s="158"/>
      <c r="BH450" s="158"/>
      <c r="BI450" s="158"/>
      <c r="BJ450" s="158"/>
      <c r="BK450" s="158"/>
      <c r="BL450" s="158"/>
      <c r="BM450" s="158"/>
      <c r="BN450" s="158"/>
      <c r="BO450" s="158"/>
      <c r="BP450" s="158"/>
      <c r="BQ450" s="158"/>
      <c r="BR450" s="158"/>
      <c r="BS450" s="158"/>
      <c r="BT450" s="158"/>
      <c r="BU450" s="158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</row>
    <row r="451" ht="12.75" customHeight="1">
      <c r="A451" s="1"/>
      <c r="B451" s="1"/>
      <c r="C451" s="158"/>
      <c r="D451" s="158"/>
      <c r="E451" s="158"/>
      <c r="F451" s="158"/>
      <c r="G451" s="158"/>
      <c r="H451" s="158"/>
      <c r="I451" s="158"/>
      <c r="J451" s="158"/>
      <c r="K451" s="158"/>
      <c r="L451" s="158"/>
      <c r="M451" s="158"/>
      <c r="N451" s="158"/>
      <c r="O451" s="158"/>
      <c r="P451" s="158"/>
      <c r="Q451" s="158"/>
      <c r="R451" s="158"/>
      <c r="S451" s="158"/>
      <c r="T451" s="158"/>
      <c r="U451" s="158"/>
      <c r="V451" s="158"/>
      <c r="W451" s="158"/>
      <c r="X451" s="158"/>
      <c r="Y451" s="158"/>
      <c r="Z451" s="158"/>
      <c r="AA451" s="158"/>
      <c r="AB451" s="158"/>
      <c r="AC451" s="158"/>
      <c r="AD451" s="158"/>
      <c r="AE451" s="158"/>
      <c r="AF451" s="158"/>
      <c r="AG451" s="158"/>
      <c r="AH451" s="158"/>
      <c r="AI451" s="158"/>
      <c r="AJ451" s="158"/>
      <c r="AK451" s="158"/>
      <c r="AL451" s="158"/>
      <c r="AM451" s="158"/>
      <c r="AN451" s="158"/>
      <c r="AO451" s="158"/>
      <c r="AP451" s="158"/>
      <c r="AQ451" s="158"/>
      <c r="AR451" s="158"/>
      <c r="AS451" s="158"/>
      <c r="AT451" s="158"/>
      <c r="AU451" s="158"/>
      <c r="AV451" s="158"/>
      <c r="AW451" s="158"/>
      <c r="AX451" s="158"/>
      <c r="AY451" s="158"/>
      <c r="AZ451" s="158"/>
      <c r="BA451" s="158"/>
      <c r="BB451" s="158"/>
      <c r="BC451" s="158"/>
      <c r="BD451" s="158"/>
      <c r="BE451" s="158"/>
      <c r="BF451" s="158"/>
      <c r="BG451" s="158"/>
      <c r="BH451" s="158"/>
      <c r="BI451" s="158"/>
      <c r="BJ451" s="158"/>
      <c r="BK451" s="158"/>
      <c r="BL451" s="158"/>
      <c r="BM451" s="158"/>
      <c r="BN451" s="158"/>
      <c r="BO451" s="158"/>
      <c r="BP451" s="158"/>
      <c r="BQ451" s="158"/>
      <c r="BR451" s="158"/>
      <c r="BS451" s="158"/>
      <c r="BT451" s="158"/>
      <c r="BU451" s="158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</row>
    <row r="452" ht="12.75" customHeight="1">
      <c r="A452" s="1"/>
      <c r="B452" s="1"/>
      <c r="C452" s="158"/>
      <c r="D452" s="158"/>
      <c r="E452" s="158"/>
      <c r="F452" s="158"/>
      <c r="G452" s="158"/>
      <c r="H452" s="158"/>
      <c r="I452" s="158"/>
      <c r="J452" s="158"/>
      <c r="K452" s="158"/>
      <c r="L452" s="158"/>
      <c r="M452" s="158"/>
      <c r="N452" s="158"/>
      <c r="O452" s="158"/>
      <c r="P452" s="158"/>
      <c r="Q452" s="158"/>
      <c r="R452" s="158"/>
      <c r="S452" s="158"/>
      <c r="T452" s="158"/>
      <c r="U452" s="158"/>
      <c r="V452" s="158"/>
      <c r="W452" s="158"/>
      <c r="X452" s="158"/>
      <c r="Y452" s="158"/>
      <c r="Z452" s="158"/>
      <c r="AA452" s="158"/>
      <c r="AB452" s="158"/>
      <c r="AC452" s="158"/>
      <c r="AD452" s="158"/>
      <c r="AE452" s="158"/>
      <c r="AF452" s="158"/>
      <c r="AG452" s="158"/>
      <c r="AH452" s="158"/>
      <c r="AI452" s="158"/>
      <c r="AJ452" s="158"/>
      <c r="AK452" s="158"/>
      <c r="AL452" s="158"/>
      <c r="AM452" s="158"/>
      <c r="AN452" s="158"/>
      <c r="AO452" s="158"/>
      <c r="AP452" s="158"/>
      <c r="AQ452" s="158"/>
      <c r="AR452" s="158"/>
      <c r="AS452" s="158"/>
      <c r="AT452" s="158"/>
      <c r="AU452" s="158"/>
      <c r="AV452" s="158"/>
      <c r="AW452" s="158"/>
      <c r="AX452" s="158"/>
      <c r="AY452" s="158"/>
      <c r="AZ452" s="158"/>
      <c r="BA452" s="158"/>
      <c r="BB452" s="158"/>
      <c r="BC452" s="158"/>
      <c r="BD452" s="158"/>
      <c r="BE452" s="158"/>
      <c r="BF452" s="158"/>
      <c r="BG452" s="158"/>
      <c r="BH452" s="158"/>
      <c r="BI452" s="158"/>
      <c r="BJ452" s="158"/>
      <c r="BK452" s="158"/>
      <c r="BL452" s="158"/>
      <c r="BM452" s="158"/>
      <c r="BN452" s="158"/>
      <c r="BO452" s="158"/>
      <c r="BP452" s="158"/>
      <c r="BQ452" s="158"/>
      <c r="BR452" s="158"/>
      <c r="BS452" s="158"/>
      <c r="BT452" s="158"/>
      <c r="BU452" s="158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</row>
    <row r="453" ht="12.75" customHeight="1">
      <c r="A453" s="1"/>
      <c r="B453" s="1"/>
      <c r="C453" s="158"/>
      <c r="D453" s="158"/>
      <c r="E453" s="158"/>
      <c r="F453" s="158"/>
      <c r="G453" s="158"/>
      <c r="H453" s="158"/>
      <c r="I453" s="158"/>
      <c r="J453" s="158"/>
      <c r="K453" s="158"/>
      <c r="L453" s="158"/>
      <c r="M453" s="158"/>
      <c r="N453" s="158"/>
      <c r="O453" s="158"/>
      <c r="P453" s="158"/>
      <c r="Q453" s="158"/>
      <c r="R453" s="158"/>
      <c r="S453" s="158"/>
      <c r="T453" s="158"/>
      <c r="U453" s="158"/>
      <c r="V453" s="158"/>
      <c r="W453" s="158"/>
      <c r="X453" s="158"/>
      <c r="Y453" s="158"/>
      <c r="Z453" s="158"/>
      <c r="AA453" s="158"/>
      <c r="AB453" s="158"/>
      <c r="AC453" s="158"/>
      <c r="AD453" s="158"/>
      <c r="AE453" s="158"/>
      <c r="AF453" s="158"/>
      <c r="AG453" s="158"/>
      <c r="AH453" s="158"/>
      <c r="AI453" s="158"/>
      <c r="AJ453" s="158"/>
      <c r="AK453" s="158"/>
      <c r="AL453" s="158"/>
      <c r="AM453" s="158"/>
      <c r="AN453" s="158"/>
      <c r="AO453" s="158"/>
      <c r="AP453" s="158"/>
      <c r="AQ453" s="158"/>
      <c r="AR453" s="158"/>
      <c r="AS453" s="158"/>
      <c r="AT453" s="158"/>
      <c r="AU453" s="158"/>
      <c r="AV453" s="158"/>
      <c r="AW453" s="158"/>
      <c r="AX453" s="158"/>
      <c r="AY453" s="158"/>
      <c r="AZ453" s="158"/>
      <c r="BA453" s="158"/>
      <c r="BB453" s="158"/>
      <c r="BC453" s="158"/>
      <c r="BD453" s="158"/>
      <c r="BE453" s="158"/>
      <c r="BF453" s="158"/>
      <c r="BG453" s="158"/>
      <c r="BH453" s="158"/>
      <c r="BI453" s="158"/>
      <c r="BJ453" s="158"/>
      <c r="BK453" s="158"/>
      <c r="BL453" s="158"/>
      <c r="BM453" s="158"/>
      <c r="BN453" s="158"/>
      <c r="BO453" s="158"/>
      <c r="BP453" s="158"/>
      <c r="BQ453" s="158"/>
      <c r="BR453" s="158"/>
      <c r="BS453" s="158"/>
      <c r="BT453" s="158"/>
      <c r="BU453" s="158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</row>
    <row r="454" ht="12.75" customHeight="1">
      <c r="A454" s="1"/>
      <c r="B454" s="1"/>
      <c r="C454" s="158"/>
      <c r="D454" s="158"/>
      <c r="E454" s="158"/>
      <c r="F454" s="158"/>
      <c r="G454" s="158"/>
      <c r="H454" s="158"/>
      <c r="I454" s="158"/>
      <c r="J454" s="158"/>
      <c r="K454" s="158"/>
      <c r="L454" s="158"/>
      <c r="M454" s="158"/>
      <c r="N454" s="158"/>
      <c r="O454" s="158"/>
      <c r="P454" s="158"/>
      <c r="Q454" s="158"/>
      <c r="R454" s="158"/>
      <c r="S454" s="158"/>
      <c r="T454" s="158"/>
      <c r="U454" s="158"/>
      <c r="V454" s="158"/>
      <c r="W454" s="158"/>
      <c r="X454" s="158"/>
      <c r="Y454" s="158"/>
      <c r="Z454" s="158"/>
      <c r="AA454" s="158"/>
      <c r="AB454" s="158"/>
      <c r="AC454" s="158"/>
      <c r="AD454" s="158"/>
      <c r="AE454" s="158"/>
      <c r="AF454" s="158"/>
      <c r="AG454" s="158"/>
      <c r="AH454" s="158"/>
      <c r="AI454" s="158"/>
      <c r="AJ454" s="158"/>
      <c r="AK454" s="158"/>
      <c r="AL454" s="158"/>
      <c r="AM454" s="158"/>
      <c r="AN454" s="158"/>
      <c r="AO454" s="158"/>
      <c r="AP454" s="158"/>
      <c r="AQ454" s="158"/>
      <c r="AR454" s="158"/>
      <c r="AS454" s="158"/>
      <c r="AT454" s="158"/>
      <c r="AU454" s="158"/>
      <c r="AV454" s="158"/>
      <c r="AW454" s="158"/>
      <c r="AX454" s="158"/>
      <c r="AY454" s="158"/>
      <c r="AZ454" s="158"/>
      <c r="BA454" s="158"/>
      <c r="BB454" s="158"/>
      <c r="BC454" s="158"/>
      <c r="BD454" s="158"/>
      <c r="BE454" s="158"/>
      <c r="BF454" s="158"/>
      <c r="BG454" s="158"/>
      <c r="BH454" s="158"/>
      <c r="BI454" s="158"/>
      <c r="BJ454" s="158"/>
      <c r="BK454" s="158"/>
      <c r="BL454" s="158"/>
      <c r="BM454" s="158"/>
      <c r="BN454" s="158"/>
      <c r="BO454" s="158"/>
      <c r="BP454" s="158"/>
      <c r="BQ454" s="158"/>
      <c r="BR454" s="158"/>
      <c r="BS454" s="158"/>
      <c r="BT454" s="158"/>
      <c r="BU454" s="158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</row>
    <row r="455" ht="12.75" customHeight="1">
      <c r="A455" s="1"/>
      <c r="B455" s="1"/>
      <c r="C455" s="158"/>
      <c r="D455" s="158"/>
      <c r="E455" s="158"/>
      <c r="F455" s="158"/>
      <c r="G455" s="158"/>
      <c r="H455" s="158"/>
      <c r="I455" s="158"/>
      <c r="J455" s="158"/>
      <c r="K455" s="158"/>
      <c r="L455" s="158"/>
      <c r="M455" s="158"/>
      <c r="N455" s="158"/>
      <c r="O455" s="158"/>
      <c r="P455" s="158"/>
      <c r="Q455" s="158"/>
      <c r="R455" s="158"/>
      <c r="S455" s="158"/>
      <c r="T455" s="158"/>
      <c r="U455" s="158"/>
      <c r="V455" s="158"/>
      <c r="W455" s="158"/>
      <c r="X455" s="158"/>
      <c r="Y455" s="158"/>
      <c r="Z455" s="158"/>
      <c r="AA455" s="158"/>
      <c r="AB455" s="158"/>
      <c r="AC455" s="158"/>
      <c r="AD455" s="158"/>
      <c r="AE455" s="158"/>
      <c r="AF455" s="158"/>
      <c r="AG455" s="158"/>
      <c r="AH455" s="158"/>
      <c r="AI455" s="158"/>
      <c r="AJ455" s="158"/>
      <c r="AK455" s="158"/>
      <c r="AL455" s="158"/>
      <c r="AM455" s="158"/>
      <c r="AN455" s="158"/>
      <c r="AO455" s="158"/>
      <c r="AP455" s="158"/>
      <c r="AQ455" s="158"/>
      <c r="AR455" s="158"/>
      <c r="AS455" s="158"/>
      <c r="AT455" s="158"/>
      <c r="AU455" s="158"/>
      <c r="AV455" s="158"/>
      <c r="AW455" s="158"/>
      <c r="AX455" s="158"/>
      <c r="AY455" s="158"/>
      <c r="AZ455" s="158"/>
      <c r="BA455" s="158"/>
      <c r="BB455" s="158"/>
      <c r="BC455" s="158"/>
      <c r="BD455" s="158"/>
      <c r="BE455" s="158"/>
      <c r="BF455" s="158"/>
      <c r="BG455" s="158"/>
      <c r="BH455" s="158"/>
      <c r="BI455" s="158"/>
      <c r="BJ455" s="158"/>
      <c r="BK455" s="158"/>
      <c r="BL455" s="158"/>
      <c r="BM455" s="158"/>
      <c r="BN455" s="158"/>
      <c r="BO455" s="158"/>
      <c r="BP455" s="158"/>
      <c r="BQ455" s="158"/>
      <c r="BR455" s="158"/>
      <c r="BS455" s="158"/>
      <c r="BT455" s="158"/>
      <c r="BU455" s="158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</row>
    <row r="456" ht="12.75" customHeight="1">
      <c r="A456" s="1"/>
      <c r="B456" s="1"/>
      <c r="C456" s="158"/>
      <c r="D456" s="158"/>
      <c r="E456" s="158"/>
      <c r="F456" s="158"/>
      <c r="G456" s="158"/>
      <c r="H456" s="158"/>
      <c r="I456" s="158"/>
      <c r="J456" s="158"/>
      <c r="K456" s="158"/>
      <c r="L456" s="158"/>
      <c r="M456" s="158"/>
      <c r="N456" s="158"/>
      <c r="O456" s="158"/>
      <c r="P456" s="158"/>
      <c r="Q456" s="158"/>
      <c r="R456" s="158"/>
      <c r="S456" s="158"/>
      <c r="T456" s="158"/>
      <c r="U456" s="158"/>
      <c r="V456" s="158"/>
      <c r="W456" s="158"/>
      <c r="X456" s="158"/>
      <c r="Y456" s="158"/>
      <c r="Z456" s="158"/>
      <c r="AA456" s="158"/>
      <c r="AB456" s="158"/>
      <c r="AC456" s="158"/>
      <c r="AD456" s="158"/>
      <c r="AE456" s="158"/>
      <c r="AF456" s="158"/>
      <c r="AG456" s="158"/>
      <c r="AH456" s="158"/>
      <c r="AI456" s="158"/>
      <c r="AJ456" s="158"/>
      <c r="AK456" s="158"/>
      <c r="AL456" s="158"/>
      <c r="AM456" s="158"/>
      <c r="AN456" s="158"/>
      <c r="AO456" s="158"/>
      <c r="AP456" s="158"/>
      <c r="AQ456" s="158"/>
      <c r="AR456" s="158"/>
      <c r="AS456" s="158"/>
      <c r="AT456" s="158"/>
      <c r="AU456" s="158"/>
      <c r="AV456" s="158"/>
      <c r="AW456" s="158"/>
      <c r="AX456" s="158"/>
      <c r="AY456" s="158"/>
      <c r="AZ456" s="158"/>
      <c r="BA456" s="158"/>
      <c r="BB456" s="158"/>
      <c r="BC456" s="158"/>
      <c r="BD456" s="158"/>
      <c r="BE456" s="158"/>
      <c r="BF456" s="158"/>
      <c r="BG456" s="158"/>
      <c r="BH456" s="158"/>
      <c r="BI456" s="158"/>
      <c r="BJ456" s="158"/>
      <c r="BK456" s="158"/>
      <c r="BL456" s="158"/>
      <c r="BM456" s="158"/>
      <c r="BN456" s="158"/>
      <c r="BO456" s="158"/>
      <c r="BP456" s="158"/>
      <c r="BQ456" s="158"/>
      <c r="BR456" s="158"/>
      <c r="BS456" s="158"/>
      <c r="BT456" s="158"/>
      <c r="BU456" s="158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</row>
    <row r="457" ht="12.75" customHeight="1">
      <c r="A457" s="1"/>
      <c r="B457" s="1"/>
      <c r="C457" s="158"/>
      <c r="D457" s="158"/>
      <c r="E457" s="158"/>
      <c r="F457" s="158"/>
      <c r="G457" s="158"/>
      <c r="H457" s="158"/>
      <c r="I457" s="158"/>
      <c r="J457" s="158"/>
      <c r="K457" s="158"/>
      <c r="L457" s="158"/>
      <c r="M457" s="158"/>
      <c r="N457" s="158"/>
      <c r="O457" s="158"/>
      <c r="P457" s="158"/>
      <c r="Q457" s="158"/>
      <c r="R457" s="158"/>
      <c r="S457" s="158"/>
      <c r="T457" s="158"/>
      <c r="U457" s="158"/>
      <c r="V457" s="158"/>
      <c r="W457" s="158"/>
      <c r="X457" s="158"/>
      <c r="Y457" s="158"/>
      <c r="Z457" s="158"/>
      <c r="AA457" s="158"/>
      <c r="AB457" s="158"/>
      <c r="AC457" s="158"/>
      <c r="AD457" s="158"/>
      <c r="AE457" s="158"/>
      <c r="AF457" s="158"/>
      <c r="AG457" s="158"/>
      <c r="AH457" s="158"/>
      <c r="AI457" s="158"/>
      <c r="AJ457" s="158"/>
      <c r="AK457" s="158"/>
      <c r="AL457" s="158"/>
      <c r="AM457" s="158"/>
      <c r="AN457" s="158"/>
      <c r="AO457" s="158"/>
      <c r="AP457" s="158"/>
      <c r="AQ457" s="158"/>
      <c r="AR457" s="158"/>
      <c r="AS457" s="158"/>
      <c r="AT457" s="158"/>
      <c r="AU457" s="158"/>
      <c r="AV457" s="158"/>
      <c r="AW457" s="158"/>
      <c r="AX457" s="158"/>
      <c r="AY457" s="158"/>
      <c r="AZ457" s="158"/>
      <c r="BA457" s="158"/>
      <c r="BB457" s="158"/>
      <c r="BC457" s="158"/>
      <c r="BD457" s="158"/>
      <c r="BE457" s="158"/>
      <c r="BF457" s="158"/>
      <c r="BG457" s="158"/>
      <c r="BH457" s="158"/>
      <c r="BI457" s="158"/>
      <c r="BJ457" s="158"/>
      <c r="BK457" s="158"/>
      <c r="BL457" s="158"/>
      <c r="BM457" s="158"/>
      <c r="BN457" s="158"/>
      <c r="BO457" s="158"/>
      <c r="BP457" s="158"/>
      <c r="BQ457" s="158"/>
      <c r="BR457" s="158"/>
      <c r="BS457" s="158"/>
      <c r="BT457" s="158"/>
      <c r="BU457" s="158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</row>
    <row r="458" ht="12.75" customHeight="1">
      <c r="A458" s="1"/>
      <c r="B458" s="1"/>
      <c r="C458" s="158"/>
      <c r="D458" s="158"/>
      <c r="E458" s="158"/>
      <c r="F458" s="158"/>
      <c r="G458" s="158"/>
      <c r="H458" s="158"/>
      <c r="I458" s="158"/>
      <c r="J458" s="158"/>
      <c r="K458" s="158"/>
      <c r="L458" s="158"/>
      <c r="M458" s="158"/>
      <c r="N458" s="158"/>
      <c r="O458" s="158"/>
      <c r="P458" s="158"/>
      <c r="Q458" s="158"/>
      <c r="R458" s="158"/>
      <c r="S458" s="158"/>
      <c r="T458" s="158"/>
      <c r="U458" s="158"/>
      <c r="V458" s="158"/>
      <c r="W458" s="158"/>
      <c r="X458" s="158"/>
      <c r="Y458" s="158"/>
      <c r="Z458" s="158"/>
      <c r="AA458" s="158"/>
      <c r="AB458" s="158"/>
      <c r="AC458" s="158"/>
      <c r="AD458" s="158"/>
      <c r="AE458" s="158"/>
      <c r="AF458" s="158"/>
      <c r="AG458" s="158"/>
      <c r="AH458" s="158"/>
      <c r="AI458" s="158"/>
      <c r="AJ458" s="158"/>
      <c r="AK458" s="158"/>
      <c r="AL458" s="158"/>
      <c r="AM458" s="158"/>
      <c r="AN458" s="158"/>
      <c r="AO458" s="158"/>
      <c r="AP458" s="158"/>
      <c r="AQ458" s="158"/>
      <c r="AR458" s="158"/>
      <c r="AS458" s="158"/>
      <c r="AT458" s="158"/>
      <c r="AU458" s="158"/>
      <c r="AV458" s="158"/>
      <c r="AW458" s="158"/>
      <c r="AX458" s="158"/>
      <c r="AY458" s="158"/>
      <c r="AZ458" s="158"/>
      <c r="BA458" s="158"/>
      <c r="BB458" s="158"/>
      <c r="BC458" s="158"/>
      <c r="BD458" s="158"/>
      <c r="BE458" s="158"/>
      <c r="BF458" s="158"/>
      <c r="BG458" s="158"/>
      <c r="BH458" s="158"/>
      <c r="BI458" s="158"/>
      <c r="BJ458" s="158"/>
      <c r="BK458" s="158"/>
      <c r="BL458" s="158"/>
      <c r="BM458" s="158"/>
      <c r="BN458" s="158"/>
      <c r="BO458" s="158"/>
      <c r="BP458" s="158"/>
      <c r="BQ458" s="158"/>
      <c r="BR458" s="158"/>
      <c r="BS458" s="158"/>
      <c r="BT458" s="158"/>
      <c r="BU458" s="158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</row>
    <row r="459" ht="12.75" customHeight="1">
      <c r="A459" s="1"/>
      <c r="B459" s="1"/>
      <c r="C459" s="158"/>
      <c r="D459" s="158"/>
      <c r="E459" s="158"/>
      <c r="F459" s="158"/>
      <c r="G459" s="158"/>
      <c r="H459" s="158"/>
      <c r="I459" s="158"/>
      <c r="J459" s="158"/>
      <c r="K459" s="158"/>
      <c r="L459" s="158"/>
      <c r="M459" s="158"/>
      <c r="N459" s="158"/>
      <c r="O459" s="158"/>
      <c r="P459" s="158"/>
      <c r="Q459" s="158"/>
      <c r="R459" s="158"/>
      <c r="S459" s="158"/>
      <c r="T459" s="158"/>
      <c r="U459" s="158"/>
      <c r="V459" s="158"/>
      <c r="W459" s="158"/>
      <c r="X459" s="158"/>
      <c r="Y459" s="158"/>
      <c r="Z459" s="158"/>
      <c r="AA459" s="158"/>
      <c r="AB459" s="158"/>
      <c r="AC459" s="158"/>
      <c r="AD459" s="158"/>
      <c r="AE459" s="158"/>
      <c r="AF459" s="158"/>
      <c r="AG459" s="158"/>
      <c r="AH459" s="158"/>
      <c r="AI459" s="158"/>
      <c r="AJ459" s="158"/>
      <c r="AK459" s="158"/>
      <c r="AL459" s="158"/>
      <c r="AM459" s="158"/>
      <c r="AN459" s="158"/>
      <c r="AO459" s="158"/>
      <c r="AP459" s="158"/>
      <c r="AQ459" s="158"/>
      <c r="AR459" s="158"/>
      <c r="AS459" s="158"/>
      <c r="AT459" s="158"/>
      <c r="AU459" s="158"/>
      <c r="AV459" s="158"/>
      <c r="AW459" s="158"/>
      <c r="AX459" s="158"/>
      <c r="AY459" s="158"/>
      <c r="AZ459" s="158"/>
      <c r="BA459" s="158"/>
      <c r="BB459" s="158"/>
      <c r="BC459" s="158"/>
      <c r="BD459" s="158"/>
      <c r="BE459" s="158"/>
      <c r="BF459" s="158"/>
      <c r="BG459" s="158"/>
      <c r="BH459" s="158"/>
      <c r="BI459" s="158"/>
      <c r="BJ459" s="158"/>
      <c r="BK459" s="158"/>
      <c r="BL459" s="158"/>
      <c r="BM459" s="158"/>
      <c r="BN459" s="158"/>
      <c r="BO459" s="158"/>
      <c r="BP459" s="158"/>
      <c r="BQ459" s="158"/>
      <c r="BR459" s="158"/>
      <c r="BS459" s="158"/>
      <c r="BT459" s="158"/>
      <c r="BU459" s="158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</row>
    <row r="460" ht="12.75" customHeight="1">
      <c r="A460" s="1"/>
      <c r="B460" s="1"/>
      <c r="C460" s="158"/>
      <c r="D460" s="158"/>
      <c r="E460" s="158"/>
      <c r="F460" s="158"/>
      <c r="G460" s="158"/>
      <c r="H460" s="158"/>
      <c r="I460" s="158"/>
      <c r="J460" s="158"/>
      <c r="K460" s="158"/>
      <c r="L460" s="158"/>
      <c r="M460" s="158"/>
      <c r="N460" s="158"/>
      <c r="O460" s="158"/>
      <c r="P460" s="158"/>
      <c r="Q460" s="158"/>
      <c r="R460" s="158"/>
      <c r="S460" s="158"/>
      <c r="T460" s="158"/>
      <c r="U460" s="158"/>
      <c r="V460" s="158"/>
      <c r="W460" s="158"/>
      <c r="X460" s="158"/>
      <c r="Y460" s="158"/>
      <c r="Z460" s="158"/>
      <c r="AA460" s="158"/>
      <c r="AB460" s="158"/>
      <c r="AC460" s="158"/>
      <c r="AD460" s="158"/>
      <c r="AE460" s="158"/>
      <c r="AF460" s="158"/>
      <c r="AG460" s="158"/>
      <c r="AH460" s="158"/>
      <c r="AI460" s="158"/>
      <c r="AJ460" s="158"/>
      <c r="AK460" s="158"/>
      <c r="AL460" s="158"/>
      <c r="AM460" s="158"/>
      <c r="AN460" s="158"/>
      <c r="AO460" s="158"/>
      <c r="AP460" s="158"/>
      <c r="AQ460" s="158"/>
      <c r="AR460" s="158"/>
      <c r="AS460" s="158"/>
      <c r="AT460" s="158"/>
      <c r="AU460" s="158"/>
      <c r="AV460" s="158"/>
      <c r="AW460" s="158"/>
      <c r="AX460" s="158"/>
      <c r="AY460" s="158"/>
      <c r="AZ460" s="158"/>
      <c r="BA460" s="158"/>
      <c r="BB460" s="158"/>
      <c r="BC460" s="158"/>
      <c r="BD460" s="158"/>
      <c r="BE460" s="158"/>
      <c r="BF460" s="158"/>
      <c r="BG460" s="158"/>
      <c r="BH460" s="158"/>
      <c r="BI460" s="158"/>
      <c r="BJ460" s="158"/>
      <c r="BK460" s="158"/>
      <c r="BL460" s="158"/>
      <c r="BM460" s="158"/>
      <c r="BN460" s="158"/>
      <c r="BO460" s="158"/>
      <c r="BP460" s="158"/>
      <c r="BQ460" s="158"/>
      <c r="BR460" s="158"/>
      <c r="BS460" s="158"/>
      <c r="BT460" s="158"/>
      <c r="BU460" s="158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</row>
    <row r="461" ht="12.75" customHeight="1">
      <c r="A461" s="1"/>
      <c r="B461" s="1"/>
      <c r="C461" s="158"/>
      <c r="D461" s="158"/>
      <c r="E461" s="158"/>
      <c r="F461" s="158"/>
      <c r="G461" s="158"/>
      <c r="H461" s="158"/>
      <c r="I461" s="158"/>
      <c r="J461" s="158"/>
      <c r="K461" s="158"/>
      <c r="L461" s="158"/>
      <c r="M461" s="158"/>
      <c r="N461" s="158"/>
      <c r="O461" s="158"/>
      <c r="P461" s="158"/>
      <c r="Q461" s="158"/>
      <c r="R461" s="158"/>
      <c r="S461" s="158"/>
      <c r="T461" s="158"/>
      <c r="U461" s="158"/>
      <c r="V461" s="158"/>
      <c r="W461" s="158"/>
      <c r="X461" s="158"/>
      <c r="Y461" s="158"/>
      <c r="Z461" s="158"/>
      <c r="AA461" s="158"/>
      <c r="AB461" s="158"/>
      <c r="AC461" s="158"/>
      <c r="AD461" s="158"/>
      <c r="AE461" s="158"/>
      <c r="AF461" s="158"/>
      <c r="AG461" s="158"/>
      <c r="AH461" s="158"/>
      <c r="AI461" s="158"/>
      <c r="AJ461" s="158"/>
      <c r="AK461" s="158"/>
      <c r="AL461" s="158"/>
      <c r="AM461" s="158"/>
      <c r="AN461" s="158"/>
      <c r="AO461" s="158"/>
      <c r="AP461" s="158"/>
      <c r="AQ461" s="158"/>
      <c r="AR461" s="158"/>
      <c r="AS461" s="158"/>
      <c r="AT461" s="158"/>
      <c r="AU461" s="158"/>
      <c r="AV461" s="158"/>
      <c r="AW461" s="158"/>
      <c r="AX461" s="158"/>
      <c r="AY461" s="158"/>
      <c r="AZ461" s="158"/>
      <c r="BA461" s="158"/>
      <c r="BB461" s="158"/>
      <c r="BC461" s="158"/>
      <c r="BD461" s="158"/>
      <c r="BE461" s="158"/>
      <c r="BF461" s="158"/>
      <c r="BG461" s="158"/>
      <c r="BH461" s="158"/>
      <c r="BI461" s="158"/>
      <c r="BJ461" s="158"/>
      <c r="BK461" s="158"/>
      <c r="BL461" s="158"/>
      <c r="BM461" s="158"/>
      <c r="BN461" s="158"/>
      <c r="BO461" s="158"/>
      <c r="BP461" s="158"/>
      <c r="BQ461" s="158"/>
      <c r="BR461" s="158"/>
      <c r="BS461" s="158"/>
      <c r="BT461" s="158"/>
      <c r="BU461" s="158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</row>
    <row r="462" ht="12.75" customHeight="1">
      <c r="A462" s="1"/>
      <c r="B462" s="1"/>
      <c r="C462" s="158"/>
      <c r="D462" s="158"/>
      <c r="E462" s="158"/>
      <c r="F462" s="158"/>
      <c r="G462" s="158"/>
      <c r="H462" s="158"/>
      <c r="I462" s="158"/>
      <c r="J462" s="158"/>
      <c r="K462" s="158"/>
      <c r="L462" s="158"/>
      <c r="M462" s="158"/>
      <c r="N462" s="158"/>
      <c r="O462" s="158"/>
      <c r="P462" s="158"/>
      <c r="Q462" s="158"/>
      <c r="R462" s="158"/>
      <c r="S462" s="158"/>
      <c r="T462" s="158"/>
      <c r="U462" s="158"/>
      <c r="V462" s="158"/>
      <c r="W462" s="158"/>
      <c r="X462" s="158"/>
      <c r="Y462" s="158"/>
      <c r="Z462" s="158"/>
      <c r="AA462" s="158"/>
      <c r="AB462" s="158"/>
      <c r="AC462" s="158"/>
      <c r="AD462" s="158"/>
      <c r="AE462" s="158"/>
      <c r="AF462" s="158"/>
      <c r="AG462" s="158"/>
      <c r="AH462" s="158"/>
      <c r="AI462" s="158"/>
      <c r="AJ462" s="158"/>
      <c r="AK462" s="158"/>
      <c r="AL462" s="158"/>
      <c r="AM462" s="158"/>
      <c r="AN462" s="158"/>
      <c r="AO462" s="158"/>
      <c r="AP462" s="158"/>
      <c r="AQ462" s="158"/>
      <c r="AR462" s="158"/>
      <c r="AS462" s="158"/>
      <c r="AT462" s="158"/>
      <c r="AU462" s="158"/>
      <c r="AV462" s="158"/>
      <c r="AW462" s="158"/>
      <c r="AX462" s="158"/>
      <c r="AY462" s="158"/>
      <c r="AZ462" s="158"/>
      <c r="BA462" s="158"/>
      <c r="BB462" s="158"/>
      <c r="BC462" s="158"/>
      <c r="BD462" s="158"/>
      <c r="BE462" s="158"/>
      <c r="BF462" s="158"/>
      <c r="BG462" s="158"/>
      <c r="BH462" s="158"/>
      <c r="BI462" s="158"/>
      <c r="BJ462" s="158"/>
      <c r="BK462" s="158"/>
      <c r="BL462" s="158"/>
      <c r="BM462" s="158"/>
      <c r="BN462" s="158"/>
      <c r="BO462" s="158"/>
      <c r="BP462" s="158"/>
      <c r="BQ462" s="158"/>
      <c r="BR462" s="158"/>
      <c r="BS462" s="158"/>
      <c r="BT462" s="158"/>
      <c r="BU462" s="158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</row>
    <row r="463" ht="12.75" customHeight="1">
      <c r="A463" s="1"/>
      <c r="B463" s="1"/>
      <c r="C463" s="158"/>
      <c r="D463" s="158"/>
      <c r="E463" s="158"/>
      <c r="F463" s="158"/>
      <c r="G463" s="158"/>
      <c r="H463" s="158"/>
      <c r="I463" s="158"/>
      <c r="J463" s="158"/>
      <c r="K463" s="158"/>
      <c r="L463" s="158"/>
      <c r="M463" s="158"/>
      <c r="N463" s="158"/>
      <c r="O463" s="158"/>
      <c r="P463" s="158"/>
      <c r="Q463" s="158"/>
      <c r="R463" s="158"/>
      <c r="S463" s="158"/>
      <c r="T463" s="158"/>
      <c r="U463" s="158"/>
      <c r="V463" s="158"/>
      <c r="W463" s="158"/>
      <c r="X463" s="158"/>
      <c r="Y463" s="158"/>
      <c r="Z463" s="158"/>
      <c r="AA463" s="158"/>
      <c r="AB463" s="158"/>
      <c r="AC463" s="158"/>
      <c r="AD463" s="158"/>
      <c r="AE463" s="158"/>
      <c r="AF463" s="158"/>
      <c r="AG463" s="158"/>
      <c r="AH463" s="158"/>
      <c r="AI463" s="158"/>
      <c r="AJ463" s="158"/>
      <c r="AK463" s="158"/>
      <c r="AL463" s="158"/>
      <c r="AM463" s="158"/>
      <c r="AN463" s="158"/>
      <c r="AO463" s="158"/>
      <c r="AP463" s="158"/>
      <c r="AQ463" s="158"/>
      <c r="AR463" s="158"/>
      <c r="AS463" s="158"/>
      <c r="AT463" s="158"/>
      <c r="AU463" s="158"/>
      <c r="AV463" s="158"/>
      <c r="AW463" s="158"/>
      <c r="AX463" s="158"/>
      <c r="AY463" s="158"/>
      <c r="AZ463" s="158"/>
      <c r="BA463" s="158"/>
      <c r="BB463" s="158"/>
      <c r="BC463" s="158"/>
      <c r="BD463" s="158"/>
      <c r="BE463" s="158"/>
      <c r="BF463" s="158"/>
      <c r="BG463" s="158"/>
      <c r="BH463" s="158"/>
      <c r="BI463" s="158"/>
      <c r="BJ463" s="158"/>
      <c r="BK463" s="158"/>
      <c r="BL463" s="158"/>
      <c r="BM463" s="158"/>
      <c r="BN463" s="158"/>
      <c r="BO463" s="158"/>
      <c r="BP463" s="158"/>
      <c r="BQ463" s="158"/>
      <c r="BR463" s="158"/>
      <c r="BS463" s="158"/>
      <c r="BT463" s="158"/>
      <c r="BU463" s="158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</row>
    <row r="464" ht="12.75" customHeight="1">
      <c r="A464" s="1"/>
      <c r="B464" s="1"/>
      <c r="C464" s="158"/>
      <c r="D464" s="158"/>
      <c r="E464" s="158"/>
      <c r="F464" s="158"/>
      <c r="G464" s="158"/>
      <c r="H464" s="158"/>
      <c r="I464" s="158"/>
      <c r="J464" s="158"/>
      <c r="K464" s="158"/>
      <c r="L464" s="158"/>
      <c r="M464" s="158"/>
      <c r="N464" s="158"/>
      <c r="O464" s="158"/>
      <c r="P464" s="158"/>
      <c r="Q464" s="158"/>
      <c r="R464" s="158"/>
      <c r="S464" s="158"/>
      <c r="T464" s="158"/>
      <c r="U464" s="158"/>
      <c r="V464" s="158"/>
      <c r="W464" s="158"/>
      <c r="X464" s="158"/>
      <c r="Y464" s="158"/>
      <c r="Z464" s="158"/>
      <c r="AA464" s="158"/>
      <c r="AB464" s="158"/>
      <c r="AC464" s="158"/>
      <c r="AD464" s="158"/>
      <c r="AE464" s="158"/>
      <c r="AF464" s="158"/>
      <c r="AG464" s="158"/>
      <c r="AH464" s="158"/>
      <c r="AI464" s="158"/>
      <c r="AJ464" s="158"/>
      <c r="AK464" s="158"/>
      <c r="AL464" s="158"/>
      <c r="AM464" s="158"/>
      <c r="AN464" s="158"/>
      <c r="AO464" s="158"/>
      <c r="AP464" s="158"/>
      <c r="AQ464" s="158"/>
      <c r="AR464" s="158"/>
      <c r="AS464" s="158"/>
      <c r="AT464" s="158"/>
      <c r="AU464" s="158"/>
      <c r="AV464" s="158"/>
      <c r="AW464" s="158"/>
      <c r="AX464" s="158"/>
      <c r="AY464" s="158"/>
      <c r="AZ464" s="158"/>
      <c r="BA464" s="158"/>
      <c r="BB464" s="158"/>
      <c r="BC464" s="158"/>
      <c r="BD464" s="158"/>
      <c r="BE464" s="158"/>
      <c r="BF464" s="158"/>
      <c r="BG464" s="158"/>
      <c r="BH464" s="158"/>
      <c r="BI464" s="158"/>
      <c r="BJ464" s="158"/>
      <c r="BK464" s="158"/>
      <c r="BL464" s="158"/>
      <c r="BM464" s="158"/>
      <c r="BN464" s="158"/>
      <c r="BO464" s="158"/>
      <c r="BP464" s="158"/>
      <c r="BQ464" s="158"/>
      <c r="BR464" s="158"/>
      <c r="BS464" s="158"/>
      <c r="BT464" s="158"/>
      <c r="BU464" s="158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</row>
    <row r="465" ht="12.75" customHeight="1">
      <c r="A465" s="1"/>
      <c r="B465" s="1"/>
      <c r="C465" s="158"/>
      <c r="D465" s="158"/>
      <c r="E465" s="158"/>
      <c r="F465" s="158"/>
      <c r="G465" s="158"/>
      <c r="H465" s="158"/>
      <c r="I465" s="158"/>
      <c r="J465" s="158"/>
      <c r="K465" s="158"/>
      <c r="L465" s="158"/>
      <c r="M465" s="158"/>
      <c r="N465" s="158"/>
      <c r="O465" s="158"/>
      <c r="P465" s="158"/>
      <c r="Q465" s="158"/>
      <c r="R465" s="158"/>
      <c r="S465" s="158"/>
      <c r="T465" s="158"/>
      <c r="U465" s="158"/>
      <c r="V465" s="158"/>
      <c r="W465" s="158"/>
      <c r="X465" s="158"/>
      <c r="Y465" s="158"/>
      <c r="Z465" s="158"/>
      <c r="AA465" s="158"/>
      <c r="AB465" s="158"/>
      <c r="AC465" s="158"/>
      <c r="AD465" s="158"/>
      <c r="AE465" s="158"/>
      <c r="AF465" s="158"/>
      <c r="AG465" s="158"/>
      <c r="AH465" s="158"/>
      <c r="AI465" s="158"/>
      <c r="AJ465" s="158"/>
      <c r="AK465" s="158"/>
      <c r="AL465" s="158"/>
      <c r="AM465" s="158"/>
      <c r="AN465" s="158"/>
      <c r="AO465" s="158"/>
      <c r="AP465" s="158"/>
      <c r="AQ465" s="158"/>
      <c r="AR465" s="158"/>
      <c r="AS465" s="158"/>
      <c r="AT465" s="158"/>
      <c r="AU465" s="158"/>
      <c r="AV465" s="158"/>
      <c r="AW465" s="158"/>
      <c r="AX465" s="158"/>
      <c r="AY465" s="158"/>
      <c r="AZ465" s="158"/>
      <c r="BA465" s="158"/>
      <c r="BB465" s="158"/>
      <c r="BC465" s="158"/>
      <c r="BD465" s="158"/>
      <c r="BE465" s="158"/>
      <c r="BF465" s="158"/>
      <c r="BG465" s="158"/>
      <c r="BH465" s="158"/>
      <c r="BI465" s="158"/>
      <c r="BJ465" s="158"/>
      <c r="BK465" s="158"/>
      <c r="BL465" s="158"/>
      <c r="BM465" s="158"/>
      <c r="BN465" s="158"/>
      <c r="BO465" s="158"/>
      <c r="BP465" s="158"/>
      <c r="BQ465" s="158"/>
      <c r="BR465" s="158"/>
      <c r="BS465" s="158"/>
      <c r="BT465" s="158"/>
      <c r="BU465" s="158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</row>
    <row r="466" ht="12.75" customHeight="1">
      <c r="A466" s="1"/>
      <c r="B466" s="1"/>
      <c r="C466" s="158"/>
      <c r="D466" s="158"/>
      <c r="E466" s="158"/>
      <c r="F466" s="158"/>
      <c r="G466" s="158"/>
      <c r="H466" s="158"/>
      <c r="I466" s="158"/>
      <c r="J466" s="158"/>
      <c r="K466" s="158"/>
      <c r="L466" s="158"/>
      <c r="M466" s="158"/>
      <c r="N466" s="158"/>
      <c r="O466" s="158"/>
      <c r="P466" s="158"/>
      <c r="Q466" s="158"/>
      <c r="R466" s="158"/>
      <c r="S466" s="158"/>
      <c r="T466" s="158"/>
      <c r="U466" s="158"/>
      <c r="V466" s="158"/>
      <c r="W466" s="158"/>
      <c r="X466" s="158"/>
      <c r="Y466" s="158"/>
      <c r="Z466" s="158"/>
      <c r="AA466" s="158"/>
      <c r="AB466" s="158"/>
      <c r="AC466" s="158"/>
      <c r="AD466" s="158"/>
      <c r="AE466" s="158"/>
      <c r="AF466" s="158"/>
      <c r="AG466" s="158"/>
      <c r="AH466" s="158"/>
      <c r="AI466" s="158"/>
      <c r="AJ466" s="158"/>
      <c r="AK466" s="158"/>
      <c r="AL466" s="158"/>
      <c r="AM466" s="158"/>
      <c r="AN466" s="158"/>
      <c r="AO466" s="158"/>
      <c r="AP466" s="158"/>
      <c r="AQ466" s="158"/>
      <c r="AR466" s="158"/>
      <c r="AS466" s="158"/>
      <c r="AT466" s="158"/>
      <c r="AU466" s="158"/>
      <c r="AV466" s="158"/>
      <c r="AW466" s="158"/>
      <c r="AX466" s="158"/>
      <c r="AY466" s="158"/>
      <c r="AZ466" s="158"/>
      <c r="BA466" s="158"/>
      <c r="BB466" s="158"/>
      <c r="BC466" s="158"/>
      <c r="BD466" s="158"/>
      <c r="BE466" s="158"/>
      <c r="BF466" s="158"/>
      <c r="BG466" s="158"/>
      <c r="BH466" s="158"/>
      <c r="BI466" s="158"/>
      <c r="BJ466" s="158"/>
      <c r="BK466" s="158"/>
      <c r="BL466" s="158"/>
      <c r="BM466" s="158"/>
      <c r="BN466" s="158"/>
      <c r="BO466" s="158"/>
      <c r="BP466" s="158"/>
      <c r="BQ466" s="158"/>
      <c r="BR466" s="158"/>
      <c r="BS466" s="158"/>
      <c r="BT466" s="158"/>
      <c r="BU466" s="158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</row>
    <row r="467" ht="12.75" customHeight="1">
      <c r="A467" s="1"/>
      <c r="B467" s="1"/>
      <c r="C467" s="158"/>
      <c r="D467" s="158"/>
      <c r="E467" s="158"/>
      <c r="F467" s="158"/>
      <c r="G467" s="158"/>
      <c r="H467" s="158"/>
      <c r="I467" s="158"/>
      <c r="J467" s="158"/>
      <c r="K467" s="158"/>
      <c r="L467" s="158"/>
      <c r="M467" s="158"/>
      <c r="N467" s="158"/>
      <c r="O467" s="158"/>
      <c r="P467" s="158"/>
      <c r="Q467" s="158"/>
      <c r="R467" s="158"/>
      <c r="S467" s="158"/>
      <c r="T467" s="158"/>
      <c r="U467" s="158"/>
      <c r="V467" s="158"/>
      <c r="W467" s="158"/>
      <c r="X467" s="158"/>
      <c r="Y467" s="158"/>
      <c r="Z467" s="158"/>
      <c r="AA467" s="158"/>
      <c r="AB467" s="158"/>
      <c r="AC467" s="158"/>
      <c r="AD467" s="158"/>
      <c r="AE467" s="158"/>
      <c r="AF467" s="158"/>
      <c r="AG467" s="158"/>
      <c r="AH467" s="158"/>
      <c r="AI467" s="158"/>
      <c r="AJ467" s="158"/>
      <c r="AK467" s="158"/>
      <c r="AL467" s="158"/>
      <c r="AM467" s="158"/>
      <c r="AN467" s="158"/>
      <c r="AO467" s="158"/>
      <c r="AP467" s="158"/>
      <c r="AQ467" s="158"/>
      <c r="AR467" s="158"/>
      <c r="AS467" s="158"/>
      <c r="AT467" s="158"/>
      <c r="AU467" s="158"/>
      <c r="AV467" s="158"/>
      <c r="AW467" s="158"/>
      <c r="AX467" s="158"/>
      <c r="AY467" s="158"/>
      <c r="AZ467" s="158"/>
      <c r="BA467" s="158"/>
      <c r="BB467" s="158"/>
      <c r="BC467" s="158"/>
      <c r="BD467" s="158"/>
      <c r="BE467" s="158"/>
      <c r="BF467" s="158"/>
      <c r="BG467" s="158"/>
      <c r="BH467" s="158"/>
      <c r="BI467" s="158"/>
      <c r="BJ467" s="158"/>
      <c r="BK467" s="158"/>
      <c r="BL467" s="158"/>
      <c r="BM467" s="158"/>
      <c r="BN467" s="158"/>
      <c r="BO467" s="158"/>
      <c r="BP467" s="158"/>
      <c r="BQ467" s="158"/>
      <c r="BR467" s="158"/>
      <c r="BS467" s="158"/>
      <c r="BT467" s="158"/>
      <c r="BU467" s="158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</row>
    <row r="468" ht="12.75" customHeight="1">
      <c r="A468" s="1"/>
      <c r="B468" s="1"/>
      <c r="C468" s="158"/>
      <c r="D468" s="158"/>
      <c r="E468" s="158"/>
      <c r="F468" s="158"/>
      <c r="G468" s="158"/>
      <c r="H468" s="158"/>
      <c r="I468" s="158"/>
      <c r="J468" s="158"/>
      <c r="K468" s="158"/>
      <c r="L468" s="158"/>
      <c r="M468" s="158"/>
      <c r="N468" s="158"/>
      <c r="O468" s="158"/>
      <c r="P468" s="158"/>
      <c r="Q468" s="158"/>
      <c r="R468" s="158"/>
      <c r="S468" s="158"/>
      <c r="T468" s="158"/>
      <c r="U468" s="158"/>
      <c r="V468" s="158"/>
      <c r="W468" s="158"/>
      <c r="X468" s="158"/>
      <c r="Y468" s="158"/>
      <c r="Z468" s="158"/>
      <c r="AA468" s="158"/>
      <c r="AB468" s="158"/>
      <c r="AC468" s="158"/>
      <c r="AD468" s="158"/>
      <c r="AE468" s="158"/>
      <c r="AF468" s="158"/>
      <c r="AG468" s="158"/>
      <c r="AH468" s="158"/>
      <c r="AI468" s="158"/>
      <c r="AJ468" s="158"/>
      <c r="AK468" s="158"/>
      <c r="AL468" s="158"/>
      <c r="AM468" s="158"/>
      <c r="AN468" s="158"/>
      <c r="AO468" s="158"/>
      <c r="AP468" s="158"/>
      <c r="AQ468" s="158"/>
      <c r="AR468" s="158"/>
      <c r="AS468" s="158"/>
      <c r="AT468" s="158"/>
      <c r="AU468" s="158"/>
      <c r="AV468" s="158"/>
      <c r="AW468" s="158"/>
      <c r="AX468" s="158"/>
      <c r="AY468" s="158"/>
      <c r="AZ468" s="158"/>
      <c r="BA468" s="158"/>
      <c r="BB468" s="158"/>
      <c r="BC468" s="158"/>
      <c r="BD468" s="158"/>
      <c r="BE468" s="158"/>
      <c r="BF468" s="158"/>
      <c r="BG468" s="158"/>
      <c r="BH468" s="158"/>
      <c r="BI468" s="158"/>
      <c r="BJ468" s="158"/>
      <c r="BK468" s="158"/>
      <c r="BL468" s="158"/>
      <c r="BM468" s="158"/>
      <c r="BN468" s="158"/>
      <c r="BO468" s="158"/>
      <c r="BP468" s="158"/>
      <c r="BQ468" s="158"/>
      <c r="BR468" s="158"/>
      <c r="BS468" s="158"/>
      <c r="BT468" s="158"/>
      <c r="BU468" s="158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</row>
    <row r="469" ht="12.75" customHeight="1">
      <c r="A469" s="1"/>
      <c r="B469" s="1"/>
      <c r="C469" s="158"/>
      <c r="D469" s="158"/>
      <c r="E469" s="158"/>
      <c r="F469" s="158"/>
      <c r="G469" s="158"/>
      <c r="H469" s="158"/>
      <c r="I469" s="158"/>
      <c r="J469" s="158"/>
      <c r="K469" s="158"/>
      <c r="L469" s="158"/>
      <c r="M469" s="158"/>
      <c r="N469" s="158"/>
      <c r="O469" s="158"/>
      <c r="P469" s="158"/>
      <c r="Q469" s="158"/>
      <c r="R469" s="158"/>
      <c r="S469" s="158"/>
      <c r="T469" s="158"/>
      <c r="U469" s="158"/>
      <c r="V469" s="158"/>
      <c r="W469" s="158"/>
      <c r="X469" s="158"/>
      <c r="Y469" s="158"/>
      <c r="Z469" s="158"/>
      <c r="AA469" s="158"/>
      <c r="AB469" s="158"/>
      <c r="AC469" s="158"/>
      <c r="AD469" s="158"/>
      <c r="AE469" s="158"/>
      <c r="AF469" s="158"/>
      <c r="AG469" s="158"/>
      <c r="AH469" s="158"/>
      <c r="AI469" s="158"/>
      <c r="AJ469" s="158"/>
      <c r="AK469" s="158"/>
      <c r="AL469" s="158"/>
      <c r="AM469" s="158"/>
      <c r="AN469" s="158"/>
      <c r="AO469" s="158"/>
      <c r="AP469" s="158"/>
      <c r="AQ469" s="158"/>
      <c r="AR469" s="158"/>
      <c r="AS469" s="158"/>
      <c r="AT469" s="158"/>
      <c r="AU469" s="158"/>
      <c r="AV469" s="158"/>
      <c r="AW469" s="158"/>
      <c r="AX469" s="158"/>
      <c r="AY469" s="158"/>
      <c r="AZ469" s="158"/>
      <c r="BA469" s="158"/>
      <c r="BB469" s="158"/>
      <c r="BC469" s="158"/>
      <c r="BD469" s="158"/>
      <c r="BE469" s="158"/>
      <c r="BF469" s="158"/>
      <c r="BG469" s="158"/>
      <c r="BH469" s="158"/>
      <c r="BI469" s="158"/>
      <c r="BJ469" s="158"/>
      <c r="BK469" s="158"/>
      <c r="BL469" s="158"/>
      <c r="BM469" s="158"/>
      <c r="BN469" s="158"/>
      <c r="BO469" s="158"/>
      <c r="BP469" s="158"/>
      <c r="BQ469" s="158"/>
      <c r="BR469" s="158"/>
      <c r="BS469" s="158"/>
      <c r="BT469" s="158"/>
      <c r="BU469" s="158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</row>
    <row r="470" ht="12.75" customHeight="1">
      <c r="A470" s="1"/>
      <c r="B470" s="1"/>
      <c r="C470" s="158"/>
      <c r="D470" s="158"/>
      <c r="E470" s="158"/>
      <c r="F470" s="158"/>
      <c r="G470" s="158"/>
      <c r="H470" s="158"/>
      <c r="I470" s="158"/>
      <c r="J470" s="158"/>
      <c r="K470" s="158"/>
      <c r="L470" s="158"/>
      <c r="M470" s="158"/>
      <c r="N470" s="158"/>
      <c r="O470" s="158"/>
      <c r="P470" s="158"/>
      <c r="Q470" s="158"/>
      <c r="R470" s="158"/>
      <c r="S470" s="158"/>
      <c r="T470" s="158"/>
      <c r="U470" s="158"/>
      <c r="V470" s="158"/>
      <c r="W470" s="158"/>
      <c r="X470" s="158"/>
      <c r="Y470" s="158"/>
      <c r="Z470" s="158"/>
      <c r="AA470" s="158"/>
      <c r="AB470" s="158"/>
      <c r="AC470" s="158"/>
      <c r="AD470" s="158"/>
      <c r="AE470" s="158"/>
      <c r="AF470" s="158"/>
      <c r="AG470" s="158"/>
      <c r="AH470" s="158"/>
      <c r="AI470" s="158"/>
      <c r="AJ470" s="158"/>
      <c r="AK470" s="158"/>
      <c r="AL470" s="158"/>
      <c r="AM470" s="158"/>
      <c r="AN470" s="158"/>
      <c r="AO470" s="158"/>
      <c r="AP470" s="158"/>
      <c r="AQ470" s="158"/>
      <c r="AR470" s="158"/>
      <c r="AS470" s="158"/>
      <c r="AT470" s="158"/>
      <c r="AU470" s="158"/>
      <c r="AV470" s="158"/>
      <c r="AW470" s="158"/>
      <c r="AX470" s="158"/>
      <c r="AY470" s="158"/>
      <c r="AZ470" s="158"/>
      <c r="BA470" s="158"/>
      <c r="BB470" s="158"/>
      <c r="BC470" s="158"/>
      <c r="BD470" s="158"/>
      <c r="BE470" s="158"/>
      <c r="BF470" s="158"/>
      <c r="BG470" s="158"/>
      <c r="BH470" s="158"/>
      <c r="BI470" s="158"/>
      <c r="BJ470" s="158"/>
      <c r="BK470" s="158"/>
      <c r="BL470" s="158"/>
      <c r="BM470" s="158"/>
      <c r="BN470" s="158"/>
      <c r="BO470" s="158"/>
      <c r="BP470" s="158"/>
      <c r="BQ470" s="158"/>
      <c r="BR470" s="158"/>
      <c r="BS470" s="158"/>
      <c r="BT470" s="158"/>
      <c r="BU470" s="158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</row>
    <row r="471" ht="12.75" customHeight="1">
      <c r="A471" s="1"/>
      <c r="B471" s="1"/>
      <c r="C471" s="158"/>
      <c r="D471" s="158"/>
      <c r="E471" s="158"/>
      <c r="F471" s="158"/>
      <c r="G471" s="158"/>
      <c r="H471" s="158"/>
      <c r="I471" s="158"/>
      <c r="J471" s="158"/>
      <c r="K471" s="158"/>
      <c r="L471" s="158"/>
      <c r="M471" s="158"/>
      <c r="N471" s="158"/>
      <c r="O471" s="158"/>
      <c r="P471" s="158"/>
      <c r="Q471" s="158"/>
      <c r="R471" s="158"/>
      <c r="S471" s="158"/>
      <c r="T471" s="158"/>
      <c r="U471" s="158"/>
      <c r="V471" s="158"/>
      <c r="W471" s="158"/>
      <c r="X471" s="158"/>
      <c r="Y471" s="158"/>
      <c r="Z471" s="158"/>
      <c r="AA471" s="158"/>
      <c r="AB471" s="158"/>
      <c r="AC471" s="158"/>
      <c r="AD471" s="158"/>
      <c r="AE471" s="158"/>
      <c r="AF471" s="158"/>
      <c r="AG471" s="158"/>
      <c r="AH471" s="158"/>
      <c r="AI471" s="158"/>
      <c r="AJ471" s="158"/>
      <c r="AK471" s="158"/>
      <c r="AL471" s="158"/>
      <c r="AM471" s="158"/>
      <c r="AN471" s="158"/>
      <c r="AO471" s="158"/>
      <c r="AP471" s="158"/>
      <c r="AQ471" s="158"/>
      <c r="AR471" s="158"/>
      <c r="AS471" s="158"/>
      <c r="AT471" s="158"/>
      <c r="AU471" s="158"/>
      <c r="AV471" s="158"/>
      <c r="AW471" s="158"/>
      <c r="AX471" s="158"/>
      <c r="AY471" s="158"/>
      <c r="AZ471" s="158"/>
      <c r="BA471" s="158"/>
      <c r="BB471" s="158"/>
      <c r="BC471" s="158"/>
      <c r="BD471" s="158"/>
      <c r="BE471" s="158"/>
      <c r="BF471" s="158"/>
      <c r="BG471" s="158"/>
      <c r="BH471" s="158"/>
      <c r="BI471" s="158"/>
      <c r="BJ471" s="158"/>
      <c r="BK471" s="158"/>
      <c r="BL471" s="158"/>
      <c r="BM471" s="158"/>
      <c r="BN471" s="158"/>
      <c r="BO471" s="158"/>
      <c r="BP471" s="158"/>
      <c r="BQ471" s="158"/>
      <c r="BR471" s="158"/>
      <c r="BS471" s="158"/>
      <c r="BT471" s="158"/>
      <c r="BU471" s="158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</row>
    <row r="472" ht="12.75" customHeight="1">
      <c r="A472" s="1"/>
      <c r="B472" s="1"/>
      <c r="C472" s="158"/>
      <c r="D472" s="158"/>
      <c r="E472" s="158"/>
      <c r="F472" s="158"/>
      <c r="G472" s="158"/>
      <c r="H472" s="158"/>
      <c r="I472" s="158"/>
      <c r="J472" s="158"/>
      <c r="K472" s="158"/>
      <c r="L472" s="158"/>
      <c r="M472" s="158"/>
      <c r="N472" s="158"/>
      <c r="O472" s="158"/>
      <c r="P472" s="158"/>
      <c r="Q472" s="158"/>
      <c r="R472" s="158"/>
      <c r="S472" s="158"/>
      <c r="T472" s="158"/>
      <c r="U472" s="158"/>
      <c r="V472" s="158"/>
      <c r="W472" s="158"/>
      <c r="X472" s="158"/>
      <c r="Y472" s="158"/>
      <c r="Z472" s="158"/>
      <c r="AA472" s="158"/>
      <c r="AB472" s="158"/>
      <c r="AC472" s="158"/>
      <c r="AD472" s="158"/>
      <c r="AE472" s="158"/>
      <c r="AF472" s="158"/>
      <c r="AG472" s="158"/>
      <c r="AH472" s="158"/>
      <c r="AI472" s="158"/>
      <c r="AJ472" s="158"/>
      <c r="AK472" s="158"/>
      <c r="AL472" s="158"/>
      <c r="AM472" s="158"/>
      <c r="AN472" s="158"/>
      <c r="AO472" s="158"/>
      <c r="AP472" s="158"/>
      <c r="AQ472" s="158"/>
      <c r="AR472" s="158"/>
      <c r="AS472" s="158"/>
      <c r="AT472" s="158"/>
      <c r="AU472" s="158"/>
      <c r="AV472" s="158"/>
      <c r="AW472" s="158"/>
      <c r="AX472" s="158"/>
      <c r="AY472" s="158"/>
      <c r="AZ472" s="158"/>
      <c r="BA472" s="158"/>
      <c r="BB472" s="158"/>
      <c r="BC472" s="158"/>
      <c r="BD472" s="158"/>
      <c r="BE472" s="158"/>
      <c r="BF472" s="158"/>
      <c r="BG472" s="158"/>
      <c r="BH472" s="158"/>
      <c r="BI472" s="158"/>
      <c r="BJ472" s="158"/>
      <c r="BK472" s="158"/>
      <c r="BL472" s="158"/>
      <c r="BM472" s="158"/>
      <c r="BN472" s="158"/>
      <c r="BO472" s="158"/>
      <c r="BP472" s="158"/>
      <c r="BQ472" s="158"/>
      <c r="BR472" s="158"/>
      <c r="BS472" s="158"/>
      <c r="BT472" s="158"/>
      <c r="BU472" s="158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</row>
    <row r="473" ht="12.75" customHeight="1">
      <c r="A473" s="1"/>
      <c r="B473" s="1"/>
      <c r="C473" s="158"/>
      <c r="D473" s="158"/>
      <c r="E473" s="158"/>
      <c r="F473" s="158"/>
      <c r="G473" s="158"/>
      <c r="H473" s="158"/>
      <c r="I473" s="158"/>
      <c r="J473" s="158"/>
      <c r="K473" s="158"/>
      <c r="L473" s="158"/>
      <c r="M473" s="158"/>
      <c r="N473" s="158"/>
      <c r="O473" s="158"/>
      <c r="P473" s="158"/>
      <c r="Q473" s="158"/>
      <c r="R473" s="158"/>
      <c r="S473" s="158"/>
      <c r="T473" s="158"/>
      <c r="U473" s="158"/>
      <c r="V473" s="158"/>
      <c r="W473" s="158"/>
      <c r="X473" s="158"/>
      <c r="Y473" s="158"/>
      <c r="Z473" s="158"/>
      <c r="AA473" s="158"/>
      <c r="AB473" s="158"/>
      <c r="AC473" s="158"/>
      <c r="AD473" s="158"/>
      <c r="AE473" s="158"/>
      <c r="AF473" s="158"/>
      <c r="AG473" s="158"/>
      <c r="AH473" s="158"/>
      <c r="AI473" s="158"/>
      <c r="AJ473" s="158"/>
      <c r="AK473" s="158"/>
      <c r="AL473" s="158"/>
      <c r="AM473" s="158"/>
      <c r="AN473" s="158"/>
      <c r="AO473" s="158"/>
      <c r="AP473" s="158"/>
      <c r="AQ473" s="158"/>
      <c r="AR473" s="158"/>
      <c r="AS473" s="158"/>
      <c r="AT473" s="158"/>
      <c r="AU473" s="158"/>
      <c r="AV473" s="158"/>
      <c r="AW473" s="158"/>
      <c r="AX473" s="158"/>
      <c r="AY473" s="158"/>
      <c r="AZ473" s="158"/>
      <c r="BA473" s="158"/>
      <c r="BB473" s="158"/>
      <c r="BC473" s="158"/>
      <c r="BD473" s="158"/>
      <c r="BE473" s="158"/>
      <c r="BF473" s="158"/>
      <c r="BG473" s="158"/>
      <c r="BH473" s="158"/>
      <c r="BI473" s="158"/>
      <c r="BJ473" s="158"/>
      <c r="BK473" s="158"/>
      <c r="BL473" s="158"/>
      <c r="BM473" s="158"/>
      <c r="BN473" s="158"/>
      <c r="BO473" s="158"/>
      <c r="BP473" s="158"/>
      <c r="BQ473" s="158"/>
      <c r="BR473" s="158"/>
      <c r="BS473" s="158"/>
      <c r="BT473" s="158"/>
      <c r="BU473" s="158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</row>
    <row r="474" ht="12.75" customHeight="1">
      <c r="A474" s="1"/>
      <c r="B474" s="1"/>
      <c r="C474" s="158"/>
      <c r="D474" s="158"/>
      <c r="E474" s="158"/>
      <c r="F474" s="158"/>
      <c r="G474" s="158"/>
      <c r="H474" s="158"/>
      <c r="I474" s="158"/>
      <c r="J474" s="158"/>
      <c r="K474" s="158"/>
      <c r="L474" s="158"/>
      <c r="M474" s="158"/>
      <c r="N474" s="158"/>
      <c r="O474" s="158"/>
      <c r="P474" s="158"/>
      <c r="Q474" s="158"/>
      <c r="R474" s="158"/>
      <c r="S474" s="158"/>
      <c r="T474" s="158"/>
      <c r="U474" s="158"/>
      <c r="V474" s="158"/>
      <c r="W474" s="158"/>
      <c r="X474" s="158"/>
      <c r="Y474" s="158"/>
      <c r="Z474" s="158"/>
      <c r="AA474" s="158"/>
      <c r="AB474" s="158"/>
      <c r="AC474" s="158"/>
      <c r="AD474" s="158"/>
      <c r="AE474" s="158"/>
      <c r="AF474" s="158"/>
      <c r="AG474" s="158"/>
      <c r="AH474" s="158"/>
      <c r="AI474" s="158"/>
      <c r="AJ474" s="158"/>
      <c r="AK474" s="158"/>
      <c r="AL474" s="158"/>
      <c r="AM474" s="158"/>
      <c r="AN474" s="158"/>
      <c r="AO474" s="158"/>
      <c r="AP474" s="158"/>
      <c r="AQ474" s="158"/>
      <c r="AR474" s="158"/>
      <c r="AS474" s="158"/>
      <c r="AT474" s="158"/>
      <c r="AU474" s="158"/>
      <c r="AV474" s="158"/>
      <c r="AW474" s="158"/>
      <c r="AX474" s="158"/>
      <c r="AY474" s="158"/>
      <c r="AZ474" s="158"/>
      <c r="BA474" s="158"/>
      <c r="BB474" s="158"/>
      <c r="BC474" s="158"/>
      <c r="BD474" s="158"/>
      <c r="BE474" s="158"/>
      <c r="BF474" s="158"/>
      <c r="BG474" s="158"/>
      <c r="BH474" s="158"/>
      <c r="BI474" s="158"/>
      <c r="BJ474" s="158"/>
      <c r="BK474" s="158"/>
      <c r="BL474" s="158"/>
      <c r="BM474" s="158"/>
      <c r="BN474" s="158"/>
      <c r="BO474" s="158"/>
      <c r="BP474" s="158"/>
      <c r="BQ474" s="158"/>
      <c r="BR474" s="158"/>
      <c r="BS474" s="158"/>
      <c r="BT474" s="158"/>
      <c r="BU474" s="158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</row>
    <row r="475" ht="12.75" customHeight="1">
      <c r="A475" s="1"/>
      <c r="B475" s="1"/>
      <c r="C475" s="158"/>
      <c r="D475" s="158"/>
      <c r="E475" s="158"/>
      <c r="F475" s="158"/>
      <c r="G475" s="158"/>
      <c r="H475" s="158"/>
      <c r="I475" s="158"/>
      <c r="J475" s="158"/>
      <c r="K475" s="158"/>
      <c r="L475" s="158"/>
      <c r="M475" s="158"/>
      <c r="N475" s="158"/>
      <c r="O475" s="158"/>
      <c r="P475" s="158"/>
      <c r="Q475" s="158"/>
      <c r="R475" s="158"/>
      <c r="S475" s="158"/>
      <c r="T475" s="158"/>
      <c r="U475" s="158"/>
      <c r="V475" s="158"/>
      <c r="W475" s="158"/>
      <c r="X475" s="158"/>
      <c r="Y475" s="158"/>
      <c r="Z475" s="158"/>
      <c r="AA475" s="158"/>
      <c r="AB475" s="158"/>
      <c r="AC475" s="158"/>
      <c r="AD475" s="158"/>
      <c r="AE475" s="158"/>
      <c r="AF475" s="158"/>
      <c r="AG475" s="158"/>
      <c r="AH475" s="158"/>
      <c r="AI475" s="158"/>
      <c r="AJ475" s="158"/>
      <c r="AK475" s="158"/>
      <c r="AL475" s="158"/>
      <c r="AM475" s="158"/>
      <c r="AN475" s="158"/>
      <c r="AO475" s="158"/>
      <c r="AP475" s="158"/>
      <c r="AQ475" s="158"/>
      <c r="AR475" s="158"/>
      <c r="AS475" s="158"/>
      <c r="AT475" s="158"/>
      <c r="AU475" s="158"/>
      <c r="AV475" s="158"/>
      <c r="AW475" s="158"/>
      <c r="AX475" s="158"/>
      <c r="AY475" s="158"/>
      <c r="AZ475" s="158"/>
      <c r="BA475" s="158"/>
      <c r="BB475" s="158"/>
      <c r="BC475" s="158"/>
      <c r="BD475" s="158"/>
      <c r="BE475" s="158"/>
      <c r="BF475" s="158"/>
      <c r="BG475" s="158"/>
      <c r="BH475" s="158"/>
      <c r="BI475" s="158"/>
      <c r="BJ475" s="158"/>
      <c r="BK475" s="158"/>
      <c r="BL475" s="158"/>
      <c r="BM475" s="158"/>
      <c r="BN475" s="158"/>
      <c r="BO475" s="158"/>
      <c r="BP475" s="158"/>
      <c r="BQ475" s="158"/>
      <c r="BR475" s="158"/>
      <c r="BS475" s="158"/>
      <c r="BT475" s="158"/>
      <c r="BU475" s="158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</row>
    <row r="476" ht="12.75" customHeight="1">
      <c r="A476" s="1"/>
      <c r="B476" s="1"/>
      <c r="C476" s="158"/>
      <c r="D476" s="158"/>
      <c r="E476" s="158"/>
      <c r="F476" s="158"/>
      <c r="G476" s="158"/>
      <c r="H476" s="158"/>
      <c r="I476" s="158"/>
      <c r="J476" s="158"/>
      <c r="K476" s="158"/>
      <c r="L476" s="158"/>
      <c r="M476" s="158"/>
      <c r="N476" s="158"/>
      <c r="O476" s="158"/>
      <c r="P476" s="158"/>
      <c r="Q476" s="158"/>
      <c r="R476" s="158"/>
      <c r="S476" s="158"/>
      <c r="T476" s="158"/>
      <c r="U476" s="158"/>
      <c r="V476" s="158"/>
      <c r="W476" s="158"/>
      <c r="X476" s="158"/>
      <c r="Y476" s="158"/>
      <c r="Z476" s="158"/>
      <c r="AA476" s="158"/>
      <c r="AB476" s="158"/>
      <c r="AC476" s="158"/>
      <c r="AD476" s="158"/>
      <c r="AE476" s="158"/>
      <c r="AF476" s="158"/>
      <c r="AG476" s="158"/>
      <c r="AH476" s="158"/>
      <c r="AI476" s="158"/>
      <c r="AJ476" s="158"/>
      <c r="AK476" s="158"/>
      <c r="AL476" s="158"/>
      <c r="AM476" s="158"/>
      <c r="AN476" s="158"/>
      <c r="AO476" s="158"/>
      <c r="AP476" s="158"/>
      <c r="AQ476" s="158"/>
      <c r="AR476" s="158"/>
      <c r="AS476" s="158"/>
      <c r="AT476" s="158"/>
      <c r="AU476" s="158"/>
      <c r="AV476" s="158"/>
      <c r="AW476" s="158"/>
      <c r="AX476" s="158"/>
      <c r="AY476" s="158"/>
      <c r="AZ476" s="158"/>
      <c r="BA476" s="158"/>
      <c r="BB476" s="158"/>
      <c r="BC476" s="158"/>
      <c r="BD476" s="158"/>
      <c r="BE476" s="158"/>
      <c r="BF476" s="158"/>
      <c r="BG476" s="158"/>
      <c r="BH476" s="158"/>
      <c r="BI476" s="158"/>
      <c r="BJ476" s="158"/>
      <c r="BK476" s="158"/>
      <c r="BL476" s="158"/>
      <c r="BM476" s="158"/>
      <c r="BN476" s="158"/>
      <c r="BO476" s="158"/>
      <c r="BP476" s="158"/>
      <c r="BQ476" s="158"/>
      <c r="BR476" s="158"/>
      <c r="BS476" s="158"/>
      <c r="BT476" s="158"/>
      <c r="BU476" s="158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</row>
    <row r="477" ht="12.75" customHeight="1">
      <c r="A477" s="1"/>
      <c r="B477" s="1"/>
      <c r="C477" s="158"/>
      <c r="D477" s="158"/>
      <c r="E477" s="158"/>
      <c r="F477" s="158"/>
      <c r="G477" s="158"/>
      <c r="H477" s="158"/>
      <c r="I477" s="158"/>
      <c r="J477" s="158"/>
      <c r="K477" s="158"/>
      <c r="L477" s="158"/>
      <c r="M477" s="158"/>
      <c r="N477" s="158"/>
      <c r="O477" s="158"/>
      <c r="P477" s="158"/>
      <c r="Q477" s="158"/>
      <c r="R477" s="158"/>
      <c r="S477" s="158"/>
      <c r="T477" s="158"/>
      <c r="U477" s="158"/>
      <c r="V477" s="158"/>
      <c r="W477" s="158"/>
      <c r="X477" s="158"/>
      <c r="Y477" s="158"/>
      <c r="Z477" s="158"/>
      <c r="AA477" s="158"/>
      <c r="AB477" s="158"/>
      <c r="AC477" s="158"/>
      <c r="AD477" s="158"/>
      <c r="AE477" s="158"/>
      <c r="AF477" s="158"/>
      <c r="AG477" s="158"/>
      <c r="AH477" s="158"/>
      <c r="AI477" s="158"/>
      <c r="AJ477" s="158"/>
      <c r="AK477" s="158"/>
      <c r="AL477" s="158"/>
      <c r="AM477" s="158"/>
      <c r="AN477" s="158"/>
      <c r="AO477" s="158"/>
      <c r="AP477" s="158"/>
      <c r="AQ477" s="158"/>
      <c r="AR477" s="158"/>
      <c r="AS477" s="158"/>
      <c r="AT477" s="158"/>
      <c r="AU477" s="158"/>
      <c r="AV477" s="158"/>
      <c r="AW477" s="158"/>
      <c r="AX477" s="158"/>
      <c r="AY477" s="158"/>
      <c r="AZ477" s="158"/>
      <c r="BA477" s="158"/>
      <c r="BB477" s="158"/>
      <c r="BC477" s="158"/>
      <c r="BD477" s="158"/>
      <c r="BE477" s="158"/>
      <c r="BF477" s="158"/>
      <c r="BG477" s="158"/>
      <c r="BH477" s="158"/>
      <c r="BI477" s="158"/>
      <c r="BJ477" s="158"/>
      <c r="BK477" s="158"/>
      <c r="BL477" s="158"/>
      <c r="BM477" s="158"/>
      <c r="BN477" s="158"/>
      <c r="BO477" s="158"/>
      <c r="BP477" s="158"/>
      <c r="BQ477" s="158"/>
      <c r="BR477" s="158"/>
      <c r="BS477" s="158"/>
      <c r="BT477" s="158"/>
      <c r="BU477" s="158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</row>
    <row r="478" ht="12.75" customHeight="1">
      <c r="A478" s="1"/>
      <c r="B478" s="1"/>
      <c r="C478" s="158"/>
      <c r="D478" s="158"/>
      <c r="E478" s="158"/>
      <c r="F478" s="158"/>
      <c r="G478" s="158"/>
      <c r="H478" s="158"/>
      <c r="I478" s="158"/>
      <c r="J478" s="158"/>
      <c r="K478" s="158"/>
      <c r="L478" s="158"/>
      <c r="M478" s="158"/>
      <c r="N478" s="158"/>
      <c r="O478" s="158"/>
      <c r="P478" s="158"/>
      <c r="Q478" s="158"/>
      <c r="R478" s="158"/>
      <c r="S478" s="158"/>
      <c r="T478" s="158"/>
      <c r="U478" s="158"/>
      <c r="V478" s="158"/>
      <c r="W478" s="158"/>
      <c r="X478" s="158"/>
      <c r="Y478" s="158"/>
      <c r="Z478" s="158"/>
      <c r="AA478" s="158"/>
      <c r="AB478" s="158"/>
      <c r="AC478" s="158"/>
      <c r="AD478" s="158"/>
      <c r="AE478" s="158"/>
      <c r="AF478" s="158"/>
      <c r="AG478" s="158"/>
      <c r="AH478" s="158"/>
      <c r="AI478" s="158"/>
      <c r="AJ478" s="158"/>
      <c r="AK478" s="158"/>
      <c r="AL478" s="158"/>
      <c r="AM478" s="158"/>
      <c r="AN478" s="158"/>
      <c r="AO478" s="158"/>
      <c r="AP478" s="158"/>
      <c r="AQ478" s="158"/>
      <c r="AR478" s="158"/>
      <c r="AS478" s="158"/>
      <c r="AT478" s="158"/>
      <c r="AU478" s="158"/>
      <c r="AV478" s="158"/>
      <c r="AW478" s="158"/>
      <c r="AX478" s="158"/>
      <c r="AY478" s="158"/>
      <c r="AZ478" s="158"/>
      <c r="BA478" s="158"/>
      <c r="BB478" s="158"/>
      <c r="BC478" s="158"/>
      <c r="BD478" s="158"/>
      <c r="BE478" s="158"/>
      <c r="BF478" s="158"/>
      <c r="BG478" s="158"/>
      <c r="BH478" s="158"/>
      <c r="BI478" s="158"/>
      <c r="BJ478" s="158"/>
      <c r="BK478" s="158"/>
      <c r="BL478" s="158"/>
      <c r="BM478" s="158"/>
      <c r="BN478" s="158"/>
      <c r="BO478" s="158"/>
      <c r="BP478" s="158"/>
      <c r="BQ478" s="158"/>
      <c r="BR478" s="158"/>
      <c r="BS478" s="158"/>
      <c r="BT478" s="158"/>
      <c r="BU478" s="158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</row>
    <row r="479" ht="12.75" customHeight="1">
      <c r="A479" s="1"/>
      <c r="B479" s="1"/>
      <c r="C479" s="158"/>
      <c r="D479" s="158"/>
      <c r="E479" s="158"/>
      <c r="F479" s="158"/>
      <c r="G479" s="158"/>
      <c r="H479" s="158"/>
      <c r="I479" s="158"/>
      <c r="J479" s="158"/>
      <c r="K479" s="158"/>
      <c r="L479" s="158"/>
      <c r="M479" s="158"/>
      <c r="N479" s="158"/>
      <c r="O479" s="158"/>
      <c r="P479" s="158"/>
      <c r="Q479" s="158"/>
      <c r="R479" s="158"/>
      <c r="S479" s="158"/>
      <c r="T479" s="158"/>
      <c r="U479" s="158"/>
      <c r="V479" s="158"/>
      <c r="W479" s="158"/>
      <c r="X479" s="158"/>
      <c r="Y479" s="158"/>
      <c r="Z479" s="158"/>
      <c r="AA479" s="158"/>
      <c r="AB479" s="158"/>
      <c r="AC479" s="158"/>
      <c r="AD479" s="158"/>
      <c r="AE479" s="158"/>
      <c r="AF479" s="158"/>
      <c r="AG479" s="158"/>
      <c r="AH479" s="158"/>
      <c r="AI479" s="158"/>
      <c r="AJ479" s="158"/>
      <c r="AK479" s="158"/>
      <c r="AL479" s="158"/>
      <c r="AM479" s="158"/>
      <c r="AN479" s="158"/>
      <c r="AO479" s="158"/>
      <c r="AP479" s="158"/>
      <c r="AQ479" s="158"/>
      <c r="AR479" s="158"/>
      <c r="AS479" s="158"/>
      <c r="AT479" s="158"/>
      <c r="AU479" s="158"/>
      <c r="AV479" s="158"/>
      <c r="AW479" s="158"/>
      <c r="AX479" s="158"/>
      <c r="AY479" s="158"/>
      <c r="AZ479" s="158"/>
      <c r="BA479" s="158"/>
      <c r="BB479" s="158"/>
      <c r="BC479" s="158"/>
      <c r="BD479" s="158"/>
      <c r="BE479" s="158"/>
      <c r="BF479" s="158"/>
      <c r="BG479" s="158"/>
      <c r="BH479" s="158"/>
      <c r="BI479" s="158"/>
      <c r="BJ479" s="158"/>
      <c r="BK479" s="158"/>
      <c r="BL479" s="158"/>
      <c r="BM479" s="158"/>
      <c r="BN479" s="158"/>
      <c r="BO479" s="158"/>
      <c r="BP479" s="158"/>
      <c r="BQ479" s="158"/>
      <c r="BR479" s="158"/>
      <c r="BS479" s="158"/>
      <c r="BT479" s="158"/>
      <c r="BU479" s="158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</row>
    <row r="480" ht="12.75" customHeight="1">
      <c r="A480" s="1"/>
      <c r="B480" s="1"/>
      <c r="C480" s="158"/>
      <c r="D480" s="158"/>
      <c r="E480" s="158"/>
      <c r="F480" s="158"/>
      <c r="G480" s="158"/>
      <c r="H480" s="158"/>
      <c r="I480" s="158"/>
      <c r="J480" s="158"/>
      <c r="K480" s="158"/>
      <c r="L480" s="158"/>
      <c r="M480" s="158"/>
      <c r="N480" s="158"/>
      <c r="O480" s="158"/>
      <c r="P480" s="158"/>
      <c r="Q480" s="158"/>
      <c r="R480" s="158"/>
      <c r="S480" s="158"/>
      <c r="T480" s="158"/>
      <c r="U480" s="158"/>
      <c r="V480" s="158"/>
      <c r="W480" s="158"/>
      <c r="X480" s="158"/>
      <c r="Y480" s="158"/>
      <c r="Z480" s="158"/>
      <c r="AA480" s="158"/>
      <c r="AB480" s="158"/>
      <c r="AC480" s="158"/>
      <c r="AD480" s="158"/>
      <c r="AE480" s="158"/>
      <c r="AF480" s="158"/>
      <c r="AG480" s="158"/>
      <c r="AH480" s="158"/>
      <c r="AI480" s="158"/>
      <c r="AJ480" s="158"/>
      <c r="AK480" s="158"/>
      <c r="AL480" s="158"/>
      <c r="AM480" s="158"/>
      <c r="AN480" s="158"/>
      <c r="AO480" s="158"/>
      <c r="AP480" s="158"/>
      <c r="AQ480" s="158"/>
      <c r="AR480" s="158"/>
      <c r="AS480" s="158"/>
      <c r="AT480" s="158"/>
      <c r="AU480" s="158"/>
      <c r="AV480" s="158"/>
      <c r="AW480" s="158"/>
      <c r="AX480" s="158"/>
      <c r="AY480" s="158"/>
      <c r="AZ480" s="158"/>
      <c r="BA480" s="158"/>
      <c r="BB480" s="158"/>
      <c r="BC480" s="158"/>
      <c r="BD480" s="158"/>
      <c r="BE480" s="158"/>
      <c r="BF480" s="158"/>
      <c r="BG480" s="158"/>
      <c r="BH480" s="158"/>
      <c r="BI480" s="158"/>
      <c r="BJ480" s="158"/>
      <c r="BK480" s="158"/>
      <c r="BL480" s="158"/>
      <c r="BM480" s="158"/>
      <c r="BN480" s="158"/>
      <c r="BO480" s="158"/>
      <c r="BP480" s="158"/>
      <c r="BQ480" s="158"/>
      <c r="BR480" s="158"/>
      <c r="BS480" s="158"/>
      <c r="BT480" s="158"/>
      <c r="BU480" s="158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</row>
    <row r="481" ht="12.75" customHeight="1">
      <c r="A481" s="1"/>
      <c r="B481" s="1"/>
      <c r="C481" s="158"/>
      <c r="D481" s="158"/>
      <c r="E481" s="158"/>
      <c r="F481" s="158"/>
      <c r="G481" s="158"/>
      <c r="H481" s="158"/>
      <c r="I481" s="158"/>
      <c r="J481" s="158"/>
      <c r="K481" s="158"/>
      <c r="L481" s="158"/>
      <c r="M481" s="158"/>
      <c r="N481" s="158"/>
      <c r="O481" s="158"/>
      <c r="P481" s="158"/>
      <c r="Q481" s="158"/>
      <c r="R481" s="158"/>
      <c r="S481" s="158"/>
      <c r="T481" s="158"/>
      <c r="U481" s="158"/>
      <c r="V481" s="158"/>
      <c r="W481" s="158"/>
      <c r="X481" s="158"/>
      <c r="Y481" s="158"/>
      <c r="Z481" s="158"/>
      <c r="AA481" s="158"/>
      <c r="AB481" s="158"/>
      <c r="AC481" s="158"/>
      <c r="AD481" s="158"/>
      <c r="AE481" s="158"/>
      <c r="AF481" s="158"/>
      <c r="AG481" s="158"/>
      <c r="AH481" s="158"/>
      <c r="AI481" s="158"/>
      <c r="AJ481" s="158"/>
      <c r="AK481" s="158"/>
      <c r="AL481" s="158"/>
      <c r="AM481" s="158"/>
      <c r="AN481" s="158"/>
      <c r="AO481" s="158"/>
      <c r="AP481" s="158"/>
      <c r="AQ481" s="158"/>
      <c r="AR481" s="158"/>
      <c r="AS481" s="158"/>
      <c r="AT481" s="158"/>
      <c r="AU481" s="158"/>
      <c r="AV481" s="158"/>
      <c r="AW481" s="158"/>
      <c r="AX481" s="158"/>
      <c r="AY481" s="158"/>
      <c r="AZ481" s="158"/>
      <c r="BA481" s="158"/>
      <c r="BB481" s="158"/>
      <c r="BC481" s="158"/>
      <c r="BD481" s="158"/>
      <c r="BE481" s="158"/>
      <c r="BF481" s="158"/>
      <c r="BG481" s="158"/>
      <c r="BH481" s="158"/>
      <c r="BI481" s="158"/>
      <c r="BJ481" s="158"/>
      <c r="BK481" s="158"/>
      <c r="BL481" s="158"/>
      <c r="BM481" s="158"/>
      <c r="BN481" s="158"/>
      <c r="BO481" s="158"/>
      <c r="BP481" s="158"/>
      <c r="BQ481" s="158"/>
      <c r="BR481" s="158"/>
      <c r="BS481" s="158"/>
      <c r="BT481" s="158"/>
      <c r="BU481" s="158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</row>
    <row r="482" ht="12.75" customHeight="1">
      <c r="A482" s="1"/>
      <c r="B482" s="1"/>
      <c r="C482" s="158"/>
      <c r="D482" s="158"/>
      <c r="E482" s="158"/>
      <c r="F482" s="158"/>
      <c r="G482" s="158"/>
      <c r="H482" s="158"/>
      <c r="I482" s="158"/>
      <c r="J482" s="158"/>
      <c r="K482" s="158"/>
      <c r="L482" s="158"/>
      <c r="M482" s="158"/>
      <c r="N482" s="158"/>
      <c r="O482" s="158"/>
      <c r="P482" s="158"/>
      <c r="Q482" s="158"/>
      <c r="R482" s="158"/>
      <c r="S482" s="158"/>
      <c r="T482" s="158"/>
      <c r="U482" s="158"/>
      <c r="V482" s="158"/>
      <c r="W482" s="158"/>
      <c r="X482" s="158"/>
      <c r="Y482" s="158"/>
      <c r="Z482" s="158"/>
      <c r="AA482" s="158"/>
      <c r="AB482" s="158"/>
      <c r="AC482" s="158"/>
      <c r="AD482" s="158"/>
      <c r="AE482" s="158"/>
      <c r="AF482" s="158"/>
      <c r="AG482" s="158"/>
      <c r="AH482" s="158"/>
      <c r="AI482" s="158"/>
      <c r="AJ482" s="158"/>
      <c r="AK482" s="158"/>
      <c r="AL482" s="158"/>
      <c r="AM482" s="158"/>
      <c r="AN482" s="158"/>
      <c r="AO482" s="158"/>
      <c r="AP482" s="158"/>
      <c r="AQ482" s="158"/>
      <c r="AR482" s="158"/>
      <c r="AS482" s="158"/>
      <c r="AT482" s="158"/>
      <c r="AU482" s="158"/>
      <c r="AV482" s="158"/>
      <c r="AW482" s="158"/>
      <c r="AX482" s="158"/>
      <c r="AY482" s="158"/>
      <c r="AZ482" s="158"/>
      <c r="BA482" s="158"/>
      <c r="BB482" s="158"/>
      <c r="BC482" s="158"/>
      <c r="BD482" s="158"/>
      <c r="BE482" s="158"/>
      <c r="BF482" s="158"/>
      <c r="BG482" s="158"/>
      <c r="BH482" s="158"/>
      <c r="BI482" s="158"/>
      <c r="BJ482" s="158"/>
      <c r="BK482" s="158"/>
      <c r="BL482" s="158"/>
      <c r="BM482" s="158"/>
      <c r="BN482" s="158"/>
      <c r="BO482" s="158"/>
      <c r="BP482" s="158"/>
      <c r="BQ482" s="158"/>
      <c r="BR482" s="158"/>
      <c r="BS482" s="158"/>
      <c r="BT482" s="158"/>
      <c r="BU482" s="158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</row>
    <row r="483" ht="12.75" customHeight="1">
      <c r="A483" s="1"/>
      <c r="B483" s="1"/>
      <c r="C483" s="158"/>
      <c r="D483" s="158"/>
      <c r="E483" s="158"/>
      <c r="F483" s="158"/>
      <c r="G483" s="158"/>
      <c r="H483" s="158"/>
      <c r="I483" s="158"/>
      <c r="J483" s="158"/>
      <c r="K483" s="158"/>
      <c r="L483" s="158"/>
      <c r="M483" s="158"/>
      <c r="N483" s="158"/>
      <c r="O483" s="158"/>
      <c r="P483" s="158"/>
      <c r="Q483" s="158"/>
      <c r="R483" s="158"/>
      <c r="S483" s="158"/>
      <c r="T483" s="158"/>
      <c r="U483" s="158"/>
      <c r="V483" s="158"/>
      <c r="W483" s="158"/>
      <c r="X483" s="158"/>
      <c r="Y483" s="158"/>
      <c r="Z483" s="158"/>
      <c r="AA483" s="158"/>
      <c r="AB483" s="158"/>
      <c r="AC483" s="158"/>
      <c r="AD483" s="158"/>
      <c r="AE483" s="158"/>
      <c r="AF483" s="158"/>
      <c r="AG483" s="158"/>
      <c r="AH483" s="158"/>
      <c r="AI483" s="158"/>
      <c r="AJ483" s="158"/>
      <c r="AK483" s="158"/>
      <c r="AL483" s="158"/>
      <c r="AM483" s="158"/>
      <c r="AN483" s="158"/>
      <c r="AO483" s="158"/>
      <c r="AP483" s="158"/>
      <c r="AQ483" s="158"/>
      <c r="AR483" s="158"/>
      <c r="AS483" s="158"/>
      <c r="AT483" s="158"/>
      <c r="AU483" s="158"/>
      <c r="AV483" s="158"/>
      <c r="AW483" s="158"/>
      <c r="AX483" s="158"/>
      <c r="AY483" s="158"/>
      <c r="AZ483" s="158"/>
      <c r="BA483" s="158"/>
      <c r="BB483" s="158"/>
      <c r="BC483" s="158"/>
      <c r="BD483" s="158"/>
      <c r="BE483" s="158"/>
      <c r="BF483" s="158"/>
      <c r="BG483" s="158"/>
      <c r="BH483" s="158"/>
      <c r="BI483" s="158"/>
      <c r="BJ483" s="158"/>
      <c r="BK483" s="158"/>
      <c r="BL483" s="158"/>
      <c r="BM483" s="158"/>
      <c r="BN483" s="158"/>
      <c r="BO483" s="158"/>
      <c r="BP483" s="158"/>
      <c r="BQ483" s="158"/>
      <c r="BR483" s="158"/>
      <c r="BS483" s="158"/>
      <c r="BT483" s="158"/>
      <c r="BU483" s="158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</row>
    <row r="484" ht="12.75" customHeight="1">
      <c r="A484" s="1"/>
      <c r="B484" s="1"/>
      <c r="C484" s="158"/>
      <c r="D484" s="158"/>
      <c r="E484" s="158"/>
      <c r="F484" s="158"/>
      <c r="G484" s="158"/>
      <c r="H484" s="158"/>
      <c r="I484" s="158"/>
      <c r="J484" s="158"/>
      <c r="K484" s="158"/>
      <c r="L484" s="158"/>
      <c r="M484" s="158"/>
      <c r="N484" s="158"/>
      <c r="O484" s="158"/>
      <c r="P484" s="158"/>
      <c r="Q484" s="158"/>
      <c r="R484" s="158"/>
      <c r="S484" s="158"/>
      <c r="T484" s="158"/>
      <c r="U484" s="158"/>
      <c r="V484" s="158"/>
      <c r="W484" s="158"/>
      <c r="X484" s="158"/>
      <c r="Y484" s="158"/>
      <c r="Z484" s="158"/>
      <c r="AA484" s="158"/>
      <c r="AB484" s="158"/>
      <c r="AC484" s="158"/>
      <c r="AD484" s="158"/>
      <c r="AE484" s="158"/>
      <c r="AF484" s="158"/>
      <c r="AG484" s="158"/>
      <c r="AH484" s="158"/>
      <c r="AI484" s="158"/>
      <c r="AJ484" s="158"/>
      <c r="AK484" s="158"/>
      <c r="AL484" s="158"/>
      <c r="AM484" s="158"/>
      <c r="AN484" s="158"/>
      <c r="AO484" s="158"/>
      <c r="AP484" s="158"/>
      <c r="AQ484" s="158"/>
      <c r="AR484" s="158"/>
      <c r="AS484" s="158"/>
      <c r="AT484" s="158"/>
      <c r="AU484" s="158"/>
      <c r="AV484" s="158"/>
      <c r="AW484" s="158"/>
      <c r="AX484" s="158"/>
      <c r="AY484" s="158"/>
      <c r="AZ484" s="158"/>
      <c r="BA484" s="158"/>
      <c r="BB484" s="158"/>
      <c r="BC484" s="158"/>
      <c r="BD484" s="158"/>
      <c r="BE484" s="158"/>
      <c r="BF484" s="158"/>
      <c r="BG484" s="158"/>
      <c r="BH484" s="158"/>
      <c r="BI484" s="158"/>
      <c r="BJ484" s="158"/>
      <c r="BK484" s="158"/>
      <c r="BL484" s="158"/>
      <c r="BM484" s="158"/>
      <c r="BN484" s="158"/>
      <c r="BO484" s="158"/>
      <c r="BP484" s="158"/>
      <c r="BQ484" s="158"/>
      <c r="BR484" s="158"/>
      <c r="BS484" s="158"/>
      <c r="BT484" s="158"/>
      <c r="BU484" s="158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</row>
    <row r="485" ht="12.75" customHeight="1">
      <c r="A485" s="1"/>
      <c r="B485" s="1"/>
      <c r="C485" s="158"/>
      <c r="D485" s="158"/>
      <c r="E485" s="158"/>
      <c r="F485" s="158"/>
      <c r="G485" s="158"/>
      <c r="H485" s="158"/>
      <c r="I485" s="158"/>
      <c r="J485" s="158"/>
      <c r="K485" s="158"/>
      <c r="L485" s="158"/>
      <c r="M485" s="158"/>
      <c r="N485" s="158"/>
      <c r="O485" s="158"/>
      <c r="P485" s="158"/>
      <c r="Q485" s="158"/>
      <c r="R485" s="158"/>
      <c r="S485" s="158"/>
      <c r="T485" s="158"/>
      <c r="U485" s="158"/>
      <c r="V485" s="158"/>
      <c r="W485" s="158"/>
      <c r="X485" s="158"/>
      <c r="Y485" s="158"/>
      <c r="Z485" s="158"/>
      <c r="AA485" s="158"/>
      <c r="AB485" s="158"/>
      <c r="AC485" s="158"/>
      <c r="AD485" s="158"/>
      <c r="AE485" s="158"/>
      <c r="AF485" s="158"/>
      <c r="AG485" s="158"/>
      <c r="AH485" s="158"/>
      <c r="AI485" s="158"/>
      <c r="AJ485" s="158"/>
      <c r="AK485" s="158"/>
      <c r="AL485" s="158"/>
      <c r="AM485" s="158"/>
      <c r="AN485" s="158"/>
      <c r="AO485" s="158"/>
      <c r="AP485" s="158"/>
      <c r="AQ485" s="158"/>
      <c r="AR485" s="158"/>
      <c r="AS485" s="158"/>
      <c r="AT485" s="158"/>
      <c r="AU485" s="158"/>
      <c r="AV485" s="158"/>
      <c r="AW485" s="158"/>
      <c r="AX485" s="158"/>
      <c r="AY485" s="158"/>
      <c r="AZ485" s="158"/>
      <c r="BA485" s="158"/>
      <c r="BB485" s="158"/>
      <c r="BC485" s="158"/>
      <c r="BD485" s="158"/>
      <c r="BE485" s="158"/>
      <c r="BF485" s="158"/>
      <c r="BG485" s="158"/>
      <c r="BH485" s="158"/>
      <c r="BI485" s="158"/>
      <c r="BJ485" s="158"/>
      <c r="BK485" s="158"/>
      <c r="BL485" s="158"/>
      <c r="BM485" s="158"/>
      <c r="BN485" s="158"/>
      <c r="BO485" s="158"/>
      <c r="BP485" s="158"/>
      <c r="BQ485" s="158"/>
      <c r="BR485" s="158"/>
      <c r="BS485" s="158"/>
      <c r="BT485" s="158"/>
      <c r="BU485" s="158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</row>
    <row r="486" ht="12.75" customHeight="1">
      <c r="A486" s="1"/>
      <c r="B486" s="1"/>
      <c r="C486" s="158"/>
      <c r="D486" s="158"/>
      <c r="E486" s="158"/>
      <c r="F486" s="158"/>
      <c r="G486" s="158"/>
      <c r="H486" s="158"/>
      <c r="I486" s="158"/>
      <c r="J486" s="158"/>
      <c r="K486" s="158"/>
      <c r="L486" s="158"/>
      <c r="M486" s="158"/>
      <c r="N486" s="158"/>
      <c r="O486" s="158"/>
      <c r="P486" s="158"/>
      <c r="Q486" s="158"/>
      <c r="R486" s="158"/>
      <c r="S486" s="158"/>
      <c r="T486" s="158"/>
      <c r="U486" s="158"/>
      <c r="V486" s="158"/>
      <c r="W486" s="158"/>
      <c r="X486" s="158"/>
      <c r="Y486" s="158"/>
      <c r="Z486" s="158"/>
      <c r="AA486" s="158"/>
      <c r="AB486" s="158"/>
      <c r="AC486" s="158"/>
      <c r="AD486" s="158"/>
      <c r="AE486" s="158"/>
      <c r="AF486" s="158"/>
      <c r="AG486" s="158"/>
      <c r="AH486" s="158"/>
      <c r="AI486" s="158"/>
      <c r="AJ486" s="158"/>
      <c r="AK486" s="158"/>
      <c r="AL486" s="158"/>
      <c r="AM486" s="158"/>
      <c r="AN486" s="158"/>
      <c r="AO486" s="158"/>
      <c r="AP486" s="158"/>
      <c r="AQ486" s="158"/>
      <c r="AR486" s="158"/>
      <c r="AS486" s="158"/>
      <c r="AT486" s="158"/>
      <c r="AU486" s="158"/>
      <c r="AV486" s="158"/>
      <c r="AW486" s="158"/>
      <c r="AX486" s="158"/>
      <c r="AY486" s="158"/>
      <c r="AZ486" s="158"/>
      <c r="BA486" s="158"/>
      <c r="BB486" s="158"/>
      <c r="BC486" s="158"/>
      <c r="BD486" s="158"/>
      <c r="BE486" s="158"/>
      <c r="BF486" s="158"/>
      <c r="BG486" s="158"/>
      <c r="BH486" s="158"/>
      <c r="BI486" s="158"/>
      <c r="BJ486" s="158"/>
      <c r="BK486" s="158"/>
      <c r="BL486" s="158"/>
      <c r="BM486" s="158"/>
      <c r="BN486" s="158"/>
      <c r="BO486" s="158"/>
      <c r="BP486" s="158"/>
      <c r="BQ486" s="158"/>
      <c r="BR486" s="158"/>
      <c r="BS486" s="158"/>
      <c r="BT486" s="158"/>
      <c r="BU486" s="158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</row>
    <row r="487" ht="12.75" customHeight="1">
      <c r="A487" s="1"/>
      <c r="B487" s="1"/>
      <c r="C487" s="158"/>
      <c r="D487" s="158"/>
      <c r="E487" s="158"/>
      <c r="F487" s="158"/>
      <c r="G487" s="158"/>
      <c r="H487" s="158"/>
      <c r="I487" s="158"/>
      <c r="J487" s="158"/>
      <c r="K487" s="158"/>
      <c r="L487" s="158"/>
      <c r="M487" s="158"/>
      <c r="N487" s="158"/>
      <c r="O487" s="158"/>
      <c r="P487" s="158"/>
      <c r="Q487" s="158"/>
      <c r="R487" s="158"/>
      <c r="S487" s="158"/>
      <c r="T487" s="158"/>
      <c r="U487" s="158"/>
      <c r="V487" s="158"/>
      <c r="W487" s="158"/>
      <c r="X487" s="158"/>
      <c r="Y487" s="158"/>
      <c r="Z487" s="158"/>
      <c r="AA487" s="158"/>
      <c r="AB487" s="158"/>
      <c r="AC487" s="158"/>
      <c r="AD487" s="158"/>
      <c r="AE487" s="158"/>
      <c r="AF487" s="158"/>
      <c r="AG487" s="158"/>
      <c r="AH487" s="158"/>
      <c r="AI487" s="158"/>
      <c r="AJ487" s="158"/>
      <c r="AK487" s="158"/>
      <c r="AL487" s="158"/>
      <c r="AM487" s="158"/>
      <c r="AN487" s="158"/>
      <c r="AO487" s="158"/>
      <c r="AP487" s="158"/>
      <c r="AQ487" s="158"/>
      <c r="AR487" s="158"/>
      <c r="AS487" s="158"/>
      <c r="AT487" s="158"/>
      <c r="AU487" s="158"/>
      <c r="AV487" s="158"/>
      <c r="AW487" s="158"/>
      <c r="AX487" s="158"/>
      <c r="AY487" s="158"/>
      <c r="AZ487" s="158"/>
      <c r="BA487" s="158"/>
      <c r="BB487" s="158"/>
      <c r="BC487" s="158"/>
      <c r="BD487" s="158"/>
      <c r="BE487" s="158"/>
      <c r="BF487" s="158"/>
      <c r="BG487" s="158"/>
      <c r="BH487" s="158"/>
      <c r="BI487" s="158"/>
      <c r="BJ487" s="158"/>
      <c r="BK487" s="158"/>
      <c r="BL487" s="158"/>
      <c r="BM487" s="158"/>
      <c r="BN487" s="158"/>
      <c r="BO487" s="158"/>
      <c r="BP487" s="158"/>
      <c r="BQ487" s="158"/>
      <c r="BR487" s="158"/>
      <c r="BS487" s="158"/>
      <c r="BT487" s="158"/>
      <c r="BU487" s="158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</row>
    <row r="488" ht="12.75" customHeight="1">
      <c r="A488" s="1"/>
      <c r="B488" s="1"/>
      <c r="C488" s="158"/>
      <c r="D488" s="158"/>
      <c r="E488" s="158"/>
      <c r="F488" s="158"/>
      <c r="G488" s="158"/>
      <c r="H488" s="158"/>
      <c r="I488" s="158"/>
      <c r="J488" s="158"/>
      <c r="K488" s="158"/>
      <c r="L488" s="158"/>
      <c r="M488" s="158"/>
      <c r="N488" s="158"/>
      <c r="O488" s="158"/>
      <c r="P488" s="158"/>
      <c r="Q488" s="158"/>
      <c r="R488" s="158"/>
      <c r="S488" s="158"/>
      <c r="T488" s="158"/>
      <c r="U488" s="158"/>
      <c r="V488" s="158"/>
      <c r="W488" s="158"/>
      <c r="X488" s="158"/>
      <c r="Y488" s="158"/>
      <c r="Z488" s="158"/>
      <c r="AA488" s="158"/>
      <c r="AB488" s="158"/>
      <c r="AC488" s="158"/>
      <c r="AD488" s="158"/>
      <c r="AE488" s="158"/>
      <c r="AF488" s="158"/>
      <c r="AG488" s="158"/>
      <c r="AH488" s="158"/>
      <c r="AI488" s="158"/>
      <c r="AJ488" s="158"/>
      <c r="AK488" s="158"/>
      <c r="AL488" s="158"/>
      <c r="AM488" s="158"/>
      <c r="AN488" s="158"/>
      <c r="AO488" s="158"/>
      <c r="AP488" s="158"/>
      <c r="AQ488" s="158"/>
      <c r="AR488" s="158"/>
      <c r="AS488" s="158"/>
      <c r="AT488" s="158"/>
      <c r="AU488" s="158"/>
      <c r="AV488" s="158"/>
      <c r="AW488" s="158"/>
      <c r="AX488" s="158"/>
      <c r="AY488" s="158"/>
      <c r="AZ488" s="158"/>
      <c r="BA488" s="158"/>
      <c r="BB488" s="158"/>
      <c r="BC488" s="158"/>
      <c r="BD488" s="158"/>
      <c r="BE488" s="158"/>
      <c r="BF488" s="158"/>
      <c r="BG488" s="158"/>
      <c r="BH488" s="158"/>
      <c r="BI488" s="158"/>
      <c r="BJ488" s="158"/>
      <c r="BK488" s="158"/>
      <c r="BL488" s="158"/>
      <c r="BM488" s="158"/>
      <c r="BN488" s="158"/>
      <c r="BO488" s="158"/>
      <c r="BP488" s="158"/>
      <c r="BQ488" s="158"/>
      <c r="BR488" s="158"/>
      <c r="BS488" s="158"/>
      <c r="BT488" s="158"/>
      <c r="BU488" s="158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</row>
    <row r="489" ht="12.75" customHeight="1">
      <c r="A489" s="1"/>
      <c r="B489" s="1"/>
      <c r="C489" s="158"/>
      <c r="D489" s="158"/>
      <c r="E489" s="158"/>
      <c r="F489" s="158"/>
      <c r="G489" s="158"/>
      <c r="H489" s="158"/>
      <c r="I489" s="158"/>
      <c r="J489" s="158"/>
      <c r="K489" s="158"/>
      <c r="L489" s="158"/>
      <c r="M489" s="158"/>
      <c r="N489" s="158"/>
      <c r="O489" s="158"/>
      <c r="P489" s="158"/>
      <c r="Q489" s="158"/>
      <c r="R489" s="158"/>
      <c r="S489" s="158"/>
      <c r="T489" s="158"/>
      <c r="U489" s="158"/>
      <c r="V489" s="158"/>
      <c r="W489" s="158"/>
      <c r="X489" s="158"/>
      <c r="Y489" s="158"/>
      <c r="Z489" s="158"/>
      <c r="AA489" s="158"/>
      <c r="AB489" s="158"/>
      <c r="AC489" s="158"/>
      <c r="AD489" s="158"/>
      <c r="AE489" s="158"/>
      <c r="AF489" s="158"/>
      <c r="AG489" s="158"/>
      <c r="AH489" s="158"/>
      <c r="AI489" s="158"/>
      <c r="AJ489" s="158"/>
      <c r="AK489" s="158"/>
      <c r="AL489" s="158"/>
      <c r="AM489" s="158"/>
      <c r="AN489" s="158"/>
      <c r="AO489" s="158"/>
      <c r="AP489" s="158"/>
      <c r="AQ489" s="158"/>
      <c r="AR489" s="158"/>
      <c r="AS489" s="158"/>
      <c r="AT489" s="158"/>
      <c r="AU489" s="158"/>
      <c r="AV489" s="158"/>
      <c r="AW489" s="158"/>
      <c r="AX489" s="158"/>
      <c r="AY489" s="158"/>
      <c r="AZ489" s="158"/>
      <c r="BA489" s="158"/>
      <c r="BB489" s="158"/>
      <c r="BC489" s="158"/>
      <c r="BD489" s="158"/>
      <c r="BE489" s="158"/>
      <c r="BF489" s="158"/>
      <c r="BG489" s="158"/>
      <c r="BH489" s="158"/>
      <c r="BI489" s="158"/>
      <c r="BJ489" s="158"/>
      <c r="BK489" s="158"/>
      <c r="BL489" s="158"/>
      <c r="BM489" s="158"/>
      <c r="BN489" s="158"/>
      <c r="BO489" s="158"/>
      <c r="BP489" s="158"/>
      <c r="BQ489" s="158"/>
      <c r="BR489" s="158"/>
      <c r="BS489" s="158"/>
      <c r="BT489" s="158"/>
      <c r="BU489" s="158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</row>
    <row r="490" ht="12.75" customHeight="1">
      <c r="A490" s="1"/>
      <c r="B490" s="1"/>
      <c r="C490" s="158"/>
      <c r="D490" s="158"/>
      <c r="E490" s="158"/>
      <c r="F490" s="158"/>
      <c r="G490" s="158"/>
      <c r="H490" s="158"/>
      <c r="I490" s="158"/>
      <c r="J490" s="158"/>
      <c r="K490" s="158"/>
      <c r="L490" s="158"/>
      <c r="M490" s="158"/>
      <c r="N490" s="158"/>
      <c r="O490" s="158"/>
      <c r="P490" s="158"/>
      <c r="Q490" s="158"/>
      <c r="R490" s="158"/>
      <c r="S490" s="158"/>
      <c r="T490" s="158"/>
      <c r="U490" s="158"/>
      <c r="V490" s="158"/>
      <c r="W490" s="158"/>
      <c r="X490" s="158"/>
      <c r="Y490" s="158"/>
      <c r="Z490" s="158"/>
      <c r="AA490" s="158"/>
      <c r="AB490" s="158"/>
      <c r="AC490" s="158"/>
      <c r="AD490" s="158"/>
      <c r="AE490" s="158"/>
      <c r="AF490" s="158"/>
      <c r="AG490" s="158"/>
      <c r="AH490" s="158"/>
      <c r="AI490" s="158"/>
      <c r="AJ490" s="158"/>
      <c r="AK490" s="158"/>
      <c r="AL490" s="158"/>
      <c r="AM490" s="158"/>
      <c r="AN490" s="158"/>
      <c r="AO490" s="158"/>
      <c r="AP490" s="158"/>
      <c r="AQ490" s="158"/>
      <c r="AR490" s="158"/>
      <c r="AS490" s="158"/>
      <c r="AT490" s="158"/>
      <c r="AU490" s="158"/>
      <c r="AV490" s="158"/>
      <c r="AW490" s="158"/>
      <c r="AX490" s="158"/>
      <c r="AY490" s="158"/>
      <c r="AZ490" s="158"/>
      <c r="BA490" s="158"/>
      <c r="BB490" s="158"/>
      <c r="BC490" s="158"/>
      <c r="BD490" s="158"/>
      <c r="BE490" s="158"/>
      <c r="BF490" s="158"/>
      <c r="BG490" s="158"/>
      <c r="BH490" s="158"/>
      <c r="BI490" s="158"/>
      <c r="BJ490" s="158"/>
      <c r="BK490" s="158"/>
      <c r="BL490" s="158"/>
      <c r="BM490" s="158"/>
      <c r="BN490" s="158"/>
      <c r="BO490" s="158"/>
      <c r="BP490" s="158"/>
      <c r="BQ490" s="158"/>
      <c r="BR490" s="158"/>
      <c r="BS490" s="158"/>
      <c r="BT490" s="158"/>
      <c r="BU490" s="158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</row>
    <row r="491" ht="12.75" customHeight="1">
      <c r="A491" s="1"/>
      <c r="B491" s="1"/>
      <c r="C491" s="158"/>
      <c r="D491" s="158"/>
      <c r="E491" s="158"/>
      <c r="F491" s="158"/>
      <c r="G491" s="158"/>
      <c r="H491" s="158"/>
      <c r="I491" s="158"/>
      <c r="J491" s="158"/>
      <c r="K491" s="158"/>
      <c r="L491" s="158"/>
      <c r="M491" s="158"/>
      <c r="N491" s="158"/>
      <c r="O491" s="158"/>
      <c r="P491" s="158"/>
      <c r="Q491" s="158"/>
      <c r="R491" s="158"/>
      <c r="S491" s="158"/>
      <c r="T491" s="158"/>
      <c r="U491" s="158"/>
      <c r="V491" s="158"/>
      <c r="W491" s="158"/>
      <c r="X491" s="158"/>
      <c r="Y491" s="158"/>
      <c r="Z491" s="158"/>
      <c r="AA491" s="158"/>
      <c r="AB491" s="158"/>
      <c r="AC491" s="158"/>
      <c r="AD491" s="158"/>
      <c r="AE491" s="158"/>
      <c r="AF491" s="158"/>
      <c r="AG491" s="158"/>
      <c r="AH491" s="158"/>
      <c r="AI491" s="158"/>
      <c r="AJ491" s="158"/>
      <c r="AK491" s="158"/>
      <c r="AL491" s="158"/>
      <c r="AM491" s="158"/>
      <c r="AN491" s="158"/>
      <c r="AO491" s="158"/>
      <c r="AP491" s="158"/>
      <c r="AQ491" s="158"/>
      <c r="AR491" s="158"/>
      <c r="AS491" s="158"/>
      <c r="AT491" s="158"/>
      <c r="AU491" s="158"/>
      <c r="AV491" s="158"/>
      <c r="AW491" s="158"/>
      <c r="AX491" s="158"/>
      <c r="AY491" s="158"/>
      <c r="AZ491" s="158"/>
      <c r="BA491" s="158"/>
      <c r="BB491" s="158"/>
      <c r="BC491" s="158"/>
      <c r="BD491" s="158"/>
      <c r="BE491" s="158"/>
      <c r="BF491" s="158"/>
      <c r="BG491" s="158"/>
      <c r="BH491" s="158"/>
      <c r="BI491" s="158"/>
      <c r="BJ491" s="158"/>
      <c r="BK491" s="158"/>
      <c r="BL491" s="158"/>
      <c r="BM491" s="158"/>
      <c r="BN491" s="158"/>
      <c r="BO491" s="158"/>
      <c r="BP491" s="158"/>
      <c r="BQ491" s="158"/>
      <c r="BR491" s="158"/>
      <c r="BS491" s="158"/>
      <c r="BT491" s="158"/>
      <c r="BU491" s="158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</row>
    <row r="492" ht="12.75" customHeight="1">
      <c r="A492" s="1"/>
      <c r="B492" s="1"/>
      <c r="C492" s="158"/>
      <c r="D492" s="158"/>
      <c r="E492" s="158"/>
      <c r="F492" s="158"/>
      <c r="G492" s="158"/>
      <c r="H492" s="158"/>
      <c r="I492" s="158"/>
      <c r="J492" s="158"/>
      <c r="K492" s="158"/>
      <c r="L492" s="158"/>
      <c r="M492" s="158"/>
      <c r="N492" s="158"/>
      <c r="O492" s="158"/>
      <c r="P492" s="158"/>
      <c r="Q492" s="158"/>
      <c r="R492" s="158"/>
      <c r="S492" s="158"/>
      <c r="T492" s="158"/>
      <c r="U492" s="158"/>
      <c r="V492" s="158"/>
      <c r="W492" s="158"/>
      <c r="X492" s="158"/>
      <c r="Y492" s="158"/>
      <c r="Z492" s="158"/>
      <c r="AA492" s="158"/>
      <c r="AB492" s="158"/>
      <c r="AC492" s="158"/>
      <c r="AD492" s="158"/>
      <c r="AE492" s="158"/>
      <c r="AF492" s="158"/>
      <c r="AG492" s="158"/>
      <c r="AH492" s="158"/>
      <c r="AI492" s="158"/>
      <c r="AJ492" s="158"/>
      <c r="AK492" s="158"/>
      <c r="AL492" s="158"/>
      <c r="AM492" s="158"/>
      <c r="AN492" s="158"/>
      <c r="AO492" s="158"/>
      <c r="AP492" s="158"/>
      <c r="AQ492" s="158"/>
      <c r="AR492" s="158"/>
      <c r="AS492" s="158"/>
      <c r="AT492" s="158"/>
      <c r="AU492" s="158"/>
      <c r="AV492" s="158"/>
      <c r="AW492" s="158"/>
      <c r="AX492" s="158"/>
      <c r="AY492" s="158"/>
      <c r="AZ492" s="158"/>
      <c r="BA492" s="158"/>
      <c r="BB492" s="158"/>
      <c r="BC492" s="158"/>
      <c r="BD492" s="158"/>
      <c r="BE492" s="158"/>
      <c r="BF492" s="158"/>
      <c r="BG492" s="158"/>
      <c r="BH492" s="158"/>
      <c r="BI492" s="158"/>
      <c r="BJ492" s="158"/>
      <c r="BK492" s="158"/>
      <c r="BL492" s="158"/>
      <c r="BM492" s="158"/>
      <c r="BN492" s="158"/>
      <c r="BO492" s="158"/>
      <c r="BP492" s="158"/>
      <c r="BQ492" s="158"/>
      <c r="BR492" s="158"/>
      <c r="BS492" s="158"/>
      <c r="BT492" s="158"/>
      <c r="BU492" s="158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</row>
    <row r="493" ht="12.75" customHeight="1">
      <c r="A493" s="1"/>
      <c r="B493" s="1"/>
      <c r="C493" s="158"/>
      <c r="D493" s="158"/>
      <c r="E493" s="158"/>
      <c r="F493" s="158"/>
      <c r="G493" s="158"/>
      <c r="H493" s="158"/>
      <c r="I493" s="158"/>
      <c r="J493" s="158"/>
      <c r="K493" s="158"/>
      <c r="L493" s="158"/>
      <c r="M493" s="158"/>
      <c r="N493" s="158"/>
      <c r="O493" s="158"/>
      <c r="P493" s="158"/>
      <c r="Q493" s="158"/>
      <c r="R493" s="158"/>
      <c r="S493" s="158"/>
      <c r="T493" s="158"/>
      <c r="U493" s="158"/>
      <c r="V493" s="158"/>
      <c r="W493" s="158"/>
      <c r="X493" s="158"/>
      <c r="Y493" s="158"/>
      <c r="Z493" s="158"/>
      <c r="AA493" s="158"/>
      <c r="AB493" s="158"/>
      <c r="AC493" s="158"/>
      <c r="AD493" s="158"/>
      <c r="AE493" s="158"/>
      <c r="AF493" s="158"/>
      <c r="AG493" s="158"/>
      <c r="AH493" s="158"/>
      <c r="AI493" s="158"/>
      <c r="AJ493" s="158"/>
      <c r="AK493" s="158"/>
      <c r="AL493" s="158"/>
      <c r="AM493" s="158"/>
      <c r="AN493" s="158"/>
      <c r="AO493" s="158"/>
      <c r="AP493" s="158"/>
      <c r="AQ493" s="158"/>
      <c r="AR493" s="158"/>
      <c r="AS493" s="158"/>
      <c r="AT493" s="158"/>
      <c r="AU493" s="158"/>
      <c r="AV493" s="158"/>
      <c r="AW493" s="158"/>
      <c r="AX493" s="158"/>
      <c r="AY493" s="158"/>
      <c r="AZ493" s="158"/>
      <c r="BA493" s="158"/>
      <c r="BB493" s="158"/>
      <c r="BC493" s="158"/>
      <c r="BD493" s="158"/>
      <c r="BE493" s="158"/>
      <c r="BF493" s="158"/>
      <c r="BG493" s="158"/>
      <c r="BH493" s="158"/>
      <c r="BI493" s="158"/>
      <c r="BJ493" s="158"/>
      <c r="BK493" s="158"/>
      <c r="BL493" s="158"/>
      <c r="BM493" s="158"/>
      <c r="BN493" s="158"/>
      <c r="BO493" s="158"/>
      <c r="BP493" s="158"/>
      <c r="BQ493" s="158"/>
      <c r="BR493" s="158"/>
      <c r="BS493" s="158"/>
      <c r="BT493" s="158"/>
      <c r="BU493" s="158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</row>
    <row r="494" ht="12.75" customHeight="1">
      <c r="A494" s="1"/>
      <c r="B494" s="1"/>
      <c r="C494" s="158"/>
      <c r="D494" s="158"/>
      <c r="E494" s="158"/>
      <c r="F494" s="158"/>
      <c r="G494" s="158"/>
      <c r="H494" s="158"/>
      <c r="I494" s="158"/>
      <c r="J494" s="158"/>
      <c r="K494" s="158"/>
      <c r="L494" s="158"/>
      <c r="M494" s="158"/>
      <c r="N494" s="158"/>
      <c r="O494" s="158"/>
      <c r="P494" s="158"/>
      <c r="Q494" s="158"/>
      <c r="R494" s="158"/>
      <c r="S494" s="158"/>
      <c r="T494" s="158"/>
      <c r="U494" s="158"/>
      <c r="V494" s="158"/>
      <c r="W494" s="158"/>
      <c r="X494" s="158"/>
      <c r="Y494" s="158"/>
      <c r="Z494" s="158"/>
      <c r="AA494" s="158"/>
      <c r="AB494" s="158"/>
      <c r="AC494" s="158"/>
      <c r="AD494" s="158"/>
      <c r="AE494" s="158"/>
      <c r="AF494" s="158"/>
      <c r="AG494" s="158"/>
      <c r="AH494" s="158"/>
      <c r="AI494" s="158"/>
      <c r="AJ494" s="158"/>
      <c r="AK494" s="158"/>
      <c r="AL494" s="158"/>
      <c r="AM494" s="158"/>
      <c r="AN494" s="158"/>
      <c r="AO494" s="158"/>
      <c r="AP494" s="158"/>
      <c r="AQ494" s="158"/>
      <c r="AR494" s="158"/>
      <c r="AS494" s="158"/>
      <c r="AT494" s="158"/>
      <c r="AU494" s="158"/>
      <c r="AV494" s="158"/>
      <c r="AW494" s="158"/>
      <c r="AX494" s="158"/>
      <c r="AY494" s="158"/>
      <c r="AZ494" s="158"/>
      <c r="BA494" s="158"/>
      <c r="BB494" s="158"/>
      <c r="BC494" s="158"/>
      <c r="BD494" s="158"/>
      <c r="BE494" s="158"/>
      <c r="BF494" s="158"/>
      <c r="BG494" s="158"/>
      <c r="BH494" s="158"/>
      <c r="BI494" s="158"/>
      <c r="BJ494" s="158"/>
      <c r="BK494" s="158"/>
      <c r="BL494" s="158"/>
      <c r="BM494" s="158"/>
      <c r="BN494" s="158"/>
      <c r="BO494" s="158"/>
      <c r="BP494" s="158"/>
      <c r="BQ494" s="158"/>
      <c r="BR494" s="158"/>
      <c r="BS494" s="158"/>
      <c r="BT494" s="158"/>
      <c r="BU494" s="158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</row>
    <row r="495" ht="12.75" customHeight="1">
      <c r="A495" s="1"/>
      <c r="B495" s="1"/>
      <c r="C495" s="158"/>
      <c r="D495" s="158"/>
      <c r="E495" s="158"/>
      <c r="F495" s="158"/>
      <c r="G495" s="158"/>
      <c r="H495" s="158"/>
      <c r="I495" s="158"/>
      <c r="J495" s="158"/>
      <c r="K495" s="158"/>
      <c r="L495" s="158"/>
      <c r="M495" s="158"/>
      <c r="N495" s="158"/>
      <c r="O495" s="158"/>
      <c r="P495" s="158"/>
      <c r="Q495" s="158"/>
      <c r="R495" s="158"/>
      <c r="S495" s="158"/>
      <c r="T495" s="158"/>
      <c r="U495" s="158"/>
      <c r="V495" s="158"/>
      <c r="W495" s="158"/>
      <c r="X495" s="158"/>
      <c r="Y495" s="158"/>
      <c r="Z495" s="158"/>
      <c r="AA495" s="158"/>
      <c r="AB495" s="158"/>
      <c r="AC495" s="158"/>
      <c r="AD495" s="158"/>
      <c r="AE495" s="158"/>
      <c r="AF495" s="158"/>
      <c r="AG495" s="158"/>
      <c r="AH495" s="158"/>
      <c r="AI495" s="158"/>
      <c r="AJ495" s="158"/>
      <c r="AK495" s="158"/>
      <c r="AL495" s="158"/>
      <c r="AM495" s="158"/>
      <c r="AN495" s="158"/>
      <c r="AO495" s="158"/>
      <c r="AP495" s="158"/>
      <c r="AQ495" s="158"/>
      <c r="AR495" s="158"/>
      <c r="AS495" s="158"/>
      <c r="AT495" s="158"/>
      <c r="AU495" s="158"/>
      <c r="AV495" s="158"/>
      <c r="AW495" s="158"/>
      <c r="AX495" s="158"/>
      <c r="AY495" s="158"/>
      <c r="AZ495" s="158"/>
      <c r="BA495" s="158"/>
      <c r="BB495" s="158"/>
      <c r="BC495" s="158"/>
      <c r="BD495" s="158"/>
      <c r="BE495" s="158"/>
      <c r="BF495" s="158"/>
      <c r="BG495" s="158"/>
      <c r="BH495" s="158"/>
      <c r="BI495" s="158"/>
      <c r="BJ495" s="158"/>
      <c r="BK495" s="158"/>
      <c r="BL495" s="158"/>
      <c r="BM495" s="158"/>
      <c r="BN495" s="158"/>
      <c r="BO495" s="158"/>
      <c r="BP495" s="158"/>
      <c r="BQ495" s="158"/>
      <c r="BR495" s="158"/>
      <c r="BS495" s="158"/>
      <c r="BT495" s="158"/>
      <c r="BU495" s="158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</row>
    <row r="496" ht="12.75" customHeight="1">
      <c r="A496" s="1"/>
      <c r="B496" s="1"/>
      <c r="C496" s="158"/>
      <c r="D496" s="158"/>
      <c r="E496" s="158"/>
      <c r="F496" s="158"/>
      <c r="G496" s="158"/>
      <c r="H496" s="158"/>
      <c r="I496" s="158"/>
      <c r="J496" s="158"/>
      <c r="K496" s="158"/>
      <c r="L496" s="158"/>
      <c r="M496" s="158"/>
      <c r="N496" s="158"/>
      <c r="O496" s="158"/>
      <c r="P496" s="158"/>
      <c r="Q496" s="158"/>
      <c r="R496" s="158"/>
      <c r="S496" s="158"/>
      <c r="T496" s="158"/>
      <c r="U496" s="158"/>
      <c r="V496" s="158"/>
      <c r="W496" s="158"/>
      <c r="X496" s="158"/>
      <c r="Y496" s="158"/>
      <c r="Z496" s="158"/>
      <c r="AA496" s="158"/>
      <c r="AB496" s="158"/>
      <c r="AC496" s="158"/>
      <c r="AD496" s="158"/>
      <c r="AE496" s="158"/>
      <c r="AF496" s="158"/>
      <c r="AG496" s="158"/>
      <c r="AH496" s="158"/>
      <c r="AI496" s="158"/>
      <c r="AJ496" s="158"/>
      <c r="AK496" s="158"/>
      <c r="AL496" s="158"/>
      <c r="AM496" s="158"/>
      <c r="AN496" s="158"/>
      <c r="AO496" s="158"/>
      <c r="AP496" s="158"/>
      <c r="AQ496" s="158"/>
      <c r="AR496" s="158"/>
      <c r="AS496" s="158"/>
      <c r="AT496" s="158"/>
      <c r="AU496" s="158"/>
      <c r="AV496" s="158"/>
      <c r="AW496" s="158"/>
      <c r="AX496" s="158"/>
      <c r="AY496" s="158"/>
      <c r="AZ496" s="158"/>
      <c r="BA496" s="158"/>
      <c r="BB496" s="158"/>
      <c r="BC496" s="158"/>
      <c r="BD496" s="158"/>
      <c r="BE496" s="158"/>
      <c r="BF496" s="158"/>
      <c r="BG496" s="158"/>
      <c r="BH496" s="158"/>
      <c r="BI496" s="158"/>
      <c r="BJ496" s="158"/>
      <c r="BK496" s="158"/>
      <c r="BL496" s="158"/>
      <c r="BM496" s="158"/>
      <c r="BN496" s="158"/>
      <c r="BO496" s="158"/>
      <c r="BP496" s="158"/>
      <c r="BQ496" s="158"/>
      <c r="BR496" s="158"/>
      <c r="BS496" s="158"/>
      <c r="BT496" s="158"/>
      <c r="BU496" s="158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</row>
    <row r="497" ht="12.75" customHeight="1">
      <c r="A497" s="1"/>
      <c r="B497" s="1"/>
      <c r="C497" s="158"/>
      <c r="D497" s="158"/>
      <c r="E497" s="158"/>
      <c r="F497" s="158"/>
      <c r="G497" s="158"/>
      <c r="H497" s="158"/>
      <c r="I497" s="158"/>
      <c r="J497" s="158"/>
      <c r="K497" s="158"/>
      <c r="L497" s="158"/>
      <c r="M497" s="158"/>
      <c r="N497" s="158"/>
      <c r="O497" s="158"/>
      <c r="P497" s="158"/>
      <c r="Q497" s="158"/>
      <c r="R497" s="158"/>
      <c r="S497" s="158"/>
      <c r="T497" s="158"/>
      <c r="U497" s="158"/>
      <c r="V497" s="158"/>
      <c r="W497" s="158"/>
      <c r="X497" s="158"/>
      <c r="Y497" s="158"/>
      <c r="Z497" s="158"/>
      <c r="AA497" s="158"/>
      <c r="AB497" s="158"/>
      <c r="AC497" s="158"/>
      <c r="AD497" s="158"/>
      <c r="AE497" s="158"/>
      <c r="AF497" s="158"/>
      <c r="AG497" s="158"/>
      <c r="AH497" s="158"/>
      <c r="AI497" s="158"/>
      <c r="AJ497" s="158"/>
      <c r="AK497" s="158"/>
      <c r="AL497" s="158"/>
      <c r="AM497" s="158"/>
      <c r="AN497" s="158"/>
      <c r="AO497" s="158"/>
      <c r="AP497" s="158"/>
      <c r="AQ497" s="158"/>
      <c r="AR497" s="158"/>
      <c r="AS497" s="158"/>
      <c r="AT497" s="158"/>
      <c r="AU497" s="158"/>
      <c r="AV497" s="158"/>
      <c r="AW497" s="158"/>
      <c r="AX497" s="158"/>
      <c r="AY497" s="158"/>
      <c r="AZ497" s="158"/>
      <c r="BA497" s="158"/>
      <c r="BB497" s="158"/>
      <c r="BC497" s="158"/>
      <c r="BD497" s="158"/>
      <c r="BE497" s="158"/>
      <c r="BF497" s="158"/>
      <c r="BG497" s="158"/>
      <c r="BH497" s="158"/>
      <c r="BI497" s="158"/>
      <c r="BJ497" s="158"/>
      <c r="BK497" s="158"/>
      <c r="BL497" s="158"/>
      <c r="BM497" s="158"/>
      <c r="BN497" s="158"/>
      <c r="BO497" s="158"/>
      <c r="BP497" s="158"/>
      <c r="BQ497" s="158"/>
      <c r="BR497" s="158"/>
      <c r="BS497" s="158"/>
      <c r="BT497" s="158"/>
      <c r="BU497" s="158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</row>
    <row r="498" ht="12.75" customHeight="1">
      <c r="A498" s="1"/>
      <c r="B498" s="1"/>
      <c r="C498" s="158"/>
      <c r="D498" s="158"/>
      <c r="E498" s="158"/>
      <c r="F498" s="158"/>
      <c r="G498" s="158"/>
      <c r="H498" s="158"/>
      <c r="I498" s="158"/>
      <c r="J498" s="158"/>
      <c r="K498" s="158"/>
      <c r="L498" s="158"/>
      <c r="M498" s="158"/>
      <c r="N498" s="158"/>
      <c r="O498" s="158"/>
      <c r="P498" s="158"/>
      <c r="Q498" s="158"/>
      <c r="R498" s="158"/>
      <c r="S498" s="158"/>
      <c r="T498" s="158"/>
      <c r="U498" s="158"/>
      <c r="V498" s="158"/>
      <c r="W498" s="158"/>
      <c r="X498" s="158"/>
      <c r="Y498" s="158"/>
      <c r="Z498" s="158"/>
      <c r="AA498" s="158"/>
      <c r="AB498" s="158"/>
      <c r="AC498" s="158"/>
      <c r="AD498" s="158"/>
      <c r="AE498" s="158"/>
      <c r="AF498" s="158"/>
      <c r="AG498" s="158"/>
      <c r="AH498" s="158"/>
      <c r="AI498" s="158"/>
      <c r="AJ498" s="158"/>
      <c r="AK498" s="158"/>
      <c r="AL498" s="158"/>
      <c r="AM498" s="158"/>
      <c r="AN498" s="158"/>
      <c r="AO498" s="158"/>
      <c r="AP498" s="158"/>
      <c r="AQ498" s="158"/>
      <c r="AR498" s="158"/>
      <c r="AS498" s="158"/>
      <c r="AT498" s="158"/>
      <c r="AU498" s="158"/>
      <c r="AV498" s="158"/>
      <c r="AW498" s="158"/>
      <c r="AX498" s="158"/>
      <c r="AY498" s="158"/>
      <c r="AZ498" s="158"/>
      <c r="BA498" s="158"/>
      <c r="BB498" s="158"/>
      <c r="BC498" s="158"/>
      <c r="BD498" s="158"/>
      <c r="BE498" s="158"/>
      <c r="BF498" s="158"/>
      <c r="BG498" s="158"/>
      <c r="BH498" s="158"/>
      <c r="BI498" s="158"/>
      <c r="BJ498" s="158"/>
      <c r="BK498" s="158"/>
      <c r="BL498" s="158"/>
      <c r="BM498" s="158"/>
      <c r="BN498" s="158"/>
      <c r="BO498" s="158"/>
      <c r="BP498" s="158"/>
      <c r="BQ498" s="158"/>
      <c r="BR498" s="158"/>
      <c r="BS498" s="158"/>
      <c r="BT498" s="158"/>
      <c r="BU498" s="158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</row>
    <row r="499" ht="12.75" customHeight="1">
      <c r="A499" s="1"/>
      <c r="B499" s="1"/>
      <c r="C499" s="158"/>
      <c r="D499" s="158"/>
      <c r="E499" s="158"/>
      <c r="F499" s="158"/>
      <c r="G499" s="158"/>
      <c r="H499" s="158"/>
      <c r="I499" s="158"/>
      <c r="J499" s="158"/>
      <c r="K499" s="158"/>
      <c r="L499" s="158"/>
      <c r="M499" s="158"/>
      <c r="N499" s="158"/>
      <c r="O499" s="158"/>
      <c r="P499" s="158"/>
      <c r="Q499" s="158"/>
      <c r="R499" s="158"/>
      <c r="S499" s="158"/>
      <c r="T499" s="158"/>
      <c r="U499" s="158"/>
      <c r="V499" s="158"/>
      <c r="W499" s="158"/>
      <c r="X499" s="158"/>
      <c r="Y499" s="158"/>
      <c r="Z499" s="158"/>
      <c r="AA499" s="158"/>
      <c r="AB499" s="158"/>
      <c r="AC499" s="158"/>
      <c r="AD499" s="158"/>
      <c r="AE499" s="158"/>
      <c r="AF499" s="158"/>
      <c r="AG499" s="158"/>
      <c r="AH499" s="158"/>
      <c r="AI499" s="158"/>
      <c r="AJ499" s="158"/>
      <c r="AK499" s="158"/>
      <c r="AL499" s="158"/>
      <c r="AM499" s="158"/>
      <c r="AN499" s="158"/>
      <c r="AO499" s="158"/>
      <c r="AP499" s="158"/>
      <c r="AQ499" s="158"/>
      <c r="AR499" s="158"/>
      <c r="AS499" s="158"/>
      <c r="AT499" s="158"/>
      <c r="AU499" s="158"/>
      <c r="AV499" s="158"/>
      <c r="AW499" s="158"/>
      <c r="AX499" s="158"/>
      <c r="AY499" s="158"/>
      <c r="AZ499" s="158"/>
      <c r="BA499" s="158"/>
      <c r="BB499" s="158"/>
      <c r="BC499" s="158"/>
      <c r="BD499" s="158"/>
      <c r="BE499" s="158"/>
      <c r="BF499" s="158"/>
      <c r="BG499" s="158"/>
      <c r="BH499" s="158"/>
      <c r="BI499" s="158"/>
      <c r="BJ499" s="158"/>
      <c r="BK499" s="158"/>
      <c r="BL499" s="158"/>
      <c r="BM499" s="158"/>
      <c r="BN499" s="158"/>
      <c r="BO499" s="158"/>
      <c r="BP499" s="158"/>
      <c r="BQ499" s="158"/>
      <c r="BR499" s="158"/>
      <c r="BS499" s="158"/>
      <c r="BT499" s="158"/>
      <c r="BU499" s="158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</row>
    <row r="500" ht="12.75" customHeight="1">
      <c r="A500" s="1"/>
      <c r="B500" s="1"/>
      <c r="C500" s="158"/>
      <c r="D500" s="158"/>
      <c r="E500" s="158"/>
      <c r="F500" s="158"/>
      <c r="G500" s="158"/>
      <c r="H500" s="158"/>
      <c r="I500" s="158"/>
      <c r="J500" s="158"/>
      <c r="K500" s="158"/>
      <c r="L500" s="158"/>
      <c r="M500" s="158"/>
      <c r="N500" s="158"/>
      <c r="O500" s="158"/>
      <c r="P500" s="158"/>
      <c r="Q500" s="158"/>
      <c r="R500" s="158"/>
      <c r="S500" s="158"/>
      <c r="T500" s="158"/>
      <c r="U500" s="158"/>
      <c r="V500" s="158"/>
      <c r="W500" s="158"/>
      <c r="X500" s="158"/>
      <c r="Y500" s="158"/>
      <c r="Z500" s="158"/>
      <c r="AA500" s="158"/>
      <c r="AB500" s="158"/>
      <c r="AC500" s="158"/>
      <c r="AD500" s="158"/>
      <c r="AE500" s="158"/>
      <c r="AF500" s="158"/>
      <c r="AG500" s="158"/>
      <c r="AH500" s="158"/>
      <c r="AI500" s="158"/>
      <c r="AJ500" s="158"/>
      <c r="AK500" s="158"/>
      <c r="AL500" s="158"/>
      <c r="AM500" s="158"/>
      <c r="AN500" s="158"/>
      <c r="AO500" s="158"/>
      <c r="AP500" s="158"/>
      <c r="AQ500" s="158"/>
      <c r="AR500" s="158"/>
      <c r="AS500" s="158"/>
      <c r="AT500" s="158"/>
      <c r="AU500" s="158"/>
      <c r="AV500" s="158"/>
      <c r="AW500" s="158"/>
      <c r="AX500" s="158"/>
      <c r="AY500" s="158"/>
      <c r="AZ500" s="158"/>
      <c r="BA500" s="158"/>
      <c r="BB500" s="158"/>
      <c r="BC500" s="158"/>
      <c r="BD500" s="158"/>
      <c r="BE500" s="158"/>
      <c r="BF500" s="158"/>
      <c r="BG500" s="158"/>
      <c r="BH500" s="158"/>
      <c r="BI500" s="158"/>
      <c r="BJ500" s="158"/>
      <c r="BK500" s="158"/>
      <c r="BL500" s="158"/>
      <c r="BM500" s="158"/>
      <c r="BN500" s="158"/>
      <c r="BO500" s="158"/>
      <c r="BP500" s="158"/>
      <c r="BQ500" s="158"/>
      <c r="BR500" s="158"/>
      <c r="BS500" s="158"/>
      <c r="BT500" s="158"/>
      <c r="BU500" s="158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</row>
    <row r="501" ht="12.75" customHeight="1">
      <c r="A501" s="1"/>
      <c r="B501" s="1"/>
      <c r="C501" s="158"/>
      <c r="D501" s="158"/>
      <c r="E501" s="158"/>
      <c r="F501" s="158"/>
      <c r="G501" s="158"/>
      <c r="H501" s="158"/>
      <c r="I501" s="158"/>
      <c r="J501" s="158"/>
      <c r="K501" s="158"/>
      <c r="L501" s="158"/>
      <c r="M501" s="158"/>
      <c r="N501" s="158"/>
      <c r="O501" s="158"/>
      <c r="P501" s="158"/>
      <c r="Q501" s="158"/>
      <c r="R501" s="158"/>
      <c r="S501" s="158"/>
      <c r="T501" s="158"/>
      <c r="U501" s="158"/>
      <c r="V501" s="158"/>
      <c r="W501" s="158"/>
      <c r="X501" s="158"/>
      <c r="Y501" s="158"/>
      <c r="Z501" s="158"/>
      <c r="AA501" s="158"/>
      <c r="AB501" s="158"/>
      <c r="AC501" s="158"/>
      <c r="AD501" s="158"/>
      <c r="AE501" s="158"/>
      <c r="AF501" s="158"/>
      <c r="AG501" s="158"/>
      <c r="AH501" s="158"/>
      <c r="AI501" s="158"/>
      <c r="AJ501" s="158"/>
      <c r="AK501" s="158"/>
      <c r="AL501" s="158"/>
      <c r="AM501" s="158"/>
      <c r="AN501" s="158"/>
      <c r="AO501" s="158"/>
      <c r="AP501" s="158"/>
      <c r="AQ501" s="158"/>
      <c r="AR501" s="158"/>
      <c r="AS501" s="158"/>
      <c r="AT501" s="158"/>
      <c r="AU501" s="158"/>
      <c r="AV501" s="158"/>
      <c r="AW501" s="158"/>
      <c r="AX501" s="158"/>
      <c r="AY501" s="158"/>
      <c r="AZ501" s="158"/>
      <c r="BA501" s="158"/>
      <c r="BB501" s="158"/>
      <c r="BC501" s="158"/>
      <c r="BD501" s="158"/>
      <c r="BE501" s="158"/>
      <c r="BF501" s="158"/>
      <c r="BG501" s="158"/>
      <c r="BH501" s="158"/>
      <c r="BI501" s="158"/>
      <c r="BJ501" s="158"/>
      <c r="BK501" s="158"/>
      <c r="BL501" s="158"/>
      <c r="BM501" s="158"/>
      <c r="BN501" s="158"/>
      <c r="BO501" s="158"/>
      <c r="BP501" s="158"/>
      <c r="BQ501" s="158"/>
      <c r="BR501" s="158"/>
      <c r="BS501" s="158"/>
      <c r="BT501" s="158"/>
      <c r="BU501" s="158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</row>
    <row r="502" ht="12.75" customHeight="1">
      <c r="A502" s="1"/>
      <c r="B502" s="1"/>
      <c r="C502" s="158"/>
      <c r="D502" s="158"/>
      <c r="E502" s="158"/>
      <c r="F502" s="158"/>
      <c r="G502" s="158"/>
      <c r="H502" s="158"/>
      <c r="I502" s="158"/>
      <c r="J502" s="158"/>
      <c r="K502" s="158"/>
      <c r="L502" s="158"/>
      <c r="M502" s="158"/>
      <c r="N502" s="158"/>
      <c r="O502" s="158"/>
      <c r="P502" s="158"/>
      <c r="Q502" s="158"/>
      <c r="R502" s="158"/>
      <c r="S502" s="158"/>
      <c r="T502" s="158"/>
      <c r="U502" s="158"/>
      <c r="V502" s="158"/>
      <c r="W502" s="158"/>
      <c r="X502" s="158"/>
      <c r="Y502" s="158"/>
      <c r="Z502" s="158"/>
      <c r="AA502" s="158"/>
      <c r="AB502" s="158"/>
      <c r="AC502" s="158"/>
      <c r="AD502" s="158"/>
      <c r="AE502" s="158"/>
      <c r="AF502" s="158"/>
      <c r="AG502" s="158"/>
      <c r="AH502" s="158"/>
      <c r="AI502" s="158"/>
      <c r="AJ502" s="158"/>
      <c r="AK502" s="158"/>
      <c r="AL502" s="158"/>
      <c r="AM502" s="158"/>
      <c r="AN502" s="158"/>
      <c r="AO502" s="158"/>
      <c r="AP502" s="158"/>
      <c r="AQ502" s="158"/>
      <c r="AR502" s="158"/>
      <c r="AS502" s="158"/>
      <c r="AT502" s="158"/>
      <c r="AU502" s="158"/>
      <c r="AV502" s="158"/>
      <c r="AW502" s="158"/>
      <c r="AX502" s="158"/>
      <c r="AY502" s="158"/>
      <c r="AZ502" s="158"/>
      <c r="BA502" s="158"/>
      <c r="BB502" s="158"/>
      <c r="BC502" s="158"/>
      <c r="BD502" s="158"/>
      <c r="BE502" s="158"/>
      <c r="BF502" s="158"/>
      <c r="BG502" s="158"/>
      <c r="BH502" s="158"/>
      <c r="BI502" s="158"/>
      <c r="BJ502" s="158"/>
      <c r="BK502" s="158"/>
      <c r="BL502" s="158"/>
      <c r="BM502" s="158"/>
      <c r="BN502" s="158"/>
      <c r="BO502" s="158"/>
      <c r="BP502" s="158"/>
      <c r="BQ502" s="158"/>
      <c r="BR502" s="158"/>
      <c r="BS502" s="158"/>
      <c r="BT502" s="158"/>
      <c r="BU502" s="158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</row>
    <row r="503" ht="12.75" customHeight="1">
      <c r="A503" s="1"/>
      <c r="B503" s="1"/>
      <c r="C503" s="158"/>
      <c r="D503" s="158"/>
      <c r="E503" s="158"/>
      <c r="F503" s="158"/>
      <c r="G503" s="158"/>
      <c r="H503" s="158"/>
      <c r="I503" s="158"/>
      <c r="J503" s="158"/>
      <c r="K503" s="158"/>
      <c r="L503" s="158"/>
      <c r="M503" s="158"/>
      <c r="N503" s="158"/>
      <c r="O503" s="158"/>
      <c r="P503" s="158"/>
      <c r="Q503" s="158"/>
      <c r="R503" s="158"/>
      <c r="S503" s="158"/>
      <c r="T503" s="158"/>
      <c r="U503" s="158"/>
      <c r="V503" s="158"/>
      <c r="W503" s="158"/>
      <c r="X503" s="158"/>
      <c r="Y503" s="158"/>
      <c r="Z503" s="158"/>
      <c r="AA503" s="158"/>
      <c r="AB503" s="158"/>
      <c r="AC503" s="158"/>
      <c r="AD503" s="158"/>
      <c r="AE503" s="158"/>
      <c r="AF503" s="158"/>
      <c r="AG503" s="158"/>
      <c r="AH503" s="158"/>
      <c r="AI503" s="158"/>
      <c r="AJ503" s="158"/>
      <c r="AK503" s="158"/>
      <c r="AL503" s="158"/>
      <c r="AM503" s="158"/>
      <c r="AN503" s="158"/>
      <c r="AO503" s="158"/>
      <c r="AP503" s="158"/>
      <c r="AQ503" s="158"/>
      <c r="AR503" s="158"/>
      <c r="AS503" s="158"/>
      <c r="AT503" s="158"/>
      <c r="AU503" s="158"/>
      <c r="AV503" s="158"/>
      <c r="AW503" s="158"/>
      <c r="AX503" s="158"/>
      <c r="AY503" s="158"/>
      <c r="AZ503" s="158"/>
      <c r="BA503" s="158"/>
      <c r="BB503" s="158"/>
      <c r="BC503" s="158"/>
      <c r="BD503" s="158"/>
      <c r="BE503" s="158"/>
      <c r="BF503" s="158"/>
      <c r="BG503" s="158"/>
      <c r="BH503" s="158"/>
      <c r="BI503" s="158"/>
      <c r="BJ503" s="158"/>
      <c r="BK503" s="158"/>
      <c r="BL503" s="158"/>
      <c r="BM503" s="158"/>
      <c r="BN503" s="158"/>
      <c r="BO503" s="158"/>
      <c r="BP503" s="158"/>
      <c r="BQ503" s="158"/>
      <c r="BR503" s="158"/>
      <c r="BS503" s="158"/>
      <c r="BT503" s="158"/>
      <c r="BU503" s="158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</row>
    <row r="504" ht="12.75" customHeight="1">
      <c r="A504" s="1"/>
      <c r="B504" s="1"/>
      <c r="C504" s="158"/>
      <c r="D504" s="158"/>
      <c r="E504" s="158"/>
      <c r="F504" s="158"/>
      <c r="G504" s="158"/>
      <c r="H504" s="158"/>
      <c r="I504" s="158"/>
      <c r="J504" s="158"/>
      <c r="K504" s="158"/>
      <c r="L504" s="158"/>
      <c r="M504" s="158"/>
      <c r="N504" s="158"/>
      <c r="O504" s="158"/>
      <c r="P504" s="158"/>
      <c r="Q504" s="158"/>
      <c r="R504" s="158"/>
      <c r="S504" s="158"/>
      <c r="T504" s="158"/>
      <c r="U504" s="158"/>
      <c r="V504" s="158"/>
      <c r="W504" s="158"/>
      <c r="X504" s="158"/>
      <c r="Y504" s="158"/>
      <c r="Z504" s="158"/>
      <c r="AA504" s="158"/>
      <c r="AB504" s="158"/>
      <c r="AC504" s="158"/>
      <c r="AD504" s="158"/>
      <c r="AE504" s="158"/>
      <c r="AF504" s="158"/>
      <c r="AG504" s="158"/>
      <c r="AH504" s="158"/>
      <c r="AI504" s="158"/>
      <c r="AJ504" s="158"/>
      <c r="AK504" s="158"/>
      <c r="AL504" s="158"/>
      <c r="AM504" s="158"/>
      <c r="AN504" s="158"/>
      <c r="AO504" s="158"/>
      <c r="AP504" s="158"/>
      <c r="AQ504" s="158"/>
      <c r="AR504" s="158"/>
      <c r="AS504" s="158"/>
      <c r="AT504" s="158"/>
      <c r="AU504" s="158"/>
      <c r="AV504" s="158"/>
      <c r="AW504" s="158"/>
      <c r="AX504" s="158"/>
      <c r="AY504" s="158"/>
      <c r="AZ504" s="158"/>
      <c r="BA504" s="158"/>
      <c r="BB504" s="158"/>
      <c r="BC504" s="158"/>
      <c r="BD504" s="158"/>
      <c r="BE504" s="158"/>
      <c r="BF504" s="158"/>
      <c r="BG504" s="158"/>
      <c r="BH504" s="158"/>
      <c r="BI504" s="158"/>
      <c r="BJ504" s="158"/>
      <c r="BK504" s="158"/>
      <c r="BL504" s="158"/>
      <c r="BM504" s="158"/>
      <c r="BN504" s="158"/>
      <c r="BO504" s="158"/>
      <c r="BP504" s="158"/>
      <c r="BQ504" s="158"/>
      <c r="BR504" s="158"/>
      <c r="BS504" s="158"/>
      <c r="BT504" s="158"/>
      <c r="BU504" s="158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</row>
    <row r="505" ht="12.75" customHeight="1">
      <c r="A505" s="1"/>
      <c r="B505" s="1"/>
      <c r="C505" s="158"/>
      <c r="D505" s="158"/>
      <c r="E505" s="158"/>
      <c r="F505" s="158"/>
      <c r="G505" s="158"/>
      <c r="H505" s="158"/>
      <c r="I505" s="158"/>
      <c r="J505" s="158"/>
      <c r="K505" s="158"/>
      <c r="L505" s="158"/>
      <c r="M505" s="158"/>
      <c r="N505" s="158"/>
      <c r="O505" s="158"/>
      <c r="P505" s="158"/>
      <c r="Q505" s="158"/>
      <c r="R505" s="158"/>
      <c r="S505" s="158"/>
      <c r="T505" s="158"/>
      <c r="U505" s="158"/>
      <c r="V505" s="158"/>
      <c r="W505" s="158"/>
      <c r="X505" s="158"/>
      <c r="Y505" s="158"/>
      <c r="Z505" s="158"/>
      <c r="AA505" s="158"/>
      <c r="AB505" s="158"/>
      <c r="AC505" s="158"/>
      <c r="AD505" s="158"/>
      <c r="AE505" s="158"/>
      <c r="AF505" s="158"/>
      <c r="AG505" s="158"/>
      <c r="AH505" s="158"/>
      <c r="AI505" s="158"/>
      <c r="AJ505" s="158"/>
      <c r="AK505" s="158"/>
      <c r="AL505" s="158"/>
      <c r="AM505" s="158"/>
      <c r="AN505" s="158"/>
      <c r="AO505" s="158"/>
      <c r="AP505" s="158"/>
      <c r="AQ505" s="158"/>
      <c r="AR505" s="158"/>
      <c r="AS505" s="158"/>
      <c r="AT505" s="158"/>
      <c r="AU505" s="158"/>
      <c r="AV505" s="158"/>
      <c r="AW505" s="158"/>
      <c r="AX505" s="158"/>
      <c r="AY505" s="158"/>
      <c r="AZ505" s="158"/>
      <c r="BA505" s="158"/>
      <c r="BB505" s="158"/>
      <c r="BC505" s="158"/>
      <c r="BD505" s="158"/>
      <c r="BE505" s="158"/>
      <c r="BF505" s="158"/>
      <c r="BG505" s="158"/>
      <c r="BH505" s="158"/>
      <c r="BI505" s="158"/>
      <c r="BJ505" s="158"/>
      <c r="BK505" s="158"/>
      <c r="BL505" s="158"/>
      <c r="BM505" s="158"/>
      <c r="BN505" s="158"/>
      <c r="BO505" s="158"/>
      <c r="BP505" s="158"/>
      <c r="BQ505" s="158"/>
      <c r="BR505" s="158"/>
      <c r="BS505" s="158"/>
      <c r="BT505" s="158"/>
      <c r="BU505" s="158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</row>
    <row r="506" ht="12.75" customHeight="1">
      <c r="A506" s="1"/>
      <c r="B506" s="1"/>
      <c r="C506" s="158"/>
      <c r="D506" s="158"/>
      <c r="E506" s="158"/>
      <c r="F506" s="158"/>
      <c r="G506" s="158"/>
      <c r="H506" s="158"/>
      <c r="I506" s="158"/>
      <c r="J506" s="158"/>
      <c r="K506" s="158"/>
      <c r="L506" s="158"/>
      <c r="M506" s="158"/>
      <c r="N506" s="158"/>
      <c r="O506" s="158"/>
      <c r="P506" s="158"/>
      <c r="Q506" s="158"/>
      <c r="R506" s="158"/>
      <c r="S506" s="158"/>
      <c r="T506" s="158"/>
      <c r="U506" s="158"/>
      <c r="V506" s="158"/>
      <c r="W506" s="158"/>
      <c r="X506" s="158"/>
      <c r="Y506" s="158"/>
      <c r="Z506" s="158"/>
      <c r="AA506" s="158"/>
      <c r="AB506" s="158"/>
      <c r="AC506" s="158"/>
      <c r="AD506" s="158"/>
      <c r="AE506" s="158"/>
      <c r="AF506" s="158"/>
      <c r="AG506" s="158"/>
      <c r="AH506" s="158"/>
      <c r="AI506" s="158"/>
      <c r="AJ506" s="158"/>
      <c r="AK506" s="158"/>
      <c r="AL506" s="158"/>
      <c r="AM506" s="158"/>
      <c r="AN506" s="158"/>
      <c r="AO506" s="158"/>
      <c r="AP506" s="158"/>
      <c r="AQ506" s="158"/>
      <c r="AR506" s="158"/>
      <c r="AS506" s="158"/>
      <c r="AT506" s="158"/>
      <c r="AU506" s="158"/>
      <c r="AV506" s="158"/>
      <c r="AW506" s="158"/>
      <c r="AX506" s="158"/>
      <c r="AY506" s="158"/>
      <c r="AZ506" s="158"/>
      <c r="BA506" s="158"/>
      <c r="BB506" s="158"/>
      <c r="BC506" s="158"/>
      <c r="BD506" s="158"/>
      <c r="BE506" s="158"/>
      <c r="BF506" s="158"/>
      <c r="BG506" s="158"/>
      <c r="BH506" s="158"/>
      <c r="BI506" s="158"/>
      <c r="BJ506" s="158"/>
      <c r="BK506" s="158"/>
      <c r="BL506" s="158"/>
      <c r="BM506" s="158"/>
      <c r="BN506" s="158"/>
      <c r="BO506" s="158"/>
      <c r="BP506" s="158"/>
      <c r="BQ506" s="158"/>
      <c r="BR506" s="158"/>
      <c r="BS506" s="158"/>
      <c r="BT506" s="158"/>
      <c r="BU506" s="158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</row>
    <row r="507" ht="12.75" customHeight="1">
      <c r="A507" s="1"/>
      <c r="B507" s="1"/>
      <c r="C507" s="158"/>
      <c r="D507" s="158"/>
      <c r="E507" s="158"/>
      <c r="F507" s="158"/>
      <c r="G507" s="158"/>
      <c r="H507" s="158"/>
      <c r="I507" s="158"/>
      <c r="J507" s="158"/>
      <c r="K507" s="158"/>
      <c r="L507" s="158"/>
      <c r="M507" s="158"/>
      <c r="N507" s="158"/>
      <c r="O507" s="158"/>
      <c r="P507" s="158"/>
      <c r="Q507" s="158"/>
      <c r="R507" s="158"/>
      <c r="S507" s="158"/>
      <c r="T507" s="158"/>
      <c r="U507" s="158"/>
      <c r="V507" s="158"/>
      <c r="W507" s="158"/>
      <c r="X507" s="158"/>
      <c r="Y507" s="158"/>
      <c r="Z507" s="158"/>
      <c r="AA507" s="158"/>
      <c r="AB507" s="158"/>
      <c r="AC507" s="158"/>
      <c r="AD507" s="158"/>
      <c r="AE507" s="158"/>
      <c r="AF507" s="158"/>
      <c r="AG507" s="158"/>
      <c r="AH507" s="158"/>
      <c r="AI507" s="158"/>
      <c r="AJ507" s="158"/>
      <c r="AK507" s="158"/>
      <c r="AL507" s="158"/>
      <c r="AM507" s="158"/>
      <c r="AN507" s="158"/>
      <c r="AO507" s="158"/>
      <c r="AP507" s="158"/>
      <c r="AQ507" s="158"/>
      <c r="AR507" s="158"/>
      <c r="AS507" s="158"/>
      <c r="AT507" s="158"/>
      <c r="AU507" s="158"/>
      <c r="AV507" s="158"/>
      <c r="AW507" s="158"/>
      <c r="AX507" s="158"/>
      <c r="AY507" s="158"/>
      <c r="AZ507" s="158"/>
      <c r="BA507" s="158"/>
      <c r="BB507" s="158"/>
      <c r="BC507" s="158"/>
      <c r="BD507" s="158"/>
      <c r="BE507" s="158"/>
      <c r="BF507" s="158"/>
      <c r="BG507" s="158"/>
      <c r="BH507" s="158"/>
      <c r="BI507" s="158"/>
      <c r="BJ507" s="158"/>
      <c r="BK507" s="158"/>
      <c r="BL507" s="158"/>
      <c r="BM507" s="158"/>
      <c r="BN507" s="158"/>
      <c r="BO507" s="158"/>
      <c r="BP507" s="158"/>
      <c r="BQ507" s="158"/>
      <c r="BR507" s="158"/>
      <c r="BS507" s="158"/>
      <c r="BT507" s="158"/>
      <c r="BU507" s="158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</row>
    <row r="508" ht="12.75" customHeight="1">
      <c r="A508" s="1"/>
      <c r="B508" s="1"/>
      <c r="C508" s="158"/>
      <c r="D508" s="158"/>
      <c r="E508" s="158"/>
      <c r="F508" s="158"/>
      <c r="G508" s="158"/>
      <c r="H508" s="158"/>
      <c r="I508" s="158"/>
      <c r="J508" s="158"/>
      <c r="K508" s="158"/>
      <c r="L508" s="158"/>
      <c r="M508" s="158"/>
      <c r="N508" s="158"/>
      <c r="O508" s="158"/>
      <c r="P508" s="158"/>
      <c r="Q508" s="158"/>
      <c r="R508" s="158"/>
      <c r="S508" s="158"/>
      <c r="T508" s="158"/>
      <c r="U508" s="158"/>
      <c r="V508" s="158"/>
      <c r="W508" s="158"/>
      <c r="X508" s="158"/>
      <c r="Y508" s="158"/>
      <c r="Z508" s="158"/>
      <c r="AA508" s="158"/>
      <c r="AB508" s="158"/>
      <c r="AC508" s="158"/>
      <c r="AD508" s="158"/>
      <c r="AE508" s="158"/>
      <c r="AF508" s="158"/>
      <c r="AG508" s="158"/>
      <c r="AH508" s="158"/>
      <c r="AI508" s="158"/>
      <c r="AJ508" s="158"/>
      <c r="AK508" s="158"/>
      <c r="AL508" s="158"/>
      <c r="AM508" s="158"/>
      <c r="AN508" s="158"/>
      <c r="AO508" s="158"/>
      <c r="AP508" s="158"/>
      <c r="AQ508" s="158"/>
      <c r="AR508" s="158"/>
      <c r="AS508" s="158"/>
      <c r="AT508" s="158"/>
      <c r="AU508" s="158"/>
      <c r="AV508" s="158"/>
      <c r="AW508" s="158"/>
      <c r="AX508" s="158"/>
      <c r="AY508" s="158"/>
      <c r="AZ508" s="158"/>
      <c r="BA508" s="158"/>
      <c r="BB508" s="158"/>
      <c r="BC508" s="158"/>
      <c r="BD508" s="158"/>
      <c r="BE508" s="158"/>
      <c r="BF508" s="158"/>
      <c r="BG508" s="158"/>
      <c r="BH508" s="158"/>
      <c r="BI508" s="158"/>
      <c r="BJ508" s="158"/>
      <c r="BK508" s="158"/>
      <c r="BL508" s="158"/>
      <c r="BM508" s="158"/>
      <c r="BN508" s="158"/>
      <c r="BO508" s="158"/>
      <c r="BP508" s="158"/>
      <c r="BQ508" s="158"/>
      <c r="BR508" s="158"/>
      <c r="BS508" s="158"/>
      <c r="BT508" s="158"/>
      <c r="BU508" s="158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</row>
    <row r="509" ht="12.75" customHeight="1">
      <c r="A509" s="1"/>
      <c r="B509" s="1"/>
      <c r="C509" s="158"/>
      <c r="D509" s="158"/>
      <c r="E509" s="158"/>
      <c r="F509" s="158"/>
      <c r="G509" s="158"/>
      <c r="H509" s="158"/>
      <c r="I509" s="158"/>
      <c r="J509" s="158"/>
      <c r="K509" s="158"/>
      <c r="L509" s="158"/>
      <c r="M509" s="158"/>
      <c r="N509" s="158"/>
      <c r="O509" s="158"/>
      <c r="P509" s="158"/>
      <c r="Q509" s="158"/>
      <c r="R509" s="158"/>
      <c r="S509" s="158"/>
      <c r="T509" s="158"/>
      <c r="U509" s="158"/>
      <c r="V509" s="158"/>
      <c r="W509" s="158"/>
      <c r="X509" s="158"/>
      <c r="Y509" s="158"/>
      <c r="Z509" s="158"/>
      <c r="AA509" s="158"/>
      <c r="AB509" s="158"/>
      <c r="AC509" s="158"/>
      <c r="AD509" s="158"/>
      <c r="AE509" s="158"/>
      <c r="AF509" s="158"/>
      <c r="AG509" s="158"/>
      <c r="AH509" s="158"/>
      <c r="AI509" s="158"/>
      <c r="AJ509" s="158"/>
      <c r="AK509" s="158"/>
      <c r="AL509" s="158"/>
      <c r="AM509" s="158"/>
      <c r="AN509" s="158"/>
      <c r="AO509" s="158"/>
      <c r="AP509" s="158"/>
      <c r="AQ509" s="158"/>
      <c r="AR509" s="158"/>
      <c r="AS509" s="158"/>
      <c r="AT509" s="158"/>
      <c r="AU509" s="158"/>
      <c r="AV509" s="158"/>
      <c r="AW509" s="158"/>
      <c r="AX509" s="158"/>
      <c r="AY509" s="158"/>
      <c r="AZ509" s="158"/>
      <c r="BA509" s="158"/>
      <c r="BB509" s="158"/>
      <c r="BC509" s="158"/>
      <c r="BD509" s="158"/>
      <c r="BE509" s="158"/>
      <c r="BF509" s="158"/>
      <c r="BG509" s="158"/>
      <c r="BH509" s="158"/>
      <c r="BI509" s="158"/>
      <c r="BJ509" s="158"/>
      <c r="BK509" s="158"/>
      <c r="BL509" s="158"/>
      <c r="BM509" s="158"/>
      <c r="BN509" s="158"/>
      <c r="BO509" s="158"/>
      <c r="BP509" s="158"/>
      <c r="BQ509" s="158"/>
      <c r="BR509" s="158"/>
      <c r="BS509" s="158"/>
      <c r="BT509" s="158"/>
      <c r="BU509" s="158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</row>
    <row r="510" ht="12.75" customHeight="1">
      <c r="A510" s="1"/>
      <c r="B510" s="1"/>
      <c r="C510" s="158"/>
      <c r="D510" s="158"/>
      <c r="E510" s="158"/>
      <c r="F510" s="158"/>
      <c r="G510" s="158"/>
      <c r="H510" s="158"/>
      <c r="I510" s="158"/>
      <c r="J510" s="158"/>
      <c r="K510" s="158"/>
      <c r="L510" s="158"/>
      <c r="M510" s="158"/>
      <c r="N510" s="158"/>
      <c r="O510" s="158"/>
      <c r="P510" s="158"/>
      <c r="Q510" s="158"/>
      <c r="R510" s="158"/>
      <c r="S510" s="158"/>
      <c r="T510" s="158"/>
      <c r="U510" s="158"/>
      <c r="V510" s="158"/>
      <c r="W510" s="158"/>
      <c r="X510" s="158"/>
      <c r="Y510" s="158"/>
      <c r="Z510" s="158"/>
      <c r="AA510" s="158"/>
      <c r="AB510" s="158"/>
      <c r="AC510" s="158"/>
      <c r="AD510" s="158"/>
      <c r="AE510" s="158"/>
      <c r="AF510" s="158"/>
      <c r="AG510" s="158"/>
      <c r="AH510" s="158"/>
      <c r="AI510" s="158"/>
      <c r="AJ510" s="158"/>
      <c r="AK510" s="158"/>
      <c r="AL510" s="158"/>
      <c r="AM510" s="158"/>
      <c r="AN510" s="158"/>
      <c r="AO510" s="158"/>
      <c r="AP510" s="158"/>
      <c r="AQ510" s="158"/>
      <c r="AR510" s="158"/>
      <c r="AS510" s="158"/>
      <c r="AT510" s="158"/>
      <c r="AU510" s="158"/>
      <c r="AV510" s="158"/>
      <c r="AW510" s="158"/>
      <c r="AX510" s="158"/>
      <c r="AY510" s="158"/>
      <c r="AZ510" s="158"/>
      <c r="BA510" s="158"/>
      <c r="BB510" s="158"/>
      <c r="BC510" s="158"/>
      <c r="BD510" s="158"/>
      <c r="BE510" s="158"/>
      <c r="BF510" s="158"/>
      <c r="BG510" s="158"/>
      <c r="BH510" s="158"/>
      <c r="BI510" s="158"/>
      <c r="BJ510" s="158"/>
      <c r="BK510" s="158"/>
      <c r="BL510" s="158"/>
      <c r="BM510" s="158"/>
      <c r="BN510" s="158"/>
      <c r="BO510" s="158"/>
      <c r="BP510" s="158"/>
      <c r="BQ510" s="158"/>
      <c r="BR510" s="158"/>
      <c r="BS510" s="158"/>
      <c r="BT510" s="158"/>
      <c r="BU510" s="158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</row>
    <row r="511" ht="12.75" customHeight="1">
      <c r="A511" s="1"/>
      <c r="B511" s="1"/>
      <c r="C511" s="158"/>
      <c r="D511" s="158"/>
      <c r="E511" s="158"/>
      <c r="F511" s="158"/>
      <c r="G511" s="158"/>
      <c r="H511" s="158"/>
      <c r="I511" s="158"/>
      <c r="J511" s="158"/>
      <c r="K511" s="158"/>
      <c r="L511" s="158"/>
      <c r="M511" s="158"/>
      <c r="N511" s="158"/>
      <c r="O511" s="158"/>
      <c r="P511" s="158"/>
      <c r="Q511" s="158"/>
      <c r="R511" s="158"/>
      <c r="S511" s="158"/>
      <c r="T511" s="158"/>
      <c r="U511" s="158"/>
      <c r="V511" s="158"/>
      <c r="W511" s="158"/>
      <c r="X511" s="158"/>
      <c r="Y511" s="158"/>
      <c r="Z511" s="158"/>
      <c r="AA511" s="158"/>
      <c r="AB511" s="158"/>
      <c r="AC511" s="158"/>
      <c r="AD511" s="158"/>
      <c r="AE511" s="158"/>
      <c r="AF511" s="158"/>
      <c r="AG511" s="158"/>
      <c r="AH511" s="158"/>
      <c r="AI511" s="158"/>
      <c r="AJ511" s="158"/>
      <c r="AK511" s="158"/>
      <c r="AL511" s="158"/>
      <c r="AM511" s="158"/>
      <c r="AN511" s="158"/>
      <c r="AO511" s="158"/>
      <c r="AP511" s="158"/>
      <c r="AQ511" s="158"/>
      <c r="AR511" s="158"/>
      <c r="AS511" s="158"/>
      <c r="AT511" s="158"/>
      <c r="AU511" s="158"/>
      <c r="AV511" s="158"/>
      <c r="AW511" s="158"/>
      <c r="AX511" s="158"/>
      <c r="AY511" s="158"/>
      <c r="AZ511" s="158"/>
      <c r="BA511" s="158"/>
      <c r="BB511" s="158"/>
      <c r="BC511" s="158"/>
      <c r="BD511" s="158"/>
      <c r="BE511" s="158"/>
      <c r="BF511" s="158"/>
      <c r="BG511" s="158"/>
      <c r="BH511" s="158"/>
      <c r="BI511" s="158"/>
      <c r="BJ511" s="158"/>
      <c r="BK511" s="158"/>
      <c r="BL511" s="158"/>
      <c r="BM511" s="158"/>
      <c r="BN511" s="158"/>
      <c r="BO511" s="158"/>
      <c r="BP511" s="158"/>
      <c r="BQ511" s="158"/>
      <c r="BR511" s="158"/>
      <c r="BS511" s="158"/>
      <c r="BT511" s="158"/>
      <c r="BU511" s="158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</row>
    <row r="512" ht="12.75" customHeight="1">
      <c r="A512" s="1"/>
      <c r="B512" s="1"/>
      <c r="C512" s="158"/>
      <c r="D512" s="158"/>
      <c r="E512" s="158"/>
      <c r="F512" s="158"/>
      <c r="G512" s="158"/>
      <c r="H512" s="158"/>
      <c r="I512" s="158"/>
      <c r="J512" s="158"/>
      <c r="K512" s="158"/>
      <c r="L512" s="158"/>
      <c r="M512" s="158"/>
      <c r="N512" s="158"/>
      <c r="O512" s="158"/>
      <c r="P512" s="158"/>
      <c r="Q512" s="158"/>
      <c r="R512" s="158"/>
      <c r="S512" s="158"/>
      <c r="T512" s="158"/>
      <c r="U512" s="158"/>
      <c r="V512" s="158"/>
      <c r="W512" s="158"/>
      <c r="X512" s="158"/>
      <c r="Y512" s="158"/>
      <c r="Z512" s="158"/>
      <c r="AA512" s="158"/>
      <c r="AB512" s="158"/>
      <c r="AC512" s="158"/>
      <c r="AD512" s="158"/>
      <c r="AE512" s="158"/>
      <c r="AF512" s="158"/>
      <c r="AG512" s="158"/>
      <c r="AH512" s="158"/>
      <c r="AI512" s="158"/>
      <c r="AJ512" s="158"/>
      <c r="AK512" s="158"/>
      <c r="AL512" s="158"/>
      <c r="AM512" s="158"/>
      <c r="AN512" s="158"/>
      <c r="AO512" s="158"/>
      <c r="AP512" s="158"/>
      <c r="AQ512" s="158"/>
      <c r="AR512" s="158"/>
      <c r="AS512" s="158"/>
      <c r="AT512" s="158"/>
      <c r="AU512" s="158"/>
      <c r="AV512" s="158"/>
      <c r="AW512" s="158"/>
      <c r="AX512" s="158"/>
      <c r="AY512" s="158"/>
      <c r="AZ512" s="158"/>
      <c r="BA512" s="158"/>
      <c r="BB512" s="158"/>
      <c r="BC512" s="158"/>
      <c r="BD512" s="158"/>
      <c r="BE512" s="158"/>
      <c r="BF512" s="158"/>
      <c r="BG512" s="158"/>
      <c r="BH512" s="158"/>
      <c r="BI512" s="158"/>
      <c r="BJ512" s="158"/>
      <c r="BK512" s="158"/>
      <c r="BL512" s="158"/>
      <c r="BM512" s="158"/>
      <c r="BN512" s="158"/>
      <c r="BO512" s="158"/>
      <c r="BP512" s="158"/>
      <c r="BQ512" s="158"/>
      <c r="BR512" s="158"/>
      <c r="BS512" s="158"/>
      <c r="BT512" s="158"/>
      <c r="BU512" s="158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</row>
    <row r="513" ht="12.75" customHeight="1">
      <c r="A513" s="1"/>
      <c r="B513" s="1"/>
      <c r="C513" s="158"/>
      <c r="D513" s="158"/>
      <c r="E513" s="158"/>
      <c r="F513" s="158"/>
      <c r="G513" s="158"/>
      <c r="H513" s="158"/>
      <c r="I513" s="158"/>
      <c r="J513" s="158"/>
      <c r="K513" s="158"/>
      <c r="L513" s="158"/>
      <c r="M513" s="158"/>
      <c r="N513" s="158"/>
      <c r="O513" s="158"/>
      <c r="P513" s="158"/>
      <c r="Q513" s="158"/>
      <c r="R513" s="158"/>
      <c r="S513" s="158"/>
      <c r="T513" s="158"/>
      <c r="U513" s="158"/>
      <c r="V513" s="158"/>
      <c r="W513" s="158"/>
      <c r="X513" s="158"/>
      <c r="Y513" s="158"/>
      <c r="Z513" s="158"/>
      <c r="AA513" s="158"/>
      <c r="AB513" s="158"/>
      <c r="AC513" s="158"/>
      <c r="AD513" s="158"/>
      <c r="AE513" s="158"/>
      <c r="AF513" s="158"/>
      <c r="AG513" s="158"/>
      <c r="AH513" s="158"/>
      <c r="AI513" s="158"/>
      <c r="AJ513" s="158"/>
      <c r="AK513" s="158"/>
      <c r="AL513" s="158"/>
      <c r="AM513" s="158"/>
      <c r="AN513" s="158"/>
      <c r="AO513" s="158"/>
      <c r="AP513" s="158"/>
      <c r="AQ513" s="158"/>
      <c r="AR513" s="158"/>
      <c r="AS513" s="158"/>
      <c r="AT513" s="158"/>
      <c r="AU513" s="158"/>
      <c r="AV513" s="158"/>
      <c r="AW513" s="158"/>
      <c r="AX513" s="158"/>
      <c r="AY513" s="158"/>
      <c r="AZ513" s="158"/>
      <c r="BA513" s="158"/>
      <c r="BB513" s="158"/>
      <c r="BC513" s="158"/>
      <c r="BD513" s="158"/>
      <c r="BE513" s="158"/>
      <c r="BF513" s="158"/>
      <c r="BG513" s="158"/>
      <c r="BH513" s="158"/>
      <c r="BI513" s="158"/>
      <c r="BJ513" s="158"/>
      <c r="BK513" s="158"/>
      <c r="BL513" s="158"/>
      <c r="BM513" s="158"/>
      <c r="BN513" s="158"/>
      <c r="BO513" s="158"/>
      <c r="BP513" s="158"/>
      <c r="BQ513" s="158"/>
      <c r="BR513" s="158"/>
      <c r="BS513" s="158"/>
      <c r="BT513" s="158"/>
      <c r="BU513" s="158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</row>
    <row r="514" ht="12.75" customHeight="1">
      <c r="A514" s="1"/>
      <c r="B514" s="1"/>
      <c r="C514" s="158"/>
      <c r="D514" s="158"/>
      <c r="E514" s="158"/>
      <c r="F514" s="158"/>
      <c r="G514" s="158"/>
      <c r="H514" s="158"/>
      <c r="I514" s="158"/>
      <c r="J514" s="158"/>
      <c r="K514" s="158"/>
      <c r="L514" s="158"/>
      <c r="M514" s="158"/>
      <c r="N514" s="158"/>
      <c r="O514" s="158"/>
      <c r="P514" s="158"/>
      <c r="Q514" s="158"/>
      <c r="R514" s="158"/>
      <c r="S514" s="158"/>
      <c r="T514" s="158"/>
      <c r="U514" s="158"/>
      <c r="V514" s="158"/>
      <c r="W514" s="158"/>
      <c r="X514" s="158"/>
      <c r="Y514" s="158"/>
      <c r="Z514" s="158"/>
      <c r="AA514" s="158"/>
      <c r="AB514" s="158"/>
      <c r="AC514" s="158"/>
      <c r="AD514" s="158"/>
      <c r="AE514" s="158"/>
      <c r="AF514" s="158"/>
      <c r="AG514" s="158"/>
      <c r="AH514" s="158"/>
      <c r="AI514" s="158"/>
      <c r="AJ514" s="158"/>
      <c r="AK514" s="158"/>
      <c r="AL514" s="158"/>
      <c r="AM514" s="158"/>
      <c r="AN514" s="158"/>
      <c r="AO514" s="158"/>
      <c r="AP514" s="158"/>
      <c r="AQ514" s="158"/>
      <c r="AR514" s="158"/>
      <c r="AS514" s="158"/>
      <c r="AT514" s="158"/>
      <c r="AU514" s="158"/>
      <c r="AV514" s="158"/>
      <c r="AW514" s="158"/>
      <c r="AX514" s="158"/>
      <c r="AY514" s="158"/>
      <c r="AZ514" s="158"/>
      <c r="BA514" s="158"/>
      <c r="BB514" s="158"/>
      <c r="BC514" s="158"/>
      <c r="BD514" s="158"/>
      <c r="BE514" s="158"/>
      <c r="BF514" s="158"/>
      <c r="BG514" s="158"/>
      <c r="BH514" s="158"/>
      <c r="BI514" s="158"/>
      <c r="BJ514" s="158"/>
      <c r="BK514" s="158"/>
      <c r="BL514" s="158"/>
      <c r="BM514" s="158"/>
      <c r="BN514" s="158"/>
      <c r="BO514" s="158"/>
      <c r="BP514" s="158"/>
      <c r="BQ514" s="158"/>
      <c r="BR514" s="158"/>
      <c r="BS514" s="158"/>
      <c r="BT514" s="158"/>
      <c r="BU514" s="158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</row>
    <row r="515" ht="12.75" customHeight="1">
      <c r="A515" s="1"/>
      <c r="B515" s="1"/>
      <c r="C515" s="158"/>
      <c r="D515" s="158"/>
      <c r="E515" s="158"/>
      <c r="F515" s="158"/>
      <c r="G515" s="158"/>
      <c r="H515" s="158"/>
      <c r="I515" s="158"/>
      <c r="J515" s="158"/>
      <c r="K515" s="158"/>
      <c r="L515" s="158"/>
      <c r="M515" s="158"/>
      <c r="N515" s="158"/>
      <c r="O515" s="158"/>
      <c r="P515" s="158"/>
      <c r="Q515" s="158"/>
      <c r="R515" s="158"/>
      <c r="S515" s="158"/>
      <c r="T515" s="158"/>
      <c r="U515" s="158"/>
      <c r="V515" s="158"/>
      <c r="W515" s="158"/>
      <c r="X515" s="158"/>
      <c r="Y515" s="158"/>
      <c r="Z515" s="158"/>
      <c r="AA515" s="158"/>
      <c r="AB515" s="158"/>
      <c r="AC515" s="158"/>
      <c r="AD515" s="158"/>
      <c r="AE515" s="158"/>
      <c r="AF515" s="158"/>
      <c r="AG515" s="158"/>
      <c r="AH515" s="158"/>
      <c r="AI515" s="158"/>
      <c r="AJ515" s="158"/>
      <c r="AK515" s="158"/>
      <c r="AL515" s="158"/>
      <c r="AM515" s="158"/>
      <c r="AN515" s="158"/>
      <c r="AO515" s="158"/>
      <c r="AP515" s="158"/>
      <c r="AQ515" s="158"/>
      <c r="AR515" s="158"/>
      <c r="AS515" s="158"/>
      <c r="AT515" s="158"/>
      <c r="AU515" s="158"/>
      <c r="AV515" s="158"/>
      <c r="AW515" s="158"/>
      <c r="AX515" s="158"/>
      <c r="AY515" s="158"/>
      <c r="AZ515" s="158"/>
      <c r="BA515" s="158"/>
      <c r="BB515" s="158"/>
      <c r="BC515" s="158"/>
      <c r="BD515" s="158"/>
      <c r="BE515" s="158"/>
      <c r="BF515" s="158"/>
      <c r="BG515" s="158"/>
      <c r="BH515" s="158"/>
      <c r="BI515" s="158"/>
      <c r="BJ515" s="158"/>
      <c r="BK515" s="158"/>
      <c r="BL515" s="158"/>
      <c r="BM515" s="158"/>
      <c r="BN515" s="158"/>
      <c r="BO515" s="158"/>
      <c r="BP515" s="158"/>
      <c r="BQ515" s="158"/>
      <c r="BR515" s="158"/>
      <c r="BS515" s="158"/>
      <c r="BT515" s="158"/>
      <c r="BU515" s="158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</row>
    <row r="516" ht="12.75" customHeight="1">
      <c r="A516" s="1"/>
      <c r="B516" s="1"/>
      <c r="C516" s="158"/>
      <c r="D516" s="158"/>
      <c r="E516" s="158"/>
      <c r="F516" s="158"/>
      <c r="G516" s="158"/>
      <c r="H516" s="158"/>
      <c r="I516" s="158"/>
      <c r="J516" s="158"/>
      <c r="K516" s="158"/>
      <c r="L516" s="158"/>
      <c r="M516" s="158"/>
      <c r="N516" s="158"/>
      <c r="O516" s="158"/>
      <c r="P516" s="158"/>
      <c r="Q516" s="158"/>
      <c r="R516" s="158"/>
      <c r="S516" s="158"/>
      <c r="T516" s="158"/>
      <c r="U516" s="158"/>
      <c r="V516" s="158"/>
      <c r="W516" s="158"/>
      <c r="X516" s="158"/>
      <c r="Y516" s="158"/>
      <c r="Z516" s="158"/>
      <c r="AA516" s="158"/>
      <c r="AB516" s="158"/>
      <c r="AC516" s="158"/>
      <c r="AD516" s="158"/>
      <c r="AE516" s="158"/>
      <c r="AF516" s="158"/>
      <c r="AG516" s="158"/>
      <c r="AH516" s="158"/>
      <c r="AI516" s="158"/>
      <c r="AJ516" s="158"/>
      <c r="AK516" s="158"/>
      <c r="AL516" s="158"/>
      <c r="AM516" s="158"/>
      <c r="AN516" s="158"/>
      <c r="AO516" s="158"/>
      <c r="AP516" s="158"/>
      <c r="AQ516" s="158"/>
      <c r="AR516" s="158"/>
      <c r="AS516" s="158"/>
      <c r="AT516" s="158"/>
      <c r="AU516" s="158"/>
      <c r="AV516" s="158"/>
      <c r="AW516" s="158"/>
      <c r="AX516" s="158"/>
      <c r="AY516" s="158"/>
      <c r="AZ516" s="158"/>
      <c r="BA516" s="158"/>
      <c r="BB516" s="158"/>
      <c r="BC516" s="158"/>
      <c r="BD516" s="158"/>
      <c r="BE516" s="158"/>
      <c r="BF516" s="158"/>
      <c r="BG516" s="158"/>
      <c r="BH516" s="158"/>
      <c r="BI516" s="158"/>
      <c r="BJ516" s="158"/>
      <c r="BK516" s="158"/>
      <c r="BL516" s="158"/>
      <c r="BM516" s="158"/>
      <c r="BN516" s="158"/>
      <c r="BO516" s="158"/>
      <c r="BP516" s="158"/>
      <c r="BQ516" s="158"/>
      <c r="BR516" s="158"/>
      <c r="BS516" s="158"/>
      <c r="BT516" s="158"/>
      <c r="BU516" s="158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</row>
    <row r="517" ht="12.75" customHeight="1">
      <c r="A517" s="1"/>
      <c r="B517" s="1"/>
      <c r="C517" s="158"/>
      <c r="D517" s="158"/>
      <c r="E517" s="158"/>
      <c r="F517" s="158"/>
      <c r="G517" s="158"/>
      <c r="H517" s="158"/>
      <c r="I517" s="158"/>
      <c r="J517" s="158"/>
      <c r="K517" s="158"/>
      <c r="L517" s="158"/>
      <c r="M517" s="158"/>
      <c r="N517" s="158"/>
      <c r="O517" s="158"/>
      <c r="P517" s="158"/>
      <c r="Q517" s="158"/>
      <c r="R517" s="158"/>
      <c r="S517" s="158"/>
      <c r="T517" s="158"/>
      <c r="U517" s="158"/>
      <c r="V517" s="158"/>
      <c r="W517" s="158"/>
      <c r="X517" s="158"/>
      <c r="Y517" s="158"/>
      <c r="Z517" s="158"/>
      <c r="AA517" s="158"/>
      <c r="AB517" s="158"/>
      <c r="AC517" s="158"/>
      <c r="AD517" s="158"/>
      <c r="AE517" s="158"/>
      <c r="AF517" s="158"/>
      <c r="AG517" s="158"/>
      <c r="AH517" s="158"/>
      <c r="AI517" s="158"/>
      <c r="AJ517" s="158"/>
      <c r="AK517" s="158"/>
      <c r="AL517" s="158"/>
      <c r="AM517" s="158"/>
      <c r="AN517" s="158"/>
      <c r="AO517" s="158"/>
      <c r="AP517" s="158"/>
      <c r="AQ517" s="158"/>
      <c r="AR517" s="158"/>
      <c r="AS517" s="158"/>
      <c r="AT517" s="158"/>
      <c r="AU517" s="158"/>
      <c r="AV517" s="158"/>
      <c r="AW517" s="158"/>
      <c r="AX517" s="158"/>
      <c r="AY517" s="158"/>
      <c r="AZ517" s="158"/>
      <c r="BA517" s="158"/>
      <c r="BB517" s="158"/>
      <c r="BC517" s="158"/>
      <c r="BD517" s="158"/>
      <c r="BE517" s="158"/>
      <c r="BF517" s="158"/>
      <c r="BG517" s="158"/>
      <c r="BH517" s="158"/>
      <c r="BI517" s="158"/>
      <c r="BJ517" s="158"/>
      <c r="BK517" s="158"/>
      <c r="BL517" s="158"/>
      <c r="BM517" s="158"/>
      <c r="BN517" s="158"/>
      <c r="BO517" s="158"/>
      <c r="BP517" s="158"/>
      <c r="BQ517" s="158"/>
      <c r="BR517" s="158"/>
      <c r="BS517" s="158"/>
      <c r="BT517" s="158"/>
      <c r="BU517" s="158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</row>
    <row r="518" ht="12.75" customHeight="1">
      <c r="A518" s="1"/>
      <c r="B518" s="1"/>
      <c r="C518" s="158"/>
      <c r="D518" s="158"/>
      <c r="E518" s="158"/>
      <c r="F518" s="158"/>
      <c r="G518" s="158"/>
      <c r="H518" s="158"/>
      <c r="I518" s="158"/>
      <c r="J518" s="158"/>
      <c r="K518" s="158"/>
      <c r="L518" s="158"/>
      <c r="M518" s="158"/>
      <c r="N518" s="158"/>
      <c r="O518" s="158"/>
      <c r="P518" s="158"/>
      <c r="Q518" s="158"/>
      <c r="R518" s="158"/>
      <c r="S518" s="158"/>
      <c r="T518" s="158"/>
      <c r="U518" s="158"/>
      <c r="V518" s="158"/>
      <c r="W518" s="158"/>
      <c r="X518" s="158"/>
      <c r="Y518" s="158"/>
      <c r="Z518" s="158"/>
      <c r="AA518" s="158"/>
      <c r="AB518" s="158"/>
      <c r="AC518" s="158"/>
      <c r="AD518" s="158"/>
      <c r="AE518" s="158"/>
      <c r="AF518" s="158"/>
      <c r="AG518" s="158"/>
      <c r="AH518" s="158"/>
      <c r="AI518" s="158"/>
      <c r="AJ518" s="158"/>
      <c r="AK518" s="158"/>
      <c r="AL518" s="158"/>
      <c r="AM518" s="158"/>
      <c r="AN518" s="158"/>
      <c r="AO518" s="158"/>
      <c r="AP518" s="158"/>
      <c r="AQ518" s="158"/>
      <c r="AR518" s="158"/>
      <c r="AS518" s="158"/>
      <c r="AT518" s="158"/>
      <c r="AU518" s="158"/>
      <c r="AV518" s="158"/>
      <c r="AW518" s="158"/>
      <c r="AX518" s="158"/>
      <c r="AY518" s="158"/>
      <c r="AZ518" s="158"/>
      <c r="BA518" s="158"/>
      <c r="BB518" s="158"/>
      <c r="BC518" s="158"/>
      <c r="BD518" s="158"/>
      <c r="BE518" s="158"/>
      <c r="BF518" s="158"/>
      <c r="BG518" s="158"/>
      <c r="BH518" s="158"/>
      <c r="BI518" s="158"/>
      <c r="BJ518" s="158"/>
      <c r="BK518" s="158"/>
      <c r="BL518" s="158"/>
      <c r="BM518" s="158"/>
      <c r="BN518" s="158"/>
      <c r="BO518" s="158"/>
      <c r="BP518" s="158"/>
      <c r="BQ518" s="158"/>
      <c r="BR518" s="158"/>
      <c r="BS518" s="158"/>
      <c r="BT518" s="158"/>
      <c r="BU518" s="158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</row>
    <row r="519" ht="12.75" customHeight="1">
      <c r="A519" s="1"/>
      <c r="B519" s="1"/>
      <c r="C519" s="158"/>
      <c r="D519" s="158"/>
      <c r="E519" s="158"/>
      <c r="F519" s="158"/>
      <c r="G519" s="158"/>
      <c r="H519" s="158"/>
      <c r="I519" s="158"/>
      <c r="J519" s="158"/>
      <c r="K519" s="158"/>
      <c r="L519" s="158"/>
      <c r="M519" s="158"/>
      <c r="N519" s="158"/>
      <c r="O519" s="158"/>
      <c r="P519" s="158"/>
      <c r="Q519" s="158"/>
      <c r="R519" s="158"/>
      <c r="S519" s="158"/>
      <c r="T519" s="158"/>
      <c r="U519" s="158"/>
      <c r="V519" s="158"/>
      <c r="W519" s="158"/>
      <c r="X519" s="158"/>
      <c r="Y519" s="158"/>
      <c r="Z519" s="158"/>
      <c r="AA519" s="158"/>
      <c r="AB519" s="158"/>
      <c r="AC519" s="158"/>
      <c r="AD519" s="158"/>
      <c r="AE519" s="158"/>
      <c r="AF519" s="158"/>
      <c r="AG519" s="158"/>
      <c r="AH519" s="158"/>
      <c r="AI519" s="158"/>
      <c r="AJ519" s="158"/>
      <c r="AK519" s="158"/>
      <c r="AL519" s="158"/>
      <c r="AM519" s="158"/>
      <c r="AN519" s="158"/>
      <c r="AO519" s="158"/>
      <c r="AP519" s="158"/>
      <c r="AQ519" s="158"/>
      <c r="AR519" s="158"/>
      <c r="AS519" s="158"/>
      <c r="AT519" s="158"/>
      <c r="AU519" s="158"/>
      <c r="AV519" s="158"/>
      <c r="AW519" s="158"/>
      <c r="AX519" s="158"/>
      <c r="AY519" s="158"/>
      <c r="AZ519" s="158"/>
      <c r="BA519" s="158"/>
      <c r="BB519" s="158"/>
      <c r="BC519" s="158"/>
      <c r="BD519" s="158"/>
      <c r="BE519" s="158"/>
      <c r="BF519" s="158"/>
      <c r="BG519" s="158"/>
      <c r="BH519" s="158"/>
      <c r="BI519" s="158"/>
      <c r="BJ519" s="158"/>
      <c r="BK519" s="158"/>
      <c r="BL519" s="158"/>
      <c r="BM519" s="158"/>
      <c r="BN519" s="158"/>
      <c r="BO519" s="158"/>
      <c r="BP519" s="158"/>
      <c r="BQ519" s="158"/>
      <c r="BR519" s="158"/>
      <c r="BS519" s="158"/>
      <c r="BT519" s="158"/>
      <c r="BU519" s="158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</row>
    <row r="520" ht="12.75" customHeight="1">
      <c r="A520" s="1"/>
      <c r="B520" s="1"/>
      <c r="C520" s="158"/>
      <c r="D520" s="158"/>
      <c r="E520" s="158"/>
      <c r="F520" s="158"/>
      <c r="G520" s="158"/>
      <c r="H520" s="158"/>
      <c r="I520" s="158"/>
      <c r="J520" s="158"/>
      <c r="K520" s="158"/>
      <c r="L520" s="158"/>
      <c r="M520" s="158"/>
      <c r="N520" s="158"/>
      <c r="O520" s="158"/>
      <c r="P520" s="158"/>
      <c r="Q520" s="158"/>
      <c r="R520" s="158"/>
      <c r="S520" s="158"/>
      <c r="T520" s="158"/>
      <c r="U520" s="158"/>
      <c r="V520" s="158"/>
      <c r="W520" s="158"/>
      <c r="X520" s="158"/>
      <c r="Y520" s="158"/>
      <c r="Z520" s="158"/>
      <c r="AA520" s="158"/>
      <c r="AB520" s="158"/>
      <c r="AC520" s="158"/>
      <c r="AD520" s="158"/>
      <c r="AE520" s="158"/>
      <c r="AF520" s="158"/>
      <c r="AG520" s="158"/>
      <c r="AH520" s="158"/>
      <c r="AI520" s="158"/>
      <c r="AJ520" s="158"/>
      <c r="AK520" s="158"/>
      <c r="AL520" s="158"/>
      <c r="AM520" s="158"/>
      <c r="AN520" s="158"/>
      <c r="AO520" s="158"/>
      <c r="AP520" s="158"/>
      <c r="AQ520" s="158"/>
      <c r="AR520" s="158"/>
      <c r="AS520" s="158"/>
      <c r="AT520" s="158"/>
      <c r="AU520" s="158"/>
      <c r="AV520" s="158"/>
      <c r="AW520" s="158"/>
      <c r="AX520" s="158"/>
      <c r="AY520" s="158"/>
      <c r="AZ520" s="158"/>
      <c r="BA520" s="158"/>
      <c r="BB520" s="158"/>
      <c r="BC520" s="158"/>
      <c r="BD520" s="158"/>
      <c r="BE520" s="158"/>
      <c r="BF520" s="158"/>
      <c r="BG520" s="158"/>
      <c r="BH520" s="158"/>
      <c r="BI520" s="158"/>
      <c r="BJ520" s="158"/>
      <c r="BK520" s="158"/>
      <c r="BL520" s="158"/>
      <c r="BM520" s="158"/>
      <c r="BN520" s="158"/>
      <c r="BO520" s="158"/>
      <c r="BP520" s="158"/>
      <c r="BQ520" s="158"/>
      <c r="BR520" s="158"/>
      <c r="BS520" s="158"/>
      <c r="BT520" s="158"/>
      <c r="BU520" s="158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</row>
    <row r="521" ht="12.75" customHeight="1">
      <c r="A521" s="1"/>
      <c r="B521" s="1"/>
      <c r="C521" s="158"/>
      <c r="D521" s="158"/>
      <c r="E521" s="158"/>
      <c r="F521" s="158"/>
      <c r="G521" s="158"/>
      <c r="H521" s="158"/>
      <c r="I521" s="158"/>
      <c r="J521" s="158"/>
      <c r="K521" s="158"/>
      <c r="L521" s="158"/>
      <c r="M521" s="158"/>
      <c r="N521" s="158"/>
      <c r="O521" s="158"/>
      <c r="P521" s="158"/>
      <c r="Q521" s="158"/>
      <c r="R521" s="158"/>
      <c r="S521" s="158"/>
      <c r="T521" s="158"/>
      <c r="U521" s="158"/>
      <c r="V521" s="158"/>
      <c r="W521" s="158"/>
      <c r="X521" s="158"/>
      <c r="Y521" s="158"/>
      <c r="Z521" s="158"/>
      <c r="AA521" s="158"/>
      <c r="AB521" s="158"/>
      <c r="AC521" s="158"/>
      <c r="AD521" s="158"/>
      <c r="AE521" s="158"/>
      <c r="AF521" s="158"/>
      <c r="AG521" s="158"/>
      <c r="AH521" s="158"/>
      <c r="AI521" s="158"/>
      <c r="AJ521" s="158"/>
      <c r="AK521" s="158"/>
      <c r="AL521" s="158"/>
      <c r="AM521" s="158"/>
      <c r="AN521" s="158"/>
      <c r="AO521" s="158"/>
      <c r="AP521" s="158"/>
      <c r="AQ521" s="158"/>
      <c r="AR521" s="158"/>
      <c r="AS521" s="158"/>
      <c r="AT521" s="158"/>
      <c r="AU521" s="158"/>
      <c r="AV521" s="158"/>
      <c r="AW521" s="158"/>
      <c r="AX521" s="158"/>
      <c r="AY521" s="158"/>
      <c r="AZ521" s="158"/>
      <c r="BA521" s="158"/>
      <c r="BB521" s="158"/>
      <c r="BC521" s="158"/>
      <c r="BD521" s="158"/>
      <c r="BE521" s="158"/>
      <c r="BF521" s="158"/>
      <c r="BG521" s="158"/>
      <c r="BH521" s="158"/>
      <c r="BI521" s="158"/>
      <c r="BJ521" s="158"/>
      <c r="BK521" s="158"/>
      <c r="BL521" s="158"/>
      <c r="BM521" s="158"/>
      <c r="BN521" s="158"/>
      <c r="BO521" s="158"/>
      <c r="BP521" s="158"/>
      <c r="BQ521" s="158"/>
      <c r="BR521" s="158"/>
      <c r="BS521" s="158"/>
      <c r="BT521" s="158"/>
      <c r="BU521" s="158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</row>
    <row r="522" ht="12.75" customHeight="1">
      <c r="A522" s="1"/>
      <c r="B522" s="1"/>
      <c r="C522" s="158"/>
      <c r="D522" s="158"/>
      <c r="E522" s="158"/>
      <c r="F522" s="158"/>
      <c r="G522" s="158"/>
      <c r="H522" s="158"/>
      <c r="I522" s="158"/>
      <c r="J522" s="158"/>
      <c r="K522" s="158"/>
      <c r="L522" s="158"/>
      <c r="M522" s="158"/>
      <c r="N522" s="158"/>
      <c r="O522" s="158"/>
      <c r="P522" s="158"/>
      <c r="Q522" s="158"/>
      <c r="R522" s="158"/>
      <c r="S522" s="158"/>
      <c r="T522" s="158"/>
      <c r="U522" s="158"/>
      <c r="V522" s="158"/>
      <c r="W522" s="158"/>
      <c r="X522" s="158"/>
      <c r="Y522" s="158"/>
      <c r="Z522" s="158"/>
      <c r="AA522" s="158"/>
      <c r="AB522" s="158"/>
      <c r="AC522" s="158"/>
      <c r="AD522" s="158"/>
      <c r="AE522" s="158"/>
      <c r="AF522" s="158"/>
      <c r="AG522" s="158"/>
      <c r="AH522" s="158"/>
      <c r="AI522" s="158"/>
      <c r="AJ522" s="158"/>
      <c r="AK522" s="158"/>
      <c r="AL522" s="158"/>
      <c r="AM522" s="158"/>
      <c r="AN522" s="158"/>
      <c r="AO522" s="158"/>
      <c r="AP522" s="158"/>
      <c r="AQ522" s="158"/>
      <c r="AR522" s="158"/>
      <c r="AS522" s="158"/>
      <c r="AT522" s="158"/>
      <c r="AU522" s="158"/>
      <c r="AV522" s="158"/>
      <c r="AW522" s="158"/>
      <c r="AX522" s="158"/>
      <c r="AY522" s="158"/>
      <c r="AZ522" s="158"/>
      <c r="BA522" s="158"/>
      <c r="BB522" s="158"/>
      <c r="BC522" s="158"/>
      <c r="BD522" s="158"/>
      <c r="BE522" s="158"/>
      <c r="BF522" s="158"/>
      <c r="BG522" s="158"/>
      <c r="BH522" s="158"/>
      <c r="BI522" s="158"/>
      <c r="BJ522" s="158"/>
      <c r="BK522" s="158"/>
      <c r="BL522" s="158"/>
      <c r="BM522" s="158"/>
      <c r="BN522" s="158"/>
      <c r="BO522" s="158"/>
      <c r="BP522" s="158"/>
      <c r="BQ522" s="158"/>
      <c r="BR522" s="158"/>
      <c r="BS522" s="158"/>
      <c r="BT522" s="158"/>
      <c r="BU522" s="158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</row>
    <row r="523" ht="12.75" customHeight="1">
      <c r="A523" s="1"/>
      <c r="B523" s="1"/>
      <c r="C523" s="158"/>
      <c r="D523" s="158"/>
      <c r="E523" s="158"/>
      <c r="F523" s="158"/>
      <c r="G523" s="158"/>
      <c r="H523" s="158"/>
      <c r="I523" s="158"/>
      <c r="J523" s="158"/>
      <c r="K523" s="158"/>
      <c r="L523" s="158"/>
      <c r="M523" s="158"/>
      <c r="N523" s="158"/>
      <c r="O523" s="158"/>
      <c r="P523" s="158"/>
      <c r="Q523" s="158"/>
      <c r="R523" s="158"/>
      <c r="S523" s="158"/>
      <c r="T523" s="158"/>
      <c r="U523" s="158"/>
      <c r="V523" s="158"/>
      <c r="W523" s="158"/>
      <c r="X523" s="158"/>
      <c r="Y523" s="158"/>
      <c r="Z523" s="158"/>
      <c r="AA523" s="158"/>
      <c r="AB523" s="158"/>
      <c r="AC523" s="158"/>
      <c r="AD523" s="158"/>
      <c r="AE523" s="158"/>
      <c r="AF523" s="158"/>
      <c r="AG523" s="158"/>
      <c r="AH523" s="158"/>
      <c r="AI523" s="158"/>
      <c r="AJ523" s="158"/>
      <c r="AK523" s="158"/>
      <c r="AL523" s="158"/>
      <c r="AM523" s="158"/>
      <c r="AN523" s="158"/>
      <c r="AO523" s="158"/>
      <c r="AP523" s="158"/>
      <c r="AQ523" s="158"/>
      <c r="AR523" s="158"/>
      <c r="AS523" s="158"/>
      <c r="AT523" s="158"/>
      <c r="AU523" s="158"/>
      <c r="AV523" s="158"/>
      <c r="AW523" s="158"/>
      <c r="AX523" s="158"/>
      <c r="AY523" s="158"/>
      <c r="AZ523" s="158"/>
      <c r="BA523" s="158"/>
      <c r="BB523" s="158"/>
      <c r="BC523" s="158"/>
      <c r="BD523" s="158"/>
      <c r="BE523" s="158"/>
      <c r="BF523" s="158"/>
      <c r="BG523" s="158"/>
      <c r="BH523" s="158"/>
      <c r="BI523" s="158"/>
      <c r="BJ523" s="158"/>
      <c r="BK523" s="158"/>
      <c r="BL523" s="158"/>
      <c r="BM523" s="158"/>
      <c r="BN523" s="158"/>
      <c r="BO523" s="158"/>
      <c r="BP523" s="158"/>
      <c r="BQ523" s="158"/>
      <c r="BR523" s="158"/>
      <c r="BS523" s="158"/>
      <c r="BT523" s="158"/>
      <c r="BU523" s="158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</row>
    <row r="524" ht="12.75" customHeight="1">
      <c r="A524" s="1"/>
      <c r="B524" s="1"/>
      <c r="C524" s="158"/>
      <c r="D524" s="158"/>
      <c r="E524" s="158"/>
      <c r="F524" s="158"/>
      <c r="G524" s="158"/>
      <c r="H524" s="158"/>
      <c r="I524" s="158"/>
      <c r="J524" s="158"/>
      <c r="K524" s="158"/>
      <c r="L524" s="158"/>
      <c r="M524" s="158"/>
      <c r="N524" s="158"/>
      <c r="O524" s="158"/>
      <c r="P524" s="158"/>
      <c r="Q524" s="158"/>
      <c r="R524" s="158"/>
      <c r="S524" s="158"/>
      <c r="T524" s="158"/>
      <c r="U524" s="158"/>
      <c r="V524" s="158"/>
      <c r="W524" s="158"/>
      <c r="X524" s="158"/>
      <c r="Y524" s="158"/>
      <c r="Z524" s="158"/>
      <c r="AA524" s="158"/>
      <c r="AB524" s="158"/>
      <c r="AC524" s="158"/>
      <c r="AD524" s="158"/>
      <c r="AE524" s="158"/>
      <c r="AF524" s="158"/>
      <c r="AG524" s="158"/>
      <c r="AH524" s="158"/>
      <c r="AI524" s="158"/>
      <c r="AJ524" s="158"/>
      <c r="AK524" s="158"/>
      <c r="AL524" s="158"/>
      <c r="AM524" s="158"/>
      <c r="AN524" s="158"/>
      <c r="AO524" s="158"/>
      <c r="AP524" s="158"/>
      <c r="AQ524" s="158"/>
      <c r="AR524" s="158"/>
      <c r="AS524" s="158"/>
      <c r="AT524" s="158"/>
      <c r="AU524" s="158"/>
      <c r="AV524" s="158"/>
      <c r="AW524" s="158"/>
      <c r="AX524" s="158"/>
      <c r="AY524" s="158"/>
      <c r="AZ524" s="158"/>
      <c r="BA524" s="158"/>
      <c r="BB524" s="158"/>
      <c r="BC524" s="158"/>
      <c r="BD524" s="158"/>
      <c r="BE524" s="158"/>
      <c r="BF524" s="158"/>
      <c r="BG524" s="158"/>
      <c r="BH524" s="158"/>
      <c r="BI524" s="158"/>
      <c r="BJ524" s="158"/>
      <c r="BK524" s="158"/>
      <c r="BL524" s="158"/>
      <c r="BM524" s="158"/>
      <c r="BN524" s="158"/>
      <c r="BO524" s="158"/>
      <c r="BP524" s="158"/>
      <c r="BQ524" s="158"/>
      <c r="BR524" s="158"/>
      <c r="BS524" s="158"/>
      <c r="BT524" s="158"/>
      <c r="BU524" s="158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</row>
    <row r="525" ht="12.75" customHeight="1">
      <c r="A525" s="1"/>
      <c r="B525" s="1"/>
      <c r="C525" s="158"/>
      <c r="D525" s="158"/>
      <c r="E525" s="158"/>
      <c r="F525" s="158"/>
      <c r="G525" s="158"/>
      <c r="H525" s="158"/>
      <c r="I525" s="158"/>
      <c r="J525" s="158"/>
      <c r="K525" s="158"/>
      <c r="L525" s="158"/>
      <c r="M525" s="158"/>
      <c r="N525" s="158"/>
      <c r="O525" s="158"/>
      <c r="P525" s="158"/>
      <c r="Q525" s="158"/>
      <c r="R525" s="158"/>
      <c r="S525" s="158"/>
      <c r="T525" s="158"/>
      <c r="U525" s="158"/>
      <c r="V525" s="158"/>
      <c r="W525" s="158"/>
      <c r="X525" s="158"/>
      <c r="Y525" s="158"/>
      <c r="Z525" s="158"/>
      <c r="AA525" s="158"/>
      <c r="AB525" s="158"/>
      <c r="AC525" s="158"/>
      <c r="AD525" s="158"/>
      <c r="AE525" s="158"/>
      <c r="AF525" s="158"/>
      <c r="AG525" s="158"/>
      <c r="AH525" s="158"/>
      <c r="AI525" s="158"/>
      <c r="AJ525" s="158"/>
      <c r="AK525" s="158"/>
      <c r="AL525" s="158"/>
      <c r="AM525" s="158"/>
      <c r="AN525" s="158"/>
      <c r="AO525" s="158"/>
      <c r="AP525" s="158"/>
      <c r="AQ525" s="158"/>
      <c r="AR525" s="158"/>
      <c r="AS525" s="158"/>
      <c r="AT525" s="158"/>
      <c r="AU525" s="158"/>
      <c r="AV525" s="158"/>
      <c r="AW525" s="158"/>
      <c r="AX525" s="158"/>
      <c r="AY525" s="158"/>
      <c r="AZ525" s="158"/>
      <c r="BA525" s="158"/>
      <c r="BB525" s="158"/>
      <c r="BC525" s="158"/>
      <c r="BD525" s="158"/>
      <c r="BE525" s="158"/>
      <c r="BF525" s="158"/>
      <c r="BG525" s="158"/>
      <c r="BH525" s="158"/>
      <c r="BI525" s="158"/>
      <c r="BJ525" s="158"/>
      <c r="BK525" s="158"/>
      <c r="BL525" s="158"/>
      <c r="BM525" s="158"/>
      <c r="BN525" s="158"/>
      <c r="BO525" s="158"/>
      <c r="BP525" s="158"/>
      <c r="BQ525" s="158"/>
      <c r="BR525" s="158"/>
      <c r="BS525" s="158"/>
      <c r="BT525" s="158"/>
      <c r="BU525" s="158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</row>
    <row r="526" ht="12.75" customHeight="1">
      <c r="A526" s="1"/>
      <c r="B526" s="1"/>
      <c r="C526" s="158"/>
      <c r="D526" s="158"/>
      <c r="E526" s="158"/>
      <c r="F526" s="158"/>
      <c r="G526" s="158"/>
      <c r="H526" s="158"/>
      <c r="I526" s="158"/>
      <c r="J526" s="158"/>
      <c r="K526" s="158"/>
      <c r="L526" s="158"/>
      <c r="M526" s="158"/>
      <c r="N526" s="158"/>
      <c r="O526" s="158"/>
      <c r="P526" s="158"/>
      <c r="Q526" s="158"/>
      <c r="R526" s="158"/>
      <c r="S526" s="158"/>
      <c r="T526" s="158"/>
      <c r="U526" s="158"/>
      <c r="V526" s="158"/>
      <c r="W526" s="158"/>
      <c r="X526" s="158"/>
      <c r="Y526" s="158"/>
      <c r="Z526" s="158"/>
      <c r="AA526" s="158"/>
      <c r="AB526" s="158"/>
      <c r="AC526" s="158"/>
      <c r="AD526" s="158"/>
      <c r="AE526" s="158"/>
      <c r="AF526" s="158"/>
      <c r="AG526" s="158"/>
      <c r="AH526" s="158"/>
      <c r="AI526" s="158"/>
      <c r="AJ526" s="158"/>
      <c r="AK526" s="158"/>
      <c r="AL526" s="158"/>
      <c r="AM526" s="158"/>
      <c r="AN526" s="158"/>
      <c r="AO526" s="158"/>
      <c r="AP526" s="158"/>
      <c r="AQ526" s="158"/>
      <c r="AR526" s="158"/>
      <c r="AS526" s="158"/>
      <c r="AT526" s="158"/>
      <c r="AU526" s="158"/>
      <c r="AV526" s="158"/>
      <c r="AW526" s="158"/>
      <c r="AX526" s="158"/>
      <c r="AY526" s="158"/>
      <c r="AZ526" s="158"/>
      <c r="BA526" s="158"/>
      <c r="BB526" s="158"/>
      <c r="BC526" s="158"/>
      <c r="BD526" s="158"/>
      <c r="BE526" s="158"/>
      <c r="BF526" s="158"/>
      <c r="BG526" s="158"/>
      <c r="BH526" s="158"/>
      <c r="BI526" s="158"/>
      <c r="BJ526" s="158"/>
      <c r="BK526" s="158"/>
      <c r="BL526" s="158"/>
      <c r="BM526" s="158"/>
      <c r="BN526" s="158"/>
      <c r="BO526" s="158"/>
      <c r="BP526" s="158"/>
      <c r="BQ526" s="158"/>
      <c r="BR526" s="158"/>
      <c r="BS526" s="158"/>
      <c r="BT526" s="158"/>
      <c r="BU526" s="158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</row>
    <row r="527" ht="12.75" customHeight="1">
      <c r="A527" s="1"/>
      <c r="B527" s="1"/>
      <c r="C527" s="158"/>
      <c r="D527" s="158"/>
      <c r="E527" s="158"/>
      <c r="F527" s="158"/>
      <c r="G527" s="158"/>
      <c r="H527" s="158"/>
      <c r="I527" s="158"/>
      <c r="J527" s="158"/>
      <c r="K527" s="158"/>
      <c r="L527" s="158"/>
      <c r="M527" s="158"/>
      <c r="N527" s="158"/>
      <c r="O527" s="158"/>
      <c r="P527" s="158"/>
      <c r="Q527" s="158"/>
      <c r="R527" s="158"/>
      <c r="S527" s="158"/>
      <c r="T527" s="158"/>
      <c r="U527" s="158"/>
      <c r="V527" s="158"/>
      <c r="W527" s="158"/>
      <c r="X527" s="158"/>
      <c r="Y527" s="158"/>
      <c r="Z527" s="158"/>
      <c r="AA527" s="158"/>
      <c r="AB527" s="158"/>
      <c r="AC527" s="158"/>
      <c r="AD527" s="158"/>
      <c r="AE527" s="158"/>
      <c r="AF527" s="158"/>
      <c r="AG527" s="158"/>
      <c r="AH527" s="158"/>
      <c r="AI527" s="158"/>
      <c r="AJ527" s="158"/>
      <c r="AK527" s="158"/>
      <c r="AL527" s="158"/>
      <c r="AM527" s="158"/>
      <c r="AN527" s="158"/>
      <c r="AO527" s="158"/>
      <c r="AP527" s="158"/>
      <c r="AQ527" s="158"/>
      <c r="AR527" s="158"/>
      <c r="AS527" s="158"/>
      <c r="AT527" s="158"/>
      <c r="AU527" s="158"/>
      <c r="AV527" s="158"/>
      <c r="AW527" s="158"/>
      <c r="AX527" s="158"/>
      <c r="AY527" s="158"/>
      <c r="AZ527" s="158"/>
      <c r="BA527" s="158"/>
      <c r="BB527" s="158"/>
      <c r="BC527" s="158"/>
      <c r="BD527" s="158"/>
      <c r="BE527" s="158"/>
      <c r="BF527" s="158"/>
      <c r="BG527" s="158"/>
      <c r="BH527" s="158"/>
      <c r="BI527" s="158"/>
      <c r="BJ527" s="158"/>
      <c r="BK527" s="158"/>
      <c r="BL527" s="158"/>
      <c r="BM527" s="158"/>
      <c r="BN527" s="158"/>
      <c r="BO527" s="158"/>
      <c r="BP527" s="158"/>
      <c r="BQ527" s="158"/>
      <c r="BR527" s="158"/>
      <c r="BS527" s="158"/>
      <c r="BT527" s="158"/>
      <c r="BU527" s="158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</row>
    <row r="528" ht="12.75" customHeight="1">
      <c r="A528" s="1"/>
      <c r="B528" s="1"/>
      <c r="C528" s="158"/>
      <c r="D528" s="158"/>
      <c r="E528" s="158"/>
      <c r="F528" s="158"/>
      <c r="G528" s="158"/>
      <c r="H528" s="158"/>
      <c r="I528" s="158"/>
      <c r="J528" s="158"/>
      <c r="K528" s="158"/>
      <c r="L528" s="158"/>
      <c r="M528" s="158"/>
      <c r="N528" s="158"/>
      <c r="O528" s="158"/>
      <c r="P528" s="158"/>
      <c r="Q528" s="158"/>
      <c r="R528" s="158"/>
      <c r="S528" s="158"/>
      <c r="T528" s="158"/>
      <c r="U528" s="158"/>
      <c r="V528" s="158"/>
      <c r="W528" s="158"/>
      <c r="X528" s="158"/>
      <c r="Y528" s="158"/>
      <c r="Z528" s="158"/>
      <c r="AA528" s="158"/>
      <c r="AB528" s="158"/>
      <c r="AC528" s="158"/>
      <c r="AD528" s="158"/>
      <c r="AE528" s="158"/>
      <c r="AF528" s="158"/>
      <c r="AG528" s="158"/>
      <c r="AH528" s="158"/>
      <c r="AI528" s="158"/>
      <c r="AJ528" s="158"/>
      <c r="AK528" s="158"/>
      <c r="AL528" s="158"/>
      <c r="AM528" s="158"/>
      <c r="AN528" s="158"/>
      <c r="AO528" s="158"/>
      <c r="AP528" s="158"/>
      <c r="AQ528" s="158"/>
      <c r="AR528" s="158"/>
      <c r="AS528" s="158"/>
      <c r="AT528" s="158"/>
      <c r="AU528" s="158"/>
      <c r="AV528" s="158"/>
      <c r="AW528" s="158"/>
      <c r="AX528" s="158"/>
      <c r="AY528" s="158"/>
      <c r="AZ528" s="158"/>
      <c r="BA528" s="158"/>
      <c r="BB528" s="158"/>
      <c r="BC528" s="158"/>
      <c r="BD528" s="158"/>
      <c r="BE528" s="158"/>
      <c r="BF528" s="158"/>
      <c r="BG528" s="158"/>
      <c r="BH528" s="158"/>
      <c r="BI528" s="158"/>
      <c r="BJ528" s="158"/>
      <c r="BK528" s="158"/>
      <c r="BL528" s="158"/>
      <c r="BM528" s="158"/>
      <c r="BN528" s="158"/>
      <c r="BO528" s="158"/>
      <c r="BP528" s="158"/>
      <c r="BQ528" s="158"/>
      <c r="BR528" s="158"/>
      <c r="BS528" s="158"/>
      <c r="BT528" s="158"/>
      <c r="BU528" s="158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</row>
    <row r="529" ht="12.75" customHeight="1">
      <c r="A529" s="1"/>
      <c r="B529" s="1"/>
      <c r="C529" s="158"/>
      <c r="D529" s="158"/>
      <c r="E529" s="158"/>
      <c r="F529" s="158"/>
      <c r="G529" s="158"/>
      <c r="H529" s="158"/>
      <c r="I529" s="158"/>
      <c r="J529" s="158"/>
      <c r="K529" s="158"/>
      <c r="L529" s="158"/>
      <c r="M529" s="158"/>
      <c r="N529" s="158"/>
      <c r="O529" s="158"/>
      <c r="P529" s="158"/>
      <c r="Q529" s="158"/>
      <c r="R529" s="158"/>
      <c r="S529" s="158"/>
      <c r="T529" s="158"/>
      <c r="U529" s="158"/>
      <c r="V529" s="158"/>
      <c r="W529" s="158"/>
      <c r="X529" s="158"/>
      <c r="Y529" s="158"/>
      <c r="Z529" s="158"/>
      <c r="AA529" s="158"/>
      <c r="AB529" s="158"/>
      <c r="AC529" s="158"/>
      <c r="AD529" s="158"/>
      <c r="AE529" s="158"/>
      <c r="AF529" s="158"/>
      <c r="AG529" s="158"/>
      <c r="AH529" s="158"/>
      <c r="AI529" s="158"/>
      <c r="AJ529" s="158"/>
      <c r="AK529" s="158"/>
      <c r="AL529" s="158"/>
      <c r="AM529" s="158"/>
      <c r="AN529" s="158"/>
      <c r="AO529" s="158"/>
      <c r="AP529" s="158"/>
      <c r="AQ529" s="158"/>
      <c r="AR529" s="158"/>
      <c r="AS529" s="158"/>
      <c r="AT529" s="158"/>
      <c r="AU529" s="158"/>
      <c r="AV529" s="158"/>
      <c r="AW529" s="158"/>
      <c r="AX529" s="158"/>
      <c r="AY529" s="158"/>
      <c r="AZ529" s="158"/>
      <c r="BA529" s="158"/>
      <c r="BB529" s="158"/>
      <c r="BC529" s="158"/>
      <c r="BD529" s="158"/>
      <c r="BE529" s="158"/>
      <c r="BF529" s="158"/>
      <c r="BG529" s="158"/>
      <c r="BH529" s="158"/>
      <c r="BI529" s="158"/>
      <c r="BJ529" s="158"/>
      <c r="BK529" s="158"/>
      <c r="BL529" s="158"/>
      <c r="BM529" s="158"/>
      <c r="BN529" s="158"/>
      <c r="BO529" s="158"/>
      <c r="BP529" s="158"/>
      <c r="BQ529" s="158"/>
      <c r="BR529" s="158"/>
      <c r="BS529" s="158"/>
      <c r="BT529" s="158"/>
      <c r="BU529" s="158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</row>
    <row r="530" ht="12.75" customHeight="1">
      <c r="A530" s="1"/>
      <c r="B530" s="1"/>
      <c r="C530" s="158"/>
      <c r="D530" s="158"/>
      <c r="E530" s="158"/>
      <c r="F530" s="158"/>
      <c r="G530" s="158"/>
      <c r="H530" s="158"/>
      <c r="I530" s="158"/>
      <c r="J530" s="158"/>
      <c r="K530" s="158"/>
      <c r="L530" s="158"/>
      <c r="M530" s="158"/>
      <c r="N530" s="158"/>
      <c r="O530" s="158"/>
      <c r="P530" s="158"/>
      <c r="Q530" s="158"/>
      <c r="R530" s="158"/>
      <c r="S530" s="158"/>
      <c r="T530" s="158"/>
      <c r="U530" s="158"/>
      <c r="V530" s="158"/>
      <c r="W530" s="158"/>
      <c r="X530" s="158"/>
      <c r="Y530" s="158"/>
      <c r="Z530" s="158"/>
      <c r="AA530" s="158"/>
      <c r="AB530" s="158"/>
      <c r="AC530" s="158"/>
      <c r="AD530" s="158"/>
      <c r="AE530" s="158"/>
      <c r="AF530" s="158"/>
      <c r="AG530" s="158"/>
      <c r="AH530" s="158"/>
      <c r="AI530" s="158"/>
      <c r="AJ530" s="158"/>
      <c r="AK530" s="158"/>
      <c r="AL530" s="158"/>
      <c r="AM530" s="158"/>
      <c r="AN530" s="158"/>
      <c r="AO530" s="158"/>
      <c r="AP530" s="158"/>
      <c r="AQ530" s="158"/>
      <c r="AR530" s="158"/>
      <c r="AS530" s="158"/>
      <c r="AT530" s="158"/>
      <c r="AU530" s="158"/>
      <c r="AV530" s="158"/>
      <c r="AW530" s="158"/>
      <c r="AX530" s="158"/>
      <c r="AY530" s="158"/>
      <c r="AZ530" s="158"/>
      <c r="BA530" s="158"/>
      <c r="BB530" s="158"/>
      <c r="BC530" s="158"/>
      <c r="BD530" s="158"/>
      <c r="BE530" s="158"/>
      <c r="BF530" s="158"/>
      <c r="BG530" s="158"/>
      <c r="BH530" s="158"/>
      <c r="BI530" s="158"/>
      <c r="BJ530" s="158"/>
      <c r="BK530" s="158"/>
      <c r="BL530" s="158"/>
      <c r="BM530" s="158"/>
      <c r="BN530" s="158"/>
      <c r="BO530" s="158"/>
      <c r="BP530" s="158"/>
      <c r="BQ530" s="158"/>
      <c r="BR530" s="158"/>
      <c r="BS530" s="158"/>
      <c r="BT530" s="158"/>
      <c r="BU530" s="158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</row>
    <row r="531" ht="12.75" customHeight="1">
      <c r="A531" s="1"/>
      <c r="B531" s="1"/>
      <c r="C531" s="158"/>
      <c r="D531" s="158"/>
      <c r="E531" s="158"/>
      <c r="F531" s="158"/>
      <c r="G531" s="158"/>
      <c r="H531" s="158"/>
      <c r="I531" s="158"/>
      <c r="J531" s="158"/>
      <c r="K531" s="158"/>
      <c r="L531" s="158"/>
      <c r="M531" s="158"/>
      <c r="N531" s="158"/>
      <c r="O531" s="158"/>
      <c r="P531" s="158"/>
      <c r="Q531" s="158"/>
      <c r="R531" s="158"/>
      <c r="S531" s="158"/>
      <c r="T531" s="158"/>
      <c r="U531" s="158"/>
      <c r="V531" s="158"/>
      <c r="W531" s="158"/>
      <c r="X531" s="158"/>
      <c r="Y531" s="158"/>
      <c r="Z531" s="158"/>
      <c r="AA531" s="158"/>
      <c r="AB531" s="158"/>
      <c r="AC531" s="158"/>
      <c r="AD531" s="158"/>
      <c r="AE531" s="158"/>
      <c r="AF531" s="158"/>
      <c r="AG531" s="158"/>
      <c r="AH531" s="158"/>
      <c r="AI531" s="158"/>
      <c r="AJ531" s="158"/>
      <c r="AK531" s="158"/>
      <c r="AL531" s="158"/>
      <c r="AM531" s="158"/>
      <c r="AN531" s="158"/>
      <c r="AO531" s="158"/>
      <c r="AP531" s="158"/>
      <c r="AQ531" s="158"/>
      <c r="AR531" s="158"/>
      <c r="AS531" s="158"/>
      <c r="AT531" s="158"/>
      <c r="AU531" s="158"/>
      <c r="AV531" s="158"/>
      <c r="AW531" s="158"/>
      <c r="AX531" s="158"/>
      <c r="AY531" s="158"/>
      <c r="AZ531" s="158"/>
      <c r="BA531" s="158"/>
      <c r="BB531" s="158"/>
      <c r="BC531" s="158"/>
      <c r="BD531" s="158"/>
      <c r="BE531" s="158"/>
      <c r="BF531" s="158"/>
      <c r="BG531" s="158"/>
      <c r="BH531" s="158"/>
      <c r="BI531" s="158"/>
      <c r="BJ531" s="158"/>
      <c r="BK531" s="158"/>
      <c r="BL531" s="158"/>
      <c r="BM531" s="158"/>
      <c r="BN531" s="158"/>
      <c r="BO531" s="158"/>
      <c r="BP531" s="158"/>
      <c r="BQ531" s="158"/>
      <c r="BR531" s="158"/>
      <c r="BS531" s="158"/>
      <c r="BT531" s="158"/>
      <c r="BU531" s="158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</row>
    <row r="532" ht="12.75" customHeight="1">
      <c r="A532" s="1"/>
      <c r="B532" s="1"/>
      <c r="C532" s="158"/>
      <c r="D532" s="158"/>
      <c r="E532" s="158"/>
      <c r="F532" s="158"/>
      <c r="G532" s="158"/>
      <c r="H532" s="158"/>
      <c r="I532" s="158"/>
      <c r="J532" s="158"/>
      <c r="K532" s="158"/>
      <c r="L532" s="158"/>
      <c r="M532" s="158"/>
      <c r="N532" s="158"/>
      <c r="O532" s="158"/>
      <c r="P532" s="158"/>
      <c r="Q532" s="158"/>
      <c r="R532" s="158"/>
      <c r="S532" s="158"/>
      <c r="T532" s="158"/>
      <c r="U532" s="158"/>
      <c r="V532" s="158"/>
      <c r="W532" s="158"/>
      <c r="X532" s="158"/>
      <c r="Y532" s="158"/>
      <c r="Z532" s="158"/>
      <c r="AA532" s="158"/>
      <c r="AB532" s="158"/>
      <c r="AC532" s="158"/>
      <c r="AD532" s="158"/>
      <c r="AE532" s="158"/>
      <c r="AF532" s="158"/>
      <c r="AG532" s="158"/>
      <c r="AH532" s="158"/>
      <c r="AI532" s="158"/>
      <c r="AJ532" s="158"/>
      <c r="AK532" s="158"/>
      <c r="AL532" s="158"/>
      <c r="AM532" s="158"/>
      <c r="AN532" s="158"/>
      <c r="AO532" s="158"/>
      <c r="AP532" s="158"/>
      <c r="AQ532" s="158"/>
      <c r="AR532" s="158"/>
      <c r="AS532" s="158"/>
      <c r="AT532" s="158"/>
      <c r="AU532" s="158"/>
      <c r="AV532" s="158"/>
      <c r="AW532" s="158"/>
      <c r="AX532" s="158"/>
      <c r="AY532" s="158"/>
      <c r="AZ532" s="158"/>
      <c r="BA532" s="158"/>
      <c r="BB532" s="158"/>
      <c r="BC532" s="158"/>
      <c r="BD532" s="158"/>
      <c r="BE532" s="158"/>
      <c r="BF532" s="158"/>
      <c r="BG532" s="158"/>
      <c r="BH532" s="158"/>
      <c r="BI532" s="158"/>
      <c r="BJ532" s="158"/>
      <c r="BK532" s="158"/>
      <c r="BL532" s="158"/>
      <c r="BM532" s="158"/>
      <c r="BN532" s="158"/>
      <c r="BO532" s="158"/>
      <c r="BP532" s="158"/>
      <c r="BQ532" s="158"/>
      <c r="BR532" s="158"/>
      <c r="BS532" s="158"/>
      <c r="BT532" s="158"/>
      <c r="BU532" s="158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</row>
    <row r="533" ht="12.75" customHeight="1">
      <c r="A533" s="1"/>
      <c r="B533" s="1"/>
      <c r="C533" s="158"/>
      <c r="D533" s="158"/>
      <c r="E533" s="158"/>
      <c r="F533" s="158"/>
      <c r="G533" s="158"/>
      <c r="H533" s="158"/>
      <c r="I533" s="158"/>
      <c r="J533" s="158"/>
      <c r="K533" s="158"/>
      <c r="L533" s="158"/>
      <c r="M533" s="158"/>
      <c r="N533" s="158"/>
      <c r="O533" s="158"/>
      <c r="P533" s="158"/>
      <c r="Q533" s="158"/>
      <c r="R533" s="158"/>
      <c r="S533" s="158"/>
      <c r="T533" s="158"/>
      <c r="U533" s="158"/>
      <c r="V533" s="158"/>
      <c r="W533" s="158"/>
      <c r="X533" s="158"/>
      <c r="Y533" s="158"/>
      <c r="Z533" s="158"/>
      <c r="AA533" s="158"/>
      <c r="AB533" s="158"/>
      <c r="AC533" s="158"/>
      <c r="AD533" s="158"/>
      <c r="AE533" s="158"/>
      <c r="AF533" s="158"/>
      <c r="AG533" s="158"/>
      <c r="AH533" s="158"/>
      <c r="AI533" s="158"/>
      <c r="AJ533" s="158"/>
      <c r="AK533" s="158"/>
      <c r="AL533" s="158"/>
      <c r="AM533" s="158"/>
      <c r="AN533" s="158"/>
      <c r="AO533" s="158"/>
      <c r="AP533" s="158"/>
      <c r="AQ533" s="158"/>
      <c r="AR533" s="158"/>
      <c r="AS533" s="158"/>
      <c r="AT533" s="158"/>
      <c r="AU533" s="158"/>
      <c r="AV533" s="158"/>
      <c r="AW533" s="158"/>
      <c r="AX533" s="158"/>
      <c r="AY533" s="158"/>
      <c r="AZ533" s="158"/>
      <c r="BA533" s="158"/>
      <c r="BB533" s="158"/>
      <c r="BC533" s="158"/>
      <c r="BD533" s="158"/>
      <c r="BE533" s="158"/>
      <c r="BF533" s="158"/>
      <c r="BG533" s="158"/>
      <c r="BH533" s="158"/>
      <c r="BI533" s="158"/>
      <c r="BJ533" s="158"/>
      <c r="BK533" s="158"/>
      <c r="BL533" s="158"/>
      <c r="BM533" s="158"/>
      <c r="BN533" s="158"/>
      <c r="BO533" s="158"/>
      <c r="BP533" s="158"/>
      <c r="BQ533" s="158"/>
      <c r="BR533" s="158"/>
      <c r="BS533" s="158"/>
      <c r="BT533" s="158"/>
      <c r="BU533" s="158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</row>
    <row r="534" ht="12.75" customHeight="1">
      <c r="A534" s="1"/>
      <c r="B534" s="1"/>
      <c r="C534" s="158"/>
      <c r="D534" s="158"/>
      <c r="E534" s="158"/>
      <c r="F534" s="158"/>
      <c r="G534" s="158"/>
      <c r="H534" s="158"/>
      <c r="I534" s="158"/>
      <c r="J534" s="158"/>
      <c r="K534" s="158"/>
      <c r="L534" s="158"/>
      <c r="M534" s="158"/>
      <c r="N534" s="158"/>
      <c r="O534" s="158"/>
      <c r="P534" s="158"/>
      <c r="Q534" s="158"/>
      <c r="R534" s="158"/>
      <c r="S534" s="158"/>
      <c r="T534" s="158"/>
      <c r="U534" s="158"/>
      <c r="V534" s="158"/>
      <c r="W534" s="158"/>
      <c r="X534" s="158"/>
      <c r="Y534" s="158"/>
      <c r="Z534" s="158"/>
      <c r="AA534" s="158"/>
      <c r="AB534" s="158"/>
      <c r="AC534" s="158"/>
      <c r="AD534" s="158"/>
      <c r="AE534" s="158"/>
      <c r="AF534" s="158"/>
      <c r="AG534" s="158"/>
      <c r="AH534" s="158"/>
      <c r="AI534" s="158"/>
      <c r="AJ534" s="158"/>
      <c r="AK534" s="158"/>
      <c r="AL534" s="158"/>
      <c r="AM534" s="158"/>
      <c r="AN534" s="158"/>
      <c r="AO534" s="158"/>
      <c r="AP534" s="158"/>
      <c r="AQ534" s="158"/>
      <c r="AR534" s="158"/>
      <c r="AS534" s="158"/>
      <c r="AT534" s="158"/>
      <c r="AU534" s="158"/>
      <c r="AV534" s="158"/>
      <c r="AW534" s="158"/>
      <c r="AX534" s="158"/>
      <c r="AY534" s="158"/>
      <c r="AZ534" s="158"/>
      <c r="BA534" s="158"/>
      <c r="BB534" s="158"/>
      <c r="BC534" s="158"/>
      <c r="BD534" s="158"/>
      <c r="BE534" s="158"/>
      <c r="BF534" s="158"/>
      <c r="BG534" s="158"/>
      <c r="BH534" s="158"/>
      <c r="BI534" s="158"/>
      <c r="BJ534" s="158"/>
      <c r="BK534" s="158"/>
      <c r="BL534" s="158"/>
      <c r="BM534" s="158"/>
      <c r="BN534" s="158"/>
      <c r="BO534" s="158"/>
      <c r="BP534" s="158"/>
      <c r="BQ534" s="158"/>
      <c r="BR534" s="158"/>
      <c r="BS534" s="158"/>
      <c r="BT534" s="158"/>
      <c r="BU534" s="158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</row>
    <row r="535" ht="12.75" customHeight="1">
      <c r="A535" s="1"/>
      <c r="B535" s="1"/>
      <c r="C535" s="158"/>
      <c r="D535" s="158"/>
      <c r="E535" s="158"/>
      <c r="F535" s="158"/>
      <c r="G535" s="158"/>
      <c r="H535" s="158"/>
      <c r="I535" s="158"/>
      <c r="J535" s="158"/>
      <c r="K535" s="158"/>
      <c r="L535" s="158"/>
      <c r="M535" s="158"/>
      <c r="N535" s="158"/>
      <c r="O535" s="158"/>
      <c r="P535" s="158"/>
      <c r="Q535" s="158"/>
      <c r="R535" s="158"/>
      <c r="S535" s="158"/>
      <c r="T535" s="158"/>
      <c r="U535" s="158"/>
      <c r="V535" s="158"/>
      <c r="W535" s="158"/>
      <c r="X535" s="158"/>
      <c r="Y535" s="158"/>
      <c r="Z535" s="158"/>
      <c r="AA535" s="158"/>
      <c r="AB535" s="158"/>
      <c r="AC535" s="158"/>
      <c r="AD535" s="158"/>
      <c r="AE535" s="158"/>
      <c r="AF535" s="158"/>
      <c r="AG535" s="158"/>
      <c r="AH535" s="158"/>
      <c r="AI535" s="158"/>
      <c r="AJ535" s="158"/>
      <c r="AK535" s="158"/>
      <c r="AL535" s="158"/>
      <c r="AM535" s="158"/>
      <c r="AN535" s="158"/>
      <c r="AO535" s="158"/>
      <c r="AP535" s="158"/>
      <c r="AQ535" s="158"/>
      <c r="AR535" s="158"/>
      <c r="AS535" s="158"/>
      <c r="AT535" s="158"/>
      <c r="AU535" s="158"/>
      <c r="AV535" s="158"/>
      <c r="AW535" s="158"/>
      <c r="AX535" s="158"/>
      <c r="AY535" s="158"/>
      <c r="AZ535" s="158"/>
      <c r="BA535" s="158"/>
      <c r="BB535" s="158"/>
      <c r="BC535" s="158"/>
      <c r="BD535" s="158"/>
      <c r="BE535" s="158"/>
      <c r="BF535" s="158"/>
      <c r="BG535" s="158"/>
      <c r="BH535" s="158"/>
      <c r="BI535" s="158"/>
      <c r="BJ535" s="158"/>
      <c r="BK535" s="158"/>
      <c r="BL535" s="158"/>
      <c r="BM535" s="158"/>
      <c r="BN535" s="158"/>
      <c r="BO535" s="158"/>
      <c r="BP535" s="158"/>
      <c r="BQ535" s="158"/>
      <c r="BR535" s="158"/>
      <c r="BS535" s="158"/>
      <c r="BT535" s="158"/>
      <c r="BU535" s="158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</row>
    <row r="536" ht="12.75" customHeight="1">
      <c r="A536" s="1"/>
      <c r="B536" s="1"/>
      <c r="C536" s="158"/>
      <c r="D536" s="158"/>
      <c r="E536" s="158"/>
      <c r="F536" s="158"/>
      <c r="G536" s="158"/>
      <c r="H536" s="158"/>
      <c r="I536" s="158"/>
      <c r="J536" s="158"/>
      <c r="K536" s="158"/>
      <c r="L536" s="158"/>
      <c r="M536" s="158"/>
      <c r="N536" s="158"/>
      <c r="O536" s="158"/>
      <c r="P536" s="158"/>
      <c r="Q536" s="158"/>
      <c r="R536" s="158"/>
      <c r="S536" s="158"/>
      <c r="T536" s="158"/>
      <c r="U536" s="158"/>
      <c r="V536" s="158"/>
      <c r="W536" s="158"/>
      <c r="X536" s="158"/>
      <c r="Y536" s="158"/>
      <c r="Z536" s="158"/>
      <c r="AA536" s="158"/>
      <c r="AB536" s="158"/>
      <c r="AC536" s="158"/>
      <c r="AD536" s="158"/>
      <c r="AE536" s="158"/>
      <c r="AF536" s="158"/>
      <c r="AG536" s="158"/>
      <c r="AH536" s="158"/>
      <c r="AI536" s="158"/>
      <c r="AJ536" s="158"/>
      <c r="AK536" s="158"/>
      <c r="AL536" s="158"/>
      <c r="AM536" s="158"/>
      <c r="AN536" s="158"/>
      <c r="AO536" s="158"/>
      <c r="AP536" s="158"/>
      <c r="AQ536" s="158"/>
      <c r="AR536" s="158"/>
      <c r="AS536" s="158"/>
      <c r="AT536" s="158"/>
      <c r="AU536" s="158"/>
      <c r="AV536" s="158"/>
      <c r="AW536" s="158"/>
      <c r="AX536" s="158"/>
      <c r="AY536" s="158"/>
      <c r="AZ536" s="158"/>
      <c r="BA536" s="158"/>
      <c r="BB536" s="158"/>
      <c r="BC536" s="158"/>
      <c r="BD536" s="158"/>
      <c r="BE536" s="158"/>
      <c r="BF536" s="158"/>
      <c r="BG536" s="158"/>
      <c r="BH536" s="158"/>
      <c r="BI536" s="158"/>
      <c r="BJ536" s="158"/>
      <c r="BK536" s="158"/>
      <c r="BL536" s="158"/>
      <c r="BM536" s="158"/>
      <c r="BN536" s="158"/>
      <c r="BO536" s="158"/>
      <c r="BP536" s="158"/>
      <c r="BQ536" s="158"/>
      <c r="BR536" s="158"/>
      <c r="BS536" s="158"/>
      <c r="BT536" s="158"/>
      <c r="BU536" s="158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</row>
    <row r="537" ht="12.75" customHeight="1">
      <c r="A537" s="1"/>
      <c r="B537" s="1"/>
      <c r="C537" s="158"/>
      <c r="D537" s="158"/>
      <c r="E537" s="158"/>
      <c r="F537" s="158"/>
      <c r="G537" s="158"/>
      <c r="H537" s="158"/>
      <c r="I537" s="158"/>
      <c r="J537" s="158"/>
      <c r="K537" s="158"/>
      <c r="L537" s="158"/>
      <c r="M537" s="158"/>
      <c r="N537" s="158"/>
      <c r="O537" s="158"/>
      <c r="P537" s="158"/>
      <c r="Q537" s="158"/>
      <c r="R537" s="158"/>
      <c r="S537" s="158"/>
      <c r="T537" s="158"/>
      <c r="U537" s="158"/>
      <c r="V537" s="158"/>
      <c r="W537" s="158"/>
      <c r="X537" s="158"/>
      <c r="Y537" s="158"/>
      <c r="Z537" s="158"/>
      <c r="AA537" s="158"/>
      <c r="AB537" s="158"/>
      <c r="AC537" s="158"/>
      <c r="AD537" s="158"/>
      <c r="AE537" s="158"/>
      <c r="AF537" s="158"/>
      <c r="AG537" s="158"/>
      <c r="AH537" s="158"/>
      <c r="AI537" s="158"/>
      <c r="AJ537" s="158"/>
      <c r="AK537" s="158"/>
      <c r="AL537" s="158"/>
      <c r="AM537" s="158"/>
      <c r="AN537" s="158"/>
      <c r="AO537" s="158"/>
      <c r="AP537" s="158"/>
      <c r="AQ537" s="158"/>
      <c r="AR537" s="158"/>
      <c r="AS537" s="158"/>
      <c r="AT537" s="158"/>
      <c r="AU537" s="158"/>
      <c r="AV537" s="158"/>
      <c r="AW537" s="158"/>
      <c r="AX537" s="158"/>
      <c r="AY537" s="158"/>
      <c r="AZ537" s="158"/>
      <c r="BA537" s="158"/>
      <c r="BB537" s="158"/>
      <c r="BC537" s="158"/>
      <c r="BD537" s="158"/>
      <c r="BE537" s="158"/>
      <c r="BF537" s="158"/>
      <c r="BG537" s="158"/>
      <c r="BH537" s="158"/>
      <c r="BI537" s="158"/>
      <c r="BJ537" s="158"/>
      <c r="BK537" s="158"/>
      <c r="BL537" s="158"/>
      <c r="BM537" s="158"/>
      <c r="BN537" s="158"/>
      <c r="BO537" s="158"/>
      <c r="BP537" s="158"/>
      <c r="BQ537" s="158"/>
      <c r="BR537" s="158"/>
      <c r="BS537" s="158"/>
      <c r="BT537" s="158"/>
      <c r="BU537" s="158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</row>
    <row r="538" ht="12.75" customHeight="1">
      <c r="A538" s="1"/>
      <c r="B538" s="1"/>
      <c r="C538" s="158"/>
      <c r="D538" s="158"/>
      <c r="E538" s="158"/>
      <c r="F538" s="158"/>
      <c r="G538" s="158"/>
      <c r="H538" s="158"/>
      <c r="I538" s="158"/>
      <c r="J538" s="158"/>
      <c r="K538" s="158"/>
      <c r="L538" s="158"/>
      <c r="M538" s="158"/>
      <c r="N538" s="158"/>
      <c r="O538" s="158"/>
      <c r="P538" s="158"/>
      <c r="Q538" s="158"/>
      <c r="R538" s="158"/>
      <c r="S538" s="158"/>
      <c r="T538" s="158"/>
      <c r="U538" s="158"/>
      <c r="V538" s="158"/>
      <c r="W538" s="158"/>
      <c r="X538" s="158"/>
      <c r="Y538" s="158"/>
      <c r="Z538" s="158"/>
      <c r="AA538" s="158"/>
      <c r="AB538" s="158"/>
      <c r="AC538" s="158"/>
      <c r="AD538" s="158"/>
      <c r="AE538" s="158"/>
      <c r="AF538" s="158"/>
      <c r="AG538" s="158"/>
      <c r="AH538" s="158"/>
      <c r="AI538" s="158"/>
      <c r="AJ538" s="158"/>
      <c r="AK538" s="158"/>
      <c r="AL538" s="158"/>
      <c r="AM538" s="158"/>
      <c r="AN538" s="158"/>
      <c r="AO538" s="158"/>
      <c r="AP538" s="158"/>
      <c r="AQ538" s="158"/>
      <c r="AR538" s="158"/>
      <c r="AS538" s="158"/>
      <c r="AT538" s="158"/>
      <c r="AU538" s="158"/>
      <c r="AV538" s="158"/>
      <c r="AW538" s="158"/>
      <c r="AX538" s="158"/>
      <c r="AY538" s="158"/>
      <c r="AZ538" s="158"/>
      <c r="BA538" s="158"/>
      <c r="BB538" s="158"/>
      <c r="BC538" s="158"/>
      <c r="BD538" s="158"/>
      <c r="BE538" s="158"/>
      <c r="BF538" s="158"/>
      <c r="BG538" s="158"/>
      <c r="BH538" s="158"/>
      <c r="BI538" s="158"/>
      <c r="BJ538" s="158"/>
      <c r="BK538" s="158"/>
      <c r="BL538" s="158"/>
      <c r="BM538" s="158"/>
      <c r="BN538" s="158"/>
      <c r="BO538" s="158"/>
      <c r="BP538" s="158"/>
      <c r="BQ538" s="158"/>
      <c r="BR538" s="158"/>
      <c r="BS538" s="158"/>
      <c r="BT538" s="158"/>
      <c r="BU538" s="158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</row>
    <row r="539" ht="12.75" customHeight="1">
      <c r="A539" s="1"/>
      <c r="B539" s="1"/>
      <c r="C539" s="158"/>
      <c r="D539" s="158"/>
      <c r="E539" s="158"/>
      <c r="F539" s="158"/>
      <c r="G539" s="158"/>
      <c r="H539" s="158"/>
      <c r="I539" s="158"/>
      <c r="J539" s="158"/>
      <c r="K539" s="158"/>
      <c r="L539" s="158"/>
      <c r="M539" s="158"/>
      <c r="N539" s="158"/>
      <c r="O539" s="158"/>
      <c r="P539" s="158"/>
      <c r="Q539" s="158"/>
      <c r="R539" s="158"/>
      <c r="S539" s="158"/>
      <c r="T539" s="158"/>
      <c r="U539" s="158"/>
      <c r="V539" s="158"/>
      <c r="W539" s="158"/>
      <c r="X539" s="158"/>
      <c r="Y539" s="158"/>
      <c r="Z539" s="158"/>
      <c r="AA539" s="158"/>
      <c r="AB539" s="158"/>
      <c r="AC539" s="158"/>
      <c r="AD539" s="158"/>
      <c r="AE539" s="158"/>
      <c r="AF539" s="158"/>
      <c r="AG539" s="158"/>
      <c r="AH539" s="158"/>
      <c r="AI539" s="158"/>
      <c r="AJ539" s="158"/>
      <c r="AK539" s="158"/>
      <c r="AL539" s="158"/>
      <c r="AM539" s="158"/>
      <c r="AN539" s="158"/>
      <c r="AO539" s="158"/>
      <c r="AP539" s="158"/>
      <c r="AQ539" s="158"/>
      <c r="AR539" s="158"/>
      <c r="AS539" s="158"/>
      <c r="AT539" s="158"/>
      <c r="AU539" s="158"/>
      <c r="AV539" s="158"/>
      <c r="AW539" s="158"/>
      <c r="AX539" s="158"/>
      <c r="AY539" s="158"/>
      <c r="AZ539" s="158"/>
      <c r="BA539" s="158"/>
      <c r="BB539" s="158"/>
      <c r="BC539" s="158"/>
      <c r="BD539" s="158"/>
      <c r="BE539" s="158"/>
      <c r="BF539" s="158"/>
      <c r="BG539" s="158"/>
      <c r="BH539" s="158"/>
      <c r="BI539" s="158"/>
      <c r="BJ539" s="158"/>
      <c r="BK539" s="158"/>
      <c r="BL539" s="158"/>
      <c r="BM539" s="158"/>
      <c r="BN539" s="158"/>
      <c r="BO539" s="158"/>
      <c r="BP539" s="158"/>
      <c r="BQ539" s="158"/>
      <c r="BR539" s="158"/>
      <c r="BS539" s="158"/>
      <c r="BT539" s="158"/>
      <c r="BU539" s="158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</row>
    <row r="540" ht="12.75" customHeight="1">
      <c r="A540" s="1"/>
      <c r="B540" s="1"/>
      <c r="C540" s="158"/>
      <c r="D540" s="158"/>
      <c r="E540" s="158"/>
      <c r="F540" s="158"/>
      <c r="G540" s="158"/>
      <c r="H540" s="158"/>
      <c r="I540" s="158"/>
      <c r="J540" s="158"/>
      <c r="K540" s="158"/>
      <c r="L540" s="158"/>
      <c r="M540" s="158"/>
      <c r="N540" s="158"/>
      <c r="O540" s="158"/>
      <c r="P540" s="158"/>
      <c r="Q540" s="158"/>
      <c r="R540" s="158"/>
      <c r="S540" s="158"/>
      <c r="T540" s="158"/>
      <c r="U540" s="158"/>
      <c r="V540" s="158"/>
      <c r="W540" s="158"/>
      <c r="X540" s="158"/>
      <c r="Y540" s="158"/>
      <c r="Z540" s="158"/>
      <c r="AA540" s="158"/>
      <c r="AB540" s="158"/>
      <c r="AC540" s="158"/>
      <c r="AD540" s="158"/>
      <c r="AE540" s="158"/>
      <c r="AF540" s="158"/>
      <c r="AG540" s="158"/>
      <c r="AH540" s="158"/>
      <c r="AI540" s="158"/>
      <c r="AJ540" s="158"/>
      <c r="AK540" s="158"/>
      <c r="AL540" s="158"/>
      <c r="AM540" s="158"/>
      <c r="AN540" s="158"/>
      <c r="AO540" s="158"/>
      <c r="AP540" s="158"/>
      <c r="AQ540" s="158"/>
      <c r="AR540" s="158"/>
      <c r="AS540" s="158"/>
      <c r="AT540" s="158"/>
      <c r="AU540" s="158"/>
      <c r="AV540" s="158"/>
      <c r="AW540" s="158"/>
      <c r="AX540" s="158"/>
      <c r="AY540" s="158"/>
      <c r="AZ540" s="158"/>
      <c r="BA540" s="158"/>
      <c r="BB540" s="158"/>
      <c r="BC540" s="158"/>
      <c r="BD540" s="158"/>
      <c r="BE540" s="158"/>
      <c r="BF540" s="158"/>
      <c r="BG540" s="158"/>
      <c r="BH540" s="158"/>
      <c r="BI540" s="158"/>
      <c r="BJ540" s="158"/>
      <c r="BK540" s="158"/>
      <c r="BL540" s="158"/>
      <c r="BM540" s="158"/>
      <c r="BN540" s="158"/>
      <c r="BO540" s="158"/>
      <c r="BP540" s="158"/>
      <c r="BQ540" s="158"/>
      <c r="BR540" s="158"/>
      <c r="BS540" s="158"/>
      <c r="BT540" s="158"/>
      <c r="BU540" s="158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</row>
    <row r="541" ht="12.75" customHeight="1">
      <c r="A541" s="1"/>
      <c r="B541" s="1"/>
      <c r="C541" s="158"/>
      <c r="D541" s="158"/>
      <c r="E541" s="158"/>
      <c r="F541" s="158"/>
      <c r="G541" s="158"/>
      <c r="H541" s="158"/>
      <c r="I541" s="158"/>
      <c r="J541" s="158"/>
      <c r="K541" s="158"/>
      <c r="L541" s="158"/>
      <c r="M541" s="158"/>
      <c r="N541" s="158"/>
      <c r="O541" s="158"/>
      <c r="P541" s="158"/>
      <c r="Q541" s="158"/>
      <c r="R541" s="158"/>
      <c r="S541" s="158"/>
      <c r="T541" s="158"/>
      <c r="U541" s="158"/>
      <c r="V541" s="158"/>
      <c r="W541" s="158"/>
      <c r="X541" s="158"/>
      <c r="Y541" s="158"/>
      <c r="Z541" s="158"/>
      <c r="AA541" s="158"/>
      <c r="AB541" s="158"/>
      <c r="AC541" s="158"/>
      <c r="AD541" s="158"/>
      <c r="AE541" s="158"/>
      <c r="AF541" s="158"/>
      <c r="AG541" s="158"/>
      <c r="AH541" s="158"/>
      <c r="AI541" s="158"/>
      <c r="AJ541" s="158"/>
      <c r="AK541" s="158"/>
      <c r="AL541" s="158"/>
      <c r="AM541" s="158"/>
      <c r="AN541" s="158"/>
      <c r="AO541" s="158"/>
      <c r="AP541" s="158"/>
      <c r="AQ541" s="158"/>
      <c r="AR541" s="158"/>
      <c r="AS541" s="158"/>
      <c r="AT541" s="158"/>
      <c r="AU541" s="158"/>
      <c r="AV541" s="158"/>
      <c r="AW541" s="158"/>
      <c r="AX541" s="158"/>
      <c r="AY541" s="158"/>
      <c r="AZ541" s="158"/>
      <c r="BA541" s="158"/>
      <c r="BB541" s="158"/>
      <c r="BC541" s="158"/>
      <c r="BD541" s="158"/>
      <c r="BE541" s="158"/>
      <c r="BF541" s="158"/>
      <c r="BG541" s="158"/>
      <c r="BH541" s="158"/>
      <c r="BI541" s="158"/>
      <c r="BJ541" s="158"/>
      <c r="BK541" s="158"/>
      <c r="BL541" s="158"/>
      <c r="BM541" s="158"/>
      <c r="BN541" s="158"/>
      <c r="BO541" s="158"/>
      <c r="BP541" s="158"/>
      <c r="BQ541" s="158"/>
      <c r="BR541" s="158"/>
      <c r="BS541" s="158"/>
      <c r="BT541" s="158"/>
      <c r="BU541" s="158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</row>
    <row r="542" ht="12.75" customHeight="1">
      <c r="A542" s="1"/>
      <c r="B542" s="1"/>
      <c r="C542" s="158"/>
      <c r="D542" s="158"/>
      <c r="E542" s="158"/>
      <c r="F542" s="158"/>
      <c r="G542" s="158"/>
      <c r="H542" s="158"/>
      <c r="I542" s="158"/>
      <c r="J542" s="158"/>
      <c r="K542" s="158"/>
      <c r="L542" s="158"/>
      <c r="M542" s="158"/>
      <c r="N542" s="158"/>
      <c r="O542" s="158"/>
      <c r="P542" s="158"/>
      <c r="Q542" s="158"/>
      <c r="R542" s="158"/>
      <c r="S542" s="158"/>
      <c r="T542" s="158"/>
      <c r="U542" s="158"/>
      <c r="V542" s="158"/>
      <c r="W542" s="158"/>
      <c r="X542" s="158"/>
      <c r="Y542" s="158"/>
      <c r="Z542" s="158"/>
      <c r="AA542" s="158"/>
      <c r="AB542" s="158"/>
      <c r="AC542" s="158"/>
      <c r="AD542" s="158"/>
      <c r="AE542" s="158"/>
      <c r="AF542" s="158"/>
      <c r="AG542" s="158"/>
      <c r="AH542" s="158"/>
      <c r="AI542" s="158"/>
      <c r="AJ542" s="158"/>
      <c r="AK542" s="158"/>
      <c r="AL542" s="158"/>
      <c r="AM542" s="158"/>
      <c r="AN542" s="158"/>
      <c r="AO542" s="158"/>
      <c r="AP542" s="158"/>
      <c r="AQ542" s="158"/>
      <c r="AR542" s="158"/>
      <c r="AS542" s="158"/>
      <c r="AT542" s="158"/>
      <c r="AU542" s="158"/>
      <c r="AV542" s="158"/>
      <c r="AW542" s="158"/>
      <c r="AX542" s="158"/>
      <c r="AY542" s="158"/>
      <c r="AZ542" s="158"/>
      <c r="BA542" s="158"/>
      <c r="BB542" s="158"/>
      <c r="BC542" s="158"/>
      <c r="BD542" s="158"/>
      <c r="BE542" s="158"/>
      <c r="BF542" s="158"/>
      <c r="BG542" s="158"/>
      <c r="BH542" s="158"/>
      <c r="BI542" s="158"/>
      <c r="BJ542" s="158"/>
      <c r="BK542" s="158"/>
      <c r="BL542" s="158"/>
      <c r="BM542" s="158"/>
      <c r="BN542" s="158"/>
      <c r="BO542" s="158"/>
      <c r="BP542" s="158"/>
      <c r="BQ542" s="158"/>
      <c r="BR542" s="158"/>
      <c r="BS542" s="158"/>
      <c r="BT542" s="158"/>
      <c r="BU542" s="158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</row>
    <row r="543" ht="12.75" customHeight="1">
      <c r="A543" s="1"/>
      <c r="B543" s="1"/>
      <c r="C543" s="158"/>
      <c r="D543" s="158"/>
      <c r="E543" s="158"/>
      <c r="F543" s="158"/>
      <c r="G543" s="158"/>
      <c r="H543" s="158"/>
      <c r="I543" s="158"/>
      <c r="J543" s="158"/>
      <c r="K543" s="158"/>
      <c r="L543" s="158"/>
      <c r="M543" s="158"/>
      <c r="N543" s="158"/>
      <c r="O543" s="158"/>
      <c r="P543" s="158"/>
      <c r="Q543" s="158"/>
      <c r="R543" s="158"/>
      <c r="S543" s="158"/>
      <c r="T543" s="158"/>
      <c r="U543" s="158"/>
      <c r="V543" s="158"/>
      <c r="W543" s="158"/>
      <c r="X543" s="158"/>
      <c r="Y543" s="158"/>
      <c r="Z543" s="158"/>
      <c r="AA543" s="158"/>
      <c r="AB543" s="158"/>
      <c r="AC543" s="158"/>
      <c r="AD543" s="158"/>
      <c r="AE543" s="158"/>
      <c r="AF543" s="158"/>
      <c r="AG543" s="158"/>
      <c r="AH543" s="158"/>
      <c r="AI543" s="158"/>
      <c r="AJ543" s="158"/>
      <c r="AK543" s="158"/>
      <c r="AL543" s="158"/>
      <c r="AM543" s="158"/>
      <c r="AN543" s="158"/>
      <c r="AO543" s="158"/>
      <c r="AP543" s="158"/>
      <c r="AQ543" s="158"/>
      <c r="AR543" s="158"/>
      <c r="AS543" s="158"/>
      <c r="AT543" s="158"/>
      <c r="AU543" s="158"/>
      <c r="AV543" s="158"/>
      <c r="AW543" s="158"/>
      <c r="AX543" s="158"/>
      <c r="AY543" s="158"/>
      <c r="AZ543" s="158"/>
      <c r="BA543" s="158"/>
      <c r="BB543" s="158"/>
      <c r="BC543" s="158"/>
      <c r="BD543" s="158"/>
      <c r="BE543" s="158"/>
      <c r="BF543" s="158"/>
      <c r="BG543" s="158"/>
      <c r="BH543" s="158"/>
      <c r="BI543" s="158"/>
      <c r="BJ543" s="158"/>
      <c r="BK543" s="158"/>
      <c r="BL543" s="158"/>
      <c r="BM543" s="158"/>
      <c r="BN543" s="158"/>
      <c r="BO543" s="158"/>
      <c r="BP543" s="158"/>
      <c r="BQ543" s="158"/>
      <c r="BR543" s="158"/>
      <c r="BS543" s="158"/>
      <c r="BT543" s="158"/>
      <c r="BU543" s="158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</row>
    <row r="544" ht="12.75" customHeight="1">
      <c r="A544" s="1"/>
      <c r="B544" s="1"/>
      <c r="C544" s="158"/>
      <c r="D544" s="158"/>
      <c r="E544" s="158"/>
      <c r="F544" s="158"/>
      <c r="G544" s="158"/>
      <c r="H544" s="158"/>
      <c r="I544" s="158"/>
      <c r="J544" s="158"/>
      <c r="K544" s="158"/>
      <c r="L544" s="158"/>
      <c r="M544" s="158"/>
      <c r="N544" s="158"/>
      <c r="O544" s="158"/>
      <c r="P544" s="158"/>
      <c r="Q544" s="158"/>
      <c r="R544" s="158"/>
      <c r="S544" s="158"/>
      <c r="T544" s="158"/>
      <c r="U544" s="158"/>
      <c r="V544" s="158"/>
      <c r="W544" s="158"/>
      <c r="X544" s="158"/>
      <c r="Y544" s="158"/>
      <c r="Z544" s="158"/>
      <c r="AA544" s="158"/>
      <c r="AB544" s="158"/>
      <c r="AC544" s="158"/>
      <c r="AD544" s="158"/>
      <c r="AE544" s="158"/>
      <c r="AF544" s="158"/>
      <c r="AG544" s="158"/>
      <c r="AH544" s="158"/>
      <c r="AI544" s="158"/>
      <c r="AJ544" s="158"/>
      <c r="AK544" s="158"/>
      <c r="AL544" s="158"/>
      <c r="AM544" s="158"/>
      <c r="AN544" s="158"/>
      <c r="AO544" s="158"/>
      <c r="AP544" s="158"/>
      <c r="AQ544" s="158"/>
      <c r="AR544" s="158"/>
      <c r="AS544" s="158"/>
      <c r="AT544" s="158"/>
      <c r="AU544" s="158"/>
      <c r="AV544" s="158"/>
      <c r="AW544" s="158"/>
      <c r="AX544" s="158"/>
      <c r="AY544" s="158"/>
      <c r="AZ544" s="158"/>
      <c r="BA544" s="158"/>
      <c r="BB544" s="158"/>
      <c r="BC544" s="158"/>
      <c r="BD544" s="158"/>
      <c r="BE544" s="158"/>
      <c r="BF544" s="158"/>
      <c r="BG544" s="158"/>
      <c r="BH544" s="158"/>
      <c r="BI544" s="158"/>
      <c r="BJ544" s="158"/>
      <c r="BK544" s="158"/>
      <c r="BL544" s="158"/>
      <c r="BM544" s="158"/>
      <c r="BN544" s="158"/>
      <c r="BO544" s="158"/>
      <c r="BP544" s="158"/>
      <c r="BQ544" s="158"/>
      <c r="BR544" s="158"/>
      <c r="BS544" s="158"/>
      <c r="BT544" s="158"/>
      <c r="BU544" s="158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</row>
    <row r="545" ht="12.75" customHeight="1">
      <c r="A545" s="1"/>
      <c r="B545" s="1"/>
      <c r="C545" s="158"/>
      <c r="D545" s="158"/>
      <c r="E545" s="158"/>
      <c r="F545" s="158"/>
      <c r="G545" s="158"/>
      <c r="H545" s="158"/>
      <c r="I545" s="158"/>
      <c r="J545" s="158"/>
      <c r="K545" s="158"/>
      <c r="L545" s="158"/>
      <c r="M545" s="158"/>
      <c r="N545" s="158"/>
      <c r="O545" s="158"/>
      <c r="P545" s="158"/>
      <c r="Q545" s="158"/>
      <c r="R545" s="158"/>
      <c r="S545" s="158"/>
      <c r="T545" s="158"/>
      <c r="U545" s="158"/>
      <c r="V545" s="158"/>
      <c r="W545" s="158"/>
      <c r="X545" s="158"/>
      <c r="Y545" s="158"/>
      <c r="Z545" s="158"/>
      <c r="AA545" s="158"/>
      <c r="AB545" s="158"/>
      <c r="AC545" s="158"/>
      <c r="AD545" s="158"/>
      <c r="AE545" s="158"/>
      <c r="AF545" s="158"/>
      <c r="AG545" s="158"/>
      <c r="AH545" s="158"/>
      <c r="AI545" s="158"/>
      <c r="AJ545" s="158"/>
      <c r="AK545" s="158"/>
      <c r="AL545" s="158"/>
      <c r="AM545" s="158"/>
      <c r="AN545" s="158"/>
      <c r="AO545" s="158"/>
      <c r="AP545" s="158"/>
      <c r="AQ545" s="158"/>
      <c r="AR545" s="158"/>
      <c r="AS545" s="158"/>
      <c r="AT545" s="158"/>
      <c r="AU545" s="158"/>
      <c r="AV545" s="158"/>
      <c r="AW545" s="158"/>
      <c r="AX545" s="158"/>
      <c r="AY545" s="158"/>
      <c r="AZ545" s="158"/>
      <c r="BA545" s="158"/>
      <c r="BB545" s="158"/>
      <c r="BC545" s="158"/>
      <c r="BD545" s="158"/>
      <c r="BE545" s="158"/>
      <c r="BF545" s="158"/>
      <c r="BG545" s="158"/>
      <c r="BH545" s="158"/>
      <c r="BI545" s="158"/>
      <c r="BJ545" s="158"/>
      <c r="BK545" s="158"/>
      <c r="BL545" s="158"/>
      <c r="BM545" s="158"/>
      <c r="BN545" s="158"/>
      <c r="BO545" s="158"/>
      <c r="BP545" s="158"/>
      <c r="BQ545" s="158"/>
      <c r="BR545" s="158"/>
      <c r="BS545" s="158"/>
      <c r="BT545" s="158"/>
      <c r="BU545" s="158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</row>
    <row r="546" ht="12.75" customHeight="1">
      <c r="A546" s="1"/>
      <c r="B546" s="1"/>
      <c r="C546" s="158"/>
      <c r="D546" s="158"/>
      <c r="E546" s="158"/>
      <c r="F546" s="158"/>
      <c r="G546" s="158"/>
      <c r="H546" s="158"/>
      <c r="I546" s="158"/>
      <c r="J546" s="158"/>
      <c r="K546" s="158"/>
      <c r="L546" s="158"/>
      <c r="M546" s="158"/>
      <c r="N546" s="158"/>
      <c r="O546" s="158"/>
      <c r="P546" s="158"/>
      <c r="Q546" s="158"/>
      <c r="R546" s="158"/>
      <c r="S546" s="158"/>
      <c r="T546" s="158"/>
      <c r="U546" s="158"/>
      <c r="V546" s="158"/>
      <c r="W546" s="158"/>
      <c r="X546" s="158"/>
      <c r="Y546" s="158"/>
      <c r="Z546" s="158"/>
      <c r="AA546" s="158"/>
      <c r="AB546" s="158"/>
      <c r="AC546" s="158"/>
      <c r="AD546" s="158"/>
      <c r="AE546" s="158"/>
      <c r="AF546" s="158"/>
      <c r="AG546" s="158"/>
      <c r="AH546" s="158"/>
      <c r="AI546" s="158"/>
      <c r="AJ546" s="158"/>
      <c r="AK546" s="158"/>
      <c r="AL546" s="158"/>
      <c r="AM546" s="158"/>
      <c r="AN546" s="158"/>
      <c r="AO546" s="158"/>
      <c r="AP546" s="158"/>
      <c r="AQ546" s="158"/>
      <c r="AR546" s="158"/>
      <c r="AS546" s="158"/>
      <c r="AT546" s="158"/>
      <c r="AU546" s="158"/>
      <c r="AV546" s="158"/>
      <c r="AW546" s="158"/>
      <c r="AX546" s="158"/>
      <c r="AY546" s="158"/>
      <c r="AZ546" s="158"/>
      <c r="BA546" s="158"/>
      <c r="BB546" s="158"/>
      <c r="BC546" s="158"/>
      <c r="BD546" s="158"/>
      <c r="BE546" s="158"/>
      <c r="BF546" s="158"/>
      <c r="BG546" s="158"/>
      <c r="BH546" s="158"/>
      <c r="BI546" s="158"/>
      <c r="BJ546" s="158"/>
      <c r="BK546" s="158"/>
      <c r="BL546" s="158"/>
      <c r="BM546" s="158"/>
      <c r="BN546" s="158"/>
      <c r="BO546" s="158"/>
      <c r="BP546" s="158"/>
      <c r="BQ546" s="158"/>
      <c r="BR546" s="158"/>
      <c r="BS546" s="158"/>
      <c r="BT546" s="158"/>
      <c r="BU546" s="158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</row>
    <row r="547" ht="12.75" customHeight="1">
      <c r="A547" s="1"/>
      <c r="B547" s="1"/>
      <c r="C547" s="158"/>
      <c r="D547" s="158"/>
      <c r="E547" s="158"/>
      <c r="F547" s="158"/>
      <c r="G547" s="158"/>
      <c r="H547" s="158"/>
      <c r="I547" s="158"/>
      <c r="J547" s="158"/>
      <c r="K547" s="158"/>
      <c r="L547" s="158"/>
      <c r="M547" s="158"/>
      <c r="N547" s="158"/>
      <c r="O547" s="158"/>
      <c r="P547" s="158"/>
      <c r="Q547" s="158"/>
      <c r="R547" s="158"/>
      <c r="S547" s="158"/>
      <c r="T547" s="158"/>
      <c r="U547" s="158"/>
      <c r="V547" s="158"/>
      <c r="W547" s="158"/>
      <c r="X547" s="158"/>
      <c r="Y547" s="158"/>
      <c r="Z547" s="158"/>
      <c r="AA547" s="158"/>
      <c r="AB547" s="158"/>
      <c r="AC547" s="158"/>
      <c r="AD547" s="158"/>
      <c r="AE547" s="158"/>
      <c r="AF547" s="158"/>
      <c r="AG547" s="158"/>
      <c r="AH547" s="158"/>
      <c r="AI547" s="158"/>
      <c r="AJ547" s="158"/>
      <c r="AK547" s="158"/>
      <c r="AL547" s="158"/>
      <c r="AM547" s="158"/>
      <c r="AN547" s="158"/>
      <c r="AO547" s="158"/>
      <c r="AP547" s="158"/>
      <c r="AQ547" s="158"/>
      <c r="AR547" s="158"/>
      <c r="AS547" s="158"/>
      <c r="AT547" s="158"/>
      <c r="AU547" s="158"/>
      <c r="AV547" s="158"/>
      <c r="AW547" s="158"/>
      <c r="AX547" s="158"/>
      <c r="AY547" s="158"/>
      <c r="AZ547" s="158"/>
      <c r="BA547" s="158"/>
      <c r="BB547" s="158"/>
      <c r="BC547" s="158"/>
      <c r="BD547" s="158"/>
      <c r="BE547" s="158"/>
      <c r="BF547" s="158"/>
      <c r="BG547" s="158"/>
      <c r="BH547" s="158"/>
      <c r="BI547" s="158"/>
      <c r="BJ547" s="158"/>
      <c r="BK547" s="158"/>
      <c r="BL547" s="158"/>
      <c r="BM547" s="158"/>
      <c r="BN547" s="158"/>
      <c r="BO547" s="158"/>
      <c r="BP547" s="158"/>
      <c r="BQ547" s="158"/>
      <c r="BR547" s="158"/>
      <c r="BS547" s="158"/>
      <c r="BT547" s="158"/>
      <c r="BU547" s="158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</row>
    <row r="548" ht="12.75" customHeight="1">
      <c r="A548" s="1"/>
      <c r="B548" s="1"/>
      <c r="C548" s="158"/>
      <c r="D548" s="158"/>
      <c r="E548" s="158"/>
      <c r="F548" s="158"/>
      <c r="G548" s="158"/>
      <c r="H548" s="158"/>
      <c r="I548" s="158"/>
      <c r="J548" s="158"/>
      <c r="K548" s="158"/>
      <c r="L548" s="158"/>
      <c r="M548" s="158"/>
      <c r="N548" s="158"/>
      <c r="O548" s="158"/>
      <c r="P548" s="158"/>
      <c r="Q548" s="158"/>
      <c r="R548" s="158"/>
      <c r="S548" s="158"/>
      <c r="T548" s="158"/>
      <c r="U548" s="158"/>
      <c r="V548" s="158"/>
      <c r="W548" s="158"/>
      <c r="X548" s="158"/>
      <c r="Y548" s="158"/>
      <c r="Z548" s="158"/>
      <c r="AA548" s="158"/>
      <c r="AB548" s="158"/>
      <c r="AC548" s="158"/>
      <c r="AD548" s="158"/>
      <c r="AE548" s="158"/>
      <c r="AF548" s="158"/>
      <c r="AG548" s="158"/>
      <c r="AH548" s="158"/>
      <c r="AI548" s="158"/>
      <c r="AJ548" s="158"/>
      <c r="AK548" s="158"/>
      <c r="AL548" s="158"/>
      <c r="AM548" s="158"/>
      <c r="AN548" s="158"/>
      <c r="AO548" s="158"/>
      <c r="AP548" s="158"/>
      <c r="AQ548" s="158"/>
      <c r="AR548" s="158"/>
      <c r="AS548" s="158"/>
      <c r="AT548" s="158"/>
      <c r="AU548" s="158"/>
      <c r="AV548" s="158"/>
      <c r="AW548" s="158"/>
      <c r="AX548" s="158"/>
      <c r="AY548" s="158"/>
      <c r="AZ548" s="158"/>
      <c r="BA548" s="158"/>
      <c r="BB548" s="158"/>
      <c r="BC548" s="158"/>
      <c r="BD548" s="158"/>
      <c r="BE548" s="158"/>
      <c r="BF548" s="158"/>
      <c r="BG548" s="158"/>
      <c r="BH548" s="158"/>
      <c r="BI548" s="158"/>
      <c r="BJ548" s="158"/>
      <c r="BK548" s="158"/>
      <c r="BL548" s="158"/>
      <c r="BM548" s="158"/>
      <c r="BN548" s="158"/>
      <c r="BO548" s="158"/>
      <c r="BP548" s="158"/>
      <c r="BQ548" s="158"/>
      <c r="BR548" s="158"/>
      <c r="BS548" s="158"/>
      <c r="BT548" s="158"/>
      <c r="BU548" s="158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</row>
    <row r="549" ht="12.75" customHeight="1">
      <c r="A549" s="1"/>
      <c r="B549" s="1"/>
      <c r="C549" s="158"/>
      <c r="D549" s="158"/>
      <c r="E549" s="158"/>
      <c r="F549" s="158"/>
      <c r="G549" s="158"/>
      <c r="H549" s="158"/>
      <c r="I549" s="158"/>
      <c r="J549" s="158"/>
      <c r="K549" s="158"/>
      <c r="L549" s="158"/>
      <c r="M549" s="158"/>
      <c r="N549" s="158"/>
      <c r="O549" s="158"/>
      <c r="P549" s="158"/>
      <c r="Q549" s="158"/>
      <c r="R549" s="158"/>
      <c r="S549" s="158"/>
      <c r="T549" s="158"/>
      <c r="U549" s="158"/>
      <c r="V549" s="158"/>
      <c r="W549" s="158"/>
      <c r="X549" s="158"/>
      <c r="Y549" s="158"/>
      <c r="Z549" s="158"/>
      <c r="AA549" s="158"/>
      <c r="AB549" s="158"/>
      <c r="AC549" s="158"/>
      <c r="AD549" s="158"/>
      <c r="AE549" s="158"/>
      <c r="AF549" s="158"/>
      <c r="AG549" s="158"/>
      <c r="AH549" s="158"/>
      <c r="AI549" s="158"/>
      <c r="AJ549" s="158"/>
      <c r="AK549" s="158"/>
      <c r="AL549" s="158"/>
      <c r="AM549" s="158"/>
      <c r="AN549" s="158"/>
      <c r="AO549" s="158"/>
      <c r="AP549" s="158"/>
      <c r="AQ549" s="158"/>
      <c r="AR549" s="158"/>
      <c r="AS549" s="158"/>
      <c r="AT549" s="158"/>
      <c r="AU549" s="158"/>
      <c r="AV549" s="158"/>
      <c r="AW549" s="158"/>
      <c r="AX549" s="158"/>
      <c r="AY549" s="158"/>
      <c r="AZ549" s="158"/>
      <c r="BA549" s="158"/>
      <c r="BB549" s="158"/>
      <c r="BC549" s="158"/>
      <c r="BD549" s="158"/>
      <c r="BE549" s="158"/>
      <c r="BF549" s="158"/>
      <c r="BG549" s="158"/>
      <c r="BH549" s="158"/>
      <c r="BI549" s="158"/>
      <c r="BJ549" s="158"/>
      <c r="BK549" s="158"/>
      <c r="BL549" s="158"/>
      <c r="BM549" s="158"/>
      <c r="BN549" s="158"/>
      <c r="BO549" s="158"/>
      <c r="BP549" s="158"/>
      <c r="BQ549" s="158"/>
      <c r="BR549" s="158"/>
      <c r="BS549" s="158"/>
      <c r="BT549" s="158"/>
      <c r="BU549" s="158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</row>
    <row r="550" ht="12.75" customHeight="1">
      <c r="A550" s="1"/>
      <c r="B550" s="1"/>
      <c r="C550" s="158"/>
      <c r="D550" s="158"/>
      <c r="E550" s="158"/>
      <c r="F550" s="158"/>
      <c r="G550" s="158"/>
      <c r="H550" s="158"/>
      <c r="I550" s="158"/>
      <c r="J550" s="158"/>
      <c r="K550" s="158"/>
      <c r="L550" s="158"/>
      <c r="M550" s="158"/>
      <c r="N550" s="158"/>
      <c r="O550" s="158"/>
      <c r="P550" s="158"/>
      <c r="Q550" s="158"/>
      <c r="R550" s="158"/>
      <c r="S550" s="158"/>
      <c r="T550" s="158"/>
      <c r="U550" s="158"/>
      <c r="V550" s="158"/>
      <c r="W550" s="158"/>
      <c r="X550" s="158"/>
      <c r="Y550" s="158"/>
      <c r="Z550" s="158"/>
      <c r="AA550" s="158"/>
      <c r="AB550" s="158"/>
      <c r="AC550" s="158"/>
      <c r="AD550" s="158"/>
      <c r="AE550" s="158"/>
      <c r="AF550" s="158"/>
      <c r="AG550" s="158"/>
      <c r="AH550" s="158"/>
      <c r="AI550" s="158"/>
      <c r="AJ550" s="158"/>
      <c r="AK550" s="158"/>
      <c r="AL550" s="158"/>
      <c r="AM550" s="158"/>
      <c r="AN550" s="158"/>
      <c r="AO550" s="158"/>
      <c r="AP550" s="158"/>
      <c r="AQ550" s="158"/>
      <c r="AR550" s="158"/>
      <c r="AS550" s="158"/>
      <c r="AT550" s="158"/>
      <c r="AU550" s="158"/>
      <c r="AV550" s="158"/>
      <c r="AW550" s="158"/>
      <c r="AX550" s="158"/>
      <c r="AY550" s="158"/>
      <c r="AZ550" s="158"/>
      <c r="BA550" s="158"/>
      <c r="BB550" s="158"/>
      <c r="BC550" s="158"/>
      <c r="BD550" s="158"/>
      <c r="BE550" s="158"/>
      <c r="BF550" s="158"/>
      <c r="BG550" s="158"/>
      <c r="BH550" s="158"/>
      <c r="BI550" s="158"/>
      <c r="BJ550" s="158"/>
      <c r="BK550" s="158"/>
      <c r="BL550" s="158"/>
      <c r="BM550" s="158"/>
      <c r="BN550" s="158"/>
      <c r="BO550" s="158"/>
      <c r="BP550" s="158"/>
      <c r="BQ550" s="158"/>
      <c r="BR550" s="158"/>
      <c r="BS550" s="158"/>
      <c r="BT550" s="158"/>
      <c r="BU550" s="158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</row>
    <row r="551" ht="12.75" customHeight="1">
      <c r="A551" s="1"/>
      <c r="B551" s="1"/>
      <c r="C551" s="158"/>
      <c r="D551" s="158"/>
      <c r="E551" s="158"/>
      <c r="F551" s="158"/>
      <c r="G551" s="158"/>
      <c r="H551" s="158"/>
      <c r="I551" s="158"/>
      <c r="J551" s="158"/>
      <c r="K551" s="158"/>
      <c r="L551" s="158"/>
      <c r="M551" s="158"/>
      <c r="N551" s="158"/>
      <c r="O551" s="158"/>
      <c r="P551" s="158"/>
      <c r="Q551" s="158"/>
      <c r="R551" s="158"/>
      <c r="S551" s="158"/>
      <c r="T551" s="158"/>
      <c r="U551" s="158"/>
      <c r="V551" s="158"/>
      <c r="W551" s="158"/>
      <c r="X551" s="158"/>
      <c r="Y551" s="158"/>
      <c r="Z551" s="158"/>
      <c r="AA551" s="158"/>
      <c r="AB551" s="158"/>
      <c r="AC551" s="158"/>
      <c r="AD551" s="158"/>
      <c r="AE551" s="158"/>
      <c r="AF551" s="158"/>
      <c r="AG551" s="158"/>
      <c r="AH551" s="158"/>
      <c r="AI551" s="158"/>
      <c r="AJ551" s="158"/>
      <c r="AK551" s="158"/>
      <c r="AL551" s="158"/>
      <c r="AM551" s="158"/>
      <c r="AN551" s="158"/>
      <c r="AO551" s="158"/>
      <c r="AP551" s="158"/>
      <c r="AQ551" s="158"/>
      <c r="AR551" s="158"/>
      <c r="AS551" s="158"/>
      <c r="AT551" s="158"/>
      <c r="AU551" s="158"/>
      <c r="AV551" s="158"/>
      <c r="AW551" s="158"/>
      <c r="AX551" s="158"/>
      <c r="AY551" s="158"/>
      <c r="AZ551" s="158"/>
      <c r="BA551" s="158"/>
      <c r="BB551" s="158"/>
      <c r="BC551" s="158"/>
      <c r="BD551" s="158"/>
      <c r="BE551" s="158"/>
      <c r="BF551" s="158"/>
      <c r="BG551" s="158"/>
      <c r="BH551" s="158"/>
      <c r="BI551" s="158"/>
      <c r="BJ551" s="158"/>
      <c r="BK551" s="158"/>
      <c r="BL551" s="158"/>
      <c r="BM551" s="158"/>
      <c r="BN551" s="158"/>
      <c r="BO551" s="158"/>
      <c r="BP551" s="158"/>
      <c r="BQ551" s="158"/>
      <c r="BR551" s="158"/>
      <c r="BS551" s="158"/>
      <c r="BT551" s="158"/>
      <c r="BU551" s="158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</row>
    <row r="552" ht="12.75" customHeight="1">
      <c r="A552" s="1"/>
      <c r="B552" s="1"/>
      <c r="C552" s="158"/>
      <c r="D552" s="158"/>
      <c r="E552" s="158"/>
      <c r="F552" s="158"/>
      <c r="G552" s="158"/>
      <c r="H552" s="158"/>
      <c r="I552" s="158"/>
      <c r="J552" s="158"/>
      <c r="K552" s="158"/>
      <c r="L552" s="158"/>
      <c r="M552" s="158"/>
      <c r="N552" s="158"/>
      <c r="O552" s="158"/>
      <c r="P552" s="158"/>
      <c r="Q552" s="158"/>
      <c r="R552" s="158"/>
      <c r="S552" s="158"/>
      <c r="T552" s="158"/>
      <c r="U552" s="158"/>
      <c r="V552" s="158"/>
      <c r="W552" s="158"/>
      <c r="X552" s="158"/>
      <c r="Y552" s="158"/>
      <c r="Z552" s="158"/>
      <c r="AA552" s="158"/>
      <c r="AB552" s="158"/>
      <c r="AC552" s="158"/>
      <c r="AD552" s="158"/>
      <c r="AE552" s="158"/>
      <c r="AF552" s="158"/>
      <c r="AG552" s="158"/>
      <c r="AH552" s="158"/>
      <c r="AI552" s="158"/>
      <c r="AJ552" s="158"/>
      <c r="AK552" s="158"/>
      <c r="AL552" s="158"/>
      <c r="AM552" s="158"/>
      <c r="AN552" s="158"/>
      <c r="AO552" s="158"/>
      <c r="AP552" s="158"/>
      <c r="AQ552" s="158"/>
      <c r="AR552" s="158"/>
      <c r="AS552" s="158"/>
      <c r="AT552" s="158"/>
      <c r="AU552" s="158"/>
      <c r="AV552" s="158"/>
      <c r="AW552" s="158"/>
      <c r="AX552" s="158"/>
      <c r="AY552" s="158"/>
      <c r="AZ552" s="158"/>
      <c r="BA552" s="158"/>
      <c r="BB552" s="158"/>
      <c r="BC552" s="158"/>
      <c r="BD552" s="158"/>
      <c r="BE552" s="158"/>
      <c r="BF552" s="158"/>
      <c r="BG552" s="158"/>
      <c r="BH552" s="158"/>
      <c r="BI552" s="158"/>
      <c r="BJ552" s="158"/>
      <c r="BK552" s="158"/>
      <c r="BL552" s="158"/>
      <c r="BM552" s="158"/>
      <c r="BN552" s="158"/>
      <c r="BO552" s="158"/>
      <c r="BP552" s="158"/>
      <c r="BQ552" s="158"/>
      <c r="BR552" s="158"/>
      <c r="BS552" s="158"/>
      <c r="BT552" s="158"/>
      <c r="BU552" s="158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</row>
    <row r="553" ht="12.75" customHeight="1">
      <c r="A553" s="1"/>
      <c r="B553" s="1"/>
      <c r="C553" s="158"/>
      <c r="D553" s="158"/>
      <c r="E553" s="158"/>
      <c r="F553" s="158"/>
      <c r="G553" s="158"/>
      <c r="H553" s="158"/>
      <c r="I553" s="158"/>
      <c r="J553" s="158"/>
      <c r="K553" s="158"/>
      <c r="L553" s="158"/>
      <c r="M553" s="158"/>
      <c r="N553" s="158"/>
      <c r="O553" s="158"/>
      <c r="P553" s="158"/>
      <c r="Q553" s="158"/>
      <c r="R553" s="158"/>
      <c r="S553" s="158"/>
      <c r="T553" s="158"/>
      <c r="U553" s="158"/>
      <c r="V553" s="158"/>
      <c r="W553" s="158"/>
      <c r="X553" s="158"/>
      <c r="Y553" s="158"/>
      <c r="Z553" s="158"/>
      <c r="AA553" s="158"/>
      <c r="AB553" s="158"/>
      <c r="AC553" s="158"/>
      <c r="AD553" s="158"/>
      <c r="AE553" s="158"/>
      <c r="AF553" s="158"/>
      <c r="AG553" s="158"/>
      <c r="AH553" s="158"/>
      <c r="AI553" s="158"/>
      <c r="AJ553" s="158"/>
      <c r="AK553" s="158"/>
      <c r="AL553" s="158"/>
      <c r="AM553" s="158"/>
      <c r="AN553" s="158"/>
      <c r="AO553" s="158"/>
      <c r="AP553" s="158"/>
      <c r="AQ553" s="158"/>
      <c r="AR553" s="158"/>
      <c r="AS553" s="158"/>
      <c r="AT553" s="158"/>
      <c r="AU553" s="158"/>
      <c r="AV553" s="158"/>
      <c r="AW553" s="158"/>
      <c r="AX553" s="158"/>
      <c r="AY553" s="158"/>
      <c r="AZ553" s="158"/>
      <c r="BA553" s="158"/>
      <c r="BB553" s="158"/>
      <c r="BC553" s="158"/>
      <c r="BD553" s="158"/>
      <c r="BE553" s="158"/>
      <c r="BF553" s="158"/>
      <c r="BG553" s="158"/>
      <c r="BH553" s="158"/>
      <c r="BI553" s="158"/>
      <c r="BJ553" s="158"/>
      <c r="BK553" s="158"/>
      <c r="BL553" s="158"/>
      <c r="BM553" s="158"/>
      <c r="BN553" s="158"/>
      <c r="BO553" s="158"/>
      <c r="BP553" s="158"/>
      <c r="BQ553" s="158"/>
      <c r="BR553" s="158"/>
      <c r="BS553" s="158"/>
      <c r="BT553" s="158"/>
      <c r="BU553" s="158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</row>
    <row r="554" ht="12.75" customHeight="1">
      <c r="A554" s="1"/>
      <c r="B554" s="1"/>
      <c r="C554" s="158"/>
      <c r="D554" s="158"/>
      <c r="E554" s="158"/>
      <c r="F554" s="158"/>
      <c r="G554" s="158"/>
      <c r="H554" s="158"/>
      <c r="I554" s="158"/>
      <c r="J554" s="158"/>
      <c r="K554" s="158"/>
      <c r="L554" s="158"/>
      <c r="M554" s="158"/>
      <c r="N554" s="158"/>
      <c r="O554" s="158"/>
      <c r="P554" s="158"/>
      <c r="Q554" s="158"/>
      <c r="R554" s="158"/>
      <c r="S554" s="158"/>
      <c r="T554" s="158"/>
      <c r="U554" s="158"/>
      <c r="V554" s="158"/>
      <c r="W554" s="158"/>
      <c r="X554" s="158"/>
      <c r="Y554" s="158"/>
      <c r="Z554" s="158"/>
      <c r="AA554" s="158"/>
      <c r="AB554" s="158"/>
      <c r="AC554" s="158"/>
      <c r="AD554" s="158"/>
      <c r="AE554" s="158"/>
      <c r="AF554" s="158"/>
      <c r="AG554" s="158"/>
      <c r="AH554" s="158"/>
      <c r="AI554" s="158"/>
      <c r="AJ554" s="158"/>
      <c r="AK554" s="158"/>
      <c r="AL554" s="158"/>
      <c r="AM554" s="158"/>
      <c r="AN554" s="158"/>
      <c r="AO554" s="158"/>
      <c r="AP554" s="158"/>
      <c r="AQ554" s="158"/>
      <c r="AR554" s="158"/>
      <c r="AS554" s="158"/>
      <c r="AT554" s="158"/>
      <c r="AU554" s="158"/>
      <c r="AV554" s="158"/>
      <c r="AW554" s="158"/>
      <c r="AX554" s="158"/>
      <c r="AY554" s="158"/>
      <c r="AZ554" s="158"/>
      <c r="BA554" s="158"/>
      <c r="BB554" s="158"/>
      <c r="BC554" s="158"/>
      <c r="BD554" s="158"/>
      <c r="BE554" s="158"/>
      <c r="BF554" s="158"/>
      <c r="BG554" s="158"/>
      <c r="BH554" s="158"/>
      <c r="BI554" s="158"/>
      <c r="BJ554" s="158"/>
      <c r="BK554" s="158"/>
      <c r="BL554" s="158"/>
      <c r="BM554" s="158"/>
      <c r="BN554" s="158"/>
      <c r="BO554" s="158"/>
      <c r="BP554" s="158"/>
      <c r="BQ554" s="158"/>
      <c r="BR554" s="158"/>
      <c r="BS554" s="158"/>
      <c r="BT554" s="158"/>
      <c r="BU554" s="158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</row>
    <row r="555" ht="12.75" customHeight="1">
      <c r="A555" s="1"/>
      <c r="B555" s="1"/>
      <c r="C555" s="158"/>
      <c r="D555" s="158"/>
      <c r="E555" s="158"/>
      <c r="F555" s="158"/>
      <c r="G555" s="158"/>
      <c r="H555" s="158"/>
      <c r="I555" s="158"/>
      <c r="J555" s="158"/>
      <c r="K555" s="158"/>
      <c r="L555" s="158"/>
      <c r="M555" s="158"/>
      <c r="N555" s="158"/>
      <c r="O555" s="158"/>
      <c r="P555" s="158"/>
      <c r="Q555" s="158"/>
      <c r="R555" s="158"/>
      <c r="S555" s="158"/>
      <c r="T555" s="158"/>
      <c r="U555" s="158"/>
      <c r="V555" s="158"/>
      <c r="W555" s="158"/>
      <c r="X555" s="158"/>
      <c r="Y555" s="158"/>
      <c r="Z555" s="158"/>
      <c r="AA555" s="158"/>
      <c r="AB555" s="158"/>
      <c r="AC555" s="158"/>
      <c r="AD555" s="158"/>
      <c r="AE555" s="158"/>
      <c r="AF555" s="158"/>
      <c r="AG555" s="158"/>
      <c r="AH555" s="158"/>
      <c r="AI555" s="158"/>
      <c r="AJ555" s="158"/>
      <c r="AK555" s="158"/>
      <c r="AL555" s="158"/>
      <c r="AM555" s="158"/>
      <c r="AN555" s="158"/>
      <c r="AO555" s="158"/>
      <c r="AP555" s="158"/>
      <c r="AQ555" s="158"/>
      <c r="AR555" s="158"/>
      <c r="AS555" s="158"/>
      <c r="AT555" s="158"/>
      <c r="AU555" s="158"/>
      <c r="AV555" s="158"/>
      <c r="AW555" s="158"/>
      <c r="AX555" s="158"/>
      <c r="AY555" s="158"/>
      <c r="AZ555" s="158"/>
      <c r="BA555" s="158"/>
      <c r="BB555" s="158"/>
      <c r="BC555" s="158"/>
      <c r="BD555" s="158"/>
      <c r="BE555" s="158"/>
      <c r="BF555" s="158"/>
      <c r="BG555" s="158"/>
      <c r="BH555" s="158"/>
      <c r="BI555" s="158"/>
      <c r="BJ555" s="158"/>
      <c r="BK555" s="158"/>
      <c r="BL555" s="158"/>
      <c r="BM555" s="158"/>
      <c r="BN555" s="158"/>
      <c r="BO555" s="158"/>
      <c r="BP555" s="158"/>
      <c r="BQ555" s="158"/>
      <c r="BR555" s="158"/>
      <c r="BS555" s="158"/>
      <c r="BT555" s="158"/>
      <c r="BU555" s="158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</row>
    <row r="556" ht="12.75" customHeight="1">
      <c r="A556" s="1"/>
      <c r="B556" s="1"/>
      <c r="C556" s="158"/>
      <c r="D556" s="158"/>
      <c r="E556" s="158"/>
      <c r="F556" s="158"/>
      <c r="G556" s="158"/>
      <c r="H556" s="158"/>
      <c r="I556" s="158"/>
      <c r="J556" s="158"/>
      <c r="K556" s="158"/>
      <c r="L556" s="158"/>
      <c r="M556" s="158"/>
      <c r="N556" s="158"/>
      <c r="O556" s="158"/>
      <c r="P556" s="158"/>
      <c r="Q556" s="158"/>
      <c r="R556" s="158"/>
      <c r="S556" s="158"/>
      <c r="T556" s="158"/>
      <c r="U556" s="158"/>
      <c r="V556" s="158"/>
      <c r="W556" s="158"/>
      <c r="X556" s="158"/>
      <c r="Y556" s="158"/>
      <c r="Z556" s="158"/>
      <c r="AA556" s="158"/>
      <c r="AB556" s="158"/>
      <c r="AC556" s="158"/>
      <c r="AD556" s="158"/>
      <c r="AE556" s="158"/>
      <c r="AF556" s="158"/>
      <c r="AG556" s="158"/>
      <c r="AH556" s="158"/>
      <c r="AI556" s="158"/>
      <c r="AJ556" s="158"/>
      <c r="AK556" s="158"/>
      <c r="AL556" s="158"/>
      <c r="AM556" s="158"/>
      <c r="AN556" s="158"/>
      <c r="AO556" s="158"/>
      <c r="AP556" s="158"/>
      <c r="AQ556" s="158"/>
      <c r="AR556" s="158"/>
      <c r="AS556" s="158"/>
      <c r="AT556" s="158"/>
      <c r="AU556" s="158"/>
      <c r="AV556" s="158"/>
      <c r="AW556" s="158"/>
      <c r="AX556" s="158"/>
      <c r="AY556" s="158"/>
      <c r="AZ556" s="158"/>
      <c r="BA556" s="158"/>
      <c r="BB556" s="158"/>
      <c r="BC556" s="158"/>
      <c r="BD556" s="158"/>
      <c r="BE556" s="158"/>
      <c r="BF556" s="158"/>
      <c r="BG556" s="158"/>
      <c r="BH556" s="158"/>
      <c r="BI556" s="158"/>
      <c r="BJ556" s="158"/>
      <c r="BK556" s="158"/>
      <c r="BL556" s="158"/>
      <c r="BM556" s="158"/>
      <c r="BN556" s="158"/>
      <c r="BO556" s="158"/>
      <c r="BP556" s="158"/>
      <c r="BQ556" s="158"/>
      <c r="BR556" s="158"/>
      <c r="BS556" s="158"/>
      <c r="BT556" s="158"/>
      <c r="BU556" s="158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</row>
    <row r="557" ht="12.75" customHeight="1">
      <c r="A557" s="1"/>
      <c r="B557" s="1"/>
      <c r="C557" s="158"/>
      <c r="D557" s="158"/>
      <c r="E557" s="158"/>
      <c r="F557" s="158"/>
      <c r="G557" s="158"/>
      <c r="H557" s="158"/>
      <c r="I557" s="158"/>
      <c r="J557" s="158"/>
      <c r="K557" s="158"/>
      <c r="L557" s="158"/>
      <c r="M557" s="158"/>
      <c r="N557" s="158"/>
      <c r="O557" s="158"/>
      <c r="P557" s="158"/>
      <c r="Q557" s="158"/>
      <c r="R557" s="158"/>
      <c r="S557" s="158"/>
      <c r="T557" s="158"/>
      <c r="U557" s="158"/>
      <c r="V557" s="158"/>
      <c r="W557" s="158"/>
      <c r="X557" s="158"/>
      <c r="Y557" s="158"/>
      <c r="Z557" s="158"/>
      <c r="AA557" s="158"/>
      <c r="AB557" s="158"/>
      <c r="AC557" s="158"/>
      <c r="AD557" s="158"/>
      <c r="AE557" s="158"/>
      <c r="AF557" s="158"/>
      <c r="AG557" s="158"/>
      <c r="AH557" s="158"/>
      <c r="AI557" s="158"/>
      <c r="AJ557" s="158"/>
      <c r="AK557" s="158"/>
      <c r="AL557" s="158"/>
      <c r="AM557" s="158"/>
      <c r="AN557" s="158"/>
      <c r="AO557" s="158"/>
      <c r="AP557" s="158"/>
      <c r="AQ557" s="158"/>
      <c r="AR557" s="158"/>
      <c r="AS557" s="158"/>
      <c r="AT557" s="158"/>
      <c r="AU557" s="158"/>
      <c r="AV557" s="158"/>
      <c r="AW557" s="158"/>
      <c r="AX557" s="158"/>
      <c r="AY557" s="158"/>
      <c r="AZ557" s="158"/>
      <c r="BA557" s="158"/>
      <c r="BB557" s="158"/>
      <c r="BC557" s="158"/>
      <c r="BD557" s="158"/>
      <c r="BE557" s="158"/>
      <c r="BF557" s="158"/>
      <c r="BG557" s="158"/>
      <c r="BH557" s="158"/>
      <c r="BI557" s="158"/>
      <c r="BJ557" s="158"/>
      <c r="BK557" s="158"/>
      <c r="BL557" s="158"/>
      <c r="BM557" s="158"/>
      <c r="BN557" s="158"/>
      <c r="BO557" s="158"/>
      <c r="BP557" s="158"/>
      <c r="BQ557" s="158"/>
      <c r="BR557" s="158"/>
      <c r="BS557" s="158"/>
      <c r="BT557" s="158"/>
      <c r="BU557" s="158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</row>
    <row r="558" ht="12.75" customHeight="1">
      <c r="A558" s="1"/>
      <c r="B558" s="1"/>
      <c r="C558" s="158"/>
      <c r="D558" s="158"/>
      <c r="E558" s="158"/>
      <c r="F558" s="158"/>
      <c r="G558" s="158"/>
      <c r="H558" s="158"/>
      <c r="I558" s="158"/>
      <c r="J558" s="158"/>
      <c r="K558" s="158"/>
      <c r="L558" s="158"/>
      <c r="M558" s="158"/>
      <c r="N558" s="158"/>
      <c r="O558" s="158"/>
      <c r="P558" s="158"/>
      <c r="Q558" s="158"/>
      <c r="R558" s="158"/>
      <c r="S558" s="158"/>
      <c r="T558" s="158"/>
      <c r="U558" s="158"/>
      <c r="V558" s="158"/>
      <c r="W558" s="158"/>
      <c r="X558" s="158"/>
      <c r="Y558" s="158"/>
      <c r="Z558" s="158"/>
      <c r="AA558" s="158"/>
      <c r="AB558" s="158"/>
      <c r="AC558" s="158"/>
      <c r="AD558" s="158"/>
      <c r="AE558" s="158"/>
      <c r="AF558" s="158"/>
      <c r="AG558" s="158"/>
      <c r="AH558" s="158"/>
      <c r="AI558" s="158"/>
      <c r="AJ558" s="158"/>
      <c r="AK558" s="158"/>
      <c r="AL558" s="158"/>
      <c r="AM558" s="158"/>
      <c r="AN558" s="158"/>
      <c r="AO558" s="158"/>
      <c r="AP558" s="158"/>
      <c r="AQ558" s="158"/>
      <c r="AR558" s="158"/>
      <c r="AS558" s="158"/>
      <c r="AT558" s="158"/>
      <c r="AU558" s="158"/>
      <c r="AV558" s="158"/>
      <c r="AW558" s="158"/>
      <c r="AX558" s="158"/>
      <c r="AY558" s="158"/>
      <c r="AZ558" s="158"/>
      <c r="BA558" s="158"/>
      <c r="BB558" s="158"/>
      <c r="BC558" s="158"/>
      <c r="BD558" s="158"/>
      <c r="BE558" s="158"/>
      <c r="BF558" s="158"/>
      <c r="BG558" s="158"/>
      <c r="BH558" s="158"/>
      <c r="BI558" s="158"/>
      <c r="BJ558" s="158"/>
      <c r="BK558" s="158"/>
      <c r="BL558" s="158"/>
      <c r="BM558" s="158"/>
      <c r="BN558" s="158"/>
      <c r="BO558" s="158"/>
      <c r="BP558" s="158"/>
      <c r="BQ558" s="158"/>
      <c r="BR558" s="158"/>
      <c r="BS558" s="158"/>
      <c r="BT558" s="158"/>
      <c r="BU558" s="158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</row>
    <row r="559" ht="12.75" customHeight="1">
      <c r="A559" s="1"/>
      <c r="B559" s="1"/>
      <c r="C559" s="158"/>
      <c r="D559" s="158"/>
      <c r="E559" s="158"/>
      <c r="F559" s="158"/>
      <c r="G559" s="158"/>
      <c r="H559" s="158"/>
      <c r="I559" s="158"/>
      <c r="J559" s="158"/>
      <c r="K559" s="158"/>
      <c r="L559" s="158"/>
      <c r="M559" s="158"/>
      <c r="N559" s="158"/>
      <c r="O559" s="158"/>
      <c r="P559" s="158"/>
      <c r="Q559" s="158"/>
      <c r="R559" s="158"/>
      <c r="S559" s="158"/>
      <c r="T559" s="158"/>
      <c r="U559" s="158"/>
      <c r="V559" s="158"/>
      <c r="W559" s="158"/>
      <c r="X559" s="158"/>
      <c r="Y559" s="158"/>
      <c r="Z559" s="158"/>
      <c r="AA559" s="158"/>
      <c r="AB559" s="158"/>
      <c r="AC559" s="158"/>
      <c r="AD559" s="158"/>
      <c r="AE559" s="158"/>
      <c r="AF559" s="158"/>
      <c r="AG559" s="158"/>
      <c r="AH559" s="158"/>
      <c r="AI559" s="158"/>
      <c r="AJ559" s="158"/>
      <c r="AK559" s="158"/>
      <c r="AL559" s="158"/>
      <c r="AM559" s="158"/>
      <c r="AN559" s="158"/>
      <c r="AO559" s="158"/>
      <c r="AP559" s="158"/>
      <c r="AQ559" s="158"/>
      <c r="AR559" s="158"/>
      <c r="AS559" s="158"/>
      <c r="AT559" s="158"/>
      <c r="AU559" s="158"/>
      <c r="AV559" s="158"/>
      <c r="AW559" s="158"/>
      <c r="AX559" s="158"/>
      <c r="AY559" s="158"/>
      <c r="AZ559" s="158"/>
      <c r="BA559" s="158"/>
      <c r="BB559" s="158"/>
      <c r="BC559" s="158"/>
      <c r="BD559" s="158"/>
      <c r="BE559" s="158"/>
      <c r="BF559" s="158"/>
      <c r="BG559" s="158"/>
      <c r="BH559" s="158"/>
      <c r="BI559" s="158"/>
      <c r="BJ559" s="158"/>
      <c r="BK559" s="158"/>
      <c r="BL559" s="158"/>
      <c r="BM559" s="158"/>
      <c r="BN559" s="158"/>
      <c r="BO559" s="158"/>
      <c r="BP559" s="158"/>
      <c r="BQ559" s="158"/>
      <c r="BR559" s="158"/>
      <c r="BS559" s="158"/>
      <c r="BT559" s="158"/>
      <c r="BU559" s="158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</row>
    <row r="560" ht="12.75" customHeight="1">
      <c r="A560" s="1"/>
      <c r="B560" s="1"/>
      <c r="C560" s="158"/>
      <c r="D560" s="158"/>
      <c r="E560" s="158"/>
      <c r="F560" s="158"/>
      <c r="G560" s="158"/>
      <c r="H560" s="158"/>
      <c r="I560" s="158"/>
      <c r="J560" s="158"/>
      <c r="K560" s="158"/>
      <c r="L560" s="158"/>
      <c r="M560" s="158"/>
      <c r="N560" s="158"/>
      <c r="O560" s="158"/>
      <c r="P560" s="158"/>
      <c r="Q560" s="158"/>
      <c r="R560" s="158"/>
      <c r="S560" s="158"/>
      <c r="T560" s="158"/>
      <c r="U560" s="158"/>
      <c r="V560" s="158"/>
      <c r="W560" s="158"/>
      <c r="X560" s="158"/>
      <c r="Y560" s="158"/>
      <c r="Z560" s="158"/>
      <c r="AA560" s="158"/>
      <c r="AB560" s="158"/>
      <c r="AC560" s="158"/>
      <c r="AD560" s="158"/>
      <c r="AE560" s="158"/>
      <c r="AF560" s="158"/>
      <c r="AG560" s="158"/>
      <c r="AH560" s="158"/>
      <c r="AI560" s="158"/>
      <c r="AJ560" s="158"/>
      <c r="AK560" s="158"/>
      <c r="AL560" s="158"/>
      <c r="AM560" s="158"/>
      <c r="AN560" s="158"/>
      <c r="AO560" s="158"/>
      <c r="AP560" s="158"/>
      <c r="AQ560" s="158"/>
      <c r="AR560" s="158"/>
      <c r="AS560" s="158"/>
      <c r="AT560" s="158"/>
      <c r="AU560" s="158"/>
      <c r="AV560" s="158"/>
      <c r="AW560" s="158"/>
      <c r="AX560" s="158"/>
      <c r="AY560" s="158"/>
      <c r="AZ560" s="158"/>
      <c r="BA560" s="158"/>
      <c r="BB560" s="158"/>
      <c r="BC560" s="158"/>
      <c r="BD560" s="158"/>
      <c r="BE560" s="158"/>
      <c r="BF560" s="158"/>
      <c r="BG560" s="158"/>
      <c r="BH560" s="158"/>
      <c r="BI560" s="158"/>
      <c r="BJ560" s="158"/>
      <c r="BK560" s="158"/>
      <c r="BL560" s="158"/>
      <c r="BM560" s="158"/>
      <c r="BN560" s="158"/>
      <c r="BO560" s="158"/>
      <c r="BP560" s="158"/>
      <c r="BQ560" s="158"/>
      <c r="BR560" s="158"/>
      <c r="BS560" s="158"/>
      <c r="BT560" s="158"/>
      <c r="BU560" s="158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</row>
    <row r="561" ht="12.75" customHeight="1">
      <c r="A561" s="1"/>
      <c r="B561" s="1"/>
      <c r="C561" s="158"/>
      <c r="D561" s="158"/>
      <c r="E561" s="158"/>
      <c r="F561" s="158"/>
      <c r="G561" s="158"/>
      <c r="H561" s="158"/>
      <c r="I561" s="158"/>
      <c r="J561" s="158"/>
      <c r="K561" s="158"/>
      <c r="L561" s="158"/>
      <c r="M561" s="158"/>
      <c r="N561" s="158"/>
      <c r="O561" s="158"/>
      <c r="P561" s="158"/>
      <c r="Q561" s="158"/>
      <c r="R561" s="158"/>
      <c r="S561" s="158"/>
      <c r="T561" s="158"/>
      <c r="U561" s="158"/>
      <c r="V561" s="158"/>
      <c r="W561" s="158"/>
      <c r="X561" s="158"/>
      <c r="Y561" s="158"/>
      <c r="Z561" s="158"/>
      <c r="AA561" s="158"/>
      <c r="AB561" s="158"/>
      <c r="AC561" s="158"/>
      <c r="AD561" s="158"/>
      <c r="AE561" s="158"/>
      <c r="AF561" s="158"/>
      <c r="AG561" s="158"/>
      <c r="AH561" s="158"/>
      <c r="AI561" s="158"/>
      <c r="AJ561" s="158"/>
      <c r="AK561" s="158"/>
      <c r="AL561" s="158"/>
      <c r="AM561" s="158"/>
      <c r="AN561" s="158"/>
      <c r="AO561" s="158"/>
      <c r="AP561" s="158"/>
      <c r="AQ561" s="158"/>
      <c r="AR561" s="158"/>
      <c r="AS561" s="158"/>
      <c r="AT561" s="158"/>
      <c r="AU561" s="158"/>
      <c r="AV561" s="158"/>
      <c r="AW561" s="158"/>
      <c r="AX561" s="158"/>
      <c r="AY561" s="158"/>
      <c r="AZ561" s="158"/>
      <c r="BA561" s="158"/>
      <c r="BB561" s="158"/>
      <c r="BC561" s="158"/>
      <c r="BD561" s="158"/>
      <c r="BE561" s="158"/>
      <c r="BF561" s="158"/>
      <c r="BG561" s="158"/>
      <c r="BH561" s="158"/>
      <c r="BI561" s="158"/>
      <c r="BJ561" s="158"/>
      <c r="BK561" s="158"/>
      <c r="BL561" s="158"/>
      <c r="BM561" s="158"/>
      <c r="BN561" s="158"/>
      <c r="BO561" s="158"/>
      <c r="BP561" s="158"/>
      <c r="BQ561" s="158"/>
      <c r="BR561" s="158"/>
      <c r="BS561" s="158"/>
      <c r="BT561" s="158"/>
      <c r="BU561" s="158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</row>
    <row r="562" ht="12.75" customHeight="1">
      <c r="A562" s="1"/>
      <c r="B562" s="1"/>
      <c r="C562" s="158"/>
      <c r="D562" s="158"/>
      <c r="E562" s="158"/>
      <c r="F562" s="158"/>
      <c r="G562" s="158"/>
      <c r="H562" s="158"/>
      <c r="I562" s="158"/>
      <c r="J562" s="158"/>
      <c r="K562" s="158"/>
      <c r="L562" s="158"/>
      <c r="M562" s="158"/>
      <c r="N562" s="158"/>
      <c r="O562" s="158"/>
      <c r="P562" s="158"/>
      <c r="Q562" s="158"/>
      <c r="R562" s="158"/>
      <c r="S562" s="158"/>
      <c r="T562" s="158"/>
      <c r="U562" s="158"/>
      <c r="V562" s="158"/>
      <c r="W562" s="158"/>
      <c r="X562" s="158"/>
      <c r="Y562" s="158"/>
      <c r="Z562" s="158"/>
      <c r="AA562" s="158"/>
      <c r="AB562" s="158"/>
      <c r="AC562" s="158"/>
      <c r="AD562" s="158"/>
      <c r="AE562" s="158"/>
      <c r="AF562" s="158"/>
      <c r="AG562" s="158"/>
      <c r="AH562" s="158"/>
      <c r="AI562" s="158"/>
      <c r="AJ562" s="158"/>
      <c r="AK562" s="158"/>
      <c r="AL562" s="158"/>
      <c r="AM562" s="158"/>
      <c r="AN562" s="158"/>
      <c r="AO562" s="158"/>
      <c r="AP562" s="158"/>
      <c r="AQ562" s="158"/>
      <c r="AR562" s="158"/>
      <c r="AS562" s="158"/>
      <c r="AT562" s="158"/>
      <c r="AU562" s="158"/>
      <c r="AV562" s="158"/>
      <c r="AW562" s="158"/>
      <c r="AX562" s="158"/>
      <c r="AY562" s="158"/>
      <c r="AZ562" s="158"/>
      <c r="BA562" s="158"/>
      <c r="BB562" s="158"/>
      <c r="BC562" s="158"/>
      <c r="BD562" s="158"/>
      <c r="BE562" s="158"/>
      <c r="BF562" s="158"/>
      <c r="BG562" s="158"/>
      <c r="BH562" s="158"/>
      <c r="BI562" s="158"/>
      <c r="BJ562" s="158"/>
      <c r="BK562" s="158"/>
      <c r="BL562" s="158"/>
      <c r="BM562" s="158"/>
      <c r="BN562" s="158"/>
      <c r="BO562" s="158"/>
      <c r="BP562" s="158"/>
      <c r="BQ562" s="158"/>
      <c r="BR562" s="158"/>
      <c r="BS562" s="158"/>
      <c r="BT562" s="158"/>
      <c r="BU562" s="158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</row>
    <row r="563" ht="12.75" customHeight="1">
      <c r="A563" s="1"/>
      <c r="B563" s="1"/>
      <c r="C563" s="158"/>
      <c r="D563" s="158"/>
      <c r="E563" s="158"/>
      <c r="F563" s="158"/>
      <c r="G563" s="158"/>
      <c r="H563" s="158"/>
      <c r="I563" s="158"/>
      <c r="J563" s="158"/>
      <c r="K563" s="158"/>
      <c r="L563" s="158"/>
      <c r="M563" s="158"/>
      <c r="N563" s="158"/>
      <c r="O563" s="158"/>
      <c r="P563" s="158"/>
      <c r="Q563" s="158"/>
      <c r="R563" s="158"/>
      <c r="S563" s="158"/>
      <c r="T563" s="158"/>
      <c r="U563" s="158"/>
      <c r="V563" s="158"/>
      <c r="W563" s="158"/>
      <c r="X563" s="158"/>
      <c r="Y563" s="158"/>
      <c r="Z563" s="158"/>
      <c r="AA563" s="158"/>
      <c r="AB563" s="158"/>
      <c r="AC563" s="158"/>
      <c r="AD563" s="158"/>
      <c r="AE563" s="158"/>
      <c r="AF563" s="158"/>
      <c r="AG563" s="158"/>
      <c r="AH563" s="158"/>
      <c r="AI563" s="158"/>
      <c r="AJ563" s="158"/>
      <c r="AK563" s="158"/>
      <c r="AL563" s="158"/>
      <c r="AM563" s="158"/>
      <c r="AN563" s="158"/>
      <c r="AO563" s="158"/>
      <c r="AP563" s="158"/>
      <c r="AQ563" s="158"/>
      <c r="AR563" s="158"/>
      <c r="AS563" s="158"/>
      <c r="AT563" s="158"/>
      <c r="AU563" s="158"/>
      <c r="AV563" s="158"/>
      <c r="AW563" s="158"/>
      <c r="AX563" s="158"/>
      <c r="AY563" s="158"/>
      <c r="AZ563" s="158"/>
      <c r="BA563" s="158"/>
      <c r="BB563" s="158"/>
      <c r="BC563" s="158"/>
      <c r="BD563" s="158"/>
      <c r="BE563" s="158"/>
      <c r="BF563" s="158"/>
      <c r="BG563" s="158"/>
      <c r="BH563" s="158"/>
      <c r="BI563" s="158"/>
      <c r="BJ563" s="158"/>
      <c r="BK563" s="158"/>
      <c r="BL563" s="158"/>
      <c r="BM563" s="158"/>
      <c r="BN563" s="158"/>
      <c r="BO563" s="158"/>
      <c r="BP563" s="158"/>
      <c r="BQ563" s="158"/>
      <c r="BR563" s="158"/>
      <c r="BS563" s="158"/>
      <c r="BT563" s="158"/>
      <c r="BU563" s="158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</row>
    <row r="564" ht="12.75" customHeight="1">
      <c r="A564" s="1"/>
      <c r="B564" s="1"/>
      <c r="C564" s="158"/>
      <c r="D564" s="158"/>
      <c r="E564" s="158"/>
      <c r="F564" s="158"/>
      <c r="G564" s="158"/>
      <c r="H564" s="158"/>
      <c r="I564" s="158"/>
      <c r="J564" s="158"/>
      <c r="K564" s="158"/>
      <c r="L564" s="158"/>
      <c r="M564" s="158"/>
      <c r="N564" s="158"/>
      <c r="O564" s="158"/>
      <c r="P564" s="158"/>
      <c r="Q564" s="158"/>
      <c r="R564" s="158"/>
      <c r="S564" s="158"/>
      <c r="T564" s="158"/>
      <c r="U564" s="158"/>
      <c r="V564" s="158"/>
      <c r="W564" s="158"/>
      <c r="X564" s="158"/>
      <c r="Y564" s="158"/>
      <c r="Z564" s="158"/>
      <c r="AA564" s="158"/>
      <c r="AB564" s="158"/>
      <c r="AC564" s="158"/>
      <c r="AD564" s="158"/>
      <c r="AE564" s="158"/>
      <c r="AF564" s="158"/>
      <c r="AG564" s="158"/>
      <c r="AH564" s="158"/>
      <c r="AI564" s="158"/>
      <c r="AJ564" s="158"/>
      <c r="AK564" s="158"/>
      <c r="AL564" s="158"/>
      <c r="AM564" s="158"/>
      <c r="AN564" s="158"/>
      <c r="AO564" s="158"/>
      <c r="AP564" s="158"/>
      <c r="AQ564" s="158"/>
      <c r="AR564" s="158"/>
      <c r="AS564" s="158"/>
      <c r="AT564" s="158"/>
      <c r="AU564" s="158"/>
      <c r="AV564" s="158"/>
      <c r="AW564" s="158"/>
      <c r="AX564" s="158"/>
      <c r="AY564" s="158"/>
      <c r="AZ564" s="158"/>
      <c r="BA564" s="158"/>
      <c r="BB564" s="158"/>
      <c r="BC564" s="158"/>
      <c r="BD564" s="158"/>
      <c r="BE564" s="158"/>
      <c r="BF564" s="158"/>
      <c r="BG564" s="158"/>
      <c r="BH564" s="158"/>
      <c r="BI564" s="158"/>
      <c r="BJ564" s="158"/>
      <c r="BK564" s="158"/>
      <c r="BL564" s="158"/>
      <c r="BM564" s="158"/>
      <c r="BN564" s="158"/>
      <c r="BO564" s="158"/>
      <c r="BP564" s="158"/>
      <c r="BQ564" s="158"/>
      <c r="BR564" s="158"/>
      <c r="BS564" s="158"/>
      <c r="BT564" s="158"/>
      <c r="BU564" s="158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</row>
    <row r="565" ht="12.75" customHeight="1">
      <c r="A565" s="1"/>
      <c r="B565" s="1"/>
      <c r="C565" s="158"/>
      <c r="D565" s="158"/>
      <c r="E565" s="158"/>
      <c r="F565" s="158"/>
      <c r="G565" s="158"/>
      <c r="H565" s="158"/>
      <c r="I565" s="158"/>
      <c r="J565" s="158"/>
      <c r="K565" s="158"/>
      <c r="L565" s="158"/>
      <c r="M565" s="158"/>
      <c r="N565" s="158"/>
      <c r="O565" s="158"/>
      <c r="P565" s="158"/>
      <c r="Q565" s="158"/>
      <c r="R565" s="158"/>
      <c r="S565" s="158"/>
      <c r="T565" s="158"/>
      <c r="U565" s="158"/>
      <c r="V565" s="158"/>
      <c r="W565" s="158"/>
      <c r="X565" s="158"/>
      <c r="Y565" s="158"/>
      <c r="Z565" s="158"/>
      <c r="AA565" s="158"/>
      <c r="AB565" s="158"/>
      <c r="AC565" s="158"/>
      <c r="AD565" s="158"/>
      <c r="AE565" s="158"/>
      <c r="AF565" s="158"/>
      <c r="AG565" s="158"/>
      <c r="AH565" s="158"/>
      <c r="AI565" s="158"/>
      <c r="AJ565" s="158"/>
      <c r="AK565" s="158"/>
      <c r="AL565" s="158"/>
      <c r="AM565" s="158"/>
      <c r="AN565" s="158"/>
      <c r="AO565" s="158"/>
      <c r="AP565" s="158"/>
      <c r="AQ565" s="158"/>
      <c r="AR565" s="158"/>
      <c r="AS565" s="158"/>
      <c r="AT565" s="158"/>
      <c r="AU565" s="158"/>
      <c r="AV565" s="158"/>
      <c r="AW565" s="158"/>
      <c r="AX565" s="158"/>
      <c r="AY565" s="158"/>
      <c r="AZ565" s="158"/>
      <c r="BA565" s="158"/>
      <c r="BB565" s="158"/>
      <c r="BC565" s="158"/>
      <c r="BD565" s="158"/>
      <c r="BE565" s="158"/>
      <c r="BF565" s="158"/>
      <c r="BG565" s="158"/>
      <c r="BH565" s="158"/>
      <c r="BI565" s="158"/>
      <c r="BJ565" s="158"/>
      <c r="BK565" s="158"/>
      <c r="BL565" s="158"/>
      <c r="BM565" s="158"/>
      <c r="BN565" s="158"/>
      <c r="BO565" s="158"/>
      <c r="BP565" s="158"/>
      <c r="BQ565" s="158"/>
      <c r="BR565" s="158"/>
      <c r="BS565" s="158"/>
      <c r="BT565" s="158"/>
      <c r="BU565" s="158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</row>
    <row r="566" ht="12.75" customHeight="1">
      <c r="A566" s="1"/>
      <c r="B566" s="1"/>
      <c r="C566" s="158"/>
      <c r="D566" s="158"/>
      <c r="E566" s="158"/>
      <c r="F566" s="158"/>
      <c r="G566" s="158"/>
      <c r="H566" s="158"/>
      <c r="I566" s="158"/>
      <c r="J566" s="158"/>
      <c r="K566" s="158"/>
      <c r="L566" s="158"/>
      <c r="M566" s="158"/>
      <c r="N566" s="158"/>
      <c r="O566" s="158"/>
      <c r="P566" s="158"/>
      <c r="Q566" s="158"/>
      <c r="R566" s="158"/>
      <c r="S566" s="158"/>
      <c r="T566" s="158"/>
      <c r="U566" s="158"/>
      <c r="V566" s="158"/>
      <c r="W566" s="158"/>
      <c r="X566" s="158"/>
      <c r="Y566" s="158"/>
      <c r="Z566" s="158"/>
      <c r="AA566" s="158"/>
      <c r="AB566" s="158"/>
      <c r="AC566" s="158"/>
      <c r="AD566" s="158"/>
      <c r="AE566" s="158"/>
      <c r="AF566" s="158"/>
      <c r="AG566" s="158"/>
      <c r="AH566" s="158"/>
      <c r="AI566" s="158"/>
      <c r="AJ566" s="158"/>
      <c r="AK566" s="158"/>
      <c r="AL566" s="158"/>
      <c r="AM566" s="158"/>
      <c r="AN566" s="158"/>
      <c r="AO566" s="158"/>
      <c r="AP566" s="158"/>
      <c r="AQ566" s="158"/>
      <c r="AR566" s="158"/>
      <c r="AS566" s="158"/>
      <c r="AT566" s="158"/>
      <c r="AU566" s="158"/>
      <c r="AV566" s="158"/>
      <c r="AW566" s="158"/>
      <c r="AX566" s="158"/>
      <c r="AY566" s="158"/>
      <c r="AZ566" s="158"/>
      <c r="BA566" s="158"/>
      <c r="BB566" s="158"/>
      <c r="BC566" s="158"/>
      <c r="BD566" s="158"/>
      <c r="BE566" s="158"/>
      <c r="BF566" s="158"/>
      <c r="BG566" s="158"/>
      <c r="BH566" s="158"/>
      <c r="BI566" s="158"/>
      <c r="BJ566" s="158"/>
      <c r="BK566" s="158"/>
      <c r="BL566" s="158"/>
      <c r="BM566" s="158"/>
      <c r="BN566" s="158"/>
      <c r="BO566" s="158"/>
      <c r="BP566" s="158"/>
      <c r="BQ566" s="158"/>
      <c r="BR566" s="158"/>
      <c r="BS566" s="158"/>
      <c r="BT566" s="158"/>
      <c r="BU566" s="158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</row>
    <row r="567" ht="12.75" customHeight="1">
      <c r="A567" s="1"/>
      <c r="B567" s="1"/>
      <c r="C567" s="158"/>
      <c r="D567" s="158"/>
      <c r="E567" s="158"/>
      <c r="F567" s="158"/>
      <c r="G567" s="158"/>
      <c r="H567" s="158"/>
      <c r="I567" s="158"/>
      <c r="J567" s="158"/>
      <c r="K567" s="158"/>
      <c r="L567" s="158"/>
      <c r="M567" s="158"/>
      <c r="N567" s="158"/>
      <c r="O567" s="158"/>
      <c r="P567" s="158"/>
      <c r="Q567" s="158"/>
      <c r="R567" s="158"/>
      <c r="S567" s="158"/>
      <c r="T567" s="158"/>
      <c r="U567" s="158"/>
      <c r="V567" s="158"/>
      <c r="W567" s="158"/>
      <c r="X567" s="158"/>
      <c r="Y567" s="158"/>
      <c r="Z567" s="158"/>
      <c r="AA567" s="158"/>
      <c r="AB567" s="158"/>
      <c r="AC567" s="158"/>
      <c r="AD567" s="158"/>
      <c r="AE567" s="158"/>
      <c r="AF567" s="158"/>
      <c r="AG567" s="158"/>
      <c r="AH567" s="158"/>
      <c r="AI567" s="158"/>
      <c r="AJ567" s="158"/>
      <c r="AK567" s="158"/>
      <c r="AL567" s="158"/>
      <c r="AM567" s="158"/>
      <c r="AN567" s="158"/>
      <c r="AO567" s="158"/>
      <c r="AP567" s="158"/>
      <c r="AQ567" s="158"/>
      <c r="AR567" s="158"/>
      <c r="AS567" s="158"/>
      <c r="AT567" s="158"/>
      <c r="AU567" s="158"/>
      <c r="AV567" s="158"/>
      <c r="AW567" s="158"/>
      <c r="AX567" s="158"/>
      <c r="AY567" s="158"/>
      <c r="AZ567" s="158"/>
      <c r="BA567" s="158"/>
      <c r="BB567" s="158"/>
      <c r="BC567" s="158"/>
      <c r="BD567" s="158"/>
      <c r="BE567" s="158"/>
      <c r="BF567" s="158"/>
      <c r="BG567" s="158"/>
      <c r="BH567" s="158"/>
      <c r="BI567" s="158"/>
      <c r="BJ567" s="158"/>
      <c r="BK567" s="158"/>
      <c r="BL567" s="158"/>
      <c r="BM567" s="158"/>
      <c r="BN567" s="158"/>
      <c r="BO567" s="158"/>
      <c r="BP567" s="158"/>
      <c r="BQ567" s="158"/>
      <c r="BR567" s="158"/>
      <c r="BS567" s="158"/>
      <c r="BT567" s="158"/>
      <c r="BU567" s="158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</row>
    <row r="568" ht="12.75" customHeight="1">
      <c r="A568" s="1"/>
      <c r="B568" s="1"/>
      <c r="C568" s="158"/>
      <c r="D568" s="158"/>
      <c r="E568" s="158"/>
      <c r="F568" s="158"/>
      <c r="G568" s="158"/>
      <c r="H568" s="158"/>
      <c r="I568" s="158"/>
      <c r="J568" s="158"/>
      <c r="K568" s="158"/>
      <c r="L568" s="158"/>
      <c r="M568" s="158"/>
      <c r="N568" s="158"/>
      <c r="O568" s="158"/>
      <c r="P568" s="158"/>
      <c r="Q568" s="158"/>
      <c r="R568" s="158"/>
      <c r="S568" s="158"/>
      <c r="T568" s="158"/>
      <c r="U568" s="158"/>
      <c r="V568" s="158"/>
      <c r="W568" s="158"/>
      <c r="X568" s="158"/>
      <c r="Y568" s="158"/>
      <c r="Z568" s="158"/>
      <c r="AA568" s="158"/>
      <c r="AB568" s="158"/>
      <c r="AC568" s="158"/>
      <c r="AD568" s="158"/>
      <c r="AE568" s="158"/>
      <c r="AF568" s="158"/>
      <c r="AG568" s="158"/>
      <c r="AH568" s="158"/>
      <c r="AI568" s="158"/>
      <c r="AJ568" s="158"/>
      <c r="AK568" s="158"/>
      <c r="AL568" s="158"/>
      <c r="AM568" s="158"/>
      <c r="AN568" s="158"/>
      <c r="AO568" s="158"/>
      <c r="AP568" s="158"/>
      <c r="AQ568" s="158"/>
      <c r="AR568" s="158"/>
      <c r="AS568" s="158"/>
      <c r="AT568" s="158"/>
      <c r="AU568" s="158"/>
      <c r="AV568" s="158"/>
      <c r="AW568" s="158"/>
      <c r="AX568" s="158"/>
      <c r="AY568" s="158"/>
      <c r="AZ568" s="158"/>
      <c r="BA568" s="158"/>
      <c r="BB568" s="158"/>
      <c r="BC568" s="158"/>
      <c r="BD568" s="158"/>
      <c r="BE568" s="158"/>
      <c r="BF568" s="158"/>
      <c r="BG568" s="158"/>
      <c r="BH568" s="158"/>
      <c r="BI568" s="158"/>
      <c r="BJ568" s="158"/>
      <c r="BK568" s="158"/>
      <c r="BL568" s="158"/>
      <c r="BM568" s="158"/>
      <c r="BN568" s="158"/>
      <c r="BO568" s="158"/>
      <c r="BP568" s="158"/>
      <c r="BQ568" s="158"/>
      <c r="BR568" s="158"/>
      <c r="BS568" s="158"/>
      <c r="BT568" s="158"/>
      <c r="BU568" s="158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</row>
    <row r="569" ht="12.75" customHeight="1">
      <c r="A569" s="1"/>
      <c r="B569" s="1"/>
      <c r="C569" s="158"/>
      <c r="D569" s="158"/>
      <c r="E569" s="158"/>
      <c r="F569" s="158"/>
      <c r="G569" s="158"/>
      <c r="H569" s="158"/>
      <c r="I569" s="158"/>
      <c r="J569" s="158"/>
      <c r="K569" s="158"/>
      <c r="L569" s="158"/>
      <c r="M569" s="158"/>
      <c r="N569" s="158"/>
      <c r="O569" s="158"/>
      <c r="P569" s="158"/>
      <c r="Q569" s="158"/>
      <c r="R569" s="158"/>
      <c r="S569" s="158"/>
      <c r="T569" s="158"/>
      <c r="U569" s="158"/>
      <c r="V569" s="158"/>
      <c r="W569" s="158"/>
      <c r="X569" s="158"/>
      <c r="Y569" s="158"/>
      <c r="Z569" s="158"/>
      <c r="AA569" s="158"/>
      <c r="AB569" s="158"/>
      <c r="AC569" s="158"/>
      <c r="AD569" s="158"/>
      <c r="AE569" s="158"/>
      <c r="AF569" s="158"/>
      <c r="AG569" s="158"/>
      <c r="AH569" s="158"/>
      <c r="AI569" s="158"/>
      <c r="AJ569" s="158"/>
      <c r="AK569" s="158"/>
      <c r="AL569" s="158"/>
      <c r="AM569" s="158"/>
      <c r="AN569" s="158"/>
      <c r="AO569" s="158"/>
      <c r="AP569" s="158"/>
      <c r="AQ569" s="158"/>
      <c r="AR569" s="158"/>
      <c r="AS569" s="158"/>
      <c r="AT569" s="158"/>
      <c r="AU569" s="158"/>
      <c r="AV569" s="158"/>
      <c r="AW569" s="158"/>
      <c r="AX569" s="158"/>
      <c r="AY569" s="158"/>
      <c r="AZ569" s="158"/>
      <c r="BA569" s="158"/>
      <c r="BB569" s="158"/>
      <c r="BC569" s="158"/>
      <c r="BD569" s="158"/>
      <c r="BE569" s="158"/>
      <c r="BF569" s="158"/>
      <c r="BG569" s="158"/>
      <c r="BH569" s="158"/>
      <c r="BI569" s="158"/>
      <c r="BJ569" s="158"/>
      <c r="BK569" s="158"/>
      <c r="BL569" s="158"/>
      <c r="BM569" s="158"/>
      <c r="BN569" s="158"/>
      <c r="BO569" s="158"/>
      <c r="BP569" s="158"/>
      <c r="BQ569" s="158"/>
      <c r="BR569" s="158"/>
      <c r="BS569" s="158"/>
      <c r="BT569" s="158"/>
      <c r="BU569" s="158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</row>
    <row r="570" ht="12.75" customHeight="1">
      <c r="A570" s="1"/>
      <c r="B570" s="1"/>
      <c r="C570" s="158"/>
      <c r="D570" s="158"/>
      <c r="E570" s="158"/>
      <c r="F570" s="158"/>
      <c r="G570" s="158"/>
      <c r="H570" s="158"/>
      <c r="I570" s="158"/>
      <c r="J570" s="158"/>
      <c r="K570" s="158"/>
      <c r="L570" s="158"/>
      <c r="M570" s="158"/>
      <c r="N570" s="158"/>
      <c r="O570" s="158"/>
      <c r="P570" s="158"/>
      <c r="Q570" s="158"/>
      <c r="R570" s="158"/>
      <c r="S570" s="158"/>
      <c r="T570" s="158"/>
      <c r="U570" s="158"/>
      <c r="V570" s="158"/>
      <c r="W570" s="158"/>
      <c r="X570" s="158"/>
      <c r="Y570" s="158"/>
      <c r="Z570" s="158"/>
      <c r="AA570" s="158"/>
      <c r="AB570" s="158"/>
      <c r="AC570" s="158"/>
      <c r="AD570" s="158"/>
      <c r="AE570" s="158"/>
      <c r="AF570" s="158"/>
      <c r="AG570" s="158"/>
      <c r="AH570" s="158"/>
      <c r="AI570" s="158"/>
      <c r="AJ570" s="158"/>
      <c r="AK570" s="158"/>
      <c r="AL570" s="158"/>
      <c r="AM570" s="158"/>
      <c r="AN570" s="158"/>
      <c r="AO570" s="158"/>
      <c r="AP570" s="158"/>
      <c r="AQ570" s="158"/>
      <c r="AR570" s="158"/>
      <c r="AS570" s="158"/>
      <c r="AT570" s="158"/>
      <c r="AU570" s="158"/>
      <c r="AV570" s="158"/>
      <c r="AW570" s="158"/>
      <c r="AX570" s="158"/>
      <c r="AY570" s="158"/>
      <c r="AZ570" s="158"/>
      <c r="BA570" s="158"/>
      <c r="BB570" s="158"/>
      <c r="BC570" s="158"/>
      <c r="BD570" s="158"/>
      <c r="BE570" s="158"/>
      <c r="BF570" s="158"/>
      <c r="BG570" s="158"/>
      <c r="BH570" s="158"/>
      <c r="BI570" s="158"/>
      <c r="BJ570" s="158"/>
      <c r="BK570" s="158"/>
      <c r="BL570" s="158"/>
      <c r="BM570" s="158"/>
      <c r="BN570" s="158"/>
      <c r="BO570" s="158"/>
      <c r="BP570" s="158"/>
      <c r="BQ570" s="158"/>
      <c r="BR570" s="158"/>
      <c r="BS570" s="158"/>
      <c r="BT570" s="158"/>
      <c r="BU570" s="158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</row>
    <row r="571" ht="12.75" customHeight="1">
      <c r="A571" s="1"/>
      <c r="B571" s="1"/>
      <c r="C571" s="158"/>
      <c r="D571" s="158"/>
      <c r="E571" s="158"/>
      <c r="F571" s="158"/>
      <c r="G571" s="158"/>
      <c r="H571" s="158"/>
      <c r="I571" s="158"/>
      <c r="J571" s="158"/>
      <c r="K571" s="158"/>
      <c r="L571" s="158"/>
      <c r="M571" s="158"/>
      <c r="N571" s="158"/>
      <c r="O571" s="158"/>
      <c r="P571" s="158"/>
      <c r="Q571" s="158"/>
      <c r="R571" s="158"/>
      <c r="S571" s="158"/>
      <c r="T571" s="158"/>
      <c r="U571" s="158"/>
      <c r="V571" s="158"/>
      <c r="W571" s="158"/>
      <c r="X571" s="158"/>
      <c r="Y571" s="158"/>
      <c r="Z571" s="158"/>
      <c r="AA571" s="158"/>
      <c r="AB571" s="158"/>
      <c r="AC571" s="158"/>
      <c r="AD571" s="158"/>
      <c r="AE571" s="158"/>
      <c r="AF571" s="158"/>
      <c r="AG571" s="158"/>
      <c r="AH571" s="158"/>
      <c r="AI571" s="158"/>
      <c r="AJ571" s="158"/>
      <c r="AK571" s="158"/>
      <c r="AL571" s="158"/>
      <c r="AM571" s="158"/>
      <c r="AN571" s="158"/>
      <c r="AO571" s="158"/>
      <c r="AP571" s="158"/>
      <c r="AQ571" s="158"/>
      <c r="AR571" s="158"/>
      <c r="AS571" s="158"/>
      <c r="AT571" s="158"/>
      <c r="AU571" s="158"/>
      <c r="AV571" s="158"/>
      <c r="AW571" s="158"/>
      <c r="AX571" s="158"/>
      <c r="AY571" s="158"/>
      <c r="AZ571" s="158"/>
      <c r="BA571" s="158"/>
      <c r="BB571" s="158"/>
      <c r="BC571" s="158"/>
      <c r="BD571" s="158"/>
      <c r="BE571" s="158"/>
      <c r="BF571" s="158"/>
      <c r="BG571" s="158"/>
      <c r="BH571" s="158"/>
      <c r="BI571" s="158"/>
      <c r="BJ571" s="158"/>
      <c r="BK571" s="158"/>
      <c r="BL571" s="158"/>
      <c r="BM571" s="158"/>
      <c r="BN571" s="158"/>
      <c r="BO571" s="158"/>
      <c r="BP571" s="158"/>
      <c r="BQ571" s="158"/>
      <c r="BR571" s="158"/>
      <c r="BS571" s="158"/>
      <c r="BT571" s="158"/>
      <c r="BU571" s="158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</row>
    <row r="572" ht="12.75" customHeight="1">
      <c r="A572" s="1"/>
      <c r="B572" s="1"/>
      <c r="C572" s="158"/>
      <c r="D572" s="158"/>
      <c r="E572" s="158"/>
      <c r="F572" s="158"/>
      <c r="G572" s="158"/>
      <c r="H572" s="158"/>
      <c r="I572" s="158"/>
      <c r="J572" s="158"/>
      <c r="K572" s="158"/>
      <c r="L572" s="158"/>
      <c r="M572" s="158"/>
      <c r="N572" s="158"/>
      <c r="O572" s="158"/>
      <c r="P572" s="158"/>
      <c r="Q572" s="158"/>
      <c r="R572" s="158"/>
      <c r="S572" s="158"/>
      <c r="T572" s="158"/>
      <c r="U572" s="158"/>
      <c r="V572" s="158"/>
      <c r="W572" s="158"/>
      <c r="X572" s="158"/>
      <c r="Y572" s="158"/>
      <c r="Z572" s="158"/>
      <c r="AA572" s="158"/>
      <c r="AB572" s="158"/>
      <c r="AC572" s="158"/>
      <c r="AD572" s="158"/>
      <c r="AE572" s="158"/>
      <c r="AF572" s="158"/>
      <c r="AG572" s="158"/>
      <c r="AH572" s="158"/>
      <c r="AI572" s="158"/>
      <c r="AJ572" s="158"/>
      <c r="AK572" s="158"/>
      <c r="AL572" s="158"/>
      <c r="AM572" s="158"/>
      <c r="AN572" s="158"/>
      <c r="AO572" s="158"/>
      <c r="AP572" s="158"/>
      <c r="AQ572" s="158"/>
      <c r="AR572" s="158"/>
      <c r="AS572" s="158"/>
      <c r="AT572" s="158"/>
      <c r="AU572" s="158"/>
      <c r="AV572" s="158"/>
      <c r="AW572" s="158"/>
      <c r="AX572" s="158"/>
      <c r="AY572" s="158"/>
      <c r="AZ572" s="158"/>
      <c r="BA572" s="158"/>
      <c r="BB572" s="158"/>
      <c r="BC572" s="158"/>
      <c r="BD572" s="158"/>
      <c r="BE572" s="158"/>
      <c r="BF572" s="158"/>
      <c r="BG572" s="158"/>
      <c r="BH572" s="158"/>
      <c r="BI572" s="158"/>
      <c r="BJ572" s="158"/>
      <c r="BK572" s="158"/>
      <c r="BL572" s="158"/>
      <c r="BM572" s="158"/>
      <c r="BN572" s="158"/>
      <c r="BO572" s="158"/>
      <c r="BP572" s="158"/>
      <c r="BQ572" s="158"/>
      <c r="BR572" s="158"/>
      <c r="BS572" s="158"/>
      <c r="BT572" s="158"/>
      <c r="BU572" s="158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</row>
    <row r="573" ht="12.75" customHeight="1">
      <c r="A573" s="1"/>
      <c r="B573" s="1"/>
      <c r="C573" s="158"/>
      <c r="D573" s="158"/>
      <c r="E573" s="158"/>
      <c r="F573" s="158"/>
      <c r="G573" s="158"/>
      <c r="H573" s="158"/>
      <c r="I573" s="158"/>
      <c r="J573" s="158"/>
      <c r="K573" s="158"/>
      <c r="L573" s="158"/>
      <c r="M573" s="158"/>
      <c r="N573" s="158"/>
      <c r="O573" s="158"/>
      <c r="P573" s="158"/>
      <c r="Q573" s="158"/>
      <c r="R573" s="158"/>
      <c r="S573" s="158"/>
      <c r="T573" s="158"/>
      <c r="U573" s="158"/>
      <c r="V573" s="158"/>
      <c r="W573" s="158"/>
      <c r="X573" s="158"/>
      <c r="Y573" s="158"/>
      <c r="Z573" s="158"/>
      <c r="AA573" s="158"/>
      <c r="AB573" s="158"/>
      <c r="AC573" s="158"/>
      <c r="AD573" s="158"/>
      <c r="AE573" s="158"/>
      <c r="AF573" s="158"/>
      <c r="AG573" s="158"/>
      <c r="AH573" s="158"/>
      <c r="AI573" s="158"/>
      <c r="AJ573" s="158"/>
      <c r="AK573" s="158"/>
      <c r="AL573" s="158"/>
      <c r="AM573" s="158"/>
      <c r="AN573" s="158"/>
      <c r="AO573" s="158"/>
      <c r="AP573" s="158"/>
      <c r="AQ573" s="158"/>
      <c r="AR573" s="158"/>
      <c r="AS573" s="158"/>
      <c r="AT573" s="158"/>
      <c r="AU573" s="158"/>
      <c r="AV573" s="158"/>
      <c r="AW573" s="158"/>
      <c r="AX573" s="158"/>
      <c r="AY573" s="158"/>
      <c r="AZ573" s="158"/>
      <c r="BA573" s="158"/>
      <c r="BB573" s="158"/>
      <c r="BC573" s="158"/>
      <c r="BD573" s="158"/>
      <c r="BE573" s="158"/>
      <c r="BF573" s="158"/>
      <c r="BG573" s="158"/>
      <c r="BH573" s="158"/>
      <c r="BI573" s="158"/>
      <c r="BJ573" s="158"/>
      <c r="BK573" s="158"/>
      <c r="BL573" s="158"/>
      <c r="BM573" s="158"/>
      <c r="BN573" s="158"/>
      <c r="BO573" s="158"/>
      <c r="BP573" s="158"/>
      <c r="BQ573" s="158"/>
      <c r="BR573" s="158"/>
      <c r="BS573" s="158"/>
      <c r="BT573" s="158"/>
      <c r="BU573" s="158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</row>
    <row r="574" ht="12.75" customHeight="1">
      <c r="A574" s="1"/>
      <c r="B574" s="1"/>
      <c r="C574" s="158"/>
      <c r="D574" s="158"/>
      <c r="E574" s="158"/>
      <c r="F574" s="158"/>
      <c r="G574" s="158"/>
      <c r="H574" s="158"/>
      <c r="I574" s="158"/>
      <c r="J574" s="158"/>
      <c r="K574" s="158"/>
      <c r="L574" s="158"/>
      <c r="M574" s="158"/>
      <c r="N574" s="158"/>
      <c r="O574" s="158"/>
      <c r="P574" s="158"/>
      <c r="Q574" s="158"/>
      <c r="R574" s="158"/>
      <c r="S574" s="158"/>
      <c r="T574" s="158"/>
      <c r="U574" s="158"/>
      <c r="V574" s="158"/>
      <c r="W574" s="158"/>
      <c r="X574" s="158"/>
      <c r="Y574" s="158"/>
      <c r="Z574" s="158"/>
      <c r="AA574" s="158"/>
      <c r="AB574" s="158"/>
      <c r="AC574" s="158"/>
      <c r="AD574" s="158"/>
      <c r="AE574" s="158"/>
      <c r="AF574" s="158"/>
      <c r="AG574" s="158"/>
      <c r="AH574" s="158"/>
      <c r="AI574" s="158"/>
      <c r="AJ574" s="158"/>
      <c r="AK574" s="158"/>
      <c r="AL574" s="158"/>
      <c r="AM574" s="158"/>
      <c r="AN574" s="158"/>
      <c r="AO574" s="158"/>
      <c r="AP574" s="158"/>
      <c r="AQ574" s="158"/>
      <c r="AR574" s="158"/>
      <c r="AS574" s="158"/>
      <c r="AT574" s="158"/>
      <c r="AU574" s="158"/>
      <c r="AV574" s="158"/>
      <c r="AW574" s="158"/>
      <c r="AX574" s="158"/>
      <c r="AY574" s="158"/>
      <c r="AZ574" s="158"/>
      <c r="BA574" s="158"/>
      <c r="BB574" s="158"/>
      <c r="BC574" s="158"/>
      <c r="BD574" s="158"/>
      <c r="BE574" s="158"/>
      <c r="BF574" s="158"/>
      <c r="BG574" s="158"/>
      <c r="BH574" s="158"/>
      <c r="BI574" s="158"/>
      <c r="BJ574" s="158"/>
      <c r="BK574" s="158"/>
      <c r="BL574" s="158"/>
      <c r="BM574" s="158"/>
      <c r="BN574" s="158"/>
      <c r="BO574" s="158"/>
      <c r="BP574" s="158"/>
      <c r="BQ574" s="158"/>
      <c r="BR574" s="158"/>
      <c r="BS574" s="158"/>
      <c r="BT574" s="158"/>
      <c r="BU574" s="158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</row>
    <row r="575" ht="12.75" customHeight="1">
      <c r="A575" s="1"/>
      <c r="B575" s="1"/>
      <c r="C575" s="158"/>
      <c r="D575" s="158"/>
      <c r="E575" s="158"/>
      <c r="F575" s="158"/>
      <c r="G575" s="158"/>
      <c r="H575" s="158"/>
      <c r="I575" s="158"/>
      <c r="J575" s="158"/>
      <c r="K575" s="158"/>
      <c r="L575" s="158"/>
      <c r="M575" s="158"/>
      <c r="N575" s="158"/>
      <c r="O575" s="158"/>
      <c r="P575" s="158"/>
      <c r="Q575" s="158"/>
      <c r="R575" s="158"/>
      <c r="S575" s="158"/>
      <c r="T575" s="158"/>
      <c r="U575" s="158"/>
      <c r="V575" s="158"/>
      <c r="W575" s="158"/>
      <c r="X575" s="158"/>
      <c r="Y575" s="158"/>
      <c r="Z575" s="158"/>
      <c r="AA575" s="158"/>
      <c r="AB575" s="158"/>
      <c r="AC575" s="158"/>
      <c r="AD575" s="158"/>
      <c r="AE575" s="158"/>
      <c r="AF575" s="158"/>
      <c r="AG575" s="158"/>
      <c r="AH575" s="158"/>
      <c r="AI575" s="158"/>
      <c r="AJ575" s="158"/>
      <c r="AK575" s="158"/>
      <c r="AL575" s="158"/>
      <c r="AM575" s="158"/>
      <c r="AN575" s="158"/>
      <c r="AO575" s="158"/>
      <c r="AP575" s="158"/>
      <c r="AQ575" s="158"/>
      <c r="AR575" s="158"/>
      <c r="AS575" s="158"/>
      <c r="AT575" s="158"/>
      <c r="AU575" s="158"/>
      <c r="AV575" s="158"/>
      <c r="AW575" s="158"/>
      <c r="AX575" s="158"/>
      <c r="AY575" s="158"/>
      <c r="AZ575" s="158"/>
      <c r="BA575" s="158"/>
      <c r="BB575" s="158"/>
      <c r="BC575" s="158"/>
      <c r="BD575" s="158"/>
      <c r="BE575" s="158"/>
      <c r="BF575" s="158"/>
      <c r="BG575" s="158"/>
      <c r="BH575" s="158"/>
      <c r="BI575" s="158"/>
      <c r="BJ575" s="158"/>
      <c r="BK575" s="158"/>
      <c r="BL575" s="158"/>
      <c r="BM575" s="158"/>
      <c r="BN575" s="158"/>
      <c r="BO575" s="158"/>
      <c r="BP575" s="158"/>
      <c r="BQ575" s="158"/>
      <c r="BR575" s="158"/>
      <c r="BS575" s="158"/>
      <c r="BT575" s="158"/>
      <c r="BU575" s="158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</row>
    <row r="576" ht="12.75" customHeight="1">
      <c r="A576" s="1"/>
      <c r="B576" s="1"/>
      <c r="C576" s="158"/>
      <c r="D576" s="158"/>
      <c r="E576" s="158"/>
      <c r="F576" s="158"/>
      <c r="G576" s="158"/>
      <c r="H576" s="158"/>
      <c r="I576" s="158"/>
      <c r="J576" s="158"/>
      <c r="K576" s="158"/>
      <c r="L576" s="158"/>
      <c r="M576" s="158"/>
      <c r="N576" s="158"/>
      <c r="O576" s="158"/>
      <c r="P576" s="158"/>
      <c r="Q576" s="158"/>
      <c r="R576" s="158"/>
      <c r="S576" s="158"/>
      <c r="T576" s="158"/>
      <c r="U576" s="158"/>
      <c r="V576" s="158"/>
      <c r="W576" s="158"/>
      <c r="X576" s="158"/>
      <c r="Y576" s="158"/>
      <c r="Z576" s="158"/>
      <c r="AA576" s="158"/>
      <c r="AB576" s="158"/>
      <c r="AC576" s="158"/>
      <c r="AD576" s="158"/>
      <c r="AE576" s="158"/>
      <c r="AF576" s="158"/>
      <c r="AG576" s="158"/>
      <c r="AH576" s="158"/>
      <c r="AI576" s="158"/>
      <c r="AJ576" s="158"/>
      <c r="AK576" s="158"/>
      <c r="AL576" s="158"/>
      <c r="AM576" s="158"/>
      <c r="AN576" s="158"/>
      <c r="AO576" s="158"/>
      <c r="AP576" s="158"/>
      <c r="AQ576" s="158"/>
      <c r="AR576" s="158"/>
      <c r="AS576" s="158"/>
      <c r="AT576" s="158"/>
      <c r="AU576" s="158"/>
      <c r="AV576" s="158"/>
      <c r="AW576" s="158"/>
      <c r="AX576" s="158"/>
      <c r="AY576" s="158"/>
      <c r="AZ576" s="158"/>
      <c r="BA576" s="158"/>
      <c r="BB576" s="158"/>
      <c r="BC576" s="158"/>
      <c r="BD576" s="158"/>
      <c r="BE576" s="158"/>
      <c r="BF576" s="158"/>
      <c r="BG576" s="158"/>
      <c r="BH576" s="158"/>
      <c r="BI576" s="158"/>
      <c r="BJ576" s="158"/>
      <c r="BK576" s="158"/>
      <c r="BL576" s="158"/>
      <c r="BM576" s="158"/>
      <c r="BN576" s="158"/>
      <c r="BO576" s="158"/>
      <c r="BP576" s="158"/>
      <c r="BQ576" s="158"/>
      <c r="BR576" s="158"/>
      <c r="BS576" s="158"/>
      <c r="BT576" s="158"/>
      <c r="BU576" s="158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</row>
    <row r="577" ht="12.75" customHeight="1">
      <c r="A577" s="1"/>
      <c r="B577" s="1"/>
      <c r="C577" s="158"/>
      <c r="D577" s="158"/>
      <c r="E577" s="158"/>
      <c r="F577" s="158"/>
      <c r="G577" s="158"/>
      <c r="H577" s="158"/>
      <c r="I577" s="158"/>
      <c r="J577" s="158"/>
      <c r="K577" s="158"/>
      <c r="L577" s="158"/>
      <c r="M577" s="158"/>
      <c r="N577" s="158"/>
      <c r="O577" s="158"/>
      <c r="P577" s="158"/>
      <c r="Q577" s="158"/>
      <c r="R577" s="158"/>
      <c r="S577" s="158"/>
      <c r="T577" s="158"/>
      <c r="U577" s="158"/>
      <c r="V577" s="158"/>
      <c r="W577" s="158"/>
      <c r="X577" s="158"/>
      <c r="Y577" s="158"/>
      <c r="Z577" s="158"/>
      <c r="AA577" s="158"/>
      <c r="AB577" s="158"/>
      <c r="AC577" s="158"/>
      <c r="AD577" s="158"/>
      <c r="AE577" s="158"/>
      <c r="AF577" s="158"/>
      <c r="AG577" s="158"/>
      <c r="AH577" s="158"/>
      <c r="AI577" s="158"/>
      <c r="AJ577" s="158"/>
      <c r="AK577" s="158"/>
      <c r="AL577" s="158"/>
      <c r="AM577" s="158"/>
      <c r="AN577" s="158"/>
      <c r="AO577" s="158"/>
      <c r="AP577" s="158"/>
      <c r="AQ577" s="158"/>
      <c r="AR577" s="158"/>
      <c r="AS577" s="158"/>
      <c r="AT577" s="158"/>
      <c r="AU577" s="158"/>
      <c r="AV577" s="158"/>
      <c r="AW577" s="158"/>
      <c r="AX577" s="158"/>
      <c r="AY577" s="158"/>
      <c r="AZ577" s="158"/>
      <c r="BA577" s="158"/>
      <c r="BB577" s="158"/>
      <c r="BC577" s="158"/>
      <c r="BD577" s="158"/>
      <c r="BE577" s="158"/>
      <c r="BF577" s="158"/>
      <c r="BG577" s="158"/>
      <c r="BH577" s="158"/>
      <c r="BI577" s="158"/>
      <c r="BJ577" s="158"/>
      <c r="BK577" s="158"/>
      <c r="BL577" s="158"/>
      <c r="BM577" s="158"/>
      <c r="BN577" s="158"/>
      <c r="BO577" s="158"/>
      <c r="BP577" s="158"/>
      <c r="BQ577" s="158"/>
      <c r="BR577" s="158"/>
      <c r="BS577" s="158"/>
      <c r="BT577" s="158"/>
      <c r="BU577" s="158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</row>
    <row r="578" ht="12.75" customHeight="1">
      <c r="A578" s="1"/>
      <c r="B578" s="1"/>
      <c r="C578" s="158"/>
      <c r="D578" s="158"/>
      <c r="E578" s="158"/>
      <c r="F578" s="158"/>
      <c r="G578" s="158"/>
      <c r="H578" s="158"/>
      <c r="I578" s="158"/>
      <c r="J578" s="158"/>
      <c r="K578" s="158"/>
      <c r="L578" s="158"/>
      <c r="M578" s="158"/>
      <c r="N578" s="158"/>
      <c r="O578" s="158"/>
      <c r="P578" s="158"/>
      <c r="Q578" s="158"/>
      <c r="R578" s="158"/>
      <c r="S578" s="158"/>
      <c r="T578" s="158"/>
      <c r="U578" s="158"/>
      <c r="V578" s="158"/>
      <c r="W578" s="158"/>
      <c r="X578" s="158"/>
      <c r="Y578" s="158"/>
      <c r="Z578" s="158"/>
      <c r="AA578" s="158"/>
      <c r="AB578" s="158"/>
      <c r="AC578" s="158"/>
      <c r="AD578" s="158"/>
      <c r="AE578" s="158"/>
      <c r="AF578" s="158"/>
      <c r="AG578" s="158"/>
      <c r="AH578" s="158"/>
      <c r="AI578" s="158"/>
      <c r="AJ578" s="158"/>
      <c r="AK578" s="158"/>
      <c r="AL578" s="158"/>
      <c r="AM578" s="158"/>
      <c r="AN578" s="158"/>
      <c r="AO578" s="158"/>
      <c r="AP578" s="158"/>
      <c r="AQ578" s="158"/>
      <c r="AR578" s="158"/>
      <c r="AS578" s="158"/>
      <c r="AT578" s="158"/>
      <c r="AU578" s="158"/>
      <c r="AV578" s="158"/>
      <c r="AW578" s="158"/>
      <c r="AX578" s="158"/>
      <c r="AY578" s="158"/>
      <c r="AZ578" s="158"/>
      <c r="BA578" s="158"/>
      <c r="BB578" s="158"/>
      <c r="BC578" s="158"/>
      <c r="BD578" s="158"/>
      <c r="BE578" s="158"/>
      <c r="BF578" s="158"/>
      <c r="BG578" s="158"/>
      <c r="BH578" s="158"/>
      <c r="BI578" s="158"/>
      <c r="BJ578" s="158"/>
      <c r="BK578" s="158"/>
      <c r="BL578" s="158"/>
      <c r="BM578" s="158"/>
      <c r="BN578" s="158"/>
      <c r="BO578" s="158"/>
      <c r="BP578" s="158"/>
      <c r="BQ578" s="158"/>
      <c r="BR578" s="158"/>
      <c r="BS578" s="158"/>
      <c r="BT578" s="158"/>
      <c r="BU578" s="158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</row>
    <row r="579" ht="12.75" customHeight="1">
      <c r="A579" s="1"/>
      <c r="B579" s="1"/>
      <c r="C579" s="158"/>
      <c r="D579" s="158"/>
      <c r="E579" s="158"/>
      <c r="F579" s="158"/>
      <c r="G579" s="158"/>
      <c r="H579" s="158"/>
      <c r="I579" s="158"/>
      <c r="J579" s="158"/>
      <c r="K579" s="158"/>
      <c r="L579" s="158"/>
      <c r="M579" s="158"/>
      <c r="N579" s="158"/>
      <c r="O579" s="158"/>
      <c r="P579" s="158"/>
      <c r="Q579" s="158"/>
      <c r="R579" s="158"/>
      <c r="S579" s="158"/>
      <c r="T579" s="158"/>
      <c r="U579" s="158"/>
      <c r="V579" s="158"/>
      <c r="W579" s="158"/>
      <c r="X579" s="158"/>
      <c r="Y579" s="158"/>
      <c r="Z579" s="158"/>
      <c r="AA579" s="158"/>
      <c r="AB579" s="158"/>
      <c r="AC579" s="158"/>
      <c r="AD579" s="158"/>
      <c r="AE579" s="158"/>
      <c r="AF579" s="158"/>
      <c r="AG579" s="158"/>
      <c r="AH579" s="158"/>
      <c r="AI579" s="158"/>
      <c r="AJ579" s="158"/>
      <c r="AK579" s="158"/>
      <c r="AL579" s="158"/>
      <c r="AM579" s="158"/>
      <c r="AN579" s="158"/>
      <c r="AO579" s="158"/>
      <c r="AP579" s="158"/>
      <c r="AQ579" s="158"/>
      <c r="AR579" s="158"/>
      <c r="AS579" s="158"/>
      <c r="AT579" s="158"/>
      <c r="AU579" s="158"/>
      <c r="AV579" s="158"/>
      <c r="AW579" s="158"/>
      <c r="AX579" s="158"/>
      <c r="AY579" s="158"/>
      <c r="AZ579" s="158"/>
      <c r="BA579" s="158"/>
      <c r="BB579" s="158"/>
      <c r="BC579" s="158"/>
      <c r="BD579" s="158"/>
      <c r="BE579" s="158"/>
      <c r="BF579" s="158"/>
      <c r="BG579" s="158"/>
      <c r="BH579" s="158"/>
      <c r="BI579" s="158"/>
      <c r="BJ579" s="158"/>
      <c r="BK579" s="158"/>
      <c r="BL579" s="158"/>
      <c r="BM579" s="158"/>
      <c r="BN579" s="158"/>
      <c r="BO579" s="158"/>
      <c r="BP579" s="158"/>
      <c r="BQ579" s="158"/>
      <c r="BR579" s="158"/>
      <c r="BS579" s="158"/>
      <c r="BT579" s="158"/>
      <c r="BU579" s="158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</row>
    <row r="580" ht="12.75" customHeight="1">
      <c r="A580" s="1"/>
      <c r="B580" s="1"/>
      <c r="C580" s="158"/>
      <c r="D580" s="158"/>
      <c r="E580" s="158"/>
      <c r="F580" s="158"/>
      <c r="G580" s="158"/>
      <c r="H580" s="158"/>
      <c r="I580" s="158"/>
      <c r="J580" s="158"/>
      <c r="K580" s="158"/>
      <c r="L580" s="158"/>
      <c r="M580" s="158"/>
      <c r="N580" s="158"/>
      <c r="O580" s="158"/>
      <c r="P580" s="158"/>
      <c r="Q580" s="158"/>
      <c r="R580" s="158"/>
      <c r="S580" s="158"/>
      <c r="T580" s="158"/>
      <c r="U580" s="158"/>
      <c r="V580" s="158"/>
      <c r="W580" s="158"/>
      <c r="X580" s="158"/>
      <c r="Y580" s="158"/>
      <c r="Z580" s="158"/>
      <c r="AA580" s="158"/>
      <c r="AB580" s="158"/>
      <c r="AC580" s="158"/>
      <c r="AD580" s="158"/>
      <c r="AE580" s="158"/>
      <c r="AF580" s="158"/>
      <c r="AG580" s="158"/>
      <c r="AH580" s="158"/>
      <c r="AI580" s="158"/>
      <c r="AJ580" s="158"/>
      <c r="AK580" s="158"/>
      <c r="AL580" s="158"/>
      <c r="AM580" s="158"/>
      <c r="AN580" s="158"/>
      <c r="AO580" s="158"/>
      <c r="AP580" s="158"/>
      <c r="AQ580" s="158"/>
      <c r="AR580" s="158"/>
      <c r="AS580" s="158"/>
      <c r="AT580" s="158"/>
      <c r="AU580" s="158"/>
      <c r="AV580" s="158"/>
      <c r="AW580" s="158"/>
      <c r="AX580" s="158"/>
      <c r="AY580" s="158"/>
      <c r="AZ580" s="158"/>
      <c r="BA580" s="158"/>
      <c r="BB580" s="158"/>
      <c r="BC580" s="158"/>
      <c r="BD580" s="158"/>
      <c r="BE580" s="158"/>
      <c r="BF580" s="158"/>
      <c r="BG580" s="158"/>
      <c r="BH580" s="158"/>
      <c r="BI580" s="158"/>
      <c r="BJ580" s="158"/>
      <c r="BK580" s="158"/>
      <c r="BL580" s="158"/>
      <c r="BM580" s="158"/>
      <c r="BN580" s="158"/>
      <c r="BO580" s="158"/>
      <c r="BP580" s="158"/>
      <c r="BQ580" s="158"/>
      <c r="BR580" s="158"/>
      <c r="BS580" s="158"/>
      <c r="BT580" s="158"/>
      <c r="BU580" s="158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</row>
    <row r="581" ht="12.75" customHeight="1">
      <c r="A581" s="1"/>
      <c r="B581" s="1"/>
      <c r="C581" s="158"/>
      <c r="D581" s="158"/>
      <c r="E581" s="158"/>
      <c r="F581" s="158"/>
      <c r="G581" s="158"/>
      <c r="H581" s="158"/>
      <c r="I581" s="158"/>
      <c r="J581" s="158"/>
      <c r="K581" s="158"/>
      <c r="L581" s="158"/>
      <c r="M581" s="158"/>
      <c r="N581" s="158"/>
      <c r="O581" s="158"/>
      <c r="P581" s="158"/>
      <c r="Q581" s="158"/>
      <c r="R581" s="158"/>
      <c r="S581" s="158"/>
      <c r="T581" s="158"/>
      <c r="U581" s="158"/>
      <c r="V581" s="158"/>
      <c r="W581" s="158"/>
      <c r="X581" s="158"/>
      <c r="Y581" s="158"/>
      <c r="Z581" s="158"/>
      <c r="AA581" s="158"/>
      <c r="AB581" s="158"/>
      <c r="AC581" s="158"/>
      <c r="AD581" s="158"/>
      <c r="AE581" s="158"/>
      <c r="AF581" s="158"/>
      <c r="AG581" s="158"/>
      <c r="AH581" s="158"/>
      <c r="AI581" s="158"/>
      <c r="AJ581" s="158"/>
      <c r="AK581" s="158"/>
      <c r="AL581" s="158"/>
      <c r="AM581" s="158"/>
      <c r="AN581" s="158"/>
      <c r="AO581" s="158"/>
      <c r="AP581" s="158"/>
      <c r="AQ581" s="158"/>
      <c r="AR581" s="158"/>
      <c r="AS581" s="158"/>
      <c r="AT581" s="158"/>
      <c r="AU581" s="158"/>
      <c r="AV581" s="158"/>
      <c r="AW581" s="158"/>
      <c r="AX581" s="158"/>
      <c r="AY581" s="158"/>
      <c r="AZ581" s="158"/>
      <c r="BA581" s="158"/>
      <c r="BB581" s="158"/>
      <c r="BC581" s="158"/>
      <c r="BD581" s="158"/>
      <c r="BE581" s="158"/>
      <c r="BF581" s="158"/>
      <c r="BG581" s="158"/>
      <c r="BH581" s="158"/>
      <c r="BI581" s="158"/>
      <c r="BJ581" s="158"/>
      <c r="BK581" s="158"/>
      <c r="BL581" s="158"/>
      <c r="BM581" s="158"/>
      <c r="BN581" s="158"/>
      <c r="BO581" s="158"/>
      <c r="BP581" s="158"/>
      <c r="BQ581" s="158"/>
      <c r="BR581" s="158"/>
      <c r="BS581" s="158"/>
      <c r="BT581" s="158"/>
      <c r="BU581" s="158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</row>
    <row r="582" ht="12.75" customHeight="1">
      <c r="A582" s="1"/>
      <c r="B582" s="1"/>
      <c r="C582" s="158"/>
      <c r="D582" s="158"/>
      <c r="E582" s="158"/>
      <c r="F582" s="158"/>
      <c r="G582" s="158"/>
      <c r="H582" s="158"/>
      <c r="I582" s="158"/>
      <c r="J582" s="158"/>
      <c r="K582" s="158"/>
      <c r="L582" s="158"/>
      <c r="M582" s="158"/>
      <c r="N582" s="158"/>
      <c r="O582" s="158"/>
      <c r="P582" s="158"/>
      <c r="Q582" s="158"/>
      <c r="R582" s="158"/>
      <c r="S582" s="158"/>
      <c r="T582" s="158"/>
      <c r="U582" s="158"/>
      <c r="V582" s="158"/>
      <c r="W582" s="158"/>
      <c r="X582" s="158"/>
      <c r="Y582" s="158"/>
      <c r="Z582" s="158"/>
      <c r="AA582" s="158"/>
      <c r="AB582" s="158"/>
      <c r="AC582" s="158"/>
      <c r="AD582" s="158"/>
      <c r="AE582" s="158"/>
      <c r="AF582" s="158"/>
      <c r="AG582" s="158"/>
      <c r="AH582" s="158"/>
      <c r="AI582" s="158"/>
      <c r="AJ582" s="158"/>
      <c r="AK582" s="158"/>
      <c r="AL582" s="158"/>
      <c r="AM582" s="158"/>
      <c r="AN582" s="158"/>
      <c r="AO582" s="158"/>
      <c r="AP582" s="158"/>
      <c r="AQ582" s="158"/>
      <c r="AR582" s="158"/>
      <c r="AS582" s="158"/>
      <c r="AT582" s="158"/>
      <c r="AU582" s="158"/>
      <c r="AV582" s="158"/>
      <c r="AW582" s="158"/>
      <c r="AX582" s="158"/>
      <c r="AY582" s="158"/>
      <c r="AZ582" s="158"/>
      <c r="BA582" s="158"/>
      <c r="BB582" s="158"/>
      <c r="BC582" s="158"/>
      <c r="BD582" s="158"/>
      <c r="BE582" s="158"/>
      <c r="BF582" s="158"/>
      <c r="BG582" s="158"/>
      <c r="BH582" s="158"/>
      <c r="BI582" s="158"/>
      <c r="BJ582" s="158"/>
      <c r="BK582" s="158"/>
      <c r="BL582" s="158"/>
      <c r="BM582" s="158"/>
      <c r="BN582" s="158"/>
      <c r="BO582" s="158"/>
      <c r="BP582" s="158"/>
      <c r="BQ582" s="158"/>
      <c r="BR582" s="158"/>
      <c r="BS582" s="158"/>
      <c r="BT582" s="158"/>
      <c r="BU582" s="158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</row>
    <row r="583" ht="12.75" customHeight="1">
      <c r="A583" s="1"/>
      <c r="B583" s="1"/>
      <c r="C583" s="158"/>
      <c r="D583" s="158"/>
      <c r="E583" s="158"/>
      <c r="F583" s="158"/>
      <c r="G583" s="158"/>
      <c r="H583" s="158"/>
      <c r="I583" s="158"/>
      <c r="J583" s="158"/>
      <c r="K583" s="158"/>
      <c r="L583" s="158"/>
      <c r="M583" s="158"/>
      <c r="N583" s="158"/>
      <c r="O583" s="158"/>
      <c r="P583" s="158"/>
      <c r="Q583" s="158"/>
      <c r="R583" s="158"/>
      <c r="S583" s="158"/>
      <c r="T583" s="158"/>
      <c r="U583" s="158"/>
      <c r="V583" s="158"/>
      <c r="W583" s="158"/>
      <c r="X583" s="158"/>
      <c r="Y583" s="158"/>
      <c r="Z583" s="158"/>
      <c r="AA583" s="158"/>
      <c r="AB583" s="158"/>
      <c r="AC583" s="158"/>
      <c r="AD583" s="158"/>
      <c r="AE583" s="158"/>
      <c r="AF583" s="158"/>
      <c r="AG583" s="158"/>
      <c r="AH583" s="158"/>
      <c r="AI583" s="158"/>
      <c r="AJ583" s="158"/>
      <c r="AK583" s="158"/>
      <c r="AL583" s="158"/>
      <c r="AM583" s="158"/>
      <c r="AN583" s="158"/>
      <c r="AO583" s="158"/>
      <c r="AP583" s="158"/>
      <c r="AQ583" s="158"/>
      <c r="AR583" s="158"/>
      <c r="AS583" s="158"/>
      <c r="AT583" s="158"/>
      <c r="AU583" s="158"/>
      <c r="AV583" s="158"/>
      <c r="AW583" s="158"/>
      <c r="AX583" s="158"/>
      <c r="AY583" s="158"/>
      <c r="AZ583" s="158"/>
      <c r="BA583" s="158"/>
      <c r="BB583" s="158"/>
      <c r="BC583" s="158"/>
      <c r="BD583" s="158"/>
      <c r="BE583" s="158"/>
      <c r="BF583" s="158"/>
      <c r="BG583" s="158"/>
      <c r="BH583" s="158"/>
      <c r="BI583" s="158"/>
      <c r="BJ583" s="158"/>
      <c r="BK583" s="158"/>
      <c r="BL583" s="158"/>
      <c r="BM583" s="158"/>
      <c r="BN583" s="158"/>
      <c r="BO583" s="158"/>
      <c r="BP583" s="158"/>
      <c r="BQ583" s="158"/>
      <c r="BR583" s="158"/>
      <c r="BS583" s="158"/>
      <c r="BT583" s="158"/>
      <c r="BU583" s="158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</row>
    <row r="584" ht="12.75" customHeight="1">
      <c r="A584" s="1"/>
      <c r="B584" s="1"/>
      <c r="C584" s="158"/>
      <c r="D584" s="158"/>
      <c r="E584" s="158"/>
      <c r="F584" s="158"/>
      <c r="G584" s="158"/>
      <c r="H584" s="158"/>
      <c r="I584" s="158"/>
      <c r="J584" s="158"/>
      <c r="K584" s="158"/>
      <c r="L584" s="158"/>
      <c r="M584" s="158"/>
      <c r="N584" s="158"/>
      <c r="O584" s="158"/>
      <c r="P584" s="158"/>
      <c r="Q584" s="158"/>
      <c r="R584" s="158"/>
      <c r="S584" s="158"/>
      <c r="T584" s="158"/>
      <c r="U584" s="158"/>
      <c r="V584" s="158"/>
      <c r="W584" s="158"/>
      <c r="X584" s="158"/>
      <c r="Y584" s="158"/>
      <c r="Z584" s="158"/>
      <c r="AA584" s="158"/>
      <c r="AB584" s="158"/>
      <c r="AC584" s="158"/>
      <c r="AD584" s="158"/>
      <c r="AE584" s="158"/>
      <c r="AF584" s="158"/>
      <c r="AG584" s="158"/>
      <c r="AH584" s="158"/>
      <c r="AI584" s="158"/>
      <c r="AJ584" s="158"/>
      <c r="AK584" s="158"/>
      <c r="AL584" s="158"/>
      <c r="AM584" s="158"/>
      <c r="AN584" s="158"/>
      <c r="AO584" s="158"/>
      <c r="AP584" s="158"/>
      <c r="AQ584" s="158"/>
      <c r="AR584" s="158"/>
      <c r="AS584" s="158"/>
      <c r="AT584" s="158"/>
      <c r="AU584" s="158"/>
      <c r="AV584" s="158"/>
      <c r="AW584" s="158"/>
      <c r="AX584" s="158"/>
      <c r="AY584" s="158"/>
      <c r="AZ584" s="158"/>
      <c r="BA584" s="158"/>
      <c r="BB584" s="158"/>
      <c r="BC584" s="158"/>
      <c r="BD584" s="158"/>
      <c r="BE584" s="158"/>
      <c r="BF584" s="158"/>
      <c r="BG584" s="158"/>
      <c r="BH584" s="158"/>
      <c r="BI584" s="158"/>
      <c r="BJ584" s="158"/>
      <c r="BK584" s="158"/>
      <c r="BL584" s="158"/>
      <c r="BM584" s="158"/>
      <c r="BN584" s="158"/>
      <c r="BO584" s="158"/>
      <c r="BP584" s="158"/>
      <c r="BQ584" s="158"/>
      <c r="BR584" s="158"/>
      <c r="BS584" s="158"/>
      <c r="BT584" s="158"/>
      <c r="BU584" s="158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</row>
    <row r="585" ht="12.75" customHeight="1">
      <c r="A585" s="1"/>
      <c r="B585" s="1"/>
      <c r="C585" s="158"/>
      <c r="D585" s="158"/>
      <c r="E585" s="158"/>
      <c r="F585" s="158"/>
      <c r="G585" s="158"/>
      <c r="H585" s="158"/>
      <c r="I585" s="158"/>
      <c r="J585" s="158"/>
      <c r="K585" s="158"/>
      <c r="L585" s="158"/>
      <c r="M585" s="158"/>
      <c r="N585" s="158"/>
      <c r="O585" s="158"/>
      <c r="P585" s="158"/>
      <c r="Q585" s="158"/>
      <c r="R585" s="158"/>
      <c r="S585" s="158"/>
      <c r="T585" s="158"/>
      <c r="U585" s="158"/>
      <c r="V585" s="158"/>
      <c r="W585" s="158"/>
      <c r="X585" s="158"/>
      <c r="Y585" s="158"/>
      <c r="Z585" s="158"/>
      <c r="AA585" s="158"/>
      <c r="AB585" s="158"/>
      <c r="AC585" s="158"/>
      <c r="AD585" s="158"/>
      <c r="AE585" s="158"/>
      <c r="AF585" s="158"/>
      <c r="AG585" s="158"/>
      <c r="AH585" s="158"/>
      <c r="AI585" s="158"/>
      <c r="AJ585" s="158"/>
      <c r="AK585" s="158"/>
      <c r="AL585" s="158"/>
      <c r="AM585" s="158"/>
      <c r="AN585" s="158"/>
      <c r="AO585" s="158"/>
      <c r="AP585" s="158"/>
      <c r="AQ585" s="158"/>
      <c r="AR585" s="158"/>
      <c r="AS585" s="158"/>
      <c r="AT585" s="158"/>
      <c r="AU585" s="158"/>
      <c r="AV585" s="158"/>
      <c r="AW585" s="158"/>
      <c r="AX585" s="158"/>
      <c r="AY585" s="158"/>
      <c r="AZ585" s="158"/>
      <c r="BA585" s="158"/>
      <c r="BB585" s="158"/>
      <c r="BC585" s="158"/>
      <c r="BD585" s="158"/>
      <c r="BE585" s="158"/>
      <c r="BF585" s="158"/>
      <c r="BG585" s="158"/>
      <c r="BH585" s="158"/>
      <c r="BI585" s="158"/>
      <c r="BJ585" s="158"/>
      <c r="BK585" s="158"/>
      <c r="BL585" s="158"/>
      <c r="BM585" s="158"/>
      <c r="BN585" s="158"/>
      <c r="BO585" s="158"/>
      <c r="BP585" s="158"/>
      <c r="BQ585" s="158"/>
      <c r="BR585" s="158"/>
      <c r="BS585" s="158"/>
      <c r="BT585" s="158"/>
      <c r="BU585" s="158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</row>
    <row r="586" ht="12.75" customHeight="1">
      <c r="A586" s="1"/>
      <c r="B586" s="1"/>
      <c r="C586" s="158"/>
      <c r="D586" s="158"/>
      <c r="E586" s="158"/>
      <c r="F586" s="158"/>
      <c r="G586" s="158"/>
      <c r="H586" s="158"/>
      <c r="I586" s="158"/>
      <c r="J586" s="158"/>
      <c r="K586" s="158"/>
      <c r="L586" s="158"/>
      <c r="M586" s="158"/>
      <c r="N586" s="158"/>
      <c r="O586" s="158"/>
      <c r="P586" s="158"/>
      <c r="Q586" s="158"/>
      <c r="R586" s="158"/>
      <c r="S586" s="158"/>
      <c r="T586" s="158"/>
      <c r="U586" s="158"/>
      <c r="V586" s="158"/>
      <c r="W586" s="158"/>
      <c r="X586" s="158"/>
      <c r="Y586" s="158"/>
      <c r="Z586" s="158"/>
      <c r="AA586" s="158"/>
      <c r="AB586" s="158"/>
      <c r="AC586" s="158"/>
      <c r="AD586" s="158"/>
      <c r="AE586" s="158"/>
      <c r="AF586" s="158"/>
      <c r="AG586" s="158"/>
      <c r="AH586" s="158"/>
      <c r="AI586" s="158"/>
      <c r="AJ586" s="158"/>
      <c r="AK586" s="158"/>
      <c r="AL586" s="158"/>
      <c r="AM586" s="158"/>
      <c r="AN586" s="158"/>
      <c r="AO586" s="158"/>
      <c r="AP586" s="158"/>
      <c r="AQ586" s="158"/>
      <c r="AR586" s="158"/>
      <c r="AS586" s="158"/>
      <c r="AT586" s="158"/>
      <c r="AU586" s="158"/>
      <c r="AV586" s="158"/>
      <c r="AW586" s="158"/>
      <c r="AX586" s="158"/>
      <c r="AY586" s="158"/>
      <c r="AZ586" s="158"/>
      <c r="BA586" s="158"/>
      <c r="BB586" s="158"/>
      <c r="BC586" s="158"/>
      <c r="BD586" s="158"/>
      <c r="BE586" s="158"/>
      <c r="BF586" s="158"/>
      <c r="BG586" s="158"/>
      <c r="BH586" s="158"/>
      <c r="BI586" s="158"/>
      <c r="BJ586" s="158"/>
      <c r="BK586" s="158"/>
      <c r="BL586" s="158"/>
      <c r="BM586" s="158"/>
      <c r="BN586" s="158"/>
      <c r="BO586" s="158"/>
      <c r="BP586" s="158"/>
      <c r="BQ586" s="158"/>
      <c r="BR586" s="158"/>
      <c r="BS586" s="158"/>
      <c r="BT586" s="158"/>
      <c r="BU586" s="158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</row>
    <row r="587" ht="12.75" customHeight="1">
      <c r="A587" s="1"/>
      <c r="B587" s="1"/>
      <c r="C587" s="158"/>
      <c r="D587" s="158"/>
      <c r="E587" s="158"/>
      <c r="F587" s="158"/>
      <c r="G587" s="158"/>
      <c r="H587" s="158"/>
      <c r="I587" s="158"/>
      <c r="J587" s="158"/>
      <c r="K587" s="158"/>
      <c r="L587" s="158"/>
      <c r="M587" s="158"/>
      <c r="N587" s="158"/>
      <c r="O587" s="158"/>
      <c r="P587" s="158"/>
      <c r="Q587" s="158"/>
      <c r="R587" s="158"/>
      <c r="S587" s="158"/>
      <c r="T587" s="158"/>
      <c r="U587" s="158"/>
      <c r="V587" s="158"/>
      <c r="W587" s="158"/>
      <c r="X587" s="158"/>
      <c r="Y587" s="158"/>
      <c r="Z587" s="158"/>
      <c r="AA587" s="158"/>
      <c r="AB587" s="158"/>
      <c r="AC587" s="158"/>
      <c r="AD587" s="158"/>
      <c r="AE587" s="158"/>
      <c r="AF587" s="158"/>
      <c r="AG587" s="158"/>
      <c r="AH587" s="158"/>
      <c r="AI587" s="158"/>
      <c r="AJ587" s="158"/>
      <c r="AK587" s="158"/>
      <c r="AL587" s="158"/>
      <c r="AM587" s="158"/>
      <c r="AN587" s="158"/>
      <c r="AO587" s="158"/>
      <c r="AP587" s="158"/>
      <c r="AQ587" s="158"/>
      <c r="AR587" s="158"/>
      <c r="AS587" s="158"/>
      <c r="AT587" s="158"/>
      <c r="AU587" s="158"/>
      <c r="AV587" s="158"/>
      <c r="AW587" s="158"/>
      <c r="AX587" s="158"/>
      <c r="AY587" s="158"/>
      <c r="AZ587" s="158"/>
      <c r="BA587" s="158"/>
      <c r="BB587" s="158"/>
      <c r="BC587" s="158"/>
      <c r="BD587" s="158"/>
      <c r="BE587" s="158"/>
      <c r="BF587" s="158"/>
      <c r="BG587" s="158"/>
      <c r="BH587" s="158"/>
      <c r="BI587" s="158"/>
      <c r="BJ587" s="158"/>
      <c r="BK587" s="158"/>
      <c r="BL587" s="158"/>
      <c r="BM587" s="158"/>
      <c r="BN587" s="158"/>
      <c r="BO587" s="158"/>
      <c r="BP587" s="158"/>
      <c r="BQ587" s="158"/>
      <c r="BR587" s="158"/>
      <c r="BS587" s="158"/>
      <c r="BT587" s="158"/>
      <c r="BU587" s="158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</row>
    <row r="588" ht="12.75" customHeight="1">
      <c r="A588" s="1"/>
      <c r="B588" s="1"/>
      <c r="C588" s="158"/>
      <c r="D588" s="158"/>
      <c r="E588" s="158"/>
      <c r="F588" s="158"/>
      <c r="G588" s="158"/>
      <c r="H588" s="158"/>
      <c r="I588" s="158"/>
      <c r="J588" s="158"/>
      <c r="K588" s="158"/>
      <c r="L588" s="158"/>
      <c r="M588" s="158"/>
      <c r="N588" s="158"/>
      <c r="O588" s="158"/>
      <c r="P588" s="158"/>
      <c r="Q588" s="158"/>
      <c r="R588" s="158"/>
      <c r="S588" s="158"/>
      <c r="T588" s="158"/>
      <c r="U588" s="158"/>
      <c r="V588" s="158"/>
      <c r="W588" s="158"/>
      <c r="X588" s="158"/>
      <c r="Y588" s="158"/>
      <c r="Z588" s="158"/>
      <c r="AA588" s="158"/>
      <c r="AB588" s="158"/>
      <c r="AC588" s="158"/>
      <c r="AD588" s="158"/>
      <c r="AE588" s="158"/>
      <c r="AF588" s="158"/>
      <c r="AG588" s="158"/>
      <c r="AH588" s="158"/>
      <c r="AI588" s="158"/>
      <c r="AJ588" s="158"/>
      <c r="AK588" s="158"/>
      <c r="AL588" s="158"/>
      <c r="AM588" s="158"/>
      <c r="AN588" s="158"/>
      <c r="AO588" s="158"/>
      <c r="AP588" s="158"/>
      <c r="AQ588" s="158"/>
      <c r="AR588" s="158"/>
      <c r="AS588" s="158"/>
      <c r="AT588" s="158"/>
      <c r="AU588" s="158"/>
      <c r="AV588" s="158"/>
      <c r="AW588" s="158"/>
      <c r="AX588" s="158"/>
      <c r="AY588" s="158"/>
      <c r="AZ588" s="158"/>
      <c r="BA588" s="158"/>
      <c r="BB588" s="158"/>
      <c r="BC588" s="158"/>
      <c r="BD588" s="158"/>
      <c r="BE588" s="158"/>
      <c r="BF588" s="158"/>
      <c r="BG588" s="158"/>
      <c r="BH588" s="158"/>
      <c r="BI588" s="158"/>
      <c r="BJ588" s="158"/>
      <c r="BK588" s="158"/>
      <c r="BL588" s="158"/>
      <c r="BM588" s="158"/>
      <c r="BN588" s="158"/>
      <c r="BO588" s="158"/>
      <c r="BP588" s="158"/>
      <c r="BQ588" s="158"/>
      <c r="BR588" s="158"/>
      <c r="BS588" s="158"/>
      <c r="BT588" s="158"/>
      <c r="BU588" s="158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</row>
    <row r="589" ht="12.75" customHeight="1">
      <c r="A589" s="1"/>
      <c r="B589" s="1"/>
      <c r="C589" s="158"/>
      <c r="D589" s="158"/>
      <c r="E589" s="158"/>
      <c r="F589" s="158"/>
      <c r="G589" s="158"/>
      <c r="H589" s="158"/>
      <c r="I589" s="158"/>
      <c r="J589" s="158"/>
      <c r="K589" s="158"/>
      <c r="L589" s="158"/>
      <c r="M589" s="158"/>
      <c r="N589" s="158"/>
      <c r="O589" s="158"/>
      <c r="P589" s="158"/>
      <c r="Q589" s="158"/>
      <c r="R589" s="158"/>
      <c r="S589" s="158"/>
      <c r="T589" s="158"/>
      <c r="U589" s="158"/>
      <c r="V589" s="158"/>
      <c r="W589" s="158"/>
      <c r="X589" s="158"/>
      <c r="Y589" s="158"/>
      <c r="Z589" s="158"/>
      <c r="AA589" s="158"/>
      <c r="AB589" s="158"/>
      <c r="AC589" s="158"/>
      <c r="AD589" s="158"/>
      <c r="AE589" s="158"/>
      <c r="AF589" s="158"/>
      <c r="AG589" s="158"/>
      <c r="AH589" s="158"/>
      <c r="AI589" s="158"/>
      <c r="AJ589" s="158"/>
      <c r="AK589" s="158"/>
      <c r="AL589" s="158"/>
      <c r="AM589" s="158"/>
      <c r="AN589" s="158"/>
      <c r="AO589" s="158"/>
      <c r="AP589" s="158"/>
      <c r="AQ589" s="158"/>
      <c r="AR589" s="158"/>
      <c r="AS589" s="158"/>
      <c r="AT589" s="158"/>
      <c r="AU589" s="158"/>
      <c r="AV589" s="158"/>
      <c r="AW589" s="158"/>
      <c r="AX589" s="158"/>
      <c r="AY589" s="158"/>
      <c r="AZ589" s="158"/>
      <c r="BA589" s="158"/>
      <c r="BB589" s="158"/>
      <c r="BC589" s="158"/>
      <c r="BD589" s="158"/>
      <c r="BE589" s="158"/>
      <c r="BF589" s="158"/>
      <c r="BG589" s="158"/>
      <c r="BH589" s="158"/>
      <c r="BI589" s="158"/>
      <c r="BJ589" s="158"/>
      <c r="BK589" s="158"/>
      <c r="BL589" s="158"/>
      <c r="BM589" s="158"/>
      <c r="BN589" s="158"/>
      <c r="BO589" s="158"/>
      <c r="BP589" s="158"/>
      <c r="BQ589" s="158"/>
      <c r="BR589" s="158"/>
      <c r="BS589" s="158"/>
      <c r="BT589" s="158"/>
      <c r="BU589" s="158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</row>
    <row r="590" ht="12.75" customHeight="1">
      <c r="A590" s="1"/>
      <c r="B590" s="1"/>
      <c r="C590" s="158"/>
      <c r="D590" s="158"/>
      <c r="E590" s="158"/>
      <c r="F590" s="158"/>
      <c r="G590" s="158"/>
      <c r="H590" s="158"/>
      <c r="I590" s="158"/>
      <c r="J590" s="158"/>
      <c r="K590" s="158"/>
      <c r="L590" s="158"/>
      <c r="M590" s="158"/>
      <c r="N590" s="158"/>
      <c r="O590" s="158"/>
      <c r="P590" s="158"/>
      <c r="Q590" s="158"/>
      <c r="R590" s="158"/>
      <c r="S590" s="158"/>
      <c r="T590" s="158"/>
      <c r="U590" s="158"/>
      <c r="V590" s="158"/>
      <c r="W590" s="158"/>
      <c r="X590" s="158"/>
      <c r="Y590" s="158"/>
      <c r="Z590" s="158"/>
      <c r="AA590" s="158"/>
      <c r="AB590" s="158"/>
      <c r="AC590" s="158"/>
      <c r="AD590" s="158"/>
      <c r="AE590" s="158"/>
      <c r="AF590" s="158"/>
      <c r="AG590" s="158"/>
      <c r="AH590" s="158"/>
      <c r="AI590" s="158"/>
      <c r="AJ590" s="158"/>
      <c r="AK590" s="158"/>
      <c r="AL590" s="158"/>
      <c r="AM590" s="158"/>
      <c r="AN590" s="158"/>
      <c r="AO590" s="158"/>
      <c r="AP590" s="158"/>
      <c r="AQ590" s="158"/>
      <c r="AR590" s="158"/>
      <c r="AS590" s="158"/>
      <c r="AT590" s="158"/>
      <c r="AU590" s="158"/>
      <c r="AV590" s="158"/>
      <c r="AW590" s="158"/>
      <c r="AX590" s="158"/>
      <c r="AY590" s="158"/>
      <c r="AZ590" s="158"/>
      <c r="BA590" s="158"/>
      <c r="BB590" s="158"/>
      <c r="BC590" s="158"/>
      <c r="BD590" s="158"/>
      <c r="BE590" s="158"/>
      <c r="BF590" s="158"/>
      <c r="BG590" s="158"/>
      <c r="BH590" s="158"/>
      <c r="BI590" s="158"/>
      <c r="BJ590" s="158"/>
      <c r="BK590" s="158"/>
      <c r="BL590" s="158"/>
      <c r="BM590" s="158"/>
      <c r="BN590" s="158"/>
      <c r="BO590" s="158"/>
      <c r="BP590" s="158"/>
      <c r="BQ590" s="158"/>
      <c r="BR590" s="158"/>
      <c r="BS590" s="158"/>
      <c r="BT590" s="158"/>
      <c r="BU590" s="158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</row>
    <row r="591" ht="12.75" customHeight="1">
      <c r="A591" s="1"/>
      <c r="B591" s="1"/>
      <c r="C591" s="158"/>
      <c r="D591" s="158"/>
      <c r="E591" s="158"/>
      <c r="F591" s="158"/>
      <c r="G591" s="158"/>
      <c r="H591" s="158"/>
      <c r="I591" s="158"/>
      <c r="J591" s="158"/>
      <c r="K591" s="158"/>
      <c r="L591" s="158"/>
      <c r="M591" s="158"/>
      <c r="N591" s="158"/>
      <c r="O591" s="158"/>
      <c r="P591" s="158"/>
      <c r="Q591" s="158"/>
      <c r="R591" s="158"/>
      <c r="S591" s="158"/>
      <c r="T591" s="158"/>
      <c r="U591" s="158"/>
      <c r="V591" s="158"/>
      <c r="W591" s="158"/>
      <c r="X591" s="158"/>
      <c r="Y591" s="158"/>
      <c r="Z591" s="158"/>
      <c r="AA591" s="158"/>
      <c r="AB591" s="158"/>
      <c r="AC591" s="158"/>
      <c r="AD591" s="158"/>
      <c r="AE591" s="158"/>
      <c r="AF591" s="158"/>
      <c r="AG591" s="158"/>
      <c r="AH591" s="158"/>
      <c r="AI591" s="158"/>
      <c r="AJ591" s="158"/>
      <c r="AK591" s="158"/>
      <c r="AL591" s="158"/>
      <c r="AM591" s="158"/>
      <c r="AN591" s="158"/>
      <c r="AO591" s="158"/>
      <c r="AP591" s="158"/>
      <c r="AQ591" s="158"/>
      <c r="AR591" s="158"/>
      <c r="AS591" s="158"/>
      <c r="AT591" s="158"/>
      <c r="AU591" s="158"/>
      <c r="AV591" s="158"/>
      <c r="AW591" s="158"/>
      <c r="AX591" s="158"/>
      <c r="AY591" s="158"/>
      <c r="AZ591" s="158"/>
      <c r="BA591" s="158"/>
      <c r="BB591" s="158"/>
      <c r="BC591" s="158"/>
      <c r="BD591" s="158"/>
      <c r="BE591" s="158"/>
      <c r="BF591" s="158"/>
      <c r="BG591" s="158"/>
      <c r="BH591" s="158"/>
      <c r="BI591" s="158"/>
      <c r="BJ591" s="158"/>
      <c r="BK591" s="158"/>
      <c r="BL591" s="158"/>
      <c r="BM591" s="158"/>
      <c r="BN591" s="158"/>
      <c r="BO591" s="158"/>
      <c r="BP591" s="158"/>
      <c r="BQ591" s="158"/>
      <c r="BR591" s="158"/>
      <c r="BS591" s="158"/>
      <c r="BT591" s="158"/>
      <c r="BU591" s="158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</row>
    <row r="592" ht="12.75" customHeight="1">
      <c r="A592" s="1"/>
      <c r="B592" s="1"/>
      <c r="C592" s="158"/>
      <c r="D592" s="158"/>
      <c r="E592" s="158"/>
      <c r="F592" s="158"/>
      <c r="G592" s="158"/>
      <c r="H592" s="158"/>
      <c r="I592" s="158"/>
      <c r="J592" s="158"/>
      <c r="K592" s="158"/>
      <c r="L592" s="158"/>
      <c r="M592" s="158"/>
      <c r="N592" s="158"/>
      <c r="O592" s="158"/>
      <c r="P592" s="158"/>
      <c r="Q592" s="158"/>
      <c r="R592" s="158"/>
      <c r="S592" s="158"/>
      <c r="T592" s="158"/>
      <c r="U592" s="158"/>
      <c r="V592" s="158"/>
      <c r="W592" s="158"/>
      <c r="X592" s="158"/>
      <c r="Y592" s="158"/>
      <c r="Z592" s="158"/>
      <c r="AA592" s="158"/>
      <c r="AB592" s="158"/>
      <c r="AC592" s="158"/>
      <c r="AD592" s="158"/>
      <c r="AE592" s="158"/>
      <c r="AF592" s="158"/>
      <c r="AG592" s="158"/>
      <c r="AH592" s="158"/>
      <c r="AI592" s="158"/>
      <c r="AJ592" s="158"/>
      <c r="AK592" s="158"/>
      <c r="AL592" s="158"/>
      <c r="AM592" s="158"/>
      <c r="AN592" s="158"/>
      <c r="AO592" s="158"/>
      <c r="AP592" s="158"/>
      <c r="AQ592" s="158"/>
      <c r="AR592" s="158"/>
      <c r="AS592" s="158"/>
      <c r="AT592" s="158"/>
      <c r="AU592" s="158"/>
      <c r="AV592" s="158"/>
      <c r="AW592" s="158"/>
      <c r="AX592" s="158"/>
      <c r="AY592" s="158"/>
      <c r="AZ592" s="158"/>
      <c r="BA592" s="158"/>
      <c r="BB592" s="158"/>
      <c r="BC592" s="158"/>
      <c r="BD592" s="158"/>
      <c r="BE592" s="158"/>
      <c r="BF592" s="158"/>
      <c r="BG592" s="158"/>
      <c r="BH592" s="158"/>
      <c r="BI592" s="158"/>
      <c r="BJ592" s="158"/>
      <c r="BK592" s="158"/>
      <c r="BL592" s="158"/>
      <c r="BM592" s="158"/>
      <c r="BN592" s="158"/>
      <c r="BO592" s="158"/>
      <c r="BP592" s="158"/>
      <c r="BQ592" s="158"/>
      <c r="BR592" s="158"/>
      <c r="BS592" s="158"/>
      <c r="BT592" s="158"/>
      <c r="BU592" s="158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</row>
    <row r="593" ht="12.75" customHeight="1">
      <c r="A593" s="1"/>
      <c r="B593" s="1"/>
      <c r="C593" s="158"/>
      <c r="D593" s="158"/>
      <c r="E593" s="158"/>
      <c r="F593" s="158"/>
      <c r="G593" s="158"/>
      <c r="H593" s="158"/>
      <c r="I593" s="158"/>
      <c r="J593" s="158"/>
      <c r="K593" s="158"/>
      <c r="L593" s="158"/>
      <c r="M593" s="158"/>
      <c r="N593" s="158"/>
      <c r="O593" s="158"/>
      <c r="P593" s="158"/>
      <c r="Q593" s="158"/>
      <c r="R593" s="158"/>
      <c r="S593" s="158"/>
      <c r="T593" s="158"/>
      <c r="U593" s="158"/>
      <c r="V593" s="158"/>
      <c r="W593" s="158"/>
      <c r="X593" s="158"/>
      <c r="Y593" s="158"/>
      <c r="Z593" s="158"/>
      <c r="AA593" s="158"/>
      <c r="AB593" s="158"/>
      <c r="AC593" s="158"/>
      <c r="AD593" s="158"/>
      <c r="AE593" s="158"/>
      <c r="AF593" s="158"/>
      <c r="AG593" s="158"/>
      <c r="AH593" s="158"/>
      <c r="AI593" s="158"/>
      <c r="AJ593" s="158"/>
      <c r="AK593" s="158"/>
      <c r="AL593" s="158"/>
      <c r="AM593" s="158"/>
      <c r="AN593" s="158"/>
      <c r="AO593" s="158"/>
      <c r="AP593" s="158"/>
      <c r="AQ593" s="158"/>
      <c r="AR593" s="158"/>
      <c r="AS593" s="158"/>
      <c r="AT593" s="158"/>
      <c r="AU593" s="158"/>
      <c r="AV593" s="158"/>
      <c r="AW593" s="158"/>
      <c r="AX593" s="158"/>
      <c r="AY593" s="158"/>
      <c r="AZ593" s="158"/>
      <c r="BA593" s="158"/>
      <c r="BB593" s="158"/>
      <c r="BC593" s="158"/>
      <c r="BD593" s="158"/>
      <c r="BE593" s="158"/>
      <c r="BF593" s="158"/>
      <c r="BG593" s="158"/>
      <c r="BH593" s="158"/>
      <c r="BI593" s="158"/>
      <c r="BJ593" s="158"/>
      <c r="BK593" s="158"/>
      <c r="BL593" s="158"/>
      <c r="BM593" s="158"/>
      <c r="BN593" s="158"/>
      <c r="BO593" s="158"/>
      <c r="BP593" s="158"/>
      <c r="BQ593" s="158"/>
      <c r="BR593" s="158"/>
      <c r="BS593" s="158"/>
      <c r="BT593" s="158"/>
      <c r="BU593" s="158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</row>
    <row r="594" ht="12.75" customHeight="1">
      <c r="A594" s="1"/>
      <c r="B594" s="1"/>
      <c r="C594" s="158"/>
      <c r="D594" s="158"/>
      <c r="E594" s="158"/>
      <c r="F594" s="158"/>
      <c r="G594" s="158"/>
      <c r="H594" s="158"/>
      <c r="I594" s="158"/>
      <c r="J594" s="158"/>
      <c r="K594" s="158"/>
      <c r="L594" s="158"/>
      <c r="M594" s="158"/>
      <c r="N594" s="158"/>
      <c r="O594" s="158"/>
      <c r="P594" s="158"/>
      <c r="Q594" s="158"/>
      <c r="R594" s="158"/>
      <c r="S594" s="158"/>
      <c r="T594" s="158"/>
      <c r="U594" s="158"/>
      <c r="V594" s="158"/>
      <c r="W594" s="158"/>
      <c r="X594" s="158"/>
      <c r="Y594" s="158"/>
      <c r="Z594" s="158"/>
      <c r="AA594" s="158"/>
      <c r="AB594" s="158"/>
      <c r="AC594" s="158"/>
      <c r="AD594" s="158"/>
      <c r="AE594" s="158"/>
      <c r="AF594" s="158"/>
      <c r="AG594" s="158"/>
      <c r="AH594" s="158"/>
      <c r="AI594" s="158"/>
      <c r="AJ594" s="158"/>
      <c r="AK594" s="158"/>
      <c r="AL594" s="158"/>
      <c r="AM594" s="158"/>
      <c r="AN594" s="158"/>
      <c r="AO594" s="158"/>
      <c r="AP594" s="158"/>
      <c r="AQ594" s="158"/>
      <c r="AR594" s="158"/>
      <c r="AS594" s="158"/>
      <c r="AT594" s="158"/>
      <c r="AU594" s="158"/>
      <c r="AV594" s="158"/>
      <c r="AW594" s="158"/>
      <c r="AX594" s="158"/>
      <c r="AY594" s="158"/>
      <c r="AZ594" s="158"/>
      <c r="BA594" s="158"/>
      <c r="BB594" s="158"/>
      <c r="BC594" s="158"/>
      <c r="BD594" s="158"/>
      <c r="BE594" s="158"/>
      <c r="BF594" s="158"/>
      <c r="BG594" s="158"/>
      <c r="BH594" s="158"/>
      <c r="BI594" s="158"/>
      <c r="BJ594" s="158"/>
      <c r="BK594" s="158"/>
      <c r="BL594" s="158"/>
      <c r="BM594" s="158"/>
      <c r="BN594" s="158"/>
      <c r="BO594" s="158"/>
      <c r="BP594" s="158"/>
      <c r="BQ594" s="158"/>
      <c r="BR594" s="158"/>
      <c r="BS594" s="158"/>
      <c r="BT594" s="158"/>
      <c r="BU594" s="158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</row>
    <row r="595" ht="12.75" customHeight="1">
      <c r="A595" s="1"/>
      <c r="B595" s="1"/>
      <c r="C595" s="158"/>
      <c r="D595" s="158"/>
      <c r="E595" s="158"/>
      <c r="F595" s="158"/>
      <c r="G595" s="158"/>
      <c r="H595" s="158"/>
      <c r="I595" s="158"/>
      <c r="J595" s="158"/>
      <c r="K595" s="158"/>
      <c r="L595" s="158"/>
      <c r="M595" s="158"/>
      <c r="N595" s="158"/>
      <c r="O595" s="158"/>
      <c r="P595" s="158"/>
      <c r="Q595" s="158"/>
      <c r="R595" s="158"/>
      <c r="S595" s="158"/>
      <c r="T595" s="158"/>
      <c r="U595" s="158"/>
      <c r="V595" s="158"/>
      <c r="W595" s="158"/>
      <c r="X595" s="158"/>
      <c r="Y595" s="158"/>
      <c r="Z595" s="158"/>
      <c r="AA595" s="158"/>
      <c r="AB595" s="158"/>
      <c r="AC595" s="158"/>
      <c r="AD595" s="158"/>
      <c r="AE595" s="158"/>
      <c r="AF595" s="158"/>
      <c r="AG595" s="158"/>
      <c r="AH595" s="158"/>
      <c r="AI595" s="158"/>
      <c r="AJ595" s="158"/>
      <c r="AK595" s="158"/>
      <c r="AL595" s="158"/>
      <c r="AM595" s="158"/>
      <c r="AN595" s="158"/>
      <c r="AO595" s="158"/>
      <c r="AP595" s="158"/>
      <c r="AQ595" s="158"/>
      <c r="AR595" s="158"/>
      <c r="AS595" s="158"/>
      <c r="AT595" s="158"/>
      <c r="AU595" s="158"/>
      <c r="AV595" s="158"/>
      <c r="AW595" s="158"/>
      <c r="AX595" s="158"/>
      <c r="AY595" s="158"/>
      <c r="AZ595" s="158"/>
      <c r="BA595" s="158"/>
      <c r="BB595" s="158"/>
      <c r="BC595" s="158"/>
      <c r="BD595" s="158"/>
      <c r="BE595" s="158"/>
      <c r="BF595" s="158"/>
      <c r="BG595" s="158"/>
      <c r="BH595" s="158"/>
      <c r="BI595" s="158"/>
      <c r="BJ595" s="158"/>
      <c r="BK595" s="158"/>
      <c r="BL595" s="158"/>
      <c r="BM595" s="158"/>
      <c r="BN595" s="158"/>
      <c r="BO595" s="158"/>
      <c r="BP595" s="158"/>
      <c r="BQ595" s="158"/>
      <c r="BR595" s="158"/>
      <c r="BS595" s="158"/>
      <c r="BT595" s="158"/>
      <c r="BU595" s="158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</row>
    <row r="596" ht="12.75" customHeight="1">
      <c r="A596" s="1"/>
      <c r="B596" s="1"/>
      <c r="C596" s="158"/>
      <c r="D596" s="158"/>
      <c r="E596" s="158"/>
      <c r="F596" s="158"/>
      <c r="G596" s="158"/>
      <c r="H596" s="158"/>
      <c r="I596" s="158"/>
      <c r="J596" s="158"/>
      <c r="K596" s="158"/>
      <c r="L596" s="158"/>
      <c r="M596" s="158"/>
      <c r="N596" s="158"/>
      <c r="O596" s="158"/>
      <c r="P596" s="158"/>
      <c r="Q596" s="158"/>
      <c r="R596" s="158"/>
      <c r="S596" s="158"/>
      <c r="T596" s="158"/>
      <c r="U596" s="158"/>
      <c r="V596" s="158"/>
      <c r="W596" s="158"/>
      <c r="X596" s="158"/>
      <c r="Y596" s="158"/>
      <c r="Z596" s="158"/>
      <c r="AA596" s="158"/>
      <c r="AB596" s="158"/>
      <c r="AC596" s="158"/>
      <c r="AD596" s="158"/>
      <c r="AE596" s="158"/>
      <c r="AF596" s="158"/>
      <c r="AG596" s="158"/>
      <c r="AH596" s="158"/>
      <c r="AI596" s="158"/>
      <c r="AJ596" s="158"/>
      <c r="AK596" s="158"/>
      <c r="AL596" s="158"/>
      <c r="AM596" s="158"/>
      <c r="AN596" s="158"/>
      <c r="AO596" s="158"/>
      <c r="AP596" s="158"/>
      <c r="AQ596" s="158"/>
      <c r="AR596" s="158"/>
      <c r="AS596" s="158"/>
      <c r="AT596" s="158"/>
      <c r="AU596" s="158"/>
      <c r="AV596" s="158"/>
      <c r="AW596" s="158"/>
      <c r="AX596" s="158"/>
      <c r="AY596" s="158"/>
      <c r="AZ596" s="158"/>
      <c r="BA596" s="158"/>
      <c r="BB596" s="158"/>
      <c r="BC596" s="158"/>
      <c r="BD596" s="158"/>
      <c r="BE596" s="158"/>
      <c r="BF596" s="158"/>
      <c r="BG596" s="158"/>
      <c r="BH596" s="158"/>
      <c r="BI596" s="158"/>
      <c r="BJ596" s="158"/>
      <c r="BK596" s="158"/>
      <c r="BL596" s="158"/>
      <c r="BM596" s="158"/>
      <c r="BN596" s="158"/>
      <c r="BO596" s="158"/>
      <c r="BP596" s="158"/>
      <c r="BQ596" s="158"/>
      <c r="BR596" s="158"/>
      <c r="BS596" s="158"/>
      <c r="BT596" s="158"/>
      <c r="BU596" s="158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</row>
    <row r="597" ht="12.75" customHeight="1">
      <c r="A597" s="1"/>
      <c r="B597" s="1"/>
      <c r="C597" s="158"/>
      <c r="D597" s="158"/>
      <c r="E597" s="158"/>
      <c r="F597" s="158"/>
      <c r="G597" s="158"/>
      <c r="H597" s="158"/>
      <c r="I597" s="158"/>
      <c r="J597" s="158"/>
      <c r="K597" s="158"/>
      <c r="L597" s="158"/>
      <c r="M597" s="158"/>
      <c r="N597" s="158"/>
      <c r="O597" s="158"/>
      <c r="P597" s="158"/>
      <c r="Q597" s="158"/>
      <c r="R597" s="158"/>
      <c r="S597" s="158"/>
      <c r="T597" s="158"/>
      <c r="U597" s="158"/>
      <c r="V597" s="158"/>
      <c r="W597" s="158"/>
      <c r="X597" s="158"/>
      <c r="Y597" s="158"/>
      <c r="Z597" s="158"/>
      <c r="AA597" s="158"/>
      <c r="AB597" s="158"/>
      <c r="AC597" s="158"/>
      <c r="AD597" s="158"/>
      <c r="AE597" s="158"/>
      <c r="AF597" s="158"/>
      <c r="AG597" s="158"/>
      <c r="AH597" s="158"/>
      <c r="AI597" s="158"/>
      <c r="AJ597" s="158"/>
      <c r="AK597" s="158"/>
      <c r="AL597" s="158"/>
      <c r="AM597" s="158"/>
      <c r="AN597" s="158"/>
      <c r="AO597" s="158"/>
      <c r="AP597" s="158"/>
      <c r="AQ597" s="158"/>
      <c r="AR597" s="158"/>
      <c r="AS597" s="158"/>
      <c r="AT597" s="158"/>
      <c r="AU597" s="158"/>
      <c r="AV597" s="158"/>
      <c r="AW597" s="158"/>
      <c r="AX597" s="158"/>
      <c r="AY597" s="158"/>
      <c r="AZ597" s="158"/>
      <c r="BA597" s="158"/>
      <c r="BB597" s="158"/>
      <c r="BC597" s="158"/>
      <c r="BD597" s="158"/>
      <c r="BE597" s="158"/>
      <c r="BF597" s="158"/>
      <c r="BG597" s="158"/>
      <c r="BH597" s="158"/>
      <c r="BI597" s="158"/>
      <c r="BJ597" s="158"/>
      <c r="BK597" s="158"/>
      <c r="BL597" s="158"/>
      <c r="BM597" s="158"/>
      <c r="BN597" s="158"/>
      <c r="BO597" s="158"/>
      <c r="BP597" s="158"/>
      <c r="BQ597" s="158"/>
      <c r="BR597" s="158"/>
      <c r="BS597" s="158"/>
      <c r="BT597" s="158"/>
      <c r="BU597" s="158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</row>
    <row r="598" ht="12.75" customHeight="1">
      <c r="A598" s="1"/>
      <c r="B598" s="1"/>
      <c r="C598" s="158"/>
      <c r="D598" s="158"/>
      <c r="E598" s="158"/>
      <c r="F598" s="158"/>
      <c r="G598" s="158"/>
      <c r="H598" s="158"/>
      <c r="I598" s="158"/>
      <c r="J598" s="158"/>
      <c r="K598" s="158"/>
      <c r="L598" s="158"/>
      <c r="M598" s="158"/>
      <c r="N598" s="158"/>
      <c r="O598" s="158"/>
      <c r="P598" s="158"/>
      <c r="Q598" s="158"/>
      <c r="R598" s="158"/>
      <c r="S598" s="158"/>
      <c r="T598" s="158"/>
      <c r="U598" s="158"/>
      <c r="V598" s="158"/>
      <c r="W598" s="158"/>
      <c r="X598" s="158"/>
      <c r="Y598" s="158"/>
      <c r="Z598" s="158"/>
      <c r="AA598" s="158"/>
      <c r="AB598" s="158"/>
      <c r="AC598" s="158"/>
      <c r="AD598" s="158"/>
      <c r="AE598" s="158"/>
      <c r="AF598" s="158"/>
      <c r="AG598" s="158"/>
      <c r="AH598" s="158"/>
      <c r="AI598" s="158"/>
      <c r="AJ598" s="158"/>
      <c r="AK598" s="158"/>
      <c r="AL598" s="158"/>
      <c r="AM598" s="158"/>
      <c r="AN598" s="158"/>
      <c r="AO598" s="158"/>
      <c r="AP598" s="158"/>
      <c r="AQ598" s="158"/>
      <c r="AR598" s="158"/>
      <c r="AS598" s="158"/>
      <c r="AT598" s="158"/>
      <c r="AU598" s="158"/>
      <c r="AV598" s="158"/>
      <c r="AW598" s="158"/>
      <c r="AX598" s="158"/>
      <c r="AY598" s="158"/>
      <c r="AZ598" s="158"/>
      <c r="BA598" s="158"/>
      <c r="BB598" s="158"/>
      <c r="BC598" s="158"/>
      <c r="BD598" s="158"/>
      <c r="BE598" s="158"/>
      <c r="BF598" s="158"/>
      <c r="BG598" s="158"/>
      <c r="BH598" s="158"/>
      <c r="BI598" s="158"/>
      <c r="BJ598" s="158"/>
      <c r="BK598" s="158"/>
      <c r="BL598" s="158"/>
      <c r="BM598" s="158"/>
      <c r="BN598" s="158"/>
      <c r="BO598" s="158"/>
      <c r="BP598" s="158"/>
      <c r="BQ598" s="158"/>
      <c r="BR598" s="158"/>
      <c r="BS598" s="158"/>
      <c r="BT598" s="158"/>
      <c r="BU598" s="158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</row>
    <row r="599" ht="12.75" customHeight="1">
      <c r="A599" s="1"/>
      <c r="B599" s="1"/>
      <c r="C599" s="158"/>
      <c r="D599" s="158"/>
      <c r="E599" s="158"/>
      <c r="F599" s="158"/>
      <c r="G599" s="158"/>
      <c r="H599" s="158"/>
      <c r="I599" s="158"/>
      <c r="J599" s="158"/>
      <c r="K599" s="158"/>
      <c r="L599" s="158"/>
      <c r="M599" s="158"/>
      <c r="N599" s="158"/>
      <c r="O599" s="158"/>
      <c r="P599" s="158"/>
      <c r="Q599" s="158"/>
      <c r="R599" s="158"/>
      <c r="S599" s="158"/>
      <c r="T599" s="158"/>
      <c r="U599" s="158"/>
      <c r="V599" s="158"/>
      <c r="W599" s="158"/>
      <c r="X599" s="158"/>
      <c r="Y599" s="158"/>
      <c r="Z599" s="158"/>
      <c r="AA599" s="158"/>
      <c r="AB599" s="158"/>
      <c r="AC599" s="158"/>
      <c r="AD599" s="158"/>
      <c r="AE599" s="158"/>
      <c r="AF599" s="158"/>
      <c r="AG599" s="158"/>
      <c r="AH599" s="158"/>
      <c r="AI599" s="158"/>
      <c r="AJ599" s="158"/>
      <c r="AK599" s="158"/>
      <c r="AL599" s="158"/>
      <c r="AM599" s="158"/>
      <c r="AN599" s="158"/>
      <c r="AO599" s="158"/>
      <c r="AP599" s="158"/>
      <c r="AQ599" s="158"/>
      <c r="AR599" s="158"/>
      <c r="AS599" s="158"/>
      <c r="AT599" s="158"/>
      <c r="AU599" s="158"/>
      <c r="AV599" s="158"/>
      <c r="AW599" s="158"/>
      <c r="AX599" s="158"/>
      <c r="AY599" s="158"/>
      <c r="AZ599" s="158"/>
      <c r="BA599" s="158"/>
      <c r="BB599" s="158"/>
      <c r="BC599" s="158"/>
      <c r="BD599" s="158"/>
      <c r="BE599" s="158"/>
      <c r="BF599" s="158"/>
      <c r="BG599" s="158"/>
      <c r="BH599" s="158"/>
      <c r="BI599" s="158"/>
      <c r="BJ599" s="158"/>
      <c r="BK599" s="158"/>
      <c r="BL599" s="158"/>
      <c r="BM599" s="158"/>
      <c r="BN599" s="158"/>
      <c r="BO599" s="158"/>
      <c r="BP599" s="158"/>
      <c r="BQ599" s="158"/>
      <c r="BR599" s="158"/>
      <c r="BS599" s="158"/>
      <c r="BT599" s="158"/>
      <c r="BU599" s="158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</row>
    <row r="600" ht="12.75" customHeight="1">
      <c r="A600" s="1"/>
      <c r="B600" s="1"/>
      <c r="C600" s="158"/>
      <c r="D600" s="158"/>
      <c r="E600" s="158"/>
      <c r="F600" s="158"/>
      <c r="G600" s="158"/>
      <c r="H600" s="158"/>
      <c r="I600" s="158"/>
      <c r="J600" s="158"/>
      <c r="K600" s="158"/>
      <c r="L600" s="158"/>
      <c r="M600" s="158"/>
      <c r="N600" s="158"/>
      <c r="O600" s="158"/>
      <c r="P600" s="158"/>
      <c r="Q600" s="158"/>
      <c r="R600" s="158"/>
      <c r="S600" s="158"/>
      <c r="T600" s="158"/>
      <c r="U600" s="158"/>
      <c r="V600" s="158"/>
      <c r="W600" s="158"/>
      <c r="X600" s="158"/>
      <c r="Y600" s="158"/>
      <c r="Z600" s="158"/>
      <c r="AA600" s="158"/>
      <c r="AB600" s="158"/>
      <c r="AC600" s="158"/>
      <c r="AD600" s="158"/>
      <c r="AE600" s="158"/>
      <c r="AF600" s="158"/>
      <c r="AG600" s="158"/>
      <c r="AH600" s="158"/>
      <c r="AI600" s="158"/>
      <c r="AJ600" s="158"/>
      <c r="AK600" s="158"/>
      <c r="AL600" s="158"/>
      <c r="AM600" s="158"/>
      <c r="AN600" s="158"/>
      <c r="AO600" s="158"/>
      <c r="AP600" s="158"/>
      <c r="AQ600" s="158"/>
      <c r="AR600" s="158"/>
      <c r="AS600" s="158"/>
      <c r="AT600" s="158"/>
      <c r="AU600" s="158"/>
      <c r="AV600" s="158"/>
      <c r="AW600" s="158"/>
      <c r="AX600" s="158"/>
      <c r="AY600" s="158"/>
      <c r="AZ600" s="158"/>
      <c r="BA600" s="158"/>
      <c r="BB600" s="158"/>
      <c r="BC600" s="158"/>
      <c r="BD600" s="158"/>
      <c r="BE600" s="158"/>
      <c r="BF600" s="158"/>
      <c r="BG600" s="158"/>
      <c r="BH600" s="158"/>
      <c r="BI600" s="158"/>
      <c r="BJ600" s="158"/>
      <c r="BK600" s="158"/>
      <c r="BL600" s="158"/>
      <c r="BM600" s="158"/>
      <c r="BN600" s="158"/>
      <c r="BO600" s="158"/>
      <c r="BP600" s="158"/>
      <c r="BQ600" s="158"/>
      <c r="BR600" s="158"/>
      <c r="BS600" s="158"/>
      <c r="BT600" s="158"/>
      <c r="BU600" s="158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</row>
    <row r="601" ht="12.75" customHeight="1">
      <c r="A601" s="1"/>
      <c r="B601" s="1"/>
      <c r="C601" s="158"/>
      <c r="D601" s="158"/>
      <c r="E601" s="158"/>
      <c r="F601" s="158"/>
      <c r="G601" s="158"/>
      <c r="H601" s="158"/>
      <c r="I601" s="158"/>
      <c r="J601" s="158"/>
      <c r="K601" s="158"/>
      <c r="L601" s="158"/>
      <c r="M601" s="158"/>
      <c r="N601" s="158"/>
      <c r="O601" s="158"/>
      <c r="P601" s="158"/>
      <c r="Q601" s="158"/>
      <c r="R601" s="158"/>
      <c r="S601" s="158"/>
      <c r="T601" s="158"/>
      <c r="U601" s="158"/>
      <c r="V601" s="158"/>
      <c r="W601" s="158"/>
      <c r="X601" s="158"/>
      <c r="Y601" s="158"/>
      <c r="Z601" s="158"/>
      <c r="AA601" s="158"/>
      <c r="AB601" s="158"/>
      <c r="AC601" s="158"/>
      <c r="AD601" s="158"/>
      <c r="AE601" s="158"/>
      <c r="AF601" s="158"/>
      <c r="AG601" s="158"/>
      <c r="AH601" s="158"/>
      <c r="AI601" s="158"/>
      <c r="AJ601" s="158"/>
      <c r="AK601" s="158"/>
      <c r="AL601" s="158"/>
      <c r="AM601" s="158"/>
      <c r="AN601" s="158"/>
      <c r="AO601" s="158"/>
      <c r="AP601" s="158"/>
      <c r="AQ601" s="158"/>
      <c r="AR601" s="158"/>
      <c r="AS601" s="158"/>
      <c r="AT601" s="158"/>
      <c r="AU601" s="158"/>
      <c r="AV601" s="158"/>
      <c r="AW601" s="158"/>
      <c r="AX601" s="158"/>
      <c r="AY601" s="158"/>
      <c r="AZ601" s="158"/>
      <c r="BA601" s="158"/>
      <c r="BB601" s="158"/>
      <c r="BC601" s="158"/>
      <c r="BD601" s="158"/>
      <c r="BE601" s="158"/>
      <c r="BF601" s="158"/>
      <c r="BG601" s="158"/>
      <c r="BH601" s="158"/>
      <c r="BI601" s="158"/>
      <c r="BJ601" s="158"/>
      <c r="BK601" s="158"/>
      <c r="BL601" s="158"/>
      <c r="BM601" s="158"/>
      <c r="BN601" s="158"/>
      <c r="BO601" s="158"/>
      <c r="BP601" s="158"/>
      <c r="BQ601" s="158"/>
      <c r="BR601" s="158"/>
      <c r="BS601" s="158"/>
      <c r="BT601" s="158"/>
      <c r="BU601" s="158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</row>
    <row r="602" ht="12.75" customHeight="1">
      <c r="A602" s="1"/>
      <c r="B602" s="1"/>
      <c r="C602" s="158"/>
      <c r="D602" s="158"/>
      <c r="E602" s="158"/>
      <c r="F602" s="158"/>
      <c r="G602" s="158"/>
      <c r="H602" s="158"/>
      <c r="I602" s="158"/>
      <c r="J602" s="158"/>
      <c r="K602" s="158"/>
      <c r="L602" s="158"/>
      <c r="M602" s="158"/>
      <c r="N602" s="158"/>
      <c r="O602" s="158"/>
      <c r="P602" s="158"/>
      <c r="Q602" s="158"/>
      <c r="R602" s="158"/>
      <c r="S602" s="158"/>
      <c r="T602" s="158"/>
      <c r="U602" s="158"/>
      <c r="V602" s="158"/>
      <c r="W602" s="158"/>
      <c r="X602" s="158"/>
      <c r="Y602" s="158"/>
      <c r="Z602" s="158"/>
      <c r="AA602" s="158"/>
      <c r="AB602" s="158"/>
      <c r="AC602" s="158"/>
      <c r="AD602" s="158"/>
      <c r="AE602" s="158"/>
      <c r="AF602" s="158"/>
      <c r="AG602" s="158"/>
      <c r="AH602" s="158"/>
      <c r="AI602" s="158"/>
      <c r="AJ602" s="158"/>
      <c r="AK602" s="158"/>
      <c r="AL602" s="158"/>
      <c r="AM602" s="158"/>
      <c r="AN602" s="158"/>
      <c r="AO602" s="158"/>
      <c r="AP602" s="158"/>
      <c r="AQ602" s="158"/>
      <c r="AR602" s="158"/>
      <c r="AS602" s="158"/>
      <c r="AT602" s="158"/>
      <c r="AU602" s="158"/>
      <c r="AV602" s="158"/>
      <c r="AW602" s="158"/>
      <c r="AX602" s="158"/>
      <c r="AY602" s="158"/>
      <c r="AZ602" s="158"/>
      <c r="BA602" s="158"/>
      <c r="BB602" s="158"/>
      <c r="BC602" s="158"/>
      <c r="BD602" s="158"/>
      <c r="BE602" s="158"/>
      <c r="BF602" s="158"/>
      <c r="BG602" s="158"/>
      <c r="BH602" s="158"/>
      <c r="BI602" s="158"/>
      <c r="BJ602" s="158"/>
      <c r="BK602" s="158"/>
      <c r="BL602" s="158"/>
      <c r="BM602" s="158"/>
      <c r="BN602" s="158"/>
      <c r="BO602" s="158"/>
      <c r="BP602" s="158"/>
      <c r="BQ602" s="158"/>
      <c r="BR602" s="158"/>
      <c r="BS602" s="158"/>
      <c r="BT602" s="158"/>
      <c r="BU602" s="158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</row>
    <row r="603" ht="12.75" customHeight="1">
      <c r="A603" s="1"/>
      <c r="B603" s="1"/>
      <c r="C603" s="158"/>
      <c r="D603" s="158"/>
      <c r="E603" s="158"/>
      <c r="F603" s="158"/>
      <c r="G603" s="158"/>
      <c r="H603" s="158"/>
      <c r="I603" s="158"/>
      <c r="J603" s="158"/>
      <c r="K603" s="158"/>
      <c r="L603" s="158"/>
      <c r="M603" s="158"/>
      <c r="N603" s="158"/>
      <c r="O603" s="158"/>
      <c r="P603" s="158"/>
      <c r="Q603" s="158"/>
      <c r="R603" s="158"/>
      <c r="S603" s="158"/>
      <c r="T603" s="158"/>
      <c r="U603" s="158"/>
      <c r="V603" s="158"/>
      <c r="W603" s="158"/>
      <c r="X603" s="158"/>
      <c r="Y603" s="158"/>
      <c r="Z603" s="158"/>
      <c r="AA603" s="158"/>
      <c r="AB603" s="158"/>
      <c r="AC603" s="158"/>
      <c r="AD603" s="158"/>
      <c r="AE603" s="158"/>
      <c r="AF603" s="158"/>
      <c r="AG603" s="158"/>
      <c r="AH603" s="158"/>
      <c r="AI603" s="158"/>
      <c r="AJ603" s="158"/>
      <c r="AK603" s="158"/>
      <c r="AL603" s="158"/>
      <c r="AM603" s="158"/>
      <c r="AN603" s="158"/>
      <c r="AO603" s="158"/>
      <c r="AP603" s="158"/>
      <c r="AQ603" s="158"/>
      <c r="AR603" s="158"/>
      <c r="AS603" s="158"/>
      <c r="AT603" s="158"/>
      <c r="AU603" s="158"/>
      <c r="AV603" s="158"/>
      <c r="AW603" s="158"/>
      <c r="AX603" s="158"/>
      <c r="AY603" s="158"/>
      <c r="AZ603" s="158"/>
      <c r="BA603" s="158"/>
      <c r="BB603" s="158"/>
      <c r="BC603" s="158"/>
      <c r="BD603" s="158"/>
      <c r="BE603" s="158"/>
      <c r="BF603" s="158"/>
      <c r="BG603" s="158"/>
      <c r="BH603" s="158"/>
      <c r="BI603" s="158"/>
      <c r="BJ603" s="158"/>
      <c r="BK603" s="158"/>
      <c r="BL603" s="158"/>
      <c r="BM603" s="158"/>
      <c r="BN603" s="158"/>
      <c r="BO603" s="158"/>
      <c r="BP603" s="158"/>
      <c r="BQ603" s="158"/>
      <c r="BR603" s="158"/>
      <c r="BS603" s="158"/>
      <c r="BT603" s="158"/>
      <c r="BU603" s="158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</row>
    <row r="604" ht="12.75" customHeight="1">
      <c r="A604" s="1"/>
      <c r="B604" s="1"/>
      <c r="C604" s="158"/>
      <c r="D604" s="158"/>
      <c r="E604" s="158"/>
      <c r="F604" s="158"/>
      <c r="G604" s="158"/>
      <c r="H604" s="158"/>
      <c r="I604" s="158"/>
      <c r="J604" s="158"/>
      <c r="K604" s="158"/>
      <c r="L604" s="158"/>
      <c r="M604" s="158"/>
      <c r="N604" s="158"/>
      <c r="O604" s="158"/>
      <c r="P604" s="158"/>
      <c r="Q604" s="158"/>
      <c r="R604" s="158"/>
      <c r="S604" s="158"/>
      <c r="T604" s="158"/>
      <c r="U604" s="158"/>
      <c r="V604" s="158"/>
      <c r="W604" s="158"/>
      <c r="X604" s="158"/>
      <c r="Y604" s="158"/>
      <c r="Z604" s="158"/>
      <c r="AA604" s="158"/>
      <c r="AB604" s="158"/>
      <c r="AC604" s="158"/>
      <c r="AD604" s="158"/>
      <c r="AE604" s="158"/>
      <c r="AF604" s="158"/>
      <c r="AG604" s="158"/>
      <c r="AH604" s="158"/>
      <c r="AI604" s="158"/>
      <c r="AJ604" s="158"/>
      <c r="AK604" s="158"/>
      <c r="AL604" s="158"/>
      <c r="AM604" s="158"/>
      <c r="AN604" s="158"/>
      <c r="AO604" s="158"/>
      <c r="AP604" s="158"/>
      <c r="AQ604" s="158"/>
      <c r="AR604" s="158"/>
      <c r="AS604" s="158"/>
      <c r="AT604" s="158"/>
      <c r="AU604" s="158"/>
      <c r="AV604" s="158"/>
      <c r="AW604" s="158"/>
      <c r="AX604" s="158"/>
      <c r="AY604" s="158"/>
      <c r="AZ604" s="158"/>
      <c r="BA604" s="158"/>
      <c r="BB604" s="158"/>
      <c r="BC604" s="158"/>
      <c r="BD604" s="158"/>
      <c r="BE604" s="158"/>
      <c r="BF604" s="158"/>
      <c r="BG604" s="158"/>
      <c r="BH604" s="158"/>
      <c r="BI604" s="158"/>
      <c r="BJ604" s="158"/>
      <c r="BK604" s="158"/>
      <c r="BL604" s="158"/>
      <c r="BM604" s="158"/>
      <c r="BN604" s="158"/>
      <c r="BO604" s="158"/>
      <c r="BP604" s="158"/>
      <c r="BQ604" s="158"/>
      <c r="BR604" s="158"/>
      <c r="BS604" s="158"/>
      <c r="BT604" s="158"/>
      <c r="BU604" s="158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</row>
    <row r="605" ht="12.75" customHeight="1">
      <c r="A605" s="1"/>
      <c r="B605" s="1"/>
      <c r="C605" s="158"/>
      <c r="D605" s="158"/>
      <c r="E605" s="158"/>
      <c r="F605" s="158"/>
      <c r="G605" s="158"/>
      <c r="H605" s="158"/>
      <c r="I605" s="158"/>
      <c r="J605" s="158"/>
      <c r="K605" s="158"/>
      <c r="L605" s="158"/>
      <c r="M605" s="158"/>
      <c r="N605" s="158"/>
      <c r="O605" s="158"/>
      <c r="P605" s="158"/>
      <c r="Q605" s="158"/>
      <c r="R605" s="158"/>
      <c r="S605" s="158"/>
      <c r="T605" s="158"/>
      <c r="U605" s="158"/>
      <c r="V605" s="158"/>
      <c r="W605" s="158"/>
      <c r="X605" s="158"/>
      <c r="Y605" s="158"/>
      <c r="Z605" s="158"/>
      <c r="AA605" s="158"/>
      <c r="AB605" s="158"/>
      <c r="AC605" s="158"/>
      <c r="AD605" s="158"/>
      <c r="AE605" s="158"/>
      <c r="AF605" s="158"/>
      <c r="AG605" s="158"/>
      <c r="AH605" s="158"/>
      <c r="AI605" s="158"/>
      <c r="AJ605" s="158"/>
      <c r="AK605" s="158"/>
      <c r="AL605" s="158"/>
      <c r="AM605" s="158"/>
      <c r="AN605" s="158"/>
      <c r="AO605" s="158"/>
      <c r="AP605" s="158"/>
      <c r="AQ605" s="158"/>
      <c r="AR605" s="158"/>
      <c r="AS605" s="158"/>
      <c r="AT605" s="158"/>
      <c r="AU605" s="158"/>
      <c r="AV605" s="158"/>
      <c r="AW605" s="158"/>
      <c r="AX605" s="158"/>
      <c r="AY605" s="158"/>
      <c r="AZ605" s="158"/>
      <c r="BA605" s="158"/>
      <c r="BB605" s="158"/>
      <c r="BC605" s="158"/>
      <c r="BD605" s="158"/>
      <c r="BE605" s="158"/>
      <c r="BF605" s="158"/>
      <c r="BG605" s="158"/>
      <c r="BH605" s="158"/>
      <c r="BI605" s="158"/>
      <c r="BJ605" s="158"/>
      <c r="BK605" s="158"/>
      <c r="BL605" s="158"/>
      <c r="BM605" s="158"/>
      <c r="BN605" s="158"/>
      <c r="BO605" s="158"/>
      <c r="BP605" s="158"/>
      <c r="BQ605" s="158"/>
      <c r="BR605" s="158"/>
      <c r="BS605" s="158"/>
      <c r="BT605" s="158"/>
      <c r="BU605" s="158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</row>
    <row r="606" ht="12.75" customHeight="1">
      <c r="A606" s="1"/>
      <c r="B606" s="1"/>
      <c r="C606" s="158"/>
      <c r="D606" s="158"/>
      <c r="E606" s="158"/>
      <c r="F606" s="158"/>
      <c r="G606" s="158"/>
      <c r="H606" s="158"/>
      <c r="I606" s="158"/>
      <c r="J606" s="158"/>
      <c r="K606" s="158"/>
      <c r="L606" s="158"/>
      <c r="M606" s="158"/>
      <c r="N606" s="158"/>
      <c r="O606" s="158"/>
      <c r="P606" s="158"/>
      <c r="Q606" s="158"/>
      <c r="R606" s="158"/>
      <c r="S606" s="158"/>
      <c r="T606" s="158"/>
      <c r="U606" s="158"/>
      <c r="V606" s="158"/>
      <c r="W606" s="158"/>
      <c r="X606" s="158"/>
      <c r="Y606" s="158"/>
      <c r="Z606" s="158"/>
      <c r="AA606" s="158"/>
      <c r="AB606" s="158"/>
      <c r="AC606" s="158"/>
      <c r="AD606" s="158"/>
      <c r="AE606" s="158"/>
      <c r="AF606" s="158"/>
      <c r="AG606" s="158"/>
      <c r="AH606" s="158"/>
      <c r="AI606" s="158"/>
      <c r="AJ606" s="158"/>
      <c r="AK606" s="158"/>
      <c r="AL606" s="158"/>
      <c r="AM606" s="158"/>
      <c r="AN606" s="158"/>
      <c r="AO606" s="158"/>
      <c r="AP606" s="158"/>
      <c r="AQ606" s="158"/>
      <c r="AR606" s="158"/>
      <c r="AS606" s="158"/>
      <c r="AT606" s="158"/>
      <c r="AU606" s="158"/>
      <c r="AV606" s="158"/>
      <c r="AW606" s="158"/>
      <c r="AX606" s="158"/>
      <c r="AY606" s="158"/>
      <c r="AZ606" s="158"/>
      <c r="BA606" s="158"/>
      <c r="BB606" s="158"/>
      <c r="BC606" s="158"/>
      <c r="BD606" s="158"/>
      <c r="BE606" s="158"/>
      <c r="BF606" s="158"/>
      <c r="BG606" s="158"/>
      <c r="BH606" s="158"/>
      <c r="BI606" s="158"/>
      <c r="BJ606" s="158"/>
      <c r="BK606" s="158"/>
      <c r="BL606" s="158"/>
      <c r="BM606" s="158"/>
      <c r="BN606" s="158"/>
      <c r="BO606" s="158"/>
      <c r="BP606" s="158"/>
      <c r="BQ606" s="158"/>
      <c r="BR606" s="158"/>
      <c r="BS606" s="158"/>
      <c r="BT606" s="158"/>
      <c r="BU606" s="158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</row>
    <row r="607" ht="12.75" customHeight="1">
      <c r="A607" s="1"/>
      <c r="B607" s="1"/>
      <c r="C607" s="158"/>
      <c r="D607" s="158"/>
      <c r="E607" s="158"/>
      <c r="F607" s="158"/>
      <c r="G607" s="158"/>
      <c r="H607" s="158"/>
      <c r="I607" s="158"/>
      <c r="J607" s="158"/>
      <c r="K607" s="158"/>
      <c r="L607" s="158"/>
      <c r="M607" s="158"/>
      <c r="N607" s="158"/>
      <c r="O607" s="158"/>
      <c r="P607" s="158"/>
      <c r="Q607" s="158"/>
      <c r="R607" s="158"/>
      <c r="S607" s="158"/>
      <c r="T607" s="158"/>
      <c r="U607" s="158"/>
      <c r="V607" s="158"/>
      <c r="W607" s="158"/>
      <c r="X607" s="158"/>
      <c r="Y607" s="158"/>
      <c r="Z607" s="158"/>
      <c r="AA607" s="158"/>
      <c r="AB607" s="158"/>
      <c r="AC607" s="158"/>
      <c r="AD607" s="158"/>
      <c r="AE607" s="158"/>
      <c r="AF607" s="158"/>
      <c r="AG607" s="158"/>
      <c r="AH607" s="158"/>
      <c r="AI607" s="158"/>
      <c r="AJ607" s="158"/>
      <c r="AK607" s="158"/>
      <c r="AL607" s="158"/>
      <c r="AM607" s="158"/>
      <c r="AN607" s="158"/>
      <c r="AO607" s="158"/>
      <c r="AP607" s="158"/>
      <c r="AQ607" s="158"/>
      <c r="AR607" s="158"/>
      <c r="AS607" s="158"/>
      <c r="AT607" s="158"/>
      <c r="AU607" s="158"/>
      <c r="AV607" s="158"/>
      <c r="AW607" s="158"/>
      <c r="AX607" s="158"/>
      <c r="AY607" s="158"/>
      <c r="AZ607" s="158"/>
      <c r="BA607" s="158"/>
      <c r="BB607" s="158"/>
      <c r="BC607" s="158"/>
      <c r="BD607" s="158"/>
      <c r="BE607" s="158"/>
      <c r="BF607" s="158"/>
      <c r="BG607" s="158"/>
      <c r="BH607" s="158"/>
      <c r="BI607" s="158"/>
      <c r="BJ607" s="158"/>
      <c r="BK607" s="158"/>
      <c r="BL607" s="158"/>
      <c r="BM607" s="158"/>
      <c r="BN607" s="158"/>
      <c r="BO607" s="158"/>
      <c r="BP607" s="158"/>
      <c r="BQ607" s="158"/>
      <c r="BR607" s="158"/>
      <c r="BS607" s="158"/>
      <c r="BT607" s="158"/>
      <c r="BU607" s="158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</row>
    <row r="608" ht="12.75" customHeight="1">
      <c r="A608" s="1"/>
      <c r="B608" s="1"/>
      <c r="C608" s="158"/>
      <c r="D608" s="158"/>
      <c r="E608" s="158"/>
      <c r="F608" s="158"/>
      <c r="G608" s="158"/>
      <c r="H608" s="158"/>
      <c r="I608" s="158"/>
      <c r="J608" s="158"/>
      <c r="K608" s="158"/>
      <c r="L608" s="158"/>
      <c r="M608" s="158"/>
      <c r="N608" s="158"/>
      <c r="O608" s="158"/>
      <c r="P608" s="158"/>
      <c r="Q608" s="158"/>
      <c r="R608" s="158"/>
      <c r="S608" s="158"/>
      <c r="T608" s="158"/>
      <c r="U608" s="158"/>
      <c r="V608" s="158"/>
      <c r="W608" s="158"/>
      <c r="X608" s="158"/>
      <c r="Y608" s="158"/>
      <c r="Z608" s="158"/>
      <c r="AA608" s="158"/>
      <c r="AB608" s="158"/>
      <c r="AC608" s="158"/>
      <c r="AD608" s="158"/>
      <c r="AE608" s="158"/>
      <c r="AF608" s="158"/>
      <c r="AG608" s="158"/>
      <c r="AH608" s="158"/>
      <c r="AI608" s="158"/>
      <c r="AJ608" s="158"/>
      <c r="AK608" s="158"/>
      <c r="AL608" s="158"/>
      <c r="AM608" s="158"/>
      <c r="AN608" s="158"/>
      <c r="AO608" s="158"/>
      <c r="AP608" s="158"/>
      <c r="AQ608" s="158"/>
      <c r="AR608" s="158"/>
      <c r="AS608" s="158"/>
      <c r="AT608" s="158"/>
      <c r="AU608" s="158"/>
      <c r="AV608" s="158"/>
      <c r="AW608" s="158"/>
      <c r="AX608" s="158"/>
      <c r="AY608" s="158"/>
      <c r="AZ608" s="158"/>
      <c r="BA608" s="158"/>
      <c r="BB608" s="158"/>
      <c r="BC608" s="158"/>
      <c r="BD608" s="158"/>
      <c r="BE608" s="158"/>
      <c r="BF608" s="158"/>
      <c r="BG608" s="158"/>
      <c r="BH608" s="158"/>
      <c r="BI608" s="158"/>
      <c r="BJ608" s="158"/>
      <c r="BK608" s="158"/>
      <c r="BL608" s="158"/>
      <c r="BM608" s="158"/>
      <c r="BN608" s="158"/>
      <c r="BO608" s="158"/>
      <c r="BP608" s="158"/>
      <c r="BQ608" s="158"/>
      <c r="BR608" s="158"/>
      <c r="BS608" s="158"/>
      <c r="BT608" s="158"/>
      <c r="BU608" s="158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</row>
    <row r="609" ht="12.75" customHeight="1">
      <c r="A609" s="1"/>
      <c r="B609" s="1"/>
      <c r="C609" s="158"/>
      <c r="D609" s="158"/>
      <c r="E609" s="158"/>
      <c r="F609" s="158"/>
      <c r="G609" s="158"/>
      <c r="H609" s="158"/>
      <c r="I609" s="158"/>
      <c r="J609" s="158"/>
      <c r="K609" s="158"/>
      <c r="L609" s="158"/>
      <c r="M609" s="158"/>
      <c r="N609" s="158"/>
      <c r="O609" s="158"/>
      <c r="P609" s="158"/>
      <c r="Q609" s="158"/>
      <c r="R609" s="158"/>
      <c r="S609" s="158"/>
      <c r="T609" s="158"/>
      <c r="U609" s="158"/>
      <c r="V609" s="158"/>
      <c r="W609" s="158"/>
      <c r="X609" s="158"/>
      <c r="Y609" s="158"/>
      <c r="Z609" s="158"/>
      <c r="AA609" s="158"/>
      <c r="AB609" s="158"/>
      <c r="AC609" s="158"/>
      <c r="AD609" s="158"/>
      <c r="AE609" s="158"/>
      <c r="AF609" s="158"/>
      <c r="AG609" s="158"/>
      <c r="AH609" s="158"/>
      <c r="AI609" s="158"/>
      <c r="AJ609" s="158"/>
      <c r="AK609" s="158"/>
      <c r="AL609" s="158"/>
      <c r="AM609" s="158"/>
      <c r="AN609" s="158"/>
      <c r="AO609" s="158"/>
      <c r="AP609" s="158"/>
      <c r="AQ609" s="158"/>
      <c r="AR609" s="158"/>
      <c r="AS609" s="158"/>
      <c r="AT609" s="158"/>
      <c r="AU609" s="158"/>
      <c r="AV609" s="158"/>
      <c r="AW609" s="158"/>
      <c r="AX609" s="158"/>
      <c r="AY609" s="158"/>
      <c r="AZ609" s="158"/>
      <c r="BA609" s="158"/>
      <c r="BB609" s="158"/>
      <c r="BC609" s="158"/>
      <c r="BD609" s="158"/>
      <c r="BE609" s="158"/>
      <c r="BF609" s="158"/>
      <c r="BG609" s="158"/>
      <c r="BH609" s="158"/>
      <c r="BI609" s="158"/>
      <c r="BJ609" s="158"/>
      <c r="BK609" s="158"/>
      <c r="BL609" s="158"/>
      <c r="BM609" s="158"/>
      <c r="BN609" s="158"/>
      <c r="BO609" s="158"/>
      <c r="BP609" s="158"/>
      <c r="BQ609" s="158"/>
      <c r="BR609" s="158"/>
      <c r="BS609" s="158"/>
      <c r="BT609" s="158"/>
      <c r="BU609" s="158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</row>
    <row r="610" ht="12.75" customHeight="1">
      <c r="A610" s="1"/>
      <c r="B610" s="1"/>
      <c r="C610" s="158"/>
      <c r="D610" s="158"/>
      <c r="E610" s="158"/>
      <c r="F610" s="158"/>
      <c r="G610" s="158"/>
      <c r="H610" s="158"/>
      <c r="I610" s="158"/>
      <c r="J610" s="158"/>
      <c r="K610" s="158"/>
      <c r="L610" s="158"/>
      <c r="M610" s="158"/>
      <c r="N610" s="158"/>
      <c r="O610" s="158"/>
      <c r="P610" s="158"/>
      <c r="Q610" s="158"/>
      <c r="R610" s="158"/>
      <c r="S610" s="158"/>
      <c r="T610" s="158"/>
      <c r="U610" s="158"/>
      <c r="V610" s="158"/>
      <c r="W610" s="158"/>
      <c r="X610" s="158"/>
      <c r="Y610" s="158"/>
      <c r="Z610" s="158"/>
      <c r="AA610" s="158"/>
      <c r="AB610" s="158"/>
      <c r="AC610" s="158"/>
      <c r="AD610" s="158"/>
      <c r="AE610" s="158"/>
      <c r="AF610" s="158"/>
      <c r="AG610" s="158"/>
      <c r="AH610" s="158"/>
      <c r="AI610" s="158"/>
      <c r="AJ610" s="158"/>
      <c r="AK610" s="158"/>
      <c r="AL610" s="158"/>
      <c r="AM610" s="158"/>
      <c r="AN610" s="158"/>
      <c r="AO610" s="158"/>
      <c r="AP610" s="158"/>
      <c r="AQ610" s="158"/>
      <c r="AR610" s="158"/>
      <c r="AS610" s="158"/>
      <c r="AT610" s="158"/>
      <c r="AU610" s="158"/>
      <c r="AV610" s="158"/>
      <c r="AW610" s="158"/>
      <c r="AX610" s="158"/>
      <c r="AY610" s="158"/>
      <c r="AZ610" s="158"/>
      <c r="BA610" s="158"/>
      <c r="BB610" s="158"/>
      <c r="BC610" s="158"/>
      <c r="BD610" s="158"/>
      <c r="BE610" s="158"/>
      <c r="BF610" s="158"/>
      <c r="BG610" s="158"/>
      <c r="BH610" s="158"/>
      <c r="BI610" s="158"/>
      <c r="BJ610" s="158"/>
      <c r="BK610" s="158"/>
      <c r="BL610" s="158"/>
      <c r="BM610" s="158"/>
      <c r="BN610" s="158"/>
      <c r="BO610" s="158"/>
      <c r="BP610" s="158"/>
      <c r="BQ610" s="158"/>
      <c r="BR610" s="158"/>
      <c r="BS610" s="158"/>
      <c r="BT610" s="158"/>
      <c r="BU610" s="158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</row>
    <row r="611" ht="12.75" customHeight="1">
      <c r="A611" s="1"/>
      <c r="B611" s="1"/>
      <c r="C611" s="158"/>
      <c r="D611" s="158"/>
      <c r="E611" s="158"/>
      <c r="F611" s="158"/>
      <c r="G611" s="158"/>
      <c r="H611" s="158"/>
      <c r="I611" s="158"/>
      <c r="J611" s="158"/>
      <c r="K611" s="158"/>
      <c r="L611" s="158"/>
      <c r="M611" s="158"/>
      <c r="N611" s="158"/>
      <c r="O611" s="158"/>
      <c r="P611" s="158"/>
      <c r="Q611" s="158"/>
      <c r="R611" s="158"/>
      <c r="S611" s="158"/>
      <c r="T611" s="158"/>
      <c r="U611" s="158"/>
      <c r="V611" s="158"/>
      <c r="W611" s="158"/>
      <c r="X611" s="158"/>
      <c r="Y611" s="158"/>
      <c r="Z611" s="158"/>
      <c r="AA611" s="158"/>
      <c r="AB611" s="158"/>
      <c r="AC611" s="158"/>
      <c r="AD611" s="158"/>
      <c r="AE611" s="158"/>
      <c r="AF611" s="158"/>
      <c r="AG611" s="158"/>
      <c r="AH611" s="158"/>
      <c r="AI611" s="158"/>
      <c r="AJ611" s="158"/>
      <c r="AK611" s="158"/>
      <c r="AL611" s="158"/>
      <c r="AM611" s="158"/>
      <c r="AN611" s="158"/>
      <c r="AO611" s="158"/>
      <c r="AP611" s="158"/>
      <c r="AQ611" s="158"/>
      <c r="AR611" s="158"/>
      <c r="AS611" s="158"/>
      <c r="AT611" s="158"/>
      <c r="AU611" s="158"/>
      <c r="AV611" s="158"/>
      <c r="AW611" s="158"/>
      <c r="AX611" s="158"/>
      <c r="AY611" s="158"/>
      <c r="AZ611" s="158"/>
      <c r="BA611" s="158"/>
      <c r="BB611" s="158"/>
      <c r="BC611" s="158"/>
      <c r="BD611" s="158"/>
      <c r="BE611" s="158"/>
      <c r="BF611" s="158"/>
      <c r="BG611" s="158"/>
      <c r="BH611" s="158"/>
      <c r="BI611" s="158"/>
      <c r="BJ611" s="158"/>
      <c r="BK611" s="158"/>
      <c r="BL611" s="158"/>
      <c r="BM611" s="158"/>
      <c r="BN611" s="158"/>
      <c r="BO611" s="158"/>
      <c r="BP611" s="158"/>
      <c r="BQ611" s="158"/>
      <c r="BR611" s="158"/>
      <c r="BS611" s="158"/>
      <c r="BT611" s="158"/>
      <c r="BU611" s="158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</row>
    <row r="612" ht="12.75" customHeight="1">
      <c r="A612" s="1"/>
      <c r="B612" s="1"/>
      <c r="C612" s="158"/>
      <c r="D612" s="158"/>
      <c r="E612" s="158"/>
      <c r="F612" s="158"/>
      <c r="G612" s="158"/>
      <c r="H612" s="158"/>
      <c r="I612" s="158"/>
      <c r="J612" s="158"/>
      <c r="K612" s="158"/>
      <c r="L612" s="158"/>
      <c r="M612" s="158"/>
      <c r="N612" s="158"/>
      <c r="O612" s="158"/>
      <c r="P612" s="158"/>
      <c r="Q612" s="158"/>
      <c r="R612" s="158"/>
      <c r="S612" s="158"/>
      <c r="T612" s="158"/>
      <c r="U612" s="158"/>
      <c r="V612" s="158"/>
      <c r="W612" s="158"/>
      <c r="X612" s="158"/>
      <c r="Y612" s="158"/>
      <c r="Z612" s="158"/>
      <c r="AA612" s="158"/>
      <c r="AB612" s="158"/>
      <c r="AC612" s="158"/>
      <c r="AD612" s="158"/>
      <c r="AE612" s="158"/>
      <c r="AF612" s="158"/>
      <c r="AG612" s="158"/>
      <c r="AH612" s="158"/>
      <c r="AI612" s="158"/>
      <c r="AJ612" s="158"/>
      <c r="AK612" s="158"/>
      <c r="AL612" s="158"/>
      <c r="AM612" s="158"/>
      <c r="AN612" s="158"/>
      <c r="AO612" s="158"/>
      <c r="AP612" s="158"/>
      <c r="AQ612" s="158"/>
      <c r="AR612" s="158"/>
      <c r="AS612" s="158"/>
      <c r="AT612" s="158"/>
      <c r="AU612" s="158"/>
      <c r="AV612" s="158"/>
      <c r="AW612" s="158"/>
      <c r="AX612" s="158"/>
      <c r="AY612" s="158"/>
      <c r="AZ612" s="158"/>
      <c r="BA612" s="158"/>
      <c r="BB612" s="158"/>
      <c r="BC612" s="158"/>
      <c r="BD612" s="158"/>
      <c r="BE612" s="158"/>
      <c r="BF612" s="158"/>
      <c r="BG612" s="158"/>
      <c r="BH612" s="158"/>
      <c r="BI612" s="158"/>
      <c r="BJ612" s="158"/>
      <c r="BK612" s="158"/>
      <c r="BL612" s="158"/>
      <c r="BM612" s="158"/>
      <c r="BN612" s="158"/>
      <c r="BO612" s="158"/>
      <c r="BP612" s="158"/>
      <c r="BQ612" s="158"/>
      <c r="BR612" s="158"/>
      <c r="BS612" s="158"/>
      <c r="BT612" s="158"/>
      <c r="BU612" s="158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</row>
    <row r="613" ht="12.75" customHeight="1">
      <c r="A613" s="1"/>
      <c r="B613" s="1"/>
      <c r="C613" s="158"/>
      <c r="D613" s="158"/>
      <c r="E613" s="158"/>
      <c r="F613" s="158"/>
      <c r="G613" s="158"/>
      <c r="H613" s="158"/>
      <c r="I613" s="158"/>
      <c r="J613" s="158"/>
      <c r="K613" s="158"/>
      <c r="L613" s="158"/>
      <c r="M613" s="158"/>
      <c r="N613" s="158"/>
      <c r="O613" s="158"/>
      <c r="P613" s="158"/>
      <c r="Q613" s="158"/>
      <c r="R613" s="158"/>
      <c r="S613" s="158"/>
      <c r="T613" s="158"/>
      <c r="U613" s="158"/>
      <c r="V613" s="158"/>
      <c r="W613" s="158"/>
      <c r="X613" s="158"/>
      <c r="Y613" s="158"/>
      <c r="Z613" s="158"/>
      <c r="AA613" s="158"/>
      <c r="AB613" s="158"/>
      <c r="AC613" s="158"/>
      <c r="AD613" s="158"/>
      <c r="AE613" s="158"/>
      <c r="AF613" s="158"/>
      <c r="AG613" s="158"/>
      <c r="AH613" s="158"/>
      <c r="AI613" s="158"/>
      <c r="AJ613" s="158"/>
      <c r="AK613" s="158"/>
      <c r="AL613" s="158"/>
      <c r="AM613" s="158"/>
      <c r="AN613" s="158"/>
      <c r="AO613" s="158"/>
      <c r="AP613" s="158"/>
      <c r="AQ613" s="158"/>
      <c r="AR613" s="158"/>
      <c r="AS613" s="158"/>
      <c r="AT613" s="158"/>
      <c r="AU613" s="158"/>
      <c r="AV613" s="158"/>
      <c r="AW613" s="158"/>
      <c r="AX613" s="158"/>
      <c r="AY613" s="158"/>
      <c r="AZ613" s="158"/>
      <c r="BA613" s="158"/>
      <c r="BB613" s="158"/>
      <c r="BC613" s="158"/>
      <c r="BD613" s="158"/>
      <c r="BE613" s="158"/>
      <c r="BF613" s="158"/>
      <c r="BG613" s="158"/>
      <c r="BH613" s="158"/>
      <c r="BI613" s="158"/>
      <c r="BJ613" s="158"/>
      <c r="BK613" s="158"/>
      <c r="BL613" s="158"/>
      <c r="BM613" s="158"/>
      <c r="BN613" s="158"/>
      <c r="BO613" s="158"/>
      <c r="BP613" s="158"/>
      <c r="BQ613" s="158"/>
      <c r="BR613" s="158"/>
      <c r="BS613" s="158"/>
      <c r="BT613" s="158"/>
      <c r="BU613" s="158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</row>
    <row r="614" ht="12.75" customHeight="1">
      <c r="A614" s="1"/>
      <c r="B614" s="1"/>
      <c r="C614" s="158"/>
      <c r="D614" s="158"/>
      <c r="E614" s="158"/>
      <c r="F614" s="158"/>
      <c r="G614" s="158"/>
      <c r="H614" s="158"/>
      <c r="I614" s="158"/>
      <c r="J614" s="158"/>
      <c r="K614" s="158"/>
      <c r="L614" s="158"/>
      <c r="M614" s="158"/>
      <c r="N614" s="158"/>
      <c r="O614" s="158"/>
      <c r="P614" s="158"/>
      <c r="Q614" s="158"/>
      <c r="R614" s="158"/>
      <c r="S614" s="158"/>
      <c r="T614" s="158"/>
      <c r="U614" s="158"/>
      <c r="V614" s="158"/>
      <c r="W614" s="158"/>
      <c r="X614" s="158"/>
      <c r="Y614" s="158"/>
      <c r="Z614" s="158"/>
      <c r="AA614" s="158"/>
      <c r="AB614" s="158"/>
      <c r="AC614" s="158"/>
      <c r="AD614" s="158"/>
      <c r="AE614" s="158"/>
      <c r="AF614" s="158"/>
      <c r="AG614" s="158"/>
      <c r="AH614" s="158"/>
      <c r="AI614" s="158"/>
      <c r="AJ614" s="158"/>
      <c r="AK614" s="158"/>
      <c r="AL614" s="158"/>
      <c r="AM614" s="158"/>
      <c r="AN614" s="158"/>
      <c r="AO614" s="158"/>
      <c r="AP614" s="158"/>
      <c r="AQ614" s="158"/>
      <c r="AR614" s="158"/>
      <c r="AS614" s="158"/>
      <c r="AT614" s="158"/>
      <c r="AU614" s="158"/>
      <c r="AV614" s="158"/>
      <c r="AW614" s="158"/>
      <c r="AX614" s="158"/>
      <c r="AY614" s="158"/>
      <c r="AZ614" s="158"/>
      <c r="BA614" s="158"/>
      <c r="BB614" s="158"/>
      <c r="BC614" s="158"/>
      <c r="BD614" s="158"/>
      <c r="BE614" s="158"/>
      <c r="BF614" s="158"/>
      <c r="BG614" s="158"/>
      <c r="BH614" s="158"/>
      <c r="BI614" s="158"/>
      <c r="BJ614" s="158"/>
      <c r="BK614" s="158"/>
      <c r="BL614" s="158"/>
      <c r="BM614" s="158"/>
      <c r="BN614" s="158"/>
      <c r="BO614" s="158"/>
      <c r="BP614" s="158"/>
      <c r="BQ614" s="158"/>
      <c r="BR614" s="158"/>
      <c r="BS614" s="158"/>
      <c r="BT614" s="158"/>
      <c r="BU614" s="158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</row>
    <row r="615" ht="12.75" customHeight="1">
      <c r="A615" s="1"/>
      <c r="B615" s="1"/>
      <c r="C615" s="158"/>
      <c r="D615" s="158"/>
      <c r="E615" s="158"/>
      <c r="F615" s="158"/>
      <c r="G615" s="158"/>
      <c r="H615" s="158"/>
      <c r="I615" s="158"/>
      <c r="J615" s="158"/>
      <c r="K615" s="158"/>
      <c r="L615" s="158"/>
      <c r="M615" s="158"/>
      <c r="N615" s="158"/>
      <c r="O615" s="158"/>
      <c r="P615" s="158"/>
      <c r="Q615" s="158"/>
      <c r="R615" s="158"/>
      <c r="S615" s="158"/>
      <c r="T615" s="158"/>
      <c r="U615" s="158"/>
      <c r="V615" s="158"/>
      <c r="W615" s="158"/>
      <c r="X615" s="158"/>
      <c r="Y615" s="158"/>
      <c r="Z615" s="158"/>
      <c r="AA615" s="158"/>
      <c r="AB615" s="158"/>
      <c r="AC615" s="158"/>
      <c r="AD615" s="158"/>
      <c r="AE615" s="158"/>
      <c r="AF615" s="158"/>
      <c r="AG615" s="158"/>
      <c r="AH615" s="158"/>
      <c r="AI615" s="158"/>
      <c r="AJ615" s="158"/>
      <c r="AK615" s="158"/>
      <c r="AL615" s="158"/>
      <c r="AM615" s="158"/>
      <c r="AN615" s="158"/>
      <c r="AO615" s="158"/>
      <c r="AP615" s="158"/>
      <c r="AQ615" s="158"/>
      <c r="AR615" s="158"/>
      <c r="AS615" s="158"/>
      <c r="AT615" s="158"/>
      <c r="AU615" s="158"/>
      <c r="AV615" s="158"/>
      <c r="AW615" s="158"/>
      <c r="AX615" s="158"/>
      <c r="AY615" s="158"/>
      <c r="AZ615" s="158"/>
      <c r="BA615" s="158"/>
      <c r="BB615" s="158"/>
      <c r="BC615" s="158"/>
      <c r="BD615" s="158"/>
      <c r="BE615" s="158"/>
      <c r="BF615" s="158"/>
      <c r="BG615" s="158"/>
      <c r="BH615" s="158"/>
      <c r="BI615" s="158"/>
      <c r="BJ615" s="158"/>
      <c r="BK615" s="158"/>
      <c r="BL615" s="158"/>
      <c r="BM615" s="158"/>
      <c r="BN615" s="158"/>
      <c r="BO615" s="158"/>
      <c r="BP615" s="158"/>
      <c r="BQ615" s="158"/>
      <c r="BR615" s="158"/>
      <c r="BS615" s="158"/>
      <c r="BT615" s="158"/>
      <c r="BU615" s="158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</row>
    <row r="616" ht="12.75" customHeight="1">
      <c r="A616" s="1"/>
      <c r="B616" s="1"/>
      <c r="C616" s="158"/>
      <c r="D616" s="158"/>
      <c r="E616" s="158"/>
      <c r="F616" s="158"/>
      <c r="G616" s="158"/>
      <c r="H616" s="158"/>
      <c r="I616" s="158"/>
      <c r="J616" s="158"/>
      <c r="K616" s="158"/>
      <c r="L616" s="158"/>
      <c r="M616" s="158"/>
      <c r="N616" s="158"/>
      <c r="O616" s="158"/>
      <c r="P616" s="158"/>
      <c r="Q616" s="158"/>
      <c r="R616" s="158"/>
      <c r="S616" s="158"/>
      <c r="T616" s="158"/>
      <c r="U616" s="158"/>
      <c r="V616" s="158"/>
      <c r="W616" s="158"/>
      <c r="X616" s="158"/>
      <c r="Y616" s="158"/>
      <c r="Z616" s="158"/>
      <c r="AA616" s="158"/>
      <c r="AB616" s="158"/>
      <c r="AC616" s="158"/>
      <c r="AD616" s="158"/>
      <c r="AE616" s="158"/>
      <c r="AF616" s="158"/>
      <c r="AG616" s="158"/>
      <c r="AH616" s="158"/>
      <c r="AI616" s="158"/>
      <c r="AJ616" s="158"/>
      <c r="AK616" s="158"/>
      <c r="AL616" s="158"/>
      <c r="AM616" s="158"/>
      <c r="AN616" s="158"/>
      <c r="AO616" s="158"/>
      <c r="AP616" s="158"/>
      <c r="AQ616" s="158"/>
      <c r="AR616" s="158"/>
      <c r="AS616" s="158"/>
      <c r="AT616" s="158"/>
      <c r="AU616" s="158"/>
      <c r="AV616" s="158"/>
      <c r="AW616" s="158"/>
      <c r="AX616" s="158"/>
      <c r="AY616" s="158"/>
      <c r="AZ616" s="158"/>
      <c r="BA616" s="158"/>
      <c r="BB616" s="158"/>
      <c r="BC616" s="158"/>
      <c r="BD616" s="158"/>
      <c r="BE616" s="158"/>
      <c r="BF616" s="158"/>
      <c r="BG616" s="158"/>
      <c r="BH616" s="158"/>
      <c r="BI616" s="158"/>
      <c r="BJ616" s="158"/>
      <c r="BK616" s="158"/>
      <c r="BL616" s="158"/>
      <c r="BM616" s="158"/>
      <c r="BN616" s="158"/>
      <c r="BO616" s="158"/>
      <c r="BP616" s="158"/>
      <c r="BQ616" s="158"/>
      <c r="BR616" s="158"/>
      <c r="BS616" s="158"/>
      <c r="BT616" s="158"/>
      <c r="BU616" s="158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</row>
    <row r="617" ht="12.75" customHeight="1">
      <c r="A617" s="1"/>
      <c r="B617" s="1"/>
      <c r="C617" s="158"/>
      <c r="D617" s="158"/>
      <c r="E617" s="158"/>
      <c r="F617" s="158"/>
      <c r="G617" s="158"/>
      <c r="H617" s="158"/>
      <c r="I617" s="158"/>
      <c r="J617" s="158"/>
      <c r="K617" s="158"/>
      <c r="L617" s="158"/>
      <c r="M617" s="158"/>
      <c r="N617" s="158"/>
      <c r="O617" s="158"/>
      <c r="P617" s="158"/>
      <c r="Q617" s="158"/>
      <c r="R617" s="158"/>
      <c r="S617" s="158"/>
      <c r="T617" s="158"/>
      <c r="U617" s="158"/>
      <c r="V617" s="158"/>
      <c r="W617" s="158"/>
      <c r="X617" s="158"/>
      <c r="Y617" s="158"/>
      <c r="Z617" s="158"/>
      <c r="AA617" s="158"/>
      <c r="AB617" s="158"/>
      <c r="AC617" s="158"/>
      <c r="AD617" s="158"/>
      <c r="AE617" s="158"/>
      <c r="AF617" s="158"/>
      <c r="AG617" s="158"/>
      <c r="AH617" s="158"/>
      <c r="AI617" s="158"/>
      <c r="AJ617" s="158"/>
      <c r="AK617" s="158"/>
      <c r="AL617" s="158"/>
      <c r="AM617" s="158"/>
      <c r="AN617" s="158"/>
      <c r="AO617" s="158"/>
      <c r="AP617" s="158"/>
      <c r="AQ617" s="158"/>
      <c r="AR617" s="158"/>
      <c r="AS617" s="158"/>
      <c r="AT617" s="158"/>
      <c r="AU617" s="158"/>
      <c r="AV617" s="158"/>
      <c r="AW617" s="158"/>
      <c r="AX617" s="158"/>
      <c r="AY617" s="158"/>
      <c r="AZ617" s="158"/>
      <c r="BA617" s="158"/>
      <c r="BB617" s="158"/>
      <c r="BC617" s="158"/>
      <c r="BD617" s="158"/>
      <c r="BE617" s="158"/>
      <c r="BF617" s="158"/>
      <c r="BG617" s="158"/>
      <c r="BH617" s="158"/>
      <c r="BI617" s="158"/>
      <c r="BJ617" s="158"/>
      <c r="BK617" s="158"/>
      <c r="BL617" s="158"/>
      <c r="BM617" s="158"/>
      <c r="BN617" s="158"/>
      <c r="BO617" s="158"/>
      <c r="BP617" s="158"/>
      <c r="BQ617" s="158"/>
      <c r="BR617" s="158"/>
      <c r="BS617" s="158"/>
      <c r="BT617" s="158"/>
      <c r="BU617" s="158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</row>
    <row r="618" ht="12.75" customHeight="1">
      <c r="A618" s="1"/>
      <c r="B618" s="1"/>
      <c r="C618" s="158"/>
      <c r="D618" s="158"/>
      <c r="E618" s="158"/>
      <c r="F618" s="158"/>
      <c r="G618" s="158"/>
      <c r="H618" s="158"/>
      <c r="I618" s="158"/>
      <c r="J618" s="158"/>
      <c r="K618" s="158"/>
      <c r="L618" s="158"/>
      <c r="M618" s="158"/>
      <c r="N618" s="158"/>
      <c r="O618" s="158"/>
      <c r="P618" s="158"/>
      <c r="Q618" s="158"/>
      <c r="R618" s="158"/>
      <c r="S618" s="158"/>
      <c r="T618" s="158"/>
      <c r="U618" s="158"/>
      <c r="V618" s="158"/>
      <c r="W618" s="158"/>
      <c r="X618" s="158"/>
      <c r="Y618" s="158"/>
      <c r="Z618" s="158"/>
      <c r="AA618" s="158"/>
      <c r="AB618" s="158"/>
      <c r="AC618" s="158"/>
      <c r="AD618" s="158"/>
      <c r="AE618" s="158"/>
      <c r="AF618" s="158"/>
      <c r="AG618" s="158"/>
      <c r="AH618" s="158"/>
      <c r="AI618" s="158"/>
      <c r="AJ618" s="158"/>
      <c r="AK618" s="158"/>
      <c r="AL618" s="158"/>
      <c r="AM618" s="158"/>
      <c r="AN618" s="158"/>
      <c r="AO618" s="158"/>
      <c r="AP618" s="158"/>
      <c r="AQ618" s="158"/>
      <c r="AR618" s="158"/>
      <c r="AS618" s="158"/>
      <c r="AT618" s="158"/>
      <c r="AU618" s="158"/>
      <c r="AV618" s="158"/>
      <c r="AW618" s="158"/>
      <c r="AX618" s="158"/>
      <c r="AY618" s="158"/>
      <c r="AZ618" s="158"/>
      <c r="BA618" s="158"/>
      <c r="BB618" s="158"/>
      <c r="BC618" s="158"/>
      <c r="BD618" s="158"/>
      <c r="BE618" s="158"/>
      <c r="BF618" s="158"/>
      <c r="BG618" s="158"/>
      <c r="BH618" s="158"/>
      <c r="BI618" s="158"/>
      <c r="BJ618" s="158"/>
      <c r="BK618" s="158"/>
      <c r="BL618" s="158"/>
      <c r="BM618" s="158"/>
      <c r="BN618" s="158"/>
      <c r="BO618" s="158"/>
      <c r="BP618" s="158"/>
      <c r="BQ618" s="158"/>
      <c r="BR618" s="158"/>
      <c r="BS618" s="158"/>
      <c r="BT618" s="158"/>
      <c r="BU618" s="158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</row>
    <row r="619" ht="12.75" customHeight="1">
      <c r="A619" s="1"/>
      <c r="B619" s="1"/>
      <c r="C619" s="158"/>
      <c r="D619" s="158"/>
      <c r="E619" s="158"/>
      <c r="F619" s="158"/>
      <c r="G619" s="158"/>
      <c r="H619" s="158"/>
      <c r="I619" s="158"/>
      <c r="J619" s="158"/>
      <c r="K619" s="158"/>
      <c r="L619" s="158"/>
      <c r="M619" s="158"/>
      <c r="N619" s="158"/>
      <c r="O619" s="158"/>
      <c r="P619" s="158"/>
      <c r="Q619" s="158"/>
      <c r="R619" s="158"/>
      <c r="S619" s="158"/>
      <c r="T619" s="158"/>
      <c r="U619" s="158"/>
      <c r="V619" s="158"/>
      <c r="W619" s="158"/>
      <c r="X619" s="158"/>
      <c r="Y619" s="158"/>
      <c r="Z619" s="158"/>
      <c r="AA619" s="158"/>
      <c r="AB619" s="158"/>
      <c r="AC619" s="158"/>
      <c r="AD619" s="158"/>
      <c r="AE619" s="158"/>
      <c r="AF619" s="158"/>
      <c r="AG619" s="158"/>
      <c r="AH619" s="158"/>
      <c r="AI619" s="158"/>
      <c r="AJ619" s="158"/>
      <c r="AK619" s="158"/>
      <c r="AL619" s="158"/>
      <c r="AM619" s="158"/>
      <c r="AN619" s="158"/>
      <c r="AO619" s="158"/>
      <c r="AP619" s="158"/>
      <c r="AQ619" s="158"/>
      <c r="AR619" s="158"/>
      <c r="AS619" s="158"/>
      <c r="AT619" s="158"/>
      <c r="AU619" s="158"/>
      <c r="AV619" s="158"/>
      <c r="AW619" s="158"/>
      <c r="AX619" s="158"/>
      <c r="AY619" s="158"/>
      <c r="AZ619" s="158"/>
      <c r="BA619" s="158"/>
      <c r="BB619" s="158"/>
      <c r="BC619" s="158"/>
      <c r="BD619" s="158"/>
      <c r="BE619" s="158"/>
      <c r="BF619" s="158"/>
      <c r="BG619" s="158"/>
      <c r="BH619" s="158"/>
      <c r="BI619" s="158"/>
      <c r="BJ619" s="158"/>
      <c r="BK619" s="158"/>
      <c r="BL619" s="158"/>
      <c r="BM619" s="158"/>
      <c r="BN619" s="158"/>
      <c r="BO619" s="158"/>
      <c r="BP619" s="158"/>
      <c r="BQ619" s="158"/>
      <c r="BR619" s="158"/>
      <c r="BS619" s="158"/>
      <c r="BT619" s="158"/>
      <c r="BU619" s="158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</row>
    <row r="620" ht="12.75" customHeight="1">
      <c r="A620" s="1"/>
      <c r="B620" s="1"/>
      <c r="C620" s="158"/>
      <c r="D620" s="158"/>
      <c r="E620" s="158"/>
      <c r="F620" s="158"/>
      <c r="G620" s="158"/>
      <c r="H620" s="158"/>
      <c r="I620" s="158"/>
      <c r="J620" s="158"/>
      <c r="K620" s="158"/>
      <c r="L620" s="158"/>
      <c r="M620" s="158"/>
      <c r="N620" s="158"/>
      <c r="O620" s="158"/>
      <c r="P620" s="158"/>
      <c r="Q620" s="158"/>
      <c r="R620" s="158"/>
      <c r="S620" s="158"/>
      <c r="T620" s="158"/>
      <c r="U620" s="158"/>
      <c r="V620" s="158"/>
      <c r="W620" s="158"/>
      <c r="X620" s="158"/>
      <c r="Y620" s="158"/>
      <c r="Z620" s="158"/>
      <c r="AA620" s="158"/>
      <c r="AB620" s="158"/>
      <c r="AC620" s="158"/>
      <c r="AD620" s="158"/>
      <c r="AE620" s="158"/>
      <c r="AF620" s="158"/>
      <c r="AG620" s="158"/>
      <c r="AH620" s="158"/>
      <c r="AI620" s="158"/>
      <c r="AJ620" s="158"/>
      <c r="AK620" s="158"/>
      <c r="AL620" s="158"/>
      <c r="AM620" s="158"/>
      <c r="AN620" s="158"/>
      <c r="AO620" s="158"/>
      <c r="AP620" s="158"/>
      <c r="AQ620" s="158"/>
      <c r="AR620" s="158"/>
      <c r="AS620" s="158"/>
      <c r="AT620" s="158"/>
      <c r="AU620" s="158"/>
      <c r="AV620" s="158"/>
      <c r="AW620" s="158"/>
      <c r="AX620" s="158"/>
      <c r="AY620" s="158"/>
      <c r="AZ620" s="158"/>
      <c r="BA620" s="158"/>
      <c r="BB620" s="158"/>
      <c r="BC620" s="158"/>
      <c r="BD620" s="158"/>
      <c r="BE620" s="158"/>
      <c r="BF620" s="158"/>
      <c r="BG620" s="158"/>
      <c r="BH620" s="158"/>
      <c r="BI620" s="158"/>
      <c r="BJ620" s="158"/>
      <c r="BK620" s="158"/>
      <c r="BL620" s="158"/>
      <c r="BM620" s="158"/>
      <c r="BN620" s="158"/>
      <c r="BO620" s="158"/>
      <c r="BP620" s="158"/>
      <c r="BQ620" s="158"/>
      <c r="BR620" s="158"/>
      <c r="BS620" s="158"/>
      <c r="BT620" s="158"/>
      <c r="BU620" s="158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</row>
    <row r="621" ht="12.75" customHeight="1">
      <c r="A621" s="1"/>
      <c r="B621" s="1"/>
      <c r="C621" s="158"/>
      <c r="D621" s="158"/>
      <c r="E621" s="158"/>
      <c r="F621" s="158"/>
      <c r="G621" s="158"/>
      <c r="H621" s="158"/>
      <c r="I621" s="158"/>
      <c r="J621" s="158"/>
      <c r="K621" s="158"/>
      <c r="L621" s="158"/>
      <c r="M621" s="158"/>
      <c r="N621" s="158"/>
      <c r="O621" s="158"/>
      <c r="P621" s="158"/>
      <c r="Q621" s="158"/>
      <c r="R621" s="158"/>
      <c r="S621" s="158"/>
      <c r="T621" s="158"/>
      <c r="U621" s="158"/>
      <c r="V621" s="158"/>
      <c r="W621" s="158"/>
      <c r="X621" s="158"/>
      <c r="Y621" s="158"/>
      <c r="Z621" s="158"/>
      <c r="AA621" s="158"/>
      <c r="AB621" s="158"/>
      <c r="AC621" s="158"/>
      <c r="AD621" s="158"/>
      <c r="AE621" s="158"/>
      <c r="AF621" s="158"/>
      <c r="AG621" s="158"/>
      <c r="AH621" s="158"/>
      <c r="AI621" s="158"/>
      <c r="AJ621" s="158"/>
      <c r="AK621" s="158"/>
      <c r="AL621" s="158"/>
      <c r="AM621" s="158"/>
      <c r="AN621" s="158"/>
      <c r="AO621" s="158"/>
      <c r="AP621" s="158"/>
      <c r="AQ621" s="158"/>
      <c r="AR621" s="158"/>
      <c r="AS621" s="158"/>
      <c r="AT621" s="158"/>
      <c r="AU621" s="158"/>
      <c r="AV621" s="158"/>
      <c r="AW621" s="158"/>
      <c r="AX621" s="158"/>
      <c r="AY621" s="158"/>
      <c r="AZ621" s="158"/>
      <c r="BA621" s="158"/>
      <c r="BB621" s="158"/>
      <c r="BC621" s="158"/>
      <c r="BD621" s="158"/>
      <c r="BE621" s="158"/>
      <c r="BF621" s="158"/>
      <c r="BG621" s="158"/>
      <c r="BH621" s="158"/>
      <c r="BI621" s="158"/>
      <c r="BJ621" s="158"/>
      <c r="BK621" s="158"/>
      <c r="BL621" s="158"/>
      <c r="BM621" s="158"/>
      <c r="BN621" s="158"/>
      <c r="BO621" s="158"/>
      <c r="BP621" s="158"/>
      <c r="BQ621" s="158"/>
      <c r="BR621" s="158"/>
      <c r="BS621" s="158"/>
      <c r="BT621" s="158"/>
      <c r="BU621" s="158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</row>
    <row r="622" ht="12.75" customHeight="1">
      <c r="A622" s="1"/>
      <c r="B622" s="1"/>
      <c r="C622" s="158"/>
      <c r="D622" s="158"/>
      <c r="E622" s="158"/>
      <c r="F622" s="158"/>
      <c r="G622" s="158"/>
      <c r="H622" s="158"/>
      <c r="I622" s="158"/>
      <c r="J622" s="158"/>
      <c r="K622" s="158"/>
      <c r="L622" s="158"/>
      <c r="M622" s="158"/>
      <c r="N622" s="158"/>
      <c r="O622" s="158"/>
      <c r="P622" s="158"/>
      <c r="Q622" s="158"/>
      <c r="R622" s="158"/>
      <c r="S622" s="158"/>
      <c r="T622" s="158"/>
      <c r="U622" s="158"/>
      <c r="V622" s="158"/>
      <c r="W622" s="158"/>
      <c r="X622" s="158"/>
      <c r="Y622" s="158"/>
      <c r="Z622" s="158"/>
      <c r="AA622" s="158"/>
      <c r="AB622" s="158"/>
      <c r="AC622" s="158"/>
      <c r="AD622" s="158"/>
      <c r="AE622" s="158"/>
      <c r="AF622" s="158"/>
      <c r="AG622" s="158"/>
      <c r="AH622" s="158"/>
      <c r="AI622" s="158"/>
      <c r="AJ622" s="158"/>
      <c r="AK622" s="158"/>
      <c r="AL622" s="158"/>
      <c r="AM622" s="158"/>
      <c r="AN622" s="158"/>
      <c r="AO622" s="158"/>
      <c r="AP622" s="158"/>
      <c r="AQ622" s="158"/>
      <c r="AR622" s="158"/>
      <c r="AS622" s="158"/>
      <c r="AT622" s="158"/>
      <c r="AU622" s="158"/>
      <c r="AV622" s="158"/>
      <c r="AW622" s="158"/>
      <c r="AX622" s="158"/>
      <c r="AY622" s="158"/>
      <c r="AZ622" s="158"/>
      <c r="BA622" s="158"/>
      <c r="BB622" s="158"/>
      <c r="BC622" s="158"/>
      <c r="BD622" s="158"/>
      <c r="BE622" s="158"/>
      <c r="BF622" s="158"/>
      <c r="BG622" s="158"/>
      <c r="BH622" s="158"/>
      <c r="BI622" s="158"/>
      <c r="BJ622" s="158"/>
      <c r="BK622" s="158"/>
      <c r="BL622" s="158"/>
      <c r="BM622" s="158"/>
      <c r="BN622" s="158"/>
      <c r="BO622" s="158"/>
      <c r="BP622" s="158"/>
      <c r="BQ622" s="158"/>
      <c r="BR622" s="158"/>
      <c r="BS622" s="158"/>
      <c r="BT622" s="158"/>
      <c r="BU622" s="158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</row>
    <row r="623" ht="12.75" customHeight="1">
      <c r="A623" s="1"/>
      <c r="B623" s="1"/>
      <c r="C623" s="158"/>
      <c r="D623" s="158"/>
      <c r="E623" s="158"/>
      <c r="F623" s="158"/>
      <c r="G623" s="158"/>
      <c r="H623" s="158"/>
      <c r="I623" s="158"/>
      <c r="J623" s="158"/>
      <c r="K623" s="158"/>
      <c r="L623" s="158"/>
      <c r="M623" s="158"/>
      <c r="N623" s="158"/>
      <c r="O623" s="158"/>
      <c r="P623" s="158"/>
      <c r="Q623" s="158"/>
      <c r="R623" s="158"/>
      <c r="S623" s="158"/>
      <c r="T623" s="158"/>
      <c r="U623" s="158"/>
      <c r="V623" s="158"/>
      <c r="W623" s="158"/>
      <c r="X623" s="158"/>
      <c r="Y623" s="158"/>
      <c r="Z623" s="158"/>
      <c r="AA623" s="158"/>
      <c r="AB623" s="158"/>
      <c r="AC623" s="158"/>
      <c r="AD623" s="158"/>
      <c r="AE623" s="158"/>
      <c r="AF623" s="158"/>
      <c r="AG623" s="158"/>
      <c r="AH623" s="158"/>
      <c r="AI623" s="158"/>
      <c r="AJ623" s="158"/>
      <c r="AK623" s="158"/>
      <c r="AL623" s="158"/>
      <c r="AM623" s="158"/>
      <c r="AN623" s="158"/>
      <c r="AO623" s="158"/>
      <c r="AP623" s="158"/>
      <c r="AQ623" s="158"/>
      <c r="AR623" s="158"/>
      <c r="AS623" s="158"/>
      <c r="AT623" s="158"/>
      <c r="AU623" s="158"/>
      <c r="AV623" s="158"/>
      <c r="AW623" s="158"/>
      <c r="AX623" s="158"/>
      <c r="AY623" s="158"/>
      <c r="AZ623" s="158"/>
      <c r="BA623" s="158"/>
      <c r="BB623" s="158"/>
      <c r="BC623" s="158"/>
      <c r="BD623" s="158"/>
      <c r="BE623" s="158"/>
      <c r="BF623" s="158"/>
      <c r="BG623" s="158"/>
      <c r="BH623" s="158"/>
      <c r="BI623" s="158"/>
      <c r="BJ623" s="158"/>
      <c r="BK623" s="158"/>
      <c r="BL623" s="158"/>
      <c r="BM623" s="158"/>
      <c r="BN623" s="158"/>
      <c r="BO623" s="158"/>
      <c r="BP623" s="158"/>
      <c r="BQ623" s="158"/>
      <c r="BR623" s="158"/>
      <c r="BS623" s="158"/>
      <c r="BT623" s="158"/>
      <c r="BU623" s="158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</row>
    <row r="624" ht="12.75" customHeight="1">
      <c r="A624" s="1"/>
      <c r="B624" s="1"/>
      <c r="C624" s="158"/>
      <c r="D624" s="158"/>
      <c r="E624" s="158"/>
      <c r="F624" s="158"/>
      <c r="G624" s="158"/>
      <c r="H624" s="158"/>
      <c r="I624" s="158"/>
      <c r="J624" s="158"/>
      <c r="K624" s="158"/>
      <c r="L624" s="158"/>
      <c r="M624" s="158"/>
      <c r="N624" s="158"/>
      <c r="O624" s="158"/>
      <c r="P624" s="158"/>
      <c r="Q624" s="158"/>
      <c r="R624" s="158"/>
      <c r="S624" s="158"/>
      <c r="T624" s="158"/>
      <c r="U624" s="158"/>
      <c r="V624" s="158"/>
      <c r="W624" s="158"/>
      <c r="X624" s="158"/>
      <c r="Y624" s="158"/>
      <c r="Z624" s="158"/>
      <c r="AA624" s="158"/>
      <c r="AB624" s="158"/>
      <c r="AC624" s="158"/>
      <c r="AD624" s="158"/>
      <c r="AE624" s="158"/>
      <c r="AF624" s="158"/>
      <c r="AG624" s="158"/>
      <c r="AH624" s="158"/>
      <c r="AI624" s="158"/>
      <c r="AJ624" s="158"/>
      <c r="AK624" s="158"/>
      <c r="AL624" s="158"/>
      <c r="AM624" s="158"/>
      <c r="AN624" s="158"/>
      <c r="AO624" s="158"/>
      <c r="AP624" s="158"/>
      <c r="AQ624" s="158"/>
      <c r="AR624" s="158"/>
      <c r="AS624" s="158"/>
      <c r="AT624" s="158"/>
      <c r="AU624" s="158"/>
      <c r="AV624" s="158"/>
      <c r="AW624" s="158"/>
      <c r="AX624" s="158"/>
      <c r="AY624" s="158"/>
      <c r="AZ624" s="158"/>
      <c r="BA624" s="158"/>
      <c r="BB624" s="158"/>
      <c r="BC624" s="158"/>
      <c r="BD624" s="158"/>
      <c r="BE624" s="158"/>
      <c r="BF624" s="158"/>
      <c r="BG624" s="158"/>
      <c r="BH624" s="158"/>
      <c r="BI624" s="158"/>
      <c r="BJ624" s="158"/>
      <c r="BK624" s="158"/>
      <c r="BL624" s="158"/>
      <c r="BM624" s="158"/>
      <c r="BN624" s="158"/>
      <c r="BO624" s="158"/>
      <c r="BP624" s="158"/>
      <c r="BQ624" s="158"/>
      <c r="BR624" s="158"/>
      <c r="BS624" s="158"/>
      <c r="BT624" s="158"/>
      <c r="BU624" s="158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</row>
    <row r="625" ht="12.75" customHeight="1">
      <c r="A625" s="1"/>
      <c r="B625" s="1"/>
      <c r="C625" s="158"/>
      <c r="D625" s="158"/>
      <c r="E625" s="158"/>
      <c r="F625" s="158"/>
      <c r="G625" s="158"/>
      <c r="H625" s="158"/>
      <c r="I625" s="158"/>
      <c r="J625" s="158"/>
      <c r="K625" s="158"/>
      <c r="L625" s="158"/>
      <c r="M625" s="158"/>
      <c r="N625" s="158"/>
      <c r="O625" s="158"/>
      <c r="P625" s="158"/>
      <c r="Q625" s="158"/>
      <c r="R625" s="158"/>
      <c r="S625" s="158"/>
      <c r="T625" s="158"/>
      <c r="U625" s="158"/>
      <c r="V625" s="158"/>
      <c r="W625" s="158"/>
      <c r="X625" s="158"/>
      <c r="Y625" s="158"/>
      <c r="Z625" s="158"/>
      <c r="AA625" s="158"/>
      <c r="AB625" s="158"/>
      <c r="AC625" s="158"/>
      <c r="AD625" s="158"/>
      <c r="AE625" s="158"/>
      <c r="AF625" s="158"/>
      <c r="AG625" s="158"/>
      <c r="AH625" s="158"/>
      <c r="AI625" s="158"/>
      <c r="AJ625" s="158"/>
      <c r="AK625" s="158"/>
      <c r="AL625" s="158"/>
      <c r="AM625" s="158"/>
      <c r="AN625" s="158"/>
      <c r="AO625" s="158"/>
      <c r="AP625" s="158"/>
      <c r="AQ625" s="158"/>
      <c r="AR625" s="158"/>
      <c r="AS625" s="158"/>
      <c r="AT625" s="158"/>
      <c r="AU625" s="158"/>
      <c r="AV625" s="158"/>
      <c r="AW625" s="158"/>
      <c r="AX625" s="158"/>
      <c r="AY625" s="158"/>
      <c r="AZ625" s="158"/>
      <c r="BA625" s="158"/>
      <c r="BB625" s="158"/>
      <c r="BC625" s="158"/>
      <c r="BD625" s="158"/>
      <c r="BE625" s="158"/>
      <c r="BF625" s="158"/>
      <c r="BG625" s="158"/>
      <c r="BH625" s="158"/>
      <c r="BI625" s="158"/>
      <c r="BJ625" s="158"/>
      <c r="BK625" s="158"/>
      <c r="BL625" s="158"/>
      <c r="BM625" s="158"/>
      <c r="BN625" s="158"/>
      <c r="BO625" s="158"/>
      <c r="BP625" s="158"/>
      <c r="BQ625" s="158"/>
      <c r="BR625" s="158"/>
      <c r="BS625" s="158"/>
      <c r="BT625" s="158"/>
      <c r="BU625" s="158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</row>
    <row r="626" ht="12.75" customHeight="1">
      <c r="A626" s="1"/>
      <c r="B626" s="1"/>
      <c r="C626" s="158"/>
      <c r="D626" s="158"/>
      <c r="E626" s="158"/>
      <c r="F626" s="158"/>
      <c r="G626" s="158"/>
      <c r="H626" s="158"/>
      <c r="I626" s="158"/>
      <c r="J626" s="158"/>
      <c r="K626" s="158"/>
      <c r="L626" s="158"/>
      <c r="M626" s="158"/>
      <c r="N626" s="158"/>
      <c r="O626" s="158"/>
      <c r="P626" s="158"/>
      <c r="Q626" s="158"/>
      <c r="R626" s="158"/>
      <c r="S626" s="158"/>
      <c r="T626" s="158"/>
      <c r="U626" s="158"/>
      <c r="V626" s="158"/>
      <c r="W626" s="158"/>
      <c r="X626" s="158"/>
      <c r="Y626" s="158"/>
      <c r="Z626" s="158"/>
      <c r="AA626" s="158"/>
      <c r="AB626" s="158"/>
      <c r="AC626" s="158"/>
      <c r="AD626" s="158"/>
      <c r="AE626" s="158"/>
      <c r="AF626" s="158"/>
      <c r="AG626" s="158"/>
      <c r="AH626" s="158"/>
      <c r="AI626" s="158"/>
      <c r="AJ626" s="158"/>
      <c r="AK626" s="158"/>
      <c r="AL626" s="158"/>
      <c r="AM626" s="158"/>
      <c r="AN626" s="158"/>
      <c r="AO626" s="158"/>
      <c r="AP626" s="158"/>
      <c r="AQ626" s="158"/>
      <c r="AR626" s="158"/>
      <c r="AS626" s="158"/>
      <c r="AT626" s="158"/>
      <c r="AU626" s="158"/>
      <c r="AV626" s="158"/>
      <c r="AW626" s="158"/>
      <c r="AX626" s="158"/>
      <c r="AY626" s="158"/>
      <c r="AZ626" s="158"/>
      <c r="BA626" s="158"/>
      <c r="BB626" s="158"/>
      <c r="BC626" s="158"/>
      <c r="BD626" s="158"/>
      <c r="BE626" s="158"/>
      <c r="BF626" s="158"/>
      <c r="BG626" s="158"/>
      <c r="BH626" s="158"/>
      <c r="BI626" s="158"/>
      <c r="BJ626" s="158"/>
      <c r="BK626" s="158"/>
      <c r="BL626" s="158"/>
      <c r="BM626" s="158"/>
      <c r="BN626" s="158"/>
      <c r="BO626" s="158"/>
      <c r="BP626" s="158"/>
      <c r="BQ626" s="158"/>
      <c r="BR626" s="158"/>
      <c r="BS626" s="158"/>
      <c r="BT626" s="158"/>
      <c r="BU626" s="158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</row>
    <row r="627" ht="12.75" customHeight="1">
      <c r="A627" s="1"/>
      <c r="B627" s="1"/>
      <c r="C627" s="158"/>
      <c r="D627" s="158"/>
      <c r="E627" s="158"/>
      <c r="F627" s="158"/>
      <c r="G627" s="158"/>
      <c r="H627" s="158"/>
      <c r="I627" s="158"/>
      <c r="J627" s="158"/>
      <c r="K627" s="158"/>
      <c r="L627" s="158"/>
      <c r="M627" s="158"/>
      <c r="N627" s="158"/>
      <c r="O627" s="158"/>
      <c r="P627" s="158"/>
      <c r="Q627" s="158"/>
      <c r="R627" s="158"/>
      <c r="S627" s="158"/>
      <c r="T627" s="158"/>
      <c r="U627" s="158"/>
      <c r="V627" s="158"/>
      <c r="W627" s="158"/>
      <c r="X627" s="158"/>
      <c r="Y627" s="158"/>
      <c r="Z627" s="158"/>
      <c r="AA627" s="158"/>
      <c r="AB627" s="158"/>
      <c r="AC627" s="158"/>
      <c r="AD627" s="158"/>
      <c r="AE627" s="158"/>
      <c r="AF627" s="158"/>
      <c r="AG627" s="158"/>
      <c r="AH627" s="158"/>
      <c r="AI627" s="158"/>
      <c r="AJ627" s="158"/>
      <c r="AK627" s="158"/>
      <c r="AL627" s="158"/>
      <c r="AM627" s="158"/>
      <c r="AN627" s="158"/>
      <c r="AO627" s="158"/>
      <c r="AP627" s="158"/>
      <c r="AQ627" s="158"/>
      <c r="AR627" s="158"/>
      <c r="AS627" s="158"/>
      <c r="AT627" s="158"/>
      <c r="AU627" s="158"/>
      <c r="AV627" s="158"/>
      <c r="AW627" s="158"/>
      <c r="AX627" s="158"/>
      <c r="AY627" s="158"/>
      <c r="AZ627" s="158"/>
      <c r="BA627" s="158"/>
      <c r="BB627" s="158"/>
      <c r="BC627" s="158"/>
      <c r="BD627" s="158"/>
      <c r="BE627" s="158"/>
      <c r="BF627" s="158"/>
      <c r="BG627" s="158"/>
      <c r="BH627" s="158"/>
      <c r="BI627" s="158"/>
      <c r="BJ627" s="158"/>
      <c r="BK627" s="158"/>
      <c r="BL627" s="158"/>
      <c r="BM627" s="158"/>
      <c r="BN627" s="158"/>
      <c r="BO627" s="158"/>
      <c r="BP627" s="158"/>
      <c r="BQ627" s="158"/>
      <c r="BR627" s="158"/>
      <c r="BS627" s="158"/>
      <c r="BT627" s="158"/>
      <c r="BU627" s="158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</row>
    <row r="628" ht="12.75" customHeight="1">
      <c r="A628" s="1"/>
      <c r="B628" s="1"/>
      <c r="C628" s="158"/>
      <c r="D628" s="158"/>
      <c r="E628" s="158"/>
      <c r="F628" s="158"/>
      <c r="G628" s="158"/>
      <c r="H628" s="158"/>
      <c r="I628" s="158"/>
      <c r="J628" s="158"/>
      <c r="K628" s="158"/>
      <c r="L628" s="158"/>
      <c r="M628" s="158"/>
      <c r="N628" s="158"/>
      <c r="O628" s="158"/>
      <c r="P628" s="158"/>
      <c r="Q628" s="158"/>
      <c r="R628" s="158"/>
      <c r="S628" s="158"/>
      <c r="T628" s="158"/>
      <c r="U628" s="158"/>
      <c r="V628" s="158"/>
      <c r="W628" s="158"/>
      <c r="X628" s="158"/>
      <c r="Y628" s="158"/>
      <c r="Z628" s="158"/>
      <c r="AA628" s="158"/>
      <c r="AB628" s="158"/>
      <c r="AC628" s="158"/>
      <c r="AD628" s="158"/>
      <c r="AE628" s="158"/>
      <c r="AF628" s="158"/>
      <c r="AG628" s="158"/>
      <c r="AH628" s="158"/>
      <c r="AI628" s="158"/>
      <c r="AJ628" s="158"/>
      <c r="AK628" s="158"/>
      <c r="AL628" s="158"/>
      <c r="AM628" s="158"/>
      <c r="AN628" s="158"/>
      <c r="AO628" s="158"/>
      <c r="AP628" s="158"/>
      <c r="AQ628" s="158"/>
      <c r="AR628" s="158"/>
      <c r="AS628" s="158"/>
      <c r="AT628" s="158"/>
      <c r="AU628" s="158"/>
      <c r="AV628" s="158"/>
      <c r="AW628" s="158"/>
      <c r="AX628" s="158"/>
      <c r="AY628" s="158"/>
      <c r="AZ628" s="158"/>
      <c r="BA628" s="158"/>
      <c r="BB628" s="158"/>
      <c r="BC628" s="158"/>
      <c r="BD628" s="158"/>
      <c r="BE628" s="158"/>
      <c r="BF628" s="158"/>
      <c r="BG628" s="158"/>
      <c r="BH628" s="158"/>
      <c r="BI628" s="158"/>
      <c r="BJ628" s="158"/>
      <c r="BK628" s="158"/>
      <c r="BL628" s="158"/>
      <c r="BM628" s="158"/>
      <c r="BN628" s="158"/>
      <c r="BO628" s="158"/>
      <c r="BP628" s="158"/>
      <c r="BQ628" s="158"/>
      <c r="BR628" s="158"/>
      <c r="BS628" s="158"/>
      <c r="BT628" s="158"/>
      <c r="BU628" s="158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</row>
    <row r="629" ht="12.75" customHeight="1">
      <c r="A629" s="1"/>
      <c r="B629" s="1"/>
      <c r="C629" s="158"/>
      <c r="D629" s="158"/>
      <c r="E629" s="158"/>
      <c r="F629" s="158"/>
      <c r="G629" s="158"/>
      <c r="H629" s="158"/>
      <c r="I629" s="158"/>
      <c r="J629" s="158"/>
      <c r="K629" s="158"/>
      <c r="L629" s="158"/>
      <c r="M629" s="158"/>
      <c r="N629" s="158"/>
      <c r="O629" s="158"/>
      <c r="P629" s="158"/>
      <c r="Q629" s="158"/>
      <c r="R629" s="158"/>
      <c r="S629" s="158"/>
      <c r="T629" s="158"/>
      <c r="U629" s="158"/>
      <c r="V629" s="158"/>
      <c r="W629" s="158"/>
      <c r="X629" s="158"/>
      <c r="Y629" s="158"/>
      <c r="Z629" s="158"/>
      <c r="AA629" s="158"/>
      <c r="AB629" s="158"/>
      <c r="AC629" s="158"/>
      <c r="AD629" s="158"/>
      <c r="AE629" s="158"/>
      <c r="AF629" s="158"/>
      <c r="AG629" s="158"/>
      <c r="AH629" s="158"/>
      <c r="AI629" s="158"/>
      <c r="AJ629" s="158"/>
      <c r="AK629" s="158"/>
      <c r="AL629" s="158"/>
      <c r="AM629" s="158"/>
      <c r="AN629" s="158"/>
      <c r="AO629" s="158"/>
      <c r="AP629" s="158"/>
      <c r="AQ629" s="158"/>
      <c r="AR629" s="158"/>
      <c r="AS629" s="158"/>
      <c r="AT629" s="158"/>
      <c r="AU629" s="158"/>
      <c r="AV629" s="158"/>
      <c r="AW629" s="158"/>
      <c r="AX629" s="158"/>
      <c r="AY629" s="158"/>
      <c r="AZ629" s="158"/>
      <c r="BA629" s="158"/>
      <c r="BB629" s="158"/>
      <c r="BC629" s="158"/>
      <c r="BD629" s="158"/>
      <c r="BE629" s="158"/>
      <c r="BF629" s="158"/>
      <c r="BG629" s="158"/>
      <c r="BH629" s="158"/>
      <c r="BI629" s="158"/>
      <c r="BJ629" s="158"/>
      <c r="BK629" s="158"/>
      <c r="BL629" s="158"/>
      <c r="BM629" s="158"/>
      <c r="BN629" s="158"/>
      <c r="BO629" s="158"/>
      <c r="BP629" s="158"/>
      <c r="BQ629" s="158"/>
      <c r="BR629" s="158"/>
      <c r="BS629" s="158"/>
      <c r="BT629" s="158"/>
      <c r="BU629" s="158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</row>
    <row r="630" ht="12.75" customHeight="1">
      <c r="A630" s="1"/>
      <c r="B630" s="1"/>
      <c r="C630" s="158"/>
      <c r="D630" s="158"/>
      <c r="E630" s="158"/>
      <c r="F630" s="158"/>
      <c r="G630" s="158"/>
      <c r="H630" s="158"/>
      <c r="I630" s="158"/>
      <c r="J630" s="158"/>
      <c r="K630" s="158"/>
      <c r="L630" s="158"/>
      <c r="M630" s="158"/>
      <c r="N630" s="158"/>
      <c r="O630" s="158"/>
      <c r="P630" s="158"/>
      <c r="Q630" s="158"/>
      <c r="R630" s="158"/>
      <c r="S630" s="158"/>
      <c r="T630" s="158"/>
      <c r="U630" s="158"/>
      <c r="V630" s="158"/>
      <c r="W630" s="158"/>
      <c r="X630" s="158"/>
      <c r="Y630" s="158"/>
      <c r="Z630" s="158"/>
      <c r="AA630" s="158"/>
      <c r="AB630" s="158"/>
      <c r="AC630" s="158"/>
      <c r="AD630" s="158"/>
      <c r="AE630" s="158"/>
      <c r="AF630" s="158"/>
      <c r="AG630" s="158"/>
      <c r="AH630" s="158"/>
      <c r="AI630" s="158"/>
      <c r="AJ630" s="158"/>
      <c r="AK630" s="158"/>
      <c r="AL630" s="158"/>
      <c r="AM630" s="158"/>
      <c r="AN630" s="158"/>
      <c r="AO630" s="158"/>
      <c r="AP630" s="158"/>
      <c r="AQ630" s="158"/>
      <c r="AR630" s="158"/>
      <c r="AS630" s="158"/>
      <c r="AT630" s="158"/>
      <c r="AU630" s="158"/>
      <c r="AV630" s="158"/>
      <c r="AW630" s="158"/>
      <c r="AX630" s="158"/>
      <c r="AY630" s="158"/>
      <c r="AZ630" s="158"/>
      <c r="BA630" s="158"/>
      <c r="BB630" s="158"/>
      <c r="BC630" s="158"/>
      <c r="BD630" s="158"/>
      <c r="BE630" s="158"/>
      <c r="BF630" s="158"/>
      <c r="BG630" s="158"/>
      <c r="BH630" s="158"/>
      <c r="BI630" s="158"/>
      <c r="BJ630" s="158"/>
      <c r="BK630" s="158"/>
      <c r="BL630" s="158"/>
      <c r="BM630" s="158"/>
      <c r="BN630" s="158"/>
      <c r="BO630" s="158"/>
      <c r="BP630" s="158"/>
      <c r="BQ630" s="158"/>
      <c r="BR630" s="158"/>
      <c r="BS630" s="158"/>
      <c r="BT630" s="158"/>
      <c r="BU630" s="158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</row>
    <row r="631" ht="12.75" customHeight="1">
      <c r="A631" s="1"/>
      <c r="B631" s="1"/>
      <c r="C631" s="158"/>
      <c r="D631" s="158"/>
      <c r="E631" s="158"/>
      <c r="F631" s="158"/>
      <c r="G631" s="158"/>
      <c r="H631" s="158"/>
      <c r="I631" s="158"/>
      <c r="J631" s="158"/>
      <c r="K631" s="158"/>
      <c r="L631" s="158"/>
      <c r="M631" s="158"/>
      <c r="N631" s="158"/>
      <c r="O631" s="158"/>
      <c r="P631" s="158"/>
      <c r="Q631" s="158"/>
      <c r="R631" s="158"/>
      <c r="S631" s="158"/>
      <c r="T631" s="158"/>
      <c r="U631" s="158"/>
      <c r="V631" s="158"/>
      <c r="W631" s="158"/>
      <c r="X631" s="158"/>
      <c r="Y631" s="158"/>
      <c r="Z631" s="158"/>
      <c r="AA631" s="158"/>
      <c r="AB631" s="158"/>
      <c r="AC631" s="158"/>
      <c r="AD631" s="158"/>
      <c r="AE631" s="158"/>
      <c r="AF631" s="158"/>
      <c r="AG631" s="158"/>
      <c r="AH631" s="158"/>
      <c r="AI631" s="158"/>
      <c r="AJ631" s="158"/>
      <c r="AK631" s="158"/>
      <c r="AL631" s="158"/>
      <c r="AM631" s="158"/>
      <c r="AN631" s="158"/>
      <c r="AO631" s="158"/>
      <c r="AP631" s="158"/>
      <c r="AQ631" s="158"/>
      <c r="AR631" s="158"/>
      <c r="AS631" s="158"/>
      <c r="AT631" s="158"/>
      <c r="AU631" s="158"/>
      <c r="AV631" s="158"/>
      <c r="AW631" s="158"/>
      <c r="AX631" s="158"/>
      <c r="AY631" s="158"/>
      <c r="AZ631" s="158"/>
      <c r="BA631" s="158"/>
      <c r="BB631" s="158"/>
      <c r="BC631" s="158"/>
      <c r="BD631" s="158"/>
      <c r="BE631" s="158"/>
      <c r="BF631" s="158"/>
      <c r="BG631" s="158"/>
      <c r="BH631" s="158"/>
      <c r="BI631" s="158"/>
      <c r="BJ631" s="158"/>
      <c r="BK631" s="158"/>
      <c r="BL631" s="158"/>
      <c r="BM631" s="158"/>
      <c r="BN631" s="158"/>
      <c r="BO631" s="158"/>
      <c r="BP631" s="158"/>
      <c r="BQ631" s="158"/>
      <c r="BR631" s="158"/>
      <c r="BS631" s="158"/>
      <c r="BT631" s="158"/>
      <c r="BU631" s="158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</row>
    <row r="632" ht="12.75" customHeight="1">
      <c r="A632" s="1"/>
      <c r="B632" s="1"/>
      <c r="C632" s="158"/>
      <c r="D632" s="158"/>
      <c r="E632" s="158"/>
      <c r="F632" s="158"/>
      <c r="G632" s="158"/>
      <c r="H632" s="158"/>
      <c r="I632" s="158"/>
      <c r="J632" s="158"/>
      <c r="K632" s="158"/>
      <c r="L632" s="158"/>
      <c r="M632" s="158"/>
      <c r="N632" s="158"/>
      <c r="O632" s="158"/>
      <c r="P632" s="158"/>
      <c r="Q632" s="158"/>
      <c r="R632" s="158"/>
      <c r="S632" s="158"/>
      <c r="T632" s="158"/>
      <c r="U632" s="158"/>
      <c r="V632" s="158"/>
      <c r="W632" s="158"/>
      <c r="X632" s="158"/>
      <c r="Y632" s="158"/>
      <c r="Z632" s="158"/>
      <c r="AA632" s="158"/>
      <c r="AB632" s="158"/>
      <c r="AC632" s="158"/>
      <c r="AD632" s="158"/>
      <c r="AE632" s="158"/>
      <c r="AF632" s="158"/>
      <c r="AG632" s="158"/>
      <c r="AH632" s="158"/>
      <c r="AI632" s="158"/>
      <c r="AJ632" s="158"/>
      <c r="AK632" s="158"/>
      <c r="AL632" s="158"/>
      <c r="AM632" s="158"/>
      <c r="AN632" s="158"/>
      <c r="AO632" s="158"/>
      <c r="AP632" s="158"/>
      <c r="AQ632" s="158"/>
      <c r="AR632" s="158"/>
      <c r="AS632" s="158"/>
      <c r="AT632" s="158"/>
      <c r="AU632" s="158"/>
      <c r="AV632" s="158"/>
      <c r="AW632" s="158"/>
      <c r="AX632" s="158"/>
      <c r="AY632" s="158"/>
      <c r="AZ632" s="158"/>
      <c r="BA632" s="158"/>
      <c r="BB632" s="158"/>
      <c r="BC632" s="158"/>
      <c r="BD632" s="158"/>
      <c r="BE632" s="158"/>
      <c r="BF632" s="158"/>
      <c r="BG632" s="158"/>
      <c r="BH632" s="158"/>
      <c r="BI632" s="158"/>
      <c r="BJ632" s="158"/>
      <c r="BK632" s="158"/>
      <c r="BL632" s="158"/>
      <c r="BM632" s="158"/>
      <c r="BN632" s="158"/>
      <c r="BO632" s="158"/>
      <c r="BP632" s="158"/>
      <c r="BQ632" s="158"/>
      <c r="BR632" s="158"/>
      <c r="BS632" s="158"/>
      <c r="BT632" s="158"/>
      <c r="BU632" s="158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</row>
    <row r="633" ht="12.75" customHeight="1">
      <c r="A633" s="1"/>
      <c r="B633" s="1"/>
      <c r="C633" s="158"/>
      <c r="D633" s="158"/>
      <c r="E633" s="158"/>
      <c r="F633" s="158"/>
      <c r="G633" s="158"/>
      <c r="H633" s="158"/>
      <c r="I633" s="158"/>
      <c r="J633" s="158"/>
      <c r="K633" s="158"/>
      <c r="L633" s="158"/>
      <c r="M633" s="158"/>
      <c r="N633" s="158"/>
      <c r="O633" s="158"/>
      <c r="P633" s="158"/>
      <c r="Q633" s="158"/>
      <c r="R633" s="158"/>
      <c r="S633" s="158"/>
      <c r="T633" s="158"/>
      <c r="U633" s="158"/>
      <c r="V633" s="158"/>
      <c r="W633" s="158"/>
      <c r="X633" s="158"/>
      <c r="Y633" s="158"/>
      <c r="Z633" s="158"/>
      <c r="AA633" s="158"/>
      <c r="AB633" s="158"/>
      <c r="AC633" s="158"/>
      <c r="AD633" s="158"/>
      <c r="AE633" s="158"/>
      <c r="AF633" s="158"/>
      <c r="AG633" s="158"/>
      <c r="AH633" s="158"/>
      <c r="AI633" s="158"/>
      <c r="AJ633" s="158"/>
      <c r="AK633" s="158"/>
      <c r="AL633" s="158"/>
      <c r="AM633" s="158"/>
      <c r="AN633" s="158"/>
      <c r="AO633" s="158"/>
      <c r="AP633" s="158"/>
      <c r="AQ633" s="158"/>
      <c r="AR633" s="158"/>
      <c r="AS633" s="158"/>
      <c r="AT633" s="158"/>
      <c r="AU633" s="158"/>
      <c r="AV633" s="158"/>
      <c r="AW633" s="158"/>
      <c r="AX633" s="158"/>
      <c r="AY633" s="158"/>
      <c r="AZ633" s="158"/>
      <c r="BA633" s="158"/>
      <c r="BB633" s="158"/>
      <c r="BC633" s="158"/>
      <c r="BD633" s="158"/>
      <c r="BE633" s="158"/>
      <c r="BF633" s="158"/>
      <c r="BG633" s="158"/>
      <c r="BH633" s="158"/>
      <c r="BI633" s="158"/>
      <c r="BJ633" s="158"/>
      <c r="BK633" s="158"/>
      <c r="BL633" s="158"/>
      <c r="BM633" s="158"/>
      <c r="BN633" s="158"/>
      <c r="BO633" s="158"/>
      <c r="BP633" s="158"/>
      <c r="BQ633" s="158"/>
      <c r="BR633" s="158"/>
      <c r="BS633" s="158"/>
      <c r="BT633" s="158"/>
      <c r="BU633" s="158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</row>
    <row r="634" ht="12.75" customHeight="1">
      <c r="A634" s="1"/>
      <c r="B634" s="1"/>
      <c r="C634" s="158"/>
      <c r="D634" s="158"/>
      <c r="E634" s="158"/>
      <c r="F634" s="158"/>
      <c r="G634" s="158"/>
      <c r="H634" s="158"/>
      <c r="I634" s="158"/>
      <c r="J634" s="158"/>
      <c r="K634" s="158"/>
      <c r="L634" s="158"/>
      <c r="M634" s="158"/>
      <c r="N634" s="158"/>
      <c r="O634" s="158"/>
      <c r="P634" s="158"/>
      <c r="Q634" s="158"/>
      <c r="R634" s="158"/>
      <c r="S634" s="158"/>
      <c r="T634" s="158"/>
      <c r="U634" s="158"/>
      <c r="V634" s="158"/>
      <c r="W634" s="158"/>
      <c r="X634" s="158"/>
      <c r="Y634" s="158"/>
      <c r="Z634" s="158"/>
      <c r="AA634" s="158"/>
      <c r="AB634" s="158"/>
      <c r="AC634" s="158"/>
      <c r="AD634" s="158"/>
      <c r="AE634" s="158"/>
      <c r="AF634" s="158"/>
      <c r="AG634" s="158"/>
      <c r="AH634" s="158"/>
      <c r="AI634" s="158"/>
      <c r="AJ634" s="158"/>
      <c r="AK634" s="158"/>
      <c r="AL634" s="158"/>
      <c r="AM634" s="158"/>
      <c r="AN634" s="158"/>
      <c r="AO634" s="158"/>
      <c r="AP634" s="158"/>
      <c r="AQ634" s="158"/>
      <c r="AR634" s="158"/>
      <c r="AS634" s="158"/>
      <c r="AT634" s="158"/>
      <c r="AU634" s="158"/>
      <c r="AV634" s="158"/>
      <c r="AW634" s="158"/>
      <c r="AX634" s="158"/>
      <c r="AY634" s="158"/>
      <c r="AZ634" s="158"/>
      <c r="BA634" s="158"/>
      <c r="BB634" s="158"/>
      <c r="BC634" s="158"/>
      <c r="BD634" s="158"/>
      <c r="BE634" s="158"/>
      <c r="BF634" s="158"/>
      <c r="BG634" s="158"/>
      <c r="BH634" s="158"/>
      <c r="BI634" s="158"/>
      <c r="BJ634" s="158"/>
      <c r="BK634" s="158"/>
      <c r="BL634" s="158"/>
      <c r="BM634" s="158"/>
      <c r="BN634" s="158"/>
      <c r="BO634" s="158"/>
      <c r="BP634" s="158"/>
      <c r="BQ634" s="158"/>
      <c r="BR634" s="158"/>
      <c r="BS634" s="158"/>
      <c r="BT634" s="158"/>
      <c r="BU634" s="158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</row>
    <row r="635" ht="12.75" customHeight="1">
      <c r="A635" s="1"/>
      <c r="B635" s="1"/>
      <c r="C635" s="158"/>
      <c r="D635" s="158"/>
      <c r="E635" s="158"/>
      <c r="F635" s="158"/>
      <c r="G635" s="158"/>
      <c r="H635" s="158"/>
      <c r="I635" s="158"/>
      <c r="J635" s="158"/>
      <c r="K635" s="158"/>
      <c r="L635" s="158"/>
      <c r="M635" s="158"/>
      <c r="N635" s="158"/>
      <c r="O635" s="158"/>
      <c r="P635" s="158"/>
      <c r="Q635" s="158"/>
      <c r="R635" s="158"/>
      <c r="S635" s="158"/>
      <c r="T635" s="158"/>
      <c r="U635" s="158"/>
      <c r="V635" s="158"/>
      <c r="W635" s="158"/>
      <c r="X635" s="158"/>
      <c r="Y635" s="158"/>
      <c r="Z635" s="158"/>
      <c r="AA635" s="158"/>
      <c r="AB635" s="158"/>
      <c r="AC635" s="158"/>
      <c r="AD635" s="158"/>
      <c r="AE635" s="158"/>
      <c r="AF635" s="158"/>
      <c r="AG635" s="158"/>
      <c r="AH635" s="158"/>
      <c r="AI635" s="158"/>
      <c r="AJ635" s="158"/>
      <c r="AK635" s="158"/>
      <c r="AL635" s="158"/>
      <c r="AM635" s="158"/>
      <c r="AN635" s="158"/>
      <c r="AO635" s="158"/>
      <c r="AP635" s="158"/>
      <c r="AQ635" s="158"/>
      <c r="AR635" s="158"/>
      <c r="AS635" s="158"/>
      <c r="AT635" s="158"/>
      <c r="AU635" s="158"/>
      <c r="AV635" s="158"/>
      <c r="AW635" s="158"/>
      <c r="AX635" s="158"/>
      <c r="AY635" s="158"/>
      <c r="AZ635" s="158"/>
      <c r="BA635" s="158"/>
      <c r="BB635" s="158"/>
      <c r="BC635" s="158"/>
      <c r="BD635" s="158"/>
      <c r="BE635" s="158"/>
      <c r="BF635" s="158"/>
      <c r="BG635" s="158"/>
      <c r="BH635" s="158"/>
      <c r="BI635" s="158"/>
      <c r="BJ635" s="158"/>
      <c r="BK635" s="158"/>
      <c r="BL635" s="158"/>
      <c r="BM635" s="158"/>
      <c r="BN635" s="158"/>
      <c r="BO635" s="158"/>
      <c r="BP635" s="158"/>
      <c r="BQ635" s="158"/>
      <c r="BR635" s="158"/>
      <c r="BS635" s="158"/>
      <c r="BT635" s="158"/>
      <c r="BU635" s="158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</row>
    <row r="636" ht="12.75" customHeight="1">
      <c r="A636" s="1"/>
      <c r="B636" s="1"/>
      <c r="C636" s="158"/>
      <c r="D636" s="158"/>
      <c r="E636" s="158"/>
      <c r="F636" s="158"/>
      <c r="G636" s="158"/>
      <c r="H636" s="158"/>
      <c r="I636" s="158"/>
      <c r="J636" s="158"/>
      <c r="K636" s="158"/>
      <c r="L636" s="158"/>
      <c r="M636" s="158"/>
      <c r="N636" s="158"/>
      <c r="O636" s="158"/>
      <c r="P636" s="158"/>
      <c r="Q636" s="158"/>
      <c r="R636" s="158"/>
      <c r="S636" s="158"/>
      <c r="T636" s="158"/>
      <c r="U636" s="158"/>
      <c r="V636" s="158"/>
      <c r="W636" s="158"/>
      <c r="X636" s="158"/>
      <c r="Y636" s="158"/>
      <c r="Z636" s="158"/>
      <c r="AA636" s="158"/>
      <c r="AB636" s="158"/>
      <c r="AC636" s="158"/>
      <c r="AD636" s="158"/>
      <c r="AE636" s="158"/>
      <c r="AF636" s="158"/>
      <c r="AG636" s="158"/>
      <c r="AH636" s="158"/>
      <c r="AI636" s="158"/>
      <c r="AJ636" s="158"/>
      <c r="AK636" s="158"/>
      <c r="AL636" s="158"/>
      <c r="AM636" s="158"/>
      <c r="AN636" s="158"/>
      <c r="AO636" s="158"/>
      <c r="AP636" s="158"/>
      <c r="AQ636" s="158"/>
      <c r="AR636" s="158"/>
      <c r="AS636" s="158"/>
      <c r="AT636" s="158"/>
      <c r="AU636" s="158"/>
      <c r="AV636" s="158"/>
      <c r="AW636" s="158"/>
      <c r="AX636" s="158"/>
      <c r="AY636" s="158"/>
      <c r="AZ636" s="158"/>
      <c r="BA636" s="158"/>
      <c r="BB636" s="158"/>
      <c r="BC636" s="158"/>
      <c r="BD636" s="158"/>
      <c r="BE636" s="158"/>
      <c r="BF636" s="158"/>
      <c r="BG636" s="158"/>
      <c r="BH636" s="158"/>
      <c r="BI636" s="158"/>
      <c r="BJ636" s="158"/>
      <c r="BK636" s="158"/>
      <c r="BL636" s="158"/>
      <c r="BM636" s="158"/>
      <c r="BN636" s="158"/>
      <c r="BO636" s="158"/>
      <c r="BP636" s="158"/>
      <c r="BQ636" s="158"/>
      <c r="BR636" s="158"/>
      <c r="BS636" s="158"/>
      <c r="BT636" s="158"/>
      <c r="BU636" s="158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</row>
    <row r="637" ht="12.75" customHeight="1">
      <c r="A637" s="1"/>
      <c r="B637" s="1"/>
      <c r="C637" s="158"/>
      <c r="D637" s="158"/>
      <c r="E637" s="158"/>
      <c r="F637" s="158"/>
      <c r="G637" s="158"/>
      <c r="H637" s="158"/>
      <c r="I637" s="158"/>
      <c r="J637" s="158"/>
      <c r="K637" s="158"/>
      <c r="L637" s="158"/>
      <c r="M637" s="158"/>
      <c r="N637" s="158"/>
      <c r="O637" s="158"/>
      <c r="P637" s="158"/>
      <c r="Q637" s="158"/>
      <c r="R637" s="158"/>
      <c r="S637" s="158"/>
      <c r="T637" s="158"/>
      <c r="U637" s="158"/>
      <c r="V637" s="158"/>
      <c r="W637" s="158"/>
      <c r="X637" s="158"/>
      <c r="Y637" s="158"/>
      <c r="Z637" s="158"/>
      <c r="AA637" s="158"/>
      <c r="AB637" s="158"/>
      <c r="AC637" s="158"/>
      <c r="AD637" s="158"/>
      <c r="AE637" s="158"/>
      <c r="AF637" s="158"/>
      <c r="AG637" s="158"/>
      <c r="AH637" s="158"/>
      <c r="AI637" s="158"/>
      <c r="AJ637" s="158"/>
      <c r="AK637" s="158"/>
      <c r="AL637" s="158"/>
      <c r="AM637" s="158"/>
      <c r="AN637" s="158"/>
      <c r="AO637" s="158"/>
      <c r="AP637" s="158"/>
      <c r="AQ637" s="158"/>
      <c r="AR637" s="158"/>
      <c r="AS637" s="158"/>
      <c r="AT637" s="158"/>
      <c r="AU637" s="158"/>
      <c r="AV637" s="158"/>
      <c r="AW637" s="158"/>
      <c r="AX637" s="158"/>
      <c r="AY637" s="158"/>
      <c r="AZ637" s="158"/>
      <c r="BA637" s="158"/>
      <c r="BB637" s="158"/>
      <c r="BC637" s="158"/>
      <c r="BD637" s="158"/>
      <c r="BE637" s="158"/>
      <c r="BF637" s="158"/>
      <c r="BG637" s="158"/>
      <c r="BH637" s="158"/>
      <c r="BI637" s="158"/>
      <c r="BJ637" s="158"/>
      <c r="BK637" s="158"/>
      <c r="BL637" s="158"/>
      <c r="BM637" s="158"/>
      <c r="BN637" s="158"/>
      <c r="BO637" s="158"/>
      <c r="BP637" s="158"/>
      <c r="BQ637" s="158"/>
      <c r="BR637" s="158"/>
      <c r="BS637" s="158"/>
      <c r="BT637" s="158"/>
      <c r="BU637" s="158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</row>
    <row r="638" ht="12.75" customHeight="1">
      <c r="A638" s="1"/>
      <c r="B638" s="1"/>
      <c r="C638" s="158"/>
      <c r="D638" s="158"/>
      <c r="E638" s="158"/>
      <c r="F638" s="158"/>
      <c r="G638" s="158"/>
      <c r="H638" s="158"/>
      <c r="I638" s="158"/>
      <c r="J638" s="158"/>
      <c r="K638" s="158"/>
      <c r="L638" s="158"/>
      <c r="M638" s="158"/>
      <c r="N638" s="158"/>
      <c r="O638" s="158"/>
      <c r="P638" s="158"/>
      <c r="Q638" s="158"/>
      <c r="R638" s="158"/>
      <c r="S638" s="158"/>
      <c r="T638" s="158"/>
      <c r="U638" s="158"/>
      <c r="V638" s="158"/>
      <c r="W638" s="158"/>
      <c r="X638" s="158"/>
      <c r="Y638" s="158"/>
      <c r="Z638" s="158"/>
      <c r="AA638" s="158"/>
      <c r="AB638" s="158"/>
      <c r="AC638" s="158"/>
      <c r="AD638" s="158"/>
      <c r="AE638" s="158"/>
      <c r="AF638" s="158"/>
      <c r="AG638" s="158"/>
      <c r="AH638" s="158"/>
      <c r="AI638" s="158"/>
      <c r="AJ638" s="158"/>
      <c r="AK638" s="158"/>
      <c r="AL638" s="158"/>
      <c r="AM638" s="158"/>
      <c r="AN638" s="158"/>
      <c r="AO638" s="158"/>
      <c r="AP638" s="158"/>
      <c r="AQ638" s="158"/>
      <c r="AR638" s="158"/>
      <c r="AS638" s="158"/>
      <c r="AT638" s="158"/>
      <c r="AU638" s="158"/>
      <c r="AV638" s="158"/>
      <c r="AW638" s="158"/>
      <c r="AX638" s="158"/>
      <c r="AY638" s="158"/>
      <c r="AZ638" s="158"/>
      <c r="BA638" s="158"/>
      <c r="BB638" s="158"/>
      <c r="BC638" s="158"/>
      <c r="BD638" s="158"/>
      <c r="BE638" s="158"/>
      <c r="BF638" s="158"/>
      <c r="BG638" s="158"/>
      <c r="BH638" s="158"/>
      <c r="BI638" s="158"/>
      <c r="BJ638" s="158"/>
      <c r="BK638" s="158"/>
      <c r="BL638" s="158"/>
      <c r="BM638" s="158"/>
      <c r="BN638" s="158"/>
      <c r="BO638" s="158"/>
      <c r="BP638" s="158"/>
      <c r="BQ638" s="158"/>
      <c r="BR638" s="158"/>
      <c r="BS638" s="158"/>
      <c r="BT638" s="158"/>
      <c r="BU638" s="158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</row>
    <row r="639" ht="12.75" customHeight="1">
      <c r="A639" s="1"/>
      <c r="B639" s="1"/>
      <c r="C639" s="158"/>
      <c r="D639" s="158"/>
      <c r="E639" s="158"/>
      <c r="F639" s="158"/>
      <c r="G639" s="158"/>
      <c r="H639" s="158"/>
      <c r="I639" s="158"/>
      <c r="J639" s="158"/>
      <c r="K639" s="158"/>
      <c r="L639" s="158"/>
      <c r="M639" s="158"/>
      <c r="N639" s="158"/>
      <c r="O639" s="158"/>
      <c r="P639" s="158"/>
      <c r="Q639" s="158"/>
      <c r="R639" s="158"/>
      <c r="S639" s="158"/>
      <c r="T639" s="158"/>
      <c r="U639" s="158"/>
      <c r="V639" s="158"/>
      <c r="W639" s="158"/>
      <c r="X639" s="158"/>
      <c r="Y639" s="158"/>
      <c r="Z639" s="158"/>
      <c r="AA639" s="158"/>
      <c r="AB639" s="158"/>
      <c r="AC639" s="158"/>
      <c r="AD639" s="158"/>
      <c r="AE639" s="158"/>
      <c r="AF639" s="158"/>
      <c r="AG639" s="158"/>
      <c r="AH639" s="158"/>
      <c r="AI639" s="158"/>
      <c r="AJ639" s="158"/>
      <c r="AK639" s="158"/>
      <c r="AL639" s="158"/>
      <c r="AM639" s="158"/>
      <c r="AN639" s="158"/>
      <c r="AO639" s="158"/>
      <c r="AP639" s="158"/>
      <c r="AQ639" s="158"/>
      <c r="AR639" s="158"/>
      <c r="AS639" s="158"/>
      <c r="AT639" s="158"/>
      <c r="AU639" s="158"/>
      <c r="AV639" s="158"/>
      <c r="AW639" s="158"/>
      <c r="AX639" s="158"/>
      <c r="AY639" s="158"/>
      <c r="AZ639" s="158"/>
      <c r="BA639" s="158"/>
      <c r="BB639" s="158"/>
      <c r="BC639" s="158"/>
      <c r="BD639" s="158"/>
      <c r="BE639" s="158"/>
      <c r="BF639" s="158"/>
      <c r="BG639" s="158"/>
      <c r="BH639" s="158"/>
      <c r="BI639" s="158"/>
      <c r="BJ639" s="158"/>
      <c r="BK639" s="158"/>
      <c r="BL639" s="158"/>
      <c r="BM639" s="158"/>
      <c r="BN639" s="158"/>
      <c r="BO639" s="158"/>
      <c r="BP639" s="158"/>
      <c r="BQ639" s="158"/>
      <c r="BR639" s="158"/>
      <c r="BS639" s="158"/>
      <c r="BT639" s="158"/>
      <c r="BU639" s="158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</row>
    <row r="640" ht="12.75" customHeight="1">
      <c r="A640" s="1"/>
      <c r="B640" s="1"/>
      <c r="C640" s="158"/>
      <c r="D640" s="158"/>
      <c r="E640" s="158"/>
      <c r="F640" s="158"/>
      <c r="G640" s="158"/>
      <c r="H640" s="158"/>
      <c r="I640" s="158"/>
      <c r="J640" s="158"/>
      <c r="K640" s="158"/>
      <c r="L640" s="158"/>
      <c r="M640" s="158"/>
      <c r="N640" s="158"/>
      <c r="O640" s="158"/>
      <c r="P640" s="158"/>
      <c r="Q640" s="158"/>
      <c r="R640" s="158"/>
      <c r="S640" s="158"/>
      <c r="T640" s="158"/>
      <c r="U640" s="158"/>
      <c r="V640" s="158"/>
      <c r="W640" s="158"/>
      <c r="X640" s="158"/>
      <c r="Y640" s="158"/>
      <c r="Z640" s="158"/>
      <c r="AA640" s="158"/>
      <c r="AB640" s="158"/>
      <c r="AC640" s="158"/>
      <c r="AD640" s="158"/>
      <c r="AE640" s="158"/>
      <c r="AF640" s="158"/>
      <c r="AG640" s="158"/>
      <c r="AH640" s="158"/>
      <c r="AI640" s="158"/>
      <c r="AJ640" s="158"/>
      <c r="AK640" s="158"/>
      <c r="AL640" s="158"/>
      <c r="AM640" s="158"/>
      <c r="AN640" s="158"/>
      <c r="AO640" s="158"/>
      <c r="AP640" s="158"/>
      <c r="AQ640" s="158"/>
      <c r="AR640" s="158"/>
      <c r="AS640" s="158"/>
      <c r="AT640" s="158"/>
      <c r="AU640" s="158"/>
      <c r="AV640" s="158"/>
      <c r="AW640" s="158"/>
      <c r="AX640" s="158"/>
      <c r="AY640" s="158"/>
      <c r="AZ640" s="158"/>
      <c r="BA640" s="158"/>
      <c r="BB640" s="158"/>
      <c r="BC640" s="158"/>
      <c r="BD640" s="158"/>
      <c r="BE640" s="158"/>
      <c r="BF640" s="158"/>
      <c r="BG640" s="158"/>
      <c r="BH640" s="158"/>
      <c r="BI640" s="158"/>
      <c r="BJ640" s="158"/>
      <c r="BK640" s="158"/>
      <c r="BL640" s="158"/>
      <c r="BM640" s="158"/>
      <c r="BN640" s="158"/>
      <c r="BO640" s="158"/>
      <c r="BP640" s="158"/>
      <c r="BQ640" s="158"/>
      <c r="BR640" s="158"/>
      <c r="BS640" s="158"/>
      <c r="BT640" s="158"/>
      <c r="BU640" s="158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</row>
    <row r="641" ht="12.75" customHeight="1">
      <c r="A641" s="1"/>
      <c r="B641" s="1"/>
      <c r="C641" s="158"/>
      <c r="D641" s="158"/>
      <c r="E641" s="158"/>
      <c r="F641" s="158"/>
      <c r="G641" s="158"/>
      <c r="H641" s="158"/>
      <c r="I641" s="158"/>
      <c r="J641" s="158"/>
      <c r="K641" s="158"/>
      <c r="L641" s="158"/>
      <c r="M641" s="158"/>
      <c r="N641" s="158"/>
      <c r="O641" s="158"/>
      <c r="P641" s="158"/>
      <c r="Q641" s="158"/>
      <c r="R641" s="158"/>
      <c r="S641" s="158"/>
      <c r="T641" s="158"/>
      <c r="U641" s="158"/>
      <c r="V641" s="158"/>
      <c r="W641" s="158"/>
      <c r="X641" s="158"/>
      <c r="Y641" s="158"/>
      <c r="Z641" s="158"/>
      <c r="AA641" s="158"/>
      <c r="AB641" s="158"/>
      <c r="AC641" s="158"/>
      <c r="AD641" s="158"/>
      <c r="AE641" s="158"/>
      <c r="AF641" s="158"/>
      <c r="AG641" s="158"/>
      <c r="AH641" s="158"/>
      <c r="AI641" s="158"/>
      <c r="AJ641" s="158"/>
      <c r="AK641" s="158"/>
      <c r="AL641" s="158"/>
      <c r="AM641" s="158"/>
      <c r="AN641" s="158"/>
      <c r="AO641" s="158"/>
      <c r="AP641" s="158"/>
      <c r="AQ641" s="158"/>
      <c r="AR641" s="158"/>
      <c r="AS641" s="158"/>
      <c r="AT641" s="158"/>
      <c r="AU641" s="158"/>
      <c r="AV641" s="158"/>
      <c r="AW641" s="158"/>
      <c r="AX641" s="158"/>
      <c r="AY641" s="158"/>
      <c r="AZ641" s="158"/>
      <c r="BA641" s="158"/>
      <c r="BB641" s="158"/>
      <c r="BC641" s="158"/>
      <c r="BD641" s="158"/>
      <c r="BE641" s="158"/>
      <c r="BF641" s="158"/>
      <c r="BG641" s="158"/>
      <c r="BH641" s="158"/>
      <c r="BI641" s="158"/>
      <c r="BJ641" s="158"/>
      <c r="BK641" s="158"/>
      <c r="BL641" s="158"/>
      <c r="BM641" s="158"/>
      <c r="BN641" s="158"/>
      <c r="BO641" s="158"/>
      <c r="BP641" s="158"/>
      <c r="BQ641" s="158"/>
      <c r="BR641" s="158"/>
      <c r="BS641" s="158"/>
      <c r="BT641" s="158"/>
      <c r="BU641" s="158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</row>
    <row r="642" ht="12.75" customHeight="1">
      <c r="A642" s="1"/>
      <c r="B642" s="1"/>
      <c r="C642" s="158"/>
      <c r="D642" s="158"/>
      <c r="E642" s="158"/>
      <c r="F642" s="158"/>
      <c r="G642" s="158"/>
      <c r="H642" s="158"/>
      <c r="I642" s="158"/>
      <c r="J642" s="158"/>
      <c r="K642" s="158"/>
      <c r="L642" s="158"/>
      <c r="M642" s="158"/>
      <c r="N642" s="158"/>
      <c r="O642" s="158"/>
      <c r="P642" s="158"/>
      <c r="Q642" s="158"/>
      <c r="R642" s="158"/>
      <c r="S642" s="158"/>
      <c r="T642" s="158"/>
      <c r="U642" s="158"/>
      <c r="V642" s="158"/>
      <c r="W642" s="158"/>
      <c r="X642" s="158"/>
      <c r="Y642" s="158"/>
      <c r="Z642" s="158"/>
      <c r="AA642" s="158"/>
      <c r="AB642" s="158"/>
      <c r="AC642" s="158"/>
      <c r="AD642" s="158"/>
      <c r="AE642" s="158"/>
      <c r="AF642" s="158"/>
      <c r="AG642" s="158"/>
      <c r="AH642" s="158"/>
      <c r="AI642" s="158"/>
      <c r="AJ642" s="158"/>
      <c r="AK642" s="158"/>
      <c r="AL642" s="158"/>
      <c r="AM642" s="158"/>
      <c r="AN642" s="158"/>
      <c r="AO642" s="158"/>
      <c r="AP642" s="158"/>
      <c r="AQ642" s="158"/>
      <c r="AR642" s="158"/>
      <c r="AS642" s="158"/>
      <c r="AT642" s="158"/>
      <c r="AU642" s="158"/>
      <c r="AV642" s="158"/>
      <c r="AW642" s="158"/>
      <c r="AX642" s="158"/>
      <c r="AY642" s="158"/>
      <c r="AZ642" s="158"/>
      <c r="BA642" s="158"/>
      <c r="BB642" s="158"/>
      <c r="BC642" s="158"/>
      <c r="BD642" s="158"/>
      <c r="BE642" s="158"/>
      <c r="BF642" s="158"/>
      <c r="BG642" s="158"/>
      <c r="BH642" s="158"/>
      <c r="BI642" s="158"/>
      <c r="BJ642" s="158"/>
      <c r="BK642" s="158"/>
      <c r="BL642" s="158"/>
      <c r="BM642" s="158"/>
      <c r="BN642" s="158"/>
      <c r="BO642" s="158"/>
      <c r="BP642" s="158"/>
      <c r="BQ642" s="158"/>
      <c r="BR642" s="158"/>
      <c r="BS642" s="158"/>
      <c r="BT642" s="158"/>
      <c r="BU642" s="158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</row>
    <row r="643" ht="12.75" customHeight="1">
      <c r="A643" s="1"/>
      <c r="B643" s="1"/>
      <c r="C643" s="158"/>
      <c r="D643" s="158"/>
      <c r="E643" s="158"/>
      <c r="F643" s="158"/>
      <c r="G643" s="158"/>
      <c r="H643" s="158"/>
      <c r="I643" s="158"/>
      <c r="J643" s="158"/>
      <c r="K643" s="158"/>
      <c r="L643" s="158"/>
      <c r="M643" s="158"/>
      <c r="N643" s="158"/>
      <c r="O643" s="158"/>
      <c r="P643" s="158"/>
      <c r="Q643" s="158"/>
      <c r="R643" s="158"/>
      <c r="S643" s="158"/>
      <c r="T643" s="158"/>
      <c r="U643" s="158"/>
      <c r="V643" s="158"/>
      <c r="W643" s="158"/>
      <c r="X643" s="158"/>
      <c r="Y643" s="158"/>
      <c r="Z643" s="158"/>
      <c r="AA643" s="158"/>
      <c r="AB643" s="158"/>
      <c r="AC643" s="158"/>
      <c r="AD643" s="158"/>
      <c r="AE643" s="158"/>
      <c r="AF643" s="158"/>
      <c r="AG643" s="158"/>
      <c r="AH643" s="158"/>
      <c r="AI643" s="158"/>
      <c r="AJ643" s="158"/>
      <c r="AK643" s="158"/>
      <c r="AL643" s="158"/>
      <c r="AM643" s="158"/>
      <c r="AN643" s="158"/>
      <c r="AO643" s="158"/>
      <c r="AP643" s="158"/>
      <c r="AQ643" s="158"/>
      <c r="AR643" s="158"/>
      <c r="AS643" s="158"/>
      <c r="AT643" s="158"/>
      <c r="AU643" s="158"/>
      <c r="AV643" s="158"/>
      <c r="AW643" s="158"/>
      <c r="AX643" s="158"/>
      <c r="AY643" s="158"/>
      <c r="AZ643" s="158"/>
      <c r="BA643" s="158"/>
      <c r="BB643" s="158"/>
      <c r="BC643" s="158"/>
      <c r="BD643" s="158"/>
      <c r="BE643" s="158"/>
      <c r="BF643" s="158"/>
      <c r="BG643" s="158"/>
      <c r="BH643" s="158"/>
      <c r="BI643" s="158"/>
      <c r="BJ643" s="158"/>
      <c r="BK643" s="158"/>
      <c r="BL643" s="158"/>
      <c r="BM643" s="158"/>
      <c r="BN643" s="158"/>
      <c r="BO643" s="158"/>
      <c r="BP643" s="158"/>
      <c r="BQ643" s="158"/>
      <c r="BR643" s="158"/>
      <c r="BS643" s="158"/>
      <c r="BT643" s="158"/>
      <c r="BU643" s="158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</row>
    <row r="644" ht="12.75" customHeight="1">
      <c r="A644" s="1"/>
      <c r="B644" s="1"/>
      <c r="C644" s="158"/>
      <c r="D644" s="158"/>
      <c r="E644" s="158"/>
      <c r="F644" s="158"/>
      <c r="G644" s="158"/>
      <c r="H644" s="158"/>
      <c r="I644" s="158"/>
      <c r="J644" s="158"/>
      <c r="K644" s="158"/>
      <c r="L644" s="158"/>
      <c r="M644" s="158"/>
      <c r="N644" s="158"/>
      <c r="O644" s="158"/>
      <c r="P644" s="158"/>
      <c r="Q644" s="158"/>
      <c r="R644" s="158"/>
      <c r="S644" s="158"/>
      <c r="T644" s="158"/>
      <c r="U644" s="158"/>
      <c r="V644" s="158"/>
      <c r="W644" s="158"/>
      <c r="X644" s="158"/>
      <c r="Y644" s="158"/>
      <c r="Z644" s="158"/>
      <c r="AA644" s="158"/>
      <c r="AB644" s="158"/>
      <c r="AC644" s="158"/>
      <c r="AD644" s="158"/>
      <c r="AE644" s="158"/>
      <c r="AF644" s="158"/>
      <c r="AG644" s="158"/>
      <c r="AH644" s="158"/>
      <c r="AI644" s="158"/>
      <c r="AJ644" s="158"/>
      <c r="AK644" s="158"/>
      <c r="AL644" s="158"/>
      <c r="AM644" s="158"/>
      <c r="AN644" s="158"/>
      <c r="AO644" s="158"/>
      <c r="AP644" s="158"/>
      <c r="AQ644" s="158"/>
      <c r="AR644" s="158"/>
      <c r="AS644" s="158"/>
      <c r="AT644" s="158"/>
      <c r="AU644" s="158"/>
      <c r="AV644" s="158"/>
      <c r="AW644" s="158"/>
      <c r="AX644" s="158"/>
      <c r="AY644" s="158"/>
      <c r="AZ644" s="158"/>
      <c r="BA644" s="158"/>
      <c r="BB644" s="158"/>
      <c r="BC644" s="158"/>
      <c r="BD644" s="158"/>
      <c r="BE644" s="158"/>
      <c r="BF644" s="158"/>
      <c r="BG644" s="158"/>
      <c r="BH644" s="158"/>
      <c r="BI644" s="158"/>
      <c r="BJ644" s="158"/>
      <c r="BK644" s="158"/>
      <c r="BL644" s="158"/>
      <c r="BM644" s="158"/>
      <c r="BN644" s="158"/>
      <c r="BO644" s="158"/>
      <c r="BP644" s="158"/>
      <c r="BQ644" s="158"/>
      <c r="BR644" s="158"/>
      <c r="BS644" s="158"/>
      <c r="BT644" s="158"/>
      <c r="BU644" s="158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</row>
    <row r="645" ht="12.75" customHeight="1">
      <c r="A645" s="1"/>
      <c r="B645" s="1"/>
      <c r="C645" s="158"/>
      <c r="D645" s="158"/>
      <c r="E645" s="158"/>
      <c r="F645" s="158"/>
      <c r="G645" s="158"/>
      <c r="H645" s="158"/>
      <c r="I645" s="158"/>
      <c r="J645" s="158"/>
      <c r="K645" s="158"/>
      <c r="L645" s="158"/>
      <c r="M645" s="158"/>
      <c r="N645" s="158"/>
      <c r="O645" s="158"/>
      <c r="P645" s="158"/>
      <c r="Q645" s="158"/>
      <c r="R645" s="158"/>
      <c r="S645" s="158"/>
      <c r="T645" s="158"/>
      <c r="U645" s="158"/>
      <c r="V645" s="158"/>
      <c r="W645" s="158"/>
      <c r="X645" s="158"/>
      <c r="Y645" s="158"/>
      <c r="Z645" s="158"/>
      <c r="AA645" s="158"/>
      <c r="AB645" s="158"/>
      <c r="AC645" s="158"/>
      <c r="AD645" s="158"/>
      <c r="AE645" s="158"/>
      <c r="AF645" s="158"/>
      <c r="AG645" s="158"/>
      <c r="AH645" s="158"/>
      <c r="AI645" s="158"/>
      <c r="AJ645" s="158"/>
      <c r="AK645" s="158"/>
      <c r="AL645" s="158"/>
      <c r="AM645" s="158"/>
      <c r="AN645" s="158"/>
      <c r="AO645" s="158"/>
      <c r="AP645" s="158"/>
      <c r="AQ645" s="158"/>
      <c r="AR645" s="158"/>
      <c r="AS645" s="158"/>
      <c r="AT645" s="158"/>
      <c r="AU645" s="158"/>
      <c r="AV645" s="158"/>
      <c r="AW645" s="158"/>
      <c r="AX645" s="158"/>
      <c r="AY645" s="158"/>
      <c r="AZ645" s="158"/>
      <c r="BA645" s="158"/>
      <c r="BB645" s="158"/>
      <c r="BC645" s="158"/>
      <c r="BD645" s="158"/>
      <c r="BE645" s="158"/>
      <c r="BF645" s="158"/>
      <c r="BG645" s="158"/>
      <c r="BH645" s="158"/>
      <c r="BI645" s="158"/>
      <c r="BJ645" s="158"/>
      <c r="BK645" s="158"/>
      <c r="BL645" s="158"/>
      <c r="BM645" s="158"/>
      <c r="BN645" s="158"/>
      <c r="BO645" s="158"/>
      <c r="BP645" s="158"/>
      <c r="BQ645" s="158"/>
      <c r="BR645" s="158"/>
      <c r="BS645" s="158"/>
      <c r="BT645" s="158"/>
      <c r="BU645" s="158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</row>
    <row r="646" ht="12.75" customHeight="1">
      <c r="A646" s="1"/>
      <c r="B646" s="1"/>
      <c r="C646" s="158"/>
      <c r="D646" s="158"/>
      <c r="E646" s="158"/>
      <c r="F646" s="158"/>
      <c r="G646" s="158"/>
      <c r="H646" s="158"/>
      <c r="I646" s="158"/>
      <c r="J646" s="158"/>
      <c r="K646" s="158"/>
      <c r="L646" s="158"/>
      <c r="M646" s="158"/>
      <c r="N646" s="158"/>
      <c r="O646" s="158"/>
      <c r="P646" s="158"/>
      <c r="Q646" s="158"/>
      <c r="R646" s="158"/>
      <c r="S646" s="158"/>
      <c r="T646" s="158"/>
      <c r="U646" s="158"/>
      <c r="V646" s="158"/>
      <c r="W646" s="158"/>
      <c r="X646" s="158"/>
      <c r="Y646" s="158"/>
      <c r="Z646" s="158"/>
      <c r="AA646" s="158"/>
      <c r="AB646" s="158"/>
      <c r="AC646" s="158"/>
      <c r="AD646" s="158"/>
      <c r="AE646" s="158"/>
      <c r="AF646" s="158"/>
      <c r="AG646" s="158"/>
      <c r="AH646" s="158"/>
      <c r="AI646" s="158"/>
      <c r="AJ646" s="158"/>
      <c r="AK646" s="158"/>
      <c r="AL646" s="158"/>
      <c r="AM646" s="158"/>
      <c r="AN646" s="158"/>
      <c r="AO646" s="158"/>
      <c r="AP646" s="158"/>
      <c r="AQ646" s="158"/>
      <c r="AR646" s="158"/>
      <c r="AS646" s="158"/>
      <c r="AT646" s="158"/>
      <c r="AU646" s="158"/>
      <c r="AV646" s="158"/>
      <c r="AW646" s="158"/>
      <c r="AX646" s="158"/>
      <c r="AY646" s="158"/>
      <c r="AZ646" s="158"/>
      <c r="BA646" s="158"/>
      <c r="BB646" s="158"/>
      <c r="BC646" s="158"/>
      <c r="BD646" s="158"/>
      <c r="BE646" s="158"/>
      <c r="BF646" s="158"/>
      <c r="BG646" s="158"/>
      <c r="BH646" s="158"/>
      <c r="BI646" s="158"/>
      <c r="BJ646" s="158"/>
      <c r="BK646" s="158"/>
      <c r="BL646" s="158"/>
      <c r="BM646" s="158"/>
      <c r="BN646" s="158"/>
      <c r="BO646" s="158"/>
      <c r="BP646" s="158"/>
      <c r="BQ646" s="158"/>
      <c r="BR646" s="158"/>
      <c r="BS646" s="158"/>
      <c r="BT646" s="158"/>
      <c r="BU646" s="158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</row>
    <row r="647" ht="12.75" customHeight="1">
      <c r="A647" s="1"/>
      <c r="B647" s="1"/>
      <c r="C647" s="158"/>
      <c r="D647" s="158"/>
      <c r="E647" s="158"/>
      <c r="F647" s="158"/>
      <c r="G647" s="158"/>
      <c r="H647" s="158"/>
      <c r="I647" s="158"/>
      <c r="J647" s="158"/>
      <c r="K647" s="158"/>
      <c r="L647" s="158"/>
      <c r="M647" s="158"/>
      <c r="N647" s="158"/>
      <c r="O647" s="158"/>
      <c r="P647" s="158"/>
      <c r="Q647" s="158"/>
      <c r="R647" s="158"/>
      <c r="S647" s="158"/>
      <c r="T647" s="158"/>
      <c r="U647" s="158"/>
      <c r="V647" s="158"/>
      <c r="W647" s="158"/>
      <c r="X647" s="158"/>
      <c r="Y647" s="158"/>
      <c r="Z647" s="158"/>
      <c r="AA647" s="158"/>
      <c r="AB647" s="158"/>
      <c r="AC647" s="158"/>
      <c r="AD647" s="158"/>
      <c r="AE647" s="158"/>
      <c r="AF647" s="158"/>
      <c r="AG647" s="158"/>
      <c r="AH647" s="158"/>
      <c r="AI647" s="158"/>
      <c r="AJ647" s="158"/>
      <c r="AK647" s="158"/>
      <c r="AL647" s="158"/>
      <c r="AM647" s="158"/>
      <c r="AN647" s="158"/>
      <c r="AO647" s="158"/>
      <c r="AP647" s="158"/>
      <c r="AQ647" s="158"/>
      <c r="AR647" s="158"/>
      <c r="AS647" s="158"/>
      <c r="AT647" s="158"/>
      <c r="AU647" s="158"/>
      <c r="AV647" s="158"/>
      <c r="AW647" s="158"/>
      <c r="AX647" s="158"/>
      <c r="AY647" s="158"/>
      <c r="AZ647" s="158"/>
      <c r="BA647" s="158"/>
      <c r="BB647" s="158"/>
      <c r="BC647" s="158"/>
      <c r="BD647" s="158"/>
      <c r="BE647" s="158"/>
      <c r="BF647" s="158"/>
      <c r="BG647" s="158"/>
      <c r="BH647" s="158"/>
      <c r="BI647" s="158"/>
      <c r="BJ647" s="158"/>
      <c r="BK647" s="158"/>
      <c r="BL647" s="158"/>
      <c r="BM647" s="158"/>
      <c r="BN647" s="158"/>
      <c r="BO647" s="158"/>
      <c r="BP647" s="158"/>
      <c r="BQ647" s="158"/>
      <c r="BR647" s="158"/>
      <c r="BS647" s="158"/>
      <c r="BT647" s="158"/>
      <c r="BU647" s="158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</row>
    <row r="648" ht="12.75" customHeight="1">
      <c r="A648" s="1"/>
      <c r="B648" s="1"/>
      <c r="C648" s="158"/>
      <c r="D648" s="158"/>
      <c r="E648" s="158"/>
      <c r="F648" s="158"/>
      <c r="G648" s="158"/>
      <c r="H648" s="158"/>
      <c r="I648" s="158"/>
      <c r="J648" s="158"/>
      <c r="K648" s="158"/>
      <c r="L648" s="158"/>
      <c r="M648" s="158"/>
      <c r="N648" s="158"/>
      <c r="O648" s="158"/>
      <c r="P648" s="158"/>
      <c r="Q648" s="158"/>
      <c r="R648" s="158"/>
      <c r="S648" s="158"/>
      <c r="T648" s="158"/>
      <c r="U648" s="158"/>
      <c r="V648" s="158"/>
      <c r="W648" s="158"/>
      <c r="X648" s="158"/>
      <c r="Y648" s="158"/>
      <c r="Z648" s="158"/>
      <c r="AA648" s="158"/>
      <c r="AB648" s="158"/>
      <c r="AC648" s="158"/>
      <c r="AD648" s="158"/>
      <c r="AE648" s="158"/>
      <c r="AF648" s="158"/>
      <c r="AG648" s="158"/>
      <c r="AH648" s="158"/>
      <c r="AI648" s="158"/>
      <c r="AJ648" s="158"/>
      <c r="AK648" s="158"/>
      <c r="AL648" s="158"/>
      <c r="AM648" s="158"/>
      <c r="AN648" s="158"/>
      <c r="AO648" s="158"/>
      <c r="AP648" s="158"/>
      <c r="AQ648" s="158"/>
      <c r="AR648" s="158"/>
      <c r="AS648" s="158"/>
      <c r="AT648" s="158"/>
      <c r="AU648" s="158"/>
      <c r="AV648" s="158"/>
      <c r="AW648" s="158"/>
      <c r="AX648" s="158"/>
      <c r="AY648" s="158"/>
      <c r="AZ648" s="158"/>
      <c r="BA648" s="158"/>
      <c r="BB648" s="158"/>
      <c r="BC648" s="158"/>
      <c r="BD648" s="158"/>
      <c r="BE648" s="158"/>
      <c r="BF648" s="158"/>
      <c r="BG648" s="158"/>
      <c r="BH648" s="158"/>
      <c r="BI648" s="158"/>
      <c r="BJ648" s="158"/>
      <c r="BK648" s="158"/>
      <c r="BL648" s="158"/>
      <c r="BM648" s="158"/>
      <c r="BN648" s="158"/>
      <c r="BO648" s="158"/>
      <c r="BP648" s="158"/>
      <c r="BQ648" s="158"/>
      <c r="BR648" s="158"/>
      <c r="BS648" s="158"/>
      <c r="BT648" s="158"/>
      <c r="BU648" s="158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</row>
    <row r="649" ht="12.75" customHeight="1">
      <c r="A649" s="1"/>
      <c r="B649" s="1"/>
      <c r="C649" s="158"/>
      <c r="D649" s="158"/>
      <c r="E649" s="158"/>
      <c r="F649" s="158"/>
      <c r="G649" s="158"/>
      <c r="H649" s="158"/>
      <c r="I649" s="158"/>
      <c r="J649" s="158"/>
      <c r="K649" s="158"/>
      <c r="L649" s="158"/>
      <c r="M649" s="158"/>
      <c r="N649" s="158"/>
      <c r="O649" s="158"/>
      <c r="P649" s="158"/>
      <c r="Q649" s="158"/>
      <c r="R649" s="158"/>
      <c r="S649" s="158"/>
      <c r="T649" s="158"/>
      <c r="U649" s="158"/>
      <c r="V649" s="158"/>
      <c r="W649" s="158"/>
      <c r="X649" s="158"/>
      <c r="Y649" s="158"/>
      <c r="Z649" s="158"/>
      <c r="AA649" s="158"/>
      <c r="AB649" s="158"/>
      <c r="AC649" s="158"/>
      <c r="AD649" s="158"/>
      <c r="AE649" s="158"/>
      <c r="AF649" s="158"/>
      <c r="AG649" s="158"/>
      <c r="AH649" s="158"/>
      <c r="AI649" s="158"/>
      <c r="AJ649" s="158"/>
      <c r="AK649" s="158"/>
      <c r="AL649" s="158"/>
      <c r="AM649" s="158"/>
      <c r="AN649" s="158"/>
      <c r="AO649" s="158"/>
      <c r="AP649" s="158"/>
      <c r="AQ649" s="158"/>
      <c r="AR649" s="158"/>
      <c r="AS649" s="158"/>
      <c r="AT649" s="158"/>
      <c r="AU649" s="158"/>
      <c r="AV649" s="158"/>
      <c r="AW649" s="158"/>
      <c r="AX649" s="158"/>
      <c r="AY649" s="158"/>
      <c r="AZ649" s="158"/>
      <c r="BA649" s="158"/>
      <c r="BB649" s="158"/>
      <c r="BC649" s="158"/>
      <c r="BD649" s="158"/>
      <c r="BE649" s="158"/>
      <c r="BF649" s="158"/>
      <c r="BG649" s="158"/>
      <c r="BH649" s="158"/>
      <c r="BI649" s="158"/>
      <c r="BJ649" s="158"/>
      <c r="BK649" s="158"/>
      <c r="BL649" s="158"/>
      <c r="BM649" s="158"/>
      <c r="BN649" s="158"/>
      <c r="BO649" s="158"/>
      <c r="BP649" s="158"/>
      <c r="BQ649" s="158"/>
      <c r="BR649" s="158"/>
      <c r="BS649" s="158"/>
      <c r="BT649" s="158"/>
      <c r="BU649" s="158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</row>
    <row r="650" ht="12.75" customHeight="1">
      <c r="A650" s="1"/>
      <c r="B650" s="1"/>
      <c r="C650" s="158"/>
      <c r="D650" s="158"/>
      <c r="E650" s="158"/>
      <c r="F650" s="158"/>
      <c r="G650" s="158"/>
      <c r="H650" s="158"/>
      <c r="I650" s="158"/>
      <c r="J650" s="158"/>
      <c r="K650" s="158"/>
      <c r="L650" s="158"/>
      <c r="M650" s="158"/>
      <c r="N650" s="158"/>
      <c r="O650" s="158"/>
      <c r="P650" s="158"/>
      <c r="Q650" s="158"/>
      <c r="R650" s="158"/>
      <c r="S650" s="158"/>
      <c r="T650" s="158"/>
      <c r="U650" s="158"/>
      <c r="V650" s="158"/>
      <c r="W650" s="158"/>
      <c r="X650" s="158"/>
      <c r="Y650" s="158"/>
      <c r="Z650" s="158"/>
      <c r="AA650" s="158"/>
      <c r="AB650" s="158"/>
      <c r="AC650" s="158"/>
      <c r="AD650" s="158"/>
      <c r="AE650" s="158"/>
      <c r="AF650" s="158"/>
      <c r="AG650" s="158"/>
      <c r="AH650" s="158"/>
      <c r="AI650" s="158"/>
      <c r="AJ650" s="158"/>
      <c r="AK650" s="158"/>
      <c r="AL650" s="158"/>
      <c r="AM650" s="158"/>
      <c r="AN650" s="158"/>
      <c r="AO650" s="158"/>
      <c r="AP650" s="158"/>
      <c r="AQ650" s="158"/>
      <c r="AR650" s="158"/>
      <c r="AS650" s="158"/>
      <c r="AT650" s="158"/>
      <c r="AU650" s="158"/>
      <c r="AV650" s="158"/>
      <c r="AW650" s="158"/>
      <c r="AX650" s="158"/>
      <c r="AY650" s="158"/>
      <c r="AZ650" s="158"/>
      <c r="BA650" s="158"/>
      <c r="BB650" s="158"/>
      <c r="BC650" s="158"/>
      <c r="BD650" s="158"/>
      <c r="BE650" s="158"/>
      <c r="BF650" s="158"/>
      <c r="BG650" s="158"/>
      <c r="BH650" s="158"/>
      <c r="BI650" s="158"/>
      <c r="BJ650" s="158"/>
      <c r="BK650" s="158"/>
      <c r="BL650" s="158"/>
      <c r="BM650" s="158"/>
      <c r="BN650" s="158"/>
      <c r="BO650" s="158"/>
      <c r="BP650" s="158"/>
      <c r="BQ650" s="158"/>
      <c r="BR650" s="158"/>
      <c r="BS650" s="158"/>
      <c r="BT650" s="158"/>
      <c r="BU650" s="158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</row>
    <row r="651" ht="12.75" customHeight="1">
      <c r="A651" s="1"/>
      <c r="B651" s="1"/>
      <c r="C651" s="158"/>
      <c r="D651" s="158"/>
      <c r="E651" s="158"/>
      <c r="F651" s="158"/>
      <c r="G651" s="158"/>
      <c r="H651" s="158"/>
      <c r="I651" s="158"/>
      <c r="J651" s="158"/>
      <c r="K651" s="158"/>
      <c r="L651" s="158"/>
      <c r="M651" s="158"/>
      <c r="N651" s="158"/>
      <c r="O651" s="158"/>
      <c r="P651" s="158"/>
      <c r="Q651" s="158"/>
      <c r="R651" s="158"/>
      <c r="S651" s="158"/>
      <c r="T651" s="158"/>
      <c r="U651" s="158"/>
      <c r="V651" s="158"/>
      <c r="W651" s="158"/>
      <c r="X651" s="158"/>
      <c r="Y651" s="158"/>
      <c r="Z651" s="158"/>
      <c r="AA651" s="158"/>
      <c r="AB651" s="158"/>
      <c r="AC651" s="158"/>
      <c r="AD651" s="158"/>
      <c r="AE651" s="158"/>
      <c r="AF651" s="158"/>
      <c r="AG651" s="158"/>
      <c r="AH651" s="158"/>
      <c r="AI651" s="158"/>
      <c r="AJ651" s="158"/>
      <c r="AK651" s="158"/>
      <c r="AL651" s="158"/>
      <c r="AM651" s="158"/>
      <c r="AN651" s="158"/>
      <c r="AO651" s="158"/>
      <c r="AP651" s="158"/>
      <c r="AQ651" s="158"/>
      <c r="AR651" s="158"/>
      <c r="AS651" s="158"/>
      <c r="AT651" s="158"/>
      <c r="AU651" s="158"/>
      <c r="AV651" s="158"/>
      <c r="AW651" s="158"/>
      <c r="AX651" s="158"/>
      <c r="AY651" s="158"/>
      <c r="AZ651" s="158"/>
      <c r="BA651" s="158"/>
      <c r="BB651" s="158"/>
      <c r="BC651" s="158"/>
      <c r="BD651" s="158"/>
      <c r="BE651" s="158"/>
      <c r="BF651" s="158"/>
      <c r="BG651" s="158"/>
      <c r="BH651" s="158"/>
      <c r="BI651" s="158"/>
      <c r="BJ651" s="158"/>
      <c r="BK651" s="158"/>
      <c r="BL651" s="158"/>
      <c r="BM651" s="158"/>
      <c r="BN651" s="158"/>
      <c r="BO651" s="158"/>
      <c r="BP651" s="158"/>
      <c r="BQ651" s="158"/>
      <c r="BR651" s="158"/>
      <c r="BS651" s="158"/>
      <c r="BT651" s="158"/>
      <c r="BU651" s="158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</row>
    <row r="652" ht="12.75" customHeight="1">
      <c r="A652" s="1"/>
      <c r="B652" s="1"/>
      <c r="C652" s="158"/>
      <c r="D652" s="158"/>
      <c r="E652" s="158"/>
      <c r="F652" s="158"/>
      <c r="G652" s="158"/>
      <c r="H652" s="158"/>
      <c r="I652" s="158"/>
      <c r="J652" s="158"/>
      <c r="K652" s="158"/>
      <c r="L652" s="158"/>
      <c r="M652" s="158"/>
      <c r="N652" s="158"/>
      <c r="O652" s="158"/>
      <c r="P652" s="158"/>
      <c r="Q652" s="158"/>
      <c r="R652" s="158"/>
      <c r="S652" s="158"/>
      <c r="T652" s="158"/>
      <c r="U652" s="158"/>
      <c r="V652" s="158"/>
      <c r="W652" s="158"/>
      <c r="X652" s="158"/>
      <c r="Y652" s="158"/>
      <c r="Z652" s="158"/>
      <c r="AA652" s="158"/>
      <c r="AB652" s="158"/>
      <c r="AC652" s="158"/>
      <c r="AD652" s="158"/>
      <c r="AE652" s="158"/>
      <c r="AF652" s="158"/>
      <c r="AG652" s="158"/>
      <c r="AH652" s="158"/>
      <c r="AI652" s="158"/>
      <c r="AJ652" s="158"/>
      <c r="AK652" s="158"/>
      <c r="AL652" s="158"/>
      <c r="AM652" s="158"/>
      <c r="AN652" s="158"/>
      <c r="AO652" s="158"/>
      <c r="AP652" s="158"/>
      <c r="AQ652" s="158"/>
      <c r="AR652" s="158"/>
      <c r="AS652" s="158"/>
      <c r="AT652" s="158"/>
      <c r="AU652" s="158"/>
      <c r="AV652" s="158"/>
      <c r="AW652" s="158"/>
      <c r="AX652" s="158"/>
      <c r="AY652" s="158"/>
      <c r="AZ652" s="158"/>
      <c r="BA652" s="158"/>
      <c r="BB652" s="158"/>
      <c r="BC652" s="158"/>
      <c r="BD652" s="158"/>
      <c r="BE652" s="158"/>
      <c r="BF652" s="158"/>
      <c r="BG652" s="158"/>
      <c r="BH652" s="158"/>
      <c r="BI652" s="158"/>
      <c r="BJ652" s="158"/>
      <c r="BK652" s="158"/>
      <c r="BL652" s="158"/>
      <c r="BM652" s="158"/>
      <c r="BN652" s="158"/>
      <c r="BO652" s="158"/>
      <c r="BP652" s="158"/>
      <c r="BQ652" s="158"/>
      <c r="BR652" s="158"/>
      <c r="BS652" s="158"/>
      <c r="BT652" s="158"/>
      <c r="BU652" s="158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</row>
    <row r="653" ht="12.75" customHeight="1">
      <c r="A653" s="1"/>
      <c r="B653" s="1"/>
      <c r="C653" s="158"/>
      <c r="D653" s="158"/>
      <c r="E653" s="158"/>
      <c r="F653" s="158"/>
      <c r="G653" s="158"/>
      <c r="H653" s="158"/>
      <c r="I653" s="158"/>
      <c r="J653" s="158"/>
      <c r="K653" s="158"/>
      <c r="L653" s="158"/>
      <c r="M653" s="158"/>
      <c r="N653" s="158"/>
      <c r="O653" s="158"/>
      <c r="P653" s="158"/>
      <c r="Q653" s="158"/>
      <c r="R653" s="158"/>
      <c r="S653" s="158"/>
      <c r="T653" s="158"/>
      <c r="U653" s="158"/>
      <c r="V653" s="158"/>
      <c r="W653" s="158"/>
      <c r="X653" s="158"/>
      <c r="Y653" s="158"/>
      <c r="Z653" s="158"/>
      <c r="AA653" s="158"/>
      <c r="AB653" s="158"/>
      <c r="AC653" s="158"/>
      <c r="AD653" s="158"/>
      <c r="AE653" s="158"/>
      <c r="AF653" s="158"/>
      <c r="AG653" s="158"/>
      <c r="AH653" s="158"/>
      <c r="AI653" s="158"/>
      <c r="AJ653" s="158"/>
      <c r="AK653" s="158"/>
      <c r="AL653" s="158"/>
      <c r="AM653" s="158"/>
      <c r="AN653" s="158"/>
      <c r="AO653" s="158"/>
      <c r="AP653" s="158"/>
      <c r="AQ653" s="158"/>
      <c r="AR653" s="158"/>
      <c r="AS653" s="158"/>
      <c r="AT653" s="158"/>
      <c r="AU653" s="158"/>
      <c r="AV653" s="158"/>
      <c r="AW653" s="158"/>
      <c r="AX653" s="158"/>
      <c r="AY653" s="158"/>
      <c r="AZ653" s="158"/>
      <c r="BA653" s="158"/>
      <c r="BB653" s="158"/>
      <c r="BC653" s="158"/>
      <c r="BD653" s="158"/>
      <c r="BE653" s="158"/>
      <c r="BF653" s="158"/>
      <c r="BG653" s="158"/>
      <c r="BH653" s="158"/>
      <c r="BI653" s="158"/>
      <c r="BJ653" s="158"/>
      <c r="BK653" s="158"/>
      <c r="BL653" s="158"/>
      <c r="BM653" s="158"/>
      <c r="BN653" s="158"/>
      <c r="BO653" s="158"/>
      <c r="BP653" s="158"/>
      <c r="BQ653" s="158"/>
      <c r="BR653" s="158"/>
      <c r="BS653" s="158"/>
      <c r="BT653" s="158"/>
      <c r="BU653" s="158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</row>
    <row r="654" ht="12.75" customHeight="1">
      <c r="A654" s="1"/>
      <c r="B654" s="1"/>
      <c r="C654" s="158"/>
      <c r="D654" s="158"/>
      <c r="E654" s="158"/>
      <c r="F654" s="158"/>
      <c r="G654" s="158"/>
      <c r="H654" s="158"/>
      <c r="I654" s="158"/>
      <c r="J654" s="158"/>
      <c r="K654" s="158"/>
      <c r="L654" s="158"/>
      <c r="M654" s="158"/>
      <c r="N654" s="158"/>
      <c r="O654" s="158"/>
      <c r="P654" s="158"/>
      <c r="Q654" s="158"/>
      <c r="R654" s="158"/>
      <c r="S654" s="158"/>
      <c r="T654" s="158"/>
      <c r="U654" s="158"/>
      <c r="V654" s="158"/>
      <c r="W654" s="158"/>
      <c r="X654" s="158"/>
      <c r="Y654" s="158"/>
      <c r="Z654" s="158"/>
      <c r="AA654" s="158"/>
      <c r="AB654" s="158"/>
      <c r="AC654" s="158"/>
      <c r="AD654" s="158"/>
      <c r="AE654" s="158"/>
      <c r="AF654" s="158"/>
      <c r="AG654" s="158"/>
      <c r="AH654" s="158"/>
      <c r="AI654" s="158"/>
      <c r="AJ654" s="158"/>
      <c r="AK654" s="158"/>
      <c r="AL654" s="158"/>
      <c r="AM654" s="158"/>
      <c r="AN654" s="158"/>
      <c r="AO654" s="158"/>
      <c r="AP654" s="158"/>
      <c r="AQ654" s="158"/>
      <c r="AR654" s="158"/>
      <c r="AS654" s="158"/>
      <c r="AT654" s="158"/>
      <c r="AU654" s="158"/>
      <c r="AV654" s="158"/>
      <c r="AW654" s="158"/>
      <c r="AX654" s="158"/>
      <c r="AY654" s="158"/>
      <c r="AZ654" s="158"/>
      <c r="BA654" s="158"/>
      <c r="BB654" s="158"/>
      <c r="BC654" s="158"/>
      <c r="BD654" s="158"/>
      <c r="BE654" s="158"/>
      <c r="BF654" s="158"/>
      <c r="BG654" s="158"/>
      <c r="BH654" s="158"/>
      <c r="BI654" s="158"/>
      <c r="BJ654" s="158"/>
      <c r="BK654" s="158"/>
      <c r="BL654" s="158"/>
      <c r="BM654" s="158"/>
      <c r="BN654" s="158"/>
      <c r="BO654" s="158"/>
      <c r="BP654" s="158"/>
      <c r="BQ654" s="158"/>
      <c r="BR654" s="158"/>
      <c r="BS654" s="158"/>
      <c r="BT654" s="158"/>
      <c r="BU654" s="158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</row>
    <row r="655" ht="12.75" customHeight="1">
      <c r="A655" s="1"/>
      <c r="B655" s="1"/>
      <c r="C655" s="158"/>
      <c r="D655" s="158"/>
      <c r="E655" s="158"/>
      <c r="F655" s="158"/>
      <c r="G655" s="158"/>
      <c r="H655" s="158"/>
      <c r="I655" s="158"/>
      <c r="J655" s="158"/>
      <c r="K655" s="158"/>
      <c r="L655" s="158"/>
      <c r="M655" s="158"/>
      <c r="N655" s="158"/>
      <c r="O655" s="158"/>
      <c r="P655" s="158"/>
      <c r="Q655" s="158"/>
      <c r="R655" s="158"/>
      <c r="S655" s="158"/>
      <c r="T655" s="158"/>
      <c r="U655" s="158"/>
      <c r="V655" s="158"/>
      <c r="W655" s="158"/>
      <c r="X655" s="158"/>
      <c r="Y655" s="158"/>
      <c r="Z655" s="158"/>
      <c r="AA655" s="158"/>
      <c r="AB655" s="158"/>
      <c r="AC655" s="158"/>
      <c r="AD655" s="158"/>
      <c r="AE655" s="158"/>
      <c r="AF655" s="158"/>
      <c r="AG655" s="158"/>
      <c r="AH655" s="158"/>
      <c r="AI655" s="158"/>
      <c r="AJ655" s="158"/>
      <c r="AK655" s="158"/>
      <c r="AL655" s="158"/>
      <c r="AM655" s="158"/>
      <c r="AN655" s="158"/>
      <c r="AO655" s="158"/>
      <c r="AP655" s="158"/>
      <c r="AQ655" s="158"/>
      <c r="AR655" s="158"/>
      <c r="AS655" s="158"/>
      <c r="AT655" s="158"/>
      <c r="AU655" s="158"/>
      <c r="AV655" s="158"/>
      <c r="AW655" s="158"/>
      <c r="AX655" s="158"/>
      <c r="AY655" s="158"/>
      <c r="AZ655" s="158"/>
      <c r="BA655" s="158"/>
      <c r="BB655" s="158"/>
      <c r="BC655" s="158"/>
      <c r="BD655" s="158"/>
      <c r="BE655" s="158"/>
      <c r="BF655" s="158"/>
      <c r="BG655" s="158"/>
      <c r="BH655" s="158"/>
      <c r="BI655" s="158"/>
      <c r="BJ655" s="158"/>
      <c r="BK655" s="158"/>
      <c r="BL655" s="158"/>
      <c r="BM655" s="158"/>
      <c r="BN655" s="158"/>
      <c r="BO655" s="158"/>
      <c r="BP655" s="158"/>
      <c r="BQ655" s="158"/>
      <c r="BR655" s="158"/>
      <c r="BS655" s="158"/>
      <c r="BT655" s="158"/>
      <c r="BU655" s="158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</row>
    <row r="656" ht="12.75" customHeight="1">
      <c r="A656" s="1"/>
      <c r="B656" s="1"/>
      <c r="C656" s="158"/>
      <c r="D656" s="158"/>
      <c r="E656" s="158"/>
      <c r="F656" s="158"/>
      <c r="G656" s="158"/>
      <c r="H656" s="158"/>
      <c r="I656" s="158"/>
      <c r="J656" s="158"/>
      <c r="K656" s="158"/>
      <c r="L656" s="158"/>
      <c r="M656" s="158"/>
      <c r="N656" s="158"/>
      <c r="O656" s="158"/>
      <c r="P656" s="158"/>
      <c r="Q656" s="158"/>
      <c r="R656" s="158"/>
      <c r="S656" s="158"/>
      <c r="T656" s="158"/>
      <c r="U656" s="158"/>
      <c r="V656" s="158"/>
      <c r="W656" s="158"/>
      <c r="X656" s="158"/>
      <c r="Y656" s="158"/>
      <c r="Z656" s="158"/>
      <c r="AA656" s="158"/>
      <c r="AB656" s="158"/>
      <c r="AC656" s="158"/>
      <c r="AD656" s="158"/>
      <c r="AE656" s="158"/>
      <c r="AF656" s="158"/>
      <c r="AG656" s="158"/>
      <c r="AH656" s="158"/>
      <c r="AI656" s="158"/>
      <c r="AJ656" s="158"/>
      <c r="AK656" s="158"/>
      <c r="AL656" s="158"/>
      <c r="AM656" s="158"/>
      <c r="AN656" s="158"/>
      <c r="AO656" s="158"/>
      <c r="AP656" s="158"/>
      <c r="AQ656" s="158"/>
      <c r="AR656" s="158"/>
      <c r="AS656" s="158"/>
      <c r="AT656" s="158"/>
      <c r="AU656" s="158"/>
      <c r="AV656" s="158"/>
      <c r="AW656" s="158"/>
      <c r="AX656" s="158"/>
      <c r="AY656" s="158"/>
      <c r="AZ656" s="158"/>
      <c r="BA656" s="158"/>
      <c r="BB656" s="158"/>
      <c r="BC656" s="158"/>
      <c r="BD656" s="158"/>
      <c r="BE656" s="158"/>
      <c r="BF656" s="158"/>
      <c r="BG656" s="158"/>
      <c r="BH656" s="158"/>
      <c r="BI656" s="158"/>
      <c r="BJ656" s="158"/>
      <c r="BK656" s="158"/>
      <c r="BL656" s="158"/>
      <c r="BM656" s="158"/>
      <c r="BN656" s="158"/>
      <c r="BO656" s="158"/>
      <c r="BP656" s="158"/>
      <c r="BQ656" s="158"/>
      <c r="BR656" s="158"/>
      <c r="BS656" s="158"/>
      <c r="BT656" s="158"/>
      <c r="BU656" s="158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</row>
    <row r="657" ht="12.75" customHeight="1">
      <c r="A657" s="1"/>
      <c r="B657" s="1"/>
      <c r="C657" s="158"/>
      <c r="D657" s="158"/>
      <c r="E657" s="158"/>
      <c r="F657" s="158"/>
      <c r="G657" s="158"/>
      <c r="H657" s="158"/>
      <c r="I657" s="158"/>
      <c r="J657" s="158"/>
      <c r="K657" s="158"/>
      <c r="L657" s="158"/>
      <c r="M657" s="158"/>
      <c r="N657" s="158"/>
      <c r="O657" s="158"/>
      <c r="P657" s="158"/>
      <c r="Q657" s="158"/>
      <c r="R657" s="158"/>
      <c r="S657" s="158"/>
      <c r="T657" s="158"/>
      <c r="U657" s="158"/>
      <c r="V657" s="158"/>
      <c r="W657" s="158"/>
      <c r="X657" s="158"/>
      <c r="Y657" s="158"/>
      <c r="Z657" s="158"/>
      <c r="AA657" s="158"/>
      <c r="AB657" s="158"/>
      <c r="AC657" s="158"/>
      <c r="AD657" s="158"/>
      <c r="AE657" s="158"/>
      <c r="AF657" s="158"/>
      <c r="AG657" s="158"/>
      <c r="AH657" s="158"/>
      <c r="AI657" s="158"/>
      <c r="AJ657" s="158"/>
      <c r="AK657" s="158"/>
      <c r="AL657" s="158"/>
      <c r="AM657" s="158"/>
      <c r="AN657" s="158"/>
      <c r="AO657" s="158"/>
      <c r="AP657" s="158"/>
      <c r="AQ657" s="158"/>
      <c r="AR657" s="158"/>
      <c r="AS657" s="158"/>
      <c r="AT657" s="158"/>
      <c r="AU657" s="158"/>
      <c r="AV657" s="158"/>
      <c r="AW657" s="158"/>
      <c r="AX657" s="158"/>
      <c r="AY657" s="158"/>
      <c r="AZ657" s="158"/>
      <c r="BA657" s="158"/>
      <c r="BB657" s="158"/>
      <c r="BC657" s="158"/>
      <c r="BD657" s="158"/>
      <c r="BE657" s="158"/>
      <c r="BF657" s="158"/>
      <c r="BG657" s="158"/>
      <c r="BH657" s="158"/>
      <c r="BI657" s="158"/>
      <c r="BJ657" s="158"/>
      <c r="BK657" s="158"/>
      <c r="BL657" s="158"/>
      <c r="BM657" s="158"/>
      <c r="BN657" s="158"/>
      <c r="BO657" s="158"/>
      <c r="BP657" s="158"/>
      <c r="BQ657" s="158"/>
      <c r="BR657" s="158"/>
      <c r="BS657" s="158"/>
      <c r="BT657" s="158"/>
      <c r="BU657" s="158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</row>
    <row r="658" ht="12.75" customHeight="1">
      <c r="A658" s="1"/>
      <c r="B658" s="1"/>
      <c r="C658" s="158"/>
      <c r="D658" s="158"/>
      <c r="E658" s="158"/>
      <c r="F658" s="158"/>
      <c r="G658" s="158"/>
      <c r="H658" s="158"/>
      <c r="I658" s="158"/>
      <c r="J658" s="158"/>
      <c r="K658" s="158"/>
      <c r="L658" s="158"/>
      <c r="M658" s="158"/>
      <c r="N658" s="158"/>
      <c r="O658" s="158"/>
      <c r="P658" s="158"/>
      <c r="Q658" s="158"/>
      <c r="R658" s="158"/>
      <c r="S658" s="158"/>
      <c r="T658" s="158"/>
      <c r="U658" s="158"/>
      <c r="V658" s="158"/>
      <c r="W658" s="158"/>
      <c r="X658" s="158"/>
      <c r="Y658" s="158"/>
      <c r="Z658" s="158"/>
      <c r="AA658" s="158"/>
      <c r="AB658" s="158"/>
      <c r="AC658" s="158"/>
      <c r="AD658" s="158"/>
      <c r="AE658" s="158"/>
      <c r="AF658" s="158"/>
      <c r="AG658" s="158"/>
      <c r="AH658" s="158"/>
      <c r="AI658" s="158"/>
      <c r="AJ658" s="158"/>
      <c r="AK658" s="158"/>
      <c r="AL658" s="158"/>
      <c r="AM658" s="158"/>
      <c r="AN658" s="158"/>
      <c r="AO658" s="158"/>
      <c r="AP658" s="158"/>
      <c r="AQ658" s="158"/>
      <c r="AR658" s="158"/>
      <c r="AS658" s="158"/>
      <c r="AT658" s="158"/>
      <c r="AU658" s="158"/>
      <c r="AV658" s="158"/>
      <c r="AW658" s="158"/>
      <c r="AX658" s="158"/>
      <c r="AY658" s="158"/>
      <c r="AZ658" s="158"/>
      <c r="BA658" s="158"/>
      <c r="BB658" s="158"/>
      <c r="BC658" s="158"/>
      <c r="BD658" s="158"/>
      <c r="BE658" s="158"/>
      <c r="BF658" s="158"/>
      <c r="BG658" s="158"/>
      <c r="BH658" s="158"/>
      <c r="BI658" s="158"/>
      <c r="BJ658" s="158"/>
      <c r="BK658" s="158"/>
      <c r="BL658" s="158"/>
      <c r="BM658" s="158"/>
      <c r="BN658" s="158"/>
      <c r="BO658" s="158"/>
      <c r="BP658" s="158"/>
      <c r="BQ658" s="158"/>
      <c r="BR658" s="158"/>
      <c r="BS658" s="158"/>
      <c r="BT658" s="158"/>
      <c r="BU658" s="158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</row>
    <row r="659" ht="12.75" customHeight="1">
      <c r="A659" s="1"/>
      <c r="B659" s="1"/>
      <c r="C659" s="158"/>
      <c r="D659" s="158"/>
      <c r="E659" s="158"/>
      <c r="F659" s="158"/>
      <c r="G659" s="158"/>
      <c r="H659" s="158"/>
      <c r="I659" s="158"/>
      <c r="J659" s="158"/>
      <c r="K659" s="158"/>
      <c r="L659" s="158"/>
      <c r="M659" s="158"/>
      <c r="N659" s="158"/>
      <c r="O659" s="158"/>
      <c r="P659" s="158"/>
      <c r="Q659" s="158"/>
      <c r="R659" s="158"/>
      <c r="S659" s="158"/>
      <c r="T659" s="158"/>
      <c r="U659" s="158"/>
      <c r="V659" s="158"/>
      <c r="W659" s="158"/>
      <c r="X659" s="158"/>
      <c r="Y659" s="158"/>
      <c r="Z659" s="158"/>
      <c r="AA659" s="158"/>
      <c r="AB659" s="158"/>
      <c r="AC659" s="158"/>
      <c r="AD659" s="158"/>
      <c r="AE659" s="158"/>
      <c r="AF659" s="158"/>
      <c r="AG659" s="158"/>
      <c r="AH659" s="158"/>
      <c r="AI659" s="158"/>
      <c r="AJ659" s="158"/>
      <c r="AK659" s="158"/>
      <c r="AL659" s="158"/>
      <c r="AM659" s="158"/>
      <c r="AN659" s="158"/>
      <c r="AO659" s="158"/>
      <c r="AP659" s="158"/>
      <c r="AQ659" s="158"/>
      <c r="AR659" s="158"/>
      <c r="AS659" s="158"/>
      <c r="AT659" s="158"/>
      <c r="AU659" s="158"/>
      <c r="AV659" s="158"/>
      <c r="AW659" s="158"/>
      <c r="AX659" s="158"/>
      <c r="AY659" s="158"/>
      <c r="AZ659" s="158"/>
      <c r="BA659" s="158"/>
      <c r="BB659" s="158"/>
      <c r="BC659" s="158"/>
      <c r="BD659" s="158"/>
      <c r="BE659" s="158"/>
      <c r="BF659" s="158"/>
      <c r="BG659" s="158"/>
      <c r="BH659" s="158"/>
      <c r="BI659" s="158"/>
      <c r="BJ659" s="158"/>
      <c r="BK659" s="158"/>
      <c r="BL659" s="158"/>
      <c r="BM659" s="158"/>
      <c r="BN659" s="158"/>
      <c r="BO659" s="158"/>
      <c r="BP659" s="158"/>
      <c r="BQ659" s="158"/>
      <c r="BR659" s="158"/>
      <c r="BS659" s="158"/>
      <c r="BT659" s="158"/>
      <c r="BU659" s="158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</row>
    <row r="660" ht="12.75" customHeight="1">
      <c r="A660" s="1"/>
      <c r="B660" s="1"/>
      <c r="C660" s="158"/>
      <c r="D660" s="158"/>
      <c r="E660" s="158"/>
      <c r="F660" s="158"/>
      <c r="G660" s="158"/>
      <c r="H660" s="158"/>
      <c r="I660" s="158"/>
      <c r="J660" s="158"/>
      <c r="K660" s="158"/>
      <c r="L660" s="158"/>
      <c r="M660" s="158"/>
      <c r="N660" s="158"/>
      <c r="O660" s="158"/>
      <c r="P660" s="158"/>
      <c r="Q660" s="158"/>
      <c r="R660" s="158"/>
      <c r="S660" s="158"/>
      <c r="T660" s="158"/>
      <c r="U660" s="158"/>
      <c r="V660" s="158"/>
      <c r="W660" s="158"/>
      <c r="X660" s="158"/>
      <c r="Y660" s="158"/>
      <c r="Z660" s="158"/>
      <c r="AA660" s="158"/>
      <c r="AB660" s="158"/>
      <c r="AC660" s="158"/>
      <c r="AD660" s="158"/>
      <c r="AE660" s="158"/>
      <c r="AF660" s="158"/>
      <c r="AG660" s="158"/>
      <c r="AH660" s="158"/>
      <c r="AI660" s="158"/>
      <c r="AJ660" s="158"/>
      <c r="AK660" s="158"/>
      <c r="AL660" s="158"/>
      <c r="AM660" s="158"/>
      <c r="AN660" s="158"/>
      <c r="AO660" s="158"/>
      <c r="AP660" s="158"/>
      <c r="AQ660" s="158"/>
      <c r="AR660" s="158"/>
      <c r="AS660" s="158"/>
      <c r="AT660" s="158"/>
      <c r="AU660" s="158"/>
      <c r="AV660" s="158"/>
      <c r="AW660" s="158"/>
      <c r="AX660" s="158"/>
      <c r="AY660" s="158"/>
      <c r="AZ660" s="158"/>
      <c r="BA660" s="158"/>
      <c r="BB660" s="158"/>
      <c r="BC660" s="158"/>
      <c r="BD660" s="158"/>
      <c r="BE660" s="158"/>
      <c r="BF660" s="158"/>
      <c r="BG660" s="158"/>
      <c r="BH660" s="158"/>
      <c r="BI660" s="158"/>
      <c r="BJ660" s="158"/>
      <c r="BK660" s="158"/>
      <c r="BL660" s="158"/>
      <c r="BM660" s="158"/>
      <c r="BN660" s="158"/>
      <c r="BO660" s="158"/>
      <c r="BP660" s="158"/>
      <c r="BQ660" s="158"/>
      <c r="BR660" s="158"/>
      <c r="BS660" s="158"/>
      <c r="BT660" s="158"/>
      <c r="BU660" s="158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</row>
    <row r="661" ht="12.75" customHeight="1">
      <c r="A661" s="1"/>
      <c r="B661" s="1"/>
      <c r="C661" s="158"/>
      <c r="D661" s="158"/>
      <c r="E661" s="158"/>
      <c r="F661" s="158"/>
      <c r="G661" s="158"/>
      <c r="H661" s="158"/>
      <c r="I661" s="158"/>
      <c r="J661" s="158"/>
      <c r="K661" s="158"/>
      <c r="L661" s="158"/>
      <c r="M661" s="158"/>
      <c r="N661" s="158"/>
      <c r="O661" s="158"/>
      <c r="P661" s="158"/>
      <c r="Q661" s="158"/>
      <c r="R661" s="158"/>
      <c r="S661" s="158"/>
      <c r="T661" s="158"/>
      <c r="U661" s="158"/>
      <c r="V661" s="158"/>
      <c r="W661" s="158"/>
      <c r="X661" s="158"/>
      <c r="Y661" s="158"/>
      <c r="Z661" s="158"/>
      <c r="AA661" s="158"/>
      <c r="AB661" s="158"/>
      <c r="AC661" s="158"/>
      <c r="AD661" s="158"/>
      <c r="AE661" s="158"/>
      <c r="AF661" s="158"/>
      <c r="AG661" s="158"/>
      <c r="AH661" s="158"/>
      <c r="AI661" s="158"/>
      <c r="AJ661" s="158"/>
      <c r="AK661" s="158"/>
      <c r="AL661" s="158"/>
      <c r="AM661" s="158"/>
      <c r="AN661" s="158"/>
      <c r="AO661" s="158"/>
      <c r="AP661" s="158"/>
      <c r="AQ661" s="158"/>
      <c r="AR661" s="158"/>
      <c r="AS661" s="158"/>
      <c r="AT661" s="158"/>
      <c r="AU661" s="158"/>
      <c r="AV661" s="158"/>
      <c r="AW661" s="158"/>
      <c r="AX661" s="158"/>
      <c r="AY661" s="158"/>
      <c r="AZ661" s="158"/>
      <c r="BA661" s="158"/>
      <c r="BB661" s="158"/>
      <c r="BC661" s="158"/>
      <c r="BD661" s="158"/>
      <c r="BE661" s="158"/>
      <c r="BF661" s="158"/>
      <c r="BG661" s="158"/>
      <c r="BH661" s="158"/>
      <c r="BI661" s="158"/>
      <c r="BJ661" s="158"/>
      <c r="BK661" s="158"/>
      <c r="BL661" s="158"/>
      <c r="BM661" s="158"/>
      <c r="BN661" s="158"/>
      <c r="BO661" s="158"/>
      <c r="BP661" s="158"/>
      <c r="BQ661" s="158"/>
      <c r="BR661" s="158"/>
      <c r="BS661" s="158"/>
      <c r="BT661" s="158"/>
      <c r="BU661" s="158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</row>
    <row r="662" ht="12.75" customHeight="1">
      <c r="A662" s="1"/>
      <c r="B662" s="1"/>
      <c r="C662" s="158"/>
      <c r="D662" s="158"/>
      <c r="E662" s="158"/>
      <c r="F662" s="158"/>
      <c r="G662" s="158"/>
      <c r="H662" s="158"/>
      <c r="I662" s="158"/>
      <c r="J662" s="158"/>
      <c r="K662" s="158"/>
      <c r="L662" s="158"/>
      <c r="M662" s="158"/>
      <c r="N662" s="158"/>
      <c r="O662" s="158"/>
      <c r="P662" s="158"/>
      <c r="Q662" s="158"/>
      <c r="R662" s="158"/>
      <c r="S662" s="158"/>
      <c r="T662" s="158"/>
      <c r="U662" s="158"/>
      <c r="V662" s="158"/>
      <c r="W662" s="158"/>
      <c r="X662" s="158"/>
      <c r="Y662" s="158"/>
      <c r="Z662" s="158"/>
      <c r="AA662" s="158"/>
      <c r="AB662" s="158"/>
      <c r="AC662" s="158"/>
      <c r="AD662" s="158"/>
      <c r="AE662" s="158"/>
      <c r="AF662" s="158"/>
      <c r="AG662" s="158"/>
      <c r="AH662" s="158"/>
      <c r="AI662" s="158"/>
      <c r="AJ662" s="158"/>
      <c r="AK662" s="158"/>
      <c r="AL662" s="158"/>
      <c r="AM662" s="158"/>
      <c r="AN662" s="158"/>
      <c r="AO662" s="158"/>
      <c r="AP662" s="158"/>
      <c r="AQ662" s="158"/>
      <c r="AR662" s="158"/>
      <c r="AS662" s="158"/>
      <c r="AT662" s="158"/>
      <c r="AU662" s="158"/>
      <c r="AV662" s="158"/>
      <c r="AW662" s="158"/>
      <c r="AX662" s="158"/>
      <c r="AY662" s="158"/>
      <c r="AZ662" s="158"/>
      <c r="BA662" s="158"/>
      <c r="BB662" s="158"/>
      <c r="BC662" s="158"/>
      <c r="BD662" s="158"/>
      <c r="BE662" s="158"/>
      <c r="BF662" s="158"/>
      <c r="BG662" s="158"/>
      <c r="BH662" s="158"/>
      <c r="BI662" s="158"/>
      <c r="BJ662" s="158"/>
      <c r="BK662" s="158"/>
      <c r="BL662" s="158"/>
      <c r="BM662" s="158"/>
      <c r="BN662" s="158"/>
      <c r="BO662" s="158"/>
      <c r="BP662" s="158"/>
      <c r="BQ662" s="158"/>
      <c r="BR662" s="158"/>
      <c r="BS662" s="158"/>
      <c r="BT662" s="158"/>
      <c r="BU662" s="158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</row>
    <row r="663" ht="12.75" customHeight="1">
      <c r="A663" s="1"/>
      <c r="B663" s="1"/>
      <c r="C663" s="158"/>
      <c r="D663" s="158"/>
      <c r="E663" s="158"/>
      <c r="F663" s="158"/>
      <c r="G663" s="158"/>
      <c r="H663" s="158"/>
      <c r="I663" s="158"/>
      <c r="J663" s="158"/>
      <c r="K663" s="158"/>
      <c r="L663" s="158"/>
      <c r="M663" s="158"/>
      <c r="N663" s="158"/>
      <c r="O663" s="158"/>
      <c r="P663" s="158"/>
      <c r="Q663" s="158"/>
      <c r="R663" s="158"/>
      <c r="S663" s="158"/>
      <c r="T663" s="158"/>
      <c r="U663" s="158"/>
      <c r="V663" s="158"/>
      <c r="W663" s="158"/>
      <c r="X663" s="158"/>
      <c r="Y663" s="158"/>
      <c r="Z663" s="158"/>
      <c r="AA663" s="158"/>
      <c r="AB663" s="158"/>
      <c r="AC663" s="158"/>
      <c r="AD663" s="158"/>
      <c r="AE663" s="158"/>
      <c r="AF663" s="158"/>
      <c r="AG663" s="158"/>
      <c r="AH663" s="158"/>
      <c r="AI663" s="158"/>
      <c r="AJ663" s="158"/>
      <c r="AK663" s="158"/>
      <c r="AL663" s="158"/>
      <c r="AM663" s="158"/>
      <c r="AN663" s="158"/>
      <c r="AO663" s="158"/>
      <c r="AP663" s="158"/>
      <c r="AQ663" s="158"/>
      <c r="AR663" s="158"/>
      <c r="AS663" s="158"/>
      <c r="AT663" s="158"/>
      <c r="AU663" s="158"/>
      <c r="AV663" s="158"/>
      <c r="AW663" s="158"/>
      <c r="AX663" s="158"/>
      <c r="AY663" s="158"/>
      <c r="AZ663" s="158"/>
      <c r="BA663" s="158"/>
      <c r="BB663" s="158"/>
      <c r="BC663" s="158"/>
      <c r="BD663" s="158"/>
      <c r="BE663" s="158"/>
      <c r="BF663" s="158"/>
      <c r="BG663" s="158"/>
      <c r="BH663" s="158"/>
      <c r="BI663" s="158"/>
      <c r="BJ663" s="158"/>
      <c r="BK663" s="158"/>
      <c r="BL663" s="158"/>
      <c r="BM663" s="158"/>
      <c r="BN663" s="158"/>
      <c r="BO663" s="158"/>
      <c r="BP663" s="158"/>
      <c r="BQ663" s="158"/>
      <c r="BR663" s="158"/>
      <c r="BS663" s="158"/>
      <c r="BT663" s="158"/>
      <c r="BU663" s="158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</row>
    <row r="664" ht="12.75" customHeight="1">
      <c r="A664" s="1"/>
      <c r="B664" s="1"/>
      <c r="C664" s="158"/>
      <c r="D664" s="158"/>
      <c r="E664" s="158"/>
      <c r="F664" s="158"/>
      <c r="G664" s="158"/>
      <c r="H664" s="158"/>
      <c r="I664" s="158"/>
      <c r="J664" s="158"/>
      <c r="K664" s="158"/>
      <c r="L664" s="158"/>
      <c r="M664" s="158"/>
      <c r="N664" s="158"/>
      <c r="O664" s="158"/>
      <c r="P664" s="158"/>
      <c r="Q664" s="158"/>
      <c r="R664" s="158"/>
      <c r="S664" s="158"/>
      <c r="T664" s="158"/>
      <c r="U664" s="158"/>
      <c r="V664" s="158"/>
      <c r="W664" s="158"/>
      <c r="X664" s="158"/>
      <c r="Y664" s="158"/>
      <c r="Z664" s="158"/>
      <c r="AA664" s="158"/>
      <c r="AB664" s="158"/>
      <c r="AC664" s="158"/>
      <c r="AD664" s="158"/>
      <c r="AE664" s="158"/>
      <c r="AF664" s="158"/>
      <c r="AG664" s="158"/>
      <c r="AH664" s="158"/>
      <c r="AI664" s="158"/>
      <c r="AJ664" s="158"/>
      <c r="AK664" s="158"/>
      <c r="AL664" s="158"/>
      <c r="AM664" s="158"/>
      <c r="AN664" s="158"/>
      <c r="AO664" s="158"/>
      <c r="AP664" s="158"/>
      <c r="AQ664" s="158"/>
      <c r="AR664" s="158"/>
      <c r="AS664" s="158"/>
      <c r="AT664" s="158"/>
      <c r="AU664" s="158"/>
      <c r="AV664" s="158"/>
      <c r="AW664" s="158"/>
      <c r="AX664" s="158"/>
      <c r="AY664" s="158"/>
      <c r="AZ664" s="158"/>
      <c r="BA664" s="158"/>
      <c r="BB664" s="158"/>
      <c r="BC664" s="158"/>
      <c r="BD664" s="158"/>
      <c r="BE664" s="158"/>
      <c r="BF664" s="158"/>
      <c r="BG664" s="158"/>
      <c r="BH664" s="158"/>
      <c r="BI664" s="158"/>
      <c r="BJ664" s="158"/>
      <c r="BK664" s="158"/>
      <c r="BL664" s="158"/>
      <c r="BM664" s="158"/>
      <c r="BN664" s="158"/>
      <c r="BO664" s="158"/>
      <c r="BP664" s="158"/>
      <c r="BQ664" s="158"/>
      <c r="BR664" s="158"/>
      <c r="BS664" s="158"/>
      <c r="BT664" s="158"/>
      <c r="BU664" s="158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</row>
    <row r="665" ht="12.75" customHeight="1">
      <c r="A665" s="1"/>
      <c r="B665" s="1"/>
      <c r="C665" s="158"/>
      <c r="D665" s="158"/>
      <c r="E665" s="158"/>
      <c r="F665" s="158"/>
      <c r="G665" s="158"/>
      <c r="H665" s="158"/>
      <c r="I665" s="158"/>
      <c r="J665" s="158"/>
      <c r="K665" s="158"/>
      <c r="L665" s="158"/>
      <c r="M665" s="158"/>
      <c r="N665" s="158"/>
      <c r="O665" s="158"/>
      <c r="P665" s="158"/>
      <c r="Q665" s="158"/>
      <c r="R665" s="158"/>
      <c r="S665" s="158"/>
      <c r="T665" s="158"/>
      <c r="U665" s="158"/>
      <c r="V665" s="158"/>
      <c r="W665" s="158"/>
      <c r="X665" s="158"/>
      <c r="Y665" s="158"/>
      <c r="Z665" s="158"/>
      <c r="AA665" s="158"/>
      <c r="AB665" s="158"/>
      <c r="AC665" s="158"/>
      <c r="AD665" s="158"/>
      <c r="AE665" s="158"/>
      <c r="AF665" s="158"/>
      <c r="AG665" s="158"/>
      <c r="AH665" s="158"/>
      <c r="AI665" s="158"/>
      <c r="AJ665" s="158"/>
      <c r="AK665" s="158"/>
      <c r="AL665" s="158"/>
      <c r="AM665" s="158"/>
      <c r="AN665" s="158"/>
      <c r="AO665" s="158"/>
      <c r="AP665" s="158"/>
      <c r="AQ665" s="158"/>
      <c r="AR665" s="158"/>
      <c r="AS665" s="158"/>
      <c r="AT665" s="158"/>
      <c r="AU665" s="158"/>
      <c r="AV665" s="158"/>
      <c r="AW665" s="158"/>
      <c r="AX665" s="158"/>
      <c r="AY665" s="158"/>
      <c r="AZ665" s="158"/>
      <c r="BA665" s="158"/>
      <c r="BB665" s="158"/>
      <c r="BC665" s="158"/>
      <c r="BD665" s="158"/>
      <c r="BE665" s="158"/>
      <c r="BF665" s="158"/>
      <c r="BG665" s="158"/>
      <c r="BH665" s="158"/>
      <c r="BI665" s="158"/>
      <c r="BJ665" s="158"/>
      <c r="BK665" s="158"/>
      <c r="BL665" s="158"/>
      <c r="BM665" s="158"/>
      <c r="BN665" s="158"/>
      <c r="BO665" s="158"/>
      <c r="BP665" s="158"/>
      <c r="BQ665" s="158"/>
      <c r="BR665" s="158"/>
      <c r="BS665" s="158"/>
      <c r="BT665" s="158"/>
      <c r="BU665" s="158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</row>
    <row r="666" ht="12.75" customHeight="1">
      <c r="A666" s="1"/>
      <c r="B666" s="1"/>
      <c r="C666" s="158"/>
      <c r="D666" s="158"/>
      <c r="E666" s="158"/>
      <c r="F666" s="158"/>
      <c r="G666" s="158"/>
      <c r="H666" s="158"/>
      <c r="I666" s="158"/>
      <c r="J666" s="158"/>
      <c r="K666" s="158"/>
      <c r="L666" s="158"/>
      <c r="M666" s="158"/>
      <c r="N666" s="158"/>
      <c r="O666" s="158"/>
      <c r="P666" s="158"/>
      <c r="Q666" s="158"/>
      <c r="R666" s="158"/>
      <c r="S666" s="158"/>
      <c r="T666" s="158"/>
      <c r="U666" s="158"/>
      <c r="V666" s="158"/>
      <c r="W666" s="158"/>
      <c r="X666" s="158"/>
      <c r="Y666" s="158"/>
      <c r="Z666" s="158"/>
      <c r="AA666" s="158"/>
      <c r="AB666" s="158"/>
      <c r="AC666" s="158"/>
      <c r="AD666" s="158"/>
      <c r="AE666" s="158"/>
      <c r="AF666" s="158"/>
      <c r="AG666" s="158"/>
      <c r="AH666" s="158"/>
      <c r="AI666" s="158"/>
      <c r="AJ666" s="158"/>
      <c r="AK666" s="158"/>
      <c r="AL666" s="158"/>
      <c r="AM666" s="158"/>
      <c r="AN666" s="158"/>
      <c r="AO666" s="158"/>
      <c r="AP666" s="158"/>
      <c r="AQ666" s="158"/>
      <c r="AR666" s="158"/>
      <c r="AS666" s="158"/>
      <c r="AT666" s="158"/>
      <c r="AU666" s="158"/>
      <c r="AV666" s="158"/>
      <c r="AW666" s="158"/>
      <c r="AX666" s="158"/>
      <c r="AY666" s="158"/>
      <c r="AZ666" s="158"/>
      <c r="BA666" s="158"/>
      <c r="BB666" s="158"/>
      <c r="BC666" s="158"/>
      <c r="BD666" s="158"/>
      <c r="BE666" s="158"/>
      <c r="BF666" s="158"/>
      <c r="BG666" s="158"/>
      <c r="BH666" s="158"/>
      <c r="BI666" s="158"/>
      <c r="BJ666" s="158"/>
      <c r="BK666" s="158"/>
      <c r="BL666" s="158"/>
      <c r="BM666" s="158"/>
      <c r="BN666" s="158"/>
      <c r="BO666" s="158"/>
      <c r="BP666" s="158"/>
      <c r="BQ666" s="158"/>
      <c r="BR666" s="158"/>
      <c r="BS666" s="158"/>
      <c r="BT666" s="158"/>
      <c r="BU666" s="158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</row>
    <row r="667" ht="12.75" customHeight="1">
      <c r="A667" s="1"/>
      <c r="B667" s="1"/>
      <c r="C667" s="158"/>
      <c r="D667" s="158"/>
      <c r="E667" s="158"/>
      <c r="F667" s="158"/>
      <c r="G667" s="158"/>
      <c r="H667" s="158"/>
      <c r="I667" s="158"/>
      <c r="J667" s="158"/>
      <c r="K667" s="158"/>
      <c r="L667" s="158"/>
      <c r="M667" s="158"/>
      <c r="N667" s="158"/>
      <c r="O667" s="158"/>
      <c r="P667" s="158"/>
      <c r="Q667" s="158"/>
      <c r="R667" s="158"/>
      <c r="S667" s="158"/>
      <c r="T667" s="158"/>
      <c r="U667" s="158"/>
      <c r="V667" s="158"/>
      <c r="W667" s="158"/>
      <c r="X667" s="158"/>
      <c r="Y667" s="158"/>
      <c r="Z667" s="158"/>
      <c r="AA667" s="158"/>
      <c r="AB667" s="158"/>
      <c r="AC667" s="158"/>
      <c r="AD667" s="158"/>
      <c r="AE667" s="158"/>
      <c r="AF667" s="158"/>
      <c r="AG667" s="158"/>
      <c r="AH667" s="158"/>
      <c r="AI667" s="158"/>
      <c r="AJ667" s="158"/>
      <c r="AK667" s="158"/>
      <c r="AL667" s="158"/>
      <c r="AM667" s="158"/>
      <c r="AN667" s="158"/>
      <c r="AO667" s="158"/>
      <c r="AP667" s="158"/>
      <c r="AQ667" s="158"/>
      <c r="AR667" s="158"/>
      <c r="AS667" s="158"/>
      <c r="AT667" s="158"/>
      <c r="AU667" s="158"/>
      <c r="AV667" s="158"/>
      <c r="AW667" s="158"/>
      <c r="AX667" s="158"/>
      <c r="AY667" s="158"/>
      <c r="AZ667" s="158"/>
      <c r="BA667" s="158"/>
      <c r="BB667" s="158"/>
      <c r="BC667" s="158"/>
      <c r="BD667" s="158"/>
      <c r="BE667" s="158"/>
      <c r="BF667" s="158"/>
      <c r="BG667" s="158"/>
      <c r="BH667" s="158"/>
      <c r="BI667" s="158"/>
      <c r="BJ667" s="158"/>
      <c r="BK667" s="158"/>
      <c r="BL667" s="158"/>
      <c r="BM667" s="158"/>
      <c r="BN667" s="158"/>
      <c r="BO667" s="158"/>
      <c r="BP667" s="158"/>
      <c r="BQ667" s="158"/>
      <c r="BR667" s="158"/>
      <c r="BS667" s="158"/>
      <c r="BT667" s="158"/>
      <c r="BU667" s="158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</row>
    <row r="668" ht="12.75" customHeight="1">
      <c r="A668" s="1"/>
      <c r="B668" s="1"/>
      <c r="C668" s="158"/>
      <c r="D668" s="158"/>
      <c r="E668" s="158"/>
      <c r="F668" s="158"/>
      <c r="G668" s="158"/>
      <c r="H668" s="158"/>
      <c r="I668" s="158"/>
      <c r="J668" s="158"/>
      <c r="K668" s="158"/>
      <c r="L668" s="158"/>
      <c r="M668" s="158"/>
      <c r="N668" s="158"/>
      <c r="O668" s="158"/>
      <c r="P668" s="158"/>
      <c r="Q668" s="158"/>
      <c r="R668" s="158"/>
      <c r="S668" s="158"/>
      <c r="T668" s="158"/>
      <c r="U668" s="158"/>
      <c r="V668" s="158"/>
      <c r="W668" s="158"/>
      <c r="X668" s="158"/>
      <c r="Y668" s="158"/>
      <c r="Z668" s="158"/>
      <c r="AA668" s="158"/>
      <c r="AB668" s="158"/>
      <c r="AC668" s="158"/>
      <c r="AD668" s="158"/>
      <c r="AE668" s="158"/>
      <c r="AF668" s="158"/>
      <c r="AG668" s="158"/>
      <c r="AH668" s="158"/>
      <c r="AI668" s="158"/>
      <c r="AJ668" s="158"/>
      <c r="AK668" s="158"/>
      <c r="AL668" s="158"/>
      <c r="AM668" s="158"/>
      <c r="AN668" s="158"/>
      <c r="AO668" s="158"/>
      <c r="AP668" s="158"/>
      <c r="AQ668" s="158"/>
      <c r="AR668" s="158"/>
      <c r="AS668" s="158"/>
      <c r="AT668" s="158"/>
      <c r="AU668" s="158"/>
      <c r="AV668" s="158"/>
      <c r="AW668" s="158"/>
      <c r="AX668" s="158"/>
      <c r="AY668" s="158"/>
      <c r="AZ668" s="158"/>
      <c r="BA668" s="158"/>
      <c r="BB668" s="158"/>
      <c r="BC668" s="158"/>
      <c r="BD668" s="158"/>
      <c r="BE668" s="158"/>
      <c r="BF668" s="158"/>
      <c r="BG668" s="158"/>
      <c r="BH668" s="158"/>
      <c r="BI668" s="158"/>
      <c r="BJ668" s="158"/>
      <c r="BK668" s="158"/>
      <c r="BL668" s="158"/>
      <c r="BM668" s="158"/>
      <c r="BN668" s="158"/>
      <c r="BO668" s="158"/>
      <c r="BP668" s="158"/>
      <c r="BQ668" s="158"/>
      <c r="BR668" s="158"/>
      <c r="BS668" s="158"/>
      <c r="BT668" s="158"/>
      <c r="BU668" s="158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</row>
    <row r="669" ht="12.75" customHeight="1">
      <c r="A669" s="1"/>
      <c r="B669" s="1"/>
      <c r="C669" s="158"/>
      <c r="D669" s="158"/>
      <c r="E669" s="158"/>
      <c r="F669" s="158"/>
      <c r="G669" s="158"/>
      <c r="H669" s="158"/>
      <c r="I669" s="158"/>
      <c r="J669" s="158"/>
      <c r="K669" s="158"/>
      <c r="L669" s="158"/>
      <c r="M669" s="158"/>
      <c r="N669" s="158"/>
      <c r="O669" s="158"/>
      <c r="P669" s="158"/>
      <c r="Q669" s="158"/>
      <c r="R669" s="158"/>
      <c r="S669" s="158"/>
      <c r="T669" s="158"/>
      <c r="U669" s="158"/>
      <c r="V669" s="158"/>
      <c r="W669" s="158"/>
      <c r="X669" s="158"/>
      <c r="Y669" s="158"/>
      <c r="Z669" s="158"/>
      <c r="AA669" s="158"/>
      <c r="AB669" s="158"/>
      <c r="AC669" s="158"/>
      <c r="AD669" s="158"/>
      <c r="AE669" s="158"/>
      <c r="AF669" s="158"/>
      <c r="AG669" s="158"/>
      <c r="AH669" s="158"/>
      <c r="AI669" s="158"/>
      <c r="AJ669" s="158"/>
      <c r="AK669" s="158"/>
      <c r="AL669" s="158"/>
      <c r="AM669" s="158"/>
      <c r="AN669" s="158"/>
      <c r="AO669" s="158"/>
      <c r="AP669" s="158"/>
      <c r="AQ669" s="158"/>
      <c r="AR669" s="158"/>
      <c r="AS669" s="158"/>
      <c r="AT669" s="158"/>
      <c r="AU669" s="158"/>
      <c r="AV669" s="158"/>
      <c r="AW669" s="158"/>
      <c r="AX669" s="158"/>
      <c r="AY669" s="158"/>
      <c r="AZ669" s="158"/>
      <c r="BA669" s="158"/>
      <c r="BB669" s="158"/>
      <c r="BC669" s="158"/>
      <c r="BD669" s="158"/>
      <c r="BE669" s="158"/>
      <c r="BF669" s="158"/>
      <c r="BG669" s="158"/>
      <c r="BH669" s="158"/>
      <c r="BI669" s="158"/>
      <c r="BJ669" s="158"/>
      <c r="BK669" s="158"/>
      <c r="BL669" s="158"/>
      <c r="BM669" s="158"/>
      <c r="BN669" s="158"/>
      <c r="BO669" s="158"/>
      <c r="BP669" s="158"/>
      <c r="BQ669" s="158"/>
      <c r="BR669" s="158"/>
      <c r="BS669" s="158"/>
      <c r="BT669" s="158"/>
      <c r="BU669" s="158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</row>
    <row r="670" ht="12.75" customHeight="1">
      <c r="A670" s="1"/>
      <c r="B670" s="1"/>
      <c r="C670" s="158"/>
      <c r="D670" s="158"/>
      <c r="E670" s="158"/>
      <c r="F670" s="158"/>
      <c r="G670" s="158"/>
      <c r="H670" s="158"/>
      <c r="I670" s="158"/>
      <c r="J670" s="158"/>
      <c r="K670" s="158"/>
      <c r="L670" s="158"/>
      <c r="M670" s="158"/>
      <c r="N670" s="158"/>
      <c r="O670" s="158"/>
      <c r="P670" s="158"/>
      <c r="Q670" s="158"/>
      <c r="R670" s="158"/>
      <c r="S670" s="158"/>
      <c r="T670" s="158"/>
      <c r="U670" s="158"/>
      <c r="V670" s="158"/>
      <c r="W670" s="158"/>
      <c r="X670" s="158"/>
      <c r="Y670" s="158"/>
      <c r="Z670" s="158"/>
      <c r="AA670" s="158"/>
      <c r="AB670" s="158"/>
      <c r="AC670" s="158"/>
      <c r="AD670" s="158"/>
      <c r="AE670" s="158"/>
      <c r="AF670" s="158"/>
      <c r="AG670" s="158"/>
      <c r="AH670" s="158"/>
      <c r="AI670" s="158"/>
      <c r="AJ670" s="158"/>
      <c r="AK670" s="158"/>
      <c r="AL670" s="158"/>
      <c r="AM670" s="158"/>
      <c r="AN670" s="158"/>
      <c r="AO670" s="158"/>
      <c r="AP670" s="158"/>
      <c r="AQ670" s="158"/>
      <c r="AR670" s="158"/>
      <c r="AS670" s="158"/>
      <c r="AT670" s="158"/>
      <c r="AU670" s="158"/>
      <c r="AV670" s="158"/>
      <c r="AW670" s="158"/>
      <c r="AX670" s="158"/>
      <c r="AY670" s="158"/>
      <c r="AZ670" s="158"/>
      <c r="BA670" s="158"/>
      <c r="BB670" s="158"/>
      <c r="BC670" s="158"/>
      <c r="BD670" s="158"/>
      <c r="BE670" s="158"/>
      <c r="BF670" s="158"/>
      <c r="BG670" s="158"/>
      <c r="BH670" s="158"/>
      <c r="BI670" s="158"/>
      <c r="BJ670" s="158"/>
      <c r="BK670" s="158"/>
      <c r="BL670" s="158"/>
      <c r="BM670" s="158"/>
      <c r="BN670" s="158"/>
      <c r="BO670" s="158"/>
      <c r="BP670" s="158"/>
      <c r="BQ670" s="158"/>
      <c r="BR670" s="158"/>
      <c r="BS670" s="158"/>
      <c r="BT670" s="158"/>
      <c r="BU670" s="158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</row>
    <row r="671" ht="12.75" customHeight="1">
      <c r="A671" s="1"/>
      <c r="B671" s="1"/>
      <c r="C671" s="158"/>
      <c r="D671" s="158"/>
      <c r="E671" s="158"/>
      <c r="F671" s="158"/>
      <c r="G671" s="158"/>
      <c r="H671" s="158"/>
      <c r="I671" s="158"/>
      <c r="J671" s="158"/>
      <c r="K671" s="158"/>
      <c r="L671" s="158"/>
      <c r="M671" s="158"/>
      <c r="N671" s="158"/>
      <c r="O671" s="158"/>
      <c r="P671" s="158"/>
      <c r="Q671" s="158"/>
      <c r="R671" s="158"/>
      <c r="S671" s="158"/>
      <c r="T671" s="158"/>
      <c r="U671" s="158"/>
      <c r="V671" s="158"/>
      <c r="W671" s="158"/>
      <c r="X671" s="158"/>
      <c r="Y671" s="158"/>
      <c r="Z671" s="158"/>
      <c r="AA671" s="158"/>
      <c r="AB671" s="158"/>
      <c r="AC671" s="158"/>
      <c r="AD671" s="158"/>
      <c r="AE671" s="158"/>
      <c r="AF671" s="158"/>
      <c r="AG671" s="158"/>
      <c r="AH671" s="158"/>
      <c r="AI671" s="158"/>
      <c r="AJ671" s="158"/>
      <c r="AK671" s="158"/>
      <c r="AL671" s="158"/>
      <c r="AM671" s="158"/>
      <c r="AN671" s="158"/>
      <c r="AO671" s="158"/>
      <c r="AP671" s="158"/>
      <c r="AQ671" s="158"/>
      <c r="AR671" s="158"/>
      <c r="AS671" s="158"/>
      <c r="AT671" s="158"/>
      <c r="AU671" s="158"/>
      <c r="AV671" s="158"/>
      <c r="AW671" s="158"/>
      <c r="AX671" s="158"/>
      <c r="AY671" s="158"/>
      <c r="AZ671" s="158"/>
      <c r="BA671" s="158"/>
      <c r="BB671" s="158"/>
      <c r="BC671" s="158"/>
      <c r="BD671" s="158"/>
      <c r="BE671" s="158"/>
      <c r="BF671" s="158"/>
      <c r="BG671" s="158"/>
      <c r="BH671" s="158"/>
      <c r="BI671" s="158"/>
      <c r="BJ671" s="158"/>
      <c r="BK671" s="158"/>
      <c r="BL671" s="158"/>
      <c r="BM671" s="158"/>
      <c r="BN671" s="158"/>
      <c r="BO671" s="158"/>
      <c r="BP671" s="158"/>
      <c r="BQ671" s="158"/>
      <c r="BR671" s="158"/>
      <c r="BS671" s="158"/>
      <c r="BT671" s="158"/>
      <c r="BU671" s="158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</row>
    <row r="672" ht="12.75" customHeight="1">
      <c r="A672" s="1"/>
      <c r="B672" s="1"/>
      <c r="C672" s="158"/>
      <c r="D672" s="158"/>
      <c r="E672" s="158"/>
      <c r="F672" s="158"/>
      <c r="G672" s="158"/>
      <c r="H672" s="158"/>
      <c r="I672" s="158"/>
      <c r="J672" s="158"/>
      <c r="K672" s="158"/>
      <c r="L672" s="158"/>
      <c r="M672" s="158"/>
      <c r="N672" s="158"/>
      <c r="O672" s="158"/>
      <c r="P672" s="158"/>
      <c r="Q672" s="158"/>
      <c r="R672" s="158"/>
      <c r="S672" s="158"/>
      <c r="T672" s="158"/>
      <c r="U672" s="158"/>
      <c r="V672" s="158"/>
      <c r="W672" s="158"/>
      <c r="X672" s="158"/>
      <c r="Y672" s="158"/>
      <c r="Z672" s="158"/>
      <c r="AA672" s="158"/>
      <c r="AB672" s="158"/>
      <c r="AC672" s="158"/>
      <c r="AD672" s="158"/>
      <c r="AE672" s="158"/>
      <c r="AF672" s="158"/>
      <c r="AG672" s="158"/>
      <c r="AH672" s="158"/>
      <c r="AI672" s="158"/>
      <c r="AJ672" s="158"/>
      <c r="AK672" s="158"/>
      <c r="AL672" s="158"/>
      <c r="AM672" s="158"/>
      <c r="AN672" s="158"/>
      <c r="AO672" s="158"/>
      <c r="AP672" s="158"/>
      <c r="AQ672" s="158"/>
      <c r="AR672" s="158"/>
      <c r="AS672" s="158"/>
      <c r="AT672" s="158"/>
      <c r="AU672" s="158"/>
      <c r="AV672" s="158"/>
      <c r="AW672" s="158"/>
      <c r="AX672" s="158"/>
      <c r="AY672" s="158"/>
      <c r="AZ672" s="158"/>
      <c r="BA672" s="158"/>
      <c r="BB672" s="158"/>
      <c r="BC672" s="158"/>
      <c r="BD672" s="158"/>
      <c r="BE672" s="158"/>
      <c r="BF672" s="158"/>
      <c r="BG672" s="158"/>
      <c r="BH672" s="158"/>
      <c r="BI672" s="158"/>
      <c r="BJ672" s="158"/>
      <c r="BK672" s="158"/>
      <c r="BL672" s="158"/>
      <c r="BM672" s="158"/>
      <c r="BN672" s="158"/>
      <c r="BO672" s="158"/>
      <c r="BP672" s="158"/>
      <c r="BQ672" s="158"/>
      <c r="BR672" s="158"/>
      <c r="BS672" s="158"/>
      <c r="BT672" s="158"/>
      <c r="BU672" s="158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</row>
    <row r="673" ht="12.75" customHeight="1">
      <c r="A673" s="1"/>
      <c r="B673" s="1"/>
      <c r="C673" s="158"/>
      <c r="D673" s="158"/>
      <c r="E673" s="158"/>
      <c r="F673" s="158"/>
      <c r="G673" s="158"/>
      <c r="H673" s="158"/>
      <c r="I673" s="158"/>
      <c r="J673" s="158"/>
      <c r="K673" s="158"/>
      <c r="L673" s="158"/>
      <c r="M673" s="158"/>
      <c r="N673" s="158"/>
      <c r="O673" s="158"/>
      <c r="P673" s="158"/>
      <c r="Q673" s="158"/>
      <c r="R673" s="158"/>
      <c r="S673" s="158"/>
      <c r="T673" s="158"/>
      <c r="U673" s="158"/>
      <c r="V673" s="158"/>
      <c r="W673" s="158"/>
      <c r="X673" s="158"/>
      <c r="Y673" s="158"/>
      <c r="Z673" s="158"/>
      <c r="AA673" s="158"/>
      <c r="AB673" s="158"/>
      <c r="AC673" s="158"/>
      <c r="AD673" s="158"/>
      <c r="AE673" s="158"/>
      <c r="AF673" s="158"/>
      <c r="AG673" s="158"/>
      <c r="AH673" s="158"/>
      <c r="AI673" s="158"/>
      <c r="AJ673" s="158"/>
      <c r="AK673" s="158"/>
      <c r="AL673" s="158"/>
      <c r="AM673" s="158"/>
      <c r="AN673" s="158"/>
      <c r="AO673" s="158"/>
      <c r="AP673" s="158"/>
      <c r="AQ673" s="158"/>
      <c r="AR673" s="158"/>
      <c r="AS673" s="158"/>
      <c r="AT673" s="158"/>
      <c r="AU673" s="158"/>
      <c r="AV673" s="158"/>
      <c r="AW673" s="158"/>
      <c r="AX673" s="158"/>
      <c r="AY673" s="158"/>
      <c r="AZ673" s="158"/>
      <c r="BA673" s="158"/>
      <c r="BB673" s="158"/>
      <c r="BC673" s="158"/>
      <c r="BD673" s="158"/>
      <c r="BE673" s="158"/>
      <c r="BF673" s="158"/>
      <c r="BG673" s="158"/>
      <c r="BH673" s="158"/>
      <c r="BI673" s="158"/>
      <c r="BJ673" s="158"/>
      <c r="BK673" s="158"/>
      <c r="BL673" s="158"/>
      <c r="BM673" s="158"/>
      <c r="BN673" s="158"/>
      <c r="BO673" s="158"/>
      <c r="BP673" s="158"/>
      <c r="BQ673" s="158"/>
      <c r="BR673" s="158"/>
      <c r="BS673" s="158"/>
      <c r="BT673" s="158"/>
      <c r="BU673" s="158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</row>
    <row r="674" ht="12.75" customHeight="1">
      <c r="A674" s="1"/>
      <c r="B674" s="1"/>
      <c r="C674" s="158"/>
      <c r="D674" s="158"/>
      <c r="E674" s="158"/>
      <c r="F674" s="158"/>
      <c r="G674" s="158"/>
      <c r="H674" s="158"/>
      <c r="I674" s="158"/>
      <c r="J674" s="158"/>
      <c r="K674" s="158"/>
      <c r="L674" s="158"/>
      <c r="M674" s="158"/>
      <c r="N674" s="158"/>
      <c r="O674" s="158"/>
      <c r="P674" s="158"/>
      <c r="Q674" s="158"/>
      <c r="R674" s="158"/>
      <c r="S674" s="158"/>
      <c r="T674" s="158"/>
      <c r="U674" s="158"/>
      <c r="V674" s="158"/>
      <c r="W674" s="158"/>
      <c r="X674" s="158"/>
      <c r="Y674" s="158"/>
      <c r="Z674" s="158"/>
      <c r="AA674" s="158"/>
      <c r="AB674" s="158"/>
      <c r="AC674" s="158"/>
      <c r="AD674" s="158"/>
      <c r="AE674" s="158"/>
      <c r="AF674" s="158"/>
      <c r="AG674" s="158"/>
      <c r="AH674" s="158"/>
      <c r="AI674" s="158"/>
      <c r="AJ674" s="158"/>
      <c r="AK674" s="158"/>
      <c r="AL674" s="158"/>
      <c r="AM674" s="158"/>
      <c r="AN674" s="158"/>
      <c r="AO674" s="158"/>
      <c r="AP674" s="158"/>
      <c r="AQ674" s="158"/>
      <c r="AR674" s="158"/>
      <c r="AS674" s="158"/>
      <c r="AT674" s="158"/>
      <c r="AU674" s="158"/>
      <c r="AV674" s="158"/>
      <c r="AW674" s="158"/>
      <c r="AX674" s="158"/>
      <c r="AY674" s="158"/>
      <c r="AZ674" s="158"/>
      <c r="BA674" s="158"/>
      <c r="BB674" s="158"/>
      <c r="BC674" s="158"/>
      <c r="BD674" s="158"/>
      <c r="BE674" s="158"/>
      <c r="BF674" s="158"/>
      <c r="BG674" s="158"/>
      <c r="BH674" s="158"/>
      <c r="BI674" s="158"/>
      <c r="BJ674" s="158"/>
      <c r="BK674" s="158"/>
      <c r="BL674" s="158"/>
      <c r="BM674" s="158"/>
      <c r="BN674" s="158"/>
      <c r="BO674" s="158"/>
      <c r="BP674" s="158"/>
      <c r="BQ674" s="158"/>
      <c r="BR674" s="158"/>
      <c r="BS674" s="158"/>
      <c r="BT674" s="158"/>
      <c r="BU674" s="158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</row>
    <row r="675" ht="12.75" customHeight="1">
      <c r="A675" s="1"/>
      <c r="B675" s="1"/>
      <c r="C675" s="158"/>
      <c r="D675" s="158"/>
      <c r="E675" s="158"/>
      <c r="F675" s="158"/>
      <c r="G675" s="158"/>
      <c r="H675" s="158"/>
      <c r="I675" s="158"/>
      <c r="J675" s="158"/>
      <c r="K675" s="158"/>
      <c r="L675" s="158"/>
      <c r="M675" s="158"/>
      <c r="N675" s="158"/>
      <c r="O675" s="158"/>
      <c r="P675" s="158"/>
      <c r="Q675" s="158"/>
      <c r="R675" s="158"/>
      <c r="S675" s="158"/>
      <c r="T675" s="158"/>
      <c r="U675" s="158"/>
      <c r="V675" s="158"/>
      <c r="W675" s="158"/>
      <c r="X675" s="158"/>
      <c r="Y675" s="158"/>
      <c r="Z675" s="158"/>
      <c r="AA675" s="158"/>
      <c r="AB675" s="158"/>
      <c r="AC675" s="158"/>
      <c r="AD675" s="158"/>
      <c r="AE675" s="158"/>
      <c r="AF675" s="158"/>
      <c r="AG675" s="158"/>
      <c r="AH675" s="158"/>
      <c r="AI675" s="158"/>
      <c r="AJ675" s="158"/>
      <c r="AK675" s="158"/>
      <c r="AL675" s="158"/>
      <c r="AM675" s="158"/>
      <c r="AN675" s="158"/>
      <c r="AO675" s="158"/>
      <c r="AP675" s="158"/>
      <c r="AQ675" s="158"/>
      <c r="AR675" s="158"/>
      <c r="AS675" s="158"/>
      <c r="AT675" s="158"/>
      <c r="AU675" s="158"/>
      <c r="AV675" s="158"/>
      <c r="AW675" s="158"/>
      <c r="AX675" s="158"/>
      <c r="AY675" s="158"/>
      <c r="AZ675" s="158"/>
      <c r="BA675" s="158"/>
      <c r="BB675" s="158"/>
      <c r="BC675" s="158"/>
      <c r="BD675" s="158"/>
      <c r="BE675" s="158"/>
      <c r="BF675" s="158"/>
      <c r="BG675" s="158"/>
      <c r="BH675" s="158"/>
      <c r="BI675" s="158"/>
      <c r="BJ675" s="158"/>
      <c r="BK675" s="158"/>
      <c r="BL675" s="158"/>
      <c r="BM675" s="158"/>
      <c r="BN675" s="158"/>
      <c r="BO675" s="158"/>
      <c r="BP675" s="158"/>
      <c r="BQ675" s="158"/>
      <c r="BR675" s="158"/>
      <c r="BS675" s="158"/>
      <c r="BT675" s="158"/>
      <c r="BU675" s="158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</row>
    <row r="676" ht="12.75" customHeight="1">
      <c r="A676" s="1"/>
      <c r="B676" s="1"/>
      <c r="C676" s="158"/>
      <c r="D676" s="158"/>
      <c r="E676" s="158"/>
      <c r="F676" s="158"/>
      <c r="G676" s="158"/>
      <c r="H676" s="158"/>
      <c r="I676" s="158"/>
      <c r="J676" s="158"/>
      <c r="K676" s="158"/>
      <c r="L676" s="158"/>
      <c r="M676" s="158"/>
      <c r="N676" s="158"/>
      <c r="O676" s="158"/>
      <c r="P676" s="158"/>
      <c r="Q676" s="158"/>
      <c r="R676" s="158"/>
      <c r="S676" s="158"/>
      <c r="T676" s="158"/>
      <c r="U676" s="158"/>
      <c r="V676" s="158"/>
      <c r="W676" s="158"/>
      <c r="X676" s="158"/>
      <c r="Y676" s="158"/>
      <c r="Z676" s="158"/>
      <c r="AA676" s="158"/>
      <c r="AB676" s="158"/>
      <c r="AC676" s="158"/>
      <c r="AD676" s="158"/>
      <c r="AE676" s="158"/>
      <c r="AF676" s="158"/>
      <c r="AG676" s="158"/>
      <c r="AH676" s="158"/>
      <c r="AI676" s="158"/>
      <c r="AJ676" s="158"/>
      <c r="AK676" s="158"/>
      <c r="AL676" s="158"/>
      <c r="AM676" s="158"/>
      <c r="AN676" s="158"/>
      <c r="AO676" s="158"/>
      <c r="AP676" s="158"/>
      <c r="AQ676" s="158"/>
      <c r="AR676" s="158"/>
      <c r="AS676" s="158"/>
      <c r="AT676" s="158"/>
      <c r="AU676" s="158"/>
      <c r="AV676" s="158"/>
      <c r="AW676" s="158"/>
      <c r="AX676" s="158"/>
      <c r="AY676" s="158"/>
      <c r="AZ676" s="158"/>
      <c r="BA676" s="158"/>
      <c r="BB676" s="158"/>
      <c r="BC676" s="158"/>
      <c r="BD676" s="158"/>
      <c r="BE676" s="158"/>
      <c r="BF676" s="158"/>
      <c r="BG676" s="158"/>
      <c r="BH676" s="158"/>
      <c r="BI676" s="158"/>
      <c r="BJ676" s="158"/>
      <c r="BK676" s="158"/>
      <c r="BL676" s="158"/>
      <c r="BM676" s="158"/>
      <c r="BN676" s="158"/>
      <c r="BO676" s="158"/>
      <c r="BP676" s="158"/>
      <c r="BQ676" s="158"/>
      <c r="BR676" s="158"/>
      <c r="BS676" s="158"/>
      <c r="BT676" s="158"/>
      <c r="BU676" s="158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</row>
    <row r="677" ht="12.75" customHeight="1">
      <c r="A677" s="1"/>
      <c r="B677" s="1"/>
      <c r="C677" s="158"/>
      <c r="D677" s="158"/>
      <c r="E677" s="158"/>
      <c r="F677" s="158"/>
      <c r="G677" s="158"/>
      <c r="H677" s="158"/>
      <c r="I677" s="158"/>
      <c r="J677" s="158"/>
      <c r="K677" s="158"/>
      <c r="L677" s="158"/>
      <c r="M677" s="158"/>
      <c r="N677" s="158"/>
      <c r="O677" s="158"/>
      <c r="P677" s="158"/>
      <c r="Q677" s="158"/>
      <c r="R677" s="158"/>
      <c r="S677" s="158"/>
      <c r="T677" s="158"/>
      <c r="U677" s="158"/>
      <c r="V677" s="158"/>
      <c r="W677" s="158"/>
      <c r="X677" s="158"/>
      <c r="Y677" s="158"/>
      <c r="Z677" s="158"/>
      <c r="AA677" s="158"/>
      <c r="AB677" s="158"/>
      <c r="AC677" s="158"/>
      <c r="AD677" s="158"/>
      <c r="AE677" s="158"/>
      <c r="AF677" s="158"/>
      <c r="AG677" s="158"/>
      <c r="AH677" s="158"/>
      <c r="AI677" s="158"/>
      <c r="AJ677" s="158"/>
      <c r="AK677" s="158"/>
      <c r="AL677" s="158"/>
      <c r="AM677" s="158"/>
      <c r="AN677" s="158"/>
      <c r="AO677" s="158"/>
      <c r="AP677" s="158"/>
      <c r="AQ677" s="158"/>
      <c r="AR677" s="158"/>
      <c r="AS677" s="158"/>
      <c r="AT677" s="158"/>
      <c r="AU677" s="158"/>
      <c r="AV677" s="158"/>
      <c r="AW677" s="158"/>
      <c r="AX677" s="158"/>
      <c r="AY677" s="158"/>
      <c r="AZ677" s="158"/>
      <c r="BA677" s="158"/>
      <c r="BB677" s="158"/>
      <c r="BC677" s="158"/>
      <c r="BD677" s="158"/>
      <c r="BE677" s="158"/>
      <c r="BF677" s="158"/>
      <c r="BG677" s="158"/>
      <c r="BH677" s="158"/>
      <c r="BI677" s="158"/>
      <c r="BJ677" s="158"/>
      <c r="BK677" s="158"/>
      <c r="BL677" s="158"/>
      <c r="BM677" s="158"/>
      <c r="BN677" s="158"/>
      <c r="BO677" s="158"/>
      <c r="BP677" s="158"/>
      <c r="BQ677" s="158"/>
      <c r="BR677" s="158"/>
      <c r="BS677" s="158"/>
      <c r="BT677" s="158"/>
      <c r="BU677" s="158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</row>
    <row r="678" ht="12.75" customHeight="1">
      <c r="A678" s="1"/>
      <c r="B678" s="1"/>
      <c r="C678" s="158"/>
      <c r="D678" s="158"/>
      <c r="E678" s="158"/>
      <c r="F678" s="158"/>
      <c r="G678" s="158"/>
      <c r="H678" s="158"/>
      <c r="I678" s="158"/>
      <c r="J678" s="158"/>
      <c r="K678" s="158"/>
      <c r="L678" s="158"/>
      <c r="M678" s="158"/>
      <c r="N678" s="158"/>
      <c r="O678" s="158"/>
      <c r="P678" s="158"/>
      <c r="Q678" s="158"/>
      <c r="R678" s="158"/>
      <c r="S678" s="158"/>
      <c r="T678" s="158"/>
      <c r="U678" s="158"/>
      <c r="V678" s="158"/>
      <c r="W678" s="158"/>
      <c r="X678" s="158"/>
      <c r="Y678" s="158"/>
      <c r="Z678" s="158"/>
      <c r="AA678" s="158"/>
      <c r="AB678" s="158"/>
      <c r="AC678" s="158"/>
      <c r="AD678" s="158"/>
      <c r="AE678" s="158"/>
      <c r="AF678" s="158"/>
      <c r="AG678" s="158"/>
      <c r="AH678" s="158"/>
      <c r="AI678" s="158"/>
      <c r="AJ678" s="158"/>
      <c r="AK678" s="158"/>
      <c r="AL678" s="158"/>
      <c r="AM678" s="158"/>
      <c r="AN678" s="158"/>
      <c r="AO678" s="158"/>
      <c r="AP678" s="158"/>
      <c r="AQ678" s="158"/>
      <c r="AR678" s="158"/>
      <c r="AS678" s="158"/>
      <c r="AT678" s="158"/>
      <c r="AU678" s="158"/>
      <c r="AV678" s="158"/>
      <c r="AW678" s="158"/>
      <c r="AX678" s="158"/>
      <c r="AY678" s="158"/>
      <c r="AZ678" s="158"/>
      <c r="BA678" s="158"/>
      <c r="BB678" s="158"/>
      <c r="BC678" s="158"/>
      <c r="BD678" s="158"/>
      <c r="BE678" s="158"/>
      <c r="BF678" s="158"/>
      <c r="BG678" s="158"/>
      <c r="BH678" s="158"/>
      <c r="BI678" s="158"/>
      <c r="BJ678" s="158"/>
      <c r="BK678" s="158"/>
      <c r="BL678" s="158"/>
      <c r="BM678" s="158"/>
      <c r="BN678" s="158"/>
      <c r="BO678" s="158"/>
      <c r="BP678" s="158"/>
      <c r="BQ678" s="158"/>
      <c r="BR678" s="158"/>
      <c r="BS678" s="158"/>
      <c r="BT678" s="158"/>
      <c r="BU678" s="158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</row>
    <row r="679" ht="12.75" customHeight="1">
      <c r="A679" s="1"/>
      <c r="B679" s="1"/>
      <c r="C679" s="158"/>
      <c r="D679" s="158"/>
      <c r="E679" s="158"/>
      <c r="F679" s="158"/>
      <c r="G679" s="158"/>
      <c r="H679" s="158"/>
      <c r="I679" s="158"/>
      <c r="J679" s="158"/>
      <c r="K679" s="158"/>
      <c r="L679" s="158"/>
      <c r="M679" s="158"/>
      <c r="N679" s="158"/>
      <c r="O679" s="158"/>
      <c r="P679" s="158"/>
      <c r="Q679" s="158"/>
      <c r="R679" s="158"/>
      <c r="S679" s="158"/>
      <c r="T679" s="158"/>
      <c r="U679" s="158"/>
      <c r="V679" s="158"/>
      <c r="W679" s="158"/>
      <c r="X679" s="158"/>
      <c r="Y679" s="158"/>
      <c r="Z679" s="158"/>
      <c r="AA679" s="158"/>
      <c r="AB679" s="158"/>
      <c r="AC679" s="158"/>
      <c r="AD679" s="158"/>
      <c r="AE679" s="158"/>
      <c r="AF679" s="158"/>
      <c r="AG679" s="158"/>
      <c r="AH679" s="158"/>
      <c r="AI679" s="158"/>
      <c r="AJ679" s="158"/>
      <c r="AK679" s="158"/>
      <c r="AL679" s="158"/>
      <c r="AM679" s="158"/>
      <c r="AN679" s="158"/>
      <c r="AO679" s="158"/>
      <c r="AP679" s="158"/>
      <c r="AQ679" s="158"/>
      <c r="AR679" s="158"/>
      <c r="AS679" s="158"/>
      <c r="AT679" s="158"/>
      <c r="AU679" s="158"/>
      <c r="AV679" s="158"/>
      <c r="AW679" s="158"/>
      <c r="AX679" s="158"/>
      <c r="AY679" s="158"/>
      <c r="AZ679" s="158"/>
      <c r="BA679" s="158"/>
      <c r="BB679" s="158"/>
      <c r="BC679" s="158"/>
      <c r="BD679" s="158"/>
      <c r="BE679" s="158"/>
      <c r="BF679" s="158"/>
      <c r="BG679" s="158"/>
      <c r="BH679" s="158"/>
      <c r="BI679" s="158"/>
      <c r="BJ679" s="158"/>
      <c r="BK679" s="158"/>
      <c r="BL679" s="158"/>
      <c r="BM679" s="158"/>
      <c r="BN679" s="158"/>
      <c r="BO679" s="158"/>
      <c r="BP679" s="158"/>
      <c r="BQ679" s="158"/>
      <c r="BR679" s="158"/>
      <c r="BS679" s="158"/>
      <c r="BT679" s="158"/>
      <c r="BU679" s="158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</row>
    <row r="680" ht="12.75" customHeight="1">
      <c r="A680" s="1"/>
      <c r="B680" s="1"/>
      <c r="C680" s="158"/>
      <c r="D680" s="158"/>
      <c r="E680" s="158"/>
      <c r="F680" s="158"/>
      <c r="G680" s="158"/>
      <c r="H680" s="158"/>
      <c r="I680" s="158"/>
      <c r="J680" s="158"/>
      <c r="K680" s="158"/>
      <c r="L680" s="158"/>
      <c r="M680" s="158"/>
      <c r="N680" s="158"/>
      <c r="O680" s="158"/>
      <c r="P680" s="158"/>
      <c r="Q680" s="158"/>
      <c r="R680" s="158"/>
      <c r="S680" s="158"/>
      <c r="T680" s="158"/>
      <c r="U680" s="158"/>
      <c r="V680" s="158"/>
      <c r="W680" s="158"/>
      <c r="X680" s="158"/>
      <c r="Y680" s="158"/>
      <c r="Z680" s="158"/>
      <c r="AA680" s="158"/>
      <c r="AB680" s="158"/>
      <c r="AC680" s="158"/>
      <c r="AD680" s="158"/>
      <c r="AE680" s="158"/>
      <c r="AF680" s="158"/>
      <c r="AG680" s="158"/>
      <c r="AH680" s="158"/>
      <c r="AI680" s="158"/>
      <c r="AJ680" s="158"/>
      <c r="AK680" s="158"/>
      <c r="AL680" s="158"/>
      <c r="AM680" s="158"/>
      <c r="AN680" s="158"/>
      <c r="AO680" s="158"/>
      <c r="AP680" s="158"/>
      <c r="AQ680" s="158"/>
      <c r="AR680" s="158"/>
      <c r="AS680" s="158"/>
      <c r="AT680" s="158"/>
      <c r="AU680" s="158"/>
      <c r="AV680" s="158"/>
      <c r="AW680" s="158"/>
      <c r="AX680" s="158"/>
      <c r="AY680" s="158"/>
      <c r="AZ680" s="158"/>
      <c r="BA680" s="158"/>
      <c r="BB680" s="158"/>
      <c r="BC680" s="158"/>
      <c r="BD680" s="158"/>
      <c r="BE680" s="158"/>
      <c r="BF680" s="158"/>
      <c r="BG680" s="158"/>
      <c r="BH680" s="158"/>
      <c r="BI680" s="158"/>
      <c r="BJ680" s="158"/>
      <c r="BK680" s="158"/>
      <c r="BL680" s="158"/>
      <c r="BM680" s="158"/>
      <c r="BN680" s="158"/>
      <c r="BO680" s="158"/>
      <c r="BP680" s="158"/>
      <c r="BQ680" s="158"/>
      <c r="BR680" s="158"/>
      <c r="BS680" s="158"/>
      <c r="BT680" s="158"/>
      <c r="BU680" s="158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</row>
    <row r="681" ht="12.75" customHeight="1">
      <c r="A681" s="1"/>
      <c r="B681" s="1"/>
      <c r="C681" s="158"/>
      <c r="D681" s="158"/>
      <c r="E681" s="158"/>
      <c r="F681" s="158"/>
      <c r="G681" s="158"/>
      <c r="H681" s="158"/>
      <c r="I681" s="158"/>
      <c r="J681" s="158"/>
      <c r="K681" s="158"/>
      <c r="L681" s="158"/>
      <c r="M681" s="158"/>
      <c r="N681" s="158"/>
      <c r="O681" s="158"/>
      <c r="P681" s="158"/>
      <c r="Q681" s="158"/>
      <c r="R681" s="158"/>
      <c r="S681" s="158"/>
      <c r="T681" s="158"/>
      <c r="U681" s="158"/>
      <c r="V681" s="158"/>
      <c r="W681" s="158"/>
      <c r="X681" s="158"/>
      <c r="Y681" s="158"/>
      <c r="Z681" s="158"/>
      <c r="AA681" s="158"/>
      <c r="AB681" s="158"/>
      <c r="AC681" s="158"/>
      <c r="AD681" s="158"/>
      <c r="AE681" s="158"/>
      <c r="AF681" s="158"/>
      <c r="AG681" s="158"/>
      <c r="AH681" s="158"/>
      <c r="AI681" s="158"/>
      <c r="AJ681" s="158"/>
      <c r="AK681" s="158"/>
      <c r="AL681" s="158"/>
      <c r="AM681" s="158"/>
      <c r="AN681" s="158"/>
      <c r="AO681" s="158"/>
      <c r="AP681" s="158"/>
      <c r="AQ681" s="158"/>
      <c r="AR681" s="158"/>
      <c r="AS681" s="158"/>
      <c r="AT681" s="158"/>
      <c r="AU681" s="158"/>
      <c r="AV681" s="158"/>
      <c r="AW681" s="158"/>
      <c r="AX681" s="158"/>
      <c r="AY681" s="158"/>
      <c r="AZ681" s="158"/>
      <c r="BA681" s="158"/>
      <c r="BB681" s="158"/>
      <c r="BC681" s="158"/>
      <c r="BD681" s="158"/>
      <c r="BE681" s="158"/>
      <c r="BF681" s="158"/>
      <c r="BG681" s="158"/>
      <c r="BH681" s="158"/>
      <c r="BI681" s="158"/>
      <c r="BJ681" s="158"/>
      <c r="BK681" s="158"/>
      <c r="BL681" s="158"/>
      <c r="BM681" s="158"/>
      <c r="BN681" s="158"/>
      <c r="BO681" s="158"/>
      <c r="BP681" s="158"/>
      <c r="BQ681" s="158"/>
      <c r="BR681" s="158"/>
      <c r="BS681" s="158"/>
      <c r="BT681" s="158"/>
      <c r="BU681" s="158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</row>
    <row r="682" ht="12.75" customHeight="1">
      <c r="A682" s="1"/>
      <c r="B682" s="1"/>
      <c r="C682" s="158"/>
      <c r="D682" s="158"/>
      <c r="E682" s="158"/>
      <c r="F682" s="158"/>
      <c r="G682" s="158"/>
      <c r="H682" s="158"/>
      <c r="I682" s="158"/>
      <c r="J682" s="158"/>
      <c r="K682" s="158"/>
      <c r="L682" s="158"/>
      <c r="M682" s="158"/>
      <c r="N682" s="158"/>
      <c r="O682" s="158"/>
      <c r="P682" s="158"/>
      <c r="Q682" s="158"/>
      <c r="R682" s="158"/>
      <c r="S682" s="158"/>
      <c r="T682" s="158"/>
      <c r="U682" s="158"/>
      <c r="V682" s="158"/>
      <c r="W682" s="158"/>
      <c r="X682" s="158"/>
      <c r="Y682" s="158"/>
      <c r="Z682" s="158"/>
      <c r="AA682" s="158"/>
      <c r="AB682" s="158"/>
      <c r="AC682" s="158"/>
      <c r="AD682" s="158"/>
      <c r="AE682" s="158"/>
      <c r="AF682" s="158"/>
      <c r="AG682" s="158"/>
      <c r="AH682" s="158"/>
      <c r="AI682" s="158"/>
      <c r="AJ682" s="158"/>
      <c r="AK682" s="158"/>
      <c r="AL682" s="158"/>
      <c r="AM682" s="158"/>
      <c r="AN682" s="158"/>
      <c r="AO682" s="158"/>
      <c r="AP682" s="158"/>
      <c r="AQ682" s="158"/>
      <c r="AR682" s="158"/>
      <c r="AS682" s="158"/>
      <c r="AT682" s="158"/>
      <c r="AU682" s="158"/>
      <c r="AV682" s="158"/>
      <c r="AW682" s="158"/>
      <c r="AX682" s="158"/>
      <c r="AY682" s="158"/>
      <c r="AZ682" s="158"/>
      <c r="BA682" s="158"/>
      <c r="BB682" s="158"/>
      <c r="BC682" s="158"/>
      <c r="BD682" s="158"/>
      <c r="BE682" s="158"/>
      <c r="BF682" s="158"/>
      <c r="BG682" s="158"/>
      <c r="BH682" s="158"/>
      <c r="BI682" s="158"/>
      <c r="BJ682" s="158"/>
      <c r="BK682" s="158"/>
      <c r="BL682" s="158"/>
      <c r="BM682" s="158"/>
      <c r="BN682" s="158"/>
      <c r="BO682" s="158"/>
      <c r="BP682" s="158"/>
      <c r="BQ682" s="158"/>
      <c r="BR682" s="158"/>
      <c r="BS682" s="158"/>
      <c r="BT682" s="158"/>
      <c r="BU682" s="158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</row>
    <row r="683" ht="12.75" customHeight="1">
      <c r="A683" s="1"/>
      <c r="B683" s="1"/>
      <c r="C683" s="158"/>
      <c r="D683" s="158"/>
      <c r="E683" s="158"/>
      <c r="F683" s="158"/>
      <c r="G683" s="158"/>
      <c r="H683" s="158"/>
      <c r="I683" s="158"/>
      <c r="J683" s="158"/>
      <c r="K683" s="158"/>
      <c r="L683" s="158"/>
      <c r="M683" s="158"/>
      <c r="N683" s="158"/>
      <c r="O683" s="158"/>
      <c r="P683" s="158"/>
      <c r="Q683" s="158"/>
      <c r="R683" s="158"/>
      <c r="S683" s="158"/>
      <c r="T683" s="158"/>
      <c r="U683" s="158"/>
      <c r="V683" s="158"/>
      <c r="W683" s="158"/>
      <c r="X683" s="158"/>
      <c r="Y683" s="158"/>
      <c r="Z683" s="158"/>
      <c r="AA683" s="158"/>
      <c r="AB683" s="158"/>
      <c r="AC683" s="158"/>
      <c r="AD683" s="158"/>
      <c r="AE683" s="158"/>
      <c r="AF683" s="158"/>
      <c r="AG683" s="158"/>
      <c r="AH683" s="158"/>
      <c r="AI683" s="158"/>
      <c r="AJ683" s="158"/>
      <c r="AK683" s="158"/>
      <c r="AL683" s="158"/>
      <c r="AM683" s="158"/>
      <c r="AN683" s="158"/>
      <c r="AO683" s="158"/>
      <c r="AP683" s="158"/>
      <c r="AQ683" s="158"/>
      <c r="AR683" s="158"/>
      <c r="AS683" s="158"/>
      <c r="AT683" s="158"/>
      <c r="AU683" s="158"/>
      <c r="AV683" s="158"/>
      <c r="AW683" s="158"/>
      <c r="AX683" s="158"/>
      <c r="AY683" s="158"/>
      <c r="AZ683" s="158"/>
      <c r="BA683" s="158"/>
      <c r="BB683" s="158"/>
      <c r="BC683" s="158"/>
      <c r="BD683" s="158"/>
      <c r="BE683" s="158"/>
      <c r="BF683" s="158"/>
      <c r="BG683" s="158"/>
      <c r="BH683" s="158"/>
      <c r="BI683" s="158"/>
      <c r="BJ683" s="158"/>
      <c r="BK683" s="158"/>
      <c r="BL683" s="158"/>
      <c r="BM683" s="158"/>
      <c r="BN683" s="158"/>
      <c r="BO683" s="158"/>
      <c r="BP683" s="158"/>
      <c r="BQ683" s="158"/>
      <c r="BR683" s="158"/>
      <c r="BS683" s="158"/>
      <c r="BT683" s="158"/>
      <c r="BU683" s="158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</row>
    <row r="684" ht="12.75" customHeight="1">
      <c r="A684" s="1"/>
      <c r="B684" s="1"/>
      <c r="C684" s="158"/>
      <c r="D684" s="158"/>
      <c r="E684" s="158"/>
      <c r="F684" s="158"/>
      <c r="G684" s="158"/>
      <c r="H684" s="158"/>
      <c r="I684" s="158"/>
      <c r="J684" s="158"/>
      <c r="K684" s="158"/>
      <c r="L684" s="158"/>
      <c r="M684" s="158"/>
      <c r="N684" s="158"/>
      <c r="O684" s="158"/>
      <c r="P684" s="158"/>
      <c r="Q684" s="158"/>
      <c r="R684" s="158"/>
      <c r="S684" s="158"/>
      <c r="T684" s="158"/>
      <c r="U684" s="158"/>
      <c r="V684" s="158"/>
      <c r="W684" s="158"/>
      <c r="X684" s="158"/>
      <c r="Y684" s="158"/>
      <c r="Z684" s="158"/>
      <c r="AA684" s="158"/>
      <c r="AB684" s="158"/>
      <c r="AC684" s="158"/>
      <c r="AD684" s="158"/>
      <c r="AE684" s="158"/>
      <c r="AF684" s="158"/>
      <c r="AG684" s="158"/>
      <c r="AH684" s="158"/>
      <c r="AI684" s="158"/>
      <c r="AJ684" s="158"/>
      <c r="AK684" s="158"/>
      <c r="AL684" s="158"/>
      <c r="AM684" s="158"/>
      <c r="AN684" s="158"/>
      <c r="AO684" s="158"/>
      <c r="AP684" s="158"/>
      <c r="AQ684" s="158"/>
      <c r="AR684" s="158"/>
      <c r="AS684" s="158"/>
      <c r="AT684" s="158"/>
      <c r="AU684" s="158"/>
      <c r="AV684" s="158"/>
      <c r="AW684" s="158"/>
      <c r="AX684" s="158"/>
      <c r="AY684" s="158"/>
      <c r="AZ684" s="158"/>
      <c r="BA684" s="158"/>
      <c r="BB684" s="158"/>
      <c r="BC684" s="158"/>
      <c r="BD684" s="158"/>
      <c r="BE684" s="158"/>
      <c r="BF684" s="158"/>
      <c r="BG684" s="158"/>
      <c r="BH684" s="158"/>
      <c r="BI684" s="158"/>
      <c r="BJ684" s="158"/>
      <c r="BK684" s="158"/>
      <c r="BL684" s="158"/>
      <c r="BM684" s="158"/>
      <c r="BN684" s="158"/>
      <c r="BO684" s="158"/>
      <c r="BP684" s="158"/>
      <c r="BQ684" s="158"/>
      <c r="BR684" s="158"/>
      <c r="BS684" s="158"/>
      <c r="BT684" s="158"/>
      <c r="BU684" s="158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</row>
    <row r="685" ht="12.75" customHeight="1">
      <c r="A685" s="1"/>
      <c r="B685" s="1"/>
      <c r="C685" s="158"/>
      <c r="D685" s="158"/>
      <c r="E685" s="158"/>
      <c r="F685" s="158"/>
      <c r="G685" s="158"/>
      <c r="H685" s="158"/>
      <c r="I685" s="158"/>
      <c r="J685" s="158"/>
      <c r="K685" s="158"/>
      <c r="L685" s="158"/>
      <c r="M685" s="158"/>
      <c r="N685" s="158"/>
      <c r="O685" s="158"/>
      <c r="P685" s="158"/>
      <c r="Q685" s="158"/>
      <c r="R685" s="158"/>
      <c r="S685" s="158"/>
      <c r="T685" s="158"/>
      <c r="U685" s="158"/>
      <c r="V685" s="158"/>
      <c r="W685" s="158"/>
      <c r="X685" s="158"/>
      <c r="Y685" s="158"/>
      <c r="Z685" s="158"/>
      <c r="AA685" s="158"/>
      <c r="AB685" s="158"/>
      <c r="AC685" s="158"/>
      <c r="AD685" s="158"/>
      <c r="AE685" s="158"/>
      <c r="AF685" s="158"/>
      <c r="AG685" s="158"/>
      <c r="AH685" s="158"/>
      <c r="AI685" s="158"/>
      <c r="AJ685" s="158"/>
      <c r="AK685" s="158"/>
      <c r="AL685" s="158"/>
      <c r="AM685" s="158"/>
      <c r="AN685" s="158"/>
      <c r="AO685" s="158"/>
      <c r="AP685" s="158"/>
      <c r="AQ685" s="158"/>
      <c r="AR685" s="158"/>
      <c r="AS685" s="158"/>
      <c r="AT685" s="158"/>
      <c r="AU685" s="158"/>
      <c r="AV685" s="158"/>
      <c r="AW685" s="158"/>
      <c r="AX685" s="158"/>
      <c r="AY685" s="158"/>
      <c r="AZ685" s="158"/>
      <c r="BA685" s="158"/>
      <c r="BB685" s="158"/>
      <c r="BC685" s="158"/>
      <c r="BD685" s="158"/>
      <c r="BE685" s="158"/>
      <c r="BF685" s="158"/>
      <c r="BG685" s="158"/>
      <c r="BH685" s="158"/>
      <c r="BI685" s="158"/>
      <c r="BJ685" s="158"/>
      <c r="BK685" s="158"/>
      <c r="BL685" s="158"/>
      <c r="BM685" s="158"/>
      <c r="BN685" s="158"/>
      <c r="BO685" s="158"/>
      <c r="BP685" s="158"/>
      <c r="BQ685" s="158"/>
      <c r="BR685" s="158"/>
      <c r="BS685" s="158"/>
      <c r="BT685" s="158"/>
      <c r="BU685" s="158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</row>
    <row r="686" ht="12.75" customHeight="1">
      <c r="A686" s="1"/>
      <c r="B686" s="1"/>
      <c r="C686" s="158"/>
      <c r="D686" s="158"/>
      <c r="E686" s="158"/>
      <c r="F686" s="158"/>
      <c r="G686" s="158"/>
      <c r="H686" s="158"/>
      <c r="I686" s="158"/>
      <c r="J686" s="158"/>
      <c r="K686" s="158"/>
      <c r="L686" s="158"/>
      <c r="M686" s="158"/>
      <c r="N686" s="158"/>
      <c r="O686" s="158"/>
      <c r="P686" s="158"/>
      <c r="Q686" s="158"/>
      <c r="R686" s="158"/>
      <c r="S686" s="158"/>
      <c r="T686" s="158"/>
      <c r="U686" s="158"/>
      <c r="V686" s="158"/>
      <c r="W686" s="158"/>
      <c r="X686" s="158"/>
      <c r="Y686" s="158"/>
      <c r="Z686" s="158"/>
      <c r="AA686" s="158"/>
      <c r="AB686" s="158"/>
      <c r="AC686" s="158"/>
      <c r="AD686" s="158"/>
      <c r="AE686" s="158"/>
      <c r="AF686" s="158"/>
      <c r="AG686" s="158"/>
      <c r="AH686" s="158"/>
      <c r="AI686" s="158"/>
      <c r="AJ686" s="158"/>
      <c r="AK686" s="158"/>
      <c r="AL686" s="158"/>
      <c r="AM686" s="158"/>
      <c r="AN686" s="158"/>
      <c r="AO686" s="158"/>
      <c r="AP686" s="158"/>
      <c r="AQ686" s="158"/>
      <c r="AR686" s="158"/>
      <c r="AS686" s="158"/>
      <c r="AT686" s="158"/>
      <c r="AU686" s="158"/>
      <c r="AV686" s="158"/>
      <c r="AW686" s="158"/>
      <c r="AX686" s="158"/>
      <c r="AY686" s="158"/>
      <c r="AZ686" s="158"/>
      <c r="BA686" s="158"/>
      <c r="BB686" s="158"/>
      <c r="BC686" s="158"/>
      <c r="BD686" s="158"/>
      <c r="BE686" s="158"/>
      <c r="BF686" s="158"/>
      <c r="BG686" s="158"/>
      <c r="BH686" s="158"/>
      <c r="BI686" s="158"/>
      <c r="BJ686" s="158"/>
      <c r="BK686" s="158"/>
      <c r="BL686" s="158"/>
      <c r="BM686" s="158"/>
      <c r="BN686" s="158"/>
      <c r="BO686" s="158"/>
      <c r="BP686" s="158"/>
      <c r="BQ686" s="158"/>
      <c r="BR686" s="158"/>
      <c r="BS686" s="158"/>
      <c r="BT686" s="158"/>
      <c r="BU686" s="158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</row>
    <row r="687" ht="12.75" customHeight="1">
      <c r="A687" s="1"/>
      <c r="B687" s="1"/>
      <c r="C687" s="158"/>
      <c r="D687" s="158"/>
      <c r="E687" s="158"/>
      <c r="F687" s="158"/>
      <c r="G687" s="158"/>
      <c r="H687" s="158"/>
      <c r="I687" s="158"/>
      <c r="J687" s="158"/>
      <c r="K687" s="158"/>
      <c r="L687" s="158"/>
      <c r="M687" s="158"/>
      <c r="N687" s="158"/>
      <c r="O687" s="158"/>
      <c r="P687" s="158"/>
      <c r="Q687" s="158"/>
      <c r="R687" s="158"/>
      <c r="S687" s="158"/>
      <c r="T687" s="158"/>
      <c r="U687" s="158"/>
      <c r="V687" s="158"/>
      <c r="W687" s="158"/>
      <c r="X687" s="158"/>
      <c r="Y687" s="158"/>
      <c r="Z687" s="158"/>
      <c r="AA687" s="158"/>
      <c r="AB687" s="158"/>
      <c r="AC687" s="158"/>
      <c r="AD687" s="158"/>
      <c r="AE687" s="158"/>
      <c r="AF687" s="158"/>
      <c r="AG687" s="158"/>
      <c r="AH687" s="158"/>
      <c r="AI687" s="158"/>
      <c r="AJ687" s="158"/>
      <c r="AK687" s="158"/>
      <c r="AL687" s="158"/>
      <c r="AM687" s="158"/>
      <c r="AN687" s="158"/>
      <c r="AO687" s="158"/>
      <c r="AP687" s="158"/>
      <c r="AQ687" s="158"/>
      <c r="AR687" s="158"/>
      <c r="AS687" s="158"/>
      <c r="AT687" s="158"/>
      <c r="AU687" s="158"/>
      <c r="AV687" s="158"/>
      <c r="AW687" s="158"/>
      <c r="AX687" s="158"/>
      <c r="AY687" s="158"/>
      <c r="AZ687" s="158"/>
      <c r="BA687" s="158"/>
      <c r="BB687" s="158"/>
      <c r="BC687" s="158"/>
      <c r="BD687" s="158"/>
      <c r="BE687" s="158"/>
      <c r="BF687" s="158"/>
      <c r="BG687" s="158"/>
      <c r="BH687" s="158"/>
      <c r="BI687" s="158"/>
      <c r="BJ687" s="158"/>
      <c r="BK687" s="158"/>
      <c r="BL687" s="158"/>
      <c r="BM687" s="158"/>
      <c r="BN687" s="158"/>
      <c r="BO687" s="158"/>
      <c r="BP687" s="158"/>
      <c r="BQ687" s="158"/>
      <c r="BR687" s="158"/>
      <c r="BS687" s="158"/>
      <c r="BT687" s="158"/>
      <c r="BU687" s="158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</row>
    <row r="688" ht="12.75" customHeight="1">
      <c r="A688" s="1"/>
      <c r="B688" s="1"/>
      <c r="C688" s="158"/>
      <c r="D688" s="158"/>
      <c r="E688" s="158"/>
      <c r="F688" s="158"/>
      <c r="G688" s="158"/>
      <c r="H688" s="158"/>
      <c r="I688" s="158"/>
      <c r="J688" s="158"/>
      <c r="K688" s="158"/>
      <c r="L688" s="158"/>
      <c r="M688" s="158"/>
      <c r="N688" s="158"/>
      <c r="O688" s="158"/>
      <c r="P688" s="158"/>
      <c r="Q688" s="158"/>
      <c r="R688" s="158"/>
      <c r="S688" s="158"/>
      <c r="T688" s="158"/>
      <c r="U688" s="158"/>
      <c r="V688" s="158"/>
      <c r="W688" s="158"/>
      <c r="X688" s="158"/>
      <c r="Y688" s="158"/>
      <c r="Z688" s="158"/>
      <c r="AA688" s="158"/>
      <c r="AB688" s="158"/>
      <c r="AC688" s="158"/>
      <c r="AD688" s="158"/>
      <c r="AE688" s="158"/>
      <c r="AF688" s="158"/>
      <c r="AG688" s="158"/>
      <c r="AH688" s="158"/>
      <c r="AI688" s="158"/>
      <c r="AJ688" s="158"/>
      <c r="AK688" s="158"/>
      <c r="AL688" s="158"/>
      <c r="AM688" s="158"/>
      <c r="AN688" s="158"/>
      <c r="AO688" s="158"/>
      <c r="AP688" s="158"/>
      <c r="AQ688" s="158"/>
      <c r="AR688" s="158"/>
      <c r="AS688" s="158"/>
      <c r="AT688" s="158"/>
      <c r="AU688" s="158"/>
      <c r="AV688" s="158"/>
      <c r="AW688" s="158"/>
      <c r="AX688" s="158"/>
      <c r="AY688" s="158"/>
      <c r="AZ688" s="158"/>
      <c r="BA688" s="158"/>
      <c r="BB688" s="158"/>
      <c r="BC688" s="158"/>
      <c r="BD688" s="158"/>
      <c r="BE688" s="158"/>
      <c r="BF688" s="158"/>
      <c r="BG688" s="158"/>
      <c r="BH688" s="158"/>
      <c r="BI688" s="158"/>
      <c r="BJ688" s="158"/>
      <c r="BK688" s="158"/>
      <c r="BL688" s="158"/>
      <c r="BM688" s="158"/>
      <c r="BN688" s="158"/>
      <c r="BO688" s="158"/>
      <c r="BP688" s="158"/>
      <c r="BQ688" s="158"/>
      <c r="BR688" s="158"/>
      <c r="BS688" s="158"/>
      <c r="BT688" s="158"/>
      <c r="BU688" s="158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</row>
    <row r="689" ht="12.75" customHeight="1">
      <c r="A689" s="1"/>
      <c r="B689" s="1"/>
      <c r="C689" s="158"/>
      <c r="D689" s="158"/>
      <c r="E689" s="158"/>
      <c r="F689" s="158"/>
      <c r="G689" s="158"/>
      <c r="H689" s="158"/>
      <c r="I689" s="158"/>
      <c r="J689" s="158"/>
      <c r="K689" s="158"/>
      <c r="L689" s="158"/>
      <c r="M689" s="158"/>
      <c r="N689" s="158"/>
      <c r="O689" s="158"/>
      <c r="P689" s="158"/>
      <c r="Q689" s="158"/>
      <c r="R689" s="158"/>
      <c r="S689" s="158"/>
      <c r="T689" s="158"/>
      <c r="U689" s="158"/>
      <c r="V689" s="158"/>
      <c r="W689" s="158"/>
      <c r="X689" s="158"/>
      <c r="Y689" s="158"/>
      <c r="Z689" s="158"/>
      <c r="AA689" s="158"/>
      <c r="AB689" s="158"/>
      <c r="AC689" s="158"/>
      <c r="AD689" s="158"/>
      <c r="AE689" s="158"/>
      <c r="AF689" s="158"/>
      <c r="AG689" s="158"/>
      <c r="AH689" s="158"/>
      <c r="AI689" s="158"/>
      <c r="AJ689" s="158"/>
      <c r="AK689" s="158"/>
      <c r="AL689" s="158"/>
      <c r="AM689" s="158"/>
      <c r="AN689" s="158"/>
      <c r="AO689" s="158"/>
      <c r="AP689" s="158"/>
      <c r="AQ689" s="158"/>
      <c r="AR689" s="158"/>
      <c r="AS689" s="158"/>
      <c r="AT689" s="158"/>
      <c r="AU689" s="158"/>
      <c r="AV689" s="158"/>
      <c r="AW689" s="158"/>
      <c r="AX689" s="158"/>
      <c r="AY689" s="158"/>
      <c r="AZ689" s="158"/>
      <c r="BA689" s="158"/>
      <c r="BB689" s="158"/>
      <c r="BC689" s="158"/>
      <c r="BD689" s="158"/>
      <c r="BE689" s="158"/>
      <c r="BF689" s="158"/>
      <c r="BG689" s="158"/>
      <c r="BH689" s="158"/>
      <c r="BI689" s="158"/>
      <c r="BJ689" s="158"/>
      <c r="BK689" s="158"/>
      <c r="BL689" s="158"/>
      <c r="BM689" s="158"/>
      <c r="BN689" s="158"/>
      <c r="BO689" s="158"/>
      <c r="BP689" s="158"/>
      <c r="BQ689" s="158"/>
      <c r="BR689" s="158"/>
      <c r="BS689" s="158"/>
      <c r="BT689" s="158"/>
      <c r="BU689" s="158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</row>
    <row r="690" ht="12.75" customHeight="1">
      <c r="A690" s="1"/>
      <c r="B690" s="1"/>
      <c r="C690" s="158"/>
      <c r="D690" s="158"/>
      <c r="E690" s="158"/>
      <c r="F690" s="158"/>
      <c r="G690" s="158"/>
      <c r="H690" s="158"/>
      <c r="I690" s="158"/>
      <c r="J690" s="158"/>
      <c r="K690" s="158"/>
      <c r="L690" s="158"/>
      <c r="M690" s="158"/>
      <c r="N690" s="158"/>
      <c r="O690" s="158"/>
      <c r="P690" s="158"/>
      <c r="Q690" s="158"/>
      <c r="R690" s="158"/>
      <c r="S690" s="158"/>
      <c r="T690" s="158"/>
      <c r="U690" s="158"/>
      <c r="V690" s="158"/>
      <c r="W690" s="158"/>
      <c r="X690" s="158"/>
      <c r="Y690" s="158"/>
      <c r="Z690" s="158"/>
      <c r="AA690" s="158"/>
      <c r="AB690" s="158"/>
      <c r="AC690" s="158"/>
      <c r="AD690" s="158"/>
      <c r="AE690" s="158"/>
      <c r="AF690" s="158"/>
      <c r="AG690" s="158"/>
      <c r="AH690" s="158"/>
      <c r="AI690" s="158"/>
      <c r="AJ690" s="158"/>
      <c r="AK690" s="158"/>
      <c r="AL690" s="158"/>
      <c r="AM690" s="158"/>
      <c r="AN690" s="158"/>
      <c r="AO690" s="158"/>
      <c r="AP690" s="158"/>
      <c r="AQ690" s="158"/>
      <c r="AR690" s="158"/>
      <c r="AS690" s="158"/>
      <c r="AT690" s="158"/>
      <c r="AU690" s="158"/>
      <c r="AV690" s="158"/>
      <c r="AW690" s="158"/>
      <c r="AX690" s="158"/>
      <c r="AY690" s="158"/>
      <c r="AZ690" s="158"/>
      <c r="BA690" s="158"/>
      <c r="BB690" s="158"/>
      <c r="BC690" s="158"/>
      <c r="BD690" s="158"/>
      <c r="BE690" s="158"/>
      <c r="BF690" s="158"/>
      <c r="BG690" s="158"/>
      <c r="BH690" s="158"/>
      <c r="BI690" s="158"/>
      <c r="BJ690" s="158"/>
      <c r="BK690" s="158"/>
      <c r="BL690" s="158"/>
      <c r="BM690" s="158"/>
      <c r="BN690" s="158"/>
      <c r="BO690" s="158"/>
      <c r="BP690" s="158"/>
      <c r="BQ690" s="158"/>
      <c r="BR690" s="158"/>
      <c r="BS690" s="158"/>
      <c r="BT690" s="158"/>
      <c r="BU690" s="158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</row>
    <row r="691" ht="12.75" customHeight="1">
      <c r="A691" s="1"/>
      <c r="B691" s="1"/>
      <c r="C691" s="158"/>
      <c r="D691" s="158"/>
      <c r="E691" s="158"/>
      <c r="F691" s="158"/>
      <c r="G691" s="158"/>
      <c r="H691" s="158"/>
      <c r="I691" s="158"/>
      <c r="J691" s="158"/>
      <c r="K691" s="158"/>
      <c r="L691" s="158"/>
      <c r="M691" s="158"/>
      <c r="N691" s="158"/>
      <c r="O691" s="158"/>
      <c r="P691" s="158"/>
      <c r="Q691" s="158"/>
      <c r="R691" s="158"/>
      <c r="S691" s="158"/>
      <c r="T691" s="158"/>
      <c r="U691" s="158"/>
      <c r="V691" s="158"/>
      <c r="W691" s="158"/>
      <c r="X691" s="158"/>
      <c r="Y691" s="158"/>
      <c r="Z691" s="158"/>
      <c r="AA691" s="158"/>
      <c r="AB691" s="158"/>
      <c r="AC691" s="158"/>
      <c r="AD691" s="158"/>
      <c r="AE691" s="158"/>
      <c r="AF691" s="158"/>
      <c r="AG691" s="158"/>
      <c r="AH691" s="158"/>
      <c r="AI691" s="158"/>
      <c r="AJ691" s="158"/>
      <c r="AK691" s="158"/>
      <c r="AL691" s="158"/>
      <c r="AM691" s="158"/>
      <c r="AN691" s="158"/>
      <c r="AO691" s="158"/>
      <c r="AP691" s="158"/>
      <c r="AQ691" s="158"/>
      <c r="AR691" s="158"/>
      <c r="AS691" s="158"/>
      <c r="AT691" s="158"/>
      <c r="AU691" s="158"/>
      <c r="AV691" s="158"/>
      <c r="AW691" s="158"/>
      <c r="AX691" s="158"/>
      <c r="AY691" s="158"/>
      <c r="AZ691" s="158"/>
      <c r="BA691" s="158"/>
      <c r="BB691" s="158"/>
      <c r="BC691" s="158"/>
      <c r="BD691" s="158"/>
      <c r="BE691" s="158"/>
      <c r="BF691" s="158"/>
      <c r="BG691" s="158"/>
      <c r="BH691" s="158"/>
      <c r="BI691" s="158"/>
      <c r="BJ691" s="158"/>
      <c r="BK691" s="158"/>
      <c r="BL691" s="158"/>
      <c r="BM691" s="158"/>
      <c r="BN691" s="158"/>
      <c r="BO691" s="158"/>
      <c r="BP691" s="158"/>
      <c r="BQ691" s="158"/>
      <c r="BR691" s="158"/>
      <c r="BS691" s="158"/>
      <c r="BT691" s="158"/>
      <c r="BU691" s="158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</row>
    <row r="692" ht="12.75" customHeight="1">
      <c r="A692" s="1"/>
      <c r="B692" s="1"/>
      <c r="C692" s="158"/>
      <c r="D692" s="158"/>
      <c r="E692" s="158"/>
      <c r="F692" s="158"/>
      <c r="G692" s="158"/>
      <c r="H692" s="158"/>
      <c r="I692" s="158"/>
      <c r="J692" s="158"/>
      <c r="K692" s="158"/>
      <c r="L692" s="158"/>
      <c r="M692" s="158"/>
      <c r="N692" s="158"/>
      <c r="O692" s="158"/>
      <c r="P692" s="158"/>
      <c r="Q692" s="158"/>
      <c r="R692" s="158"/>
      <c r="S692" s="158"/>
      <c r="T692" s="158"/>
      <c r="U692" s="158"/>
      <c r="V692" s="158"/>
      <c r="W692" s="158"/>
      <c r="X692" s="158"/>
      <c r="Y692" s="158"/>
      <c r="Z692" s="158"/>
      <c r="AA692" s="158"/>
      <c r="AB692" s="158"/>
      <c r="AC692" s="158"/>
      <c r="AD692" s="158"/>
      <c r="AE692" s="158"/>
      <c r="AF692" s="158"/>
      <c r="AG692" s="158"/>
      <c r="AH692" s="158"/>
      <c r="AI692" s="158"/>
      <c r="AJ692" s="158"/>
      <c r="AK692" s="158"/>
      <c r="AL692" s="158"/>
      <c r="AM692" s="158"/>
      <c r="AN692" s="158"/>
      <c r="AO692" s="158"/>
      <c r="AP692" s="158"/>
      <c r="AQ692" s="158"/>
      <c r="AR692" s="158"/>
      <c r="AS692" s="158"/>
      <c r="AT692" s="158"/>
      <c r="AU692" s="158"/>
      <c r="AV692" s="158"/>
      <c r="AW692" s="158"/>
      <c r="AX692" s="158"/>
      <c r="AY692" s="158"/>
      <c r="AZ692" s="158"/>
      <c r="BA692" s="158"/>
      <c r="BB692" s="158"/>
      <c r="BC692" s="158"/>
      <c r="BD692" s="158"/>
      <c r="BE692" s="158"/>
      <c r="BF692" s="158"/>
      <c r="BG692" s="158"/>
      <c r="BH692" s="158"/>
      <c r="BI692" s="158"/>
      <c r="BJ692" s="158"/>
      <c r="BK692" s="158"/>
      <c r="BL692" s="158"/>
      <c r="BM692" s="158"/>
      <c r="BN692" s="158"/>
      <c r="BO692" s="158"/>
      <c r="BP692" s="158"/>
      <c r="BQ692" s="158"/>
      <c r="BR692" s="158"/>
      <c r="BS692" s="158"/>
      <c r="BT692" s="158"/>
      <c r="BU692" s="158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</row>
    <row r="693" ht="12.75" customHeight="1">
      <c r="A693" s="1"/>
      <c r="B693" s="1"/>
      <c r="C693" s="158"/>
      <c r="D693" s="158"/>
      <c r="E693" s="158"/>
      <c r="F693" s="158"/>
      <c r="G693" s="158"/>
      <c r="H693" s="158"/>
      <c r="I693" s="158"/>
      <c r="J693" s="158"/>
      <c r="K693" s="158"/>
      <c r="L693" s="158"/>
      <c r="M693" s="158"/>
      <c r="N693" s="158"/>
      <c r="O693" s="158"/>
      <c r="P693" s="158"/>
      <c r="Q693" s="158"/>
      <c r="R693" s="158"/>
      <c r="S693" s="158"/>
      <c r="T693" s="158"/>
      <c r="U693" s="158"/>
      <c r="V693" s="158"/>
      <c r="W693" s="158"/>
      <c r="X693" s="158"/>
      <c r="Y693" s="158"/>
      <c r="Z693" s="158"/>
      <c r="AA693" s="158"/>
      <c r="AB693" s="158"/>
      <c r="AC693" s="158"/>
      <c r="AD693" s="158"/>
      <c r="AE693" s="158"/>
      <c r="AF693" s="158"/>
      <c r="AG693" s="158"/>
      <c r="AH693" s="158"/>
      <c r="AI693" s="158"/>
      <c r="AJ693" s="158"/>
      <c r="AK693" s="158"/>
      <c r="AL693" s="158"/>
      <c r="AM693" s="158"/>
      <c r="AN693" s="158"/>
      <c r="AO693" s="158"/>
      <c r="AP693" s="158"/>
      <c r="AQ693" s="158"/>
      <c r="AR693" s="158"/>
      <c r="AS693" s="158"/>
      <c r="AT693" s="158"/>
      <c r="AU693" s="158"/>
      <c r="AV693" s="158"/>
      <c r="AW693" s="158"/>
      <c r="AX693" s="158"/>
      <c r="AY693" s="158"/>
      <c r="AZ693" s="158"/>
      <c r="BA693" s="158"/>
      <c r="BB693" s="158"/>
      <c r="BC693" s="158"/>
      <c r="BD693" s="158"/>
      <c r="BE693" s="158"/>
      <c r="BF693" s="158"/>
      <c r="BG693" s="158"/>
      <c r="BH693" s="158"/>
      <c r="BI693" s="158"/>
      <c r="BJ693" s="158"/>
      <c r="BK693" s="158"/>
      <c r="BL693" s="158"/>
      <c r="BM693" s="158"/>
      <c r="BN693" s="158"/>
      <c r="BO693" s="158"/>
      <c r="BP693" s="158"/>
      <c r="BQ693" s="158"/>
      <c r="BR693" s="158"/>
      <c r="BS693" s="158"/>
      <c r="BT693" s="158"/>
      <c r="BU693" s="158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</row>
    <row r="694" ht="12.75" customHeight="1">
      <c r="A694" s="1"/>
      <c r="B694" s="1"/>
      <c r="C694" s="158"/>
      <c r="D694" s="158"/>
      <c r="E694" s="158"/>
      <c r="F694" s="158"/>
      <c r="G694" s="158"/>
      <c r="H694" s="158"/>
      <c r="I694" s="158"/>
      <c r="J694" s="158"/>
      <c r="K694" s="158"/>
      <c r="L694" s="158"/>
      <c r="M694" s="158"/>
      <c r="N694" s="158"/>
      <c r="O694" s="158"/>
      <c r="P694" s="158"/>
      <c r="Q694" s="158"/>
      <c r="R694" s="158"/>
      <c r="S694" s="158"/>
      <c r="T694" s="158"/>
      <c r="U694" s="158"/>
      <c r="V694" s="158"/>
      <c r="W694" s="158"/>
      <c r="X694" s="158"/>
      <c r="Y694" s="158"/>
      <c r="Z694" s="158"/>
      <c r="AA694" s="158"/>
      <c r="AB694" s="158"/>
      <c r="AC694" s="158"/>
      <c r="AD694" s="158"/>
      <c r="AE694" s="158"/>
      <c r="AF694" s="158"/>
      <c r="AG694" s="158"/>
      <c r="AH694" s="158"/>
      <c r="AI694" s="158"/>
      <c r="AJ694" s="158"/>
      <c r="AK694" s="158"/>
      <c r="AL694" s="158"/>
      <c r="AM694" s="158"/>
      <c r="AN694" s="158"/>
      <c r="AO694" s="158"/>
      <c r="AP694" s="158"/>
      <c r="AQ694" s="158"/>
      <c r="AR694" s="158"/>
      <c r="AS694" s="158"/>
      <c r="AT694" s="158"/>
      <c r="AU694" s="158"/>
      <c r="AV694" s="158"/>
      <c r="AW694" s="158"/>
      <c r="AX694" s="158"/>
      <c r="AY694" s="158"/>
      <c r="AZ694" s="158"/>
      <c r="BA694" s="158"/>
      <c r="BB694" s="158"/>
      <c r="BC694" s="158"/>
      <c r="BD694" s="158"/>
      <c r="BE694" s="158"/>
      <c r="BF694" s="158"/>
      <c r="BG694" s="158"/>
      <c r="BH694" s="158"/>
      <c r="BI694" s="158"/>
      <c r="BJ694" s="158"/>
      <c r="BK694" s="158"/>
      <c r="BL694" s="158"/>
      <c r="BM694" s="158"/>
      <c r="BN694" s="158"/>
      <c r="BO694" s="158"/>
      <c r="BP694" s="158"/>
      <c r="BQ694" s="158"/>
      <c r="BR694" s="158"/>
      <c r="BS694" s="158"/>
      <c r="BT694" s="158"/>
      <c r="BU694" s="158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</row>
    <row r="695" ht="12.75" customHeight="1">
      <c r="A695" s="1"/>
      <c r="B695" s="1"/>
      <c r="C695" s="158"/>
      <c r="D695" s="158"/>
      <c r="E695" s="158"/>
      <c r="F695" s="158"/>
      <c r="G695" s="158"/>
      <c r="H695" s="158"/>
      <c r="I695" s="158"/>
      <c r="J695" s="158"/>
      <c r="K695" s="158"/>
      <c r="L695" s="158"/>
      <c r="M695" s="158"/>
      <c r="N695" s="158"/>
      <c r="O695" s="158"/>
      <c r="P695" s="158"/>
      <c r="Q695" s="158"/>
      <c r="R695" s="158"/>
      <c r="S695" s="158"/>
      <c r="T695" s="158"/>
      <c r="U695" s="158"/>
      <c r="V695" s="158"/>
      <c r="W695" s="158"/>
      <c r="X695" s="158"/>
      <c r="Y695" s="158"/>
      <c r="Z695" s="158"/>
      <c r="AA695" s="158"/>
      <c r="AB695" s="158"/>
      <c r="AC695" s="158"/>
      <c r="AD695" s="158"/>
      <c r="AE695" s="158"/>
      <c r="AF695" s="158"/>
      <c r="AG695" s="158"/>
      <c r="AH695" s="158"/>
      <c r="AI695" s="158"/>
      <c r="AJ695" s="158"/>
      <c r="AK695" s="158"/>
      <c r="AL695" s="158"/>
      <c r="AM695" s="158"/>
      <c r="AN695" s="158"/>
      <c r="AO695" s="158"/>
      <c r="AP695" s="158"/>
      <c r="AQ695" s="158"/>
      <c r="AR695" s="158"/>
      <c r="AS695" s="158"/>
      <c r="AT695" s="158"/>
      <c r="AU695" s="158"/>
      <c r="AV695" s="158"/>
      <c r="AW695" s="158"/>
      <c r="AX695" s="158"/>
      <c r="AY695" s="158"/>
      <c r="AZ695" s="158"/>
      <c r="BA695" s="158"/>
      <c r="BB695" s="158"/>
      <c r="BC695" s="158"/>
      <c r="BD695" s="158"/>
      <c r="BE695" s="158"/>
      <c r="BF695" s="158"/>
      <c r="BG695" s="158"/>
      <c r="BH695" s="158"/>
      <c r="BI695" s="158"/>
      <c r="BJ695" s="158"/>
      <c r="BK695" s="158"/>
      <c r="BL695" s="158"/>
      <c r="BM695" s="158"/>
      <c r="BN695" s="158"/>
      <c r="BO695" s="158"/>
      <c r="BP695" s="158"/>
      <c r="BQ695" s="158"/>
      <c r="BR695" s="158"/>
      <c r="BS695" s="158"/>
      <c r="BT695" s="158"/>
      <c r="BU695" s="158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</row>
    <row r="696" ht="12.75" customHeight="1">
      <c r="A696" s="1"/>
      <c r="B696" s="1"/>
      <c r="C696" s="158"/>
      <c r="D696" s="158"/>
      <c r="E696" s="158"/>
      <c r="F696" s="158"/>
      <c r="G696" s="158"/>
      <c r="H696" s="158"/>
      <c r="I696" s="158"/>
      <c r="J696" s="158"/>
      <c r="K696" s="158"/>
      <c r="L696" s="158"/>
      <c r="M696" s="158"/>
      <c r="N696" s="158"/>
      <c r="O696" s="158"/>
      <c r="P696" s="158"/>
      <c r="Q696" s="158"/>
      <c r="R696" s="158"/>
      <c r="S696" s="158"/>
      <c r="T696" s="158"/>
      <c r="U696" s="158"/>
      <c r="V696" s="158"/>
      <c r="W696" s="158"/>
      <c r="X696" s="158"/>
      <c r="Y696" s="158"/>
      <c r="Z696" s="158"/>
      <c r="AA696" s="158"/>
      <c r="AB696" s="158"/>
      <c r="AC696" s="158"/>
      <c r="AD696" s="158"/>
      <c r="AE696" s="158"/>
      <c r="AF696" s="158"/>
      <c r="AG696" s="158"/>
      <c r="AH696" s="158"/>
      <c r="AI696" s="158"/>
      <c r="AJ696" s="158"/>
      <c r="AK696" s="158"/>
      <c r="AL696" s="158"/>
      <c r="AM696" s="158"/>
      <c r="AN696" s="158"/>
      <c r="AO696" s="158"/>
      <c r="AP696" s="158"/>
      <c r="AQ696" s="158"/>
      <c r="AR696" s="158"/>
      <c r="AS696" s="158"/>
      <c r="AT696" s="158"/>
      <c r="AU696" s="158"/>
      <c r="AV696" s="158"/>
      <c r="AW696" s="158"/>
      <c r="AX696" s="158"/>
      <c r="AY696" s="158"/>
      <c r="AZ696" s="158"/>
      <c r="BA696" s="158"/>
      <c r="BB696" s="158"/>
      <c r="BC696" s="158"/>
      <c r="BD696" s="158"/>
      <c r="BE696" s="158"/>
      <c r="BF696" s="158"/>
      <c r="BG696" s="158"/>
      <c r="BH696" s="158"/>
      <c r="BI696" s="158"/>
      <c r="BJ696" s="158"/>
      <c r="BK696" s="158"/>
      <c r="BL696" s="158"/>
      <c r="BM696" s="158"/>
      <c r="BN696" s="158"/>
      <c r="BO696" s="158"/>
      <c r="BP696" s="158"/>
      <c r="BQ696" s="158"/>
      <c r="BR696" s="158"/>
      <c r="BS696" s="158"/>
      <c r="BT696" s="158"/>
      <c r="BU696" s="158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</row>
    <row r="697" ht="12.75" customHeight="1">
      <c r="A697" s="1"/>
      <c r="B697" s="1"/>
      <c r="C697" s="158"/>
      <c r="D697" s="158"/>
      <c r="E697" s="158"/>
      <c r="F697" s="158"/>
      <c r="G697" s="158"/>
      <c r="H697" s="158"/>
      <c r="I697" s="158"/>
      <c r="J697" s="158"/>
      <c r="K697" s="158"/>
      <c r="L697" s="158"/>
      <c r="M697" s="158"/>
      <c r="N697" s="158"/>
      <c r="O697" s="158"/>
      <c r="P697" s="158"/>
      <c r="Q697" s="158"/>
      <c r="R697" s="158"/>
      <c r="S697" s="158"/>
      <c r="T697" s="158"/>
      <c r="U697" s="158"/>
      <c r="V697" s="158"/>
      <c r="W697" s="158"/>
      <c r="X697" s="158"/>
      <c r="Y697" s="158"/>
      <c r="Z697" s="158"/>
      <c r="AA697" s="158"/>
      <c r="AB697" s="158"/>
      <c r="AC697" s="158"/>
      <c r="AD697" s="158"/>
      <c r="AE697" s="158"/>
      <c r="AF697" s="158"/>
      <c r="AG697" s="158"/>
      <c r="AH697" s="158"/>
      <c r="AI697" s="158"/>
      <c r="AJ697" s="158"/>
      <c r="AK697" s="158"/>
      <c r="AL697" s="158"/>
      <c r="AM697" s="158"/>
      <c r="AN697" s="158"/>
      <c r="AO697" s="158"/>
      <c r="AP697" s="158"/>
      <c r="AQ697" s="158"/>
      <c r="AR697" s="158"/>
      <c r="AS697" s="158"/>
      <c r="AT697" s="158"/>
      <c r="AU697" s="158"/>
      <c r="AV697" s="158"/>
      <c r="AW697" s="158"/>
      <c r="AX697" s="158"/>
      <c r="AY697" s="158"/>
      <c r="AZ697" s="158"/>
      <c r="BA697" s="158"/>
      <c r="BB697" s="158"/>
      <c r="BC697" s="158"/>
      <c r="BD697" s="158"/>
      <c r="BE697" s="158"/>
      <c r="BF697" s="158"/>
      <c r="BG697" s="158"/>
      <c r="BH697" s="158"/>
      <c r="BI697" s="158"/>
      <c r="BJ697" s="158"/>
      <c r="BK697" s="158"/>
      <c r="BL697" s="158"/>
      <c r="BM697" s="158"/>
      <c r="BN697" s="158"/>
      <c r="BO697" s="158"/>
      <c r="BP697" s="158"/>
      <c r="BQ697" s="158"/>
      <c r="BR697" s="158"/>
      <c r="BS697" s="158"/>
      <c r="BT697" s="158"/>
      <c r="BU697" s="158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</row>
    <row r="698" ht="12.75" customHeight="1">
      <c r="A698" s="1"/>
      <c r="B698" s="1"/>
      <c r="C698" s="158"/>
      <c r="D698" s="158"/>
      <c r="E698" s="158"/>
      <c r="F698" s="158"/>
      <c r="G698" s="158"/>
      <c r="H698" s="158"/>
      <c r="I698" s="158"/>
      <c r="J698" s="158"/>
      <c r="K698" s="158"/>
      <c r="L698" s="158"/>
      <c r="M698" s="158"/>
      <c r="N698" s="158"/>
      <c r="O698" s="158"/>
      <c r="P698" s="158"/>
      <c r="Q698" s="158"/>
      <c r="R698" s="158"/>
      <c r="S698" s="158"/>
      <c r="T698" s="158"/>
      <c r="U698" s="158"/>
      <c r="V698" s="158"/>
      <c r="W698" s="158"/>
      <c r="X698" s="158"/>
      <c r="Y698" s="158"/>
      <c r="Z698" s="158"/>
      <c r="AA698" s="158"/>
      <c r="AB698" s="158"/>
      <c r="AC698" s="158"/>
      <c r="AD698" s="158"/>
      <c r="AE698" s="158"/>
      <c r="AF698" s="158"/>
      <c r="AG698" s="158"/>
      <c r="AH698" s="158"/>
      <c r="AI698" s="158"/>
      <c r="AJ698" s="158"/>
      <c r="AK698" s="158"/>
      <c r="AL698" s="158"/>
      <c r="AM698" s="158"/>
      <c r="AN698" s="158"/>
      <c r="AO698" s="158"/>
      <c r="AP698" s="158"/>
      <c r="AQ698" s="158"/>
      <c r="AR698" s="158"/>
      <c r="AS698" s="158"/>
      <c r="AT698" s="158"/>
      <c r="AU698" s="158"/>
      <c r="AV698" s="158"/>
      <c r="AW698" s="158"/>
      <c r="AX698" s="158"/>
      <c r="AY698" s="158"/>
      <c r="AZ698" s="158"/>
      <c r="BA698" s="158"/>
      <c r="BB698" s="158"/>
      <c r="BC698" s="158"/>
      <c r="BD698" s="158"/>
      <c r="BE698" s="158"/>
      <c r="BF698" s="158"/>
      <c r="BG698" s="158"/>
      <c r="BH698" s="158"/>
      <c r="BI698" s="158"/>
      <c r="BJ698" s="158"/>
      <c r="BK698" s="158"/>
      <c r="BL698" s="158"/>
      <c r="BM698" s="158"/>
      <c r="BN698" s="158"/>
      <c r="BO698" s="158"/>
      <c r="BP698" s="158"/>
      <c r="BQ698" s="158"/>
      <c r="BR698" s="158"/>
      <c r="BS698" s="158"/>
      <c r="BT698" s="158"/>
      <c r="BU698" s="158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</row>
    <row r="699" ht="12.75" customHeight="1">
      <c r="A699" s="1"/>
      <c r="B699" s="1"/>
      <c r="C699" s="158"/>
      <c r="D699" s="158"/>
      <c r="E699" s="158"/>
      <c r="F699" s="158"/>
      <c r="G699" s="158"/>
      <c r="H699" s="158"/>
      <c r="I699" s="158"/>
      <c r="J699" s="158"/>
      <c r="K699" s="158"/>
      <c r="L699" s="158"/>
      <c r="M699" s="158"/>
      <c r="N699" s="158"/>
      <c r="O699" s="158"/>
      <c r="P699" s="158"/>
      <c r="Q699" s="158"/>
      <c r="R699" s="158"/>
      <c r="S699" s="158"/>
      <c r="T699" s="158"/>
      <c r="U699" s="158"/>
      <c r="V699" s="158"/>
      <c r="W699" s="158"/>
      <c r="X699" s="158"/>
      <c r="Y699" s="158"/>
      <c r="Z699" s="158"/>
      <c r="AA699" s="158"/>
      <c r="AB699" s="158"/>
      <c r="AC699" s="158"/>
      <c r="AD699" s="158"/>
      <c r="AE699" s="158"/>
      <c r="AF699" s="158"/>
      <c r="AG699" s="158"/>
      <c r="AH699" s="158"/>
      <c r="AI699" s="158"/>
      <c r="AJ699" s="158"/>
      <c r="AK699" s="158"/>
      <c r="AL699" s="158"/>
      <c r="AM699" s="158"/>
      <c r="AN699" s="158"/>
      <c r="AO699" s="158"/>
      <c r="AP699" s="158"/>
      <c r="AQ699" s="158"/>
      <c r="AR699" s="158"/>
      <c r="AS699" s="158"/>
      <c r="AT699" s="158"/>
      <c r="AU699" s="158"/>
      <c r="AV699" s="158"/>
      <c r="AW699" s="158"/>
      <c r="AX699" s="158"/>
      <c r="AY699" s="158"/>
      <c r="AZ699" s="158"/>
      <c r="BA699" s="158"/>
      <c r="BB699" s="158"/>
      <c r="BC699" s="158"/>
      <c r="BD699" s="158"/>
      <c r="BE699" s="158"/>
      <c r="BF699" s="158"/>
      <c r="BG699" s="158"/>
      <c r="BH699" s="158"/>
      <c r="BI699" s="158"/>
      <c r="BJ699" s="158"/>
      <c r="BK699" s="158"/>
      <c r="BL699" s="158"/>
      <c r="BM699" s="158"/>
      <c r="BN699" s="158"/>
      <c r="BO699" s="158"/>
      <c r="BP699" s="158"/>
      <c r="BQ699" s="158"/>
      <c r="BR699" s="158"/>
      <c r="BS699" s="158"/>
      <c r="BT699" s="158"/>
      <c r="BU699" s="158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</row>
    <row r="700" ht="12.75" customHeight="1">
      <c r="A700" s="1"/>
      <c r="B700" s="1"/>
      <c r="C700" s="158"/>
      <c r="D700" s="158"/>
      <c r="E700" s="158"/>
      <c r="F700" s="158"/>
      <c r="G700" s="158"/>
      <c r="H700" s="158"/>
      <c r="I700" s="158"/>
      <c r="J700" s="158"/>
      <c r="K700" s="158"/>
      <c r="L700" s="158"/>
      <c r="M700" s="158"/>
      <c r="N700" s="158"/>
      <c r="O700" s="158"/>
      <c r="P700" s="158"/>
      <c r="Q700" s="158"/>
      <c r="R700" s="158"/>
      <c r="S700" s="158"/>
      <c r="T700" s="158"/>
      <c r="U700" s="158"/>
      <c r="V700" s="158"/>
      <c r="W700" s="158"/>
      <c r="X700" s="158"/>
      <c r="Y700" s="158"/>
      <c r="Z700" s="158"/>
      <c r="AA700" s="158"/>
      <c r="AB700" s="158"/>
      <c r="AC700" s="158"/>
      <c r="AD700" s="158"/>
      <c r="AE700" s="158"/>
      <c r="AF700" s="158"/>
      <c r="AG700" s="158"/>
      <c r="AH700" s="158"/>
      <c r="AI700" s="158"/>
      <c r="AJ700" s="158"/>
      <c r="AK700" s="158"/>
      <c r="AL700" s="158"/>
      <c r="AM700" s="158"/>
      <c r="AN700" s="158"/>
      <c r="AO700" s="158"/>
      <c r="AP700" s="158"/>
      <c r="AQ700" s="158"/>
      <c r="AR700" s="158"/>
      <c r="AS700" s="158"/>
      <c r="AT700" s="158"/>
      <c r="AU700" s="158"/>
      <c r="AV700" s="158"/>
      <c r="AW700" s="158"/>
      <c r="AX700" s="158"/>
      <c r="AY700" s="158"/>
      <c r="AZ700" s="158"/>
      <c r="BA700" s="158"/>
      <c r="BB700" s="158"/>
      <c r="BC700" s="158"/>
      <c r="BD700" s="158"/>
      <c r="BE700" s="158"/>
      <c r="BF700" s="158"/>
      <c r="BG700" s="158"/>
      <c r="BH700" s="158"/>
      <c r="BI700" s="158"/>
      <c r="BJ700" s="158"/>
      <c r="BK700" s="158"/>
      <c r="BL700" s="158"/>
      <c r="BM700" s="158"/>
      <c r="BN700" s="158"/>
      <c r="BO700" s="158"/>
      <c r="BP700" s="158"/>
      <c r="BQ700" s="158"/>
      <c r="BR700" s="158"/>
      <c r="BS700" s="158"/>
      <c r="BT700" s="158"/>
      <c r="BU700" s="158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</row>
    <row r="701" ht="12.75" customHeight="1">
      <c r="A701" s="1"/>
      <c r="B701" s="1"/>
      <c r="C701" s="158"/>
      <c r="D701" s="158"/>
      <c r="E701" s="158"/>
      <c r="F701" s="158"/>
      <c r="G701" s="158"/>
      <c r="H701" s="158"/>
      <c r="I701" s="158"/>
      <c r="J701" s="158"/>
      <c r="K701" s="158"/>
      <c r="L701" s="158"/>
      <c r="M701" s="158"/>
      <c r="N701" s="158"/>
      <c r="O701" s="158"/>
      <c r="P701" s="158"/>
      <c r="Q701" s="158"/>
      <c r="R701" s="158"/>
      <c r="S701" s="158"/>
      <c r="T701" s="158"/>
      <c r="U701" s="158"/>
      <c r="V701" s="158"/>
      <c r="W701" s="158"/>
      <c r="X701" s="158"/>
      <c r="Y701" s="158"/>
      <c r="Z701" s="158"/>
      <c r="AA701" s="158"/>
      <c r="AB701" s="158"/>
      <c r="AC701" s="158"/>
      <c r="AD701" s="158"/>
      <c r="AE701" s="158"/>
      <c r="AF701" s="158"/>
      <c r="AG701" s="158"/>
      <c r="AH701" s="158"/>
      <c r="AI701" s="158"/>
      <c r="AJ701" s="158"/>
      <c r="AK701" s="158"/>
      <c r="AL701" s="158"/>
      <c r="AM701" s="158"/>
      <c r="AN701" s="158"/>
      <c r="AO701" s="158"/>
      <c r="AP701" s="158"/>
      <c r="AQ701" s="158"/>
      <c r="AR701" s="158"/>
      <c r="AS701" s="158"/>
      <c r="AT701" s="158"/>
      <c r="AU701" s="158"/>
      <c r="AV701" s="158"/>
      <c r="AW701" s="158"/>
      <c r="AX701" s="158"/>
      <c r="AY701" s="158"/>
      <c r="AZ701" s="158"/>
      <c r="BA701" s="158"/>
      <c r="BB701" s="158"/>
      <c r="BC701" s="158"/>
      <c r="BD701" s="158"/>
      <c r="BE701" s="158"/>
      <c r="BF701" s="158"/>
      <c r="BG701" s="158"/>
      <c r="BH701" s="158"/>
      <c r="BI701" s="158"/>
      <c r="BJ701" s="158"/>
      <c r="BK701" s="158"/>
      <c r="BL701" s="158"/>
      <c r="BM701" s="158"/>
      <c r="BN701" s="158"/>
      <c r="BO701" s="158"/>
      <c r="BP701" s="158"/>
      <c r="BQ701" s="158"/>
      <c r="BR701" s="158"/>
      <c r="BS701" s="158"/>
      <c r="BT701" s="158"/>
      <c r="BU701" s="158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</row>
    <row r="702" ht="12.75" customHeight="1">
      <c r="A702" s="1"/>
      <c r="B702" s="1"/>
      <c r="C702" s="158"/>
      <c r="D702" s="158"/>
      <c r="E702" s="158"/>
      <c r="F702" s="158"/>
      <c r="G702" s="158"/>
      <c r="H702" s="158"/>
      <c r="I702" s="158"/>
      <c r="J702" s="158"/>
      <c r="K702" s="158"/>
      <c r="L702" s="158"/>
      <c r="M702" s="158"/>
      <c r="N702" s="158"/>
      <c r="O702" s="158"/>
      <c r="P702" s="158"/>
      <c r="Q702" s="158"/>
      <c r="R702" s="158"/>
      <c r="S702" s="158"/>
      <c r="T702" s="158"/>
      <c r="U702" s="158"/>
      <c r="V702" s="158"/>
      <c r="W702" s="158"/>
      <c r="X702" s="158"/>
      <c r="Y702" s="158"/>
      <c r="Z702" s="158"/>
      <c r="AA702" s="158"/>
      <c r="AB702" s="158"/>
      <c r="AC702" s="158"/>
      <c r="AD702" s="158"/>
      <c r="AE702" s="158"/>
      <c r="AF702" s="158"/>
      <c r="AG702" s="158"/>
      <c r="AH702" s="158"/>
      <c r="AI702" s="158"/>
      <c r="AJ702" s="158"/>
      <c r="AK702" s="158"/>
      <c r="AL702" s="158"/>
      <c r="AM702" s="158"/>
      <c r="AN702" s="158"/>
      <c r="AO702" s="158"/>
      <c r="AP702" s="158"/>
      <c r="AQ702" s="158"/>
      <c r="AR702" s="158"/>
      <c r="AS702" s="158"/>
      <c r="AT702" s="158"/>
      <c r="AU702" s="158"/>
      <c r="AV702" s="158"/>
      <c r="AW702" s="158"/>
      <c r="AX702" s="158"/>
      <c r="AY702" s="158"/>
      <c r="AZ702" s="158"/>
      <c r="BA702" s="158"/>
      <c r="BB702" s="158"/>
      <c r="BC702" s="158"/>
      <c r="BD702" s="158"/>
      <c r="BE702" s="158"/>
      <c r="BF702" s="158"/>
      <c r="BG702" s="158"/>
      <c r="BH702" s="158"/>
      <c r="BI702" s="158"/>
      <c r="BJ702" s="158"/>
      <c r="BK702" s="158"/>
      <c r="BL702" s="158"/>
      <c r="BM702" s="158"/>
      <c r="BN702" s="158"/>
      <c r="BO702" s="158"/>
      <c r="BP702" s="158"/>
      <c r="BQ702" s="158"/>
      <c r="BR702" s="158"/>
      <c r="BS702" s="158"/>
      <c r="BT702" s="158"/>
      <c r="BU702" s="158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</row>
    <row r="703" ht="12.75" customHeight="1">
      <c r="A703" s="1"/>
      <c r="B703" s="1"/>
      <c r="C703" s="158"/>
      <c r="D703" s="158"/>
      <c r="E703" s="158"/>
      <c r="F703" s="158"/>
      <c r="G703" s="158"/>
      <c r="H703" s="158"/>
      <c r="I703" s="158"/>
      <c r="J703" s="158"/>
      <c r="K703" s="158"/>
      <c r="L703" s="158"/>
      <c r="M703" s="158"/>
      <c r="N703" s="158"/>
      <c r="O703" s="158"/>
      <c r="P703" s="158"/>
      <c r="Q703" s="158"/>
      <c r="R703" s="158"/>
      <c r="S703" s="158"/>
      <c r="T703" s="158"/>
      <c r="U703" s="158"/>
      <c r="V703" s="158"/>
      <c r="W703" s="158"/>
      <c r="X703" s="158"/>
      <c r="Y703" s="158"/>
      <c r="Z703" s="158"/>
      <c r="AA703" s="158"/>
      <c r="AB703" s="158"/>
      <c r="AC703" s="158"/>
      <c r="AD703" s="158"/>
      <c r="AE703" s="158"/>
      <c r="AF703" s="158"/>
      <c r="AG703" s="158"/>
      <c r="AH703" s="158"/>
      <c r="AI703" s="158"/>
      <c r="AJ703" s="158"/>
      <c r="AK703" s="158"/>
      <c r="AL703" s="158"/>
      <c r="AM703" s="158"/>
      <c r="AN703" s="158"/>
      <c r="AO703" s="158"/>
      <c r="AP703" s="158"/>
      <c r="AQ703" s="158"/>
      <c r="AR703" s="158"/>
      <c r="AS703" s="158"/>
      <c r="AT703" s="158"/>
      <c r="AU703" s="158"/>
      <c r="AV703" s="158"/>
      <c r="AW703" s="158"/>
      <c r="AX703" s="158"/>
      <c r="AY703" s="158"/>
      <c r="AZ703" s="158"/>
      <c r="BA703" s="158"/>
      <c r="BB703" s="158"/>
      <c r="BC703" s="158"/>
      <c r="BD703" s="158"/>
      <c r="BE703" s="158"/>
      <c r="BF703" s="158"/>
      <c r="BG703" s="158"/>
      <c r="BH703" s="158"/>
      <c r="BI703" s="158"/>
      <c r="BJ703" s="158"/>
      <c r="BK703" s="158"/>
      <c r="BL703" s="158"/>
      <c r="BM703" s="158"/>
      <c r="BN703" s="158"/>
      <c r="BO703" s="158"/>
      <c r="BP703" s="158"/>
      <c r="BQ703" s="158"/>
      <c r="BR703" s="158"/>
      <c r="BS703" s="158"/>
      <c r="BT703" s="158"/>
      <c r="BU703" s="158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</row>
    <row r="704" ht="12.75" customHeight="1">
      <c r="A704" s="1"/>
      <c r="B704" s="1"/>
      <c r="C704" s="158"/>
      <c r="D704" s="158"/>
      <c r="E704" s="158"/>
      <c r="F704" s="158"/>
      <c r="G704" s="158"/>
      <c r="H704" s="158"/>
      <c r="I704" s="158"/>
      <c r="J704" s="158"/>
      <c r="K704" s="158"/>
      <c r="L704" s="158"/>
      <c r="M704" s="158"/>
      <c r="N704" s="158"/>
      <c r="O704" s="158"/>
      <c r="P704" s="158"/>
      <c r="Q704" s="158"/>
      <c r="R704" s="158"/>
      <c r="S704" s="158"/>
      <c r="T704" s="158"/>
      <c r="U704" s="158"/>
      <c r="V704" s="158"/>
      <c r="W704" s="158"/>
      <c r="X704" s="158"/>
      <c r="Y704" s="158"/>
      <c r="Z704" s="158"/>
      <c r="AA704" s="158"/>
      <c r="AB704" s="158"/>
      <c r="AC704" s="158"/>
      <c r="AD704" s="158"/>
      <c r="AE704" s="158"/>
      <c r="AF704" s="158"/>
      <c r="AG704" s="158"/>
      <c r="AH704" s="158"/>
      <c r="AI704" s="158"/>
      <c r="AJ704" s="158"/>
      <c r="AK704" s="158"/>
      <c r="AL704" s="158"/>
      <c r="AM704" s="158"/>
      <c r="AN704" s="158"/>
      <c r="AO704" s="158"/>
      <c r="AP704" s="158"/>
      <c r="AQ704" s="158"/>
      <c r="AR704" s="158"/>
      <c r="AS704" s="158"/>
      <c r="AT704" s="158"/>
      <c r="AU704" s="158"/>
      <c r="AV704" s="158"/>
      <c r="AW704" s="158"/>
      <c r="AX704" s="158"/>
      <c r="AY704" s="158"/>
      <c r="AZ704" s="158"/>
      <c r="BA704" s="158"/>
      <c r="BB704" s="158"/>
      <c r="BC704" s="158"/>
      <c r="BD704" s="158"/>
      <c r="BE704" s="158"/>
      <c r="BF704" s="158"/>
      <c r="BG704" s="158"/>
      <c r="BH704" s="158"/>
      <c r="BI704" s="158"/>
      <c r="BJ704" s="158"/>
      <c r="BK704" s="158"/>
      <c r="BL704" s="158"/>
      <c r="BM704" s="158"/>
      <c r="BN704" s="158"/>
      <c r="BO704" s="158"/>
      <c r="BP704" s="158"/>
      <c r="BQ704" s="158"/>
      <c r="BR704" s="158"/>
      <c r="BS704" s="158"/>
      <c r="BT704" s="158"/>
      <c r="BU704" s="158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</row>
    <row r="705" ht="12.75" customHeight="1">
      <c r="A705" s="1"/>
      <c r="B705" s="1"/>
      <c r="C705" s="158"/>
      <c r="D705" s="158"/>
      <c r="E705" s="158"/>
      <c r="F705" s="158"/>
      <c r="G705" s="158"/>
      <c r="H705" s="158"/>
      <c r="I705" s="158"/>
      <c r="J705" s="158"/>
      <c r="K705" s="158"/>
      <c r="L705" s="158"/>
      <c r="M705" s="158"/>
      <c r="N705" s="158"/>
      <c r="O705" s="158"/>
      <c r="P705" s="158"/>
      <c r="Q705" s="158"/>
      <c r="R705" s="158"/>
      <c r="S705" s="158"/>
      <c r="T705" s="158"/>
      <c r="U705" s="158"/>
      <c r="V705" s="158"/>
      <c r="W705" s="158"/>
      <c r="X705" s="158"/>
      <c r="Y705" s="158"/>
      <c r="Z705" s="158"/>
      <c r="AA705" s="158"/>
      <c r="AB705" s="158"/>
      <c r="AC705" s="158"/>
      <c r="AD705" s="158"/>
      <c r="AE705" s="158"/>
      <c r="AF705" s="158"/>
      <c r="AG705" s="158"/>
      <c r="AH705" s="158"/>
      <c r="AI705" s="158"/>
      <c r="AJ705" s="158"/>
      <c r="AK705" s="158"/>
      <c r="AL705" s="158"/>
      <c r="AM705" s="158"/>
      <c r="AN705" s="158"/>
      <c r="AO705" s="158"/>
      <c r="AP705" s="158"/>
      <c r="AQ705" s="158"/>
      <c r="AR705" s="158"/>
      <c r="AS705" s="158"/>
      <c r="AT705" s="158"/>
      <c r="AU705" s="158"/>
      <c r="AV705" s="158"/>
      <c r="AW705" s="158"/>
      <c r="AX705" s="158"/>
      <c r="AY705" s="158"/>
      <c r="AZ705" s="158"/>
      <c r="BA705" s="158"/>
      <c r="BB705" s="158"/>
      <c r="BC705" s="158"/>
      <c r="BD705" s="158"/>
      <c r="BE705" s="158"/>
      <c r="BF705" s="158"/>
      <c r="BG705" s="158"/>
      <c r="BH705" s="158"/>
      <c r="BI705" s="158"/>
      <c r="BJ705" s="158"/>
      <c r="BK705" s="158"/>
      <c r="BL705" s="158"/>
      <c r="BM705" s="158"/>
      <c r="BN705" s="158"/>
      <c r="BO705" s="158"/>
      <c r="BP705" s="158"/>
      <c r="BQ705" s="158"/>
      <c r="BR705" s="158"/>
      <c r="BS705" s="158"/>
      <c r="BT705" s="158"/>
      <c r="BU705" s="158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</row>
    <row r="706" ht="12.75" customHeight="1">
      <c r="A706" s="1"/>
      <c r="B706" s="1"/>
      <c r="C706" s="158"/>
      <c r="D706" s="158"/>
      <c r="E706" s="158"/>
      <c r="F706" s="158"/>
      <c r="G706" s="158"/>
      <c r="H706" s="158"/>
      <c r="I706" s="158"/>
      <c r="J706" s="158"/>
      <c r="K706" s="158"/>
      <c r="L706" s="158"/>
      <c r="M706" s="158"/>
      <c r="N706" s="158"/>
      <c r="O706" s="158"/>
      <c r="P706" s="158"/>
      <c r="Q706" s="158"/>
      <c r="R706" s="158"/>
      <c r="S706" s="158"/>
      <c r="T706" s="158"/>
      <c r="U706" s="158"/>
      <c r="V706" s="158"/>
      <c r="W706" s="158"/>
      <c r="X706" s="158"/>
      <c r="Y706" s="158"/>
      <c r="Z706" s="158"/>
      <c r="AA706" s="158"/>
      <c r="AB706" s="158"/>
      <c r="AC706" s="158"/>
      <c r="AD706" s="158"/>
      <c r="AE706" s="158"/>
      <c r="AF706" s="158"/>
      <c r="AG706" s="158"/>
      <c r="AH706" s="158"/>
      <c r="AI706" s="158"/>
      <c r="AJ706" s="158"/>
      <c r="AK706" s="158"/>
      <c r="AL706" s="158"/>
      <c r="AM706" s="158"/>
      <c r="AN706" s="158"/>
      <c r="AO706" s="158"/>
      <c r="AP706" s="158"/>
      <c r="AQ706" s="158"/>
      <c r="AR706" s="158"/>
      <c r="AS706" s="158"/>
      <c r="AT706" s="158"/>
      <c r="AU706" s="158"/>
      <c r="AV706" s="158"/>
      <c r="AW706" s="158"/>
      <c r="AX706" s="158"/>
      <c r="AY706" s="158"/>
      <c r="AZ706" s="158"/>
      <c r="BA706" s="158"/>
      <c r="BB706" s="158"/>
      <c r="BC706" s="158"/>
      <c r="BD706" s="158"/>
      <c r="BE706" s="158"/>
      <c r="BF706" s="158"/>
      <c r="BG706" s="158"/>
      <c r="BH706" s="158"/>
      <c r="BI706" s="158"/>
      <c r="BJ706" s="158"/>
      <c r="BK706" s="158"/>
      <c r="BL706" s="158"/>
      <c r="BM706" s="158"/>
      <c r="BN706" s="158"/>
      <c r="BO706" s="158"/>
      <c r="BP706" s="158"/>
      <c r="BQ706" s="158"/>
      <c r="BR706" s="158"/>
      <c r="BS706" s="158"/>
      <c r="BT706" s="158"/>
      <c r="BU706" s="158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</row>
    <row r="707" ht="12.75" customHeight="1">
      <c r="A707" s="1"/>
      <c r="B707" s="1"/>
      <c r="C707" s="158"/>
      <c r="D707" s="158"/>
      <c r="E707" s="158"/>
      <c r="F707" s="158"/>
      <c r="G707" s="158"/>
      <c r="H707" s="158"/>
      <c r="I707" s="158"/>
      <c r="J707" s="158"/>
      <c r="K707" s="158"/>
      <c r="L707" s="158"/>
      <c r="M707" s="158"/>
      <c r="N707" s="158"/>
      <c r="O707" s="158"/>
      <c r="P707" s="158"/>
      <c r="Q707" s="158"/>
      <c r="R707" s="158"/>
      <c r="S707" s="158"/>
      <c r="T707" s="158"/>
      <c r="U707" s="158"/>
      <c r="V707" s="158"/>
      <c r="W707" s="158"/>
      <c r="X707" s="158"/>
      <c r="Y707" s="158"/>
      <c r="Z707" s="158"/>
      <c r="AA707" s="158"/>
      <c r="AB707" s="158"/>
      <c r="AC707" s="158"/>
      <c r="AD707" s="158"/>
      <c r="AE707" s="158"/>
      <c r="AF707" s="158"/>
      <c r="AG707" s="158"/>
      <c r="AH707" s="158"/>
      <c r="AI707" s="158"/>
      <c r="AJ707" s="158"/>
      <c r="AK707" s="158"/>
      <c r="AL707" s="158"/>
      <c r="AM707" s="158"/>
      <c r="AN707" s="158"/>
      <c r="AO707" s="158"/>
      <c r="AP707" s="158"/>
      <c r="AQ707" s="158"/>
      <c r="AR707" s="158"/>
      <c r="AS707" s="158"/>
      <c r="AT707" s="158"/>
      <c r="AU707" s="158"/>
      <c r="AV707" s="158"/>
      <c r="AW707" s="158"/>
      <c r="AX707" s="158"/>
      <c r="AY707" s="158"/>
      <c r="AZ707" s="158"/>
      <c r="BA707" s="158"/>
      <c r="BB707" s="158"/>
      <c r="BC707" s="158"/>
      <c r="BD707" s="158"/>
      <c r="BE707" s="158"/>
      <c r="BF707" s="158"/>
      <c r="BG707" s="158"/>
      <c r="BH707" s="158"/>
      <c r="BI707" s="158"/>
      <c r="BJ707" s="158"/>
      <c r="BK707" s="158"/>
      <c r="BL707" s="158"/>
      <c r="BM707" s="158"/>
      <c r="BN707" s="158"/>
      <c r="BO707" s="158"/>
      <c r="BP707" s="158"/>
      <c r="BQ707" s="158"/>
      <c r="BR707" s="158"/>
      <c r="BS707" s="158"/>
      <c r="BT707" s="158"/>
      <c r="BU707" s="158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</row>
    <row r="708" ht="12.75" customHeight="1">
      <c r="A708" s="1"/>
      <c r="B708" s="1"/>
      <c r="C708" s="158"/>
      <c r="D708" s="158"/>
      <c r="E708" s="158"/>
      <c r="F708" s="158"/>
      <c r="G708" s="158"/>
      <c r="H708" s="158"/>
      <c r="I708" s="158"/>
      <c r="J708" s="158"/>
      <c r="K708" s="158"/>
      <c r="L708" s="158"/>
      <c r="M708" s="158"/>
      <c r="N708" s="158"/>
      <c r="O708" s="158"/>
      <c r="P708" s="158"/>
      <c r="Q708" s="158"/>
      <c r="R708" s="158"/>
      <c r="S708" s="158"/>
      <c r="T708" s="158"/>
      <c r="U708" s="158"/>
      <c r="V708" s="158"/>
      <c r="W708" s="158"/>
      <c r="X708" s="158"/>
      <c r="Y708" s="158"/>
      <c r="Z708" s="158"/>
      <c r="AA708" s="158"/>
      <c r="AB708" s="158"/>
      <c r="AC708" s="158"/>
      <c r="AD708" s="158"/>
      <c r="AE708" s="158"/>
      <c r="AF708" s="158"/>
      <c r="AG708" s="158"/>
      <c r="AH708" s="158"/>
      <c r="AI708" s="158"/>
      <c r="AJ708" s="158"/>
      <c r="AK708" s="158"/>
      <c r="AL708" s="158"/>
      <c r="AM708" s="158"/>
      <c r="AN708" s="158"/>
      <c r="AO708" s="158"/>
      <c r="AP708" s="158"/>
      <c r="AQ708" s="158"/>
      <c r="AR708" s="158"/>
      <c r="AS708" s="158"/>
      <c r="AT708" s="158"/>
      <c r="AU708" s="158"/>
      <c r="AV708" s="158"/>
      <c r="AW708" s="158"/>
      <c r="AX708" s="158"/>
      <c r="AY708" s="158"/>
      <c r="AZ708" s="158"/>
      <c r="BA708" s="158"/>
      <c r="BB708" s="158"/>
      <c r="BC708" s="158"/>
      <c r="BD708" s="158"/>
      <c r="BE708" s="158"/>
      <c r="BF708" s="158"/>
      <c r="BG708" s="158"/>
      <c r="BH708" s="158"/>
      <c r="BI708" s="158"/>
      <c r="BJ708" s="158"/>
      <c r="BK708" s="158"/>
      <c r="BL708" s="158"/>
      <c r="BM708" s="158"/>
      <c r="BN708" s="158"/>
      <c r="BO708" s="158"/>
      <c r="BP708" s="158"/>
      <c r="BQ708" s="158"/>
      <c r="BR708" s="158"/>
      <c r="BS708" s="158"/>
      <c r="BT708" s="158"/>
      <c r="BU708" s="158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</row>
    <row r="709" ht="12.75" customHeight="1">
      <c r="A709" s="1"/>
      <c r="B709" s="1"/>
      <c r="C709" s="158"/>
      <c r="D709" s="158"/>
      <c r="E709" s="158"/>
      <c r="F709" s="158"/>
      <c r="G709" s="158"/>
      <c r="H709" s="158"/>
      <c r="I709" s="158"/>
      <c r="J709" s="158"/>
      <c r="K709" s="158"/>
      <c r="L709" s="158"/>
      <c r="M709" s="158"/>
      <c r="N709" s="158"/>
      <c r="O709" s="158"/>
      <c r="P709" s="158"/>
      <c r="Q709" s="158"/>
      <c r="R709" s="158"/>
      <c r="S709" s="158"/>
      <c r="T709" s="158"/>
      <c r="U709" s="158"/>
      <c r="V709" s="158"/>
      <c r="W709" s="158"/>
      <c r="X709" s="158"/>
      <c r="Y709" s="158"/>
      <c r="Z709" s="158"/>
      <c r="AA709" s="158"/>
      <c r="AB709" s="158"/>
      <c r="AC709" s="158"/>
      <c r="AD709" s="158"/>
      <c r="AE709" s="158"/>
      <c r="AF709" s="158"/>
      <c r="AG709" s="158"/>
      <c r="AH709" s="158"/>
      <c r="AI709" s="158"/>
      <c r="AJ709" s="158"/>
      <c r="AK709" s="158"/>
      <c r="AL709" s="158"/>
      <c r="AM709" s="158"/>
      <c r="AN709" s="158"/>
      <c r="AO709" s="158"/>
      <c r="AP709" s="158"/>
      <c r="AQ709" s="158"/>
      <c r="AR709" s="158"/>
      <c r="AS709" s="158"/>
      <c r="AT709" s="158"/>
      <c r="AU709" s="158"/>
      <c r="AV709" s="158"/>
      <c r="AW709" s="158"/>
      <c r="AX709" s="158"/>
      <c r="AY709" s="158"/>
      <c r="AZ709" s="158"/>
      <c r="BA709" s="158"/>
      <c r="BB709" s="158"/>
      <c r="BC709" s="158"/>
      <c r="BD709" s="158"/>
      <c r="BE709" s="158"/>
      <c r="BF709" s="158"/>
      <c r="BG709" s="158"/>
      <c r="BH709" s="158"/>
      <c r="BI709" s="158"/>
      <c r="BJ709" s="158"/>
      <c r="BK709" s="158"/>
      <c r="BL709" s="158"/>
      <c r="BM709" s="158"/>
      <c r="BN709" s="158"/>
      <c r="BO709" s="158"/>
      <c r="BP709" s="158"/>
      <c r="BQ709" s="158"/>
      <c r="BR709" s="158"/>
      <c r="BS709" s="158"/>
      <c r="BT709" s="158"/>
      <c r="BU709" s="158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</row>
    <row r="710" ht="12.75" customHeight="1">
      <c r="A710" s="1"/>
      <c r="B710" s="1"/>
      <c r="C710" s="158"/>
      <c r="D710" s="158"/>
      <c r="E710" s="158"/>
      <c r="F710" s="158"/>
      <c r="G710" s="158"/>
      <c r="H710" s="158"/>
      <c r="I710" s="158"/>
      <c r="J710" s="158"/>
      <c r="K710" s="158"/>
      <c r="L710" s="158"/>
      <c r="M710" s="158"/>
      <c r="N710" s="158"/>
      <c r="O710" s="158"/>
      <c r="P710" s="158"/>
      <c r="Q710" s="158"/>
      <c r="R710" s="158"/>
      <c r="S710" s="158"/>
      <c r="T710" s="158"/>
      <c r="U710" s="158"/>
      <c r="V710" s="158"/>
      <c r="W710" s="158"/>
      <c r="X710" s="158"/>
      <c r="Y710" s="158"/>
      <c r="Z710" s="158"/>
      <c r="AA710" s="158"/>
      <c r="AB710" s="158"/>
      <c r="AC710" s="158"/>
      <c r="AD710" s="158"/>
      <c r="AE710" s="158"/>
      <c r="AF710" s="158"/>
      <c r="AG710" s="158"/>
      <c r="AH710" s="158"/>
      <c r="AI710" s="158"/>
      <c r="AJ710" s="158"/>
      <c r="AK710" s="158"/>
      <c r="AL710" s="158"/>
      <c r="AM710" s="158"/>
      <c r="AN710" s="158"/>
      <c r="AO710" s="158"/>
      <c r="AP710" s="158"/>
      <c r="AQ710" s="158"/>
      <c r="AR710" s="158"/>
      <c r="AS710" s="158"/>
      <c r="AT710" s="158"/>
      <c r="AU710" s="158"/>
      <c r="AV710" s="158"/>
      <c r="AW710" s="158"/>
      <c r="AX710" s="158"/>
      <c r="AY710" s="158"/>
      <c r="AZ710" s="158"/>
      <c r="BA710" s="158"/>
      <c r="BB710" s="158"/>
      <c r="BC710" s="158"/>
      <c r="BD710" s="158"/>
      <c r="BE710" s="158"/>
      <c r="BF710" s="158"/>
      <c r="BG710" s="158"/>
      <c r="BH710" s="158"/>
      <c r="BI710" s="158"/>
      <c r="BJ710" s="158"/>
      <c r="BK710" s="158"/>
      <c r="BL710" s="158"/>
      <c r="BM710" s="158"/>
      <c r="BN710" s="158"/>
      <c r="BO710" s="158"/>
      <c r="BP710" s="158"/>
      <c r="BQ710" s="158"/>
      <c r="BR710" s="158"/>
      <c r="BS710" s="158"/>
      <c r="BT710" s="158"/>
      <c r="BU710" s="158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</row>
    <row r="711" ht="12.75" customHeight="1">
      <c r="A711" s="1"/>
      <c r="B711" s="1"/>
      <c r="C711" s="158"/>
      <c r="D711" s="158"/>
      <c r="E711" s="158"/>
      <c r="F711" s="158"/>
      <c r="G711" s="158"/>
      <c r="H711" s="158"/>
      <c r="I711" s="158"/>
      <c r="J711" s="158"/>
      <c r="K711" s="158"/>
      <c r="L711" s="158"/>
      <c r="M711" s="158"/>
      <c r="N711" s="158"/>
      <c r="O711" s="158"/>
      <c r="P711" s="158"/>
      <c r="Q711" s="158"/>
      <c r="R711" s="158"/>
      <c r="S711" s="158"/>
      <c r="T711" s="158"/>
      <c r="U711" s="158"/>
      <c r="V711" s="158"/>
      <c r="W711" s="158"/>
      <c r="X711" s="158"/>
      <c r="Y711" s="158"/>
      <c r="Z711" s="158"/>
      <c r="AA711" s="158"/>
      <c r="AB711" s="158"/>
      <c r="AC711" s="158"/>
      <c r="AD711" s="158"/>
      <c r="AE711" s="158"/>
      <c r="AF711" s="158"/>
      <c r="AG711" s="158"/>
      <c r="AH711" s="158"/>
      <c r="AI711" s="158"/>
      <c r="AJ711" s="158"/>
      <c r="AK711" s="158"/>
      <c r="AL711" s="158"/>
      <c r="AM711" s="158"/>
      <c r="AN711" s="158"/>
      <c r="AO711" s="158"/>
      <c r="AP711" s="158"/>
      <c r="AQ711" s="158"/>
      <c r="AR711" s="158"/>
      <c r="AS711" s="158"/>
      <c r="AT711" s="158"/>
      <c r="AU711" s="158"/>
      <c r="AV711" s="158"/>
      <c r="AW711" s="158"/>
      <c r="AX711" s="158"/>
      <c r="AY711" s="158"/>
      <c r="AZ711" s="158"/>
      <c r="BA711" s="158"/>
      <c r="BB711" s="158"/>
      <c r="BC711" s="158"/>
      <c r="BD711" s="158"/>
      <c r="BE711" s="158"/>
      <c r="BF711" s="158"/>
      <c r="BG711" s="158"/>
      <c r="BH711" s="158"/>
      <c r="BI711" s="158"/>
      <c r="BJ711" s="158"/>
      <c r="BK711" s="158"/>
      <c r="BL711" s="158"/>
      <c r="BM711" s="158"/>
      <c r="BN711" s="158"/>
      <c r="BO711" s="158"/>
      <c r="BP711" s="158"/>
      <c r="BQ711" s="158"/>
      <c r="BR711" s="158"/>
      <c r="BS711" s="158"/>
      <c r="BT711" s="158"/>
      <c r="BU711" s="158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</row>
    <row r="712" ht="12.75" customHeight="1">
      <c r="A712" s="1"/>
      <c r="B712" s="1"/>
      <c r="C712" s="158"/>
      <c r="D712" s="158"/>
      <c r="E712" s="158"/>
      <c r="F712" s="158"/>
      <c r="G712" s="158"/>
      <c r="H712" s="158"/>
      <c r="I712" s="158"/>
      <c r="J712" s="158"/>
      <c r="K712" s="158"/>
      <c r="L712" s="158"/>
      <c r="M712" s="158"/>
      <c r="N712" s="158"/>
      <c r="O712" s="158"/>
      <c r="P712" s="158"/>
      <c r="Q712" s="158"/>
      <c r="R712" s="158"/>
      <c r="S712" s="158"/>
      <c r="T712" s="158"/>
      <c r="U712" s="158"/>
      <c r="V712" s="158"/>
      <c r="W712" s="158"/>
      <c r="X712" s="158"/>
      <c r="Y712" s="158"/>
      <c r="Z712" s="158"/>
      <c r="AA712" s="158"/>
      <c r="AB712" s="158"/>
      <c r="AC712" s="158"/>
      <c r="AD712" s="158"/>
      <c r="AE712" s="158"/>
      <c r="AF712" s="158"/>
      <c r="AG712" s="158"/>
      <c r="AH712" s="158"/>
      <c r="AI712" s="158"/>
      <c r="AJ712" s="158"/>
      <c r="AK712" s="158"/>
      <c r="AL712" s="158"/>
      <c r="AM712" s="158"/>
      <c r="AN712" s="158"/>
      <c r="AO712" s="158"/>
      <c r="AP712" s="158"/>
      <c r="AQ712" s="158"/>
      <c r="AR712" s="158"/>
      <c r="AS712" s="158"/>
      <c r="AT712" s="158"/>
      <c r="AU712" s="158"/>
      <c r="AV712" s="158"/>
      <c r="AW712" s="158"/>
      <c r="AX712" s="158"/>
      <c r="AY712" s="158"/>
      <c r="AZ712" s="158"/>
      <c r="BA712" s="158"/>
      <c r="BB712" s="158"/>
      <c r="BC712" s="158"/>
      <c r="BD712" s="158"/>
      <c r="BE712" s="158"/>
      <c r="BF712" s="158"/>
      <c r="BG712" s="158"/>
      <c r="BH712" s="158"/>
      <c r="BI712" s="158"/>
      <c r="BJ712" s="158"/>
      <c r="BK712" s="158"/>
      <c r="BL712" s="158"/>
      <c r="BM712" s="158"/>
      <c r="BN712" s="158"/>
      <c r="BO712" s="158"/>
      <c r="BP712" s="158"/>
      <c r="BQ712" s="158"/>
      <c r="BR712" s="158"/>
      <c r="BS712" s="158"/>
      <c r="BT712" s="158"/>
      <c r="BU712" s="158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</row>
    <row r="713" ht="12.75" customHeight="1">
      <c r="A713" s="1"/>
      <c r="B713" s="1"/>
      <c r="C713" s="158"/>
      <c r="D713" s="158"/>
      <c r="E713" s="158"/>
      <c r="F713" s="158"/>
      <c r="G713" s="158"/>
      <c r="H713" s="158"/>
      <c r="I713" s="158"/>
      <c r="J713" s="158"/>
      <c r="K713" s="158"/>
      <c r="L713" s="158"/>
      <c r="M713" s="158"/>
      <c r="N713" s="158"/>
      <c r="O713" s="158"/>
      <c r="P713" s="158"/>
      <c r="Q713" s="158"/>
      <c r="R713" s="158"/>
      <c r="S713" s="158"/>
      <c r="T713" s="158"/>
      <c r="U713" s="158"/>
      <c r="V713" s="158"/>
      <c r="W713" s="158"/>
      <c r="X713" s="158"/>
      <c r="Y713" s="158"/>
      <c r="Z713" s="158"/>
      <c r="AA713" s="158"/>
      <c r="AB713" s="158"/>
      <c r="AC713" s="158"/>
      <c r="AD713" s="158"/>
      <c r="AE713" s="158"/>
      <c r="AF713" s="158"/>
      <c r="AG713" s="158"/>
      <c r="AH713" s="158"/>
      <c r="AI713" s="158"/>
      <c r="AJ713" s="158"/>
      <c r="AK713" s="158"/>
      <c r="AL713" s="158"/>
      <c r="AM713" s="158"/>
      <c r="AN713" s="158"/>
      <c r="AO713" s="158"/>
      <c r="AP713" s="158"/>
      <c r="AQ713" s="158"/>
      <c r="AR713" s="158"/>
      <c r="AS713" s="158"/>
      <c r="AT713" s="158"/>
      <c r="AU713" s="158"/>
      <c r="AV713" s="158"/>
      <c r="AW713" s="158"/>
      <c r="AX713" s="158"/>
      <c r="AY713" s="158"/>
      <c r="AZ713" s="158"/>
      <c r="BA713" s="158"/>
      <c r="BB713" s="158"/>
      <c r="BC713" s="158"/>
      <c r="BD713" s="158"/>
      <c r="BE713" s="158"/>
      <c r="BF713" s="158"/>
      <c r="BG713" s="158"/>
      <c r="BH713" s="158"/>
      <c r="BI713" s="158"/>
      <c r="BJ713" s="158"/>
      <c r="BK713" s="158"/>
      <c r="BL713" s="158"/>
      <c r="BM713" s="158"/>
      <c r="BN713" s="158"/>
      <c r="BO713" s="158"/>
      <c r="BP713" s="158"/>
      <c r="BQ713" s="158"/>
      <c r="BR713" s="158"/>
      <c r="BS713" s="158"/>
      <c r="BT713" s="158"/>
      <c r="BU713" s="158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</row>
    <row r="714" ht="12.75" customHeight="1">
      <c r="A714" s="1"/>
      <c r="B714" s="1"/>
      <c r="C714" s="158"/>
      <c r="D714" s="158"/>
      <c r="E714" s="158"/>
      <c r="F714" s="158"/>
      <c r="G714" s="158"/>
      <c r="H714" s="158"/>
      <c r="I714" s="158"/>
      <c r="J714" s="158"/>
      <c r="K714" s="158"/>
      <c r="L714" s="158"/>
      <c r="M714" s="158"/>
      <c r="N714" s="158"/>
      <c r="O714" s="158"/>
      <c r="P714" s="158"/>
      <c r="Q714" s="158"/>
      <c r="R714" s="158"/>
      <c r="S714" s="158"/>
      <c r="T714" s="158"/>
      <c r="U714" s="158"/>
      <c r="V714" s="158"/>
      <c r="W714" s="158"/>
      <c r="X714" s="158"/>
      <c r="Y714" s="158"/>
      <c r="Z714" s="158"/>
      <c r="AA714" s="158"/>
      <c r="AB714" s="158"/>
      <c r="AC714" s="158"/>
      <c r="AD714" s="158"/>
      <c r="AE714" s="158"/>
      <c r="AF714" s="158"/>
      <c r="AG714" s="158"/>
      <c r="AH714" s="158"/>
      <c r="AI714" s="158"/>
      <c r="AJ714" s="158"/>
      <c r="AK714" s="158"/>
      <c r="AL714" s="158"/>
      <c r="AM714" s="158"/>
      <c r="AN714" s="158"/>
      <c r="AO714" s="158"/>
      <c r="AP714" s="158"/>
      <c r="AQ714" s="158"/>
      <c r="AR714" s="158"/>
      <c r="AS714" s="158"/>
      <c r="AT714" s="158"/>
      <c r="AU714" s="158"/>
      <c r="AV714" s="158"/>
      <c r="AW714" s="158"/>
      <c r="AX714" s="158"/>
      <c r="AY714" s="158"/>
      <c r="AZ714" s="158"/>
      <c r="BA714" s="158"/>
      <c r="BB714" s="158"/>
      <c r="BC714" s="158"/>
      <c r="BD714" s="158"/>
      <c r="BE714" s="158"/>
      <c r="BF714" s="158"/>
      <c r="BG714" s="158"/>
      <c r="BH714" s="158"/>
      <c r="BI714" s="158"/>
      <c r="BJ714" s="158"/>
      <c r="BK714" s="158"/>
      <c r="BL714" s="158"/>
      <c r="BM714" s="158"/>
      <c r="BN714" s="158"/>
      <c r="BO714" s="158"/>
      <c r="BP714" s="158"/>
      <c r="BQ714" s="158"/>
      <c r="BR714" s="158"/>
      <c r="BS714" s="158"/>
      <c r="BT714" s="158"/>
      <c r="BU714" s="158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</row>
    <row r="715" ht="12.75" customHeight="1">
      <c r="A715" s="1"/>
      <c r="B715" s="1"/>
      <c r="C715" s="158"/>
      <c r="D715" s="158"/>
      <c r="E715" s="158"/>
      <c r="F715" s="158"/>
      <c r="G715" s="158"/>
      <c r="H715" s="158"/>
      <c r="I715" s="158"/>
      <c r="J715" s="158"/>
      <c r="K715" s="158"/>
      <c r="L715" s="158"/>
      <c r="M715" s="158"/>
      <c r="N715" s="158"/>
      <c r="O715" s="158"/>
      <c r="P715" s="158"/>
      <c r="Q715" s="158"/>
      <c r="R715" s="158"/>
      <c r="S715" s="158"/>
      <c r="T715" s="158"/>
      <c r="U715" s="158"/>
      <c r="V715" s="158"/>
      <c r="W715" s="158"/>
      <c r="X715" s="158"/>
      <c r="Y715" s="158"/>
      <c r="Z715" s="158"/>
      <c r="AA715" s="158"/>
      <c r="AB715" s="158"/>
      <c r="AC715" s="158"/>
      <c r="AD715" s="158"/>
      <c r="AE715" s="158"/>
      <c r="AF715" s="158"/>
      <c r="AG715" s="158"/>
      <c r="AH715" s="158"/>
      <c r="AI715" s="158"/>
      <c r="AJ715" s="158"/>
      <c r="AK715" s="158"/>
      <c r="AL715" s="158"/>
      <c r="AM715" s="158"/>
      <c r="AN715" s="158"/>
      <c r="AO715" s="158"/>
      <c r="AP715" s="158"/>
      <c r="AQ715" s="158"/>
      <c r="AR715" s="158"/>
      <c r="AS715" s="158"/>
      <c r="AT715" s="158"/>
      <c r="AU715" s="158"/>
      <c r="AV715" s="158"/>
      <c r="AW715" s="158"/>
      <c r="AX715" s="158"/>
      <c r="AY715" s="158"/>
      <c r="AZ715" s="158"/>
      <c r="BA715" s="158"/>
      <c r="BB715" s="158"/>
      <c r="BC715" s="158"/>
      <c r="BD715" s="158"/>
      <c r="BE715" s="158"/>
      <c r="BF715" s="158"/>
      <c r="BG715" s="158"/>
      <c r="BH715" s="158"/>
      <c r="BI715" s="158"/>
      <c r="BJ715" s="158"/>
      <c r="BK715" s="158"/>
      <c r="BL715" s="158"/>
      <c r="BM715" s="158"/>
      <c r="BN715" s="158"/>
      <c r="BO715" s="158"/>
      <c r="BP715" s="158"/>
      <c r="BQ715" s="158"/>
      <c r="BR715" s="158"/>
      <c r="BS715" s="158"/>
      <c r="BT715" s="158"/>
      <c r="BU715" s="158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</row>
    <row r="716" ht="12.75" customHeight="1">
      <c r="A716" s="1"/>
      <c r="B716" s="1"/>
      <c r="C716" s="158"/>
      <c r="D716" s="158"/>
      <c r="E716" s="158"/>
      <c r="F716" s="158"/>
      <c r="G716" s="158"/>
      <c r="H716" s="158"/>
      <c r="I716" s="158"/>
      <c r="J716" s="158"/>
      <c r="K716" s="158"/>
      <c r="L716" s="158"/>
      <c r="M716" s="158"/>
      <c r="N716" s="158"/>
      <c r="O716" s="158"/>
      <c r="P716" s="158"/>
      <c r="Q716" s="158"/>
      <c r="R716" s="158"/>
      <c r="S716" s="158"/>
      <c r="T716" s="158"/>
      <c r="U716" s="158"/>
      <c r="V716" s="158"/>
      <c r="W716" s="158"/>
      <c r="X716" s="158"/>
      <c r="Y716" s="158"/>
      <c r="Z716" s="158"/>
      <c r="AA716" s="158"/>
      <c r="AB716" s="158"/>
      <c r="AC716" s="158"/>
      <c r="AD716" s="158"/>
      <c r="AE716" s="158"/>
      <c r="AF716" s="158"/>
      <c r="AG716" s="158"/>
      <c r="AH716" s="158"/>
      <c r="AI716" s="158"/>
      <c r="AJ716" s="158"/>
      <c r="AK716" s="158"/>
      <c r="AL716" s="158"/>
      <c r="AM716" s="158"/>
      <c r="AN716" s="158"/>
      <c r="AO716" s="158"/>
      <c r="AP716" s="158"/>
      <c r="AQ716" s="158"/>
      <c r="AR716" s="158"/>
      <c r="AS716" s="158"/>
      <c r="AT716" s="158"/>
      <c r="AU716" s="158"/>
      <c r="AV716" s="158"/>
      <c r="AW716" s="158"/>
      <c r="AX716" s="158"/>
      <c r="AY716" s="158"/>
      <c r="AZ716" s="158"/>
      <c r="BA716" s="158"/>
      <c r="BB716" s="158"/>
      <c r="BC716" s="158"/>
      <c r="BD716" s="158"/>
      <c r="BE716" s="158"/>
      <c r="BF716" s="158"/>
      <c r="BG716" s="158"/>
      <c r="BH716" s="158"/>
      <c r="BI716" s="158"/>
      <c r="BJ716" s="158"/>
      <c r="BK716" s="158"/>
      <c r="BL716" s="158"/>
      <c r="BM716" s="158"/>
      <c r="BN716" s="158"/>
      <c r="BO716" s="158"/>
      <c r="BP716" s="158"/>
      <c r="BQ716" s="158"/>
      <c r="BR716" s="158"/>
      <c r="BS716" s="158"/>
      <c r="BT716" s="158"/>
      <c r="BU716" s="158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</row>
    <row r="717" ht="12.75" customHeight="1">
      <c r="A717" s="1"/>
      <c r="B717" s="1"/>
      <c r="C717" s="158"/>
      <c r="D717" s="158"/>
      <c r="E717" s="158"/>
      <c r="F717" s="158"/>
      <c r="G717" s="158"/>
      <c r="H717" s="158"/>
      <c r="I717" s="158"/>
      <c r="J717" s="158"/>
      <c r="K717" s="158"/>
      <c r="L717" s="158"/>
      <c r="M717" s="158"/>
      <c r="N717" s="158"/>
      <c r="O717" s="158"/>
      <c r="P717" s="158"/>
      <c r="Q717" s="158"/>
      <c r="R717" s="158"/>
      <c r="S717" s="158"/>
      <c r="T717" s="158"/>
      <c r="U717" s="158"/>
      <c r="V717" s="158"/>
      <c r="W717" s="158"/>
      <c r="X717" s="158"/>
      <c r="Y717" s="158"/>
      <c r="Z717" s="158"/>
      <c r="AA717" s="158"/>
      <c r="AB717" s="158"/>
      <c r="AC717" s="158"/>
      <c r="AD717" s="158"/>
      <c r="AE717" s="158"/>
      <c r="AF717" s="158"/>
      <c r="AG717" s="158"/>
      <c r="AH717" s="158"/>
      <c r="AI717" s="158"/>
      <c r="AJ717" s="158"/>
      <c r="AK717" s="158"/>
      <c r="AL717" s="158"/>
      <c r="AM717" s="158"/>
      <c r="AN717" s="158"/>
      <c r="AO717" s="158"/>
      <c r="AP717" s="158"/>
      <c r="AQ717" s="158"/>
      <c r="AR717" s="158"/>
      <c r="AS717" s="158"/>
      <c r="AT717" s="158"/>
      <c r="AU717" s="158"/>
      <c r="AV717" s="158"/>
      <c r="AW717" s="158"/>
      <c r="AX717" s="158"/>
      <c r="AY717" s="158"/>
      <c r="AZ717" s="158"/>
      <c r="BA717" s="158"/>
      <c r="BB717" s="158"/>
      <c r="BC717" s="158"/>
      <c r="BD717" s="158"/>
      <c r="BE717" s="158"/>
      <c r="BF717" s="158"/>
      <c r="BG717" s="158"/>
      <c r="BH717" s="158"/>
      <c r="BI717" s="158"/>
      <c r="BJ717" s="158"/>
      <c r="BK717" s="158"/>
      <c r="BL717" s="158"/>
      <c r="BM717" s="158"/>
      <c r="BN717" s="158"/>
      <c r="BO717" s="158"/>
      <c r="BP717" s="158"/>
      <c r="BQ717" s="158"/>
      <c r="BR717" s="158"/>
      <c r="BS717" s="158"/>
      <c r="BT717" s="158"/>
      <c r="BU717" s="158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</row>
    <row r="718" ht="12.75" customHeight="1">
      <c r="A718" s="1"/>
      <c r="B718" s="1"/>
      <c r="C718" s="158"/>
      <c r="D718" s="158"/>
      <c r="E718" s="158"/>
      <c r="F718" s="158"/>
      <c r="G718" s="158"/>
      <c r="H718" s="158"/>
      <c r="I718" s="158"/>
      <c r="J718" s="158"/>
      <c r="K718" s="158"/>
      <c r="L718" s="158"/>
      <c r="M718" s="158"/>
      <c r="N718" s="158"/>
      <c r="O718" s="158"/>
      <c r="P718" s="158"/>
      <c r="Q718" s="158"/>
      <c r="R718" s="158"/>
      <c r="S718" s="158"/>
      <c r="T718" s="158"/>
      <c r="U718" s="158"/>
      <c r="V718" s="158"/>
      <c r="W718" s="158"/>
      <c r="X718" s="158"/>
      <c r="Y718" s="158"/>
      <c r="Z718" s="158"/>
      <c r="AA718" s="158"/>
      <c r="AB718" s="158"/>
      <c r="AC718" s="158"/>
      <c r="AD718" s="158"/>
      <c r="AE718" s="158"/>
      <c r="AF718" s="158"/>
      <c r="AG718" s="158"/>
      <c r="AH718" s="158"/>
      <c r="AI718" s="158"/>
      <c r="AJ718" s="158"/>
      <c r="AK718" s="158"/>
      <c r="AL718" s="158"/>
      <c r="AM718" s="158"/>
      <c r="AN718" s="158"/>
      <c r="AO718" s="158"/>
      <c r="AP718" s="158"/>
      <c r="AQ718" s="158"/>
      <c r="AR718" s="158"/>
      <c r="AS718" s="158"/>
      <c r="AT718" s="158"/>
      <c r="AU718" s="158"/>
      <c r="AV718" s="158"/>
      <c r="AW718" s="158"/>
      <c r="AX718" s="158"/>
      <c r="AY718" s="158"/>
      <c r="AZ718" s="158"/>
      <c r="BA718" s="158"/>
      <c r="BB718" s="158"/>
      <c r="BC718" s="158"/>
      <c r="BD718" s="158"/>
      <c r="BE718" s="158"/>
      <c r="BF718" s="158"/>
      <c r="BG718" s="158"/>
      <c r="BH718" s="158"/>
      <c r="BI718" s="158"/>
      <c r="BJ718" s="158"/>
      <c r="BK718" s="158"/>
      <c r="BL718" s="158"/>
      <c r="BM718" s="158"/>
      <c r="BN718" s="158"/>
      <c r="BO718" s="158"/>
      <c r="BP718" s="158"/>
      <c r="BQ718" s="158"/>
      <c r="BR718" s="158"/>
      <c r="BS718" s="158"/>
      <c r="BT718" s="158"/>
      <c r="BU718" s="158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</row>
    <row r="719" ht="12.75" customHeight="1">
      <c r="A719" s="1"/>
      <c r="B719" s="1"/>
      <c r="C719" s="158"/>
      <c r="D719" s="158"/>
      <c r="E719" s="158"/>
      <c r="F719" s="158"/>
      <c r="G719" s="158"/>
      <c r="H719" s="158"/>
      <c r="I719" s="158"/>
      <c r="J719" s="158"/>
      <c r="K719" s="158"/>
      <c r="L719" s="158"/>
      <c r="M719" s="158"/>
      <c r="N719" s="158"/>
      <c r="O719" s="158"/>
      <c r="P719" s="158"/>
      <c r="Q719" s="158"/>
      <c r="R719" s="158"/>
      <c r="S719" s="158"/>
      <c r="T719" s="158"/>
      <c r="U719" s="158"/>
      <c r="V719" s="158"/>
      <c r="W719" s="158"/>
      <c r="X719" s="158"/>
      <c r="Y719" s="158"/>
      <c r="Z719" s="158"/>
      <c r="AA719" s="158"/>
      <c r="AB719" s="158"/>
      <c r="AC719" s="158"/>
      <c r="AD719" s="158"/>
      <c r="AE719" s="158"/>
      <c r="AF719" s="158"/>
      <c r="AG719" s="158"/>
      <c r="AH719" s="158"/>
      <c r="AI719" s="158"/>
      <c r="AJ719" s="158"/>
      <c r="AK719" s="158"/>
      <c r="AL719" s="158"/>
      <c r="AM719" s="158"/>
      <c r="AN719" s="158"/>
      <c r="AO719" s="158"/>
      <c r="AP719" s="158"/>
      <c r="AQ719" s="158"/>
      <c r="AR719" s="158"/>
      <c r="AS719" s="158"/>
      <c r="AT719" s="158"/>
      <c r="AU719" s="158"/>
      <c r="AV719" s="158"/>
      <c r="AW719" s="158"/>
      <c r="AX719" s="158"/>
      <c r="AY719" s="158"/>
      <c r="AZ719" s="158"/>
      <c r="BA719" s="158"/>
      <c r="BB719" s="158"/>
      <c r="BC719" s="158"/>
      <c r="BD719" s="158"/>
      <c r="BE719" s="158"/>
      <c r="BF719" s="158"/>
      <c r="BG719" s="158"/>
      <c r="BH719" s="158"/>
      <c r="BI719" s="158"/>
      <c r="BJ719" s="158"/>
      <c r="BK719" s="158"/>
      <c r="BL719" s="158"/>
      <c r="BM719" s="158"/>
      <c r="BN719" s="158"/>
      <c r="BO719" s="158"/>
      <c r="BP719" s="158"/>
      <c r="BQ719" s="158"/>
      <c r="BR719" s="158"/>
      <c r="BS719" s="158"/>
      <c r="BT719" s="158"/>
      <c r="BU719" s="158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</row>
    <row r="720" ht="12.75" customHeight="1">
      <c r="A720" s="1"/>
      <c r="B720" s="1"/>
      <c r="C720" s="158"/>
      <c r="D720" s="158"/>
      <c r="E720" s="158"/>
      <c r="F720" s="158"/>
      <c r="G720" s="158"/>
      <c r="H720" s="158"/>
      <c r="I720" s="158"/>
      <c r="J720" s="158"/>
      <c r="K720" s="158"/>
      <c r="L720" s="158"/>
      <c r="M720" s="158"/>
      <c r="N720" s="158"/>
      <c r="O720" s="158"/>
      <c r="P720" s="158"/>
      <c r="Q720" s="158"/>
      <c r="R720" s="158"/>
      <c r="S720" s="158"/>
      <c r="T720" s="158"/>
      <c r="U720" s="158"/>
      <c r="V720" s="158"/>
      <c r="W720" s="158"/>
      <c r="X720" s="158"/>
      <c r="Y720" s="158"/>
      <c r="Z720" s="158"/>
      <c r="AA720" s="158"/>
      <c r="AB720" s="158"/>
      <c r="AC720" s="158"/>
      <c r="AD720" s="158"/>
      <c r="AE720" s="158"/>
      <c r="AF720" s="158"/>
      <c r="AG720" s="158"/>
      <c r="AH720" s="158"/>
      <c r="AI720" s="158"/>
      <c r="AJ720" s="158"/>
      <c r="AK720" s="158"/>
      <c r="AL720" s="158"/>
      <c r="AM720" s="158"/>
      <c r="AN720" s="158"/>
      <c r="AO720" s="158"/>
      <c r="AP720" s="158"/>
      <c r="AQ720" s="158"/>
      <c r="AR720" s="158"/>
      <c r="AS720" s="158"/>
      <c r="AT720" s="158"/>
      <c r="AU720" s="158"/>
      <c r="AV720" s="158"/>
      <c r="AW720" s="158"/>
      <c r="AX720" s="158"/>
      <c r="AY720" s="158"/>
      <c r="AZ720" s="158"/>
      <c r="BA720" s="158"/>
      <c r="BB720" s="158"/>
      <c r="BC720" s="158"/>
      <c r="BD720" s="158"/>
      <c r="BE720" s="158"/>
      <c r="BF720" s="158"/>
      <c r="BG720" s="158"/>
      <c r="BH720" s="158"/>
      <c r="BI720" s="158"/>
      <c r="BJ720" s="158"/>
      <c r="BK720" s="158"/>
      <c r="BL720" s="158"/>
      <c r="BM720" s="158"/>
      <c r="BN720" s="158"/>
      <c r="BO720" s="158"/>
      <c r="BP720" s="158"/>
      <c r="BQ720" s="158"/>
      <c r="BR720" s="158"/>
      <c r="BS720" s="158"/>
      <c r="BT720" s="158"/>
      <c r="BU720" s="158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</row>
    <row r="721" ht="12.75" customHeight="1">
      <c r="A721" s="1"/>
      <c r="B721" s="1"/>
      <c r="C721" s="158"/>
      <c r="D721" s="158"/>
      <c r="E721" s="158"/>
      <c r="F721" s="158"/>
      <c r="G721" s="158"/>
      <c r="H721" s="158"/>
      <c r="I721" s="158"/>
      <c r="J721" s="158"/>
      <c r="K721" s="158"/>
      <c r="L721" s="158"/>
      <c r="M721" s="158"/>
      <c r="N721" s="158"/>
      <c r="O721" s="158"/>
      <c r="P721" s="158"/>
      <c r="Q721" s="158"/>
      <c r="R721" s="158"/>
      <c r="S721" s="158"/>
      <c r="T721" s="158"/>
      <c r="U721" s="158"/>
      <c r="V721" s="158"/>
      <c r="W721" s="158"/>
      <c r="X721" s="158"/>
      <c r="Y721" s="158"/>
      <c r="Z721" s="158"/>
      <c r="AA721" s="158"/>
      <c r="AB721" s="158"/>
      <c r="AC721" s="158"/>
      <c r="AD721" s="158"/>
      <c r="AE721" s="158"/>
      <c r="AF721" s="158"/>
      <c r="AG721" s="158"/>
      <c r="AH721" s="158"/>
      <c r="AI721" s="158"/>
      <c r="AJ721" s="158"/>
      <c r="AK721" s="158"/>
      <c r="AL721" s="158"/>
      <c r="AM721" s="158"/>
      <c r="AN721" s="158"/>
      <c r="AO721" s="158"/>
      <c r="AP721" s="158"/>
      <c r="AQ721" s="158"/>
      <c r="AR721" s="158"/>
      <c r="AS721" s="158"/>
      <c r="AT721" s="158"/>
      <c r="AU721" s="158"/>
      <c r="AV721" s="158"/>
      <c r="AW721" s="158"/>
      <c r="AX721" s="158"/>
      <c r="AY721" s="158"/>
      <c r="AZ721" s="158"/>
      <c r="BA721" s="158"/>
      <c r="BB721" s="158"/>
      <c r="BC721" s="158"/>
      <c r="BD721" s="158"/>
      <c r="BE721" s="158"/>
      <c r="BF721" s="158"/>
      <c r="BG721" s="158"/>
      <c r="BH721" s="158"/>
      <c r="BI721" s="158"/>
      <c r="BJ721" s="158"/>
      <c r="BK721" s="158"/>
      <c r="BL721" s="158"/>
      <c r="BM721" s="158"/>
      <c r="BN721" s="158"/>
      <c r="BO721" s="158"/>
      <c r="BP721" s="158"/>
      <c r="BQ721" s="158"/>
      <c r="BR721" s="158"/>
      <c r="BS721" s="158"/>
      <c r="BT721" s="158"/>
      <c r="BU721" s="158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</row>
    <row r="722" ht="12.75" customHeight="1">
      <c r="A722" s="1"/>
      <c r="B722" s="1"/>
      <c r="C722" s="158"/>
      <c r="D722" s="158"/>
      <c r="E722" s="158"/>
      <c r="F722" s="158"/>
      <c r="G722" s="158"/>
      <c r="H722" s="158"/>
      <c r="I722" s="158"/>
      <c r="J722" s="158"/>
      <c r="K722" s="158"/>
      <c r="L722" s="158"/>
      <c r="M722" s="158"/>
      <c r="N722" s="158"/>
      <c r="O722" s="158"/>
      <c r="P722" s="158"/>
      <c r="Q722" s="158"/>
      <c r="R722" s="158"/>
      <c r="S722" s="158"/>
      <c r="T722" s="158"/>
      <c r="U722" s="158"/>
      <c r="V722" s="158"/>
      <c r="W722" s="158"/>
      <c r="X722" s="158"/>
      <c r="Y722" s="158"/>
      <c r="Z722" s="158"/>
      <c r="AA722" s="158"/>
      <c r="AB722" s="158"/>
      <c r="AC722" s="158"/>
      <c r="AD722" s="158"/>
      <c r="AE722" s="158"/>
      <c r="AF722" s="158"/>
      <c r="AG722" s="158"/>
      <c r="AH722" s="158"/>
      <c r="AI722" s="158"/>
      <c r="AJ722" s="158"/>
      <c r="AK722" s="158"/>
      <c r="AL722" s="158"/>
      <c r="AM722" s="158"/>
      <c r="AN722" s="158"/>
      <c r="AO722" s="158"/>
      <c r="AP722" s="158"/>
      <c r="AQ722" s="158"/>
      <c r="AR722" s="158"/>
      <c r="AS722" s="158"/>
      <c r="AT722" s="158"/>
      <c r="AU722" s="158"/>
      <c r="AV722" s="158"/>
      <c r="AW722" s="158"/>
      <c r="AX722" s="158"/>
      <c r="AY722" s="158"/>
      <c r="AZ722" s="158"/>
      <c r="BA722" s="158"/>
      <c r="BB722" s="158"/>
      <c r="BC722" s="158"/>
      <c r="BD722" s="158"/>
      <c r="BE722" s="158"/>
      <c r="BF722" s="158"/>
      <c r="BG722" s="158"/>
      <c r="BH722" s="158"/>
      <c r="BI722" s="158"/>
      <c r="BJ722" s="158"/>
      <c r="BK722" s="158"/>
      <c r="BL722" s="158"/>
      <c r="BM722" s="158"/>
      <c r="BN722" s="158"/>
      <c r="BO722" s="158"/>
      <c r="BP722" s="158"/>
      <c r="BQ722" s="158"/>
      <c r="BR722" s="158"/>
      <c r="BS722" s="158"/>
      <c r="BT722" s="158"/>
      <c r="BU722" s="158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</row>
    <row r="723" ht="12.75" customHeight="1">
      <c r="A723" s="1"/>
      <c r="B723" s="1"/>
      <c r="C723" s="158"/>
      <c r="D723" s="158"/>
      <c r="E723" s="158"/>
      <c r="F723" s="158"/>
      <c r="G723" s="158"/>
      <c r="H723" s="158"/>
      <c r="I723" s="158"/>
      <c r="J723" s="158"/>
      <c r="K723" s="158"/>
      <c r="L723" s="158"/>
      <c r="M723" s="158"/>
      <c r="N723" s="158"/>
      <c r="O723" s="158"/>
      <c r="P723" s="158"/>
      <c r="Q723" s="158"/>
      <c r="R723" s="158"/>
      <c r="S723" s="158"/>
      <c r="T723" s="158"/>
      <c r="U723" s="158"/>
      <c r="V723" s="158"/>
      <c r="W723" s="158"/>
      <c r="X723" s="158"/>
      <c r="Y723" s="158"/>
      <c r="Z723" s="158"/>
      <c r="AA723" s="158"/>
      <c r="AB723" s="158"/>
      <c r="AC723" s="158"/>
      <c r="AD723" s="158"/>
      <c r="AE723" s="158"/>
      <c r="AF723" s="158"/>
      <c r="AG723" s="158"/>
      <c r="AH723" s="158"/>
      <c r="AI723" s="158"/>
      <c r="AJ723" s="158"/>
      <c r="AK723" s="158"/>
      <c r="AL723" s="158"/>
      <c r="AM723" s="158"/>
      <c r="AN723" s="158"/>
      <c r="AO723" s="158"/>
      <c r="AP723" s="158"/>
      <c r="AQ723" s="158"/>
      <c r="AR723" s="158"/>
      <c r="AS723" s="158"/>
      <c r="AT723" s="158"/>
      <c r="AU723" s="158"/>
      <c r="AV723" s="158"/>
      <c r="AW723" s="158"/>
      <c r="AX723" s="158"/>
      <c r="AY723" s="158"/>
      <c r="AZ723" s="158"/>
      <c r="BA723" s="158"/>
      <c r="BB723" s="158"/>
      <c r="BC723" s="158"/>
      <c r="BD723" s="158"/>
      <c r="BE723" s="158"/>
      <c r="BF723" s="158"/>
      <c r="BG723" s="158"/>
      <c r="BH723" s="158"/>
      <c r="BI723" s="158"/>
      <c r="BJ723" s="158"/>
      <c r="BK723" s="158"/>
      <c r="BL723" s="158"/>
      <c r="BM723" s="158"/>
      <c r="BN723" s="158"/>
      <c r="BO723" s="158"/>
      <c r="BP723" s="158"/>
      <c r="BQ723" s="158"/>
      <c r="BR723" s="158"/>
      <c r="BS723" s="158"/>
      <c r="BT723" s="158"/>
      <c r="BU723" s="158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</row>
    <row r="724" ht="12.75" customHeight="1">
      <c r="A724" s="1"/>
      <c r="B724" s="1"/>
      <c r="C724" s="158"/>
      <c r="D724" s="158"/>
      <c r="E724" s="158"/>
      <c r="F724" s="158"/>
      <c r="G724" s="158"/>
      <c r="H724" s="158"/>
      <c r="I724" s="158"/>
      <c r="J724" s="158"/>
      <c r="K724" s="158"/>
      <c r="L724" s="158"/>
      <c r="M724" s="158"/>
      <c r="N724" s="158"/>
      <c r="O724" s="158"/>
      <c r="P724" s="158"/>
      <c r="Q724" s="158"/>
      <c r="R724" s="158"/>
      <c r="S724" s="158"/>
      <c r="T724" s="158"/>
      <c r="U724" s="158"/>
      <c r="V724" s="158"/>
      <c r="W724" s="158"/>
      <c r="X724" s="158"/>
      <c r="Y724" s="158"/>
      <c r="Z724" s="158"/>
      <c r="AA724" s="158"/>
      <c r="AB724" s="158"/>
      <c r="AC724" s="158"/>
      <c r="AD724" s="158"/>
      <c r="AE724" s="158"/>
      <c r="AF724" s="158"/>
      <c r="AG724" s="158"/>
      <c r="AH724" s="158"/>
      <c r="AI724" s="158"/>
      <c r="AJ724" s="158"/>
      <c r="AK724" s="158"/>
      <c r="AL724" s="158"/>
      <c r="AM724" s="158"/>
      <c r="AN724" s="158"/>
      <c r="AO724" s="158"/>
      <c r="AP724" s="158"/>
      <c r="AQ724" s="158"/>
      <c r="AR724" s="158"/>
      <c r="AS724" s="158"/>
      <c r="AT724" s="158"/>
      <c r="AU724" s="158"/>
      <c r="AV724" s="158"/>
      <c r="AW724" s="158"/>
      <c r="AX724" s="158"/>
      <c r="AY724" s="158"/>
      <c r="AZ724" s="158"/>
      <c r="BA724" s="158"/>
      <c r="BB724" s="158"/>
      <c r="BC724" s="158"/>
      <c r="BD724" s="158"/>
      <c r="BE724" s="158"/>
      <c r="BF724" s="158"/>
      <c r="BG724" s="158"/>
      <c r="BH724" s="158"/>
      <c r="BI724" s="158"/>
      <c r="BJ724" s="158"/>
      <c r="BK724" s="158"/>
      <c r="BL724" s="158"/>
      <c r="BM724" s="158"/>
      <c r="BN724" s="158"/>
      <c r="BO724" s="158"/>
      <c r="BP724" s="158"/>
      <c r="BQ724" s="158"/>
      <c r="BR724" s="158"/>
      <c r="BS724" s="158"/>
      <c r="BT724" s="158"/>
      <c r="BU724" s="158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</row>
    <row r="725" ht="12.75" customHeight="1">
      <c r="A725" s="1"/>
      <c r="B725" s="1"/>
      <c r="C725" s="158"/>
      <c r="D725" s="158"/>
      <c r="E725" s="158"/>
      <c r="F725" s="158"/>
      <c r="G725" s="158"/>
      <c r="H725" s="158"/>
      <c r="I725" s="158"/>
      <c r="J725" s="158"/>
      <c r="K725" s="158"/>
      <c r="L725" s="158"/>
      <c r="M725" s="158"/>
      <c r="N725" s="158"/>
      <c r="O725" s="158"/>
      <c r="P725" s="158"/>
      <c r="Q725" s="158"/>
      <c r="R725" s="158"/>
      <c r="S725" s="158"/>
      <c r="T725" s="158"/>
      <c r="U725" s="158"/>
      <c r="V725" s="158"/>
      <c r="W725" s="158"/>
      <c r="X725" s="158"/>
      <c r="Y725" s="158"/>
      <c r="Z725" s="158"/>
      <c r="AA725" s="158"/>
      <c r="AB725" s="158"/>
      <c r="AC725" s="158"/>
      <c r="AD725" s="158"/>
      <c r="AE725" s="158"/>
      <c r="AF725" s="158"/>
      <c r="AG725" s="158"/>
      <c r="AH725" s="158"/>
      <c r="AI725" s="158"/>
      <c r="AJ725" s="158"/>
      <c r="AK725" s="158"/>
      <c r="AL725" s="158"/>
      <c r="AM725" s="158"/>
      <c r="AN725" s="158"/>
      <c r="AO725" s="158"/>
      <c r="AP725" s="158"/>
      <c r="AQ725" s="158"/>
      <c r="AR725" s="158"/>
      <c r="AS725" s="158"/>
      <c r="AT725" s="158"/>
      <c r="AU725" s="158"/>
      <c r="AV725" s="158"/>
      <c r="AW725" s="158"/>
      <c r="AX725" s="158"/>
      <c r="AY725" s="158"/>
      <c r="AZ725" s="158"/>
      <c r="BA725" s="158"/>
      <c r="BB725" s="158"/>
      <c r="BC725" s="158"/>
      <c r="BD725" s="158"/>
      <c r="BE725" s="158"/>
      <c r="BF725" s="158"/>
      <c r="BG725" s="158"/>
      <c r="BH725" s="158"/>
      <c r="BI725" s="158"/>
      <c r="BJ725" s="158"/>
      <c r="BK725" s="158"/>
      <c r="BL725" s="158"/>
      <c r="BM725" s="158"/>
      <c r="BN725" s="158"/>
      <c r="BO725" s="158"/>
      <c r="BP725" s="158"/>
      <c r="BQ725" s="158"/>
      <c r="BR725" s="158"/>
      <c r="BS725" s="158"/>
      <c r="BT725" s="158"/>
      <c r="BU725" s="158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</row>
    <row r="726" ht="12.75" customHeight="1">
      <c r="A726" s="1"/>
      <c r="B726" s="1"/>
      <c r="C726" s="158"/>
      <c r="D726" s="158"/>
      <c r="E726" s="158"/>
      <c r="F726" s="158"/>
      <c r="G726" s="158"/>
      <c r="H726" s="158"/>
      <c r="I726" s="158"/>
      <c r="J726" s="158"/>
      <c r="K726" s="158"/>
      <c r="L726" s="158"/>
      <c r="M726" s="158"/>
      <c r="N726" s="158"/>
      <c r="O726" s="158"/>
      <c r="P726" s="158"/>
      <c r="Q726" s="158"/>
      <c r="R726" s="158"/>
      <c r="S726" s="158"/>
      <c r="T726" s="158"/>
      <c r="U726" s="158"/>
      <c r="V726" s="158"/>
      <c r="W726" s="158"/>
      <c r="X726" s="158"/>
      <c r="Y726" s="158"/>
      <c r="Z726" s="158"/>
      <c r="AA726" s="158"/>
      <c r="AB726" s="158"/>
      <c r="AC726" s="158"/>
      <c r="AD726" s="158"/>
      <c r="AE726" s="158"/>
      <c r="AF726" s="158"/>
      <c r="AG726" s="158"/>
      <c r="AH726" s="158"/>
      <c r="AI726" s="158"/>
      <c r="AJ726" s="158"/>
      <c r="AK726" s="158"/>
      <c r="AL726" s="158"/>
      <c r="AM726" s="158"/>
      <c r="AN726" s="158"/>
      <c r="AO726" s="158"/>
      <c r="AP726" s="158"/>
      <c r="AQ726" s="158"/>
      <c r="AR726" s="158"/>
      <c r="AS726" s="158"/>
      <c r="AT726" s="158"/>
      <c r="AU726" s="158"/>
      <c r="AV726" s="158"/>
      <c r="AW726" s="158"/>
      <c r="AX726" s="158"/>
      <c r="AY726" s="158"/>
      <c r="AZ726" s="158"/>
      <c r="BA726" s="158"/>
      <c r="BB726" s="158"/>
      <c r="BC726" s="158"/>
      <c r="BD726" s="158"/>
      <c r="BE726" s="158"/>
      <c r="BF726" s="158"/>
      <c r="BG726" s="158"/>
      <c r="BH726" s="158"/>
      <c r="BI726" s="158"/>
      <c r="BJ726" s="158"/>
      <c r="BK726" s="158"/>
      <c r="BL726" s="158"/>
      <c r="BM726" s="158"/>
      <c r="BN726" s="158"/>
      <c r="BO726" s="158"/>
      <c r="BP726" s="158"/>
      <c r="BQ726" s="158"/>
      <c r="BR726" s="158"/>
      <c r="BS726" s="158"/>
      <c r="BT726" s="158"/>
      <c r="BU726" s="158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</row>
    <row r="727" ht="12.75" customHeight="1">
      <c r="A727" s="1"/>
      <c r="B727" s="1"/>
      <c r="C727" s="158"/>
      <c r="D727" s="158"/>
      <c r="E727" s="158"/>
      <c r="F727" s="158"/>
      <c r="G727" s="158"/>
      <c r="H727" s="158"/>
      <c r="I727" s="158"/>
      <c r="J727" s="158"/>
      <c r="K727" s="158"/>
      <c r="L727" s="158"/>
      <c r="M727" s="158"/>
      <c r="N727" s="158"/>
      <c r="O727" s="158"/>
      <c r="P727" s="158"/>
      <c r="Q727" s="158"/>
      <c r="R727" s="158"/>
      <c r="S727" s="158"/>
      <c r="T727" s="158"/>
      <c r="U727" s="158"/>
      <c r="V727" s="158"/>
      <c r="W727" s="158"/>
      <c r="X727" s="158"/>
      <c r="Y727" s="158"/>
      <c r="Z727" s="158"/>
      <c r="AA727" s="158"/>
      <c r="AB727" s="158"/>
      <c r="AC727" s="158"/>
      <c r="AD727" s="158"/>
      <c r="AE727" s="158"/>
      <c r="AF727" s="158"/>
      <c r="AG727" s="158"/>
      <c r="AH727" s="158"/>
      <c r="AI727" s="158"/>
      <c r="AJ727" s="158"/>
      <c r="AK727" s="158"/>
      <c r="AL727" s="158"/>
      <c r="AM727" s="158"/>
      <c r="AN727" s="158"/>
      <c r="AO727" s="158"/>
      <c r="AP727" s="158"/>
      <c r="AQ727" s="158"/>
      <c r="AR727" s="158"/>
      <c r="AS727" s="158"/>
      <c r="AT727" s="158"/>
      <c r="AU727" s="158"/>
      <c r="AV727" s="158"/>
      <c r="AW727" s="158"/>
      <c r="AX727" s="158"/>
      <c r="AY727" s="158"/>
      <c r="AZ727" s="158"/>
      <c r="BA727" s="158"/>
      <c r="BB727" s="158"/>
      <c r="BC727" s="158"/>
      <c r="BD727" s="158"/>
      <c r="BE727" s="158"/>
      <c r="BF727" s="158"/>
      <c r="BG727" s="158"/>
      <c r="BH727" s="158"/>
      <c r="BI727" s="158"/>
      <c r="BJ727" s="158"/>
      <c r="BK727" s="158"/>
      <c r="BL727" s="158"/>
      <c r="BM727" s="158"/>
      <c r="BN727" s="158"/>
      <c r="BO727" s="158"/>
      <c r="BP727" s="158"/>
      <c r="BQ727" s="158"/>
      <c r="BR727" s="158"/>
      <c r="BS727" s="158"/>
      <c r="BT727" s="158"/>
      <c r="BU727" s="158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</row>
    <row r="728" ht="12.75" customHeight="1">
      <c r="A728" s="1"/>
      <c r="B728" s="1"/>
      <c r="C728" s="158"/>
      <c r="D728" s="158"/>
      <c r="E728" s="158"/>
      <c r="F728" s="158"/>
      <c r="G728" s="158"/>
      <c r="H728" s="158"/>
      <c r="I728" s="158"/>
      <c r="J728" s="158"/>
      <c r="K728" s="158"/>
      <c r="L728" s="158"/>
      <c r="M728" s="158"/>
      <c r="N728" s="158"/>
      <c r="O728" s="158"/>
      <c r="P728" s="158"/>
      <c r="Q728" s="158"/>
      <c r="R728" s="158"/>
      <c r="S728" s="158"/>
      <c r="T728" s="158"/>
      <c r="U728" s="158"/>
      <c r="V728" s="158"/>
      <c r="W728" s="158"/>
      <c r="X728" s="158"/>
      <c r="Y728" s="158"/>
      <c r="Z728" s="158"/>
      <c r="AA728" s="158"/>
      <c r="AB728" s="158"/>
      <c r="AC728" s="158"/>
      <c r="AD728" s="158"/>
      <c r="AE728" s="158"/>
      <c r="AF728" s="158"/>
      <c r="AG728" s="158"/>
      <c r="AH728" s="158"/>
      <c r="AI728" s="158"/>
      <c r="AJ728" s="158"/>
      <c r="AK728" s="158"/>
      <c r="AL728" s="158"/>
      <c r="AM728" s="158"/>
      <c r="AN728" s="158"/>
      <c r="AO728" s="158"/>
      <c r="AP728" s="158"/>
      <c r="AQ728" s="158"/>
      <c r="AR728" s="158"/>
      <c r="AS728" s="158"/>
      <c r="AT728" s="158"/>
      <c r="AU728" s="158"/>
      <c r="AV728" s="158"/>
      <c r="AW728" s="158"/>
      <c r="AX728" s="158"/>
      <c r="AY728" s="158"/>
      <c r="AZ728" s="158"/>
      <c r="BA728" s="158"/>
      <c r="BB728" s="158"/>
      <c r="BC728" s="158"/>
      <c r="BD728" s="158"/>
      <c r="BE728" s="158"/>
      <c r="BF728" s="158"/>
      <c r="BG728" s="158"/>
      <c r="BH728" s="158"/>
      <c r="BI728" s="158"/>
      <c r="BJ728" s="158"/>
      <c r="BK728" s="158"/>
      <c r="BL728" s="158"/>
      <c r="BM728" s="158"/>
      <c r="BN728" s="158"/>
      <c r="BO728" s="158"/>
      <c r="BP728" s="158"/>
      <c r="BQ728" s="158"/>
      <c r="BR728" s="158"/>
      <c r="BS728" s="158"/>
      <c r="BT728" s="158"/>
      <c r="BU728" s="158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</row>
    <row r="729" ht="12.75" customHeight="1">
      <c r="A729" s="1"/>
      <c r="B729" s="1"/>
      <c r="C729" s="158"/>
      <c r="D729" s="158"/>
      <c r="E729" s="158"/>
      <c r="F729" s="158"/>
      <c r="G729" s="158"/>
      <c r="H729" s="158"/>
      <c r="I729" s="158"/>
      <c r="J729" s="158"/>
      <c r="K729" s="158"/>
      <c r="L729" s="158"/>
      <c r="M729" s="158"/>
      <c r="N729" s="158"/>
      <c r="O729" s="158"/>
      <c r="P729" s="158"/>
      <c r="Q729" s="158"/>
      <c r="R729" s="158"/>
      <c r="S729" s="158"/>
      <c r="T729" s="158"/>
      <c r="U729" s="158"/>
      <c r="V729" s="158"/>
      <c r="W729" s="158"/>
      <c r="X729" s="158"/>
      <c r="Y729" s="158"/>
      <c r="Z729" s="158"/>
      <c r="AA729" s="158"/>
      <c r="AB729" s="158"/>
      <c r="AC729" s="158"/>
      <c r="AD729" s="158"/>
      <c r="AE729" s="158"/>
      <c r="AF729" s="158"/>
      <c r="AG729" s="158"/>
      <c r="AH729" s="158"/>
      <c r="AI729" s="158"/>
      <c r="AJ729" s="158"/>
      <c r="AK729" s="158"/>
      <c r="AL729" s="158"/>
      <c r="AM729" s="158"/>
      <c r="AN729" s="158"/>
      <c r="AO729" s="158"/>
      <c r="AP729" s="158"/>
      <c r="AQ729" s="158"/>
      <c r="AR729" s="158"/>
      <c r="AS729" s="158"/>
      <c r="AT729" s="158"/>
      <c r="AU729" s="158"/>
      <c r="AV729" s="158"/>
      <c r="AW729" s="158"/>
      <c r="AX729" s="158"/>
      <c r="AY729" s="158"/>
      <c r="AZ729" s="158"/>
      <c r="BA729" s="158"/>
      <c r="BB729" s="158"/>
      <c r="BC729" s="158"/>
      <c r="BD729" s="158"/>
      <c r="BE729" s="158"/>
      <c r="BF729" s="158"/>
      <c r="BG729" s="158"/>
      <c r="BH729" s="158"/>
      <c r="BI729" s="158"/>
      <c r="BJ729" s="158"/>
      <c r="BK729" s="158"/>
      <c r="BL729" s="158"/>
      <c r="BM729" s="158"/>
      <c r="BN729" s="158"/>
      <c r="BO729" s="158"/>
      <c r="BP729" s="158"/>
      <c r="BQ729" s="158"/>
      <c r="BR729" s="158"/>
      <c r="BS729" s="158"/>
      <c r="BT729" s="158"/>
      <c r="BU729" s="158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</row>
    <row r="730" ht="12.75" customHeight="1">
      <c r="A730" s="1"/>
      <c r="B730" s="1"/>
      <c r="C730" s="158"/>
      <c r="D730" s="158"/>
      <c r="E730" s="158"/>
      <c r="F730" s="158"/>
      <c r="G730" s="158"/>
      <c r="H730" s="158"/>
      <c r="I730" s="158"/>
      <c r="J730" s="158"/>
      <c r="K730" s="158"/>
      <c r="L730" s="158"/>
      <c r="M730" s="158"/>
      <c r="N730" s="158"/>
      <c r="O730" s="158"/>
      <c r="P730" s="158"/>
      <c r="Q730" s="158"/>
      <c r="R730" s="158"/>
      <c r="S730" s="158"/>
      <c r="T730" s="158"/>
      <c r="U730" s="158"/>
      <c r="V730" s="158"/>
      <c r="W730" s="158"/>
      <c r="X730" s="158"/>
      <c r="Y730" s="158"/>
      <c r="Z730" s="158"/>
      <c r="AA730" s="158"/>
      <c r="AB730" s="158"/>
      <c r="AC730" s="158"/>
      <c r="AD730" s="158"/>
      <c r="AE730" s="158"/>
      <c r="AF730" s="158"/>
      <c r="AG730" s="158"/>
      <c r="AH730" s="158"/>
      <c r="AI730" s="158"/>
      <c r="AJ730" s="158"/>
      <c r="AK730" s="158"/>
      <c r="AL730" s="158"/>
      <c r="AM730" s="158"/>
      <c r="AN730" s="158"/>
      <c r="AO730" s="158"/>
      <c r="AP730" s="158"/>
      <c r="AQ730" s="158"/>
      <c r="AR730" s="158"/>
      <c r="AS730" s="158"/>
      <c r="AT730" s="158"/>
      <c r="AU730" s="158"/>
      <c r="AV730" s="158"/>
      <c r="AW730" s="158"/>
      <c r="AX730" s="158"/>
      <c r="AY730" s="158"/>
      <c r="AZ730" s="158"/>
      <c r="BA730" s="158"/>
      <c r="BB730" s="158"/>
      <c r="BC730" s="158"/>
      <c r="BD730" s="158"/>
      <c r="BE730" s="158"/>
      <c r="BF730" s="158"/>
      <c r="BG730" s="158"/>
      <c r="BH730" s="158"/>
      <c r="BI730" s="158"/>
      <c r="BJ730" s="158"/>
      <c r="BK730" s="158"/>
      <c r="BL730" s="158"/>
      <c r="BM730" s="158"/>
      <c r="BN730" s="158"/>
      <c r="BO730" s="158"/>
      <c r="BP730" s="158"/>
      <c r="BQ730" s="158"/>
      <c r="BR730" s="158"/>
      <c r="BS730" s="158"/>
      <c r="BT730" s="158"/>
      <c r="BU730" s="158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</row>
    <row r="731" ht="12.75" customHeight="1">
      <c r="A731" s="1"/>
      <c r="B731" s="1"/>
      <c r="C731" s="158"/>
      <c r="D731" s="158"/>
      <c r="E731" s="158"/>
      <c r="F731" s="158"/>
      <c r="G731" s="158"/>
      <c r="H731" s="158"/>
      <c r="I731" s="158"/>
      <c r="J731" s="158"/>
      <c r="K731" s="158"/>
      <c r="L731" s="158"/>
      <c r="M731" s="158"/>
      <c r="N731" s="158"/>
      <c r="O731" s="158"/>
      <c r="P731" s="158"/>
      <c r="Q731" s="158"/>
      <c r="R731" s="158"/>
      <c r="S731" s="158"/>
      <c r="T731" s="158"/>
      <c r="U731" s="158"/>
      <c r="V731" s="158"/>
      <c r="W731" s="158"/>
      <c r="X731" s="158"/>
      <c r="Y731" s="158"/>
      <c r="Z731" s="158"/>
      <c r="AA731" s="158"/>
      <c r="AB731" s="158"/>
      <c r="AC731" s="158"/>
      <c r="AD731" s="158"/>
      <c r="AE731" s="158"/>
      <c r="AF731" s="158"/>
      <c r="AG731" s="158"/>
      <c r="AH731" s="158"/>
      <c r="AI731" s="158"/>
      <c r="AJ731" s="158"/>
      <c r="AK731" s="158"/>
      <c r="AL731" s="158"/>
      <c r="AM731" s="158"/>
      <c r="AN731" s="158"/>
      <c r="AO731" s="158"/>
      <c r="AP731" s="158"/>
      <c r="AQ731" s="158"/>
      <c r="AR731" s="158"/>
      <c r="AS731" s="158"/>
      <c r="AT731" s="158"/>
      <c r="AU731" s="158"/>
      <c r="AV731" s="158"/>
      <c r="AW731" s="158"/>
      <c r="AX731" s="158"/>
      <c r="AY731" s="158"/>
      <c r="AZ731" s="158"/>
      <c r="BA731" s="158"/>
      <c r="BB731" s="158"/>
      <c r="BC731" s="158"/>
      <c r="BD731" s="158"/>
      <c r="BE731" s="158"/>
      <c r="BF731" s="158"/>
      <c r="BG731" s="158"/>
      <c r="BH731" s="158"/>
      <c r="BI731" s="158"/>
      <c r="BJ731" s="158"/>
      <c r="BK731" s="158"/>
      <c r="BL731" s="158"/>
      <c r="BM731" s="158"/>
      <c r="BN731" s="158"/>
      <c r="BO731" s="158"/>
      <c r="BP731" s="158"/>
      <c r="BQ731" s="158"/>
      <c r="BR731" s="158"/>
      <c r="BS731" s="158"/>
      <c r="BT731" s="158"/>
      <c r="BU731" s="158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</row>
    <row r="732" ht="12.75" customHeight="1">
      <c r="A732" s="1"/>
      <c r="B732" s="1"/>
      <c r="C732" s="158"/>
      <c r="D732" s="158"/>
      <c r="E732" s="158"/>
      <c r="F732" s="158"/>
      <c r="G732" s="158"/>
      <c r="H732" s="158"/>
      <c r="I732" s="158"/>
      <c r="J732" s="158"/>
      <c r="K732" s="158"/>
      <c r="L732" s="158"/>
      <c r="M732" s="158"/>
      <c r="N732" s="158"/>
      <c r="O732" s="158"/>
      <c r="P732" s="158"/>
      <c r="Q732" s="158"/>
      <c r="R732" s="158"/>
      <c r="S732" s="158"/>
      <c r="T732" s="158"/>
      <c r="U732" s="158"/>
      <c r="V732" s="158"/>
      <c r="W732" s="158"/>
      <c r="X732" s="158"/>
      <c r="Y732" s="158"/>
      <c r="Z732" s="158"/>
      <c r="AA732" s="158"/>
      <c r="AB732" s="158"/>
      <c r="AC732" s="158"/>
      <c r="AD732" s="158"/>
      <c r="AE732" s="158"/>
      <c r="AF732" s="158"/>
      <c r="AG732" s="158"/>
      <c r="AH732" s="158"/>
      <c r="AI732" s="158"/>
      <c r="AJ732" s="158"/>
      <c r="AK732" s="158"/>
      <c r="AL732" s="158"/>
      <c r="AM732" s="158"/>
      <c r="AN732" s="158"/>
      <c r="AO732" s="158"/>
      <c r="AP732" s="158"/>
      <c r="AQ732" s="158"/>
      <c r="AR732" s="158"/>
      <c r="AS732" s="158"/>
      <c r="AT732" s="158"/>
      <c r="AU732" s="158"/>
      <c r="AV732" s="158"/>
      <c r="AW732" s="158"/>
      <c r="AX732" s="158"/>
      <c r="AY732" s="158"/>
      <c r="AZ732" s="158"/>
      <c r="BA732" s="158"/>
      <c r="BB732" s="158"/>
      <c r="BC732" s="158"/>
      <c r="BD732" s="158"/>
      <c r="BE732" s="158"/>
      <c r="BF732" s="158"/>
      <c r="BG732" s="158"/>
      <c r="BH732" s="158"/>
      <c r="BI732" s="158"/>
      <c r="BJ732" s="158"/>
      <c r="BK732" s="158"/>
      <c r="BL732" s="158"/>
      <c r="BM732" s="158"/>
      <c r="BN732" s="158"/>
      <c r="BO732" s="158"/>
      <c r="BP732" s="158"/>
      <c r="BQ732" s="158"/>
      <c r="BR732" s="158"/>
      <c r="BS732" s="158"/>
      <c r="BT732" s="158"/>
      <c r="BU732" s="158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</row>
    <row r="733" ht="12.75" customHeight="1">
      <c r="A733" s="1"/>
      <c r="B733" s="1"/>
      <c r="C733" s="158"/>
      <c r="D733" s="158"/>
      <c r="E733" s="158"/>
      <c r="F733" s="158"/>
      <c r="G733" s="158"/>
      <c r="H733" s="158"/>
      <c r="I733" s="158"/>
      <c r="J733" s="158"/>
      <c r="K733" s="158"/>
      <c r="L733" s="158"/>
      <c r="M733" s="158"/>
      <c r="N733" s="158"/>
      <c r="O733" s="158"/>
      <c r="P733" s="158"/>
      <c r="Q733" s="158"/>
      <c r="R733" s="158"/>
      <c r="S733" s="158"/>
      <c r="T733" s="158"/>
      <c r="U733" s="158"/>
      <c r="V733" s="158"/>
      <c r="W733" s="158"/>
      <c r="X733" s="158"/>
      <c r="Y733" s="158"/>
      <c r="Z733" s="158"/>
      <c r="AA733" s="158"/>
      <c r="AB733" s="158"/>
      <c r="AC733" s="158"/>
      <c r="AD733" s="158"/>
      <c r="AE733" s="158"/>
      <c r="AF733" s="158"/>
      <c r="AG733" s="158"/>
      <c r="AH733" s="158"/>
      <c r="AI733" s="158"/>
      <c r="AJ733" s="158"/>
      <c r="AK733" s="158"/>
      <c r="AL733" s="158"/>
      <c r="AM733" s="158"/>
      <c r="AN733" s="158"/>
      <c r="AO733" s="158"/>
      <c r="AP733" s="158"/>
      <c r="AQ733" s="158"/>
      <c r="AR733" s="158"/>
      <c r="AS733" s="158"/>
      <c r="AT733" s="158"/>
      <c r="AU733" s="158"/>
      <c r="AV733" s="158"/>
      <c r="AW733" s="158"/>
      <c r="AX733" s="158"/>
      <c r="AY733" s="158"/>
      <c r="AZ733" s="158"/>
      <c r="BA733" s="158"/>
      <c r="BB733" s="158"/>
      <c r="BC733" s="158"/>
      <c r="BD733" s="158"/>
      <c r="BE733" s="158"/>
      <c r="BF733" s="158"/>
      <c r="BG733" s="158"/>
      <c r="BH733" s="158"/>
      <c r="BI733" s="158"/>
      <c r="BJ733" s="158"/>
      <c r="BK733" s="158"/>
      <c r="BL733" s="158"/>
      <c r="BM733" s="158"/>
      <c r="BN733" s="158"/>
      <c r="BO733" s="158"/>
      <c r="BP733" s="158"/>
      <c r="BQ733" s="158"/>
      <c r="BR733" s="158"/>
      <c r="BS733" s="158"/>
      <c r="BT733" s="158"/>
      <c r="BU733" s="158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</row>
    <row r="734" ht="12.75" customHeight="1">
      <c r="A734" s="1"/>
      <c r="B734" s="1"/>
      <c r="C734" s="158"/>
      <c r="D734" s="158"/>
      <c r="E734" s="158"/>
      <c r="F734" s="158"/>
      <c r="G734" s="158"/>
      <c r="H734" s="158"/>
      <c r="I734" s="158"/>
      <c r="J734" s="158"/>
      <c r="K734" s="158"/>
      <c r="L734" s="158"/>
      <c r="M734" s="158"/>
      <c r="N734" s="158"/>
      <c r="O734" s="158"/>
      <c r="P734" s="158"/>
      <c r="Q734" s="158"/>
      <c r="R734" s="158"/>
      <c r="S734" s="158"/>
      <c r="T734" s="158"/>
      <c r="U734" s="158"/>
      <c r="V734" s="158"/>
      <c r="W734" s="158"/>
      <c r="X734" s="158"/>
      <c r="Y734" s="158"/>
      <c r="Z734" s="158"/>
      <c r="AA734" s="158"/>
      <c r="AB734" s="158"/>
      <c r="AC734" s="158"/>
      <c r="AD734" s="158"/>
      <c r="AE734" s="158"/>
      <c r="AF734" s="158"/>
      <c r="AG734" s="158"/>
      <c r="AH734" s="158"/>
      <c r="AI734" s="158"/>
      <c r="AJ734" s="158"/>
      <c r="AK734" s="158"/>
      <c r="AL734" s="158"/>
      <c r="AM734" s="158"/>
      <c r="AN734" s="158"/>
      <c r="AO734" s="158"/>
      <c r="AP734" s="158"/>
      <c r="AQ734" s="158"/>
      <c r="AR734" s="158"/>
      <c r="AS734" s="158"/>
      <c r="AT734" s="158"/>
      <c r="AU734" s="158"/>
      <c r="AV734" s="158"/>
      <c r="AW734" s="158"/>
      <c r="AX734" s="158"/>
      <c r="AY734" s="158"/>
      <c r="AZ734" s="158"/>
      <c r="BA734" s="158"/>
      <c r="BB734" s="158"/>
      <c r="BC734" s="158"/>
      <c r="BD734" s="158"/>
      <c r="BE734" s="158"/>
      <c r="BF734" s="158"/>
      <c r="BG734" s="158"/>
      <c r="BH734" s="158"/>
      <c r="BI734" s="158"/>
      <c r="BJ734" s="158"/>
      <c r="BK734" s="158"/>
      <c r="BL734" s="158"/>
      <c r="BM734" s="158"/>
      <c r="BN734" s="158"/>
      <c r="BO734" s="158"/>
      <c r="BP734" s="158"/>
      <c r="BQ734" s="158"/>
      <c r="BR734" s="158"/>
      <c r="BS734" s="158"/>
      <c r="BT734" s="158"/>
      <c r="BU734" s="158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</row>
    <row r="735" ht="12.75" customHeight="1">
      <c r="A735" s="1"/>
      <c r="B735" s="1"/>
      <c r="C735" s="158"/>
      <c r="D735" s="158"/>
      <c r="E735" s="158"/>
      <c r="F735" s="158"/>
      <c r="G735" s="158"/>
      <c r="H735" s="158"/>
      <c r="I735" s="158"/>
      <c r="J735" s="158"/>
      <c r="K735" s="158"/>
      <c r="L735" s="158"/>
      <c r="M735" s="158"/>
      <c r="N735" s="158"/>
      <c r="O735" s="158"/>
      <c r="P735" s="158"/>
      <c r="Q735" s="158"/>
      <c r="R735" s="158"/>
      <c r="S735" s="158"/>
      <c r="T735" s="158"/>
      <c r="U735" s="158"/>
      <c r="V735" s="158"/>
      <c r="W735" s="158"/>
      <c r="X735" s="158"/>
      <c r="Y735" s="158"/>
      <c r="Z735" s="158"/>
      <c r="AA735" s="158"/>
      <c r="AB735" s="158"/>
      <c r="AC735" s="158"/>
      <c r="AD735" s="158"/>
      <c r="AE735" s="158"/>
      <c r="AF735" s="158"/>
      <c r="AG735" s="158"/>
      <c r="AH735" s="158"/>
      <c r="AI735" s="158"/>
      <c r="AJ735" s="158"/>
      <c r="AK735" s="158"/>
      <c r="AL735" s="158"/>
      <c r="AM735" s="158"/>
      <c r="AN735" s="158"/>
      <c r="AO735" s="158"/>
      <c r="AP735" s="158"/>
      <c r="AQ735" s="158"/>
      <c r="AR735" s="158"/>
      <c r="AS735" s="158"/>
      <c r="AT735" s="158"/>
      <c r="AU735" s="158"/>
      <c r="AV735" s="158"/>
      <c r="AW735" s="158"/>
      <c r="AX735" s="158"/>
      <c r="AY735" s="158"/>
      <c r="AZ735" s="158"/>
      <c r="BA735" s="158"/>
      <c r="BB735" s="158"/>
      <c r="BC735" s="158"/>
      <c r="BD735" s="158"/>
      <c r="BE735" s="158"/>
      <c r="BF735" s="158"/>
      <c r="BG735" s="158"/>
      <c r="BH735" s="158"/>
      <c r="BI735" s="158"/>
      <c r="BJ735" s="158"/>
      <c r="BK735" s="158"/>
      <c r="BL735" s="158"/>
      <c r="BM735" s="158"/>
      <c r="BN735" s="158"/>
      <c r="BO735" s="158"/>
      <c r="BP735" s="158"/>
      <c r="BQ735" s="158"/>
      <c r="BR735" s="158"/>
      <c r="BS735" s="158"/>
      <c r="BT735" s="158"/>
      <c r="BU735" s="158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</row>
    <row r="736" ht="12.75" customHeight="1">
      <c r="A736" s="1"/>
      <c r="B736" s="1"/>
      <c r="C736" s="158"/>
      <c r="D736" s="158"/>
      <c r="E736" s="158"/>
      <c r="F736" s="158"/>
      <c r="G736" s="158"/>
      <c r="H736" s="158"/>
      <c r="I736" s="158"/>
      <c r="J736" s="158"/>
      <c r="K736" s="158"/>
      <c r="L736" s="158"/>
      <c r="M736" s="158"/>
      <c r="N736" s="158"/>
      <c r="O736" s="158"/>
      <c r="P736" s="158"/>
      <c r="Q736" s="158"/>
      <c r="R736" s="158"/>
      <c r="S736" s="158"/>
      <c r="T736" s="158"/>
      <c r="U736" s="158"/>
      <c r="V736" s="158"/>
      <c r="W736" s="158"/>
      <c r="X736" s="158"/>
      <c r="Y736" s="158"/>
      <c r="Z736" s="158"/>
      <c r="AA736" s="158"/>
      <c r="AB736" s="158"/>
      <c r="AC736" s="158"/>
      <c r="AD736" s="158"/>
      <c r="AE736" s="158"/>
      <c r="AF736" s="158"/>
      <c r="AG736" s="158"/>
      <c r="AH736" s="158"/>
      <c r="AI736" s="158"/>
      <c r="AJ736" s="158"/>
      <c r="AK736" s="158"/>
      <c r="AL736" s="158"/>
      <c r="AM736" s="158"/>
      <c r="AN736" s="158"/>
      <c r="AO736" s="158"/>
      <c r="AP736" s="158"/>
      <c r="AQ736" s="158"/>
      <c r="AR736" s="158"/>
      <c r="AS736" s="158"/>
      <c r="AT736" s="158"/>
      <c r="AU736" s="158"/>
      <c r="AV736" s="158"/>
      <c r="AW736" s="158"/>
      <c r="AX736" s="158"/>
      <c r="AY736" s="158"/>
      <c r="AZ736" s="158"/>
      <c r="BA736" s="158"/>
      <c r="BB736" s="158"/>
      <c r="BC736" s="158"/>
      <c r="BD736" s="158"/>
      <c r="BE736" s="158"/>
      <c r="BF736" s="158"/>
      <c r="BG736" s="158"/>
      <c r="BH736" s="158"/>
      <c r="BI736" s="158"/>
      <c r="BJ736" s="158"/>
      <c r="BK736" s="158"/>
      <c r="BL736" s="158"/>
      <c r="BM736" s="158"/>
      <c r="BN736" s="158"/>
      <c r="BO736" s="158"/>
      <c r="BP736" s="158"/>
      <c r="BQ736" s="158"/>
      <c r="BR736" s="158"/>
      <c r="BS736" s="158"/>
      <c r="BT736" s="158"/>
      <c r="BU736" s="158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</row>
    <row r="737" ht="12.75" customHeight="1">
      <c r="A737" s="1"/>
      <c r="B737" s="1"/>
      <c r="C737" s="158"/>
      <c r="D737" s="158"/>
      <c r="E737" s="158"/>
      <c r="F737" s="158"/>
      <c r="G737" s="158"/>
      <c r="H737" s="158"/>
      <c r="I737" s="158"/>
      <c r="J737" s="158"/>
      <c r="K737" s="158"/>
      <c r="L737" s="158"/>
      <c r="M737" s="158"/>
      <c r="N737" s="158"/>
      <c r="O737" s="158"/>
      <c r="P737" s="158"/>
      <c r="Q737" s="158"/>
      <c r="R737" s="158"/>
      <c r="S737" s="158"/>
      <c r="T737" s="158"/>
      <c r="U737" s="158"/>
      <c r="V737" s="158"/>
      <c r="W737" s="158"/>
      <c r="X737" s="158"/>
      <c r="Y737" s="158"/>
      <c r="Z737" s="158"/>
      <c r="AA737" s="158"/>
      <c r="AB737" s="158"/>
      <c r="AC737" s="158"/>
      <c r="AD737" s="158"/>
      <c r="AE737" s="158"/>
      <c r="AF737" s="158"/>
      <c r="AG737" s="158"/>
      <c r="AH737" s="158"/>
      <c r="AI737" s="158"/>
      <c r="AJ737" s="158"/>
      <c r="AK737" s="158"/>
      <c r="AL737" s="158"/>
      <c r="AM737" s="158"/>
      <c r="AN737" s="158"/>
      <c r="AO737" s="158"/>
      <c r="AP737" s="158"/>
      <c r="AQ737" s="158"/>
      <c r="AR737" s="158"/>
      <c r="AS737" s="158"/>
      <c r="AT737" s="158"/>
      <c r="AU737" s="158"/>
      <c r="AV737" s="158"/>
      <c r="AW737" s="158"/>
      <c r="AX737" s="158"/>
      <c r="AY737" s="158"/>
      <c r="AZ737" s="158"/>
      <c r="BA737" s="158"/>
      <c r="BB737" s="158"/>
      <c r="BC737" s="158"/>
      <c r="BD737" s="158"/>
      <c r="BE737" s="158"/>
      <c r="BF737" s="158"/>
      <c r="BG737" s="158"/>
      <c r="BH737" s="158"/>
      <c r="BI737" s="158"/>
      <c r="BJ737" s="158"/>
      <c r="BK737" s="158"/>
      <c r="BL737" s="158"/>
      <c r="BM737" s="158"/>
      <c r="BN737" s="158"/>
      <c r="BO737" s="158"/>
      <c r="BP737" s="158"/>
      <c r="BQ737" s="158"/>
      <c r="BR737" s="158"/>
      <c r="BS737" s="158"/>
      <c r="BT737" s="158"/>
      <c r="BU737" s="158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</row>
    <row r="738" ht="12.75" customHeight="1">
      <c r="A738" s="1"/>
      <c r="B738" s="1"/>
      <c r="C738" s="158"/>
      <c r="D738" s="158"/>
      <c r="E738" s="158"/>
      <c r="F738" s="158"/>
      <c r="G738" s="158"/>
      <c r="H738" s="158"/>
      <c r="I738" s="158"/>
      <c r="J738" s="158"/>
      <c r="K738" s="158"/>
      <c r="L738" s="158"/>
      <c r="M738" s="158"/>
      <c r="N738" s="158"/>
      <c r="O738" s="158"/>
      <c r="P738" s="158"/>
      <c r="Q738" s="158"/>
      <c r="R738" s="158"/>
      <c r="S738" s="158"/>
      <c r="T738" s="158"/>
      <c r="U738" s="158"/>
      <c r="V738" s="158"/>
      <c r="W738" s="158"/>
      <c r="X738" s="158"/>
      <c r="Y738" s="158"/>
      <c r="Z738" s="158"/>
      <c r="AA738" s="158"/>
      <c r="AB738" s="158"/>
      <c r="AC738" s="158"/>
      <c r="AD738" s="158"/>
      <c r="AE738" s="158"/>
      <c r="AF738" s="158"/>
      <c r="AG738" s="158"/>
      <c r="AH738" s="158"/>
      <c r="AI738" s="158"/>
      <c r="AJ738" s="158"/>
      <c r="AK738" s="158"/>
      <c r="AL738" s="158"/>
      <c r="AM738" s="158"/>
      <c r="AN738" s="158"/>
      <c r="AO738" s="158"/>
      <c r="AP738" s="158"/>
      <c r="AQ738" s="158"/>
      <c r="AR738" s="158"/>
      <c r="AS738" s="158"/>
      <c r="AT738" s="158"/>
      <c r="AU738" s="158"/>
      <c r="AV738" s="158"/>
      <c r="AW738" s="158"/>
      <c r="AX738" s="158"/>
      <c r="AY738" s="158"/>
      <c r="AZ738" s="158"/>
      <c r="BA738" s="158"/>
      <c r="BB738" s="158"/>
      <c r="BC738" s="158"/>
      <c r="BD738" s="158"/>
      <c r="BE738" s="158"/>
      <c r="BF738" s="158"/>
      <c r="BG738" s="158"/>
      <c r="BH738" s="158"/>
      <c r="BI738" s="158"/>
      <c r="BJ738" s="158"/>
      <c r="BK738" s="158"/>
      <c r="BL738" s="158"/>
      <c r="BM738" s="158"/>
      <c r="BN738" s="158"/>
      <c r="BO738" s="158"/>
      <c r="BP738" s="158"/>
      <c r="BQ738" s="158"/>
      <c r="BR738" s="158"/>
      <c r="BS738" s="158"/>
      <c r="BT738" s="158"/>
      <c r="BU738" s="158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</row>
    <row r="739" ht="12.75" customHeight="1">
      <c r="A739" s="1"/>
      <c r="B739" s="1"/>
      <c r="C739" s="158"/>
      <c r="D739" s="158"/>
      <c r="E739" s="158"/>
      <c r="F739" s="158"/>
      <c r="G739" s="158"/>
      <c r="H739" s="158"/>
      <c r="I739" s="158"/>
      <c r="J739" s="158"/>
      <c r="K739" s="158"/>
      <c r="L739" s="158"/>
      <c r="M739" s="158"/>
      <c r="N739" s="158"/>
      <c r="O739" s="158"/>
      <c r="P739" s="158"/>
      <c r="Q739" s="158"/>
      <c r="R739" s="158"/>
      <c r="S739" s="158"/>
      <c r="T739" s="158"/>
      <c r="U739" s="158"/>
      <c r="V739" s="158"/>
      <c r="W739" s="158"/>
      <c r="X739" s="158"/>
      <c r="Y739" s="158"/>
      <c r="Z739" s="158"/>
      <c r="AA739" s="158"/>
      <c r="AB739" s="158"/>
      <c r="AC739" s="158"/>
      <c r="AD739" s="158"/>
      <c r="AE739" s="158"/>
      <c r="AF739" s="158"/>
      <c r="AG739" s="158"/>
      <c r="AH739" s="158"/>
      <c r="AI739" s="158"/>
      <c r="AJ739" s="158"/>
      <c r="AK739" s="158"/>
      <c r="AL739" s="158"/>
      <c r="AM739" s="158"/>
      <c r="AN739" s="158"/>
      <c r="AO739" s="158"/>
      <c r="AP739" s="158"/>
      <c r="AQ739" s="158"/>
      <c r="AR739" s="158"/>
      <c r="AS739" s="158"/>
      <c r="AT739" s="158"/>
      <c r="AU739" s="158"/>
      <c r="AV739" s="158"/>
      <c r="AW739" s="158"/>
      <c r="AX739" s="158"/>
      <c r="AY739" s="158"/>
      <c r="AZ739" s="158"/>
      <c r="BA739" s="158"/>
      <c r="BB739" s="158"/>
      <c r="BC739" s="158"/>
      <c r="BD739" s="158"/>
      <c r="BE739" s="158"/>
      <c r="BF739" s="158"/>
      <c r="BG739" s="158"/>
      <c r="BH739" s="158"/>
      <c r="BI739" s="158"/>
      <c r="BJ739" s="158"/>
      <c r="BK739" s="158"/>
      <c r="BL739" s="158"/>
      <c r="BM739" s="158"/>
      <c r="BN739" s="158"/>
      <c r="BO739" s="158"/>
      <c r="BP739" s="158"/>
      <c r="BQ739" s="158"/>
      <c r="BR739" s="158"/>
      <c r="BS739" s="158"/>
      <c r="BT739" s="158"/>
      <c r="BU739" s="158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</row>
    <row r="740" ht="12.75" customHeight="1">
      <c r="A740" s="1"/>
      <c r="B740" s="1"/>
      <c r="C740" s="158"/>
      <c r="D740" s="158"/>
      <c r="E740" s="158"/>
      <c r="F740" s="158"/>
      <c r="G740" s="158"/>
      <c r="H740" s="158"/>
      <c r="I740" s="158"/>
      <c r="J740" s="158"/>
      <c r="K740" s="158"/>
      <c r="L740" s="158"/>
      <c r="M740" s="158"/>
      <c r="N740" s="158"/>
      <c r="O740" s="158"/>
      <c r="P740" s="158"/>
      <c r="Q740" s="158"/>
      <c r="R740" s="158"/>
      <c r="S740" s="158"/>
      <c r="T740" s="158"/>
      <c r="U740" s="158"/>
      <c r="V740" s="158"/>
      <c r="W740" s="158"/>
      <c r="X740" s="158"/>
      <c r="Y740" s="158"/>
      <c r="Z740" s="158"/>
      <c r="AA740" s="158"/>
      <c r="AB740" s="158"/>
      <c r="AC740" s="158"/>
      <c r="AD740" s="158"/>
      <c r="AE740" s="158"/>
      <c r="AF740" s="158"/>
      <c r="AG740" s="158"/>
      <c r="AH740" s="158"/>
      <c r="AI740" s="158"/>
      <c r="AJ740" s="158"/>
      <c r="AK740" s="158"/>
      <c r="AL740" s="158"/>
      <c r="AM740" s="158"/>
      <c r="AN740" s="158"/>
      <c r="AO740" s="158"/>
      <c r="AP740" s="158"/>
      <c r="AQ740" s="158"/>
      <c r="AR740" s="158"/>
      <c r="AS740" s="158"/>
      <c r="AT740" s="158"/>
      <c r="AU740" s="158"/>
      <c r="AV740" s="158"/>
      <c r="AW740" s="158"/>
      <c r="AX740" s="158"/>
      <c r="AY740" s="158"/>
      <c r="AZ740" s="158"/>
      <c r="BA740" s="158"/>
      <c r="BB740" s="158"/>
      <c r="BC740" s="158"/>
      <c r="BD740" s="158"/>
      <c r="BE740" s="158"/>
      <c r="BF740" s="158"/>
      <c r="BG740" s="158"/>
      <c r="BH740" s="158"/>
      <c r="BI740" s="158"/>
      <c r="BJ740" s="158"/>
      <c r="BK740" s="158"/>
      <c r="BL740" s="158"/>
      <c r="BM740" s="158"/>
      <c r="BN740" s="158"/>
      <c r="BO740" s="158"/>
      <c r="BP740" s="158"/>
      <c r="BQ740" s="158"/>
      <c r="BR740" s="158"/>
      <c r="BS740" s="158"/>
      <c r="BT740" s="158"/>
      <c r="BU740" s="158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</row>
    <row r="741" ht="12.75" customHeight="1">
      <c r="A741" s="1"/>
      <c r="B741" s="1"/>
      <c r="C741" s="158"/>
      <c r="D741" s="158"/>
      <c r="E741" s="158"/>
      <c r="F741" s="158"/>
      <c r="G741" s="158"/>
      <c r="H741" s="158"/>
      <c r="I741" s="158"/>
      <c r="J741" s="158"/>
      <c r="K741" s="158"/>
      <c r="L741" s="158"/>
      <c r="M741" s="158"/>
      <c r="N741" s="158"/>
      <c r="O741" s="158"/>
      <c r="P741" s="158"/>
      <c r="Q741" s="158"/>
      <c r="R741" s="158"/>
      <c r="S741" s="158"/>
      <c r="T741" s="158"/>
      <c r="U741" s="158"/>
      <c r="V741" s="158"/>
      <c r="W741" s="158"/>
      <c r="X741" s="158"/>
      <c r="Y741" s="158"/>
      <c r="Z741" s="158"/>
      <c r="AA741" s="158"/>
      <c r="AB741" s="158"/>
      <c r="AC741" s="158"/>
      <c r="AD741" s="158"/>
      <c r="AE741" s="158"/>
      <c r="AF741" s="158"/>
      <c r="AG741" s="158"/>
      <c r="AH741" s="158"/>
      <c r="AI741" s="158"/>
      <c r="AJ741" s="158"/>
      <c r="AK741" s="158"/>
      <c r="AL741" s="158"/>
      <c r="AM741" s="158"/>
      <c r="AN741" s="158"/>
      <c r="AO741" s="158"/>
      <c r="AP741" s="158"/>
      <c r="AQ741" s="158"/>
      <c r="AR741" s="158"/>
      <c r="AS741" s="158"/>
      <c r="AT741" s="158"/>
      <c r="AU741" s="158"/>
      <c r="AV741" s="158"/>
      <c r="AW741" s="158"/>
      <c r="AX741" s="158"/>
      <c r="AY741" s="158"/>
      <c r="AZ741" s="158"/>
      <c r="BA741" s="158"/>
      <c r="BB741" s="158"/>
      <c r="BC741" s="158"/>
      <c r="BD741" s="158"/>
      <c r="BE741" s="158"/>
      <c r="BF741" s="158"/>
      <c r="BG741" s="158"/>
      <c r="BH741" s="158"/>
      <c r="BI741" s="158"/>
      <c r="BJ741" s="158"/>
      <c r="BK741" s="158"/>
      <c r="BL741" s="158"/>
      <c r="BM741" s="158"/>
      <c r="BN741" s="158"/>
      <c r="BO741" s="158"/>
      <c r="BP741" s="158"/>
      <c r="BQ741" s="158"/>
      <c r="BR741" s="158"/>
      <c r="BS741" s="158"/>
      <c r="BT741" s="158"/>
      <c r="BU741" s="158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</row>
    <row r="742" ht="12.75" customHeight="1">
      <c r="A742" s="1"/>
      <c r="B742" s="1"/>
      <c r="C742" s="158"/>
      <c r="D742" s="158"/>
      <c r="E742" s="158"/>
      <c r="F742" s="158"/>
      <c r="G742" s="158"/>
      <c r="H742" s="158"/>
      <c r="I742" s="158"/>
      <c r="J742" s="158"/>
      <c r="K742" s="158"/>
      <c r="L742" s="158"/>
      <c r="M742" s="158"/>
      <c r="N742" s="158"/>
      <c r="O742" s="158"/>
      <c r="P742" s="158"/>
      <c r="Q742" s="158"/>
      <c r="R742" s="158"/>
      <c r="S742" s="158"/>
      <c r="T742" s="158"/>
      <c r="U742" s="158"/>
      <c r="V742" s="158"/>
      <c r="W742" s="158"/>
      <c r="X742" s="158"/>
      <c r="Y742" s="158"/>
      <c r="Z742" s="158"/>
      <c r="AA742" s="158"/>
      <c r="AB742" s="158"/>
      <c r="AC742" s="158"/>
      <c r="AD742" s="158"/>
      <c r="AE742" s="158"/>
      <c r="AF742" s="158"/>
      <c r="AG742" s="158"/>
      <c r="AH742" s="158"/>
      <c r="AI742" s="158"/>
      <c r="AJ742" s="158"/>
      <c r="AK742" s="158"/>
      <c r="AL742" s="158"/>
      <c r="AM742" s="158"/>
      <c r="AN742" s="158"/>
      <c r="AO742" s="158"/>
      <c r="AP742" s="158"/>
      <c r="AQ742" s="158"/>
      <c r="AR742" s="158"/>
      <c r="AS742" s="158"/>
      <c r="AT742" s="158"/>
      <c r="AU742" s="158"/>
      <c r="AV742" s="158"/>
      <c r="AW742" s="158"/>
      <c r="AX742" s="158"/>
      <c r="AY742" s="158"/>
      <c r="AZ742" s="158"/>
      <c r="BA742" s="158"/>
      <c r="BB742" s="158"/>
      <c r="BC742" s="158"/>
      <c r="BD742" s="158"/>
      <c r="BE742" s="158"/>
      <c r="BF742" s="158"/>
      <c r="BG742" s="158"/>
      <c r="BH742" s="158"/>
      <c r="BI742" s="158"/>
      <c r="BJ742" s="158"/>
      <c r="BK742" s="158"/>
      <c r="BL742" s="158"/>
      <c r="BM742" s="158"/>
      <c r="BN742" s="158"/>
      <c r="BO742" s="158"/>
      <c r="BP742" s="158"/>
      <c r="BQ742" s="158"/>
      <c r="BR742" s="158"/>
      <c r="BS742" s="158"/>
      <c r="BT742" s="158"/>
      <c r="BU742" s="158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</row>
    <row r="743" ht="12.75" customHeight="1">
      <c r="A743" s="1"/>
      <c r="B743" s="1"/>
      <c r="C743" s="158"/>
      <c r="D743" s="158"/>
      <c r="E743" s="158"/>
      <c r="F743" s="158"/>
      <c r="G743" s="158"/>
      <c r="H743" s="158"/>
      <c r="I743" s="158"/>
      <c r="J743" s="158"/>
      <c r="K743" s="158"/>
      <c r="L743" s="158"/>
      <c r="M743" s="158"/>
      <c r="N743" s="158"/>
      <c r="O743" s="158"/>
      <c r="P743" s="158"/>
      <c r="Q743" s="158"/>
      <c r="R743" s="158"/>
      <c r="S743" s="158"/>
      <c r="T743" s="158"/>
      <c r="U743" s="158"/>
      <c r="V743" s="158"/>
      <c r="W743" s="158"/>
      <c r="X743" s="158"/>
      <c r="Y743" s="158"/>
      <c r="Z743" s="158"/>
      <c r="AA743" s="158"/>
      <c r="AB743" s="158"/>
      <c r="AC743" s="158"/>
      <c r="AD743" s="158"/>
      <c r="AE743" s="158"/>
      <c r="AF743" s="158"/>
      <c r="AG743" s="158"/>
      <c r="AH743" s="158"/>
      <c r="AI743" s="158"/>
      <c r="AJ743" s="158"/>
      <c r="AK743" s="158"/>
      <c r="AL743" s="158"/>
      <c r="AM743" s="158"/>
      <c r="AN743" s="158"/>
      <c r="AO743" s="158"/>
      <c r="AP743" s="158"/>
      <c r="AQ743" s="158"/>
      <c r="AR743" s="158"/>
      <c r="AS743" s="158"/>
      <c r="AT743" s="158"/>
      <c r="AU743" s="158"/>
      <c r="AV743" s="158"/>
      <c r="AW743" s="158"/>
      <c r="AX743" s="158"/>
      <c r="AY743" s="158"/>
      <c r="AZ743" s="158"/>
      <c r="BA743" s="158"/>
      <c r="BB743" s="158"/>
      <c r="BC743" s="158"/>
      <c r="BD743" s="158"/>
      <c r="BE743" s="158"/>
      <c r="BF743" s="158"/>
      <c r="BG743" s="158"/>
      <c r="BH743" s="158"/>
      <c r="BI743" s="158"/>
      <c r="BJ743" s="158"/>
      <c r="BK743" s="158"/>
      <c r="BL743" s="158"/>
      <c r="BM743" s="158"/>
      <c r="BN743" s="158"/>
      <c r="BO743" s="158"/>
      <c r="BP743" s="158"/>
      <c r="BQ743" s="158"/>
      <c r="BR743" s="158"/>
      <c r="BS743" s="158"/>
      <c r="BT743" s="158"/>
      <c r="BU743" s="158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</row>
    <row r="744" ht="12.75" customHeight="1">
      <c r="A744" s="1"/>
      <c r="B744" s="1"/>
      <c r="C744" s="158"/>
      <c r="D744" s="158"/>
      <c r="E744" s="158"/>
      <c r="F744" s="158"/>
      <c r="G744" s="158"/>
      <c r="H744" s="158"/>
      <c r="I744" s="158"/>
      <c r="J744" s="158"/>
      <c r="K744" s="158"/>
      <c r="L744" s="158"/>
      <c r="M744" s="158"/>
      <c r="N744" s="158"/>
      <c r="O744" s="158"/>
      <c r="P744" s="158"/>
      <c r="Q744" s="158"/>
      <c r="R744" s="158"/>
      <c r="S744" s="158"/>
      <c r="T744" s="158"/>
      <c r="U744" s="158"/>
      <c r="V744" s="158"/>
      <c r="W744" s="158"/>
      <c r="X744" s="158"/>
      <c r="Y744" s="158"/>
      <c r="Z744" s="158"/>
      <c r="AA744" s="158"/>
      <c r="AB744" s="158"/>
      <c r="AC744" s="158"/>
      <c r="AD744" s="158"/>
      <c r="AE744" s="158"/>
      <c r="AF744" s="158"/>
      <c r="AG744" s="158"/>
      <c r="AH744" s="158"/>
      <c r="AI744" s="158"/>
      <c r="AJ744" s="158"/>
      <c r="AK744" s="158"/>
      <c r="AL744" s="158"/>
      <c r="AM744" s="158"/>
      <c r="AN744" s="158"/>
      <c r="AO744" s="158"/>
      <c r="AP744" s="158"/>
      <c r="AQ744" s="158"/>
      <c r="AR744" s="158"/>
      <c r="AS744" s="158"/>
      <c r="AT744" s="158"/>
      <c r="AU744" s="158"/>
      <c r="AV744" s="158"/>
      <c r="AW744" s="158"/>
      <c r="AX744" s="158"/>
      <c r="AY744" s="158"/>
      <c r="AZ744" s="158"/>
      <c r="BA744" s="158"/>
      <c r="BB744" s="158"/>
      <c r="BC744" s="158"/>
      <c r="BD744" s="158"/>
      <c r="BE744" s="158"/>
      <c r="BF744" s="158"/>
      <c r="BG744" s="158"/>
      <c r="BH744" s="158"/>
      <c r="BI744" s="158"/>
      <c r="BJ744" s="158"/>
      <c r="BK744" s="158"/>
      <c r="BL744" s="158"/>
      <c r="BM744" s="158"/>
      <c r="BN744" s="158"/>
      <c r="BO744" s="158"/>
      <c r="BP744" s="158"/>
      <c r="BQ744" s="158"/>
      <c r="BR744" s="158"/>
      <c r="BS744" s="158"/>
      <c r="BT744" s="158"/>
      <c r="BU744" s="158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</row>
    <row r="745" ht="12.75" customHeight="1">
      <c r="A745" s="1"/>
      <c r="B745" s="1"/>
      <c r="C745" s="158"/>
      <c r="D745" s="158"/>
      <c r="E745" s="158"/>
      <c r="F745" s="158"/>
      <c r="G745" s="158"/>
      <c r="H745" s="158"/>
      <c r="I745" s="158"/>
      <c r="J745" s="158"/>
      <c r="K745" s="158"/>
      <c r="L745" s="158"/>
      <c r="M745" s="158"/>
      <c r="N745" s="158"/>
      <c r="O745" s="158"/>
      <c r="P745" s="158"/>
      <c r="Q745" s="158"/>
      <c r="R745" s="158"/>
      <c r="S745" s="158"/>
      <c r="T745" s="158"/>
      <c r="U745" s="158"/>
      <c r="V745" s="158"/>
      <c r="W745" s="158"/>
      <c r="X745" s="158"/>
      <c r="Y745" s="158"/>
      <c r="Z745" s="158"/>
      <c r="AA745" s="158"/>
      <c r="AB745" s="158"/>
      <c r="AC745" s="158"/>
      <c r="AD745" s="158"/>
      <c r="AE745" s="158"/>
      <c r="AF745" s="158"/>
      <c r="AG745" s="158"/>
      <c r="AH745" s="158"/>
      <c r="AI745" s="158"/>
      <c r="AJ745" s="158"/>
      <c r="AK745" s="158"/>
      <c r="AL745" s="158"/>
      <c r="AM745" s="158"/>
      <c r="AN745" s="158"/>
      <c r="AO745" s="158"/>
      <c r="AP745" s="158"/>
      <c r="AQ745" s="158"/>
      <c r="AR745" s="158"/>
      <c r="AS745" s="158"/>
      <c r="AT745" s="158"/>
      <c r="AU745" s="158"/>
      <c r="AV745" s="158"/>
      <c r="AW745" s="158"/>
      <c r="AX745" s="158"/>
      <c r="AY745" s="158"/>
      <c r="AZ745" s="158"/>
      <c r="BA745" s="158"/>
      <c r="BB745" s="158"/>
      <c r="BC745" s="158"/>
      <c r="BD745" s="158"/>
      <c r="BE745" s="158"/>
      <c r="BF745" s="158"/>
      <c r="BG745" s="158"/>
      <c r="BH745" s="158"/>
      <c r="BI745" s="158"/>
      <c r="BJ745" s="158"/>
      <c r="BK745" s="158"/>
      <c r="BL745" s="158"/>
      <c r="BM745" s="158"/>
      <c r="BN745" s="158"/>
      <c r="BO745" s="158"/>
      <c r="BP745" s="158"/>
      <c r="BQ745" s="158"/>
      <c r="BR745" s="158"/>
      <c r="BS745" s="158"/>
      <c r="BT745" s="158"/>
      <c r="BU745" s="158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</row>
    <row r="746" ht="12.75" customHeight="1">
      <c r="A746" s="1"/>
      <c r="B746" s="1"/>
      <c r="C746" s="158"/>
      <c r="D746" s="158"/>
      <c r="E746" s="158"/>
      <c r="F746" s="158"/>
      <c r="G746" s="158"/>
      <c r="H746" s="158"/>
      <c r="I746" s="158"/>
      <c r="J746" s="158"/>
      <c r="K746" s="158"/>
      <c r="L746" s="158"/>
      <c r="M746" s="158"/>
      <c r="N746" s="158"/>
      <c r="O746" s="158"/>
      <c r="P746" s="158"/>
      <c r="Q746" s="158"/>
      <c r="R746" s="158"/>
      <c r="S746" s="158"/>
      <c r="T746" s="158"/>
      <c r="U746" s="158"/>
      <c r="V746" s="158"/>
      <c r="W746" s="158"/>
      <c r="X746" s="158"/>
      <c r="Y746" s="158"/>
      <c r="Z746" s="158"/>
      <c r="AA746" s="158"/>
      <c r="AB746" s="158"/>
      <c r="AC746" s="158"/>
      <c r="AD746" s="158"/>
      <c r="AE746" s="158"/>
      <c r="AF746" s="158"/>
      <c r="AG746" s="158"/>
      <c r="AH746" s="158"/>
      <c r="AI746" s="158"/>
      <c r="AJ746" s="158"/>
      <c r="AK746" s="158"/>
      <c r="AL746" s="158"/>
      <c r="AM746" s="158"/>
      <c r="AN746" s="158"/>
      <c r="AO746" s="158"/>
      <c r="AP746" s="158"/>
      <c r="AQ746" s="158"/>
      <c r="AR746" s="158"/>
      <c r="AS746" s="158"/>
      <c r="AT746" s="158"/>
      <c r="AU746" s="158"/>
      <c r="AV746" s="158"/>
      <c r="AW746" s="158"/>
      <c r="AX746" s="158"/>
      <c r="AY746" s="158"/>
      <c r="AZ746" s="158"/>
      <c r="BA746" s="158"/>
      <c r="BB746" s="158"/>
      <c r="BC746" s="158"/>
      <c r="BD746" s="158"/>
      <c r="BE746" s="158"/>
      <c r="BF746" s="158"/>
      <c r="BG746" s="158"/>
      <c r="BH746" s="158"/>
      <c r="BI746" s="158"/>
      <c r="BJ746" s="158"/>
      <c r="BK746" s="158"/>
      <c r="BL746" s="158"/>
      <c r="BM746" s="158"/>
      <c r="BN746" s="158"/>
      <c r="BO746" s="158"/>
      <c r="BP746" s="158"/>
      <c r="BQ746" s="158"/>
      <c r="BR746" s="158"/>
      <c r="BS746" s="158"/>
      <c r="BT746" s="158"/>
      <c r="BU746" s="158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</row>
    <row r="747" ht="12.75" customHeight="1">
      <c r="A747" s="1"/>
      <c r="B747" s="1"/>
      <c r="C747" s="158"/>
      <c r="D747" s="158"/>
      <c r="E747" s="158"/>
      <c r="F747" s="158"/>
      <c r="G747" s="158"/>
      <c r="H747" s="158"/>
      <c r="I747" s="158"/>
      <c r="J747" s="158"/>
      <c r="K747" s="158"/>
      <c r="L747" s="158"/>
      <c r="M747" s="158"/>
      <c r="N747" s="158"/>
      <c r="O747" s="158"/>
      <c r="P747" s="158"/>
      <c r="Q747" s="158"/>
      <c r="R747" s="158"/>
      <c r="S747" s="158"/>
      <c r="T747" s="158"/>
      <c r="U747" s="158"/>
      <c r="V747" s="158"/>
      <c r="W747" s="158"/>
      <c r="X747" s="158"/>
      <c r="Y747" s="158"/>
      <c r="Z747" s="158"/>
      <c r="AA747" s="158"/>
      <c r="AB747" s="158"/>
      <c r="AC747" s="158"/>
      <c r="AD747" s="158"/>
      <c r="AE747" s="158"/>
      <c r="AF747" s="158"/>
      <c r="AG747" s="158"/>
      <c r="AH747" s="158"/>
      <c r="AI747" s="158"/>
      <c r="AJ747" s="158"/>
      <c r="AK747" s="158"/>
      <c r="AL747" s="158"/>
      <c r="AM747" s="158"/>
      <c r="AN747" s="158"/>
      <c r="AO747" s="158"/>
      <c r="AP747" s="158"/>
      <c r="AQ747" s="158"/>
      <c r="AR747" s="158"/>
      <c r="AS747" s="158"/>
      <c r="AT747" s="158"/>
      <c r="AU747" s="158"/>
      <c r="AV747" s="158"/>
      <c r="AW747" s="158"/>
      <c r="AX747" s="158"/>
      <c r="AY747" s="158"/>
      <c r="AZ747" s="158"/>
      <c r="BA747" s="158"/>
      <c r="BB747" s="158"/>
      <c r="BC747" s="158"/>
      <c r="BD747" s="158"/>
      <c r="BE747" s="158"/>
      <c r="BF747" s="158"/>
      <c r="BG747" s="158"/>
      <c r="BH747" s="158"/>
      <c r="BI747" s="158"/>
      <c r="BJ747" s="158"/>
      <c r="BK747" s="158"/>
      <c r="BL747" s="158"/>
      <c r="BM747" s="158"/>
      <c r="BN747" s="158"/>
      <c r="BO747" s="158"/>
      <c r="BP747" s="158"/>
      <c r="BQ747" s="158"/>
      <c r="BR747" s="158"/>
      <c r="BS747" s="158"/>
      <c r="BT747" s="158"/>
      <c r="BU747" s="158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</row>
    <row r="748" ht="12.75" customHeight="1">
      <c r="A748" s="1"/>
      <c r="B748" s="1"/>
      <c r="C748" s="158"/>
      <c r="D748" s="158"/>
      <c r="E748" s="158"/>
      <c r="F748" s="158"/>
      <c r="G748" s="158"/>
      <c r="H748" s="158"/>
      <c r="I748" s="158"/>
      <c r="J748" s="158"/>
      <c r="K748" s="158"/>
      <c r="L748" s="158"/>
      <c r="M748" s="158"/>
      <c r="N748" s="158"/>
      <c r="O748" s="158"/>
      <c r="P748" s="158"/>
      <c r="Q748" s="158"/>
      <c r="R748" s="158"/>
      <c r="S748" s="158"/>
      <c r="T748" s="158"/>
      <c r="U748" s="158"/>
      <c r="V748" s="158"/>
      <c r="W748" s="158"/>
      <c r="X748" s="158"/>
      <c r="Y748" s="158"/>
      <c r="Z748" s="158"/>
      <c r="AA748" s="158"/>
      <c r="AB748" s="158"/>
      <c r="AC748" s="158"/>
      <c r="AD748" s="158"/>
      <c r="AE748" s="158"/>
      <c r="AF748" s="158"/>
      <c r="AG748" s="158"/>
      <c r="AH748" s="158"/>
      <c r="AI748" s="158"/>
      <c r="AJ748" s="158"/>
      <c r="AK748" s="158"/>
      <c r="AL748" s="158"/>
      <c r="AM748" s="158"/>
      <c r="AN748" s="158"/>
      <c r="AO748" s="158"/>
      <c r="AP748" s="158"/>
      <c r="AQ748" s="158"/>
      <c r="AR748" s="158"/>
      <c r="AS748" s="158"/>
      <c r="AT748" s="158"/>
      <c r="AU748" s="158"/>
      <c r="AV748" s="158"/>
      <c r="AW748" s="158"/>
      <c r="AX748" s="158"/>
      <c r="AY748" s="158"/>
      <c r="AZ748" s="158"/>
      <c r="BA748" s="158"/>
      <c r="BB748" s="158"/>
      <c r="BC748" s="158"/>
      <c r="BD748" s="158"/>
      <c r="BE748" s="158"/>
      <c r="BF748" s="158"/>
      <c r="BG748" s="158"/>
      <c r="BH748" s="158"/>
      <c r="BI748" s="158"/>
      <c r="BJ748" s="158"/>
      <c r="BK748" s="158"/>
      <c r="BL748" s="158"/>
      <c r="BM748" s="158"/>
      <c r="BN748" s="158"/>
      <c r="BO748" s="158"/>
      <c r="BP748" s="158"/>
      <c r="BQ748" s="158"/>
      <c r="BR748" s="158"/>
      <c r="BS748" s="158"/>
      <c r="BT748" s="158"/>
      <c r="BU748" s="158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</row>
    <row r="749" ht="12.75" customHeight="1">
      <c r="A749" s="1"/>
      <c r="B749" s="1"/>
      <c r="C749" s="158"/>
      <c r="D749" s="158"/>
      <c r="E749" s="158"/>
      <c r="F749" s="158"/>
      <c r="G749" s="158"/>
      <c r="H749" s="158"/>
      <c r="I749" s="158"/>
      <c r="J749" s="158"/>
      <c r="K749" s="158"/>
      <c r="L749" s="158"/>
      <c r="M749" s="158"/>
      <c r="N749" s="158"/>
      <c r="O749" s="158"/>
      <c r="P749" s="158"/>
      <c r="Q749" s="158"/>
      <c r="R749" s="158"/>
      <c r="S749" s="158"/>
      <c r="T749" s="158"/>
      <c r="U749" s="158"/>
      <c r="V749" s="158"/>
      <c r="W749" s="158"/>
      <c r="X749" s="158"/>
      <c r="Y749" s="158"/>
      <c r="Z749" s="158"/>
      <c r="AA749" s="158"/>
      <c r="AB749" s="158"/>
      <c r="AC749" s="158"/>
      <c r="AD749" s="158"/>
      <c r="AE749" s="158"/>
      <c r="AF749" s="158"/>
      <c r="AG749" s="158"/>
      <c r="AH749" s="158"/>
      <c r="AI749" s="158"/>
      <c r="AJ749" s="158"/>
      <c r="AK749" s="158"/>
      <c r="AL749" s="158"/>
      <c r="AM749" s="158"/>
      <c r="AN749" s="158"/>
      <c r="AO749" s="158"/>
      <c r="AP749" s="158"/>
      <c r="AQ749" s="158"/>
      <c r="AR749" s="158"/>
      <c r="AS749" s="158"/>
      <c r="AT749" s="158"/>
      <c r="AU749" s="158"/>
      <c r="AV749" s="158"/>
      <c r="AW749" s="158"/>
      <c r="AX749" s="158"/>
      <c r="AY749" s="158"/>
      <c r="AZ749" s="158"/>
      <c r="BA749" s="158"/>
      <c r="BB749" s="158"/>
      <c r="BC749" s="158"/>
      <c r="BD749" s="158"/>
      <c r="BE749" s="158"/>
      <c r="BF749" s="158"/>
      <c r="BG749" s="158"/>
      <c r="BH749" s="158"/>
      <c r="BI749" s="158"/>
      <c r="BJ749" s="158"/>
      <c r="BK749" s="158"/>
      <c r="BL749" s="158"/>
      <c r="BM749" s="158"/>
      <c r="BN749" s="158"/>
      <c r="BO749" s="158"/>
      <c r="BP749" s="158"/>
      <c r="BQ749" s="158"/>
      <c r="BR749" s="158"/>
      <c r="BS749" s="158"/>
      <c r="BT749" s="158"/>
      <c r="BU749" s="158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</row>
    <row r="750" ht="12.75" customHeight="1">
      <c r="A750" s="1"/>
      <c r="B750" s="1"/>
      <c r="C750" s="158"/>
      <c r="D750" s="158"/>
      <c r="E750" s="158"/>
      <c r="F750" s="158"/>
      <c r="G750" s="158"/>
      <c r="H750" s="158"/>
      <c r="I750" s="158"/>
      <c r="J750" s="158"/>
      <c r="K750" s="158"/>
      <c r="L750" s="158"/>
      <c r="M750" s="158"/>
      <c r="N750" s="158"/>
      <c r="O750" s="158"/>
      <c r="P750" s="158"/>
      <c r="Q750" s="158"/>
      <c r="R750" s="158"/>
      <c r="S750" s="158"/>
      <c r="T750" s="158"/>
      <c r="U750" s="158"/>
      <c r="V750" s="158"/>
      <c r="W750" s="158"/>
      <c r="X750" s="158"/>
      <c r="Y750" s="158"/>
      <c r="Z750" s="158"/>
      <c r="AA750" s="158"/>
      <c r="AB750" s="158"/>
      <c r="AC750" s="158"/>
      <c r="AD750" s="158"/>
      <c r="AE750" s="158"/>
      <c r="AF750" s="158"/>
      <c r="AG750" s="158"/>
      <c r="AH750" s="158"/>
      <c r="AI750" s="158"/>
      <c r="AJ750" s="158"/>
      <c r="AK750" s="158"/>
      <c r="AL750" s="158"/>
      <c r="AM750" s="158"/>
      <c r="AN750" s="158"/>
      <c r="AO750" s="158"/>
      <c r="AP750" s="158"/>
      <c r="AQ750" s="158"/>
      <c r="AR750" s="158"/>
      <c r="AS750" s="158"/>
      <c r="AT750" s="158"/>
      <c r="AU750" s="158"/>
      <c r="AV750" s="158"/>
      <c r="AW750" s="158"/>
      <c r="AX750" s="158"/>
      <c r="AY750" s="158"/>
      <c r="AZ750" s="158"/>
      <c r="BA750" s="158"/>
      <c r="BB750" s="158"/>
      <c r="BC750" s="158"/>
      <c r="BD750" s="158"/>
      <c r="BE750" s="158"/>
      <c r="BF750" s="158"/>
      <c r="BG750" s="158"/>
      <c r="BH750" s="158"/>
      <c r="BI750" s="158"/>
      <c r="BJ750" s="158"/>
      <c r="BK750" s="158"/>
      <c r="BL750" s="158"/>
      <c r="BM750" s="158"/>
      <c r="BN750" s="158"/>
      <c r="BO750" s="158"/>
      <c r="BP750" s="158"/>
      <c r="BQ750" s="158"/>
      <c r="BR750" s="158"/>
      <c r="BS750" s="158"/>
      <c r="BT750" s="158"/>
      <c r="BU750" s="158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</row>
    <row r="751" ht="12.75" customHeight="1">
      <c r="A751" s="1"/>
      <c r="B751" s="1"/>
      <c r="C751" s="158"/>
      <c r="D751" s="158"/>
      <c r="E751" s="158"/>
      <c r="F751" s="158"/>
      <c r="G751" s="158"/>
      <c r="H751" s="158"/>
      <c r="I751" s="158"/>
      <c r="J751" s="158"/>
      <c r="K751" s="158"/>
      <c r="L751" s="158"/>
      <c r="M751" s="158"/>
      <c r="N751" s="158"/>
      <c r="O751" s="158"/>
      <c r="P751" s="158"/>
      <c r="Q751" s="158"/>
      <c r="R751" s="158"/>
      <c r="S751" s="158"/>
      <c r="T751" s="158"/>
      <c r="U751" s="158"/>
      <c r="V751" s="158"/>
      <c r="W751" s="158"/>
      <c r="X751" s="158"/>
      <c r="Y751" s="158"/>
      <c r="Z751" s="158"/>
      <c r="AA751" s="158"/>
      <c r="AB751" s="158"/>
      <c r="AC751" s="158"/>
      <c r="AD751" s="158"/>
      <c r="AE751" s="158"/>
      <c r="AF751" s="158"/>
      <c r="AG751" s="158"/>
      <c r="AH751" s="158"/>
      <c r="AI751" s="158"/>
      <c r="AJ751" s="158"/>
      <c r="AK751" s="158"/>
      <c r="AL751" s="158"/>
      <c r="AM751" s="158"/>
      <c r="AN751" s="158"/>
      <c r="AO751" s="158"/>
      <c r="AP751" s="158"/>
      <c r="AQ751" s="158"/>
      <c r="AR751" s="158"/>
      <c r="AS751" s="158"/>
      <c r="AT751" s="158"/>
      <c r="AU751" s="158"/>
      <c r="AV751" s="158"/>
      <c r="AW751" s="158"/>
      <c r="AX751" s="158"/>
      <c r="AY751" s="158"/>
      <c r="AZ751" s="158"/>
      <c r="BA751" s="158"/>
      <c r="BB751" s="158"/>
      <c r="BC751" s="158"/>
      <c r="BD751" s="158"/>
      <c r="BE751" s="158"/>
      <c r="BF751" s="158"/>
      <c r="BG751" s="158"/>
      <c r="BH751" s="158"/>
      <c r="BI751" s="158"/>
      <c r="BJ751" s="158"/>
      <c r="BK751" s="158"/>
      <c r="BL751" s="158"/>
      <c r="BM751" s="158"/>
      <c r="BN751" s="158"/>
      <c r="BO751" s="158"/>
      <c r="BP751" s="158"/>
      <c r="BQ751" s="158"/>
      <c r="BR751" s="158"/>
      <c r="BS751" s="158"/>
      <c r="BT751" s="158"/>
      <c r="BU751" s="158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</row>
    <row r="752" ht="12.75" customHeight="1">
      <c r="A752" s="1"/>
      <c r="B752" s="1"/>
      <c r="C752" s="158"/>
      <c r="D752" s="158"/>
      <c r="E752" s="158"/>
      <c r="F752" s="158"/>
      <c r="G752" s="158"/>
      <c r="H752" s="158"/>
      <c r="I752" s="158"/>
      <c r="J752" s="158"/>
      <c r="K752" s="158"/>
      <c r="L752" s="158"/>
      <c r="M752" s="158"/>
      <c r="N752" s="158"/>
      <c r="O752" s="158"/>
      <c r="P752" s="158"/>
      <c r="Q752" s="158"/>
      <c r="R752" s="158"/>
      <c r="S752" s="158"/>
      <c r="T752" s="158"/>
      <c r="U752" s="158"/>
      <c r="V752" s="158"/>
      <c r="W752" s="158"/>
      <c r="X752" s="158"/>
      <c r="Y752" s="158"/>
      <c r="Z752" s="158"/>
      <c r="AA752" s="158"/>
      <c r="AB752" s="158"/>
      <c r="AC752" s="158"/>
      <c r="AD752" s="158"/>
      <c r="AE752" s="158"/>
      <c r="AF752" s="158"/>
      <c r="AG752" s="158"/>
      <c r="AH752" s="158"/>
      <c r="AI752" s="158"/>
      <c r="AJ752" s="158"/>
      <c r="AK752" s="158"/>
      <c r="AL752" s="158"/>
      <c r="AM752" s="158"/>
      <c r="AN752" s="158"/>
      <c r="AO752" s="158"/>
      <c r="AP752" s="158"/>
      <c r="AQ752" s="158"/>
      <c r="AR752" s="158"/>
      <c r="AS752" s="158"/>
      <c r="AT752" s="158"/>
      <c r="AU752" s="158"/>
      <c r="AV752" s="158"/>
      <c r="AW752" s="158"/>
      <c r="AX752" s="158"/>
      <c r="AY752" s="158"/>
      <c r="AZ752" s="158"/>
      <c r="BA752" s="158"/>
      <c r="BB752" s="158"/>
      <c r="BC752" s="158"/>
      <c r="BD752" s="158"/>
      <c r="BE752" s="158"/>
      <c r="BF752" s="158"/>
      <c r="BG752" s="158"/>
      <c r="BH752" s="158"/>
      <c r="BI752" s="158"/>
      <c r="BJ752" s="158"/>
      <c r="BK752" s="158"/>
      <c r="BL752" s="158"/>
      <c r="BM752" s="158"/>
      <c r="BN752" s="158"/>
      <c r="BO752" s="158"/>
      <c r="BP752" s="158"/>
      <c r="BQ752" s="158"/>
      <c r="BR752" s="158"/>
      <c r="BS752" s="158"/>
      <c r="BT752" s="158"/>
      <c r="BU752" s="158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</row>
    <row r="753" ht="12.75" customHeight="1">
      <c r="A753" s="1"/>
      <c r="B753" s="1"/>
      <c r="C753" s="158"/>
      <c r="D753" s="158"/>
      <c r="E753" s="158"/>
      <c r="F753" s="158"/>
      <c r="G753" s="158"/>
      <c r="H753" s="158"/>
      <c r="I753" s="158"/>
      <c r="J753" s="158"/>
      <c r="K753" s="158"/>
      <c r="L753" s="158"/>
      <c r="M753" s="158"/>
      <c r="N753" s="158"/>
      <c r="O753" s="158"/>
      <c r="P753" s="158"/>
      <c r="Q753" s="158"/>
      <c r="R753" s="158"/>
      <c r="S753" s="158"/>
      <c r="T753" s="158"/>
      <c r="U753" s="158"/>
      <c r="V753" s="158"/>
      <c r="W753" s="158"/>
      <c r="X753" s="158"/>
      <c r="Y753" s="158"/>
      <c r="Z753" s="158"/>
      <c r="AA753" s="158"/>
      <c r="AB753" s="158"/>
      <c r="AC753" s="158"/>
      <c r="AD753" s="158"/>
      <c r="AE753" s="158"/>
      <c r="AF753" s="158"/>
      <c r="AG753" s="158"/>
      <c r="AH753" s="158"/>
      <c r="AI753" s="158"/>
      <c r="AJ753" s="158"/>
      <c r="AK753" s="158"/>
      <c r="AL753" s="158"/>
      <c r="AM753" s="158"/>
      <c r="AN753" s="158"/>
      <c r="AO753" s="158"/>
      <c r="AP753" s="158"/>
      <c r="AQ753" s="158"/>
      <c r="AR753" s="158"/>
      <c r="AS753" s="158"/>
      <c r="AT753" s="158"/>
      <c r="AU753" s="158"/>
      <c r="AV753" s="158"/>
      <c r="AW753" s="158"/>
      <c r="AX753" s="158"/>
      <c r="AY753" s="158"/>
      <c r="AZ753" s="158"/>
      <c r="BA753" s="158"/>
      <c r="BB753" s="158"/>
      <c r="BC753" s="158"/>
      <c r="BD753" s="158"/>
      <c r="BE753" s="158"/>
      <c r="BF753" s="158"/>
      <c r="BG753" s="158"/>
      <c r="BH753" s="158"/>
      <c r="BI753" s="158"/>
      <c r="BJ753" s="158"/>
      <c r="BK753" s="158"/>
      <c r="BL753" s="158"/>
      <c r="BM753" s="158"/>
      <c r="BN753" s="158"/>
      <c r="BO753" s="158"/>
      <c r="BP753" s="158"/>
      <c r="BQ753" s="158"/>
      <c r="BR753" s="158"/>
      <c r="BS753" s="158"/>
      <c r="BT753" s="158"/>
      <c r="BU753" s="158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</row>
    <row r="754" ht="12.75" customHeight="1">
      <c r="A754" s="1"/>
      <c r="B754" s="1"/>
      <c r="C754" s="158"/>
      <c r="D754" s="158"/>
      <c r="E754" s="158"/>
      <c r="F754" s="158"/>
      <c r="G754" s="158"/>
      <c r="H754" s="158"/>
      <c r="I754" s="158"/>
      <c r="J754" s="158"/>
      <c r="K754" s="158"/>
      <c r="L754" s="158"/>
      <c r="M754" s="158"/>
      <c r="N754" s="158"/>
      <c r="O754" s="158"/>
      <c r="P754" s="158"/>
      <c r="Q754" s="158"/>
      <c r="R754" s="158"/>
      <c r="S754" s="158"/>
      <c r="T754" s="158"/>
      <c r="U754" s="158"/>
      <c r="V754" s="158"/>
      <c r="W754" s="158"/>
      <c r="X754" s="158"/>
      <c r="Y754" s="158"/>
      <c r="Z754" s="158"/>
      <c r="AA754" s="158"/>
      <c r="AB754" s="158"/>
      <c r="AC754" s="158"/>
      <c r="AD754" s="158"/>
      <c r="AE754" s="158"/>
      <c r="AF754" s="158"/>
      <c r="AG754" s="158"/>
      <c r="AH754" s="158"/>
      <c r="AI754" s="158"/>
      <c r="AJ754" s="158"/>
      <c r="AK754" s="158"/>
      <c r="AL754" s="158"/>
      <c r="AM754" s="158"/>
      <c r="AN754" s="158"/>
      <c r="AO754" s="158"/>
      <c r="AP754" s="158"/>
      <c r="AQ754" s="158"/>
      <c r="AR754" s="158"/>
      <c r="AS754" s="158"/>
      <c r="AT754" s="158"/>
      <c r="AU754" s="158"/>
      <c r="AV754" s="158"/>
      <c r="AW754" s="158"/>
      <c r="AX754" s="158"/>
      <c r="AY754" s="158"/>
      <c r="AZ754" s="158"/>
      <c r="BA754" s="158"/>
      <c r="BB754" s="158"/>
      <c r="BC754" s="158"/>
      <c r="BD754" s="158"/>
      <c r="BE754" s="158"/>
      <c r="BF754" s="158"/>
      <c r="BG754" s="158"/>
      <c r="BH754" s="158"/>
      <c r="BI754" s="158"/>
      <c r="BJ754" s="158"/>
      <c r="BK754" s="158"/>
      <c r="BL754" s="158"/>
      <c r="BM754" s="158"/>
      <c r="BN754" s="158"/>
      <c r="BO754" s="158"/>
      <c r="BP754" s="158"/>
      <c r="BQ754" s="158"/>
      <c r="BR754" s="158"/>
      <c r="BS754" s="158"/>
      <c r="BT754" s="158"/>
      <c r="BU754" s="158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</row>
    <row r="755" ht="12.75" customHeight="1">
      <c r="A755" s="1"/>
      <c r="B755" s="1"/>
      <c r="C755" s="158"/>
      <c r="D755" s="158"/>
      <c r="E755" s="158"/>
      <c r="F755" s="158"/>
      <c r="G755" s="158"/>
      <c r="H755" s="158"/>
      <c r="I755" s="158"/>
      <c r="J755" s="158"/>
      <c r="K755" s="158"/>
      <c r="L755" s="158"/>
      <c r="M755" s="158"/>
      <c r="N755" s="158"/>
      <c r="O755" s="158"/>
      <c r="P755" s="158"/>
      <c r="Q755" s="158"/>
      <c r="R755" s="158"/>
      <c r="S755" s="158"/>
      <c r="T755" s="158"/>
      <c r="U755" s="158"/>
      <c r="V755" s="158"/>
      <c r="W755" s="158"/>
      <c r="X755" s="158"/>
      <c r="Y755" s="158"/>
      <c r="Z755" s="158"/>
      <c r="AA755" s="158"/>
      <c r="AB755" s="158"/>
      <c r="AC755" s="158"/>
      <c r="AD755" s="158"/>
      <c r="AE755" s="158"/>
      <c r="AF755" s="158"/>
      <c r="AG755" s="158"/>
      <c r="AH755" s="158"/>
      <c r="AI755" s="158"/>
      <c r="AJ755" s="158"/>
      <c r="AK755" s="158"/>
      <c r="AL755" s="158"/>
      <c r="AM755" s="158"/>
      <c r="AN755" s="158"/>
      <c r="AO755" s="158"/>
      <c r="AP755" s="158"/>
      <c r="AQ755" s="158"/>
      <c r="AR755" s="158"/>
      <c r="AS755" s="158"/>
      <c r="AT755" s="158"/>
      <c r="AU755" s="158"/>
      <c r="AV755" s="158"/>
      <c r="AW755" s="158"/>
      <c r="AX755" s="158"/>
      <c r="AY755" s="158"/>
      <c r="AZ755" s="158"/>
      <c r="BA755" s="158"/>
      <c r="BB755" s="158"/>
      <c r="BC755" s="158"/>
      <c r="BD755" s="158"/>
      <c r="BE755" s="158"/>
      <c r="BF755" s="158"/>
      <c r="BG755" s="158"/>
      <c r="BH755" s="158"/>
      <c r="BI755" s="158"/>
      <c r="BJ755" s="158"/>
      <c r="BK755" s="158"/>
      <c r="BL755" s="158"/>
      <c r="BM755" s="158"/>
      <c r="BN755" s="158"/>
      <c r="BO755" s="158"/>
      <c r="BP755" s="158"/>
      <c r="BQ755" s="158"/>
      <c r="BR755" s="158"/>
      <c r="BS755" s="158"/>
      <c r="BT755" s="158"/>
      <c r="BU755" s="158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</row>
    <row r="756" ht="12.75" customHeight="1">
      <c r="A756" s="1"/>
      <c r="B756" s="1"/>
      <c r="C756" s="158"/>
      <c r="D756" s="158"/>
      <c r="E756" s="158"/>
      <c r="F756" s="158"/>
      <c r="G756" s="158"/>
      <c r="H756" s="158"/>
      <c r="I756" s="158"/>
      <c r="J756" s="158"/>
      <c r="K756" s="158"/>
      <c r="L756" s="158"/>
      <c r="M756" s="158"/>
      <c r="N756" s="158"/>
      <c r="O756" s="158"/>
      <c r="P756" s="158"/>
      <c r="Q756" s="158"/>
      <c r="R756" s="158"/>
      <c r="S756" s="158"/>
      <c r="T756" s="158"/>
      <c r="U756" s="158"/>
      <c r="V756" s="158"/>
      <c r="W756" s="158"/>
      <c r="X756" s="158"/>
      <c r="Y756" s="158"/>
      <c r="Z756" s="158"/>
      <c r="AA756" s="158"/>
      <c r="AB756" s="158"/>
      <c r="AC756" s="158"/>
      <c r="AD756" s="158"/>
      <c r="AE756" s="158"/>
      <c r="AF756" s="158"/>
      <c r="AG756" s="158"/>
      <c r="AH756" s="158"/>
      <c r="AI756" s="158"/>
      <c r="AJ756" s="158"/>
      <c r="AK756" s="158"/>
      <c r="AL756" s="158"/>
      <c r="AM756" s="158"/>
      <c r="AN756" s="158"/>
      <c r="AO756" s="158"/>
      <c r="AP756" s="158"/>
      <c r="AQ756" s="158"/>
      <c r="AR756" s="158"/>
      <c r="AS756" s="158"/>
      <c r="AT756" s="158"/>
      <c r="AU756" s="158"/>
      <c r="AV756" s="158"/>
      <c r="AW756" s="158"/>
      <c r="AX756" s="158"/>
      <c r="AY756" s="158"/>
      <c r="AZ756" s="158"/>
      <c r="BA756" s="158"/>
      <c r="BB756" s="158"/>
      <c r="BC756" s="158"/>
      <c r="BD756" s="158"/>
      <c r="BE756" s="158"/>
      <c r="BF756" s="158"/>
      <c r="BG756" s="158"/>
      <c r="BH756" s="158"/>
      <c r="BI756" s="158"/>
      <c r="BJ756" s="158"/>
      <c r="BK756" s="158"/>
      <c r="BL756" s="158"/>
      <c r="BM756" s="158"/>
      <c r="BN756" s="158"/>
      <c r="BO756" s="158"/>
      <c r="BP756" s="158"/>
      <c r="BQ756" s="158"/>
      <c r="BR756" s="158"/>
      <c r="BS756" s="158"/>
      <c r="BT756" s="158"/>
      <c r="BU756" s="158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</row>
    <row r="757" ht="12.75" customHeight="1">
      <c r="A757" s="1"/>
      <c r="B757" s="1"/>
      <c r="C757" s="158"/>
      <c r="D757" s="158"/>
      <c r="E757" s="158"/>
      <c r="F757" s="158"/>
      <c r="G757" s="158"/>
      <c r="H757" s="158"/>
      <c r="I757" s="158"/>
      <c r="J757" s="158"/>
      <c r="K757" s="158"/>
      <c r="L757" s="158"/>
      <c r="M757" s="158"/>
      <c r="N757" s="158"/>
      <c r="O757" s="158"/>
      <c r="P757" s="158"/>
      <c r="Q757" s="158"/>
      <c r="R757" s="158"/>
      <c r="S757" s="158"/>
      <c r="T757" s="158"/>
      <c r="U757" s="158"/>
      <c r="V757" s="158"/>
      <c r="W757" s="158"/>
      <c r="X757" s="158"/>
      <c r="Y757" s="158"/>
      <c r="Z757" s="158"/>
      <c r="AA757" s="158"/>
      <c r="AB757" s="158"/>
      <c r="AC757" s="158"/>
      <c r="AD757" s="158"/>
      <c r="AE757" s="158"/>
      <c r="AF757" s="158"/>
      <c r="AG757" s="158"/>
      <c r="AH757" s="158"/>
      <c r="AI757" s="158"/>
      <c r="AJ757" s="158"/>
      <c r="AK757" s="158"/>
      <c r="AL757" s="158"/>
      <c r="AM757" s="158"/>
      <c r="AN757" s="158"/>
      <c r="AO757" s="158"/>
      <c r="AP757" s="158"/>
      <c r="AQ757" s="158"/>
      <c r="AR757" s="158"/>
      <c r="AS757" s="158"/>
      <c r="AT757" s="158"/>
      <c r="AU757" s="158"/>
      <c r="AV757" s="158"/>
      <c r="AW757" s="158"/>
      <c r="AX757" s="158"/>
      <c r="AY757" s="158"/>
      <c r="AZ757" s="158"/>
      <c r="BA757" s="158"/>
      <c r="BB757" s="158"/>
      <c r="BC757" s="158"/>
      <c r="BD757" s="158"/>
      <c r="BE757" s="158"/>
      <c r="BF757" s="158"/>
      <c r="BG757" s="158"/>
      <c r="BH757" s="158"/>
      <c r="BI757" s="158"/>
      <c r="BJ757" s="158"/>
      <c r="BK757" s="158"/>
      <c r="BL757" s="158"/>
      <c r="BM757" s="158"/>
      <c r="BN757" s="158"/>
      <c r="BO757" s="158"/>
      <c r="BP757" s="158"/>
      <c r="BQ757" s="158"/>
      <c r="BR757" s="158"/>
      <c r="BS757" s="158"/>
      <c r="BT757" s="158"/>
      <c r="BU757" s="158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</row>
    <row r="758" ht="12.75" customHeight="1">
      <c r="A758" s="1"/>
      <c r="B758" s="1"/>
      <c r="C758" s="158"/>
      <c r="D758" s="158"/>
      <c r="E758" s="158"/>
      <c r="F758" s="158"/>
      <c r="G758" s="158"/>
      <c r="H758" s="158"/>
      <c r="I758" s="158"/>
      <c r="J758" s="158"/>
      <c r="K758" s="158"/>
      <c r="L758" s="158"/>
      <c r="M758" s="158"/>
      <c r="N758" s="158"/>
      <c r="O758" s="158"/>
      <c r="P758" s="158"/>
      <c r="Q758" s="158"/>
      <c r="R758" s="158"/>
      <c r="S758" s="158"/>
      <c r="T758" s="158"/>
      <c r="U758" s="158"/>
      <c r="V758" s="158"/>
      <c r="W758" s="158"/>
      <c r="X758" s="158"/>
      <c r="Y758" s="158"/>
      <c r="Z758" s="158"/>
      <c r="AA758" s="158"/>
      <c r="AB758" s="158"/>
      <c r="AC758" s="158"/>
      <c r="AD758" s="158"/>
      <c r="AE758" s="158"/>
      <c r="AF758" s="158"/>
      <c r="AG758" s="158"/>
      <c r="AH758" s="158"/>
      <c r="AI758" s="158"/>
      <c r="AJ758" s="158"/>
      <c r="AK758" s="158"/>
      <c r="AL758" s="158"/>
      <c r="AM758" s="158"/>
      <c r="AN758" s="158"/>
      <c r="AO758" s="158"/>
      <c r="AP758" s="158"/>
      <c r="AQ758" s="158"/>
      <c r="AR758" s="158"/>
      <c r="AS758" s="158"/>
      <c r="AT758" s="158"/>
      <c r="AU758" s="158"/>
      <c r="AV758" s="158"/>
      <c r="AW758" s="158"/>
      <c r="AX758" s="158"/>
      <c r="AY758" s="158"/>
      <c r="AZ758" s="158"/>
      <c r="BA758" s="158"/>
      <c r="BB758" s="158"/>
      <c r="BC758" s="158"/>
      <c r="BD758" s="158"/>
      <c r="BE758" s="158"/>
      <c r="BF758" s="158"/>
      <c r="BG758" s="158"/>
      <c r="BH758" s="158"/>
      <c r="BI758" s="158"/>
      <c r="BJ758" s="158"/>
      <c r="BK758" s="158"/>
      <c r="BL758" s="158"/>
      <c r="BM758" s="158"/>
      <c r="BN758" s="158"/>
      <c r="BO758" s="158"/>
      <c r="BP758" s="158"/>
      <c r="BQ758" s="158"/>
      <c r="BR758" s="158"/>
      <c r="BS758" s="158"/>
      <c r="BT758" s="158"/>
      <c r="BU758" s="158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</row>
    <row r="759" ht="12.75" customHeight="1">
      <c r="A759" s="1"/>
      <c r="B759" s="1"/>
      <c r="C759" s="158"/>
      <c r="D759" s="158"/>
      <c r="E759" s="158"/>
      <c r="F759" s="158"/>
      <c r="G759" s="158"/>
      <c r="H759" s="158"/>
      <c r="I759" s="158"/>
      <c r="J759" s="158"/>
      <c r="K759" s="158"/>
      <c r="L759" s="158"/>
      <c r="M759" s="158"/>
      <c r="N759" s="158"/>
      <c r="O759" s="158"/>
      <c r="P759" s="158"/>
      <c r="Q759" s="158"/>
      <c r="R759" s="158"/>
      <c r="S759" s="158"/>
      <c r="T759" s="158"/>
      <c r="U759" s="158"/>
      <c r="V759" s="158"/>
      <c r="W759" s="158"/>
      <c r="X759" s="158"/>
      <c r="Y759" s="158"/>
      <c r="Z759" s="158"/>
      <c r="AA759" s="158"/>
      <c r="AB759" s="158"/>
      <c r="AC759" s="158"/>
      <c r="AD759" s="158"/>
      <c r="AE759" s="158"/>
      <c r="AF759" s="158"/>
      <c r="AG759" s="158"/>
      <c r="AH759" s="158"/>
      <c r="AI759" s="158"/>
      <c r="AJ759" s="158"/>
      <c r="AK759" s="158"/>
      <c r="AL759" s="158"/>
      <c r="AM759" s="158"/>
      <c r="AN759" s="158"/>
      <c r="AO759" s="158"/>
      <c r="AP759" s="158"/>
      <c r="AQ759" s="158"/>
      <c r="AR759" s="158"/>
      <c r="AS759" s="158"/>
      <c r="AT759" s="158"/>
      <c r="AU759" s="158"/>
      <c r="AV759" s="158"/>
      <c r="AW759" s="158"/>
      <c r="AX759" s="158"/>
      <c r="AY759" s="158"/>
      <c r="AZ759" s="158"/>
      <c r="BA759" s="158"/>
      <c r="BB759" s="158"/>
      <c r="BC759" s="158"/>
      <c r="BD759" s="158"/>
      <c r="BE759" s="158"/>
      <c r="BF759" s="158"/>
      <c r="BG759" s="158"/>
      <c r="BH759" s="158"/>
      <c r="BI759" s="158"/>
      <c r="BJ759" s="158"/>
      <c r="BK759" s="158"/>
      <c r="BL759" s="158"/>
      <c r="BM759" s="158"/>
      <c r="BN759" s="158"/>
      <c r="BO759" s="158"/>
      <c r="BP759" s="158"/>
      <c r="BQ759" s="158"/>
      <c r="BR759" s="158"/>
      <c r="BS759" s="158"/>
      <c r="BT759" s="158"/>
      <c r="BU759" s="158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</row>
    <row r="760" ht="12.75" customHeight="1">
      <c r="A760" s="1"/>
      <c r="B760" s="1"/>
      <c r="C760" s="158"/>
      <c r="D760" s="158"/>
      <c r="E760" s="158"/>
      <c r="F760" s="158"/>
      <c r="G760" s="158"/>
      <c r="H760" s="158"/>
      <c r="I760" s="158"/>
      <c r="J760" s="158"/>
      <c r="K760" s="158"/>
      <c r="L760" s="158"/>
      <c r="M760" s="158"/>
      <c r="N760" s="158"/>
      <c r="O760" s="158"/>
      <c r="P760" s="158"/>
      <c r="Q760" s="158"/>
      <c r="R760" s="158"/>
      <c r="S760" s="158"/>
      <c r="T760" s="158"/>
      <c r="U760" s="158"/>
      <c r="V760" s="158"/>
      <c r="W760" s="158"/>
      <c r="X760" s="158"/>
      <c r="Y760" s="158"/>
      <c r="Z760" s="158"/>
      <c r="AA760" s="158"/>
      <c r="AB760" s="158"/>
      <c r="AC760" s="158"/>
      <c r="AD760" s="158"/>
      <c r="AE760" s="158"/>
      <c r="AF760" s="158"/>
      <c r="AG760" s="158"/>
      <c r="AH760" s="158"/>
      <c r="AI760" s="158"/>
      <c r="AJ760" s="158"/>
      <c r="AK760" s="158"/>
      <c r="AL760" s="158"/>
      <c r="AM760" s="158"/>
      <c r="AN760" s="158"/>
      <c r="AO760" s="158"/>
      <c r="AP760" s="158"/>
      <c r="AQ760" s="158"/>
      <c r="AR760" s="158"/>
      <c r="AS760" s="158"/>
      <c r="AT760" s="158"/>
      <c r="AU760" s="158"/>
      <c r="AV760" s="158"/>
      <c r="AW760" s="158"/>
      <c r="AX760" s="158"/>
      <c r="AY760" s="158"/>
      <c r="AZ760" s="158"/>
      <c r="BA760" s="158"/>
      <c r="BB760" s="158"/>
      <c r="BC760" s="158"/>
      <c r="BD760" s="158"/>
      <c r="BE760" s="158"/>
      <c r="BF760" s="158"/>
      <c r="BG760" s="158"/>
      <c r="BH760" s="158"/>
      <c r="BI760" s="158"/>
      <c r="BJ760" s="158"/>
      <c r="BK760" s="158"/>
      <c r="BL760" s="158"/>
      <c r="BM760" s="158"/>
      <c r="BN760" s="158"/>
      <c r="BO760" s="158"/>
      <c r="BP760" s="158"/>
      <c r="BQ760" s="158"/>
      <c r="BR760" s="158"/>
      <c r="BS760" s="158"/>
      <c r="BT760" s="158"/>
      <c r="BU760" s="158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</row>
    <row r="761" ht="12.75" customHeight="1">
      <c r="A761" s="1"/>
      <c r="B761" s="1"/>
      <c r="C761" s="158"/>
      <c r="D761" s="158"/>
      <c r="E761" s="158"/>
      <c r="F761" s="158"/>
      <c r="G761" s="158"/>
      <c r="H761" s="158"/>
      <c r="I761" s="158"/>
      <c r="J761" s="158"/>
      <c r="K761" s="158"/>
      <c r="L761" s="158"/>
      <c r="M761" s="158"/>
      <c r="N761" s="158"/>
      <c r="O761" s="158"/>
      <c r="P761" s="158"/>
      <c r="Q761" s="158"/>
      <c r="R761" s="158"/>
      <c r="S761" s="158"/>
      <c r="T761" s="158"/>
      <c r="U761" s="158"/>
      <c r="V761" s="158"/>
      <c r="W761" s="158"/>
      <c r="X761" s="158"/>
      <c r="Y761" s="158"/>
      <c r="Z761" s="158"/>
      <c r="AA761" s="158"/>
      <c r="AB761" s="158"/>
      <c r="AC761" s="158"/>
      <c r="AD761" s="158"/>
      <c r="AE761" s="158"/>
      <c r="AF761" s="158"/>
      <c r="AG761" s="158"/>
      <c r="AH761" s="158"/>
      <c r="AI761" s="158"/>
      <c r="AJ761" s="158"/>
      <c r="AK761" s="158"/>
      <c r="AL761" s="158"/>
      <c r="AM761" s="158"/>
      <c r="AN761" s="158"/>
      <c r="AO761" s="158"/>
      <c r="AP761" s="158"/>
      <c r="AQ761" s="158"/>
      <c r="AR761" s="158"/>
      <c r="AS761" s="158"/>
      <c r="AT761" s="158"/>
      <c r="AU761" s="158"/>
      <c r="AV761" s="158"/>
      <c r="AW761" s="158"/>
      <c r="AX761" s="158"/>
      <c r="AY761" s="158"/>
      <c r="AZ761" s="158"/>
      <c r="BA761" s="158"/>
      <c r="BB761" s="158"/>
      <c r="BC761" s="158"/>
      <c r="BD761" s="158"/>
      <c r="BE761" s="158"/>
      <c r="BF761" s="158"/>
      <c r="BG761" s="158"/>
      <c r="BH761" s="158"/>
      <c r="BI761" s="158"/>
      <c r="BJ761" s="158"/>
      <c r="BK761" s="158"/>
      <c r="BL761" s="158"/>
      <c r="BM761" s="158"/>
      <c r="BN761" s="158"/>
      <c r="BO761" s="158"/>
      <c r="BP761" s="158"/>
      <c r="BQ761" s="158"/>
      <c r="BR761" s="158"/>
      <c r="BS761" s="158"/>
      <c r="BT761" s="158"/>
      <c r="BU761" s="158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</row>
    <row r="762" ht="12.75" customHeight="1">
      <c r="A762" s="1"/>
      <c r="B762" s="1"/>
      <c r="C762" s="158"/>
      <c r="D762" s="158"/>
      <c r="E762" s="158"/>
      <c r="F762" s="158"/>
      <c r="G762" s="158"/>
      <c r="H762" s="158"/>
      <c r="I762" s="158"/>
      <c r="J762" s="158"/>
      <c r="K762" s="158"/>
      <c r="L762" s="158"/>
      <c r="M762" s="158"/>
      <c r="N762" s="158"/>
      <c r="O762" s="158"/>
      <c r="P762" s="158"/>
      <c r="Q762" s="158"/>
      <c r="R762" s="158"/>
      <c r="S762" s="158"/>
      <c r="T762" s="158"/>
      <c r="U762" s="158"/>
      <c r="V762" s="158"/>
      <c r="W762" s="158"/>
      <c r="X762" s="158"/>
      <c r="Y762" s="158"/>
      <c r="Z762" s="158"/>
      <c r="AA762" s="158"/>
      <c r="AB762" s="158"/>
      <c r="AC762" s="158"/>
      <c r="AD762" s="158"/>
      <c r="AE762" s="158"/>
      <c r="AF762" s="158"/>
      <c r="AG762" s="158"/>
      <c r="AH762" s="158"/>
      <c r="AI762" s="158"/>
      <c r="AJ762" s="158"/>
      <c r="AK762" s="158"/>
      <c r="AL762" s="158"/>
      <c r="AM762" s="158"/>
      <c r="AN762" s="158"/>
      <c r="AO762" s="158"/>
      <c r="AP762" s="158"/>
      <c r="AQ762" s="158"/>
      <c r="AR762" s="158"/>
      <c r="AS762" s="158"/>
      <c r="AT762" s="158"/>
      <c r="AU762" s="158"/>
      <c r="AV762" s="158"/>
      <c r="AW762" s="158"/>
      <c r="AX762" s="158"/>
      <c r="AY762" s="158"/>
      <c r="AZ762" s="158"/>
      <c r="BA762" s="158"/>
      <c r="BB762" s="158"/>
      <c r="BC762" s="158"/>
      <c r="BD762" s="158"/>
      <c r="BE762" s="158"/>
      <c r="BF762" s="158"/>
      <c r="BG762" s="158"/>
      <c r="BH762" s="158"/>
      <c r="BI762" s="158"/>
      <c r="BJ762" s="158"/>
      <c r="BK762" s="158"/>
      <c r="BL762" s="158"/>
      <c r="BM762" s="158"/>
      <c r="BN762" s="158"/>
      <c r="BO762" s="158"/>
      <c r="BP762" s="158"/>
      <c r="BQ762" s="158"/>
      <c r="BR762" s="158"/>
      <c r="BS762" s="158"/>
      <c r="BT762" s="158"/>
      <c r="BU762" s="158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</row>
    <row r="763" ht="12.75" customHeight="1">
      <c r="A763" s="1"/>
      <c r="B763" s="1"/>
      <c r="C763" s="158"/>
      <c r="D763" s="158"/>
      <c r="E763" s="158"/>
      <c r="F763" s="158"/>
      <c r="G763" s="158"/>
      <c r="H763" s="158"/>
      <c r="I763" s="158"/>
      <c r="J763" s="158"/>
      <c r="K763" s="158"/>
      <c r="L763" s="158"/>
      <c r="M763" s="158"/>
      <c r="N763" s="158"/>
      <c r="O763" s="158"/>
      <c r="P763" s="158"/>
      <c r="Q763" s="158"/>
      <c r="R763" s="158"/>
      <c r="S763" s="158"/>
      <c r="T763" s="158"/>
      <c r="U763" s="158"/>
      <c r="V763" s="158"/>
      <c r="W763" s="158"/>
      <c r="X763" s="158"/>
      <c r="Y763" s="158"/>
      <c r="Z763" s="158"/>
      <c r="AA763" s="158"/>
      <c r="AB763" s="158"/>
      <c r="AC763" s="158"/>
      <c r="AD763" s="158"/>
      <c r="AE763" s="158"/>
      <c r="AF763" s="158"/>
      <c r="AG763" s="158"/>
      <c r="AH763" s="158"/>
      <c r="AI763" s="158"/>
      <c r="AJ763" s="158"/>
      <c r="AK763" s="158"/>
      <c r="AL763" s="158"/>
      <c r="AM763" s="158"/>
      <c r="AN763" s="158"/>
      <c r="AO763" s="158"/>
      <c r="AP763" s="158"/>
      <c r="AQ763" s="158"/>
      <c r="AR763" s="158"/>
      <c r="AS763" s="158"/>
      <c r="AT763" s="158"/>
      <c r="AU763" s="158"/>
      <c r="AV763" s="158"/>
      <c r="AW763" s="158"/>
      <c r="AX763" s="158"/>
      <c r="AY763" s="158"/>
      <c r="AZ763" s="158"/>
      <c r="BA763" s="158"/>
      <c r="BB763" s="158"/>
      <c r="BC763" s="158"/>
      <c r="BD763" s="158"/>
      <c r="BE763" s="158"/>
      <c r="BF763" s="158"/>
      <c r="BG763" s="158"/>
      <c r="BH763" s="158"/>
      <c r="BI763" s="158"/>
      <c r="BJ763" s="158"/>
      <c r="BK763" s="158"/>
      <c r="BL763" s="158"/>
      <c r="BM763" s="158"/>
      <c r="BN763" s="158"/>
      <c r="BO763" s="158"/>
      <c r="BP763" s="158"/>
      <c r="BQ763" s="158"/>
      <c r="BR763" s="158"/>
      <c r="BS763" s="158"/>
      <c r="BT763" s="158"/>
      <c r="BU763" s="158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</row>
    <row r="764" ht="12.75" customHeight="1">
      <c r="A764" s="1"/>
      <c r="B764" s="1"/>
      <c r="C764" s="158"/>
      <c r="D764" s="158"/>
      <c r="E764" s="158"/>
      <c r="F764" s="158"/>
      <c r="G764" s="158"/>
      <c r="H764" s="158"/>
      <c r="I764" s="158"/>
      <c r="J764" s="158"/>
      <c r="K764" s="158"/>
      <c r="L764" s="158"/>
      <c r="M764" s="158"/>
      <c r="N764" s="158"/>
      <c r="O764" s="158"/>
      <c r="P764" s="158"/>
      <c r="Q764" s="158"/>
      <c r="R764" s="158"/>
      <c r="S764" s="158"/>
      <c r="T764" s="158"/>
      <c r="U764" s="158"/>
      <c r="V764" s="158"/>
      <c r="W764" s="158"/>
      <c r="X764" s="158"/>
      <c r="Y764" s="158"/>
      <c r="Z764" s="158"/>
      <c r="AA764" s="158"/>
      <c r="AB764" s="158"/>
      <c r="AC764" s="158"/>
      <c r="AD764" s="158"/>
      <c r="AE764" s="158"/>
      <c r="AF764" s="158"/>
      <c r="AG764" s="158"/>
      <c r="AH764" s="158"/>
      <c r="AI764" s="158"/>
      <c r="AJ764" s="158"/>
      <c r="AK764" s="158"/>
      <c r="AL764" s="158"/>
      <c r="AM764" s="158"/>
      <c r="AN764" s="158"/>
      <c r="AO764" s="158"/>
      <c r="AP764" s="158"/>
      <c r="AQ764" s="158"/>
      <c r="AR764" s="158"/>
      <c r="AS764" s="158"/>
      <c r="AT764" s="158"/>
      <c r="AU764" s="158"/>
      <c r="AV764" s="158"/>
      <c r="AW764" s="158"/>
      <c r="AX764" s="158"/>
      <c r="AY764" s="158"/>
      <c r="AZ764" s="158"/>
      <c r="BA764" s="158"/>
      <c r="BB764" s="158"/>
      <c r="BC764" s="158"/>
      <c r="BD764" s="158"/>
      <c r="BE764" s="158"/>
      <c r="BF764" s="158"/>
      <c r="BG764" s="158"/>
      <c r="BH764" s="158"/>
      <c r="BI764" s="158"/>
      <c r="BJ764" s="158"/>
      <c r="BK764" s="158"/>
      <c r="BL764" s="158"/>
      <c r="BM764" s="158"/>
      <c r="BN764" s="158"/>
      <c r="BO764" s="158"/>
      <c r="BP764" s="158"/>
      <c r="BQ764" s="158"/>
      <c r="BR764" s="158"/>
      <c r="BS764" s="158"/>
      <c r="BT764" s="158"/>
      <c r="BU764" s="158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</row>
    <row r="765" ht="12.75" customHeight="1">
      <c r="A765" s="1"/>
      <c r="B765" s="1"/>
      <c r="C765" s="158"/>
      <c r="D765" s="158"/>
      <c r="E765" s="158"/>
      <c r="F765" s="158"/>
      <c r="G765" s="158"/>
      <c r="H765" s="158"/>
      <c r="I765" s="158"/>
      <c r="J765" s="158"/>
      <c r="K765" s="158"/>
      <c r="L765" s="158"/>
      <c r="M765" s="158"/>
      <c r="N765" s="158"/>
      <c r="O765" s="158"/>
      <c r="P765" s="158"/>
      <c r="Q765" s="158"/>
      <c r="R765" s="158"/>
      <c r="S765" s="158"/>
      <c r="T765" s="158"/>
      <c r="U765" s="158"/>
      <c r="V765" s="158"/>
      <c r="W765" s="158"/>
      <c r="X765" s="158"/>
      <c r="Y765" s="158"/>
      <c r="Z765" s="158"/>
      <c r="AA765" s="158"/>
      <c r="AB765" s="158"/>
      <c r="AC765" s="158"/>
      <c r="AD765" s="158"/>
      <c r="AE765" s="158"/>
      <c r="AF765" s="158"/>
      <c r="AG765" s="158"/>
      <c r="AH765" s="158"/>
      <c r="AI765" s="158"/>
      <c r="AJ765" s="158"/>
      <c r="AK765" s="158"/>
      <c r="AL765" s="158"/>
      <c r="AM765" s="158"/>
      <c r="AN765" s="158"/>
      <c r="AO765" s="158"/>
      <c r="AP765" s="158"/>
      <c r="AQ765" s="158"/>
      <c r="AR765" s="158"/>
      <c r="AS765" s="158"/>
      <c r="AT765" s="158"/>
      <c r="AU765" s="158"/>
      <c r="AV765" s="158"/>
      <c r="AW765" s="158"/>
      <c r="AX765" s="158"/>
      <c r="AY765" s="158"/>
      <c r="AZ765" s="158"/>
      <c r="BA765" s="158"/>
      <c r="BB765" s="158"/>
      <c r="BC765" s="158"/>
      <c r="BD765" s="158"/>
      <c r="BE765" s="158"/>
      <c r="BF765" s="158"/>
      <c r="BG765" s="158"/>
      <c r="BH765" s="158"/>
      <c r="BI765" s="158"/>
      <c r="BJ765" s="158"/>
      <c r="BK765" s="158"/>
      <c r="BL765" s="158"/>
      <c r="BM765" s="158"/>
      <c r="BN765" s="158"/>
      <c r="BO765" s="158"/>
      <c r="BP765" s="158"/>
      <c r="BQ765" s="158"/>
      <c r="BR765" s="158"/>
      <c r="BS765" s="158"/>
      <c r="BT765" s="158"/>
      <c r="BU765" s="158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</row>
    <row r="766" ht="12.75" customHeight="1">
      <c r="A766" s="1"/>
      <c r="B766" s="1"/>
      <c r="C766" s="158"/>
      <c r="D766" s="158"/>
      <c r="E766" s="158"/>
      <c r="F766" s="158"/>
      <c r="G766" s="158"/>
      <c r="H766" s="158"/>
      <c r="I766" s="158"/>
      <c r="J766" s="158"/>
      <c r="K766" s="158"/>
      <c r="L766" s="158"/>
      <c r="M766" s="158"/>
      <c r="N766" s="158"/>
      <c r="O766" s="158"/>
      <c r="P766" s="158"/>
      <c r="Q766" s="158"/>
      <c r="R766" s="158"/>
      <c r="S766" s="158"/>
      <c r="T766" s="158"/>
      <c r="U766" s="158"/>
      <c r="V766" s="158"/>
      <c r="W766" s="158"/>
      <c r="X766" s="158"/>
      <c r="Y766" s="158"/>
      <c r="Z766" s="158"/>
      <c r="AA766" s="158"/>
      <c r="AB766" s="158"/>
      <c r="AC766" s="158"/>
      <c r="AD766" s="158"/>
      <c r="AE766" s="158"/>
      <c r="AF766" s="158"/>
      <c r="AG766" s="158"/>
      <c r="AH766" s="158"/>
      <c r="AI766" s="158"/>
      <c r="AJ766" s="158"/>
      <c r="AK766" s="158"/>
      <c r="AL766" s="158"/>
      <c r="AM766" s="158"/>
      <c r="AN766" s="158"/>
      <c r="AO766" s="158"/>
      <c r="AP766" s="158"/>
      <c r="AQ766" s="158"/>
      <c r="AR766" s="158"/>
      <c r="AS766" s="158"/>
      <c r="AT766" s="158"/>
      <c r="AU766" s="158"/>
      <c r="AV766" s="158"/>
      <c r="AW766" s="158"/>
      <c r="AX766" s="158"/>
      <c r="AY766" s="158"/>
      <c r="AZ766" s="158"/>
      <c r="BA766" s="158"/>
      <c r="BB766" s="158"/>
      <c r="BC766" s="158"/>
      <c r="BD766" s="158"/>
      <c r="BE766" s="158"/>
      <c r="BF766" s="158"/>
      <c r="BG766" s="158"/>
      <c r="BH766" s="158"/>
      <c r="BI766" s="158"/>
      <c r="BJ766" s="158"/>
      <c r="BK766" s="158"/>
      <c r="BL766" s="158"/>
      <c r="BM766" s="158"/>
      <c r="BN766" s="158"/>
      <c r="BO766" s="158"/>
      <c r="BP766" s="158"/>
      <c r="BQ766" s="158"/>
      <c r="BR766" s="158"/>
      <c r="BS766" s="158"/>
      <c r="BT766" s="158"/>
      <c r="BU766" s="158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</row>
    <row r="767" ht="12.75" customHeight="1">
      <c r="A767" s="1"/>
      <c r="B767" s="1"/>
      <c r="C767" s="158"/>
      <c r="D767" s="158"/>
      <c r="E767" s="158"/>
      <c r="F767" s="158"/>
      <c r="G767" s="158"/>
      <c r="H767" s="158"/>
      <c r="I767" s="158"/>
      <c r="J767" s="158"/>
      <c r="K767" s="158"/>
      <c r="L767" s="158"/>
      <c r="M767" s="158"/>
      <c r="N767" s="158"/>
      <c r="O767" s="158"/>
      <c r="P767" s="158"/>
      <c r="Q767" s="158"/>
      <c r="R767" s="158"/>
      <c r="S767" s="158"/>
      <c r="T767" s="158"/>
      <c r="U767" s="158"/>
      <c r="V767" s="158"/>
      <c r="W767" s="158"/>
      <c r="X767" s="158"/>
      <c r="Y767" s="158"/>
      <c r="Z767" s="158"/>
      <c r="AA767" s="158"/>
      <c r="AB767" s="158"/>
      <c r="AC767" s="158"/>
      <c r="AD767" s="158"/>
      <c r="AE767" s="158"/>
      <c r="AF767" s="158"/>
      <c r="AG767" s="158"/>
      <c r="AH767" s="158"/>
      <c r="AI767" s="158"/>
      <c r="AJ767" s="158"/>
      <c r="AK767" s="158"/>
      <c r="AL767" s="158"/>
      <c r="AM767" s="158"/>
      <c r="AN767" s="158"/>
      <c r="AO767" s="158"/>
      <c r="AP767" s="158"/>
      <c r="AQ767" s="158"/>
      <c r="AR767" s="158"/>
      <c r="AS767" s="158"/>
      <c r="AT767" s="158"/>
      <c r="AU767" s="158"/>
      <c r="AV767" s="158"/>
      <c r="AW767" s="158"/>
      <c r="AX767" s="158"/>
      <c r="AY767" s="158"/>
      <c r="AZ767" s="158"/>
      <c r="BA767" s="158"/>
      <c r="BB767" s="158"/>
      <c r="BC767" s="158"/>
      <c r="BD767" s="158"/>
      <c r="BE767" s="158"/>
      <c r="BF767" s="158"/>
      <c r="BG767" s="158"/>
      <c r="BH767" s="158"/>
      <c r="BI767" s="158"/>
      <c r="BJ767" s="158"/>
      <c r="BK767" s="158"/>
      <c r="BL767" s="158"/>
      <c r="BM767" s="158"/>
      <c r="BN767" s="158"/>
      <c r="BO767" s="158"/>
      <c r="BP767" s="158"/>
      <c r="BQ767" s="158"/>
      <c r="BR767" s="158"/>
      <c r="BS767" s="158"/>
      <c r="BT767" s="158"/>
      <c r="BU767" s="158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</row>
    <row r="768" ht="12.75" customHeight="1">
      <c r="A768" s="1"/>
      <c r="B768" s="1"/>
      <c r="C768" s="158"/>
      <c r="D768" s="158"/>
      <c r="E768" s="158"/>
      <c r="F768" s="158"/>
      <c r="G768" s="158"/>
      <c r="H768" s="158"/>
      <c r="I768" s="158"/>
      <c r="J768" s="158"/>
      <c r="K768" s="158"/>
      <c r="L768" s="158"/>
      <c r="M768" s="158"/>
      <c r="N768" s="158"/>
      <c r="O768" s="158"/>
      <c r="P768" s="158"/>
      <c r="Q768" s="158"/>
      <c r="R768" s="158"/>
      <c r="S768" s="158"/>
      <c r="T768" s="158"/>
      <c r="U768" s="158"/>
      <c r="V768" s="158"/>
      <c r="W768" s="158"/>
      <c r="X768" s="158"/>
      <c r="Y768" s="158"/>
      <c r="Z768" s="158"/>
      <c r="AA768" s="158"/>
      <c r="AB768" s="158"/>
      <c r="AC768" s="158"/>
      <c r="AD768" s="158"/>
      <c r="AE768" s="158"/>
      <c r="AF768" s="158"/>
      <c r="AG768" s="158"/>
      <c r="AH768" s="158"/>
      <c r="AI768" s="158"/>
      <c r="AJ768" s="158"/>
      <c r="AK768" s="158"/>
      <c r="AL768" s="158"/>
      <c r="AM768" s="158"/>
      <c r="AN768" s="158"/>
      <c r="AO768" s="158"/>
      <c r="AP768" s="158"/>
      <c r="AQ768" s="158"/>
      <c r="AR768" s="158"/>
      <c r="AS768" s="158"/>
      <c r="AT768" s="158"/>
      <c r="AU768" s="158"/>
      <c r="AV768" s="158"/>
      <c r="AW768" s="158"/>
      <c r="AX768" s="158"/>
      <c r="AY768" s="158"/>
      <c r="AZ768" s="158"/>
      <c r="BA768" s="158"/>
      <c r="BB768" s="158"/>
      <c r="BC768" s="158"/>
      <c r="BD768" s="158"/>
      <c r="BE768" s="158"/>
      <c r="BF768" s="158"/>
      <c r="BG768" s="158"/>
      <c r="BH768" s="158"/>
      <c r="BI768" s="158"/>
      <c r="BJ768" s="158"/>
      <c r="BK768" s="158"/>
      <c r="BL768" s="158"/>
      <c r="BM768" s="158"/>
      <c r="BN768" s="158"/>
      <c r="BO768" s="158"/>
      <c r="BP768" s="158"/>
      <c r="BQ768" s="158"/>
      <c r="BR768" s="158"/>
      <c r="BS768" s="158"/>
      <c r="BT768" s="158"/>
      <c r="BU768" s="158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</row>
    <row r="769" ht="12.75" customHeight="1">
      <c r="A769" s="1"/>
      <c r="B769" s="1"/>
      <c r="C769" s="158"/>
      <c r="D769" s="158"/>
      <c r="E769" s="158"/>
      <c r="F769" s="158"/>
      <c r="G769" s="158"/>
      <c r="H769" s="158"/>
      <c r="I769" s="158"/>
      <c r="J769" s="158"/>
      <c r="K769" s="158"/>
      <c r="L769" s="158"/>
      <c r="M769" s="158"/>
      <c r="N769" s="158"/>
      <c r="O769" s="158"/>
      <c r="P769" s="158"/>
      <c r="Q769" s="158"/>
      <c r="R769" s="158"/>
      <c r="S769" s="158"/>
      <c r="T769" s="158"/>
      <c r="U769" s="158"/>
      <c r="V769" s="158"/>
      <c r="W769" s="158"/>
      <c r="X769" s="158"/>
      <c r="Y769" s="158"/>
      <c r="Z769" s="158"/>
      <c r="AA769" s="158"/>
      <c r="AB769" s="158"/>
      <c r="AC769" s="158"/>
      <c r="AD769" s="158"/>
      <c r="AE769" s="158"/>
      <c r="AF769" s="158"/>
      <c r="AG769" s="158"/>
      <c r="AH769" s="158"/>
      <c r="AI769" s="158"/>
      <c r="AJ769" s="158"/>
      <c r="AK769" s="158"/>
      <c r="AL769" s="158"/>
      <c r="AM769" s="158"/>
      <c r="AN769" s="158"/>
      <c r="AO769" s="158"/>
      <c r="AP769" s="158"/>
      <c r="AQ769" s="158"/>
      <c r="AR769" s="158"/>
      <c r="AS769" s="158"/>
      <c r="AT769" s="158"/>
      <c r="AU769" s="158"/>
      <c r="AV769" s="158"/>
      <c r="AW769" s="158"/>
      <c r="AX769" s="158"/>
      <c r="AY769" s="158"/>
      <c r="AZ769" s="158"/>
      <c r="BA769" s="158"/>
      <c r="BB769" s="158"/>
      <c r="BC769" s="158"/>
      <c r="BD769" s="158"/>
      <c r="BE769" s="158"/>
      <c r="BF769" s="158"/>
      <c r="BG769" s="158"/>
      <c r="BH769" s="158"/>
      <c r="BI769" s="158"/>
      <c r="BJ769" s="158"/>
      <c r="BK769" s="158"/>
      <c r="BL769" s="158"/>
      <c r="BM769" s="158"/>
      <c r="BN769" s="158"/>
      <c r="BO769" s="158"/>
      <c r="BP769" s="158"/>
      <c r="BQ769" s="158"/>
      <c r="BR769" s="158"/>
      <c r="BS769" s="158"/>
      <c r="BT769" s="158"/>
      <c r="BU769" s="158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</row>
    <row r="770" ht="12.75" customHeight="1">
      <c r="A770" s="1"/>
      <c r="B770" s="1"/>
      <c r="C770" s="158"/>
      <c r="D770" s="158"/>
      <c r="E770" s="158"/>
      <c r="F770" s="158"/>
      <c r="G770" s="158"/>
      <c r="H770" s="158"/>
      <c r="I770" s="158"/>
      <c r="J770" s="158"/>
      <c r="K770" s="158"/>
      <c r="L770" s="158"/>
      <c r="M770" s="158"/>
      <c r="N770" s="158"/>
      <c r="O770" s="158"/>
      <c r="P770" s="158"/>
      <c r="Q770" s="158"/>
      <c r="R770" s="158"/>
      <c r="S770" s="158"/>
      <c r="T770" s="158"/>
      <c r="U770" s="158"/>
      <c r="V770" s="158"/>
      <c r="W770" s="158"/>
      <c r="X770" s="158"/>
      <c r="Y770" s="158"/>
      <c r="Z770" s="158"/>
      <c r="AA770" s="158"/>
      <c r="AB770" s="158"/>
      <c r="AC770" s="158"/>
      <c r="AD770" s="158"/>
      <c r="AE770" s="158"/>
      <c r="AF770" s="158"/>
      <c r="AG770" s="158"/>
      <c r="AH770" s="158"/>
      <c r="AI770" s="158"/>
      <c r="AJ770" s="158"/>
      <c r="AK770" s="158"/>
      <c r="AL770" s="158"/>
      <c r="AM770" s="158"/>
      <c r="AN770" s="158"/>
      <c r="AO770" s="158"/>
      <c r="AP770" s="158"/>
      <c r="AQ770" s="158"/>
      <c r="AR770" s="158"/>
      <c r="AS770" s="158"/>
      <c r="AT770" s="158"/>
      <c r="AU770" s="158"/>
      <c r="AV770" s="158"/>
      <c r="AW770" s="158"/>
      <c r="AX770" s="158"/>
      <c r="AY770" s="158"/>
      <c r="AZ770" s="158"/>
      <c r="BA770" s="158"/>
      <c r="BB770" s="158"/>
      <c r="BC770" s="158"/>
      <c r="BD770" s="158"/>
      <c r="BE770" s="158"/>
      <c r="BF770" s="158"/>
      <c r="BG770" s="158"/>
      <c r="BH770" s="158"/>
      <c r="BI770" s="158"/>
      <c r="BJ770" s="158"/>
      <c r="BK770" s="158"/>
      <c r="BL770" s="158"/>
      <c r="BM770" s="158"/>
      <c r="BN770" s="158"/>
      <c r="BO770" s="158"/>
      <c r="BP770" s="158"/>
      <c r="BQ770" s="158"/>
      <c r="BR770" s="158"/>
      <c r="BS770" s="158"/>
      <c r="BT770" s="158"/>
      <c r="BU770" s="158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</row>
    <row r="771" ht="12.75" customHeight="1">
      <c r="A771" s="1"/>
      <c r="B771" s="1"/>
      <c r="C771" s="158"/>
      <c r="D771" s="158"/>
      <c r="E771" s="158"/>
      <c r="F771" s="158"/>
      <c r="G771" s="158"/>
      <c r="H771" s="158"/>
      <c r="I771" s="158"/>
      <c r="J771" s="158"/>
      <c r="K771" s="158"/>
      <c r="L771" s="158"/>
      <c r="M771" s="158"/>
      <c r="N771" s="158"/>
      <c r="O771" s="158"/>
      <c r="P771" s="158"/>
      <c r="Q771" s="158"/>
      <c r="R771" s="158"/>
      <c r="S771" s="158"/>
      <c r="T771" s="158"/>
      <c r="U771" s="158"/>
      <c r="V771" s="158"/>
      <c r="W771" s="158"/>
      <c r="X771" s="158"/>
      <c r="Y771" s="158"/>
      <c r="Z771" s="158"/>
      <c r="AA771" s="158"/>
      <c r="AB771" s="158"/>
      <c r="AC771" s="158"/>
      <c r="AD771" s="158"/>
      <c r="AE771" s="158"/>
      <c r="AF771" s="158"/>
      <c r="AG771" s="158"/>
      <c r="AH771" s="158"/>
      <c r="AI771" s="158"/>
      <c r="AJ771" s="158"/>
      <c r="AK771" s="158"/>
      <c r="AL771" s="158"/>
      <c r="AM771" s="158"/>
      <c r="AN771" s="158"/>
      <c r="AO771" s="158"/>
      <c r="AP771" s="158"/>
      <c r="AQ771" s="158"/>
      <c r="AR771" s="158"/>
      <c r="AS771" s="158"/>
      <c r="AT771" s="158"/>
      <c r="AU771" s="158"/>
      <c r="AV771" s="158"/>
      <c r="AW771" s="158"/>
      <c r="AX771" s="158"/>
      <c r="AY771" s="158"/>
      <c r="AZ771" s="158"/>
      <c r="BA771" s="158"/>
      <c r="BB771" s="158"/>
      <c r="BC771" s="158"/>
      <c r="BD771" s="158"/>
      <c r="BE771" s="158"/>
      <c r="BF771" s="158"/>
      <c r="BG771" s="158"/>
      <c r="BH771" s="158"/>
      <c r="BI771" s="158"/>
      <c r="BJ771" s="158"/>
      <c r="BK771" s="158"/>
      <c r="BL771" s="158"/>
      <c r="BM771" s="158"/>
      <c r="BN771" s="158"/>
      <c r="BO771" s="158"/>
      <c r="BP771" s="158"/>
      <c r="BQ771" s="158"/>
      <c r="BR771" s="158"/>
      <c r="BS771" s="158"/>
      <c r="BT771" s="158"/>
      <c r="BU771" s="158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</row>
    <row r="772" ht="12.75" customHeight="1">
      <c r="A772" s="1"/>
      <c r="B772" s="1"/>
      <c r="C772" s="158"/>
      <c r="D772" s="158"/>
      <c r="E772" s="158"/>
      <c r="F772" s="158"/>
      <c r="G772" s="158"/>
      <c r="H772" s="158"/>
      <c r="I772" s="158"/>
      <c r="J772" s="158"/>
      <c r="K772" s="158"/>
      <c r="L772" s="158"/>
      <c r="M772" s="158"/>
      <c r="N772" s="158"/>
      <c r="O772" s="158"/>
      <c r="P772" s="158"/>
      <c r="Q772" s="158"/>
      <c r="R772" s="158"/>
      <c r="S772" s="158"/>
      <c r="T772" s="158"/>
      <c r="U772" s="158"/>
      <c r="V772" s="158"/>
      <c r="W772" s="158"/>
      <c r="X772" s="158"/>
      <c r="Y772" s="158"/>
      <c r="Z772" s="158"/>
      <c r="AA772" s="158"/>
      <c r="AB772" s="158"/>
      <c r="AC772" s="158"/>
      <c r="AD772" s="158"/>
      <c r="AE772" s="158"/>
      <c r="AF772" s="158"/>
      <c r="AG772" s="158"/>
      <c r="AH772" s="158"/>
      <c r="AI772" s="158"/>
      <c r="AJ772" s="158"/>
      <c r="AK772" s="158"/>
      <c r="AL772" s="158"/>
      <c r="AM772" s="158"/>
      <c r="AN772" s="158"/>
      <c r="AO772" s="158"/>
      <c r="AP772" s="158"/>
      <c r="AQ772" s="158"/>
      <c r="AR772" s="158"/>
      <c r="AS772" s="158"/>
      <c r="AT772" s="158"/>
      <c r="AU772" s="158"/>
      <c r="AV772" s="158"/>
      <c r="AW772" s="158"/>
      <c r="AX772" s="158"/>
      <c r="AY772" s="158"/>
      <c r="AZ772" s="158"/>
      <c r="BA772" s="158"/>
      <c r="BB772" s="158"/>
      <c r="BC772" s="158"/>
      <c r="BD772" s="158"/>
      <c r="BE772" s="158"/>
      <c r="BF772" s="158"/>
      <c r="BG772" s="158"/>
      <c r="BH772" s="158"/>
      <c r="BI772" s="158"/>
      <c r="BJ772" s="158"/>
      <c r="BK772" s="158"/>
      <c r="BL772" s="158"/>
      <c r="BM772" s="158"/>
      <c r="BN772" s="158"/>
      <c r="BO772" s="158"/>
      <c r="BP772" s="158"/>
      <c r="BQ772" s="158"/>
      <c r="BR772" s="158"/>
      <c r="BS772" s="158"/>
      <c r="BT772" s="158"/>
      <c r="BU772" s="158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</row>
    <row r="773" ht="12.75" customHeight="1">
      <c r="A773" s="1"/>
      <c r="B773" s="1"/>
      <c r="C773" s="158"/>
      <c r="D773" s="158"/>
      <c r="E773" s="158"/>
      <c r="F773" s="158"/>
      <c r="G773" s="158"/>
      <c r="H773" s="158"/>
      <c r="I773" s="158"/>
      <c r="J773" s="158"/>
      <c r="K773" s="158"/>
      <c r="L773" s="158"/>
      <c r="M773" s="158"/>
      <c r="N773" s="158"/>
      <c r="O773" s="158"/>
      <c r="P773" s="158"/>
      <c r="Q773" s="158"/>
      <c r="R773" s="158"/>
      <c r="S773" s="158"/>
      <c r="T773" s="158"/>
      <c r="U773" s="158"/>
      <c r="V773" s="158"/>
      <c r="W773" s="158"/>
      <c r="X773" s="158"/>
      <c r="Y773" s="158"/>
      <c r="Z773" s="158"/>
      <c r="AA773" s="158"/>
      <c r="AB773" s="158"/>
      <c r="AC773" s="158"/>
      <c r="AD773" s="158"/>
      <c r="AE773" s="158"/>
      <c r="AF773" s="158"/>
      <c r="AG773" s="158"/>
      <c r="AH773" s="158"/>
      <c r="AI773" s="158"/>
      <c r="AJ773" s="158"/>
      <c r="AK773" s="158"/>
      <c r="AL773" s="158"/>
      <c r="AM773" s="158"/>
      <c r="AN773" s="158"/>
      <c r="AO773" s="158"/>
      <c r="AP773" s="158"/>
      <c r="AQ773" s="158"/>
      <c r="AR773" s="158"/>
      <c r="AS773" s="158"/>
      <c r="AT773" s="158"/>
      <c r="AU773" s="158"/>
      <c r="AV773" s="158"/>
      <c r="AW773" s="158"/>
      <c r="AX773" s="158"/>
      <c r="AY773" s="158"/>
      <c r="AZ773" s="158"/>
      <c r="BA773" s="158"/>
      <c r="BB773" s="158"/>
      <c r="BC773" s="158"/>
      <c r="BD773" s="158"/>
      <c r="BE773" s="158"/>
      <c r="BF773" s="158"/>
      <c r="BG773" s="158"/>
      <c r="BH773" s="158"/>
      <c r="BI773" s="158"/>
      <c r="BJ773" s="158"/>
      <c r="BK773" s="158"/>
      <c r="BL773" s="158"/>
      <c r="BM773" s="158"/>
      <c r="BN773" s="158"/>
      <c r="BO773" s="158"/>
      <c r="BP773" s="158"/>
      <c r="BQ773" s="158"/>
      <c r="BR773" s="158"/>
      <c r="BS773" s="158"/>
      <c r="BT773" s="158"/>
      <c r="BU773" s="158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</row>
    <row r="774" ht="12.75" customHeight="1">
      <c r="A774" s="1"/>
      <c r="B774" s="1"/>
      <c r="C774" s="158"/>
      <c r="D774" s="158"/>
      <c r="E774" s="158"/>
      <c r="F774" s="158"/>
      <c r="G774" s="158"/>
      <c r="H774" s="158"/>
      <c r="I774" s="158"/>
      <c r="J774" s="158"/>
      <c r="K774" s="158"/>
      <c r="L774" s="158"/>
      <c r="M774" s="158"/>
      <c r="N774" s="158"/>
      <c r="O774" s="158"/>
      <c r="P774" s="158"/>
      <c r="Q774" s="158"/>
      <c r="R774" s="158"/>
      <c r="S774" s="158"/>
      <c r="T774" s="158"/>
      <c r="U774" s="158"/>
      <c r="V774" s="158"/>
      <c r="W774" s="158"/>
      <c r="X774" s="158"/>
      <c r="Y774" s="158"/>
      <c r="Z774" s="158"/>
      <c r="AA774" s="158"/>
      <c r="AB774" s="158"/>
      <c r="AC774" s="158"/>
      <c r="AD774" s="158"/>
      <c r="AE774" s="158"/>
      <c r="AF774" s="158"/>
      <c r="AG774" s="158"/>
      <c r="AH774" s="158"/>
      <c r="AI774" s="158"/>
      <c r="AJ774" s="158"/>
      <c r="AK774" s="158"/>
      <c r="AL774" s="158"/>
      <c r="AM774" s="158"/>
      <c r="AN774" s="158"/>
      <c r="AO774" s="158"/>
      <c r="AP774" s="158"/>
      <c r="AQ774" s="158"/>
      <c r="AR774" s="158"/>
      <c r="AS774" s="158"/>
      <c r="AT774" s="158"/>
      <c r="AU774" s="158"/>
      <c r="AV774" s="158"/>
      <c r="AW774" s="158"/>
      <c r="AX774" s="158"/>
      <c r="AY774" s="158"/>
      <c r="AZ774" s="158"/>
      <c r="BA774" s="158"/>
      <c r="BB774" s="158"/>
      <c r="BC774" s="158"/>
      <c r="BD774" s="158"/>
      <c r="BE774" s="158"/>
      <c r="BF774" s="158"/>
      <c r="BG774" s="158"/>
      <c r="BH774" s="158"/>
      <c r="BI774" s="158"/>
      <c r="BJ774" s="158"/>
      <c r="BK774" s="158"/>
      <c r="BL774" s="158"/>
      <c r="BM774" s="158"/>
      <c r="BN774" s="158"/>
      <c r="BO774" s="158"/>
      <c r="BP774" s="158"/>
      <c r="BQ774" s="158"/>
      <c r="BR774" s="158"/>
      <c r="BS774" s="158"/>
      <c r="BT774" s="158"/>
      <c r="BU774" s="158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</row>
    <row r="775" ht="12.75" customHeight="1">
      <c r="A775" s="1"/>
      <c r="B775" s="1"/>
      <c r="C775" s="158"/>
      <c r="D775" s="158"/>
      <c r="E775" s="158"/>
      <c r="F775" s="158"/>
      <c r="G775" s="158"/>
      <c r="H775" s="158"/>
      <c r="I775" s="158"/>
      <c r="J775" s="158"/>
      <c r="K775" s="158"/>
      <c r="L775" s="158"/>
      <c r="M775" s="158"/>
      <c r="N775" s="158"/>
      <c r="O775" s="158"/>
      <c r="P775" s="158"/>
      <c r="Q775" s="158"/>
      <c r="R775" s="158"/>
      <c r="S775" s="158"/>
      <c r="T775" s="158"/>
      <c r="U775" s="158"/>
      <c r="V775" s="158"/>
      <c r="W775" s="158"/>
      <c r="X775" s="158"/>
      <c r="Y775" s="158"/>
      <c r="Z775" s="158"/>
      <c r="AA775" s="158"/>
      <c r="AB775" s="158"/>
      <c r="AC775" s="158"/>
      <c r="AD775" s="158"/>
      <c r="AE775" s="158"/>
      <c r="AF775" s="158"/>
      <c r="AG775" s="158"/>
      <c r="AH775" s="158"/>
      <c r="AI775" s="158"/>
      <c r="AJ775" s="158"/>
      <c r="AK775" s="158"/>
      <c r="AL775" s="158"/>
      <c r="AM775" s="158"/>
      <c r="AN775" s="158"/>
      <c r="AO775" s="158"/>
      <c r="AP775" s="158"/>
      <c r="AQ775" s="158"/>
      <c r="AR775" s="158"/>
      <c r="AS775" s="158"/>
      <c r="AT775" s="158"/>
      <c r="AU775" s="158"/>
      <c r="AV775" s="158"/>
      <c r="AW775" s="158"/>
      <c r="AX775" s="158"/>
      <c r="AY775" s="158"/>
      <c r="AZ775" s="158"/>
      <c r="BA775" s="158"/>
      <c r="BB775" s="158"/>
      <c r="BC775" s="158"/>
      <c r="BD775" s="158"/>
      <c r="BE775" s="158"/>
      <c r="BF775" s="158"/>
      <c r="BG775" s="158"/>
      <c r="BH775" s="158"/>
      <c r="BI775" s="158"/>
      <c r="BJ775" s="158"/>
      <c r="BK775" s="158"/>
      <c r="BL775" s="158"/>
      <c r="BM775" s="158"/>
      <c r="BN775" s="158"/>
      <c r="BO775" s="158"/>
      <c r="BP775" s="158"/>
      <c r="BQ775" s="158"/>
      <c r="BR775" s="158"/>
      <c r="BS775" s="158"/>
      <c r="BT775" s="158"/>
      <c r="BU775" s="158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</row>
    <row r="776" ht="12.75" customHeight="1">
      <c r="A776" s="1"/>
      <c r="B776" s="1"/>
      <c r="C776" s="158"/>
      <c r="D776" s="158"/>
      <c r="E776" s="158"/>
      <c r="F776" s="158"/>
      <c r="G776" s="158"/>
      <c r="H776" s="158"/>
      <c r="I776" s="158"/>
      <c r="J776" s="158"/>
      <c r="K776" s="158"/>
      <c r="L776" s="158"/>
      <c r="M776" s="158"/>
      <c r="N776" s="158"/>
      <c r="O776" s="158"/>
      <c r="P776" s="158"/>
      <c r="Q776" s="158"/>
      <c r="R776" s="158"/>
      <c r="S776" s="158"/>
      <c r="T776" s="158"/>
      <c r="U776" s="158"/>
      <c r="V776" s="158"/>
      <c r="W776" s="158"/>
      <c r="X776" s="158"/>
      <c r="Y776" s="158"/>
      <c r="Z776" s="158"/>
      <c r="AA776" s="158"/>
      <c r="AB776" s="158"/>
      <c r="AC776" s="158"/>
      <c r="AD776" s="158"/>
      <c r="AE776" s="158"/>
      <c r="AF776" s="158"/>
      <c r="AG776" s="158"/>
      <c r="AH776" s="158"/>
      <c r="AI776" s="158"/>
      <c r="AJ776" s="158"/>
      <c r="AK776" s="158"/>
      <c r="AL776" s="158"/>
      <c r="AM776" s="158"/>
      <c r="AN776" s="158"/>
      <c r="AO776" s="158"/>
      <c r="AP776" s="158"/>
      <c r="AQ776" s="158"/>
      <c r="AR776" s="158"/>
      <c r="AS776" s="158"/>
      <c r="AT776" s="158"/>
      <c r="AU776" s="158"/>
      <c r="AV776" s="158"/>
      <c r="AW776" s="158"/>
      <c r="AX776" s="158"/>
      <c r="AY776" s="158"/>
      <c r="AZ776" s="158"/>
      <c r="BA776" s="158"/>
      <c r="BB776" s="158"/>
      <c r="BC776" s="158"/>
      <c r="BD776" s="158"/>
      <c r="BE776" s="158"/>
      <c r="BF776" s="158"/>
      <c r="BG776" s="158"/>
      <c r="BH776" s="158"/>
      <c r="BI776" s="158"/>
      <c r="BJ776" s="158"/>
      <c r="BK776" s="158"/>
      <c r="BL776" s="158"/>
      <c r="BM776" s="158"/>
      <c r="BN776" s="158"/>
      <c r="BO776" s="158"/>
      <c r="BP776" s="158"/>
      <c r="BQ776" s="158"/>
      <c r="BR776" s="158"/>
      <c r="BS776" s="158"/>
      <c r="BT776" s="158"/>
      <c r="BU776" s="158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</row>
    <row r="777" ht="12.75" customHeight="1">
      <c r="A777" s="1"/>
      <c r="B777" s="1"/>
      <c r="C777" s="158"/>
      <c r="D777" s="158"/>
      <c r="E777" s="158"/>
      <c r="F777" s="158"/>
      <c r="G777" s="158"/>
      <c r="H777" s="158"/>
      <c r="I777" s="158"/>
      <c r="J777" s="158"/>
      <c r="K777" s="158"/>
      <c r="L777" s="158"/>
      <c r="M777" s="158"/>
      <c r="N777" s="158"/>
      <c r="O777" s="158"/>
      <c r="P777" s="158"/>
      <c r="Q777" s="158"/>
      <c r="R777" s="158"/>
      <c r="S777" s="158"/>
      <c r="T777" s="158"/>
      <c r="U777" s="158"/>
      <c r="V777" s="158"/>
      <c r="W777" s="158"/>
      <c r="X777" s="158"/>
      <c r="Y777" s="158"/>
      <c r="Z777" s="158"/>
      <c r="AA777" s="158"/>
      <c r="AB777" s="158"/>
      <c r="AC777" s="158"/>
      <c r="AD777" s="158"/>
      <c r="AE777" s="158"/>
      <c r="AF777" s="158"/>
      <c r="AG777" s="158"/>
      <c r="AH777" s="158"/>
      <c r="AI777" s="158"/>
      <c r="AJ777" s="158"/>
      <c r="AK777" s="158"/>
      <c r="AL777" s="158"/>
      <c r="AM777" s="158"/>
      <c r="AN777" s="158"/>
      <c r="AO777" s="158"/>
      <c r="AP777" s="158"/>
      <c r="AQ777" s="158"/>
      <c r="AR777" s="158"/>
      <c r="AS777" s="158"/>
      <c r="AT777" s="158"/>
      <c r="AU777" s="158"/>
      <c r="AV777" s="158"/>
      <c r="AW777" s="158"/>
      <c r="AX777" s="158"/>
      <c r="AY777" s="158"/>
      <c r="AZ777" s="158"/>
      <c r="BA777" s="158"/>
      <c r="BB777" s="158"/>
      <c r="BC777" s="158"/>
      <c r="BD777" s="158"/>
      <c r="BE777" s="158"/>
      <c r="BF777" s="158"/>
      <c r="BG777" s="158"/>
      <c r="BH777" s="158"/>
      <c r="BI777" s="158"/>
      <c r="BJ777" s="158"/>
      <c r="BK777" s="158"/>
      <c r="BL777" s="158"/>
      <c r="BM777" s="158"/>
      <c r="BN777" s="158"/>
      <c r="BO777" s="158"/>
      <c r="BP777" s="158"/>
      <c r="BQ777" s="158"/>
      <c r="BR777" s="158"/>
      <c r="BS777" s="158"/>
      <c r="BT777" s="158"/>
      <c r="BU777" s="158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</row>
    <row r="778" ht="12.75" customHeight="1">
      <c r="A778" s="1"/>
      <c r="B778" s="1"/>
      <c r="C778" s="158"/>
      <c r="D778" s="158"/>
      <c r="E778" s="158"/>
      <c r="F778" s="158"/>
      <c r="G778" s="158"/>
      <c r="H778" s="158"/>
      <c r="I778" s="158"/>
      <c r="J778" s="158"/>
      <c r="K778" s="158"/>
      <c r="L778" s="158"/>
      <c r="M778" s="158"/>
      <c r="N778" s="158"/>
      <c r="O778" s="158"/>
      <c r="P778" s="158"/>
      <c r="Q778" s="158"/>
      <c r="R778" s="158"/>
      <c r="S778" s="158"/>
      <c r="T778" s="158"/>
      <c r="U778" s="158"/>
      <c r="V778" s="158"/>
      <c r="W778" s="158"/>
      <c r="X778" s="158"/>
      <c r="Y778" s="158"/>
      <c r="Z778" s="158"/>
      <c r="AA778" s="158"/>
      <c r="AB778" s="158"/>
      <c r="AC778" s="158"/>
      <c r="AD778" s="158"/>
      <c r="AE778" s="158"/>
      <c r="AF778" s="158"/>
      <c r="AG778" s="158"/>
      <c r="AH778" s="158"/>
      <c r="AI778" s="158"/>
      <c r="AJ778" s="158"/>
      <c r="AK778" s="158"/>
      <c r="AL778" s="158"/>
      <c r="AM778" s="158"/>
      <c r="AN778" s="158"/>
      <c r="AO778" s="158"/>
      <c r="AP778" s="158"/>
      <c r="AQ778" s="158"/>
      <c r="AR778" s="158"/>
      <c r="AS778" s="158"/>
      <c r="AT778" s="158"/>
      <c r="AU778" s="158"/>
      <c r="AV778" s="158"/>
      <c r="AW778" s="158"/>
      <c r="AX778" s="158"/>
      <c r="AY778" s="158"/>
      <c r="AZ778" s="158"/>
      <c r="BA778" s="158"/>
      <c r="BB778" s="158"/>
      <c r="BC778" s="158"/>
      <c r="BD778" s="158"/>
      <c r="BE778" s="158"/>
      <c r="BF778" s="158"/>
      <c r="BG778" s="158"/>
      <c r="BH778" s="158"/>
      <c r="BI778" s="158"/>
      <c r="BJ778" s="158"/>
      <c r="BK778" s="158"/>
      <c r="BL778" s="158"/>
      <c r="BM778" s="158"/>
      <c r="BN778" s="158"/>
      <c r="BO778" s="158"/>
      <c r="BP778" s="158"/>
      <c r="BQ778" s="158"/>
      <c r="BR778" s="158"/>
      <c r="BS778" s="158"/>
      <c r="BT778" s="158"/>
      <c r="BU778" s="158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</row>
    <row r="779" ht="12.75" customHeight="1">
      <c r="A779" s="1"/>
      <c r="B779" s="1"/>
      <c r="C779" s="158"/>
      <c r="D779" s="158"/>
      <c r="E779" s="158"/>
      <c r="F779" s="158"/>
      <c r="G779" s="158"/>
      <c r="H779" s="158"/>
      <c r="I779" s="158"/>
      <c r="J779" s="158"/>
      <c r="K779" s="158"/>
      <c r="L779" s="158"/>
      <c r="M779" s="158"/>
      <c r="N779" s="158"/>
      <c r="O779" s="158"/>
      <c r="P779" s="158"/>
      <c r="Q779" s="158"/>
      <c r="R779" s="158"/>
      <c r="S779" s="158"/>
      <c r="T779" s="158"/>
      <c r="U779" s="158"/>
      <c r="V779" s="158"/>
      <c r="W779" s="158"/>
      <c r="X779" s="158"/>
      <c r="Y779" s="158"/>
      <c r="Z779" s="158"/>
      <c r="AA779" s="158"/>
      <c r="AB779" s="158"/>
      <c r="AC779" s="158"/>
      <c r="AD779" s="158"/>
      <c r="AE779" s="158"/>
      <c r="AF779" s="158"/>
      <c r="AG779" s="158"/>
      <c r="AH779" s="158"/>
      <c r="AI779" s="158"/>
      <c r="AJ779" s="158"/>
      <c r="AK779" s="158"/>
      <c r="AL779" s="158"/>
      <c r="AM779" s="158"/>
      <c r="AN779" s="158"/>
      <c r="AO779" s="158"/>
      <c r="AP779" s="158"/>
      <c r="AQ779" s="158"/>
      <c r="AR779" s="158"/>
      <c r="AS779" s="158"/>
      <c r="AT779" s="158"/>
      <c r="AU779" s="158"/>
      <c r="AV779" s="158"/>
      <c r="AW779" s="158"/>
      <c r="AX779" s="158"/>
      <c r="AY779" s="158"/>
      <c r="AZ779" s="158"/>
      <c r="BA779" s="158"/>
      <c r="BB779" s="158"/>
      <c r="BC779" s="158"/>
      <c r="BD779" s="158"/>
      <c r="BE779" s="158"/>
      <c r="BF779" s="158"/>
      <c r="BG779" s="158"/>
      <c r="BH779" s="158"/>
      <c r="BI779" s="158"/>
      <c r="BJ779" s="158"/>
      <c r="BK779" s="158"/>
      <c r="BL779" s="158"/>
      <c r="BM779" s="158"/>
      <c r="BN779" s="158"/>
      <c r="BO779" s="158"/>
      <c r="BP779" s="158"/>
      <c r="BQ779" s="158"/>
      <c r="BR779" s="158"/>
      <c r="BS779" s="158"/>
      <c r="BT779" s="158"/>
      <c r="BU779" s="158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</row>
    <row r="780" ht="12.75" customHeight="1">
      <c r="A780" s="1"/>
      <c r="B780" s="1"/>
      <c r="C780" s="158"/>
      <c r="D780" s="158"/>
      <c r="E780" s="158"/>
      <c r="F780" s="158"/>
      <c r="G780" s="158"/>
      <c r="H780" s="158"/>
      <c r="I780" s="158"/>
      <c r="J780" s="158"/>
      <c r="K780" s="158"/>
      <c r="L780" s="158"/>
      <c r="M780" s="158"/>
      <c r="N780" s="158"/>
      <c r="O780" s="158"/>
      <c r="P780" s="158"/>
      <c r="Q780" s="158"/>
      <c r="R780" s="158"/>
      <c r="S780" s="158"/>
      <c r="T780" s="158"/>
      <c r="U780" s="158"/>
      <c r="V780" s="158"/>
      <c r="W780" s="158"/>
      <c r="X780" s="158"/>
      <c r="Y780" s="158"/>
      <c r="Z780" s="158"/>
      <c r="AA780" s="158"/>
      <c r="AB780" s="158"/>
      <c r="AC780" s="158"/>
      <c r="AD780" s="158"/>
      <c r="AE780" s="158"/>
      <c r="AF780" s="158"/>
      <c r="AG780" s="158"/>
      <c r="AH780" s="158"/>
      <c r="AI780" s="158"/>
      <c r="AJ780" s="158"/>
      <c r="AK780" s="158"/>
      <c r="AL780" s="158"/>
      <c r="AM780" s="158"/>
      <c r="AN780" s="158"/>
      <c r="AO780" s="158"/>
      <c r="AP780" s="158"/>
      <c r="AQ780" s="158"/>
      <c r="AR780" s="158"/>
      <c r="AS780" s="158"/>
      <c r="AT780" s="158"/>
      <c r="AU780" s="158"/>
      <c r="AV780" s="158"/>
      <c r="AW780" s="158"/>
      <c r="AX780" s="158"/>
      <c r="AY780" s="158"/>
      <c r="AZ780" s="158"/>
      <c r="BA780" s="158"/>
      <c r="BB780" s="158"/>
      <c r="BC780" s="158"/>
      <c r="BD780" s="158"/>
      <c r="BE780" s="158"/>
      <c r="BF780" s="158"/>
      <c r="BG780" s="158"/>
      <c r="BH780" s="158"/>
      <c r="BI780" s="158"/>
      <c r="BJ780" s="158"/>
      <c r="BK780" s="158"/>
      <c r="BL780" s="158"/>
      <c r="BM780" s="158"/>
      <c r="BN780" s="158"/>
      <c r="BO780" s="158"/>
      <c r="BP780" s="158"/>
      <c r="BQ780" s="158"/>
      <c r="BR780" s="158"/>
      <c r="BS780" s="158"/>
      <c r="BT780" s="158"/>
      <c r="BU780" s="158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</row>
    <row r="781" ht="12.75" customHeight="1">
      <c r="A781" s="1"/>
      <c r="B781" s="1"/>
      <c r="C781" s="158"/>
      <c r="D781" s="158"/>
      <c r="E781" s="158"/>
      <c r="F781" s="158"/>
      <c r="G781" s="158"/>
      <c r="H781" s="158"/>
      <c r="I781" s="158"/>
      <c r="J781" s="158"/>
      <c r="K781" s="158"/>
      <c r="L781" s="158"/>
      <c r="M781" s="158"/>
      <c r="N781" s="158"/>
      <c r="O781" s="158"/>
      <c r="P781" s="158"/>
      <c r="Q781" s="158"/>
      <c r="R781" s="158"/>
      <c r="S781" s="158"/>
      <c r="T781" s="158"/>
      <c r="U781" s="158"/>
      <c r="V781" s="158"/>
      <c r="W781" s="158"/>
      <c r="X781" s="158"/>
      <c r="Y781" s="158"/>
      <c r="Z781" s="158"/>
      <c r="AA781" s="158"/>
      <c r="AB781" s="158"/>
      <c r="AC781" s="158"/>
      <c r="AD781" s="158"/>
      <c r="AE781" s="158"/>
      <c r="AF781" s="158"/>
      <c r="AG781" s="158"/>
      <c r="AH781" s="158"/>
      <c r="AI781" s="158"/>
      <c r="AJ781" s="158"/>
      <c r="AK781" s="158"/>
      <c r="AL781" s="158"/>
      <c r="AM781" s="158"/>
      <c r="AN781" s="158"/>
      <c r="AO781" s="158"/>
      <c r="AP781" s="158"/>
      <c r="AQ781" s="158"/>
      <c r="AR781" s="158"/>
      <c r="AS781" s="158"/>
      <c r="AT781" s="158"/>
      <c r="AU781" s="158"/>
      <c r="AV781" s="158"/>
      <c r="AW781" s="158"/>
      <c r="AX781" s="158"/>
      <c r="AY781" s="158"/>
      <c r="AZ781" s="158"/>
      <c r="BA781" s="158"/>
      <c r="BB781" s="158"/>
      <c r="BC781" s="158"/>
      <c r="BD781" s="158"/>
      <c r="BE781" s="158"/>
      <c r="BF781" s="158"/>
      <c r="BG781" s="158"/>
      <c r="BH781" s="158"/>
      <c r="BI781" s="158"/>
      <c r="BJ781" s="158"/>
      <c r="BK781" s="158"/>
      <c r="BL781" s="158"/>
      <c r="BM781" s="158"/>
      <c r="BN781" s="158"/>
      <c r="BO781" s="158"/>
      <c r="BP781" s="158"/>
      <c r="BQ781" s="158"/>
      <c r="BR781" s="158"/>
      <c r="BS781" s="158"/>
      <c r="BT781" s="158"/>
      <c r="BU781" s="158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</row>
    <row r="782" ht="12.75" customHeight="1">
      <c r="A782" s="1"/>
      <c r="B782" s="1"/>
      <c r="C782" s="158"/>
      <c r="D782" s="158"/>
      <c r="E782" s="158"/>
      <c r="F782" s="158"/>
      <c r="G782" s="158"/>
      <c r="H782" s="158"/>
      <c r="I782" s="158"/>
      <c r="J782" s="158"/>
      <c r="K782" s="158"/>
      <c r="L782" s="158"/>
      <c r="M782" s="158"/>
      <c r="N782" s="158"/>
      <c r="O782" s="158"/>
      <c r="P782" s="158"/>
      <c r="Q782" s="158"/>
      <c r="R782" s="158"/>
      <c r="S782" s="158"/>
      <c r="T782" s="158"/>
      <c r="U782" s="158"/>
      <c r="V782" s="158"/>
      <c r="W782" s="158"/>
      <c r="X782" s="158"/>
      <c r="Y782" s="158"/>
      <c r="Z782" s="158"/>
      <c r="AA782" s="158"/>
      <c r="AB782" s="158"/>
      <c r="AC782" s="158"/>
      <c r="AD782" s="158"/>
      <c r="AE782" s="158"/>
      <c r="AF782" s="158"/>
      <c r="AG782" s="158"/>
      <c r="AH782" s="158"/>
      <c r="AI782" s="158"/>
      <c r="AJ782" s="158"/>
      <c r="AK782" s="158"/>
      <c r="AL782" s="158"/>
      <c r="AM782" s="158"/>
      <c r="AN782" s="158"/>
      <c r="AO782" s="158"/>
      <c r="AP782" s="158"/>
      <c r="AQ782" s="158"/>
      <c r="AR782" s="158"/>
      <c r="AS782" s="158"/>
      <c r="AT782" s="158"/>
      <c r="AU782" s="158"/>
      <c r="AV782" s="158"/>
      <c r="AW782" s="158"/>
      <c r="AX782" s="158"/>
      <c r="AY782" s="158"/>
      <c r="AZ782" s="158"/>
      <c r="BA782" s="158"/>
      <c r="BB782" s="158"/>
      <c r="BC782" s="158"/>
      <c r="BD782" s="158"/>
      <c r="BE782" s="158"/>
      <c r="BF782" s="158"/>
      <c r="BG782" s="158"/>
      <c r="BH782" s="158"/>
      <c r="BI782" s="158"/>
      <c r="BJ782" s="158"/>
      <c r="BK782" s="158"/>
      <c r="BL782" s="158"/>
      <c r="BM782" s="158"/>
      <c r="BN782" s="158"/>
      <c r="BO782" s="158"/>
      <c r="BP782" s="158"/>
      <c r="BQ782" s="158"/>
      <c r="BR782" s="158"/>
      <c r="BS782" s="158"/>
      <c r="BT782" s="158"/>
      <c r="BU782" s="158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</row>
    <row r="783" ht="12.75" customHeight="1">
      <c r="A783" s="1"/>
      <c r="B783" s="1"/>
      <c r="C783" s="158"/>
      <c r="D783" s="158"/>
      <c r="E783" s="158"/>
      <c r="F783" s="158"/>
      <c r="G783" s="158"/>
      <c r="H783" s="158"/>
      <c r="I783" s="158"/>
      <c r="J783" s="158"/>
      <c r="K783" s="158"/>
      <c r="L783" s="158"/>
      <c r="M783" s="158"/>
      <c r="N783" s="158"/>
      <c r="O783" s="158"/>
      <c r="P783" s="158"/>
      <c r="Q783" s="158"/>
      <c r="R783" s="158"/>
      <c r="S783" s="158"/>
      <c r="T783" s="158"/>
      <c r="U783" s="158"/>
      <c r="V783" s="158"/>
      <c r="W783" s="158"/>
      <c r="X783" s="158"/>
      <c r="Y783" s="158"/>
      <c r="Z783" s="158"/>
      <c r="AA783" s="158"/>
      <c r="AB783" s="158"/>
      <c r="AC783" s="158"/>
      <c r="AD783" s="158"/>
      <c r="AE783" s="158"/>
      <c r="AF783" s="158"/>
      <c r="AG783" s="158"/>
      <c r="AH783" s="158"/>
      <c r="AI783" s="158"/>
      <c r="AJ783" s="158"/>
      <c r="AK783" s="158"/>
      <c r="AL783" s="158"/>
      <c r="AM783" s="158"/>
      <c r="AN783" s="158"/>
      <c r="AO783" s="158"/>
      <c r="AP783" s="158"/>
      <c r="AQ783" s="158"/>
      <c r="AR783" s="158"/>
      <c r="AS783" s="158"/>
      <c r="AT783" s="158"/>
      <c r="AU783" s="158"/>
      <c r="AV783" s="158"/>
      <c r="AW783" s="158"/>
      <c r="AX783" s="158"/>
      <c r="AY783" s="158"/>
      <c r="AZ783" s="158"/>
      <c r="BA783" s="158"/>
      <c r="BB783" s="158"/>
      <c r="BC783" s="158"/>
      <c r="BD783" s="158"/>
      <c r="BE783" s="158"/>
      <c r="BF783" s="158"/>
      <c r="BG783" s="158"/>
      <c r="BH783" s="158"/>
      <c r="BI783" s="158"/>
      <c r="BJ783" s="158"/>
      <c r="BK783" s="158"/>
      <c r="BL783" s="158"/>
      <c r="BM783" s="158"/>
      <c r="BN783" s="158"/>
      <c r="BO783" s="158"/>
      <c r="BP783" s="158"/>
      <c r="BQ783" s="158"/>
      <c r="BR783" s="158"/>
      <c r="BS783" s="158"/>
      <c r="BT783" s="158"/>
      <c r="BU783" s="158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</row>
    <row r="784" ht="12.75" customHeight="1">
      <c r="A784" s="1"/>
      <c r="B784" s="1"/>
      <c r="C784" s="158"/>
      <c r="D784" s="158"/>
      <c r="E784" s="158"/>
      <c r="F784" s="158"/>
      <c r="G784" s="158"/>
      <c r="H784" s="158"/>
      <c r="I784" s="158"/>
      <c r="J784" s="158"/>
      <c r="K784" s="158"/>
      <c r="L784" s="158"/>
      <c r="M784" s="158"/>
      <c r="N784" s="158"/>
      <c r="O784" s="158"/>
      <c r="P784" s="158"/>
      <c r="Q784" s="158"/>
      <c r="R784" s="158"/>
      <c r="S784" s="158"/>
      <c r="T784" s="158"/>
      <c r="U784" s="158"/>
      <c r="V784" s="158"/>
      <c r="W784" s="158"/>
      <c r="X784" s="158"/>
      <c r="Y784" s="158"/>
      <c r="Z784" s="158"/>
      <c r="AA784" s="158"/>
      <c r="AB784" s="158"/>
      <c r="AC784" s="158"/>
      <c r="AD784" s="158"/>
      <c r="AE784" s="158"/>
      <c r="AF784" s="158"/>
      <c r="AG784" s="158"/>
      <c r="AH784" s="158"/>
      <c r="AI784" s="158"/>
      <c r="AJ784" s="158"/>
      <c r="AK784" s="158"/>
      <c r="AL784" s="158"/>
      <c r="AM784" s="158"/>
      <c r="AN784" s="158"/>
      <c r="AO784" s="158"/>
      <c r="AP784" s="158"/>
      <c r="AQ784" s="158"/>
      <c r="AR784" s="158"/>
      <c r="AS784" s="158"/>
      <c r="AT784" s="158"/>
      <c r="AU784" s="158"/>
      <c r="AV784" s="158"/>
      <c r="AW784" s="158"/>
      <c r="AX784" s="158"/>
      <c r="AY784" s="158"/>
      <c r="AZ784" s="158"/>
      <c r="BA784" s="158"/>
      <c r="BB784" s="158"/>
      <c r="BC784" s="158"/>
      <c r="BD784" s="158"/>
      <c r="BE784" s="158"/>
      <c r="BF784" s="158"/>
      <c r="BG784" s="158"/>
      <c r="BH784" s="158"/>
      <c r="BI784" s="158"/>
      <c r="BJ784" s="158"/>
      <c r="BK784" s="158"/>
      <c r="BL784" s="158"/>
      <c r="BM784" s="158"/>
      <c r="BN784" s="158"/>
      <c r="BO784" s="158"/>
      <c r="BP784" s="158"/>
      <c r="BQ784" s="158"/>
      <c r="BR784" s="158"/>
      <c r="BS784" s="158"/>
      <c r="BT784" s="158"/>
      <c r="BU784" s="158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</row>
    <row r="785" ht="12.75" customHeight="1">
      <c r="A785" s="1"/>
      <c r="B785" s="1"/>
      <c r="C785" s="158"/>
      <c r="D785" s="158"/>
      <c r="E785" s="158"/>
      <c r="F785" s="158"/>
      <c r="G785" s="158"/>
      <c r="H785" s="158"/>
      <c r="I785" s="158"/>
      <c r="J785" s="158"/>
      <c r="K785" s="158"/>
      <c r="L785" s="158"/>
      <c r="M785" s="158"/>
      <c r="N785" s="158"/>
      <c r="O785" s="158"/>
      <c r="P785" s="158"/>
      <c r="Q785" s="158"/>
      <c r="R785" s="158"/>
      <c r="S785" s="158"/>
      <c r="T785" s="158"/>
      <c r="U785" s="158"/>
      <c r="V785" s="158"/>
      <c r="W785" s="158"/>
      <c r="X785" s="158"/>
      <c r="Y785" s="158"/>
      <c r="Z785" s="158"/>
      <c r="AA785" s="158"/>
      <c r="AB785" s="158"/>
      <c r="AC785" s="158"/>
      <c r="AD785" s="158"/>
      <c r="AE785" s="158"/>
      <c r="AF785" s="158"/>
      <c r="AG785" s="158"/>
      <c r="AH785" s="158"/>
      <c r="AI785" s="158"/>
      <c r="AJ785" s="158"/>
      <c r="AK785" s="158"/>
      <c r="AL785" s="158"/>
      <c r="AM785" s="158"/>
      <c r="AN785" s="158"/>
      <c r="AO785" s="158"/>
      <c r="AP785" s="158"/>
      <c r="AQ785" s="158"/>
      <c r="AR785" s="158"/>
      <c r="AS785" s="158"/>
      <c r="AT785" s="158"/>
      <c r="AU785" s="158"/>
      <c r="AV785" s="158"/>
      <c r="AW785" s="158"/>
      <c r="AX785" s="158"/>
      <c r="AY785" s="158"/>
      <c r="AZ785" s="158"/>
      <c r="BA785" s="158"/>
      <c r="BB785" s="158"/>
      <c r="BC785" s="158"/>
      <c r="BD785" s="158"/>
      <c r="BE785" s="158"/>
      <c r="BF785" s="158"/>
      <c r="BG785" s="158"/>
      <c r="BH785" s="158"/>
      <c r="BI785" s="158"/>
      <c r="BJ785" s="158"/>
      <c r="BK785" s="158"/>
      <c r="BL785" s="158"/>
      <c r="BM785" s="158"/>
      <c r="BN785" s="158"/>
      <c r="BO785" s="158"/>
      <c r="BP785" s="158"/>
      <c r="BQ785" s="158"/>
      <c r="BR785" s="158"/>
      <c r="BS785" s="158"/>
      <c r="BT785" s="158"/>
      <c r="BU785" s="158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</row>
    <row r="786" ht="12.75" customHeight="1">
      <c r="A786" s="1"/>
      <c r="B786" s="1"/>
      <c r="C786" s="158"/>
      <c r="D786" s="158"/>
      <c r="E786" s="158"/>
      <c r="F786" s="158"/>
      <c r="G786" s="158"/>
      <c r="H786" s="158"/>
      <c r="I786" s="158"/>
      <c r="J786" s="158"/>
      <c r="K786" s="158"/>
      <c r="L786" s="158"/>
      <c r="M786" s="158"/>
      <c r="N786" s="158"/>
      <c r="O786" s="158"/>
      <c r="P786" s="158"/>
      <c r="Q786" s="158"/>
      <c r="R786" s="158"/>
      <c r="S786" s="158"/>
      <c r="T786" s="158"/>
      <c r="U786" s="158"/>
      <c r="V786" s="158"/>
      <c r="W786" s="158"/>
      <c r="X786" s="158"/>
      <c r="Y786" s="158"/>
      <c r="Z786" s="158"/>
      <c r="AA786" s="158"/>
      <c r="AB786" s="158"/>
      <c r="AC786" s="158"/>
      <c r="AD786" s="158"/>
      <c r="AE786" s="158"/>
      <c r="AF786" s="158"/>
      <c r="AG786" s="158"/>
      <c r="AH786" s="158"/>
      <c r="AI786" s="158"/>
      <c r="AJ786" s="158"/>
      <c r="AK786" s="158"/>
      <c r="AL786" s="158"/>
      <c r="AM786" s="158"/>
      <c r="AN786" s="158"/>
      <c r="AO786" s="158"/>
      <c r="AP786" s="158"/>
      <c r="AQ786" s="158"/>
      <c r="AR786" s="158"/>
      <c r="AS786" s="158"/>
      <c r="AT786" s="158"/>
      <c r="AU786" s="158"/>
      <c r="AV786" s="158"/>
      <c r="AW786" s="158"/>
      <c r="AX786" s="158"/>
      <c r="AY786" s="158"/>
      <c r="AZ786" s="158"/>
      <c r="BA786" s="158"/>
      <c r="BB786" s="158"/>
      <c r="BC786" s="158"/>
      <c r="BD786" s="158"/>
      <c r="BE786" s="158"/>
      <c r="BF786" s="158"/>
      <c r="BG786" s="158"/>
      <c r="BH786" s="158"/>
      <c r="BI786" s="158"/>
      <c r="BJ786" s="158"/>
      <c r="BK786" s="158"/>
      <c r="BL786" s="158"/>
      <c r="BM786" s="158"/>
      <c r="BN786" s="158"/>
      <c r="BO786" s="158"/>
      <c r="BP786" s="158"/>
      <c r="BQ786" s="158"/>
      <c r="BR786" s="158"/>
      <c r="BS786" s="158"/>
      <c r="BT786" s="158"/>
      <c r="BU786" s="158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</row>
    <row r="787" ht="12.75" customHeight="1">
      <c r="A787" s="1"/>
      <c r="B787" s="1"/>
      <c r="C787" s="158"/>
      <c r="D787" s="158"/>
      <c r="E787" s="158"/>
      <c r="F787" s="158"/>
      <c r="G787" s="158"/>
      <c r="H787" s="158"/>
      <c r="I787" s="158"/>
      <c r="J787" s="158"/>
      <c r="K787" s="158"/>
      <c r="L787" s="158"/>
      <c r="M787" s="158"/>
      <c r="N787" s="158"/>
      <c r="O787" s="158"/>
      <c r="P787" s="158"/>
      <c r="Q787" s="158"/>
      <c r="R787" s="158"/>
      <c r="S787" s="158"/>
      <c r="T787" s="158"/>
      <c r="U787" s="158"/>
      <c r="V787" s="158"/>
      <c r="W787" s="158"/>
      <c r="X787" s="158"/>
      <c r="Y787" s="158"/>
      <c r="Z787" s="158"/>
      <c r="AA787" s="158"/>
      <c r="AB787" s="158"/>
      <c r="AC787" s="158"/>
      <c r="AD787" s="158"/>
      <c r="AE787" s="158"/>
      <c r="AF787" s="158"/>
      <c r="AG787" s="158"/>
      <c r="AH787" s="158"/>
      <c r="AI787" s="158"/>
      <c r="AJ787" s="158"/>
      <c r="AK787" s="158"/>
      <c r="AL787" s="158"/>
      <c r="AM787" s="158"/>
      <c r="AN787" s="158"/>
      <c r="AO787" s="158"/>
      <c r="AP787" s="158"/>
      <c r="AQ787" s="158"/>
      <c r="AR787" s="158"/>
      <c r="AS787" s="158"/>
      <c r="AT787" s="158"/>
      <c r="AU787" s="158"/>
      <c r="AV787" s="158"/>
      <c r="AW787" s="158"/>
      <c r="AX787" s="158"/>
      <c r="AY787" s="158"/>
      <c r="AZ787" s="158"/>
      <c r="BA787" s="158"/>
      <c r="BB787" s="158"/>
      <c r="BC787" s="158"/>
      <c r="BD787" s="158"/>
      <c r="BE787" s="158"/>
      <c r="BF787" s="158"/>
      <c r="BG787" s="158"/>
      <c r="BH787" s="158"/>
      <c r="BI787" s="158"/>
      <c r="BJ787" s="158"/>
      <c r="BK787" s="158"/>
      <c r="BL787" s="158"/>
      <c r="BM787" s="158"/>
      <c r="BN787" s="158"/>
      <c r="BO787" s="158"/>
      <c r="BP787" s="158"/>
      <c r="BQ787" s="158"/>
      <c r="BR787" s="158"/>
      <c r="BS787" s="158"/>
      <c r="BT787" s="158"/>
      <c r="BU787" s="158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</row>
    <row r="788" ht="12.75" customHeight="1">
      <c r="A788" s="1"/>
      <c r="B788" s="1"/>
      <c r="C788" s="158"/>
      <c r="D788" s="158"/>
      <c r="E788" s="158"/>
      <c r="F788" s="158"/>
      <c r="G788" s="158"/>
      <c r="H788" s="158"/>
      <c r="I788" s="158"/>
      <c r="J788" s="158"/>
      <c r="K788" s="158"/>
      <c r="L788" s="158"/>
      <c r="M788" s="158"/>
      <c r="N788" s="158"/>
      <c r="O788" s="158"/>
      <c r="P788" s="158"/>
      <c r="Q788" s="158"/>
      <c r="R788" s="158"/>
      <c r="S788" s="158"/>
      <c r="T788" s="158"/>
      <c r="U788" s="158"/>
      <c r="V788" s="158"/>
      <c r="W788" s="158"/>
      <c r="X788" s="158"/>
      <c r="Y788" s="158"/>
      <c r="Z788" s="158"/>
      <c r="AA788" s="158"/>
      <c r="AB788" s="158"/>
      <c r="AC788" s="158"/>
      <c r="AD788" s="158"/>
      <c r="AE788" s="158"/>
      <c r="AF788" s="158"/>
      <c r="AG788" s="158"/>
      <c r="AH788" s="158"/>
      <c r="AI788" s="158"/>
      <c r="AJ788" s="158"/>
      <c r="AK788" s="158"/>
      <c r="AL788" s="158"/>
      <c r="AM788" s="158"/>
      <c r="AN788" s="158"/>
      <c r="AO788" s="158"/>
      <c r="AP788" s="158"/>
      <c r="AQ788" s="158"/>
      <c r="AR788" s="158"/>
      <c r="AS788" s="158"/>
      <c r="AT788" s="158"/>
      <c r="AU788" s="158"/>
      <c r="AV788" s="158"/>
      <c r="AW788" s="158"/>
      <c r="AX788" s="158"/>
      <c r="AY788" s="158"/>
      <c r="AZ788" s="158"/>
      <c r="BA788" s="158"/>
      <c r="BB788" s="158"/>
      <c r="BC788" s="158"/>
      <c r="BD788" s="158"/>
      <c r="BE788" s="158"/>
      <c r="BF788" s="158"/>
      <c r="BG788" s="158"/>
      <c r="BH788" s="158"/>
      <c r="BI788" s="158"/>
      <c r="BJ788" s="158"/>
      <c r="BK788" s="158"/>
      <c r="BL788" s="158"/>
      <c r="BM788" s="158"/>
      <c r="BN788" s="158"/>
      <c r="BO788" s="158"/>
      <c r="BP788" s="158"/>
      <c r="BQ788" s="158"/>
      <c r="BR788" s="158"/>
      <c r="BS788" s="158"/>
      <c r="BT788" s="158"/>
      <c r="BU788" s="158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</row>
    <row r="789" ht="12.75" customHeight="1">
      <c r="A789" s="1"/>
      <c r="B789" s="1"/>
      <c r="C789" s="158"/>
      <c r="D789" s="158"/>
      <c r="E789" s="158"/>
      <c r="F789" s="158"/>
      <c r="G789" s="158"/>
      <c r="H789" s="158"/>
      <c r="I789" s="158"/>
      <c r="J789" s="158"/>
      <c r="K789" s="158"/>
      <c r="L789" s="158"/>
      <c r="M789" s="158"/>
      <c r="N789" s="158"/>
      <c r="O789" s="158"/>
      <c r="P789" s="158"/>
      <c r="Q789" s="158"/>
      <c r="R789" s="158"/>
      <c r="S789" s="158"/>
      <c r="T789" s="158"/>
      <c r="U789" s="158"/>
      <c r="V789" s="158"/>
      <c r="W789" s="158"/>
      <c r="X789" s="158"/>
      <c r="Y789" s="158"/>
      <c r="Z789" s="158"/>
      <c r="AA789" s="158"/>
      <c r="AB789" s="158"/>
      <c r="AC789" s="158"/>
      <c r="AD789" s="158"/>
      <c r="AE789" s="158"/>
      <c r="AF789" s="158"/>
      <c r="AG789" s="158"/>
      <c r="AH789" s="158"/>
      <c r="AI789" s="158"/>
      <c r="AJ789" s="158"/>
      <c r="AK789" s="158"/>
      <c r="AL789" s="158"/>
      <c r="AM789" s="158"/>
      <c r="AN789" s="158"/>
      <c r="AO789" s="158"/>
      <c r="AP789" s="158"/>
      <c r="AQ789" s="158"/>
      <c r="AR789" s="158"/>
      <c r="AS789" s="158"/>
      <c r="AT789" s="158"/>
      <c r="AU789" s="158"/>
      <c r="AV789" s="158"/>
      <c r="AW789" s="158"/>
      <c r="AX789" s="158"/>
      <c r="AY789" s="158"/>
      <c r="AZ789" s="158"/>
      <c r="BA789" s="158"/>
      <c r="BB789" s="158"/>
      <c r="BC789" s="158"/>
      <c r="BD789" s="158"/>
      <c r="BE789" s="158"/>
      <c r="BF789" s="158"/>
      <c r="BG789" s="158"/>
      <c r="BH789" s="158"/>
      <c r="BI789" s="158"/>
      <c r="BJ789" s="158"/>
      <c r="BK789" s="158"/>
      <c r="BL789" s="158"/>
      <c r="BM789" s="158"/>
      <c r="BN789" s="158"/>
      <c r="BO789" s="158"/>
      <c r="BP789" s="158"/>
      <c r="BQ789" s="158"/>
      <c r="BR789" s="158"/>
      <c r="BS789" s="158"/>
      <c r="BT789" s="158"/>
      <c r="BU789" s="158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</row>
    <row r="790" ht="12.75" customHeight="1">
      <c r="A790" s="1"/>
      <c r="B790" s="1"/>
      <c r="C790" s="158"/>
      <c r="D790" s="158"/>
      <c r="E790" s="158"/>
      <c r="F790" s="158"/>
      <c r="G790" s="158"/>
      <c r="H790" s="158"/>
      <c r="I790" s="158"/>
      <c r="J790" s="158"/>
      <c r="K790" s="158"/>
      <c r="L790" s="158"/>
      <c r="M790" s="158"/>
      <c r="N790" s="158"/>
      <c r="O790" s="158"/>
      <c r="P790" s="158"/>
      <c r="Q790" s="158"/>
      <c r="R790" s="158"/>
      <c r="S790" s="158"/>
      <c r="T790" s="158"/>
      <c r="U790" s="158"/>
      <c r="V790" s="158"/>
      <c r="W790" s="158"/>
      <c r="X790" s="158"/>
      <c r="Y790" s="158"/>
      <c r="Z790" s="158"/>
      <c r="AA790" s="158"/>
      <c r="AB790" s="158"/>
      <c r="AC790" s="158"/>
      <c r="AD790" s="158"/>
      <c r="AE790" s="158"/>
      <c r="AF790" s="158"/>
      <c r="AG790" s="158"/>
      <c r="AH790" s="158"/>
      <c r="AI790" s="158"/>
      <c r="AJ790" s="158"/>
      <c r="AK790" s="158"/>
      <c r="AL790" s="158"/>
      <c r="AM790" s="158"/>
      <c r="AN790" s="158"/>
      <c r="AO790" s="158"/>
      <c r="AP790" s="158"/>
      <c r="AQ790" s="158"/>
      <c r="AR790" s="158"/>
      <c r="AS790" s="158"/>
      <c r="AT790" s="158"/>
      <c r="AU790" s="158"/>
      <c r="AV790" s="158"/>
      <c r="AW790" s="158"/>
      <c r="AX790" s="158"/>
      <c r="AY790" s="158"/>
      <c r="AZ790" s="158"/>
      <c r="BA790" s="158"/>
      <c r="BB790" s="158"/>
      <c r="BC790" s="158"/>
      <c r="BD790" s="158"/>
      <c r="BE790" s="158"/>
      <c r="BF790" s="158"/>
      <c r="BG790" s="158"/>
      <c r="BH790" s="158"/>
      <c r="BI790" s="158"/>
      <c r="BJ790" s="158"/>
      <c r="BK790" s="158"/>
      <c r="BL790" s="158"/>
      <c r="BM790" s="158"/>
      <c r="BN790" s="158"/>
      <c r="BO790" s="158"/>
      <c r="BP790" s="158"/>
      <c r="BQ790" s="158"/>
      <c r="BR790" s="158"/>
      <c r="BS790" s="158"/>
      <c r="BT790" s="158"/>
      <c r="BU790" s="158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</row>
    <row r="791" ht="12.75" customHeight="1">
      <c r="A791" s="1"/>
      <c r="B791" s="1"/>
      <c r="C791" s="158"/>
      <c r="D791" s="158"/>
      <c r="E791" s="158"/>
      <c r="F791" s="158"/>
      <c r="G791" s="158"/>
      <c r="H791" s="158"/>
      <c r="I791" s="158"/>
      <c r="J791" s="158"/>
      <c r="K791" s="158"/>
      <c r="L791" s="158"/>
      <c r="M791" s="158"/>
      <c r="N791" s="158"/>
      <c r="O791" s="158"/>
      <c r="P791" s="158"/>
      <c r="Q791" s="158"/>
      <c r="R791" s="158"/>
      <c r="S791" s="158"/>
      <c r="T791" s="158"/>
      <c r="U791" s="158"/>
      <c r="V791" s="158"/>
      <c r="W791" s="158"/>
      <c r="X791" s="158"/>
      <c r="Y791" s="158"/>
      <c r="Z791" s="158"/>
      <c r="AA791" s="158"/>
      <c r="AB791" s="158"/>
      <c r="AC791" s="158"/>
      <c r="AD791" s="158"/>
      <c r="AE791" s="158"/>
      <c r="AF791" s="158"/>
      <c r="AG791" s="158"/>
      <c r="AH791" s="158"/>
      <c r="AI791" s="158"/>
      <c r="AJ791" s="158"/>
      <c r="AK791" s="158"/>
      <c r="AL791" s="158"/>
      <c r="AM791" s="158"/>
      <c r="AN791" s="158"/>
      <c r="AO791" s="158"/>
      <c r="AP791" s="158"/>
      <c r="AQ791" s="158"/>
      <c r="AR791" s="158"/>
      <c r="AS791" s="158"/>
      <c r="AT791" s="158"/>
      <c r="AU791" s="158"/>
      <c r="AV791" s="158"/>
      <c r="AW791" s="158"/>
      <c r="AX791" s="158"/>
      <c r="AY791" s="158"/>
      <c r="AZ791" s="158"/>
      <c r="BA791" s="158"/>
      <c r="BB791" s="158"/>
      <c r="BC791" s="158"/>
      <c r="BD791" s="158"/>
      <c r="BE791" s="158"/>
      <c r="BF791" s="158"/>
      <c r="BG791" s="158"/>
      <c r="BH791" s="158"/>
      <c r="BI791" s="158"/>
      <c r="BJ791" s="158"/>
      <c r="BK791" s="158"/>
      <c r="BL791" s="158"/>
      <c r="BM791" s="158"/>
      <c r="BN791" s="158"/>
      <c r="BO791" s="158"/>
      <c r="BP791" s="158"/>
      <c r="BQ791" s="158"/>
      <c r="BR791" s="158"/>
      <c r="BS791" s="158"/>
      <c r="BT791" s="158"/>
      <c r="BU791" s="158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</row>
    <row r="792" ht="12.75" customHeight="1">
      <c r="A792" s="1"/>
      <c r="B792" s="1"/>
      <c r="C792" s="158"/>
      <c r="D792" s="158"/>
      <c r="E792" s="158"/>
      <c r="F792" s="158"/>
      <c r="G792" s="158"/>
      <c r="H792" s="158"/>
      <c r="I792" s="158"/>
      <c r="J792" s="158"/>
      <c r="K792" s="158"/>
      <c r="L792" s="158"/>
      <c r="M792" s="158"/>
      <c r="N792" s="158"/>
      <c r="O792" s="158"/>
      <c r="P792" s="158"/>
      <c r="Q792" s="158"/>
      <c r="R792" s="158"/>
      <c r="S792" s="158"/>
      <c r="T792" s="158"/>
      <c r="U792" s="158"/>
      <c r="V792" s="158"/>
      <c r="W792" s="158"/>
      <c r="X792" s="158"/>
      <c r="Y792" s="158"/>
      <c r="Z792" s="158"/>
      <c r="AA792" s="158"/>
      <c r="AB792" s="158"/>
      <c r="AC792" s="158"/>
      <c r="AD792" s="158"/>
      <c r="AE792" s="158"/>
      <c r="AF792" s="158"/>
      <c r="AG792" s="158"/>
      <c r="AH792" s="158"/>
      <c r="AI792" s="158"/>
      <c r="AJ792" s="158"/>
      <c r="AK792" s="158"/>
      <c r="AL792" s="158"/>
      <c r="AM792" s="158"/>
      <c r="AN792" s="158"/>
      <c r="AO792" s="158"/>
      <c r="AP792" s="158"/>
      <c r="AQ792" s="158"/>
      <c r="AR792" s="158"/>
      <c r="AS792" s="158"/>
      <c r="AT792" s="158"/>
      <c r="AU792" s="158"/>
      <c r="AV792" s="158"/>
      <c r="AW792" s="158"/>
      <c r="AX792" s="158"/>
      <c r="AY792" s="158"/>
      <c r="AZ792" s="158"/>
      <c r="BA792" s="158"/>
      <c r="BB792" s="158"/>
      <c r="BC792" s="158"/>
      <c r="BD792" s="158"/>
      <c r="BE792" s="158"/>
      <c r="BF792" s="158"/>
      <c r="BG792" s="158"/>
      <c r="BH792" s="158"/>
      <c r="BI792" s="158"/>
      <c r="BJ792" s="158"/>
      <c r="BK792" s="158"/>
      <c r="BL792" s="158"/>
      <c r="BM792" s="158"/>
      <c r="BN792" s="158"/>
      <c r="BO792" s="158"/>
      <c r="BP792" s="158"/>
      <c r="BQ792" s="158"/>
      <c r="BR792" s="158"/>
      <c r="BS792" s="158"/>
      <c r="BT792" s="158"/>
      <c r="BU792" s="158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</row>
    <row r="793" ht="12.75" customHeight="1">
      <c r="A793" s="1"/>
      <c r="B793" s="1"/>
      <c r="C793" s="158"/>
      <c r="D793" s="158"/>
      <c r="E793" s="158"/>
      <c r="F793" s="158"/>
      <c r="G793" s="158"/>
      <c r="H793" s="158"/>
      <c r="I793" s="158"/>
      <c r="J793" s="158"/>
      <c r="K793" s="158"/>
      <c r="L793" s="158"/>
      <c r="M793" s="158"/>
      <c r="N793" s="158"/>
      <c r="O793" s="158"/>
      <c r="P793" s="158"/>
      <c r="Q793" s="158"/>
      <c r="R793" s="158"/>
      <c r="S793" s="158"/>
      <c r="T793" s="158"/>
      <c r="U793" s="158"/>
      <c r="V793" s="158"/>
      <c r="W793" s="158"/>
      <c r="X793" s="158"/>
      <c r="Y793" s="158"/>
      <c r="Z793" s="158"/>
      <c r="AA793" s="158"/>
      <c r="AB793" s="158"/>
      <c r="AC793" s="158"/>
      <c r="AD793" s="158"/>
      <c r="AE793" s="158"/>
      <c r="AF793" s="158"/>
      <c r="AG793" s="158"/>
      <c r="AH793" s="158"/>
      <c r="AI793" s="158"/>
      <c r="AJ793" s="158"/>
      <c r="AK793" s="158"/>
      <c r="AL793" s="158"/>
      <c r="AM793" s="158"/>
      <c r="AN793" s="158"/>
      <c r="AO793" s="158"/>
      <c r="AP793" s="158"/>
      <c r="AQ793" s="158"/>
      <c r="AR793" s="158"/>
      <c r="AS793" s="158"/>
      <c r="AT793" s="158"/>
      <c r="AU793" s="158"/>
      <c r="AV793" s="158"/>
      <c r="AW793" s="158"/>
      <c r="AX793" s="158"/>
      <c r="AY793" s="158"/>
      <c r="AZ793" s="158"/>
      <c r="BA793" s="158"/>
      <c r="BB793" s="158"/>
      <c r="BC793" s="158"/>
      <c r="BD793" s="158"/>
      <c r="BE793" s="158"/>
      <c r="BF793" s="158"/>
      <c r="BG793" s="158"/>
      <c r="BH793" s="158"/>
      <c r="BI793" s="158"/>
      <c r="BJ793" s="158"/>
      <c r="BK793" s="158"/>
      <c r="BL793" s="158"/>
      <c r="BM793" s="158"/>
      <c r="BN793" s="158"/>
      <c r="BO793" s="158"/>
      <c r="BP793" s="158"/>
      <c r="BQ793" s="158"/>
      <c r="BR793" s="158"/>
      <c r="BS793" s="158"/>
      <c r="BT793" s="158"/>
      <c r="BU793" s="158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</row>
    <row r="794" ht="12.75" customHeight="1">
      <c r="A794" s="1"/>
      <c r="B794" s="1"/>
      <c r="C794" s="158"/>
      <c r="D794" s="158"/>
      <c r="E794" s="158"/>
      <c r="F794" s="158"/>
      <c r="G794" s="158"/>
      <c r="H794" s="158"/>
      <c r="I794" s="158"/>
      <c r="J794" s="158"/>
      <c r="K794" s="158"/>
      <c r="L794" s="158"/>
      <c r="M794" s="158"/>
      <c r="N794" s="158"/>
      <c r="O794" s="158"/>
      <c r="P794" s="158"/>
      <c r="Q794" s="158"/>
      <c r="R794" s="158"/>
      <c r="S794" s="158"/>
      <c r="T794" s="158"/>
      <c r="U794" s="158"/>
      <c r="V794" s="158"/>
      <c r="W794" s="158"/>
      <c r="X794" s="158"/>
      <c r="Y794" s="158"/>
      <c r="Z794" s="158"/>
      <c r="AA794" s="158"/>
      <c r="AB794" s="158"/>
      <c r="AC794" s="158"/>
      <c r="AD794" s="158"/>
      <c r="AE794" s="158"/>
      <c r="AF794" s="158"/>
      <c r="AG794" s="158"/>
      <c r="AH794" s="158"/>
      <c r="AI794" s="158"/>
      <c r="AJ794" s="158"/>
      <c r="AK794" s="158"/>
      <c r="AL794" s="158"/>
      <c r="AM794" s="158"/>
      <c r="AN794" s="158"/>
      <c r="AO794" s="158"/>
      <c r="AP794" s="158"/>
      <c r="AQ794" s="158"/>
      <c r="AR794" s="158"/>
      <c r="AS794" s="158"/>
      <c r="AT794" s="158"/>
      <c r="AU794" s="158"/>
      <c r="AV794" s="158"/>
      <c r="AW794" s="158"/>
      <c r="AX794" s="158"/>
      <c r="AY794" s="158"/>
      <c r="AZ794" s="158"/>
      <c r="BA794" s="158"/>
      <c r="BB794" s="158"/>
      <c r="BC794" s="158"/>
      <c r="BD794" s="158"/>
      <c r="BE794" s="158"/>
      <c r="BF794" s="158"/>
      <c r="BG794" s="158"/>
      <c r="BH794" s="158"/>
      <c r="BI794" s="158"/>
      <c r="BJ794" s="158"/>
      <c r="BK794" s="158"/>
      <c r="BL794" s="158"/>
      <c r="BM794" s="158"/>
      <c r="BN794" s="158"/>
      <c r="BO794" s="158"/>
      <c r="BP794" s="158"/>
      <c r="BQ794" s="158"/>
      <c r="BR794" s="158"/>
      <c r="BS794" s="158"/>
      <c r="BT794" s="158"/>
      <c r="BU794" s="158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</row>
    <row r="795" ht="12.75" customHeight="1">
      <c r="A795" s="1"/>
      <c r="B795" s="1"/>
      <c r="C795" s="158"/>
      <c r="D795" s="158"/>
      <c r="E795" s="158"/>
      <c r="F795" s="158"/>
      <c r="G795" s="158"/>
      <c r="H795" s="158"/>
      <c r="I795" s="158"/>
      <c r="J795" s="158"/>
      <c r="K795" s="158"/>
      <c r="L795" s="158"/>
      <c r="M795" s="158"/>
      <c r="N795" s="158"/>
      <c r="O795" s="158"/>
      <c r="P795" s="158"/>
      <c r="Q795" s="158"/>
      <c r="R795" s="158"/>
      <c r="S795" s="158"/>
      <c r="T795" s="158"/>
      <c r="U795" s="158"/>
      <c r="V795" s="158"/>
      <c r="W795" s="158"/>
      <c r="X795" s="158"/>
      <c r="Y795" s="158"/>
      <c r="Z795" s="158"/>
      <c r="AA795" s="158"/>
      <c r="AB795" s="158"/>
      <c r="AC795" s="158"/>
      <c r="AD795" s="158"/>
      <c r="AE795" s="158"/>
      <c r="AF795" s="158"/>
      <c r="AG795" s="158"/>
      <c r="AH795" s="158"/>
      <c r="AI795" s="158"/>
      <c r="AJ795" s="158"/>
      <c r="AK795" s="158"/>
      <c r="AL795" s="158"/>
      <c r="AM795" s="158"/>
      <c r="AN795" s="158"/>
      <c r="AO795" s="158"/>
      <c r="AP795" s="158"/>
      <c r="AQ795" s="158"/>
      <c r="AR795" s="158"/>
      <c r="AS795" s="158"/>
      <c r="AT795" s="158"/>
      <c r="AU795" s="158"/>
      <c r="AV795" s="158"/>
      <c r="AW795" s="158"/>
      <c r="AX795" s="158"/>
      <c r="AY795" s="158"/>
      <c r="AZ795" s="158"/>
      <c r="BA795" s="158"/>
      <c r="BB795" s="158"/>
      <c r="BC795" s="158"/>
      <c r="BD795" s="158"/>
      <c r="BE795" s="158"/>
      <c r="BF795" s="158"/>
      <c r="BG795" s="158"/>
      <c r="BH795" s="158"/>
      <c r="BI795" s="158"/>
      <c r="BJ795" s="158"/>
      <c r="BK795" s="158"/>
      <c r="BL795" s="158"/>
      <c r="BM795" s="158"/>
      <c r="BN795" s="158"/>
      <c r="BO795" s="158"/>
      <c r="BP795" s="158"/>
      <c r="BQ795" s="158"/>
      <c r="BR795" s="158"/>
      <c r="BS795" s="158"/>
      <c r="BT795" s="158"/>
      <c r="BU795" s="158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</row>
    <row r="796" ht="12.75" customHeight="1">
      <c r="A796" s="1"/>
      <c r="B796" s="1"/>
      <c r="C796" s="158"/>
      <c r="D796" s="158"/>
      <c r="E796" s="158"/>
      <c r="F796" s="158"/>
      <c r="G796" s="158"/>
      <c r="H796" s="158"/>
      <c r="I796" s="158"/>
      <c r="J796" s="158"/>
      <c r="K796" s="158"/>
      <c r="L796" s="158"/>
      <c r="M796" s="158"/>
      <c r="N796" s="158"/>
      <c r="O796" s="158"/>
      <c r="P796" s="158"/>
      <c r="Q796" s="158"/>
      <c r="R796" s="158"/>
      <c r="S796" s="158"/>
      <c r="T796" s="158"/>
      <c r="U796" s="158"/>
      <c r="V796" s="158"/>
      <c r="W796" s="158"/>
      <c r="X796" s="158"/>
      <c r="Y796" s="158"/>
      <c r="Z796" s="158"/>
      <c r="AA796" s="158"/>
      <c r="AB796" s="158"/>
      <c r="AC796" s="158"/>
      <c r="AD796" s="158"/>
      <c r="AE796" s="158"/>
      <c r="AF796" s="158"/>
      <c r="AG796" s="158"/>
      <c r="AH796" s="158"/>
      <c r="AI796" s="158"/>
      <c r="AJ796" s="158"/>
      <c r="AK796" s="158"/>
      <c r="AL796" s="158"/>
      <c r="AM796" s="158"/>
      <c r="AN796" s="158"/>
      <c r="AO796" s="158"/>
      <c r="AP796" s="158"/>
      <c r="AQ796" s="158"/>
      <c r="AR796" s="158"/>
      <c r="AS796" s="158"/>
      <c r="AT796" s="158"/>
      <c r="AU796" s="158"/>
      <c r="AV796" s="158"/>
      <c r="AW796" s="158"/>
      <c r="AX796" s="158"/>
      <c r="AY796" s="158"/>
      <c r="AZ796" s="158"/>
      <c r="BA796" s="158"/>
      <c r="BB796" s="158"/>
      <c r="BC796" s="158"/>
      <c r="BD796" s="158"/>
      <c r="BE796" s="158"/>
      <c r="BF796" s="158"/>
      <c r="BG796" s="158"/>
      <c r="BH796" s="158"/>
      <c r="BI796" s="158"/>
      <c r="BJ796" s="158"/>
      <c r="BK796" s="158"/>
      <c r="BL796" s="158"/>
      <c r="BM796" s="158"/>
      <c r="BN796" s="158"/>
      <c r="BO796" s="158"/>
      <c r="BP796" s="158"/>
      <c r="BQ796" s="158"/>
      <c r="BR796" s="158"/>
      <c r="BS796" s="158"/>
      <c r="BT796" s="158"/>
      <c r="BU796" s="158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</row>
    <row r="797" ht="12.75" customHeight="1">
      <c r="A797" s="1"/>
      <c r="B797" s="1"/>
      <c r="C797" s="158"/>
      <c r="D797" s="158"/>
      <c r="E797" s="158"/>
      <c r="F797" s="158"/>
      <c r="G797" s="158"/>
      <c r="H797" s="158"/>
      <c r="I797" s="158"/>
      <c r="J797" s="158"/>
      <c r="K797" s="158"/>
      <c r="L797" s="158"/>
      <c r="M797" s="158"/>
      <c r="N797" s="158"/>
      <c r="O797" s="158"/>
      <c r="P797" s="158"/>
      <c r="Q797" s="158"/>
      <c r="R797" s="158"/>
      <c r="S797" s="158"/>
      <c r="T797" s="158"/>
      <c r="U797" s="158"/>
      <c r="V797" s="158"/>
      <c r="W797" s="158"/>
      <c r="X797" s="158"/>
      <c r="Y797" s="158"/>
      <c r="Z797" s="158"/>
      <c r="AA797" s="158"/>
      <c r="AB797" s="158"/>
      <c r="AC797" s="158"/>
      <c r="AD797" s="158"/>
      <c r="AE797" s="158"/>
      <c r="AF797" s="158"/>
      <c r="AG797" s="158"/>
      <c r="AH797" s="158"/>
      <c r="AI797" s="158"/>
      <c r="AJ797" s="158"/>
      <c r="AK797" s="158"/>
      <c r="AL797" s="158"/>
      <c r="AM797" s="158"/>
      <c r="AN797" s="158"/>
      <c r="AO797" s="158"/>
      <c r="AP797" s="158"/>
      <c r="AQ797" s="158"/>
      <c r="AR797" s="158"/>
      <c r="AS797" s="158"/>
      <c r="AT797" s="158"/>
      <c r="AU797" s="158"/>
      <c r="AV797" s="158"/>
      <c r="AW797" s="158"/>
      <c r="AX797" s="158"/>
      <c r="AY797" s="158"/>
      <c r="AZ797" s="158"/>
      <c r="BA797" s="158"/>
      <c r="BB797" s="158"/>
      <c r="BC797" s="158"/>
      <c r="BD797" s="158"/>
      <c r="BE797" s="158"/>
      <c r="BF797" s="158"/>
      <c r="BG797" s="158"/>
      <c r="BH797" s="158"/>
      <c r="BI797" s="158"/>
      <c r="BJ797" s="158"/>
      <c r="BK797" s="158"/>
      <c r="BL797" s="158"/>
      <c r="BM797" s="158"/>
      <c r="BN797" s="158"/>
      <c r="BO797" s="158"/>
      <c r="BP797" s="158"/>
      <c r="BQ797" s="158"/>
      <c r="BR797" s="158"/>
      <c r="BS797" s="158"/>
      <c r="BT797" s="158"/>
      <c r="BU797" s="158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</row>
    <row r="798" ht="12.75" customHeight="1">
      <c r="A798" s="1"/>
      <c r="B798" s="1"/>
      <c r="C798" s="158"/>
      <c r="D798" s="158"/>
      <c r="E798" s="158"/>
      <c r="F798" s="158"/>
      <c r="G798" s="158"/>
      <c r="H798" s="158"/>
      <c r="I798" s="158"/>
      <c r="J798" s="158"/>
      <c r="K798" s="158"/>
      <c r="L798" s="158"/>
      <c r="M798" s="158"/>
      <c r="N798" s="158"/>
      <c r="O798" s="158"/>
      <c r="P798" s="158"/>
      <c r="Q798" s="158"/>
      <c r="R798" s="158"/>
      <c r="S798" s="158"/>
      <c r="T798" s="158"/>
      <c r="U798" s="158"/>
      <c r="V798" s="158"/>
      <c r="W798" s="158"/>
      <c r="X798" s="158"/>
      <c r="Y798" s="158"/>
      <c r="Z798" s="158"/>
      <c r="AA798" s="158"/>
      <c r="AB798" s="158"/>
      <c r="AC798" s="158"/>
      <c r="AD798" s="158"/>
      <c r="AE798" s="158"/>
      <c r="AF798" s="158"/>
      <c r="AG798" s="158"/>
      <c r="AH798" s="158"/>
      <c r="AI798" s="158"/>
      <c r="AJ798" s="158"/>
      <c r="AK798" s="158"/>
      <c r="AL798" s="158"/>
      <c r="AM798" s="158"/>
      <c r="AN798" s="158"/>
      <c r="AO798" s="158"/>
      <c r="AP798" s="158"/>
      <c r="AQ798" s="158"/>
      <c r="AR798" s="158"/>
      <c r="AS798" s="158"/>
      <c r="AT798" s="158"/>
      <c r="AU798" s="158"/>
      <c r="AV798" s="158"/>
      <c r="AW798" s="158"/>
      <c r="AX798" s="158"/>
      <c r="AY798" s="158"/>
      <c r="AZ798" s="158"/>
      <c r="BA798" s="158"/>
      <c r="BB798" s="158"/>
      <c r="BC798" s="158"/>
      <c r="BD798" s="158"/>
      <c r="BE798" s="158"/>
      <c r="BF798" s="158"/>
      <c r="BG798" s="158"/>
      <c r="BH798" s="158"/>
      <c r="BI798" s="158"/>
      <c r="BJ798" s="158"/>
      <c r="BK798" s="158"/>
      <c r="BL798" s="158"/>
      <c r="BM798" s="158"/>
      <c r="BN798" s="158"/>
      <c r="BO798" s="158"/>
      <c r="BP798" s="158"/>
      <c r="BQ798" s="158"/>
      <c r="BR798" s="158"/>
      <c r="BS798" s="158"/>
      <c r="BT798" s="158"/>
      <c r="BU798" s="158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</row>
    <row r="799" ht="12.75" customHeight="1">
      <c r="A799" s="1"/>
      <c r="B799" s="1"/>
      <c r="C799" s="158"/>
      <c r="D799" s="158"/>
      <c r="E799" s="158"/>
      <c r="F799" s="158"/>
      <c r="G799" s="158"/>
      <c r="H799" s="158"/>
      <c r="I799" s="158"/>
      <c r="J799" s="158"/>
      <c r="K799" s="158"/>
      <c r="L799" s="158"/>
      <c r="M799" s="158"/>
      <c r="N799" s="158"/>
      <c r="O799" s="158"/>
      <c r="P799" s="158"/>
      <c r="Q799" s="158"/>
      <c r="R799" s="158"/>
      <c r="S799" s="158"/>
      <c r="T799" s="158"/>
      <c r="U799" s="158"/>
      <c r="V799" s="158"/>
      <c r="W799" s="158"/>
      <c r="X799" s="158"/>
      <c r="Y799" s="158"/>
      <c r="Z799" s="158"/>
      <c r="AA799" s="158"/>
      <c r="AB799" s="158"/>
      <c r="AC799" s="158"/>
      <c r="AD799" s="158"/>
      <c r="AE799" s="158"/>
      <c r="AF799" s="158"/>
      <c r="AG799" s="158"/>
      <c r="AH799" s="158"/>
      <c r="AI799" s="158"/>
      <c r="AJ799" s="158"/>
      <c r="AK799" s="158"/>
      <c r="AL799" s="158"/>
      <c r="AM799" s="158"/>
      <c r="AN799" s="158"/>
      <c r="AO799" s="158"/>
      <c r="AP799" s="158"/>
      <c r="AQ799" s="158"/>
      <c r="AR799" s="158"/>
      <c r="AS799" s="158"/>
      <c r="AT799" s="158"/>
      <c r="AU799" s="158"/>
      <c r="AV799" s="158"/>
      <c r="AW799" s="158"/>
      <c r="AX799" s="158"/>
      <c r="AY799" s="158"/>
      <c r="AZ799" s="158"/>
      <c r="BA799" s="158"/>
      <c r="BB799" s="158"/>
      <c r="BC799" s="158"/>
      <c r="BD799" s="158"/>
      <c r="BE799" s="158"/>
      <c r="BF799" s="158"/>
      <c r="BG799" s="158"/>
      <c r="BH799" s="158"/>
      <c r="BI799" s="158"/>
      <c r="BJ799" s="158"/>
      <c r="BK799" s="158"/>
      <c r="BL799" s="158"/>
      <c r="BM799" s="158"/>
      <c r="BN799" s="158"/>
      <c r="BO799" s="158"/>
      <c r="BP799" s="158"/>
      <c r="BQ799" s="158"/>
      <c r="BR799" s="158"/>
      <c r="BS799" s="158"/>
      <c r="BT799" s="158"/>
      <c r="BU799" s="158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</row>
    <row r="800" ht="12.75" customHeight="1">
      <c r="A800" s="1"/>
      <c r="B800" s="1"/>
      <c r="C800" s="158"/>
      <c r="D800" s="158"/>
      <c r="E800" s="158"/>
      <c r="F800" s="158"/>
      <c r="G800" s="158"/>
      <c r="H800" s="158"/>
      <c r="I800" s="158"/>
      <c r="J800" s="158"/>
      <c r="K800" s="158"/>
      <c r="L800" s="158"/>
      <c r="M800" s="158"/>
      <c r="N800" s="158"/>
      <c r="O800" s="158"/>
      <c r="P800" s="158"/>
      <c r="Q800" s="158"/>
      <c r="R800" s="158"/>
      <c r="S800" s="158"/>
      <c r="T800" s="158"/>
      <c r="U800" s="158"/>
      <c r="V800" s="158"/>
      <c r="W800" s="158"/>
      <c r="X800" s="158"/>
      <c r="Y800" s="158"/>
      <c r="Z800" s="158"/>
      <c r="AA800" s="158"/>
      <c r="AB800" s="158"/>
      <c r="AC800" s="158"/>
      <c r="AD800" s="158"/>
      <c r="AE800" s="158"/>
      <c r="AF800" s="158"/>
      <c r="AG800" s="158"/>
      <c r="AH800" s="158"/>
      <c r="AI800" s="158"/>
      <c r="AJ800" s="158"/>
      <c r="AK800" s="158"/>
      <c r="AL800" s="158"/>
      <c r="AM800" s="158"/>
      <c r="AN800" s="158"/>
      <c r="AO800" s="158"/>
      <c r="AP800" s="158"/>
      <c r="AQ800" s="158"/>
      <c r="AR800" s="158"/>
      <c r="AS800" s="158"/>
      <c r="AT800" s="158"/>
      <c r="AU800" s="158"/>
      <c r="AV800" s="158"/>
      <c r="AW800" s="158"/>
      <c r="AX800" s="158"/>
      <c r="AY800" s="158"/>
      <c r="AZ800" s="158"/>
      <c r="BA800" s="158"/>
      <c r="BB800" s="158"/>
      <c r="BC800" s="158"/>
      <c r="BD800" s="158"/>
      <c r="BE800" s="158"/>
      <c r="BF800" s="158"/>
      <c r="BG800" s="158"/>
      <c r="BH800" s="158"/>
      <c r="BI800" s="158"/>
      <c r="BJ800" s="158"/>
      <c r="BK800" s="158"/>
      <c r="BL800" s="158"/>
      <c r="BM800" s="158"/>
      <c r="BN800" s="158"/>
      <c r="BO800" s="158"/>
      <c r="BP800" s="158"/>
      <c r="BQ800" s="158"/>
      <c r="BR800" s="158"/>
      <c r="BS800" s="158"/>
      <c r="BT800" s="158"/>
      <c r="BU800" s="158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</row>
    <row r="801" ht="12.75" customHeight="1">
      <c r="A801" s="1"/>
      <c r="B801" s="1"/>
      <c r="C801" s="158"/>
      <c r="D801" s="158"/>
      <c r="E801" s="158"/>
      <c r="F801" s="158"/>
      <c r="G801" s="158"/>
      <c r="H801" s="158"/>
      <c r="I801" s="158"/>
      <c r="J801" s="158"/>
      <c r="K801" s="158"/>
      <c r="L801" s="158"/>
      <c r="M801" s="158"/>
      <c r="N801" s="158"/>
      <c r="O801" s="158"/>
      <c r="P801" s="158"/>
      <c r="Q801" s="158"/>
      <c r="R801" s="158"/>
      <c r="S801" s="158"/>
      <c r="T801" s="158"/>
      <c r="U801" s="158"/>
      <c r="V801" s="158"/>
      <c r="W801" s="158"/>
      <c r="X801" s="158"/>
      <c r="Y801" s="158"/>
      <c r="Z801" s="158"/>
      <c r="AA801" s="158"/>
      <c r="AB801" s="158"/>
      <c r="AC801" s="158"/>
      <c r="AD801" s="158"/>
      <c r="AE801" s="158"/>
      <c r="AF801" s="158"/>
      <c r="AG801" s="158"/>
      <c r="AH801" s="158"/>
      <c r="AI801" s="158"/>
      <c r="AJ801" s="158"/>
      <c r="AK801" s="158"/>
      <c r="AL801" s="158"/>
      <c r="AM801" s="158"/>
      <c r="AN801" s="158"/>
      <c r="AO801" s="158"/>
      <c r="AP801" s="158"/>
      <c r="AQ801" s="158"/>
      <c r="AR801" s="158"/>
      <c r="AS801" s="158"/>
      <c r="AT801" s="158"/>
      <c r="AU801" s="158"/>
      <c r="AV801" s="158"/>
      <c r="AW801" s="158"/>
      <c r="AX801" s="158"/>
      <c r="AY801" s="158"/>
      <c r="AZ801" s="158"/>
      <c r="BA801" s="158"/>
      <c r="BB801" s="158"/>
      <c r="BC801" s="158"/>
      <c r="BD801" s="158"/>
      <c r="BE801" s="158"/>
      <c r="BF801" s="158"/>
      <c r="BG801" s="158"/>
      <c r="BH801" s="158"/>
      <c r="BI801" s="158"/>
      <c r="BJ801" s="158"/>
      <c r="BK801" s="158"/>
      <c r="BL801" s="158"/>
      <c r="BM801" s="158"/>
      <c r="BN801" s="158"/>
      <c r="BO801" s="158"/>
      <c r="BP801" s="158"/>
      <c r="BQ801" s="158"/>
      <c r="BR801" s="158"/>
      <c r="BS801" s="158"/>
      <c r="BT801" s="158"/>
      <c r="BU801" s="158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</row>
    <row r="802" ht="12.75" customHeight="1">
      <c r="A802" s="1"/>
      <c r="B802" s="1"/>
      <c r="C802" s="158"/>
      <c r="D802" s="158"/>
      <c r="E802" s="158"/>
      <c r="F802" s="158"/>
      <c r="G802" s="158"/>
      <c r="H802" s="158"/>
      <c r="I802" s="158"/>
      <c r="J802" s="158"/>
      <c r="K802" s="158"/>
      <c r="L802" s="158"/>
      <c r="M802" s="158"/>
      <c r="N802" s="158"/>
      <c r="O802" s="158"/>
      <c r="P802" s="158"/>
      <c r="Q802" s="158"/>
      <c r="R802" s="158"/>
      <c r="S802" s="158"/>
      <c r="T802" s="158"/>
      <c r="U802" s="158"/>
      <c r="V802" s="158"/>
      <c r="W802" s="158"/>
      <c r="X802" s="158"/>
      <c r="Y802" s="158"/>
      <c r="Z802" s="158"/>
      <c r="AA802" s="158"/>
      <c r="AB802" s="158"/>
      <c r="AC802" s="158"/>
      <c r="AD802" s="158"/>
      <c r="AE802" s="158"/>
      <c r="AF802" s="158"/>
      <c r="AG802" s="158"/>
      <c r="AH802" s="158"/>
      <c r="AI802" s="158"/>
      <c r="AJ802" s="158"/>
      <c r="AK802" s="158"/>
      <c r="AL802" s="158"/>
      <c r="AM802" s="158"/>
      <c r="AN802" s="158"/>
      <c r="AO802" s="158"/>
      <c r="AP802" s="158"/>
      <c r="AQ802" s="158"/>
      <c r="AR802" s="158"/>
      <c r="AS802" s="158"/>
      <c r="AT802" s="158"/>
      <c r="AU802" s="158"/>
      <c r="AV802" s="158"/>
      <c r="AW802" s="158"/>
      <c r="AX802" s="158"/>
      <c r="AY802" s="158"/>
      <c r="AZ802" s="158"/>
      <c r="BA802" s="158"/>
      <c r="BB802" s="158"/>
      <c r="BC802" s="158"/>
      <c r="BD802" s="158"/>
      <c r="BE802" s="158"/>
      <c r="BF802" s="158"/>
      <c r="BG802" s="158"/>
      <c r="BH802" s="158"/>
      <c r="BI802" s="158"/>
      <c r="BJ802" s="158"/>
      <c r="BK802" s="158"/>
      <c r="BL802" s="158"/>
      <c r="BM802" s="158"/>
      <c r="BN802" s="158"/>
      <c r="BO802" s="158"/>
      <c r="BP802" s="158"/>
      <c r="BQ802" s="158"/>
      <c r="BR802" s="158"/>
      <c r="BS802" s="158"/>
      <c r="BT802" s="158"/>
      <c r="BU802" s="158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</row>
    <row r="803" ht="12.75" customHeight="1">
      <c r="A803" s="1"/>
      <c r="B803" s="1"/>
      <c r="C803" s="158"/>
      <c r="D803" s="158"/>
      <c r="E803" s="158"/>
      <c r="F803" s="158"/>
      <c r="G803" s="158"/>
      <c r="H803" s="158"/>
      <c r="I803" s="158"/>
      <c r="J803" s="158"/>
      <c r="K803" s="158"/>
      <c r="L803" s="158"/>
      <c r="M803" s="158"/>
      <c r="N803" s="158"/>
      <c r="O803" s="158"/>
      <c r="P803" s="158"/>
      <c r="Q803" s="158"/>
      <c r="R803" s="158"/>
      <c r="S803" s="158"/>
      <c r="T803" s="158"/>
      <c r="U803" s="158"/>
      <c r="V803" s="158"/>
      <c r="W803" s="158"/>
      <c r="X803" s="158"/>
      <c r="Y803" s="158"/>
      <c r="Z803" s="158"/>
      <c r="AA803" s="158"/>
      <c r="AB803" s="158"/>
      <c r="AC803" s="158"/>
      <c r="AD803" s="158"/>
      <c r="AE803" s="158"/>
      <c r="AF803" s="158"/>
      <c r="AG803" s="158"/>
      <c r="AH803" s="158"/>
      <c r="AI803" s="158"/>
      <c r="AJ803" s="158"/>
      <c r="AK803" s="158"/>
      <c r="AL803" s="158"/>
      <c r="AM803" s="158"/>
      <c r="AN803" s="158"/>
      <c r="AO803" s="158"/>
      <c r="AP803" s="158"/>
      <c r="AQ803" s="158"/>
      <c r="AR803" s="158"/>
      <c r="AS803" s="158"/>
      <c r="AT803" s="158"/>
      <c r="AU803" s="158"/>
      <c r="AV803" s="158"/>
      <c r="AW803" s="158"/>
      <c r="AX803" s="158"/>
      <c r="AY803" s="158"/>
      <c r="AZ803" s="158"/>
      <c r="BA803" s="158"/>
      <c r="BB803" s="158"/>
      <c r="BC803" s="158"/>
      <c r="BD803" s="158"/>
      <c r="BE803" s="158"/>
      <c r="BF803" s="158"/>
      <c r="BG803" s="158"/>
      <c r="BH803" s="158"/>
      <c r="BI803" s="158"/>
      <c r="BJ803" s="158"/>
      <c r="BK803" s="158"/>
      <c r="BL803" s="158"/>
      <c r="BM803" s="158"/>
      <c r="BN803" s="158"/>
      <c r="BO803" s="158"/>
      <c r="BP803" s="158"/>
      <c r="BQ803" s="158"/>
      <c r="BR803" s="158"/>
      <c r="BS803" s="158"/>
      <c r="BT803" s="158"/>
      <c r="BU803" s="158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</row>
    <row r="804" ht="12.75" customHeight="1">
      <c r="A804" s="1"/>
      <c r="B804" s="1"/>
      <c r="C804" s="158"/>
      <c r="D804" s="158"/>
      <c r="E804" s="158"/>
      <c r="F804" s="158"/>
      <c r="G804" s="158"/>
      <c r="H804" s="158"/>
      <c r="I804" s="158"/>
      <c r="J804" s="158"/>
      <c r="K804" s="158"/>
      <c r="L804" s="158"/>
      <c r="M804" s="158"/>
      <c r="N804" s="158"/>
      <c r="O804" s="158"/>
      <c r="P804" s="158"/>
      <c r="Q804" s="158"/>
      <c r="R804" s="158"/>
      <c r="S804" s="158"/>
      <c r="T804" s="158"/>
      <c r="U804" s="158"/>
      <c r="V804" s="158"/>
      <c r="W804" s="158"/>
      <c r="X804" s="158"/>
      <c r="Y804" s="158"/>
      <c r="Z804" s="158"/>
      <c r="AA804" s="158"/>
      <c r="AB804" s="158"/>
      <c r="AC804" s="158"/>
      <c r="AD804" s="158"/>
      <c r="AE804" s="158"/>
      <c r="AF804" s="158"/>
      <c r="AG804" s="158"/>
      <c r="AH804" s="158"/>
      <c r="AI804" s="158"/>
      <c r="AJ804" s="158"/>
      <c r="AK804" s="158"/>
      <c r="AL804" s="158"/>
      <c r="AM804" s="158"/>
      <c r="AN804" s="158"/>
      <c r="AO804" s="158"/>
      <c r="AP804" s="158"/>
      <c r="AQ804" s="158"/>
      <c r="AR804" s="158"/>
      <c r="AS804" s="158"/>
      <c r="AT804" s="158"/>
      <c r="AU804" s="158"/>
      <c r="AV804" s="158"/>
      <c r="AW804" s="158"/>
      <c r="AX804" s="158"/>
      <c r="AY804" s="158"/>
      <c r="AZ804" s="158"/>
      <c r="BA804" s="158"/>
      <c r="BB804" s="158"/>
      <c r="BC804" s="158"/>
      <c r="BD804" s="158"/>
      <c r="BE804" s="158"/>
      <c r="BF804" s="158"/>
      <c r="BG804" s="158"/>
      <c r="BH804" s="158"/>
      <c r="BI804" s="158"/>
      <c r="BJ804" s="158"/>
      <c r="BK804" s="158"/>
      <c r="BL804" s="158"/>
      <c r="BM804" s="158"/>
      <c r="BN804" s="158"/>
      <c r="BO804" s="158"/>
      <c r="BP804" s="158"/>
      <c r="BQ804" s="158"/>
      <c r="BR804" s="158"/>
      <c r="BS804" s="158"/>
      <c r="BT804" s="158"/>
      <c r="BU804" s="158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</row>
    <row r="805" ht="12.75" customHeight="1">
      <c r="A805" s="1"/>
      <c r="B805" s="1"/>
      <c r="C805" s="158"/>
      <c r="D805" s="158"/>
      <c r="E805" s="158"/>
      <c r="F805" s="158"/>
      <c r="G805" s="158"/>
      <c r="H805" s="158"/>
      <c r="I805" s="158"/>
      <c r="J805" s="158"/>
      <c r="K805" s="158"/>
      <c r="L805" s="158"/>
      <c r="M805" s="158"/>
      <c r="N805" s="158"/>
      <c r="O805" s="158"/>
      <c r="P805" s="158"/>
      <c r="Q805" s="158"/>
      <c r="R805" s="158"/>
      <c r="S805" s="158"/>
      <c r="T805" s="158"/>
      <c r="U805" s="158"/>
      <c r="V805" s="158"/>
      <c r="W805" s="158"/>
      <c r="X805" s="158"/>
      <c r="Y805" s="158"/>
      <c r="Z805" s="158"/>
      <c r="AA805" s="158"/>
      <c r="AB805" s="158"/>
      <c r="AC805" s="158"/>
      <c r="AD805" s="158"/>
      <c r="AE805" s="158"/>
      <c r="AF805" s="158"/>
      <c r="AG805" s="158"/>
      <c r="AH805" s="158"/>
      <c r="AI805" s="158"/>
      <c r="AJ805" s="158"/>
      <c r="AK805" s="158"/>
      <c r="AL805" s="158"/>
      <c r="AM805" s="158"/>
      <c r="AN805" s="158"/>
      <c r="AO805" s="158"/>
      <c r="AP805" s="158"/>
      <c r="AQ805" s="158"/>
      <c r="AR805" s="158"/>
      <c r="AS805" s="158"/>
      <c r="AT805" s="158"/>
      <c r="AU805" s="158"/>
      <c r="AV805" s="158"/>
      <c r="AW805" s="158"/>
      <c r="AX805" s="158"/>
      <c r="AY805" s="158"/>
      <c r="AZ805" s="158"/>
      <c r="BA805" s="158"/>
      <c r="BB805" s="158"/>
      <c r="BC805" s="158"/>
      <c r="BD805" s="158"/>
      <c r="BE805" s="158"/>
      <c r="BF805" s="158"/>
      <c r="BG805" s="158"/>
      <c r="BH805" s="158"/>
      <c r="BI805" s="158"/>
      <c r="BJ805" s="158"/>
      <c r="BK805" s="158"/>
      <c r="BL805" s="158"/>
      <c r="BM805" s="158"/>
      <c r="BN805" s="158"/>
      <c r="BO805" s="158"/>
      <c r="BP805" s="158"/>
      <c r="BQ805" s="158"/>
      <c r="BR805" s="158"/>
      <c r="BS805" s="158"/>
      <c r="BT805" s="158"/>
      <c r="BU805" s="158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</row>
    <row r="806" ht="12.75" customHeight="1">
      <c r="A806" s="1"/>
      <c r="B806" s="1"/>
      <c r="C806" s="158"/>
      <c r="D806" s="158"/>
      <c r="E806" s="158"/>
      <c r="F806" s="158"/>
      <c r="G806" s="158"/>
      <c r="H806" s="158"/>
      <c r="I806" s="158"/>
      <c r="J806" s="158"/>
      <c r="K806" s="158"/>
      <c r="L806" s="158"/>
      <c r="M806" s="158"/>
      <c r="N806" s="158"/>
      <c r="O806" s="158"/>
      <c r="P806" s="158"/>
      <c r="Q806" s="158"/>
      <c r="R806" s="158"/>
      <c r="S806" s="158"/>
      <c r="T806" s="158"/>
      <c r="U806" s="158"/>
      <c r="V806" s="158"/>
      <c r="W806" s="158"/>
      <c r="X806" s="158"/>
      <c r="Y806" s="158"/>
      <c r="Z806" s="158"/>
      <c r="AA806" s="158"/>
      <c r="AB806" s="158"/>
      <c r="AC806" s="158"/>
      <c r="AD806" s="158"/>
      <c r="AE806" s="158"/>
      <c r="AF806" s="158"/>
      <c r="AG806" s="158"/>
      <c r="AH806" s="158"/>
      <c r="AI806" s="158"/>
      <c r="AJ806" s="158"/>
      <c r="AK806" s="158"/>
      <c r="AL806" s="158"/>
      <c r="AM806" s="158"/>
      <c r="AN806" s="158"/>
      <c r="AO806" s="158"/>
      <c r="AP806" s="158"/>
      <c r="AQ806" s="158"/>
      <c r="AR806" s="158"/>
      <c r="AS806" s="158"/>
      <c r="AT806" s="158"/>
      <c r="AU806" s="158"/>
      <c r="AV806" s="158"/>
      <c r="AW806" s="158"/>
      <c r="AX806" s="158"/>
      <c r="AY806" s="158"/>
      <c r="AZ806" s="158"/>
      <c r="BA806" s="158"/>
      <c r="BB806" s="158"/>
      <c r="BC806" s="158"/>
      <c r="BD806" s="158"/>
      <c r="BE806" s="158"/>
      <c r="BF806" s="158"/>
      <c r="BG806" s="158"/>
      <c r="BH806" s="158"/>
      <c r="BI806" s="158"/>
      <c r="BJ806" s="158"/>
      <c r="BK806" s="158"/>
      <c r="BL806" s="158"/>
      <c r="BM806" s="158"/>
      <c r="BN806" s="158"/>
      <c r="BO806" s="158"/>
      <c r="BP806" s="158"/>
      <c r="BQ806" s="158"/>
      <c r="BR806" s="158"/>
      <c r="BS806" s="158"/>
      <c r="BT806" s="158"/>
      <c r="BU806" s="158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</row>
    <row r="807" ht="12.75" customHeight="1">
      <c r="A807" s="1"/>
      <c r="B807" s="1"/>
      <c r="C807" s="158"/>
      <c r="D807" s="158"/>
      <c r="E807" s="158"/>
      <c r="F807" s="158"/>
      <c r="G807" s="158"/>
      <c r="H807" s="158"/>
      <c r="I807" s="158"/>
      <c r="J807" s="158"/>
      <c r="K807" s="158"/>
      <c r="L807" s="158"/>
      <c r="M807" s="158"/>
      <c r="N807" s="158"/>
      <c r="O807" s="158"/>
      <c r="P807" s="158"/>
      <c r="Q807" s="158"/>
      <c r="R807" s="158"/>
      <c r="S807" s="158"/>
      <c r="T807" s="158"/>
      <c r="U807" s="158"/>
      <c r="V807" s="158"/>
      <c r="W807" s="158"/>
      <c r="X807" s="158"/>
      <c r="Y807" s="158"/>
      <c r="Z807" s="158"/>
      <c r="AA807" s="158"/>
      <c r="AB807" s="158"/>
      <c r="AC807" s="158"/>
      <c r="AD807" s="158"/>
      <c r="AE807" s="158"/>
      <c r="AF807" s="158"/>
      <c r="AG807" s="158"/>
      <c r="AH807" s="158"/>
      <c r="AI807" s="158"/>
      <c r="AJ807" s="158"/>
      <c r="AK807" s="158"/>
      <c r="AL807" s="158"/>
      <c r="AM807" s="158"/>
      <c r="AN807" s="158"/>
      <c r="AO807" s="158"/>
      <c r="AP807" s="158"/>
      <c r="AQ807" s="158"/>
      <c r="AR807" s="158"/>
      <c r="AS807" s="158"/>
      <c r="AT807" s="158"/>
      <c r="AU807" s="158"/>
      <c r="AV807" s="158"/>
      <c r="AW807" s="158"/>
      <c r="AX807" s="158"/>
      <c r="AY807" s="158"/>
      <c r="AZ807" s="158"/>
      <c r="BA807" s="158"/>
      <c r="BB807" s="158"/>
      <c r="BC807" s="158"/>
      <c r="BD807" s="158"/>
      <c r="BE807" s="158"/>
      <c r="BF807" s="158"/>
      <c r="BG807" s="158"/>
      <c r="BH807" s="158"/>
      <c r="BI807" s="158"/>
      <c r="BJ807" s="158"/>
      <c r="BK807" s="158"/>
      <c r="BL807" s="158"/>
      <c r="BM807" s="158"/>
      <c r="BN807" s="158"/>
      <c r="BO807" s="158"/>
      <c r="BP807" s="158"/>
      <c r="BQ807" s="158"/>
      <c r="BR807" s="158"/>
      <c r="BS807" s="158"/>
      <c r="BT807" s="158"/>
      <c r="BU807" s="158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</row>
    <row r="808" ht="12.75" customHeight="1">
      <c r="A808" s="1"/>
      <c r="B808" s="1"/>
      <c r="C808" s="158"/>
      <c r="D808" s="158"/>
      <c r="E808" s="158"/>
      <c r="F808" s="158"/>
      <c r="G808" s="158"/>
      <c r="H808" s="158"/>
      <c r="I808" s="158"/>
      <c r="J808" s="158"/>
      <c r="K808" s="158"/>
      <c r="L808" s="158"/>
      <c r="M808" s="158"/>
      <c r="N808" s="158"/>
      <c r="O808" s="158"/>
      <c r="P808" s="158"/>
      <c r="Q808" s="158"/>
      <c r="R808" s="158"/>
      <c r="S808" s="158"/>
      <c r="T808" s="158"/>
      <c r="U808" s="158"/>
      <c r="V808" s="158"/>
      <c r="W808" s="158"/>
      <c r="X808" s="158"/>
      <c r="Y808" s="158"/>
      <c r="Z808" s="158"/>
      <c r="AA808" s="158"/>
      <c r="AB808" s="158"/>
      <c r="AC808" s="158"/>
      <c r="AD808" s="158"/>
      <c r="AE808" s="158"/>
      <c r="AF808" s="158"/>
      <c r="AG808" s="158"/>
      <c r="AH808" s="158"/>
      <c r="AI808" s="158"/>
      <c r="AJ808" s="158"/>
      <c r="AK808" s="158"/>
      <c r="AL808" s="158"/>
      <c r="AM808" s="158"/>
      <c r="AN808" s="158"/>
      <c r="AO808" s="158"/>
      <c r="AP808" s="158"/>
      <c r="AQ808" s="158"/>
      <c r="AR808" s="158"/>
      <c r="AS808" s="158"/>
      <c r="AT808" s="158"/>
      <c r="AU808" s="158"/>
      <c r="AV808" s="158"/>
      <c r="AW808" s="158"/>
      <c r="AX808" s="158"/>
      <c r="AY808" s="158"/>
      <c r="AZ808" s="158"/>
      <c r="BA808" s="158"/>
      <c r="BB808" s="158"/>
      <c r="BC808" s="158"/>
      <c r="BD808" s="158"/>
      <c r="BE808" s="158"/>
      <c r="BF808" s="158"/>
      <c r="BG808" s="158"/>
      <c r="BH808" s="158"/>
      <c r="BI808" s="158"/>
      <c r="BJ808" s="158"/>
      <c r="BK808" s="158"/>
      <c r="BL808" s="158"/>
      <c r="BM808" s="158"/>
      <c r="BN808" s="158"/>
      <c r="BO808" s="158"/>
      <c r="BP808" s="158"/>
      <c r="BQ808" s="158"/>
      <c r="BR808" s="158"/>
      <c r="BS808" s="158"/>
      <c r="BT808" s="158"/>
      <c r="BU808" s="158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</row>
    <row r="809" ht="12.75" customHeight="1">
      <c r="A809" s="1"/>
      <c r="B809" s="1"/>
      <c r="C809" s="158"/>
      <c r="D809" s="158"/>
      <c r="E809" s="158"/>
      <c r="F809" s="158"/>
      <c r="G809" s="158"/>
      <c r="H809" s="158"/>
      <c r="I809" s="158"/>
      <c r="J809" s="158"/>
      <c r="K809" s="158"/>
      <c r="L809" s="158"/>
      <c r="M809" s="158"/>
      <c r="N809" s="158"/>
      <c r="O809" s="158"/>
      <c r="P809" s="158"/>
      <c r="Q809" s="158"/>
      <c r="R809" s="158"/>
      <c r="S809" s="158"/>
      <c r="T809" s="158"/>
      <c r="U809" s="158"/>
      <c r="V809" s="158"/>
      <c r="W809" s="158"/>
      <c r="X809" s="158"/>
      <c r="Y809" s="158"/>
      <c r="Z809" s="158"/>
      <c r="AA809" s="158"/>
      <c r="AB809" s="158"/>
      <c r="AC809" s="158"/>
      <c r="AD809" s="158"/>
      <c r="AE809" s="158"/>
      <c r="AF809" s="158"/>
      <c r="AG809" s="158"/>
      <c r="AH809" s="158"/>
      <c r="AI809" s="158"/>
      <c r="AJ809" s="158"/>
      <c r="AK809" s="158"/>
      <c r="AL809" s="158"/>
      <c r="AM809" s="158"/>
      <c r="AN809" s="158"/>
      <c r="AO809" s="158"/>
      <c r="AP809" s="158"/>
      <c r="AQ809" s="158"/>
      <c r="AR809" s="158"/>
      <c r="AS809" s="158"/>
      <c r="AT809" s="158"/>
      <c r="AU809" s="158"/>
      <c r="AV809" s="158"/>
      <c r="AW809" s="158"/>
      <c r="AX809" s="158"/>
      <c r="AY809" s="158"/>
      <c r="AZ809" s="158"/>
      <c r="BA809" s="158"/>
      <c r="BB809" s="158"/>
      <c r="BC809" s="158"/>
      <c r="BD809" s="158"/>
      <c r="BE809" s="158"/>
      <c r="BF809" s="158"/>
      <c r="BG809" s="158"/>
      <c r="BH809" s="158"/>
      <c r="BI809" s="158"/>
      <c r="BJ809" s="158"/>
      <c r="BK809" s="158"/>
      <c r="BL809" s="158"/>
      <c r="BM809" s="158"/>
      <c r="BN809" s="158"/>
      <c r="BO809" s="158"/>
      <c r="BP809" s="158"/>
      <c r="BQ809" s="158"/>
      <c r="BR809" s="158"/>
      <c r="BS809" s="158"/>
      <c r="BT809" s="158"/>
      <c r="BU809" s="158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</row>
    <row r="810" ht="12.75" customHeight="1">
      <c r="A810" s="1"/>
      <c r="B810" s="1"/>
      <c r="C810" s="158"/>
      <c r="D810" s="158"/>
      <c r="E810" s="158"/>
      <c r="F810" s="158"/>
      <c r="G810" s="158"/>
      <c r="H810" s="158"/>
      <c r="I810" s="158"/>
      <c r="J810" s="158"/>
      <c r="K810" s="158"/>
      <c r="L810" s="158"/>
      <c r="M810" s="158"/>
      <c r="N810" s="158"/>
      <c r="O810" s="158"/>
      <c r="P810" s="158"/>
      <c r="Q810" s="158"/>
      <c r="R810" s="158"/>
      <c r="S810" s="158"/>
      <c r="T810" s="158"/>
      <c r="U810" s="158"/>
      <c r="V810" s="158"/>
      <c r="W810" s="158"/>
      <c r="X810" s="158"/>
      <c r="Y810" s="158"/>
      <c r="Z810" s="158"/>
      <c r="AA810" s="158"/>
      <c r="AB810" s="158"/>
      <c r="AC810" s="158"/>
      <c r="AD810" s="158"/>
      <c r="AE810" s="158"/>
      <c r="AF810" s="158"/>
      <c r="AG810" s="158"/>
      <c r="AH810" s="158"/>
      <c r="AI810" s="158"/>
      <c r="AJ810" s="158"/>
      <c r="AK810" s="158"/>
      <c r="AL810" s="158"/>
      <c r="AM810" s="158"/>
      <c r="AN810" s="158"/>
      <c r="AO810" s="158"/>
      <c r="AP810" s="158"/>
      <c r="AQ810" s="158"/>
      <c r="AR810" s="158"/>
      <c r="AS810" s="158"/>
      <c r="AT810" s="158"/>
      <c r="AU810" s="158"/>
      <c r="AV810" s="158"/>
      <c r="AW810" s="158"/>
      <c r="AX810" s="158"/>
      <c r="AY810" s="158"/>
      <c r="AZ810" s="158"/>
      <c r="BA810" s="158"/>
      <c r="BB810" s="158"/>
      <c r="BC810" s="158"/>
      <c r="BD810" s="158"/>
      <c r="BE810" s="158"/>
      <c r="BF810" s="158"/>
      <c r="BG810" s="158"/>
      <c r="BH810" s="158"/>
      <c r="BI810" s="158"/>
      <c r="BJ810" s="158"/>
      <c r="BK810" s="158"/>
      <c r="BL810" s="158"/>
      <c r="BM810" s="158"/>
      <c r="BN810" s="158"/>
      <c r="BO810" s="158"/>
      <c r="BP810" s="158"/>
      <c r="BQ810" s="158"/>
      <c r="BR810" s="158"/>
      <c r="BS810" s="158"/>
      <c r="BT810" s="158"/>
      <c r="BU810" s="158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</row>
    <row r="811" ht="12.75" customHeight="1">
      <c r="A811" s="1"/>
      <c r="B811" s="1"/>
      <c r="C811" s="158"/>
      <c r="D811" s="158"/>
      <c r="E811" s="158"/>
      <c r="F811" s="158"/>
      <c r="G811" s="158"/>
      <c r="H811" s="158"/>
      <c r="I811" s="158"/>
      <c r="J811" s="158"/>
      <c r="K811" s="158"/>
      <c r="L811" s="158"/>
      <c r="M811" s="158"/>
      <c r="N811" s="158"/>
      <c r="O811" s="158"/>
      <c r="P811" s="158"/>
      <c r="Q811" s="158"/>
      <c r="R811" s="158"/>
      <c r="S811" s="158"/>
      <c r="T811" s="158"/>
      <c r="U811" s="158"/>
      <c r="V811" s="158"/>
      <c r="W811" s="158"/>
      <c r="X811" s="158"/>
      <c r="Y811" s="158"/>
      <c r="Z811" s="158"/>
      <c r="AA811" s="158"/>
      <c r="AB811" s="158"/>
      <c r="AC811" s="158"/>
      <c r="AD811" s="158"/>
      <c r="AE811" s="158"/>
      <c r="AF811" s="158"/>
      <c r="AG811" s="158"/>
      <c r="AH811" s="158"/>
      <c r="AI811" s="158"/>
      <c r="AJ811" s="158"/>
      <c r="AK811" s="158"/>
      <c r="AL811" s="158"/>
      <c r="AM811" s="158"/>
      <c r="AN811" s="158"/>
      <c r="AO811" s="158"/>
      <c r="AP811" s="158"/>
      <c r="AQ811" s="158"/>
      <c r="AR811" s="158"/>
      <c r="AS811" s="158"/>
      <c r="AT811" s="158"/>
      <c r="AU811" s="158"/>
      <c r="AV811" s="158"/>
      <c r="AW811" s="158"/>
      <c r="AX811" s="158"/>
      <c r="AY811" s="158"/>
      <c r="AZ811" s="158"/>
      <c r="BA811" s="158"/>
      <c r="BB811" s="158"/>
      <c r="BC811" s="158"/>
      <c r="BD811" s="158"/>
      <c r="BE811" s="158"/>
      <c r="BF811" s="158"/>
      <c r="BG811" s="158"/>
      <c r="BH811" s="158"/>
      <c r="BI811" s="158"/>
      <c r="BJ811" s="158"/>
      <c r="BK811" s="158"/>
      <c r="BL811" s="158"/>
      <c r="BM811" s="158"/>
      <c r="BN811" s="158"/>
      <c r="BO811" s="158"/>
      <c r="BP811" s="158"/>
      <c r="BQ811" s="158"/>
      <c r="BR811" s="158"/>
      <c r="BS811" s="158"/>
      <c r="BT811" s="158"/>
      <c r="BU811" s="158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</row>
    <row r="812" ht="12.75" customHeight="1">
      <c r="A812" s="1"/>
      <c r="B812" s="1"/>
      <c r="C812" s="158"/>
      <c r="D812" s="158"/>
      <c r="E812" s="158"/>
      <c r="F812" s="158"/>
      <c r="G812" s="158"/>
      <c r="H812" s="158"/>
      <c r="I812" s="158"/>
      <c r="J812" s="158"/>
      <c r="K812" s="158"/>
      <c r="L812" s="158"/>
      <c r="M812" s="158"/>
      <c r="N812" s="158"/>
      <c r="O812" s="158"/>
      <c r="P812" s="158"/>
      <c r="Q812" s="158"/>
      <c r="R812" s="158"/>
      <c r="S812" s="158"/>
      <c r="T812" s="158"/>
      <c r="U812" s="158"/>
      <c r="V812" s="158"/>
      <c r="W812" s="158"/>
      <c r="X812" s="158"/>
      <c r="Y812" s="158"/>
      <c r="Z812" s="158"/>
      <c r="AA812" s="158"/>
      <c r="AB812" s="158"/>
      <c r="AC812" s="158"/>
      <c r="AD812" s="158"/>
      <c r="AE812" s="158"/>
      <c r="AF812" s="158"/>
      <c r="AG812" s="158"/>
      <c r="AH812" s="158"/>
      <c r="AI812" s="158"/>
      <c r="AJ812" s="158"/>
      <c r="AK812" s="158"/>
      <c r="AL812" s="158"/>
      <c r="AM812" s="158"/>
      <c r="AN812" s="158"/>
      <c r="AO812" s="158"/>
      <c r="AP812" s="158"/>
      <c r="AQ812" s="158"/>
      <c r="AR812" s="158"/>
      <c r="AS812" s="158"/>
      <c r="AT812" s="158"/>
      <c r="AU812" s="158"/>
      <c r="AV812" s="158"/>
      <c r="AW812" s="158"/>
      <c r="AX812" s="158"/>
      <c r="AY812" s="158"/>
      <c r="AZ812" s="158"/>
      <c r="BA812" s="158"/>
      <c r="BB812" s="158"/>
      <c r="BC812" s="158"/>
      <c r="BD812" s="158"/>
      <c r="BE812" s="158"/>
      <c r="BF812" s="158"/>
      <c r="BG812" s="158"/>
      <c r="BH812" s="158"/>
      <c r="BI812" s="158"/>
      <c r="BJ812" s="158"/>
      <c r="BK812" s="158"/>
      <c r="BL812" s="158"/>
      <c r="BM812" s="158"/>
      <c r="BN812" s="158"/>
      <c r="BO812" s="158"/>
      <c r="BP812" s="158"/>
      <c r="BQ812" s="158"/>
      <c r="BR812" s="158"/>
      <c r="BS812" s="158"/>
      <c r="BT812" s="158"/>
      <c r="BU812" s="158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</row>
    <row r="813" ht="12.75" customHeight="1">
      <c r="A813" s="1"/>
      <c r="B813" s="1"/>
      <c r="C813" s="158"/>
      <c r="D813" s="158"/>
      <c r="E813" s="158"/>
      <c r="F813" s="158"/>
      <c r="G813" s="158"/>
      <c r="H813" s="158"/>
      <c r="I813" s="158"/>
      <c r="J813" s="158"/>
      <c r="K813" s="158"/>
      <c r="L813" s="158"/>
      <c r="M813" s="158"/>
      <c r="N813" s="158"/>
      <c r="O813" s="158"/>
      <c r="P813" s="158"/>
      <c r="Q813" s="158"/>
      <c r="R813" s="158"/>
      <c r="S813" s="158"/>
      <c r="T813" s="158"/>
      <c r="U813" s="158"/>
      <c r="V813" s="158"/>
      <c r="W813" s="158"/>
      <c r="X813" s="158"/>
      <c r="Y813" s="158"/>
      <c r="Z813" s="158"/>
      <c r="AA813" s="158"/>
      <c r="AB813" s="158"/>
      <c r="AC813" s="158"/>
      <c r="AD813" s="158"/>
      <c r="AE813" s="158"/>
      <c r="AF813" s="158"/>
      <c r="AG813" s="158"/>
      <c r="AH813" s="158"/>
      <c r="AI813" s="158"/>
      <c r="AJ813" s="158"/>
      <c r="AK813" s="158"/>
      <c r="AL813" s="158"/>
      <c r="AM813" s="158"/>
      <c r="AN813" s="158"/>
      <c r="AO813" s="158"/>
      <c r="AP813" s="158"/>
      <c r="AQ813" s="158"/>
      <c r="AR813" s="158"/>
      <c r="AS813" s="158"/>
      <c r="AT813" s="158"/>
      <c r="AU813" s="158"/>
      <c r="AV813" s="158"/>
      <c r="AW813" s="158"/>
      <c r="AX813" s="158"/>
      <c r="AY813" s="158"/>
      <c r="AZ813" s="158"/>
      <c r="BA813" s="158"/>
      <c r="BB813" s="158"/>
      <c r="BC813" s="158"/>
      <c r="BD813" s="158"/>
      <c r="BE813" s="158"/>
      <c r="BF813" s="158"/>
      <c r="BG813" s="158"/>
      <c r="BH813" s="158"/>
      <c r="BI813" s="158"/>
      <c r="BJ813" s="158"/>
      <c r="BK813" s="158"/>
      <c r="BL813" s="158"/>
      <c r="BM813" s="158"/>
      <c r="BN813" s="158"/>
      <c r="BO813" s="158"/>
      <c r="BP813" s="158"/>
      <c r="BQ813" s="158"/>
      <c r="BR813" s="158"/>
      <c r="BS813" s="158"/>
      <c r="BT813" s="158"/>
      <c r="BU813" s="158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</row>
    <row r="814" ht="12.75" customHeight="1">
      <c r="A814" s="1"/>
      <c r="B814" s="1"/>
      <c r="C814" s="158"/>
      <c r="D814" s="158"/>
      <c r="E814" s="158"/>
      <c r="F814" s="158"/>
      <c r="G814" s="158"/>
      <c r="H814" s="158"/>
      <c r="I814" s="158"/>
      <c r="J814" s="158"/>
      <c r="K814" s="158"/>
      <c r="L814" s="158"/>
      <c r="M814" s="158"/>
      <c r="N814" s="158"/>
      <c r="O814" s="158"/>
      <c r="P814" s="158"/>
      <c r="Q814" s="158"/>
      <c r="R814" s="158"/>
      <c r="S814" s="158"/>
      <c r="T814" s="158"/>
      <c r="U814" s="158"/>
      <c r="V814" s="158"/>
      <c r="W814" s="158"/>
      <c r="X814" s="158"/>
      <c r="Y814" s="158"/>
      <c r="Z814" s="158"/>
      <c r="AA814" s="158"/>
      <c r="AB814" s="158"/>
      <c r="AC814" s="158"/>
      <c r="AD814" s="158"/>
      <c r="AE814" s="158"/>
      <c r="AF814" s="158"/>
      <c r="AG814" s="158"/>
      <c r="AH814" s="158"/>
      <c r="AI814" s="158"/>
      <c r="AJ814" s="158"/>
      <c r="AK814" s="158"/>
      <c r="AL814" s="158"/>
      <c r="AM814" s="158"/>
      <c r="AN814" s="158"/>
      <c r="AO814" s="158"/>
      <c r="AP814" s="158"/>
      <c r="AQ814" s="158"/>
      <c r="AR814" s="158"/>
      <c r="AS814" s="158"/>
      <c r="AT814" s="158"/>
      <c r="AU814" s="158"/>
      <c r="AV814" s="158"/>
      <c r="AW814" s="158"/>
      <c r="AX814" s="158"/>
      <c r="AY814" s="158"/>
      <c r="AZ814" s="158"/>
      <c r="BA814" s="158"/>
      <c r="BB814" s="158"/>
      <c r="BC814" s="158"/>
      <c r="BD814" s="158"/>
      <c r="BE814" s="158"/>
      <c r="BF814" s="158"/>
      <c r="BG814" s="158"/>
      <c r="BH814" s="158"/>
      <c r="BI814" s="158"/>
      <c r="BJ814" s="158"/>
      <c r="BK814" s="158"/>
      <c r="BL814" s="158"/>
      <c r="BM814" s="158"/>
      <c r="BN814" s="158"/>
      <c r="BO814" s="158"/>
      <c r="BP814" s="158"/>
      <c r="BQ814" s="158"/>
      <c r="BR814" s="158"/>
      <c r="BS814" s="158"/>
      <c r="BT814" s="158"/>
      <c r="BU814" s="158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</row>
    <row r="815" ht="12.75" customHeight="1">
      <c r="A815" s="1"/>
      <c r="B815" s="1"/>
      <c r="C815" s="158"/>
      <c r="D815" s="158"/>
      <c r="E815" s="158"/>
      <c r="F815" s="158"/>
      <c r="G815" s="158"/>
      <c r="H815" s="158"/>
      <c r="I815" s="158"/>
      <c r="J815" s="158"/>
      <c r="K815" s="158"/>
      <c r="L815" s="158"/>
      <c r="M815" s="158"/>
      <c r="N815" s="158"/>
      <c r="O815" s="158"/>
      <c r="P815" s="158"/>
      <c r="Q815" s="158"/>
      <c r="R815" s="158"/>
      <c r="S815" s="158"/>
      <c r="T815" s="158"/>
      <c r="U815" s="158"/>
      <c r="V815" s="158"/>
      <c r="W815" s="158"/>
      <c r="X815" s="158"/>
      <c r="Y815" s="158"/>
      <c r="Z815" s="158"/>
      <c r="AA815" s="158"/>
      <c r="AB815" s="158"/>
      <c r="AC815" s="158"/>
      <c r="AD815" s="158"/>
      <c r="AE815" s="158"/>
      <c r="AF815" s="158"/>
      <c r="AG815" s="158"/>
      <c r="AH815" s="158"/>
      <c r="AI815" s="158"/>
      <c r="AJ815" s="158"/>
      <c r="AK815" s="158"/>
      <c r="AL815" s="158"/>
      <c r="AM815" s="158"/>
      <c r="AN815" s="158"/>
      <c r="AO815" s="158"/>
      <c r="AP815" s="158"/>
      <c r="AQ815" s="158"/>
      <c r="AR815" s="158"/>
      <c r="AS815" s="158"/>
      <c r="AT815" s="158"/>
      <c r="AU815" s="158"/>
      <c r="AV815" s="158"/>
      <c r="AW815" s="158"/>
      <c r="AX815" s="158"/>
      <c r="AY815" s="158"/>
      <c r="AZ815" s="158"/>
      <c r="BA815" s="158"/>
      <c r="BB815" s="158"/>
      <c r="BC815" s="158"/>
      <c r="BD815" s="158"/>
      <c r="BE815" s="158"/>
      <c r="BF815" s="158"/>
      <c r="BG815" s="158"/>
      <c r="BH815" s="158"/>
      <c r="BI815" s="158"/>
      <c r="BJ815" s="158"/>
      <c r="BK815" s="158"/>
      <c r="BL815" s="158"/>
      <c r="BM815" s="158"/>
      <c r="BN815" s="158"/>
      <c r="BO815" s="158"/>
      <c r="BP815" s="158"/>
      <c r="BQ815" s="158"/>
      <c r="BR815" s="158"/>
      <c r="BS815" s="158"/>
      <c r="BT815" s="158"/>
      <c r="BU815" s="158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</row>
    <row r="816" ht="12.75" customHeight="1">
      <c r="A816" s="1"/>
      <c r="B816" s="1"/>
      <c r="C816" s="158"/>
      <c r="D816" s="158"/>
      <c r="E816" s="158"/>
      <c r="F816" s="158"/>
      <c r="G816" s="158"/>
      <c r="H816" s="158"/>
      <c r="I816" s="158"/>
      <c r="J816" s="158"/>
      <c r="K816" s="158"/>
      <c r="L816" s="158"/>
      <c r="M816" s="158"/>
      <c r="N816" s="158"/>
      <c r="O816" s="158"/>
      <c r="P816" s="158"/>
      <c r="Q816" s="158"/>
      <c r="R816" s="158"/>
      <c r="S816" s="158"/>
      <c r="T816" s="158"/>
      <c r="U816" s="158"/>
      <c r="V816" s="158"/>
      <c r="W816" s="158"/>
      <c r="X816" s="158"/>
      <c r="Y816" s="158"/>
      <c r="Z816" s="158"/>
      <c r="AA816" s="158"/>
      <c r="AB816" s="158"/>
      <c r="AC816" s="158"/>
      <c r="AD816" s="158"/>
      <c r="AE816" s="158"/>
      <c r="AF816" s="158"/>
      <c r="AG816" s="158"/>
      <c r="AH816" s="158"/>
      <c r="AI816" s="158"/>
      <c r="AJ816" s="158"/>
      <c r="AK816" s="158"/>
      <c r="AL816" s="158"/>
      <c r="AM816" s="158"/>
      <c r="AN816" s="158"/>
      <c r="AO816" s="158"/>
      <c r="AP816" s="158"/>
      <c r="AQ816" s="158"/>
      <c r="AR816" s="158"/>
      <c r="AS816" s="158"/>
      <c r="AT816" s="158"/>
      <c r="AU816" s="158"/>
      <c r="AV816" s="158"/>
      <c r="AW816" s="158"/>
      <c r="AX816" s="158"/>
      <c r="AY816" s="158"/>
      <c r="AZ816" s="158"/>
      <c r="BA816" s="158"/>
      <c r="BB816" s="158"/>
      <c r="BC816" s="158"/>
      <c r="BD816" s="158"/>
      <c r="BE816" s="158"/>
      <c r="BF816" s="158"/>
      <c r="BG816" s="158"/>
      <c r="BH816" s="158"/>
      <c r="BI816" s="158"/>
      <c r="BJ816" s="158"/>
      <c r="BK816" s="158"/>
      <c r="BL816" s="158"/>
      <c r="BM816" s="158"/>
      <c r="BN816" s="158"/>
      <c r="BO816" s="158"/>
      <c r="BP816" s="158"/>
      <c r="BQ816" s="158"/>
      <c r="BR816" s="158"/>
      <c r="BS816" s="158"/>
      <c r="BT816" s="158"/>
      <c r="BU816" s="158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</row>
    <row r="817" ht="12.75" customHeight="1">
      <c r="A817" s="1"/>
      <c r="B817" s="1"/>
      <c r="C817" s="158"/>
      <c r="D817" s="158"/>
      <c r="E817" s="158"/>
      <c r="F817" s="158"/>
      <c r="G817" s="158"/>
      <c r="H817" s="158"/>
      <c r="I817" s="158"/>
      <c r="J817" s="158"/>
      <c r="K817" s="158"/>
      <c r="L817" s="158"/>
      <c r="M817" s="158"/>
      <c r="N817" s="158"/>
      <c r="O817" s="158"/>
      <c r="P817" s="158"/>
      <c r="Q817" s="158"/>
      <c r="R817" s="158"/>
      <c r="S817" s="158"/>
      <c r="T817" s="158"/>
      <c r="U817" s="158"/>
      <c r="V817" s="158"/>
      <c r="W817" s="158"/>
      <c r="X817" s="158"/>
      <c r="Y817" s="158"/>
      <c r="Z817" s="158"/>
      <c r="AA817" s="158"/>
      <c r="AB817" s="158"/>
      <c r="AC817" s="158"/>
      <c r="AD817" s="158"/>
      <c r="AE817" s="158"/>
      <c r="AF817" s="158"/>
      <c r="AG817" s="158"/>
      <c r="AH817" s="158"/>
      <c r="AI817" s="158"/>
      <c r="AJ817" s="158"/>
      <c r="AK817" s="158"/>
      <c r="AL817" s="158"/>
      <c r="AM817" s="158"/>
      <c r="AN817" s="158"/>
      <c r="AO817" s="158"/>
      <c r="AP817" s="158"/>
      <c r="AQ817" s="158"/>
      <c r="AR817" s="158"/>
      <c r="AS817" s="158"/>
      <c r="AT817" s="158"/>
      <c r="AU817" s="158"/>
      <c r="AV817" s="158"/>
      <c r="AW817" s="158"/>
      <c r="AX817" s="158"/>
      <c r="AY817" s="158"/>
      <c r="AZ817" s="158"/>
      <c r="BA817" s="158"/>
      <c r="BB817" s="158"/>
      <c r="BC817" s="158"/>
      <c r="BD817" s="158"/>
      <c r="BE817" s="158"/>
      <c r="BF817" s="158"/>
      <c r="BG817" s="158"/>
      <c r="BH817" s="158"/>
      <c r="BI817" s="158"/>
      <c r="BJ817" s="158"/>
      <c r="BK817" s="158"/>
      <c r="BL817" s="158"/>
      <c r="BM817" s="158"/>
      <c r="BN817" s="158"/>
      <c r="BO817" s="158"/>
      <c r="BP817" s="158"/>
      <c r="BQ817" s="158"/>
      <c r="BR817" s="158"/>
      <c r="BS817" s="158"/>
      <c r="BT817" s="158"/>
      <c r="BU817" s="158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</row>
    <row r="818" ht="12.75" customHeight="1">
      <c r="A818" s="1"/>
      <c r="B818" s="1"/>
      <c r="C818" s="158"/>
      <c r="D818" s="158"/>
      <c r="E818" s="158"/>
      <c r="F818" s="158"/>
      <c r="G818" s="158"/>
      <c r="H818" s="158"/>
      <c r="I818" s="158"/>
      <c r="J818" s="158"/>
      <c r="K818" s="158"/>
      <c r="L818" s="158"/>
      <c r="M818" s="158"/>
      <c r="N818" s="158"/>
      <c r="O818" s="158"/>
      <c r="P818" s="158"/>
      <c r="Q818" s="158"/>
      <c r="R818" s="158"/>
      <c r="S818" s="158"/>
      <c r="T818" s="158"/>
      <c r="U818" s="158"/>
      <c r="V818" s="158"/>
      <c r="W818" s="158"/>
      <c r="X818" s="158"/>
      <c r="Y818" s="158"/>
      <c r="Z818" s="158"/>
      <c r="AA818" s="158"/>
      <c r="AB818" s="158"/>
      <c r="AC818" s="158"/>
      <c r="AD818" s="158"/>
      <c r="AE818" s="158"/>
      <c r="AF818" s="158"/>
      <c r="AG818" s="158"/>
      <c r="AH818" s="158"/>
      <c r="AI818" s="158"/>
      <c r="AJ818" s="158"/>
      <c r="AK818" s="158"/>
      <c r="AL818" s="158"/>
      <c r="AM818" s="158"/>
      <c r="AN818" s="158"/>
      <c r="AO818" s="158"/>
      <c r="AP818" s="158"/>
      <c r="AQ818" s="158"/>
      <c r="AR818" s="158"/>
      <c r="AS818" s="158"/>
      <c r="AT818" s="158"/>
      <c r="AU818" s="158"/>
      <c r="AV818" s="158"/>
      <c r="AW818" s="158"/>
      <c r="AX818" s="158"/>
      <c r="AY818" s="158"/>
      <c r="AZ818" s="158"/>
      <c r="BA818" s="158"/>
      <c r="BB818" s="158"/>
      <c r="BC818" s="158"/>
      <c r="BD818" s="158"/>
      <c r="BE818" s="158"/>
      <c r="BF818" s="158"/>
      <c r="BG818" s="158"/>
      <c r="BH818" s="158"/>
      <c r="BI818" s="158"/>
      <c r="BJ818" s="158"/>
      <c r="BK818" s="158"/>
      <c r="BL818" s="158"/>
      <c r="BM818" s="158"/>
      <c r="BN818" s="158"/>
      <c r="BO818" s="158"/>
      <c r="BP818" s="158"/>
      <c r="BQ818" s="158"/>
      <c r="BR818" s="158"/>
      <c r="BS818" s="158"/>
      <c r="BT818" s="158"/>
      <c r="BU818" s="158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</row>
    <row r="819" ht="12.75" customHeight="1">
      <c r="A819" s="1"/>
      <c r="B819" s="1"/>
      <c r="C819" s="158"/>
      <c r="D819" s="158"/>
      <c r="E819" s="158"/>
      <c r="F819" s="158"/>
      <c r="G819" s="158"/>
      <c r="H819" s="158"/>
      <c r="I819" s="158"/>
      <c r="J819" s="158"/>
      <c r="K819" s="158"/>
      <c r="L819" s="158"/>
      <c r="M819" s="158"/>
      <c r="N819" s="158"/>
      <c r="O819" s="158"/>
      <c r="P819" s="158"/>
      <c r="Q819" s="158"/>
      <c r="R819" s="158"/>
      <c r="S819" s="158"/>
      <c r="T819" s="158"/>
      <c r="U819" s="158"/>
      <c r="V819" s="158"/>
      <c r="W819" s="158"/>
      <c r="X819" s="158"/>
      <c r="Y819" s="158"/>
      <c r="Z819" s="158"/>
      <c r="AA819" s="158"/>
      <c r="AB819" s="158"/>
      <c r="AC819" s="158"/>
      <c r="AD819" s="158"/>
      <c r="AE819" s="158"/>
      <c r="AF819" s="158"/>
      <c r="AG819" s="158"/>
      <c r="AH819" s="158"/>
      <c r="AI819" s="158"/>
      <c r="AJ819" s="158"/>
      <c r="AK819" s="158"/>
      <c r="AL819" s="158"/>
      <c r="AM819" s="158"/>
      <c r="AN819" s="158"/>
      <c r="AO819" s="158"/>
      <c r="AP819" s="158"/>
      <c r="AQ819" s="158"/>
      <c r="AR819" s="158"/>
      <c r="AS819" s="158"/>
      <c r="AT819" s="158"/>
      <c r="AU819" s="158"/>
      <c r="AV819" s="158"/>
      <c r="AW819" s="158"/>
      <c r="AX819" s="158"/>
      <c r="AY819" s="158"/>
      <c r="AZ819" s="158"/>
      <c r="BA819" s="158"/>
      <c r="BB819" s="158"/>
      <c r="BC819" s="158"/>
      <c r="BD819" s="158"/>
      <c r="BE819" s="158"/>
      <c r="BF819" s="158"/>
      <c r="BG819" s="158"/>
      <c r="BH819" s="158"/>
      <c r="BI819" s="158"/>
      <c r="BJ819" s="158"/>
      <c r="BK819" s="158"/>
      <c r="BL819" s="158"/>
      <c r="BM819" s="158"/>
      <c r="BN819" s="158"/>
      <c r="BO819" s="158"/>
      <c r="BP819" s="158"/>
      <c r="BQ819" s="158"/>
      <c r="BR819" s="158"/>
      <c r="BS819" s="158"/>
      <c r="BT819" s="158"/>
      <c r="BU819" s="158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</row>
    <row r="820" ht="12.75" customHeight="1">
      <c r="A820" s="1"/>
      <c r="B820" s="1"/>
      <c r="C820" s="158"/>
      <c r="D820" s="158"/>
      <c r="E820" s="158"/>
      <c r="F820" s="158"/>
      <c r="G820" s="158"/>
      <c r="H820" s="158"/>
      <c r="I820" s="158"/>
      <c r="J820" s="158"/>
      <c r="K820" s="158"/>
      <c r="L820" s="158"/>
      <c r="M820" s="158"/>
      <c r="N820" s="158"/>
      <c r="O820" s="158"/>
      <c r="P820" s="158"/>
      <c r="Q820" s="158"/>
      <c r="R820" s="158"/>
      <c r="S820" s="158"/>
      <c r="T820" s="158"/>
      <c r="U820" s="158"/>
      <c r="V820" s="158"/>
      <c r="W820" s="158"/>
      <c r="X820" s="158"/>
      <c r="Y820" s="158"/>
      <c r="Z820" s="158"/>
      <c r="AA820" s="158"/>
      <c r="AB820" s="158"/>
      <c r="AC820" s="158"/>
      <c r="AD820" s="158"/>
      <c r="AE820" s="158"/>
      <c r="AF820" s="158"/>
      <c r="AG820" s="158"/>
      <c r="AH820" s="158"/>
      <c r="AI820" s="158"/>
      <c r="AJ820" s="158"/>
      <c r="AK820" s="158"/>
      <c r="AL820" s="158"/>
      <c r="AM820" s="158"/>
      <c r="AN820" s="158"/>
      <c r="AO820" s="158"/>
      <c r="AP820" s="158"/>
      <c r="AQ820" s="158"/>
      <c r="AR820" s="158"/>
      <c r="AS820" s="158"/>
      <c r="AT820" s="158"/>
      <c r="AU820" s="158"/>
      <c r="AV820" s="158"/>
      <c r="AW820" s="158"/>
      <c r="AX820" s="158"/>
      <c r="AY820" s="158"/>
      <c r="AZ820" s="158"/>
      <c r="BA820" s="158"/>
      <c r="BB820" s="158"/>
      <c r="BC820" s="158"/>
      <c r="BD820" s="158"/>
      <c r="BE820" s="158"/>
      <c r="BF820" s="158"/>
      <c r="BG820" s="158"/>
      <c r="BH820" s="158"/>
      <c r="BI820" s="158"/>
      <c r="BJ820" s="158"/>
      <c r="BK820" s="158"/>
      <c r="BL820" s="158"/>
      <c r="BM820" s="158"/>
      <c r="BN820" s="158"/>
      <c r="BO820" s="158"/>
      <c r="BP820" s="158"/>
      <c r="BQ820" s="158"/>
      <c r="BR820" s="158"/>
      <c r="BS820" s="158"/>
      <c r="BT820" s="158"/>
      <c r="BU820" s="158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</row>
    <row r="821" ht="12.75" customHeight="1">
      <c r="A821" s="1"/>
      <c r="B821" s="1"/>
      <c r="C821" s="158"/>
      <c r="D821" s="158"/>
      <c r="E821" s="158"/>
      <c r="F821" s="158"/>
      <c r="G821" s="158"/>
      <c r="H821" s="158"/>
      <c r="I821" s="158"/>
      <c r="J821" s="158"/>
      <c r="K821" s="158"/>
      <c r="L821" s="158"/>
      <c r="M821" s="158"/>
      <c r="N821" s="158"/>
      <c r="O821" s="158"/>
      <c r="P821" s="158"/>
      <c r="Q821" s="158"/>
      <c r="R821" s="158"/>
      <c r="S821" s="158"/>
      <c r="T821" s="158"/>
      <c r="U821" s="158"/>
      <c r="V821" s="158"/>
      <c r="W821" s="158"/>
      <c r="X821" s="158"/>
      <c r="Y821" s="158"/>
      <c r="Z821" s="158"/>
      <c r="AA821" s="158"/>
      <c r="AB821" s="158"/>
      <c r="AC821" s="158"/>
      <c r="AD821" s="158"/>
      <c r="AE821" s="158"/>
      <c r="AF821" s="158"/>
      <c r="AG821" s="158"/>
      <c r="AH821" s="158"/>
      <c r="AI821" s="158"/>
      <c r="AJ821" s="158"/>
      <c r="AK821" s="158"/>
      <c r="AL821" s="158"/>
      <c r="AM821" s="158"/>
      <c r="AN821" s="158"/>
      <c r="AO821" s="158"/>
      <c r="AP821" s="158"/>
      <c r="AQ821" s="158"/>
      <c r="AR821" s="158"/>
      <c r="AS821" s="158"/>
      <c r="AT821" s="158"/>
      <c r="AU821" s="158"/>
      <c r="AV821" s="158"/>
      <c r="AW821" s="158"/>
      <c r="AX821" s="158"/>
      <c r="AY821" s="158"/>
      <c r="AZ821" s="158"/>
      <c r="BA821" s="158"/>
      <c r="BB821" s="158"/>
      <c r="BC821" s="158"/>
      <c r="BD821" s="158"/>
      <c r="BE821" s="158"/>
      <c r="BF821" s="158"/>
      <c r="BG821" s="158"/>
      <c r="BH821" s="158"/>
      <c r="BI821" s="158"/>
      <c r="BJ821" s="158"/>
      <c r="BK821" s="158"/>
      <c r="BL821" s="158"/>
      <c r="BM821" s="158"/>
      <c r="BN821" s="158"/>
      <c r="BO821" s="158"/>
      <c r="BP821" s="158"/>
      <c r="BQ821" s="158"/>
      <c r="BR821" s="158"/>
      <c r="BS821" s="158"/>
      <c r="BT821" s="158"/>
      <c r="BU821" s="158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</row>
    <row r="822" ht="12.75" customHeight="1">
      <c r="A822" s="1"/>
      <c r="B822" s="1"/>
      <c r="C822" s="158"/>
      <c r="D822" s="158"/>
      <c r="E822" s="158"/>
      <c r="F822" s="158"/>
      <c r="G822" s="158"/>
      <c r="H822" s="158"/>
      <c r="I822" s="158"/>
      <c r="J822" s="158"/>
      <c r="K822" s="158"/>
      <c r="L822" s="158"/>
      <c r="M822" s="158"/>
      <c r="N822" s="158"/>
      <c r="O822" s="158"/>
      <c r="P822" s="158"/>
      <c r="Q822" s="158"/>
      <c r="R822" s="158"/>
      <c r="S822" s="158"/>
      <c r="T822" s="158"/>
      <c r="U822" s="158"/>
      <c r="V822" s="158"/>
      <c r="W822" s="158"/>
      <c r="X822" s="158"/>
      <c r="Y822" s="158"/>
      <c r="Z822" s="158"/>
      <c r="AA822" s="158"/>
      <c r="AB822" s="158"/>
      <c r="AC822" s="158"/>
      <c r="AD822" s="158"/>
      <c r="AE822" s="158"/>
      <c r="AF822" s="158"/>
      <c r="AG822" s="158"/>
      <c r="AH822" s="158"/>
      <c r="AI822" s="158"/>
      <c r="AJ822" s="158"/>
      <c r="AK822" s="158"/>
      <c r="AL822" s="158"/>
      <c r="AM822" s="158"/>
      <c r="AN822" s="158"/>
      <c r="AO822" s="158"/>
      <c r="AP822" s="158"/>
      <c r="AQ822" s="158"/>
      <c r="AR822" s="158"/>
      <c r="AS822" s="158"/>
      <c r="AT822" s="158"/>
      <c r="AU822" s="158"/>
      <c r="AV822" s="158"/>
      <c r="AW822" s="158"/>
      <c r="AX822" s="158"/>
      <c r="AY822" s="158"/>
      <c r="AZ822" s="158"/>
      <c r="BA822" s="158"/>
      <c r="BB822" s="158"/>
      <c r="BC822" s="158"/>
      <c r="BD822" s="158"/>
      <c r="BE822" s="158"/>
      <c r="BF822" s="158"/>
      <c r="BG822" s="158"/>
      <c r="BH822" s="158"/>
      <c r="BI822" s="158"/>
      <c r="BJ822" s="158"/>
      <c r="BK822" s="158"/>
      <c r="BL822" s="158"/>
      <c r="BM822" s="158"/>
      <c r="BN822" s="158"/>
      <c r="BO822" s="158"/>
      <c r="BP822" s="158"/>
      <c r="BQ822" s="158"/>
      <c r="BR822" s="158"/>
      <c r="BS822" s="158"/>
      <c r="BT822" s="158"/>
      <c r="BU822" s="158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</row>
    <row r="823" ht="12.75" customHeight="1">
      <c r="A823" s="1"/>
      <c r="B823" s="1"/>
      <c r="C823" s="158"/>
      <c r="D823" s="158"/>
      <c r="E823" s="158"/>
      <c r="F823" s="158"/>
      <c r="G823" s="158"/>
      <c r="H823" s="158"/>
      <c r="I823" s="158"/>
      <c r="J823" s="158"/>
      <c r="K823" s="158"/>
      <c r="L823" s="158"/>
      <c r="M823" s="158"/>
      <c r="N823" s="158"/>
      <c r="O823" s="158"/>
      <c r="P823" s="158"/>
      <c r="Q823" s="158"/>
      <c r="R823" s="158"/>
      <c r="S823" s="158"/>
      <c r="T823" s="158"/>
      <c r="U823" s="158"/>
      <c r="V823" s="158"/>
      <c r="W823" s="158"/>
      <c r="X823" s="158"/>
      <c r="Y823" s="158"/>
      <c r="Z823" s="158"/>
      <c r="AA823" s="158"/>
      <c r="AB823" s="158"/>
      <c r="AC823" s="158"/>
      <c r="AD823" s="158"/>
      <c r="AE823" s="158"/>
      <c r="AF823" s="158"/>
      <c r="AG823" s="158"/>
      <c r="AH823" s="158"/>
      <c r="AI823" s="158"/>
      <c r="AJ823" s="158"/>
      <c r="AK823" s="158"/>
      <c r="AL823" s="158"/>
      <c r="AM823" s="158"/>
      <c r="AN823" s="158"/>
      <c r="AO823" s="158"/>
      <c r="AP823" s="158"/>
      <c r="AQ823" s="158"/>
      <c r="AR823" s="158"/>
      <c r="AS823" s="158"/>
      <c r="AT823" s="158"/>
      <c r="AU823" s="158"/>
      <c r="AV823" s="158"/>
      <c r="AW823" s="158"/>
      <c r="AX823" s="158"/>
      <c r="AY823" s="158"/>
      <c r="AZ823" s="158"/>
      <c r="BA823" s="158"/>
      <c r="BB823" s="158"/>
      <c r="BC823" s="158"/>
      <c r="BD823" s="158"/>
      <c r="BE823" s="158"/>
      <c r="BF823" s="158"/>
      <c r="BG823" s="158"/>
      <c r="BH823" s="158"/>
      <c r="BI823" s="158"/>
      <c r="BJ823" s="158"/>
      <c r="BK823" s="158"/>
      <c r="BL823" s="158"/>
      <c r="BM823" s="158"/>
      <c r="BN823" s="158"/>
      <c r="BO823" s="158"/>
      <c r="BP823" s="158"/>
      <c r="BQ823" s="158"/>
      <c r="BR823" s="158"/>
      <c r="BS823" s="158"/>
      <c r="BT823" s="158"/>
      <c r="BU823" s="158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</row>
    <row r="824" ht="12.75" customHeight="1">
      <c r="A824" s="1"/>
      <c r="B824" s="1"/>
      <c r="C824" s="158"/>
      <c r="D824" s="158"/>
      <c r="E824" s="158"/>
      <c r="F824" s="158"/>
      <c r="G824" s="158"/>
      <c r="H824" s="158"/>
      <c r="I824" s="158"/>
      <c r="J824" s="158"/>
      <c r="K824" s="158"/>
      <c r="L824" s="158"/>
      <c r="M824" s="158"/>
      <c r="N824" s="158"/>
      <c r="O824" s="158"/>
      <c r="P824" s="158"/>
      <c r="Q824" s="158"/>
      <c r="R824" s="158"/>
      <c r="S824" s="158"/>
      <c r="T824" s="158"/>
      <c r="U824" s="158"/>
      <c r="V824" s="158"/>
      <c r="W824" s="158"/>
      <c r="X824" s="158"/>
      <c r="Y824" s="158"/>
      <c r="Z824" s="158"/>
      <c r="AA824" s="158"/>
      <c r="AB824" s="158"/>
      <c r="AC824" s="158"/>
      <c r="AD824" s="158"/>
      <c r="AE824" s="158"/>
      <c r="AF824" s="158"/>
      <c r="AG824" s="158"/>
      <c r="AH824" s="158"/>
      <c r="AI824" s="158"/>
      <c r="AJ824" s="158"/>
      <c r="AK824" s="158"/>
      <c r="AL824" s="158"/>
      <c r="AM824" s="158"/>
      <c r="AN824" s="158"/>
      <c r="AO824" s="158"/>
      <c r="AP824" s="158"/>
      <c r="AQ824" s="158"/>
      <c r="AR824" s="158"/>
      <c r="AS824" s="158"/>
      <c r="AT824" s="158"/>
      <c r="AU824" s="158"/>
      <c r="AV824" s="158"/>
      <c r="AW824" s="158"/>
      <c r="AX824" s="158"/>
      <c r="AY824" s="158"/>
      <c r="AZ824" s="158"/>
      <c r="BA824" s="158"/>
      <c r="BB824" s="158"/>
      <c r="BC824" s="158"/>
      <c r="BD824" s="158"/>
      <c r="BE824" s="158"/>
      <c r="BF824" s="158"/>
      <c r="BG824" s="158"/>
      <c r="BH824" s="158"/>
      <c r="BI824" s="158"/>
      <c r="BJ824" s="158"/>
      <c r="BK824" s="158"/>
      <c r="BL824" s="158"/>
      <c r="BM824" s="158"/>
      <c r="BN824" s="158"/>
      <c r="BO824" s="158"/>
      <c r="BP824" s="158"/>
      <c r="BQ824" s="158"/>
      <c r="BR824" s="158"/>
      <c r="BS824" s="158"/>
      <c r="BT824" s="158"/>
      <c r="BU824" s="158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</row>
    <row r="825" ht="12.75" customHeight="1">
      <c r="A825" s="1"/>
      <c r="B825" s="1"/>
      <c r="C825" s="158"/>
      <c r="D825" s="158"/>
      <c r="E825" s="158"/>
      <c r="F825" s="158"/>
      <c r="G825" s="158"/>
      <c r="H825" s="158"/>
      <c r="I825" s="158"/>
      <c r="J825" s="158"/>
      <c r="K825" s="158"/>
      <c r="L825" s="158"/>
      <c r="M825" s="158"/>
      <c r="N825" s="158"/>
      <c r="O825" s="158"/>
      <c r="P825" s="158"/>
      <c r="Q825" s="158"/>
      <c r="R825" s="158"/>
      <c r="S825" s="158"/>
      <c r="T825" s="158"/>
      <c r="U825" s="158"/>
      <c r="V825" s="158"/>
      <c r="W825" s="158"/>
      <c r="X825" s="158"/>
      <c r="Y825" s="158"/>
      <c r="Z825" s="158"/>
      <c r="AA825" s="158"/>
      <c r="AB825" s="158"/>
      <c r="AC825" s="158"/>
      <c r="AD825" s="158"/>
      <c r="AE825" s="158"/>
      <c r="AF825" s="158"/>
      <c r="AG825" s="158"/>
      <c r="AH825" s="158"/>
      <c r="AI825" s="158"/>
      <c r="AJ825" s="158"/>
      <c r="AK825" s="158"/>
      <c r="AL825" s="158"/>
      <c r="AM825" s="158"/>
      <c r="AN825" s="158"/>
      <c r="AO825" s="158"/>
      <c r="AP825" s="158"/>
      <c r="AQ825" s="158"/>
      <c r="AR825" s="158"/>
      <c r="AS825" s="158"/>
      <c r="AT825" s="158"/>
      <c r="AU825" s="158"/>
      <c r="AV825" s="158"/>
      <c r="AW825" s="158"/>
      <c r="AX825" s="158"/>
      <c r="AY825" s="158"/>
      <c r="AZ825" s="158"/>
      <c r="BA825" s="158"/>
      <c r="BB825" s="158"/>
      <c r="BC825" s="158"/>
      <c r="BD825" s="158"/>
      <c r="BE825" s="158"/>
      <c r="BF825" s="158"/>
      <c r="BG825" s="158"/>
      <c r="BH825" s="158"/>
      <c r="BI825" s="158"/>
      <c r="BJ825" s="158"/>
      <c r="BK825" s="158"/>
      <c r="BL825" s="158"/>
      <c r="BM825" s="158"/>
      <c r="BN825" s="158"/>
      <c r="BO825" s="158"/>
      <c r="BP825" s="158"/>
      <c r="BQ825" s="158"/>
      <c r="BR825" s="158"/>
      <c r="BS825" s="158"/>
      <c r="BT825" s="158"/>
      <c r="BU825" s="158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</row>
    <row r="826" ht="12.75" customHeight="1">
      <c r="A826" s="1"/>
      <c r="B826" s="1"/>
      <c r="C826" s="158"/>
      <c r="D826" s="158"/>
      <c r="E826" s="158"/>
      <c r="F826" s="158"/>
      <c r="G826" s="158"/>
      <c r="H826" s="158"/>
      <c r="I826" s="158"/>
      <c r="J826" s="158"/>
      <c r="K826" s="158"/>
      <c r="L826" s="158"/>
      <c r="M826" s="158"/>
      <c r="N826" s="158"/>
      <c r="O826" s="158"/>
      <c r="P826" s="158"/>
      <c r="Q826" s="158"/>
      <c r="R826" s="158"/>
      <c r="S826" s="158"/>
      <c r="T826" s="158"/>
      <c r="U826" s="158"/>
      <c r="V826" s="158"/>
      <c r="W826" s="158"/>
      <c r="X826" s="158"/>
      <c r="Y826" s="158"/>
      <c r="Z826" s="158"/>
      <c r="AA826" s="158"/>
      <c r="AB826" s="158"/>
      <c r="AC826" s="158"/>
      <c r="AD826" s="158"/>
      <c r="AE826" s="158"/>
      <c r="AF826" s="158"/>
      <c r="AG826" s="158"/>
      <c r="AH826" s="158"/>
      <c r="AI826" s="158"/>
      <c r="AJ826" s="158"/>
      <c r="AK826" s="158"/>
      <c r="AL826" s="158"/>
      <c r="AM826" s="158"/>
      <c r="AN826" s="158"/>
      <c r="AO826" s="158"/>
      <c r="AP826" s="158"/>
      <c r="AQ826" s="158"/>
      <c r="AR826" s="158"/>
      <c r="AS826" s="158"/>
      <c r="AT826" s="158"/>
      <c r="AU826" s="158"/>
      <c r="AV826" s="158"/>
      <c r="AW826" s="158"/>
      <c r="AX826" s="158"/>
      <c r="AY826" s="158"/>
      <c r="AZ826" s="158"/>
      <c r="BA826" s="158"/>
      <c r="BB826" s="158"/>
      <c r="BC826" s="158"/>
      <c r="BD826" s="158"/>
      <c r="BE826" s="158"/>
      <c r="BF826" s="158"/>
      <c r="BG826" s="158"/>
      <c r="BH826" s="158"/>
      <c r="BI826" s="158"/>
      <c r="BJ826" s="158"/>
      <c r="BK826" s="158"/>
      <c r="BL826" s="158"/>
      <c r="BM826" s="158"/>
      <c r="BN826" s="158"/>
      <c r="BO826" s="158"/>
      <c r="BP826" s="158"/>
      <c r="BQ826" s="158"/>
      <c r="BR826" s="158"/>
      <c r="BS826" s="158"/>
      <c r="BT826" s="158"/>
      <c r="BU826" s="158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</row>
    <row r="827" ht="12.75" customHeight="1">
      <c r="A827" s="1"/>
      <c r="B827" s="1"/>
      <c r="C827" s="158"/>
      <c r="D827" s="158"/>
      <c r="E827" s="158"/>
      <c r="F827" s="158"/>
      <c r="G827" s="158"/>
      <c r="H827" s="158"/>
      <c r="I827" s="158"/>
      <c r="J827" s="158"/>
      <c r="K827" s="158"/>
      <c r="L827" s="158"/>
      <c r="M827" s="158"/>
      <c r="N827" s="158"/>
      <c r="O827" s="158"/>
      <c r="P827" s="158"/>
      <c r="Q827" s="158"/>
      <c r="R827" s="158"/>
      <c r="S827" s="158"/>
      <c r="T827" s="158"/>
      <c r="U827" s="158"/>
      <c r="V827" s="158"/>
      <c r="W827" s="158"/>
      <c r="X827" s="158"/>
      <c r="Y827" s="158"/>
      <c r="Z827" s="158"/>
      <c r="AA827" s="158"/>
      <c r="AB827" s="158"/>
      <c r="AC827" s="158"/>
      <c r="AD827" s="158"/>
      <c r="AE827" s="158"/>
      <c r="AF827" s="158"/>
      <c r="AG827" s="158"/>
      <c r="AH827" s="158"/>
      <c r="AI827" s="158"/>
      <c r="AJ827" s="158"/>
      <c r="AK827" s="158"/>
      <c r="AL827" s="158"/>
      <c r="AM827" s="158"/>
      <c r="AN827" s="158"/>
      <c r="AO827" s="158"/>
      <c r="AP827" s="158"/>
      <c r="AQ827" s="158"/>
      <c r="AR827" s="158"/>
      <c r="AS827" s="158"/>
      <c r="AT827" s="158"/>
      <c r="AU827" s="158"/>
      <c r="AV827" s="158"/>
      <c r="AW827" s="158"/>
      <c r="AX827" s="158"/>
      <c r="AY827" s="158"/>
      <c r="AZ827" s="158"/>
      <c r="BA827" s="158"/>
      <c r="BB827" s="158"/>
      <c r="BC827" s="158"/>
      <c r="BD827" s="158"/>
      <c r="BE827" s="158"/>
      <c r="BF827" s="158"/>
      <c r="BG827" s="158"/>
      <c r="BH827" s="158"/>
      <c r="BI827" s="158"/>
      <c r="BJ827" s="158"/>
      <c r="BK827" s="158"/>
      <c r="BL827" s="158"/>
      <c r="BM827" s="158"/>
      <c r="BN827" s="158"/>
      <c r="BO827" s="158"/>
      <c r="BP827" s="158"/>
      <c r="BQ827" s="158"/>
      <c r="BR827" s="158"/>
      <c r="BS827" s="158"/>
      <c r="BT827" s="158"/>
      <c r="BU827" s="158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</row>
    <row r="828" ht="12.75" customHeight="1">
      <c r="A828" s="1"/>
      <c r="B828" s="1"/>
      <c r="C828" s="158"/>
      <c r="D828" s="158"/>
      <c r="E828" s="158"/>
      <c r="F828" s="158"/>
      <c r="G828" s="158"/>
      <c r="H828" s="158"/>
      <c r="I828" s="158"/>
      <c r="J828" s="158"/>
      <c r="K828" s="158"/>
      <c r="L828" s="158"/>
      <c r="M828" s="158"/>
      <c r="N828" s="158"/>
      <c r="O828" s="158"/>
      <c r="P828" s="158"/>
      <c r="Q828" s="158"/>
      <c r="R828" s="158"/>
      <c r="S828" s="158"/>
      <c r="T828" s="158"/>
      <c r="U828" s="158"/>
      <c r="V828" s="158"/>
      <c r="W828" s="158"/>
      <c r="X828" s="158"/>
      <c r="Y828" s="158"/>
      <c r="Z828" s="158"/>
      <c r="AA828" s="158"/>
      <c r="AB828" s="158"/>
      <c r="AC828" s="158"/>
      <c r="AD828" s="158"/>
      <c r="AE828" s="158"/>
      <c r="AF828" s="158"/>
      <c r="AG828" s="158"/>
      <c r="AH828" s="158"/>
      <c r="AI828" s="158"/>
      <c r="AJ828" s="158"/>
      <c r="AK828" s="158"/>
      <c r="AL828" s="158"/>
      <c r="AM828" s="158"/>
      <c r="AN828" s="158"/>
      <c r="AO828" s="158"/>
      <c r="AP828" s="158"/>
      <c r="AQ828" s="158"/>
      <c r="AR828" s="158"/>
      <c r="AS828" s="158"/>
      <c r="AT828" s="158"/>
      <c r="AU828" s="158"/>
      <c r="AV828" s="158"/>
      <c r="AW828" s="158"/>
      <c r="AX828" s="158"/>
      <c r="AY828" s="158"/>
      <c r="AZ828" s="158"/>
      <c r="BA828" s="158"/>
      <c r="BB828" s="158"/>
      <c r="BC828" s="158"/>
      <c r="BD828" s="158"/>
      <c r="BE828" s="158"/>
      <c r="BF828" s="158"/>
      <c r="BG828" s="158"/>
      <c r="BH828" s="158"/>
      <c r="BI828" s="158"/>
      <c r="BJ828" s="158"/>
      <c r="BK828" s="158"/>
      <c r="BL828" s="158"/>
      <c r="BM828" s="158"/>
      <c r="BN828" s="158"/>
      <c r="BO828" s="158"/>
      <c r="BP828" s="158"/>
      <c r="BQ828" s="158"/>
      <c r="BR828" s="158"/>
      <c r="BS828" s="158"/>
      <c r="BT828" s="158"/>
      <c r="BU828" s="158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</row>
    <row r="829" ht="12.75" customHeight="1">
      <c r="A829" s="1"/>
      <c r="B829" s="1"/>
      <c r="C829" s="158"/>
      <c r="D829" s="158"/>
      <c r="E829" s="158"/>
      <c r="F829" s="158"/>
      <c r="G829" s="158"/>
      <c r="H829" s="158"/>
      <c r="I829" s="158"/>
      <c r="J829" s="158"/>
      <c r="K829" s="158"/>
      <c r="L829" s="158"/>
      <c r="M829" s="158"/>
      <c r="N829" s="158"/>
      <c r="O829" s="158"/>
      <c r="P829" s="158"/>
      <c r="Q829" s="158"/>
      <c r="R829" s="158"/>
      <c r="S829" s="158"/>
      <c r="T829" s="158"/>
      <c r="U829" s="158"/>
      <c r="V829" s="158"/>
      <c r="W829" s="158"/>
      <c r="X829" s="158"/>
      <c r="Y829" s="158"/>
      <c r="Z829" s="158"/>
      <c r="AA829" s="158"/>
      <c r="AB829" s="158"/>
      <c r="AC829" s="158"/>
      <c r="AD829" s="158"/>
      <c r="AE829" s="158"/>
      <c r="AF829" s="158"/>
      <c r="AG829" s="158"/>
      <c r="AH829" s="158"/>
      <c r="AI829" s="158"/>
      <c r="AJ829" s="158"/>
      <c r="AK829" s="158"/>
      <c r="AL829" s="158"/>
      <c r="AM829" s="158"/>
      <c r="AN829" s="158"/>
      <c r="AO829" s="158"/>
      <c r="AP829" s="158"/>
      <c r="AQ829" s="158"/>
      <c r="AR829" s="158"/>
      <c r="AS829" s="158"/>
      <c r="AT829" s="158"/>
      <c r="AU829" s="158"/>
      <c r="AV829" s="158"/>
      <c r="AW829" s="158"/>
      <c r="AX829" s="158"/>
      <c r="AY829" s="158"/>
      <c r="AZ829" s="158"/>
      <c r="BA829" s="158"/>
      <c r="BB829" s="158"/>
      <c r="BC829" s="158"/>
      <c r="BD829" s="158"/>
      <c r="BE829" s="158"/>
      <c r="BF829" s="158"/>
      <c r="BG829" s="158"/>
      <c r="BH829" s="158"/>
      <c r="BI829" s="158"/>
      <c r="BJ829" s="158"/>
      <c r="BK829" s="158"/>
      <c r="BL829" s="158"/>
      <c r="BM829" s="158"/>
      <c r="BN829" s="158"/>
      <c r="BO829" s="158"/>
      <c r="BP829" s="158"/>
      <c r="BQ829" s="158"/>
      <c r="BR829" s="158"/>
      <c r="BS829" s="158"/>
      <c r="BT829" s="158"/>
      <c r="BU829" s="158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</row>
    <row r="830" ht="12.75" customHeight="1">
      <c r="A830" s="1"/>
      <c r="B830" s="1"/>
      <c r="C830" s="158"/>
      <c r="D830" s="158"/>
      <c r="E830" s="158"/>
      <c r="F830" s="158"/>
      <c r="G830" s="158"/>
      <c r="H830" s="158"/>
      <c r="I830" s="158"/>
      <c r="J830" s="158"/>
      <c r="K830" s="158"/>
      <c r="L830" s="158"/>
      <c r="M830" s="158"/>
      <c r="N830" s="158"/>
      <c r="O830" s="158"/>
      <c r="P830" s="158"/>
      <c r="Q830" s="158"/>
      <c r="R830" s="158"/>
      <c r="S830" s="158"/>
      <c r="T830" s="158"/>
      <c r="U830" s="158"/>
      <c r="V830" s="158"/>
      <c r="W830" s="158"/>
      <c r="X830" s="158"/>
      <c r="Y830" s="158"/>
      <c r="Z830" s="158"/>
      <c r="AA830" s="158"/>
      <c r="AB830" s="158"/>
      <c r="AC830" s="158"/>
      <c r="AD830" s="158"/>
      <c r="AE830" s="158"/>
      <c r="AF830" s="158"/>
      <c r="AG830" s="158"/>
      <c r="AH830" s="158"/>
      <c r="AI830" s="158"/>
      <c r="AJ830" s="158"/>
      <c r="AK830" s="158"/>
      <c r="AL830" s="158"/>
      <c r="AM830" s="158"/>
      <c r="AN830" s="158"/>
      <c r="AO830" s="158"/>
      <c r="AP830" s="158"/>
      <c r="AQ830" s="158"/>
      <c r="AR830" s="158"/>
      <c r="AS830" s="158"/>
      <c r="AT830" s="158"/>
      <c r="AU830" s="158"/>
      <c r="AV830" s="158"/>
      <c r="AW830" s="158"/>
      <c r="AX830" s="158"/>
      <c r="AY830" s="158"/>
      <c r="AZ830" s="158"/>
      <c r="BA830" s="158"/>
      <c r="BB830" s="158"/>
      <c r="BC830" s="158"/>
      <c r="BD830" s="158"/>
      <c r="BE830" s="158"/>
      <c r="BF830" s="158"/>
      <c r="BG830" s="158"/>
      <c r="BH830" s="158"/>
      <c r="BI830" s="158"/>
      <c r="BJ830" s="158"/>
      <c r="BK830" s="158"/>
      <c r="BL830" s="158"/>
      <c r="BM830" s="158"/>
      <c r="BN830" s="158"/>
      <c r="BO830" s="158"/>
      <c r="BP830" s="158"/>
      <c r="BQ830" s="158"/>
      <c r="BR830" s="158"/>
      <c r="BS830" s="158"/>
      <c r="BT830" s="158"/>
      <c r="BU830" s="158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</row>
    <row r="831" ht="12.75" customHeight="1">
      <c r="A831" s="1"/>
      <c r="B831" s="1"/>
      <c r="C831" s="158"/>
      <c r="D831" s="158"/>
      <c r="E831" s="158"/>
      <c r="F831" s="158"/>
      <c r="G831" s="158"/>
      <c r="H831" s="158"/>
      <c r="I831" s="158"/>
      <c r="J831" s="158"/>
      <c r="K831" s="158"/>
      <c r="L831" s="158"/>
      <c r="M831" s="158"/>
      <c r="N831" s="158"/>
      <c r="O831" s="158"/>
      <c r="P831" s="158"/>
      <c r="Q831" s="158"/>
      <c r="R831" s="158"/>
      <c r="S831" s="158"/>
      <c r="T831" s="158"/>
      <c r="U831" s="158"/>
      <c r="V831" s="158"/>
      <c r="W831" s="158"/>
      <c r="X831" s="158"/>
      <c r="Y831" s="158"/>
      <c r="Z831" s="158"/>
      <c r="AA831" s="158"/>
      <c r="AB831" s="158"/>
      <c r="AC831" s="158"/>
      <c r="AD831" s="158"/>
      <c r="AE831" s="158"/>
      <c r="AF831" s="158"/>
      <c r="AG831" s="158"/>
      <c r="AH831" s="158"/>
      <c r="AI831" s="158"/>
      <c r="AJ831" s="158"/>
      <c r="AK831" s="158"/>
      <c r="AL831" s="158"/>
      <c r="AM831" s="158"/>
      <c r="AN831" s="158"/>
      <c r="AO831" s="158"/>
      <c r="AP831" s="158"/>
      <c r="AQ831" s="158"/>
      <c r="AR831" s="158"/>
      <c r="AS831" s="158"/>
      <c r="AT831" s="158"/>
      <c r="AU831" s="158"/>
      <c r="AV831" s="158"/>
      <c r="AW831" s="158"/>
      <c r="AX831" s="158"/>
      <c r="AY831" s="158"/>
      <c r="AZ831" s="158"/>
      <c r="BA831" s="158"/>
      <c r="BB831" s="158"/>
      <c r="BC831" s="158"/>
      <c r="BD831" s="158"/>
      <c r="BE831" s="158"/>
      <c r="BF831" s="158"/>
      <c r="BG831" s="158"/>
      <c r="BH831" s="158"/>
      <c r="BI831" s="158"/>
      <c r="BJ831" s="158"/>
      <c r="BK831" s="158"/>
      <c r="BL831" s="158"/>
      <c r="BM831" s="158"/>
      <c r="BN831" s="158"/>
      <c r="BO831" s="158"/>
      <c r="BP831" s="158"/>
      <c r="BQ831" s="158"/>
      <c r="BR831" s="158"/>
      <c r="BS831" s="158"/>
      <c r="BT831" s="158"/>
      <c r="BU831" s="158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</row>
    <row r="832" ht="12.75" customHeight="1">
      <c r="A832" s="1"/>
      <c r="B832" s="1"/>
      <c r="C832" s="158"/>
      <c r="D832" s="158"/>
      <c r="E832" s="158"/>
      <c r="F832" s="158"/>
      <c r="G832" s="158"/>
      <c r="H832" s="158"/>
      <c r="I832" s="158"/>
      <c r="J832" s="158"/>
      <c r="K832" s="158"/>
      <c r="L832" s="158"/>
      <c r="M832" s="158"/>
      <c r="N832" s="158"/>
      <c r="O832" s="158"/>
      <c r="P832" s="158"/>
      <c r="Q832" s="158"/>
      <c r="R832" s="158"/>
      <c r="S832" s="158"/>
      <c r="T832" s="158"/>
      <c r="U832" s="158"/>
      <c r="V832" s="158"/>
      <c r="W832" s="158"/>
      <c r="X832" s="158"/>
      <c r="Y832" s="158"/>
      <c r="Z832" s="158"/>
      <c r="AA832" s="158"/>
      <c r="AB832" s="158"/>
      <c r="AC832" s="158"/>
      <c r="AD832" s="158"/>
      <c r="AE832" s="158"/>
      <c r="AF832" s="158"/>
      <c r="AG832" s="158"/>
      <c r="AH832" s="158"/>
      <c r="AI832" s="158"/>
      <c r="AJ832" s="158"/>
      <c r="AK832" s="158"/>
      <c r="AL832" s="158"/>
      <c r="AM832" s="158"/>
      <c r="AN832" s="158"/>
      <c r="AO832" s="158"/>
      <c r="AP832" s="158"/>
      <c r="AQ832" s="158"/>
      <c r="AR832" s="158"/>
      <c r="AS832" s="158"/>
      <c r="AT832" s="158"/>
      <c r="AU832" s="158"/>
      <c r="AV832" s="158"/>
      <c r="AW832" s="158"/>
      <c r="AX832" s="158"/>
      <c r="AY832" s="158"/>
      <c r="AZ832" s="158"/>
      <c r="BA832" s="158"/>
      <c r="BB832" s="158"/>
      <c r="BC832" s="158"/>
      <c r="BD832" s="158"/>
      <c r="BE832" s="158"/>
      <c r="BF832" s="158"/>
      <c r="BG832" s="158"/>
      <c r="BH832" s="158"/>
      <c r="BI832" s="158"/>
      <c r="BJ832" s="158"/>
      <c r="BK832" s="158"/>
      <c r="BL832" s="158"/>
      <c r="BM832" s="158"/>
      <c r="BN832" s="158"/>
      <c r="BO832" s="158"/>
      <c r="BP832" s="158"/>
      <c r="BQ832" s="158"/>
      <c r="BR832" s="158"/>
      <c r="BS832" s="158"/>
      <c r="BT832" s="158"/>
      <c r="BU832" s="158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</row>
    <row r="833" ht="12.75" customHeight="1">
      <c r="A833" s="1"/>
      <c r="B833" s="1"/>
      <c r="C833" s="158"/>
      <c r="D833" s="158"/>
      <c r="E833" s="158"/>
      <c r="F833" s="158"/>
      <c r="G833" s="158"/>
      <c r="H833" s="158"/>
      <c r="I833" s="158"/>
      <c r="J833" s="158"/>
      <c r="K833" s="158"/>
      <c r="L833" s="158"/>
      <c r="M833" s="158"/>
      <c r="N833" s="158"/>
      <c r="O833" s="158"/>
      <c r="P833" s="158"/>
      <c r="Q833" s="158"/>
      <c r="R833" s="158"/>
      <c r="S833" s="158"/>
      <c r="T833" s="158"/>
      <c r="U833" s="158"/>
      <c r="V833" s="158"/>
      <c r="W833" s="158"/>
      <c r="X833" s="158"/>
      <c r="Y833" s="158"/>
      <c r="Z833" s="158"/>
      <c r="AA833" s="158"/>
      <c r="AB833" s="158"/>
      <c r="AC833" s="158"/>
      <c r="AD833" s="158"/>
      <c r="AE833" s="158"/>
      <c r="AF833" s="158"/>
      <c r="AG833" s="158"/>
      <c r="AH833" s="158"/>
      <c r="AI833" s="158"/>
      <c r="AJ833" s="158"/>
      <c r="AK833" s="158"/>
      <c r="AL833" s="158"/>
      <c r="AM833" s="158"/>
      <c r="AN833" s="158"/>
      <c r="AO833" s="158"/>
      <c r="AP833" s="158"/>
      <c r="AQ833" s="158"/>
      <c r="AR833" s="158"/>
      <c r="AS833" s="158"/>
      <c r="AT833" s="158"/>
      <c r="AU833" s="158"/>
      <c r="AV833" s="158"/>
      <c r="AW833" s="158"/>
      <c r="AX833" s="158"/>
      <c r="AY833" s="158"/>
      <c r="AZ833" s="158"/>
      <c r="BA833" s="158"/>
      <c r="BB833" s="158"/>
      <c r="BC833" s="158"/>
      <c r="BD833" s="158"/>
      <c r="BE833" s="158"/>
      <c r="BF833" s="158"/>
      <c r="BG833" s="158"/>
      <c r="BH833" s="158"/>
      <c r="BI833" s="158"/>
      <c r="BJ833" s="158"/>
      <c r="BK833" s="158"/>
      <c r="BL833" s="158"/>
      <c r="BM833" s="158"/>
      <c r="BN833" s="158"/>
      <c r="BO833" s="158"/>
      <c r="BP833" s="158"/>
      <c r="BQ833" s="158"/>
      <c r="BR833" s="158"/>
      <c r="BS833" s="158"/>
      <c r="BT833" s="158"/>
      <c r="BU833" s="158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</row>
    <row r="834" ht="12.75" customHeight="1">
      <c r="A834" s="1"/>
      <c r="B834" s="1"/>
      <c r="C834" s="158"/>
      <c r="D834" s="158"/>
      <c r="E834" s="158"/>
      <c r="F834" s="158"/>
      <c r="G834" s="158"/>
      <c r="H834" s="158"/>
      <c r="I834" s="158"/>
      <c r="J834" s="158"/>
      <c r="K834" s="158"/>
      <c r="L834" s="158"/>
      <c r="M834" s="158"/>
      <c r="N834" s="158"/>
      <c r="O834" s="158"/>
      <c r="P834" s="158"/>
      <c r="Q834" s="158"/>
      <c r="R834" s="158"/>
      <c r="S834" s="158"/>
      <c r="T834" s="158"/>
      <c r="U834" s="158"/>
      <c r="V834" s="158"/>
      <c r="W834" s="158"/>
      <c r="X834" s="158"/>
      <c r="Y834" s="158"/>
      <c r="Z834" s="158"/>
      <c r="AA834" s="158"/>
      <c r="AB834" s="158"/>
      <c r="AC834" s="158"/>
      <c r="AD834" s="158"/>
      <c r="AE834" s="158"/>
      <c r="AF834" s="158"/>
      <c r="AG834" s="158"/>
      <c r="AH834" s="158"/>
      <c r="AI834" s="158"/>
      <c r="AJ834" s="158"/>
      <c r="AK834" s="158"/>
      <c r="AL834" s="158"/>
      <c r="AM834" s="158"/>
      <c r="AN834" s="158"/>
      <c r="AO834" s="158"/>
      <c r="AP834" s="158"/>
      <c r="AQ834" s="158"/>
      <c r="AR834" s="158"/>
      <c r="AS834" s="158"/>
      <c r="AT834" s="158"/>
      <c r="AU834" s="158"/>
      <c r="AV834" s="158"/>
      <c r="AW834" s="158"/>
      <c r="AX834" s="158"/>
      <c r="AY834" s="158"/>
      <c r="AZ834" s="158"/>
      <c r="BA834" s="158"/>
      <c r="BB834" s="158"/>
      <c r="BC834" s="158"/>
      <c r="BD834" s="158"/>
      <c r="BE834" s="158"/>
      <c r="BF834" s="158"/>
      <c r="BG834" s="158"/>
      <c r="BH834" s="158"/>
      <c r="BI834" s="158"/>
      <c r="BJ834" s="158"/>
      <c r="BK834" s="158"/>
      <c r="BL834" s="158"/>
      <c r="BM834" s="158"/>
      <c r="BN834" s="158"/>
      <c r="BO834" s="158"/>
      <c r="BP834" s="158"/>
      <c r="BQ834" s="158"/>
      <c r="BR834" s="158"/>
      <c r="BS834" s="158"/>
      <c r="BT834" s="158"/>
      <c r="BU834" s="158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</row>
    <row r="835" ht="12.75" customHeight="1">
      <c r="A835" s="1"/>
      <c r="B835" s="1"/>
      <c r="C835" s="158"/>
      <c r="D835" s="158"/>
      <c r="E835" s="158"/>
      <c r="F835" s="158"/>
      <c r="G835" s="158"/>
      <c r="H835" s="158"/>
      <c r="I835" s="158"/>
      <c r="J835" s="158"/>
      <c r="K835" s="158"/>
      <c r="L835" s="158"/>
      <c r="M835" s="158"/>
      <c r="N835" s="158"/>
      <c r="O835" s="158"/>
      <c r="P835" s="158"/>
      <c r="Q835" s="158"/>
      <c r="R835" s="158"/>
      <c r="S835" s="158"/>
      <c r="T835" s="158"/>
      <c r="U835" s="158"/>
      <c r="V835" s="158"/>
      <c r="W835" s="158"/>
      <c r="X835" s="158"/>
      <c r="Y835" s="158"/>
      <c r="Z835" s="158"/>
      <c r="AA835" s="158"/>
      <c r="AB835" s="158"/>
      <c r="AC835" s="158"/>
      <c r="AD835" s="158"/>
      <c r="AE835" s="158"/>
      <c r="AF835" s="158"/>
      <c r="AG835" s="158"/>
      <c r="AH835" s="158"/>
      <c r="AI835" s="158"/>
      <c r="AJ835" s="158"/>
      <c r="AK835" s="158"/>
      <c r="AL835" s="158"/>
      <c r="AM835" s="158"/>
      <c r="AN835" s="158"/>
      <c r="AO835" s="158"/>
      <c r="AP835" s="158"/>
      <c r="AQ835" s="158"/>
      <c r="AR835" s="158"/>
      <c r="AS835" s="158"/>
      <c r="AT835" s="158"/>
      <c r="AU835" s="158"/>
      <c r="AV835" s="158"/>
      <c r="AW835" s="158"/>
      <c r="AX835" s="158"/>
      <c r="AY835" s="158"/>
      <c r="AZ835" s="158"/>
      <c r="BA835" s="158"/>
      <c r="BB835" s="158"/>
      <c r="BC835" s="158"/>
      <c r="BD835" s="158"/>
      <c r="BE835" s="158"/>
      <c r="BF835" s="158"/>
      <c r="BG835" s="158"/>
      <c r="BH835" s="158"/>
      <c r="BI835" s="158"/>
      <c r="BJ835" s="158"/>
      <c r="BK835" s="158"/>
      <c r="BL835" s="158"/>
      <c r="BM835" s="158"/>
      <c r="BN835" s="158"/>
      <c r="BO835" s="158"/>
      <c r="BP835" s="158"/>
      <c r="BQ835" s="158"/>
      <c r="BR835" s="158"/>
      <c r="BS835" s="158"/>
      <c r="BT835" s="158"/>
      <c r="BU835" s="158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</row>
    <row r="836" ht="12.75" customHeight="1">
      <c r="A836" s="1"/>
      <c r="B836" s="1"/>
      <c r="C836" s="158"/>
      <c r="D836" s="158"/>
      <c r="E836" s="158"/>
      <c r="F836" s="158"/>
      <c r="G836" s="158"/>
      <c r="H836" s="158"/>
      <c r="I836" s="158"/>
      <c r="J836" s="158"/>
      <c r="K836" s="158"/>
      <c r="L836" s="158"/>
      <c r="M836" s="158"/>
      <c r="N836" s="158"/>
      <c r="O836" s="158"/>
      <c r="P836" s="158"/>
      <c r="Q836" s="158"/>
      <c r="R836" s="158"/>
      <c r="S836" s="158"/>
      <c r="T836" s="158"/>
      <c r="U836" s="158"/>
      <c r="V836" s="158"/>
      <c r="W836" s="158"/>
      <c r="X836" s="158"/>
      <c r="Y836" s="158"/>
      <c r="Z836" s="158"/>
      <c r="AA836" s="158"/>
      <c r="AB836" s="158"/>
      <c r="AC836" s="158"/>
      <c r="AD836" s="158"/>
      <c r="AE836" s="158"/>
      <c r="AF836" s="158"/>
      <c r="AG836" s="158"/>
      <c r="AH836" s="158"/>
      <c r="AI836" s="158"/>
      <c r="AJ836" s="158"/>
      <c r="AK836" s="158"/>
      <c r="AL836" s="158"/>
      <c r="AM836" s="158"/>
      <c r="AN836" s="158"/>
      <c r="AO836" s="158"/>
      <c r="AP836" s="158"/>
      <c r="AQ836" s="158"/>
      <c r="AR836" s="158"/>
      <c r="AS836" s="158"/>
      <c r="AT836" s="158"/>
      <c r="AU836" s="158"/>
      <c r="AV836" s="158"/>
      <c r="AW836" s="158"/>
      <c r="AX836" s="158"/>
      <c r="AY836" s="158"/>
      <c r="AZ836" s="158"/>
      <c r="BA836" s="158"/>
      <c r="BB836" s="158"/>
      <c r="BC836" s="158"/>
      <c r="BD836" s="158"/>
      <c r="BE836" s="158"/>
      <c r="BF836" s="158"/>
      <c r="BG836" s="158"/>
      <c r="BH836" s="158"/>
      <c r="BI836" s="158"/>
      <c r="BJ836" s="158"/>
      <c r="BK836" s="158"/>
      <c r="BL836" s="158"/>
      <c r="BM836" s="158"/>
      <c r="BN836" s="158"/>
      <c r="BO836" s="158"/>
      <c r="BP836" s="158"/>
      <c r="BQ836" s="158"/>
      <c r="BR836" s="158"/>
      <c r="BS836" s="158"/>
      <c r="BT836" s="158"/>
      <c r="BU836" s="158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</row>
    <row r="837" ht="12.75" customHeight="1">
      <c r="A837" s="1"/>
      <c r="B837" s="1"/>
      <c r="C837" s="158"/>
      <c r="D837" s="158"/>
      <c r="E837" s="158"/>
      <c r="F837" s="158"/>
      <c r="G837" s="158"/>
      <c r="H837" s="158"/>
      <c r="I837" s="158"/>
      <c r="J837" s="158"/>
      <c r="K837" s="158"/>
      <c r="L837" s="158"/>
      <c r="M837" s="158"/>
      <c r="N837" s="158"/>
      <c r="O837" s="158"/>
      <c r="P837" s="158"/>
      <c r="Q837" s="158"/>
      <c r="R837" s="158"/>
      <c r="S837" s="158"/>
      <c r="T837" s="158"/>
      <c r="U837" s="158"/>
      <c r="V837" s="158"/>
      <c r="W837" s="158"/>
      <c r="X837" s="158"/>
      <c r="Y837" s="158"/>
      <c r="Z837" s="158"/>
      <c r="AA837" s="158"/>
      <c r="AB837" s="158"/>
      <c r="AC837" s="158"/>
      <c r="AD837" s="158"/>
      <c r="AE837" s="158"/>
      <c r="AF837" s="158"/>
      <c r="AG837" s="158"/>
      <c r="AH837" s="158"/>
      <c r="AI837" s="158"/>
      <c r="AJ837" s="158"/>
      <c r="AK837" s="158"/>
      <c r="AL837" s="158"/>
      <c r="AM837" s="158"/>
      <c r="AN837" s="158"/>
      <c r="AO837" s="158"/>
      <c r="AP837" s="158"/>
      <c r="AQ837" s="158"/>
      <c r="AR837" s="158"/>
      <c r="AS837" s="158"/>
      <c r="AT837" s="158"/>
      <c r="AU837" s="158"/>
      <c r="AV837" s="158"/>
      <c r="AW837" s="158"/>
      <c r="AX837" s="158"/>
      <c r="AY837" s="158"/>
      <c r="AZ837" s="158"/>
      <c r="BA837" s="158"/>
      <c r="BB837" s="158"/>
      <c r="BC837" s="158"/>
      <c r="BD837" s="158"/>
      <c r="BE837" s="158"/>
      <c r="BF837" s="158"/>
      <c r="BG837" s="158"/>
      <c r="BH837" s="158"/>
      <c r="BI837" s="158"/>
      <c r="BJ837" s="158"/>
      <c r="BK837" s="158"/>
      <c r="BL837" s="158"/>
      <c r="BM837" s="158"/>
      <c r="BN837" s="158"/>
      <c r="BO837" s="158"/>
      <c r="BP837" s="158"/>
      <c r="BQ837" s="158"/>
      <c r="BR837" s="158"/>
      <c r="BS837" s="158"/>
      <c r="BT837" s="158"/>
      <c r="BU837" s="158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</row>
    <row r="838" ht="12.75" customHeight="1">
      <c r="A838" s="1"/>
      <c r="B838" s="1"/>
      <c r="C838" s="158"/>
      <c r="D838" s="158"/>
      <c r="E838" s="158"/>
      <c r="F838" s="158"/>
      <c r="G838" s="158"/>
      <c r="H838" s="158"/>
      <c r="I838" s="158"/>
      <c r="J838" s="158"/>
      <c r="K838" s="158"/>
      <c r="L838" s="158"/>
      <c r="M838" s="158"/>
      <c r="N838" s="158"/>
      <c r="O838" s="158"/>
      <c r="P838" s="158"/>
      <c r="Q838" s="158"/>
      <c r="R838" s="158"/>
      <c r="S838" s="158"/>
      <c r="T838" s="158"/>
      <c r="U838" s="158"/>
      <c r="V838" s="158"/>
      <c r="W838" s="158"/>
      <c r="X838" s="158"/>
      <c r="Y838" s="158"/>
      <c r="Z838" s="158"/>
      <c r="AA838" s="158"/>
      <c r="AB838" s="158"/>
      <c r="AC838" s="158"/>
      <c r="AD838" s="158"/>
      <c r="AE838" s="158"/>
      <c r="AF838" s="158"/>
      <c r="AG838" s="158"/>
      <c r="AH838" s="158"/>
      <c r="AI838" s="158"/>
      <c r="AJ838" s="158"/>
      <c r="AK838" s="158"/>
      <c r="AL838" s="158"/>
      <c r="AM838" s="158"/>
      <c r="AN838" s="158"/>
      <c r="AO838" s="158"/>
      <c r="AP838" s="158"/>
      <c r="AQ838" s="158"/>
      <c r="AR838" s="158"/>
      <c r="AS838" s="158"/>
      <c r="AT838" s="158"/>
      <c r="AU838" s="158"/>
      <c r="AV838" s="158"/>
      <c r="AW838" s="158"/>
      <c r="AX838" s="158"/>
      <c r="AY838" s="158"/>
      <c r="AZ838" s="158"/>
      <c r="BA838" s="158"/>
      <c r="BB838" s="158"/>
      <c r="BC838" s="158"/>
      <c r="BD838" s="158"/>
      <c r="BE838" s="158"/>
      <c r="BF838" s="158"/>
      <c r="BG838" s="158"/>
      <c r="BH838" s="158"/>
      <c r="BI838" s="158"/>
      <c r="BJ838" s="158"/>
      <c r="BK838" s="158"/>
      <c r="BL838" s="158"/>
      <c r="BM838" s="158"/>
      <c r="BN838" s="158"/>
      <c r="BO838" s="158"/>
      <c r="BP838" s="158"/>
      <c r="BQ838" s="158"/>
      <c r="BR838" s="158"/>
      <c r="BS838" s="158"/>
      <c r="BT838" s="158"/>
      <c r="BU838" s="158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</row>
    <row r="839" ht="12.75" customHeight="1">
      <c r="A839" s="1"/>
      <c r="B839" s="1"/>
      <c r="C839" s="158"/>
      <c r="D839" s="158"/>
      <c r="E839" s="158"/>
      <c r="F839" s="158"/>
      <c r="G839" s="158"/>
      <c r="H839" s="158"/>
      <c r="I839" s="158"/>
      <c r="J839" s="158"/>
      <c r="K839" s="158"/>
      <c r="L839" s="158"/>
      <c r="M839" s="158"/>
      <c r="N839" s="158"/>
      <c r="O839" s="158"/>
      <c r="P839" s="158"/>
      <c r="Q839" s="158"/>
      <c r="R839" s="158"/>
      <c r="S839" s="158"/>
      <c r="T839" s="158"/>
      <c r="U839" s="158"/>
      <c r="V839" s="158"/>
      <c r="W839" s="158"/>
      <c r="X839" s="158"/>
      <c r="Y839" s="158"/>
      <c r="Z839" s="158"/>
      <c r="AA839" s="158"/>
      <c r="AB839" s="158"/>
      <c r="AC839" s="158"/>
      <c r="AD839" s="158"/>
      <c r="AE839" s="158"/>
      <c r="AF839" s="158"/>
      <c r="AG839" s="158"/>
      <c r="AH839" s="158"/>
      <c r="AI839" s="158"/>
      <c r="AJ839" s="158"/>
      <c r="AK839" s="158"/>
      <c r="AL839" s="158"/>
      <c r="AM839" s="158"/>
      <c r="AN839" s="158"/>
      <c r="AO839" s="158"/>
      <c r="AP839" s="158"/>
      <c r="AQ839" s="158"/>
      <c r="AR839" s="158"/>
      <c r="AS839" s="158"/>
      <c r="AT839" s="158"/>
      <c r="AU839" s="158"/>
      <c r="AV839" s="158"/>
      <c r="AW839" s="158"/>
      <c r="AX839" s="158"/>
      <c r="AY839" s="158"/>
      <c r="AZ839" s="158"/>
      <c r="BA839" s="158"/>
      <c r="BB839" s="158"/>
      <c r="BC839" s="158"/>
      <c r="BD839" s="158"/>
      <c r="BE839" s="158"/>
      <c r="BF839" s="158"/>
      <c r="BG839" s="158"/>
      <c r="BH839" s="158"/>
      <c r="BI839" s="158"/>
      <c r="BJ839" s="158"/>
      <c r="BK839" s="158"/>
      <c r="BL839" s="158"/>
      <c r="BM839" s="158"/>
      <c r="BN839" s="158"/>
      <c r="BO839" s="158"/>
      <c r="BP839" s="158"/>
      <c r="BQ839" s="158"/>
      <c r="BR839" s="158"/>
      <c r="BS839" s="158"/>
      <c r="BT839" s="158"/>
      <c r="BU839" s="158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</row>
    <row r="840" ht="12.75" customHeight="1">
      <c r="A840" s="1"/>
      <c r="B840" s="1"/>
      <c r="C840" s="158"/>
      <c r="D840" s="158"/>
      <c r="E840" s="158"/>
      <c r="F840" s="158"/>
      <c r="G840" s="158"/>
      <c r="H840" s="158"/>
      <c r="I840" s="158"/>
      <c r="J840" s="158"/>
      <c r="K840" s="158"/>
      <c r="L840" s="158"/>
      <c r="M840" s="158"/>
      <c r="N840" s="158"/>
      <c r="O840" s="158"/>
      <c r="P840" s="158"/>
      <c r="Q840" s="158"/>
      <c r="R840" s="158"/>
      <c r="S840" s="158"/>
      <c r="T840" s="158"/>
      <c r="U840" s="158"/>
      <c r="V840" s="158"/>
      <c r="W840" s="158"/>
      <c r="X840" s="158"/>
      <c r="Y840" s="158"/>
      <c r="Z840" s="158"/>
      <c r="AA840" s="158"/>
      <c r="AB840" s="158"/>
      <c r="AC840" s="158"/>
      <c r="AD840" s="158"/>
      <c r="AE840" s="158"/>
      <c r="AF840" s="158"/>
      <c r="AG840" s="158"/>
      <c r="AH840" s="158"/>
      <c r="AI840" s="158"/>
      <c r="AJ840" s="158"/>
      <c r="AK840" s="158"/>
      <c r="AL840" s="158"/>
      <c r="AM840" s="158"/>
      <c r="AN840" s="158"/>
      <c r="AO840" s="158"/>
      <c r="AP840" s="158"/>
      <c r="AQ840" s="158"/>
      <c r="AR840" s="158"/>
      <c r="AS840" s="158"/>
      <c r="AT840" s="158"/>
      <c r="AU840" s="158"/>
      <c r="AV840" s="158"/>
      <c r="AW840" s="158"/>
      <c r="AX840" s="158"/>
      <c r="AY840" s="158"/>
      <c r="AZ840" s="158"/>
      <c r="BA840" s="158"/>
      <c r="BB840" s="158"/>
      <c r="BC840" s="158"/>
      <c r="BD840" s="158"/>
      <c r="BE840" s="158"/>
      <c r="BF840" s="158"/>
      <c r="BG840" s="158"/>
      <c r="BH840" s="158"/>
      <c r="BI840" s="158"/>
      <c r="BJ840" s="158"/>
      <c r="BK840" s="158"/>
      <c r="BL840" s="158"/>
      <c r="BM840" s="158"/>
      <c r="BN840" s="158"/>
      <c r="BO840" s="158"/>
      <c r="BP840" s="158"/>
      <c r="BQ840" s="158"/>
      <c r="BR840" s="158"/>
      <c r="BS840" s="158"/>
      <c r="BT840" s="158"/>
      <c r="BU840" s="158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</row>
    <row r="841" ht="12.75" customHeight="1">
      <c r="A841" s="1"/>
      <c r="B841" s="1"/>
      <c r="C841" s="158"/>
      <c r="D841" s="158"/>
      <c r="E841" s="158"/>
      <c r="F841" s="158"/>
      <c r="G841" s="158"/>
      <c r="H841" s="158"/>
      <c r="I841" s="158"/>
      <c r="J841" s="158"/>
      <c r="K841" s="158"/>
      <c r="L841" s="158"/>
      <c r="M841" s="158"/>
      <c r="N841" s="158"/>
      <c r="O841" s="158"/>
      <c r="P841" s="158"/>
      <c r="Q841" s="158"/>
      <c r="R841" s="158"/>
      <c r="S841" s="158"/>
      <c r="T841" s="158"/>
      <c r="U841" s="158"/>
      <c r="V841" s="158"/>
      <c r="W841" s="158"/>
      <c r="X841" s="158"/>
      <c r="Y841" s="158"/>
      <c r="Z841" s="158"/>
      <c r="AA841" s="158"/>
      <c r="AB841" s="158"/>
      <c r="AC841" s="158"/>
      <c r="AD841" s="158"/>
      <c r="AE841" s="158"/>
      <c r="AF841" s="158"/>
      <c r="AG841" s="158"/>
      <c r="AH841" s="158"/>
      <c r="AI841" s="158"/>
      <c r="AJ841" s="158"/>
      <c r="AK841" s="158"/>
      <c r="AL841" s="158"/>
      <c r="AM841" s="158"/>
      <c r="AN841" s="158"/>
      <c r="AO841" s="158"/>
      <c r="AP841" s="158"/>
      <c r="AQ841" s="158"/>
      <c r="AR841" s="158"/>
      <c r="AS841" s="158"/>
      <c r="AT841" s="158"/>
      <c r="AU841" s="158"/>
      <c r="AV841" s="158"/>
      <c r="AW841" s="158"/>
      <c r="AX841" s="158"/>
      <c r="AY841" s="158"/>
      <c r="AZ841" s="158"/>
      <c r="BA841" s="158"/>
      <c r="BB841" s="158"/>
      <c r="BC841" s="158"/>
      <c r="BD841" s="158"/>
      <c r="BE841" s="158"/>
      <c r="BF841" s="158"/>
      <c r="BG841" s="158"/>
      <c r="BH841" s="158"/>
      <c r="BI841" s="158"/>
      <c r="BJ841" s="158"/>
      <c r="BK841" s="158"/>
      <c r="BL841" s="158"/>
      <c r="BM841" s="158"/>
      <c r="BN841" s="158"/>
      <c r="BO841" s="158"/>
      <c r="BP841" s="158"/>
      <c r="BQ841" s="158"/>
      <c r="BR841" s="158"/>
      <c r="BS841" s="158"/>
      <c r="BT841" s="158"/>
      <c r="BU841" s="158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</row>
    <row r="842" ht="12.75" customHeight="1">
      <c r="A842" s="1"/>
      <c r="B842" s="1"/>
      <c r="C842" s="158"/>
      <c r="D842" s="158"/>
      <c r="E842" s="158"/>
      <c r="F842" s="158"/>
      <c r="G842" s="158"/>
      <c r="H842" s="158"/>
      <c r="I842" s="158"/>
      <c r="J842" s="158"/>
      <c r="K842" s="158"/>
      <c r="L842" s="158"/>
      <c r="M842" s="158"/>
      <c r="N842" s="158"/>
      <c r="O842" s="158"/>
      <c r="P842" s="158"/>
      <c r="Q842" s="158"/>
      <c r="R842" s="158"/>
      <c r="S842" s="158"/>
      <c r="T842" s="158"/>
      <c r="U842" s="158"/>
      <c r="V842" s="158"/>
      <c r="W842" s="158"/>
      <c r="X842" s="158"/>
      <c r="Y842" s="158"/>
      <c r="Z842" s="158"/>
      <c r="AA842" s="158"/>
      <c r="AB842" s="158"/>
      <c r="AC842" s="158"/>
      <c r="AD842" s="158"/>
      <c r="AE842" s="158"/>
      <c r="AF842" s="158"/>
      <c r="AG842" s="158"/>
      <c r="AH842" s="158"/>
      <c r="AI842" s="158"/>
      <c r="AJ842" s="158"/>
      <c r="AK842" s="158"/>
      <c r="AL842" s="158"/>
      <c r="AM842" s="158"/>
      <c r="AN842" s="158"/>
      <c r="AO842" s="158"/>
      <c r="AP842" s="158"/>
      <c r="AQ842" s="158"/>
      <c r="AR842" s="158"/>
      <c r="AS842" s="158"/>
      <c r="AT842" s="158"/>
      <c r="AU842" s="158"/>
      <c r="AV842" s="158"/>
      <c r="AW842" s="158"/>
      <c r="AX842" s="158"/>
      <c r="AY842" s="158"/>
      <c r="AZ842" s="158"/>
      <c r="BA842" s="158"/>
      <c r="BB842" s="158"/>
      <c r="BC842" s="158"/>
      <c r="BD842" s="158"/>
      <c r="BE842" s="158"/>
      <c r="BF842" s="158"/>
      <c r="BG842" s="158"/>
      <c r="BH842" s="158"/>
      <c r="BI842" s="158"/>
      <c r="BJ842" s="158"/>
      <c r="BK842" s="158"/>
      <c r="BL842" s="158"/>
      <c r="BM842" s="158"/>
      <c r="BN842" s="158"/>
      <c r="BO842" s="158"/>
      <c r="BP842" s="158"/>
      <c r="BQ842" s="158"/>
      <c r="BR842" s="158"/>
      <c r="BS842" s="158"/>
      <c r="BT842" s="158"/>
      <c r="BU842" s="158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</row>
    <row r="843" ht="12.75" customHeight="1">
      <c r="A843" s="1"/>
      <c r="B843" s="1"/>
      <c r="C843" s="158"/>
      <c r="D843" s="158"/>
      <c r="E843" s="158"/>
      <c r="F843" s="158"/>
      <c r="G843" s="158"/>
      <c r="H843" s="158"/>
      <c r="I843" s="158"/>
      <c r="J843" s="158"/>
      <c r="K843" s="158"/>
      <c r="L843" s="158"/>
      <c r="M843" s="158"/>
      <c r="N843" s="158"/>
      <c r="O843" s="158"/>
      <c r="P843" s="158"/>
      <c r="Q843" s="158"/>
      <c r="R843" s="158"/>
      <c r="S843" s="158"/>
      <c r="T843" s="158"/>
      <c r="U843" s="158"/>
      <c r="V843" s="158"/>
      <c r="W843" s="158"/>
      <c r="X843" s="158"/>
      <c r="Y843" s="158"/>
      <c r="Z843" s="158"/>
      <c r="AA843" s="158"/>
      <c r="AB843" s="158"/>
      <c r="AC843" s="158"/>
      <c r="AD843" s="158"/>
      <c r="AE843" s="158"/>
      <c r="AF843" s="158"/>
      <c r="AG843" s="158"/>
      <c r="AH843" s="158"/>
      <c r="AI843" s="158"/>
      <c r="AJ843" s="158"/>
      <c r="AK843" s="158"/>
      <c r="AL843" s="158"/>
      <c r="AM843" s="158"/>
      <c r="AN843" s="158"/>
      <c r="AO843" s="158"/>
      <c r="AP843" s="158"/>
      <c r="AQ843" s="158"/>
      <c r="AR843" s="158"/>
      <c r="AS843" s="158"/>
      <c r="AT843" s="158"/>
      <c r="AU843" s="158"/>
      <c r="AV843" s="158"/>
      <c r="AW843" s="158"/>
      <c r="AX843" s="158"/>
      <c r="AY843" s="158"/>
      <c r="AZ843" s="158"/>
      <c r="BA843" s="158"/>
      <c r="BB843" s="158"/>
      <c r="BC843" s="158"/>
      <c r="BD843" s="158"/>
      <c r="BE843" s="158"/>
      <c r="BF843" s="158"/>
      <c r="BG843" s="158"/>
      <c r="BH843" s="158"/>
      <c r="BI843" s="158"/>
      <c r="BJ843" s="158"/>
      <c r="BK843" s="158"/>
      <c r="BL843" s="158"/>
      <c r="BM843" s="158"/>
      <c r="BN843" s="158"/>
      <c r="BO843" s="158"/>
      <c r="BP843" s="158"/>
      <c r="BQ843" s="158"/>
      <c r="BR843" s="158"/>
      <c r="BS843" s="158"/>
      <c r="BT843" s="158"/>
      <c r="BU843" s="158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</row>
    <row r="844" ht="12.75" customHeight="1">
      <c r="A844" s="1"/>
      <c r="B844" s="1"/>
      <c r="C844" s="158"/>
      <c r="D844" s="158"/>
      <c r="E844" s="158"/>
      <c r="F844" s="158"/>
      <c r="G844" s="158"/>
      <c r="H844" s="158"/>
      <c r="I844" s="158"/>
      <c r="J844" s="158"/>
      <c r="K844" s="158"/>
      <c r="L844" s="158"/>
      <c r="M844" s="158"/>
      <c r="N844" s="158"/>
      <c r="O844" s="158"/>
      <c r="P844" s="158"/>
      <c r="Q844" s="158"/>
      <c r="R844" s="158"/>
      <c r="S844" s="158"/>
      <c r="T844" s="158"/>
      <c r="U844" s="158"/>
      <c r="V844" s="158"/>
      <c r="W844" s="158"/>
      <c r="X844" s="158"/>
      <c r="Y844" s="158"/>
      <c r="Z844" s="158"/>
      <c r="AA844" s="158"/>
      <c r="AB844" s="158"/>
      <c r="AC844" s="158"/>
      <c r="AD844" s="158"/>
      <c r="AE844" s="158"/>
      <c r="AF844" s="158"/>
      <c r="AG844" s="158"/>
      <c r="AH844" s="158"/>
      <c r="AI844" s="158"/>
      <c r="AJ844" s="158"/>
      <c r="AK844" s="158"/>
      <c r="AL844" s="158"/>
      <c r="AM844" s="158"/>
      <c r="AN844" s="158"/>
      <c r="AO844" s="158"/>
      <c r="AP844" s="158"/>
      <c r="AQ844" s="158"/>
      <c r="AR844" s="158"/>
      <c r="AS844" s="158"/>
      <c r="AT844" s="158"/>
      <c r="AU844" s="158"/>
      <c r="AV844" s="158"/>
      <c r="AW844" s="158"/>
      <c r="AX844" s="158"/>
      <c r="AY844" s="158"/>
      <c r="AZ844" s="158"/>
      <c r="BA844" s="158"/>
      <c r="BB844" s="158"/>
      <c r="BC844" s="158"/>
      <c r="BD844" s="158"/>
      <c r="BE844" s="158"/>
      <c r="BF844" s="158"/>
      <c r="BG844" s="158"/>
      <c r="BH844" s="158"/>
      <c r="BI844" s="158"/>
      <c r="BJ844" s="158"/>
      <c r="BK844" s="158"/>
      <c r="BL844" s="158"/>
      <c r="BM844" s="158"/>
      <c r="BN844" s="158"/>
      <c r="BO844" s="158"/>
      <c r="BP844" s="158"/>
      <c r="BQ844" s="158"/>
      <c r="BR844" s="158"/>
      <c r="BS844" s="158"/>
      <c r="BT844" s="158"/>
      <c r="BU844" s="158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</row>
    <row r="845" ht="12.75" customHeight="1">
      <c r="A845" s="1"/>
      <c r="B845" s="1"/>
      <c r="C845" s="158"/>
      <c r="D845" s="158"/>
      <c r="E845" s="158"/>
      <c r="F845" s="158"/>
      <c r="G845" s="158"/>
      <c r="H845" s="158"/>
      <c r="I845" s="158"/>
      <c r="J845" s="158"/>
      <c r="K845" s="158"/>
      <c r="L845" s="158"/>
      <c r="M845" s="158"/>
      <c r="N845" s="158"/>
      <c r="O845" s="158"/>
      <c r="P845" s="158"/>
      <c r="Q845" s="158"/>
      <c r="R845" s="158"/>
      <c r="S845" s="158"/>
      <c r="T845" s="158"/>
      <c r="U845" s="158"/>
      <c r="V845" s="158"/>
      <c r="W845" s="158"/>
      <c r="X845" s="158"/>
      <c r="Y845" s="158"/>
      <c r="Z845" s="158"/>
      <c r="AA845" s="158"/>
      <c r="AB845" s="158"/>
      <c r="AC845" s="158"/>
      <c r="AD845" s="158"/>
      <c r="AE845" s="158"/>
      <c r="AF845" s="158"/>
      <c r="AG845" s="158"/>
      <c r="AH845" s="158"/>
      <c r="AI845" s="158"/>
      <c r="AJ845" s="158"/>
      <c r="AK845" s="158"/>
      <c r="AL845" s="158"/>
      <c r="AM845" s="158"/>
      <c r="AN845" s="158"/>
      <c r="AO845" s="158"/>
      <c r="AP845" s="158"/>
      <c r="AQ845" s="158"/>
      <c r="AR845" s="158"/>
      <c r="AS845" s="158"/>
      <c r="AT845" s="158"/>
      <c r="AU845" s="158"/>
      <c r="AV845" s="158"/>
      <c r="AW845" s="158"/>
      <c r="AX845" s="158"/>
      <c r="AY845" s="158"/>
      <c r="AZ845" s="158"/>
      <c r="BA845" s="158"/>
      <c r="BB845" s="158"/>
      <c r="BC845" s="158"/>
      <c r="BD845" s="158"/>
      <c r="BE845" s="158"/>
      <c r="BF845" s="158"/>
      <c r="BG845" s="158"/>
      <c r="BH845" s="158"/>
      <c r="BI845" s="158"/>
      <c r="BJ845" s="158"/>
      <c r="BK845" s="158"/>
      <c r="BL845" s="158"/>
      <c r="BM845" s="158"/>
      <c r="BN845" s="158"/>
      <c r="BO845" s="158"/>
      <c r="BP845" s="158"/>
      <c r="BQ845" s="158"/>
      <c r="BR845" s="158"/>
      <c r="BS845" s="158"/>
      <c r="BT845" s="158"/>
      <c r="BU845" s="158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</row>
    <row r="846" ht="12.75" customHeight="1">
      <c r="A846" s="1"/>
      <c r="B846" s="1"/>
      <c r="C846" s="158"/>
      <c r="D846" s="158"/>
      <c r="E846" s="158"/>
      <c r="F846" s="158"/>
      <c r="G846" s="158"/>
      <c r="H846" s="158"/>
      <c r="I846" s="158"/>
      <c r="J846" s="158"/>
      <c r="K846" s="158"/>
      <c r="L846" s="158"/>
      <c r="M846" s="158"/>
      <c r="N846" s="158"/>
      <c r="O846" s="158"/>
      <c r="P846" s="158"/>
      <c r="Q846" s="158"/>
      <c r="R846" s="158"/>
      <c r="S846" s="158"/>
      <c r="T846" s="158"/>
      <c r="U846" s="158"/>
      <c r="V846" s="158"/>
      <c r="W846" s="158"/>
      <c r="X846" s="158"/>
      <c r="Y846" s="158"/>
      <c r="Z846" s="158"/>
      <c r="AA846" s="158"/>
      <c r="AB846" s="158"/>
      <c r="AC846" s="158"/>
      <c r="AD846" s="158"/>
      <c r="AE846" s="158"/>
      <c r="AF846" s="158"/>
      <c r="AG846" s="158"/>
      <c r="AH846" s="158"/>
      <c r="AI846" s="158"/>
      <c r="AJ846" s="158"/>
      <c r="AK846" s="158"/>
      <c r="AL846" s="158"/>
      <c r="AM846" s="158"/>
      <c r="AN846" s="158"/>
      <c r="AO846" s="158"/>
      <c r="AP846" s="158"/>
      <c r="AQ846" s="158"/>
      <c r="AR846" s="158"/>
      <c r="AS846" s="158"/>
      <c r="AT846" s="158"/>
      <c r="AU846" s="158"/>
      <c r="AV846" s="158"/>
      <c r="AW846" s="158"/>
      <c r="AX846" s="158"/>
      <c r="AY846" s="158"/>
      <c r="AZ846" s="158"/>
      <c r="BA846" s="158"/>
      <c r="BB846" s="158"/>
      <c r="BC846" s="158"/>
      <c r="BD846" s="158"/>
      <c r="BE846" s="158"/>
      <c r="BF846" s="158"/>
      <c r="BG846" s="158"/>
      <c r="BH846" s="158"/>
      <c r="BI846" s="158"/>
      <c r="BJ846" s="158"/>
      <c r="BK846" s="158"/>
      <c r="BL846" s="158"/>
      <c r="BM846" s="158"/>
      <c r="BN846" s="158"/>
      <c r="BO846" s="158"/>
      <c r="BP846" s="158"/>
      <c r="BQ846" s="158"/>
      <c r="BR846" s="158"/>
      <c r="BS846" s="158"/>
      <c r="BT846" s="158"/>
      <c r="BU846" s="158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</row>
    <row r="847" ht="12.75" customHeight="1">
      <c r="A847" s="1"/>
      <c r="B847" s="1"/>
      <c r="C847" s="158"/>
      <c r="D847" s="158"/>
      <c r="E847" s="158"/>
      <c r="F847" s="158"/>
      <c r="G847" s="158"/>
      <c r="H847" s="158"/>
      <c r="I847" s="158"/>
      <c r="J847" s="158"/>
      <c r="K847" s="158"/>
      <c r="L847" s="158"/>
      <c r="M847" s="158"/>
      <c r="N847" s="158"/>
      <c r="O847" s="158"/>
      <c r="P847" s="158"/>
      <c r="Q847" s="158"/>
      <c r="R847" s="158"/>
      <c r="S847" s="158"/>
      <c r="T847" s="158"/>
      <c r="U847" s="158"/>
      <c r="V847" s="158"/>
      <c r="W847" s="158"/>
      <c r="X847" s="158"/>
      <c r="Y847" s="158"/>
      <c r="Z847" s="158"/>
      <c r="AA847" s="158"/>
      <c r="AB847" s="158"/>
      <c r="AC847" s="158"/>
      <c r="AD847" s="158"/>
      <c r="AE847" s="158"/>
      <c r="AF847" s="158"/>
      <c r="AG847" s="158"/>
      <c r="AH847" s="158"/>
      <c r="AI847" s="158"/>
      <c r="AJ847" s="158"/>
      <c r="AK847" s="158"/>
      <c r="AL847" s="158"/>
      <c r="AM847" s="158"/>
      <c r="AN847" s="158"/>
      <c r="AO847" s="158"/>
      <c r="AP847" s="158"/>
      <c r="AQ847" s="158"/>
      <c r="AR847" s="158"/>
      <c r="AS847" s="158"/>
      <c r="AT847" s="158"/>
      <c r="AU847" s="158"/>
      <c r="AV847" s="158"/>
      <c r="AW847" s="158"/>
      <c r="AX847" s="158"/>
      <c r="AY847" s="158"/>
      <c r="AZ847" s="158"/>
      <c r="BA847" s="158"/>
      <c r="BB847" s="158"/>
      <c r="BC847" s="158"/>
      <c r="BD847" s="158"/>
      <c r="BE847" s="158"/>
      <c r="BF847" s="158"/>
      <c r="BG847" s="158"/>
      <c r="BH847" s="158"/>
      <c r="BI847" s="158"/>
      <c r="BJ847" s="158"/>
      <c r="BK847" s="158"/>
      <c r="BL847" s="158"/>
      <c r="BM847" s="158"/>
      <c r="BN847" s="158"/>
      <c r="BO847" s="158"/>
      <c r="BP847" s="158"/>
      <c r="BQ847" s="158"/>
      <c r="BR847" s="158"/>
      <c r="BS847" s="158"/>
      <c r="BT847" s="158"/>
      <c r="BU847" s="158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</row>
    <row r="848" ht="12.75" customHeight="1">
      <c r="A848" s="1"/>
      <c r="B848" s="1"/>
      <c r="C848" s="158"/>
      <c r="D848" s="158"/>
      <c r="E848" s="158"/>
      <c r="F848" s="158"/>
      <c r="G848" s="158"/>
      <c r="H848" s="158"/>
      <c r="I848" s="158"/>
      <c r="J848" s="158"/>
      <c r="K848" s="158"/>
      <c r="L848" s="158"/>
      <c r="M848" s="158"/>
      <c r="N848" s="158"/>
      <c r="O848" s="158"/>
      <c r="P848" s="158"/>
      <c r="Q848" s="158"/>
      <c r="R848" s="158"/>
      <c r="S848" s="158"/>
      <c r="T848" s="158"/>
      <c r="U848" s="158"/>
      <c r="V848" s="158"/>
      <c r="W848" s="158"/>
      <c r="X848" s="158"/>
      <c r="Y848" s="158"/>
      <c r="Z848" s="158"/>
      <c r="AA848" s="158"/>
      <c r="AB848" s="158"/>
      <c r="AC848" s="158"/>
      <c r="AD848" s="158"/>
      <c r="AE848" s="158"/>
      <c r="AF848" s="158"/>
      <c r="AG848" s="158"/>
      <c r="AH848" s="158"/>
      <c r="AI848" s="158"/>
      <c r="AJ848" s="158"/>
      <c r="AK848" s="158"/>
      <c r="AL848" s="158"/>
      <c r="AM848" s="158"/>
      <c r="AN848" s="158"/>
      <c r="AO848" s="158"/>
      <c r="AP848" s="158"/>
      <c r="AQ848" s="158"/>
      <c r="AR848" s="158"/>
      <c r="AS848" s="158"/>
      <c r="AT848" s="158"/>
      <c r="AU848" s="158"/>
      <c r="AV848" s="158"/>
      <c r="AW848" s="158"/>
      <c r="AX848" s="158"/>
      <c r="AY848" s="158"/>
      <c r="AZ848" s="158"/>
      <c r="BA848" s="158"/>
      <c r="BB848" s="158"/>
      <c r="BC848" s="158"/>
      <c r="BD848" s="158"/>
      <c r="BE848" s="158"/>
      <c r="BF848" s="158"/>
      <c r="BG848" s="158"/>
      <c r="BH848" s="158"/>
      <c r="BI848" s="158"/>
      <c r="BJ848" s="158"/>
      <c r="BK848" s="158"/>
      <c r="BL848" s="158"/>
      <c r="BM848" s="158"/>
      <c r="BN848" s="158"/>
      <c r="BO848" s="158"/>
      <c r="BP848" s="158"/>
      <c r="BQ848" s="158"/>
      <c r="BR848" s="158"/>
      <c r="BS848" s="158"/>
      <c r="BT848" s="158"/>
      <c r="BU848" s="158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</row>
    <row r="849" ht="12.75" customHeight="1">
      <c r="A849" s="1"/>
      <c r="B849" s="1"/>
      <c r="C849" s="158"/>
      <c r="D849" s="158"/>
      <c r="E849" s="158"/>
      <c r="F849" s="158"/>
      <c r="G849" s="158"/>
      <c r="H849" s="158"/>
      <c r="I849" s="158"/>
      <c r="J849" s="158"/>
      <c r="K849" s="158"/>
      <c r="L849" s="158"/>
      <c r="M849" s="158"/>
      <c r="N849" s="158"/>
      <c r="O849" s="158"/>
      <c r="P849" s="158"/>
      <c r="Q849" s="158"/>
      <c r="R849" s="158"/>
      <c r="S849" s="158"/>
      <c r="T849" s="158"/>
      <c r="U849" s="158"/>
      <c r="V849" s="158"/>
      <c r="W849" s="158"/>
      <c r="X849" s="158"/>
      <c r="Y849" s="158"/>
      <c r="Z849" s="158"/>
      <c r="AA849" s="158"/>
      <c r="AB849" s="158"/>
      <c r="AC849" s="158"/>
      <c r="AD849" s="158"/>
      <c r="AE849" s="158"/>
      <c r="AF849" s="158"/>
      <c r="AG849" s="158"/>
      <c r="AH849" s="158"/>
      <c r="AI849" s="158"/>
      <c r="AJ849" s="158"/>
      <c r="AK849" s="158"/>
      <c r="AL849" s="158"/>
      <c r="AM849" s="158"/>
      <c r="AN849" s="158"/>
      <c r="AO849" s="158"/>
      <c r="AP849" s="158"/>
      <c r="AQ849" s="158"/>
      <c r="AR849" s="158"/>
      <c r="AS849" s="158"/>
      <c r="AT849" s="158"/>
      <c r="AU849" s="158"/>
      <c r="AV849" s="158"/>
      <c r="AW849" s="158"/>
      <c r="AX849" s="158"/>
      <c r="AY849" s="158"/>
      <c r="AZ849" s="158"/>
      <c r="BA849" s="158"/>
      <c r="BB849" s="158"/>
      <c r="BC849" s="158"/>
      <c r="BD849" s="158"/>
      <c r="BE849" s="158"/>
      <c r="BF849" s="158"/>
      <c r="BG849" s="158"/>
      <c r="BH849" s="158"/>
      <c r="BI849" s="158"/>
      <c r="BJ849" s="158"/>
      <c r="BK849" s="158"/>
      <c r="BL849" s="158"/>
      <c r="BM849" s="158"/>
      <c r="BN849" s="158"/>
      <c r="BO849" s="158"/>
      <c r="BP849" s="158"/>
      <c r="BQ849" s="158"/>
      <c r="BR849" s="158"/>
      <c r="BS849" s="158"/>
      <c r="BT849" s="158"/>
      <c r="BU849" s="158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</row>
    <row r="850" ht="12.75" customHeight="1">
      <c r="A850" s="1"/>
      <c r="B850" s="1"/>
      <c r="C850" s="158"/>
      <c r="D850" s="158"/>
      <c r="E850" s="158"/>
      <c r="F850" s="158"/>
      <c r="G850" s="158"/>
      <c r="H850" s="158"/>
      <c r="I850" s="158"/>
      <c r="J850" s="158"/>
      <c r="K850" s="158"/>
      <c r="L850" s="158"/>
      <c r="M850" s="158"/>
      <c r="N850" s="158"/>
      <c r="O850" s="158"/>
      <c r="P850" s="158"/>
      <c r="Q850" s="158"/>
      <c r="R850" s="158"/>
      <c r="S850" s="158"/>
      <c r="T850" s="158"/>
      <c r="U850" s="158"/>
      <c r="V850" s="158"/>
      <c r="W850" s="158"/>
      <c r="X850" s="158"/>
      <c r="Y850" s="158"/>
      <c r="Z850" s="158"/>
      <c r="AA850" s="158"/>
      <c r="AB850" s="158"/>
      <c r="AC850" s="158"/>
      <c r="AD850" s="158"/>
      <c r="AE850" s="158"/>
      <c r="AF850" s="158"/>
      <c r="AG850" s="158"/>
      <c r="AH850" s="158"/>
      <c r="AI850" s="158"/>
      <c r="AJ850" s="158"/>
      <c r="AK850" s="158"/>
      <c r="AL850" s="158"/>
      <c r="AM850" s="158"/>
      <c r="AN850" s="158"/>
      <c r="AO850" s="158"/>
      <c r="AP850" s="158"/>
      <c r="AQ850" s="158"/>
      <c r="AR850" s="158"/>
      <c r="AS850" s="158"/>
      <c r="AT850" s="158"/>
      <c r="AU850" s="158"/>
      <c r="AV850" s="158"/>
      <c r="AW850" s="158"/>
      <c r="AX850" s="158"/>
      <c r="AY850" s="158"/>
      <c r="AZ850" s="158"/>
      <c r="BA850" s="158"/>
      <c r="BB850" s="158"/>
      <c r="BC850" s="158"/>
      <c r="BD850" s="158"/>
      <c r="BE850" s="158"/>
      <c r="BF850" s="158"/>
      <c r="BG850" s="158"/>
      <c r="BH850" s="158"/>
      <c r="BI850" s="158"/>
      <c r="BJ850" s="158"/>
      <c r="BK850" s="158"/>
      <c r="BL850" s="158"/>
      <c r="BM850" s="158"/>
      <c r="BN850" s="158"/>
      <c r="BO850" s="158"/>
      <c r="BP850" s="158"/>
      <c r="BQ850" s="158"/>
      <c r="BR850" s="158"/>
      <c r="BS850" s="158"/>
      <c r="BT850" s="158"/>
      <c r="BU850" s="158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</row>
    <row r="851" ht="12.75" customHeight="1">
      <c r="A851" s="1"/>
      <c r="B851" s="1"/>
      <c r="C851" s="158"/>
      <c r="D851" s="158"/>
      <c r="E851" s="158"/>
      <c r="F851" s="158"/>
      <c r="G851" s="158"/>
      <c r="H851" s="158"/>
      <c r="I851" s="158"/>
      <c r="J851" s="158"/>
      <c r="K851" s="158"/>
      <c r="L851" s="158"/>
      <c r="M851" s="158"/>
      <c r="N851" s="158"/>
      <c r="O851" s="158"/>
      <c r="P851" s="158"/>
      <c r="Q851" s="158"/>
      <c r="R851" s="158"/>
      <c r="S851" s="158"/>
      <c r="T851" s="158"/>
      <c r="U851" s="158"/>
      <c r="V851" s="158"/>
      <c r="W851" s="158"/>
      <c r="X851" s="158"/>
      <c r="Y851" s="158"/>
      <c r="Z851" s="158"/>
      <c r="AA851" s="158"/>
      <c r="AB851" s="158"/>
      <c r="AC851" s="158"/>
      <c r="AD851" s="158"/>
      <c r="AE851" s="158"/>
      <c r="AF851" s="158"/>
      <c r="AG851" s="158"/>
      <c r="AH851" s="158"/>
      <c r="AI851" s="158"/>
      <c r="AJ851" s="158"/>
      <c r="AK851" s="158"/>
      <c r="AL851" s="158"/>
      <c r="AM851" s="158"/>
      <c r="AN851" s="158"/>
      <c r="AO851" s="158"/>
      <c r="AP851" s="158"/>
      <c r="AQ851" s="158"/>
      <c r="AR851" s="158"/>
      <c r="AS851" s="158"/>
      <c r="AT851" s="158"/>
      <c r="AU851" s="158"/>
      <c r="AV851" s="158"/>
      <c r="AW851" s="158"/>
      <c r="AX851" s="158"/>
      <c r="AY851" s="158"/>
      <c r="AZ851" s="158"/>
      <c r="BA851" s="158"/>
      <c r="BB851" s="158"/>
      <c r="BC851" s="158"/>
      <c r="BD851" s="158"/>
      <c r="BE851" s="158"/>
      <c r="BF851" s="158"/>
      <c r="BG851" s="158"/>
      <c r="BH851" s="158"/>
      <c r="BI851" s="158"/>
      <c r="BJ851" s="158"/>
      <c r="BK851" s="158"/>
      <c r="BL851" s="158"/>
      <c r="BM851" s="158"/>
      <c r="BN851" s="158"/>
      <c r="BO851" s="158"/>
      <c r="BP851" s="158"/>
      <c r="BQ851" s="158"/>
      <c r="BR851" s="158"/>
      <c r="BS851" s="158"/>
      <c r="BT851" s="158"/>
      <c r="BU851" s="158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</row>
    <row r="852" ht="12.75" customHeight="1">
      <c r="A852" s="1"/>
      <c r="B852" s="1"/>
      <c r="C852" s="158"/>
      <c r="D852" s="158"/>
      <c r="E852" s="158"/>
      <c r="F852" s="158"/>
      <c r="G852" s="158"/>
      <c r="H852" s="158"/>
      <c r="I852" s="158"/>
      <c r="J852" s="158"/>
      <c r="K852" s="158"/>
      <c r="L852" s="158"/>
      <c r="M852" s="158"/>
      <c r="N852" s="158"/>
      <c r="O852" s="158"/>
      <c r="P852" s="158"/>
      <c r="Q852" s="158"/>
      <c r="R852" s="158"/>
      <c r="S852" s="158"/>
      <c r="T852" s="158"/>
      <c r="U852" s="158"/>
      <c r="V852" s="158"/>
      <c r="W852" s="158"/>
      <c r="X852" s="158"/>
      <c r="Y852" s="158"/>
      <c r="Z852" s="158"/>
      <c r="AA852" s="158"/>
      <c r="AB852" s="158"/>
      <c r="AC852" s="158"/>
      <c r="AD852" s="158"/>
      <c r="AE852" s="158"/>
      <c r="AF852" s="158"/>
      <c r="AG852" s="158"/>
      <c r="AH852" s="158"/>
      <c r="AI852" s="158"/>
      <c r="AJ852" s="158"/>
      <c r="AK852" s="158"/>
      <c r="AL852" s="158"/>
      <c r="AM852" s="158"/>
      <c r="AN852" s="158"/>
      <c r="AO852" s="158"/>
      <c r="AP852" s="158"/>
      <c r="AQ852" s="158"/>
      <c r="AR852" s="158"/>
      <c r="AS852" s="158"/>
      <c r="AT852" s="158"/>
      <c r="AU852" s="158"/>
      <c r="AV852" s="158"/>
      <c r="AW852" s="158"/>
      <c r="AX852" s="158"/>
      <c r="AY852" s="158"/>
      <c r="AZ852" s="158"/>
      <c r="BA852" s="158"/>
      <c r="BB852" s="158"/>
      <c r="BC852" s="158"/>
      <c r="BD852" s="158"/>
      <c r="BE852" s="158"/>
      <c r="BF852" s="158"/>
      <c r="BG852" s="158"/>
      <c r="BH852" s="158"/>
      <c r="BI852" s="158"/>
      <c r="BJ852" s="158"/>
      <c r="BK852" s="158"/>
      <c r="BL852" s="158"/>
      <c r="BM852" s="158"/>
      <c r="BN852" s="158"/>
      <c r="BO852" s="158"/>
      <c r="BP852" s="158"/>
      <c r="BQ852" s="158"/>
      <c r="BR852" s="158"/>
      <c r="BS852" s="158"/>
      <c r="BT852" s="158"/>
      <c r="BU852" s="158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</row>
    <row r="853" ht="12.75" customHeight="1">
      <c r="A853" s="1"/>
      <c r="B853" s="1"/>
      <c r="C853" s="158"/>
      <c r="D853" s="158"/>
      <c r="E853" s="158"/>
      <c r="F853" s="158"/>
      <c r="G853" s="158"/>
      <c r="H853" s="158"/>
      <c r="I853" s="158"/>
      <c r="J853" s="158"/>
      <c r="K853" s="158"/>
      <c r="L853" s="158"/>
      <c r="M853" s="158"/>
      <c r="N853" s="158"/>
      <c r="O853" s="158"/>
      <c r="P853" s="158"/>
      <c r="Q853" s="158"/>
      <c r="R853" s="158"/>
      <c r="S853" s="158"/>
      <c r="T853" s="158"/>
      <c r="U853" s="158"/>
      <c r="V853" s="158"/>
      <c r="W853" s="158"/>
      <c r="X853" s="158"/>
      <c r="Y853" s="158"/>
      <c r="Z853" s="158"/>
      <c r="AA853" s="158"/>
      <c r="AB853" s="158"/>
      <c r="AC853" s="158"/>
      <c r="AD853" s="158"/>
      <c r="AE853" s="158"/>
      <c r="AF853" s="158"/>
      <c r="AG853" s="158"/>
      <c r="AH853" s="158"/>
      <c r="AI853" s="158"/>
      <c r="AJ853" s="158"/>
      <c r="AK853" s="158"/>
      <c r="AL853" s="158"/>
      <c r="AM853" s="158"/>
      <c r="AN853" s="158"/>
      <c r="AO853" s="158"/>
      <c r="AP853" s="158"/>
      <c r="AQ853" s="158"/>
      <c r="AR853" s="158"/>
      <c r="AS853" s="158"/>
      <c r="AT853" s="158"/>
      <c r="AU853" s="158"/>
      <c r="AV853" s="158"/>
      <c r="AW853" s="158"/>
      <c r="AX853" s="158"/>
      <c r="AY853" s="158"/>
      <c r="AZ853" s="158"/>
      <c r="BA853" s="158"/>
      <c r="BB853" s="158"/>
      <c r="BC853" s="158"/>
      <c r="BD853" s="158"/>
      <c r="BE853" s="158"/>
      <c r="BF853" s="158"/>
      <c r="BG853" s="158"/>
      <c r="BH853" s="158"/>
      <c r="BI853" s="158"/>
      <c r="BJ853" s="158"/>
      <c r="BK853" s="158"/>
      <c r="BL853" s="158"/>
      <c r="BM853" s="158"/>
      <c r="BN853" s="158"/>
      <c r="BO853" s="158"/>
      <c r="BP853" s="158"/>
      <c r="BQ853" s="158"/>
      <c r="BR853" s="158"/>
      <c r="BS853" s="158"/>
      <c r="BT853" s="158"/>
      <c r="BU853" s="158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</row>
    <row r="854" ht="12.75" customHeight="1">
      <c r="A854" s="1"/>
      <c r="B854" s="1"/>
      <c r="C854" s="158"/>
      <c r="D854" s="158"/>
      <c r="E854" s="158"/>
      <c r="F854" s="158"/>
      <c r="G854" s="158"/>
      <c r="H854" s="158"/>
      <c r="I854" s="158"/>
      <c r="J854" s="158"/>
      <c r="K854" s="158"/>
      <c r="L854" s="158"/>
      <c r="M854" s="158"/>
      <c r="N854" s="158"/>
      <c r="O854" s="158"/>
      <c r="P854" s="158"/>
      <c r="Q854" s="158"/>
      <c r="R854" s="158"/>
      <c r="S854" s="158"/>
      <c r="T854" s="158"/>
      <c r="U854" s="158"/>
      <c r="V854" s="158"/>
      <c r="W854" s="158"/>
      <c r="X854" s="158"/>
      <c r="Y854" s="158"/>
      <c r="Z854" s="158"/>
      <c r="AA854" s="158"/>
      <c r="AB854" s="158"/>
      <c r="AC854" s="158"/>
      <c r="AD854" s="158"/>
      <c r="AE854" s="158"/>
      <c r="AF854" s="158"/>
      <c r="AG854" s="158"/>
      <c r="AH854" s="158"/>
      <c r="AI854" s="158"/>
      <c r="AJ854" s="158"/>
      <c r="AK854" s="158"/>
      <c r="AL854" s="158"/>
      <c r="AM854" s="158"/>
      <c r="AN854" s="158"/>
      <c r="AO854" s="158"/>
      <c r="AP854" s="158"/>
      <c r="AQ854" s="158"/>
      <c r="AR854" s="158"/>
      <c r="AS854" s="158"/>
      <c r="AT854" s="158"/>
      <c r="AU854" s="158"/>
      <c r="AV854" s="158"/>
      <c r="AW854" s="158"/>
      <c r="AX854" s="158"/>
      <c r="AY854" s="158"/>
      <c r="AZ854" s="158"/>
      <c r="BA854" s="158"/>
      <c r="BB854" s="158"/>
      <c r="BC854" s="158"/>
      <c r="BD854" s="158"/>
      <c r="BE854" s="158"/>
      <c r="BF854" s="158"/>
      <c r="BG854" s="158"/>
      <c r="BH854" s="158"/>
      <c r="BI854" s="158"/>
      <c r="BJ854" s="158"/>
      <c r="BK854" s="158"/>
      <c r="BL854" s="158"/>
      <c r="BM854" s="158"/>
      <c r="BN854" s="158"/>
      <c r="BO854" s="158"/>
      <c r="BP854" s="158"/>
      <c r="BQ854" s="158"/>
      <c r="BR854" s="158"/>
      <c r="BS854" s="158"/>
      <c r="BT854" s="158"/>
      <c r="BU854" s="158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</row>
    <row r="855" ht="12.75" customHeight="1">
      <c r="A855" s="1"/>
      <c r="B855" s="1"/>
      <c r="C855" s="158"/>
      <c r="D855" s="158"/>
      <c r="E855" s="158"/>
      <c r="F855" s="158"/>
      <c r="G855" s="158"/>
      <c r="H855" s="158"/>
      <c r="I855" s="158"/>
      <c r="J855" s="158"/>
      <c r="K855" s="158"/>
      <c r="L855" s="158"/>
      <c r="M855" s="158"/>
      <c r="N855" s="158"/>
      <c r="O855" s="158"/>
      <c r="P855" s="158"/>
      <c r="Q855" s="158"/>
      <c r="R855" s="158"/>
      <c r="S855" s="158"/>
      <c r="T855" s="158"/>
      <c r="U855" s="158"/>
      <c r="V855" s="158"/>
      <c r="W855" s="158"/>
      <c r="X855" s="158"/>
      <c r="Y855" s="158"/>
      <c r="Z855" s="158"/>
      <c r="AA855" s="158"/>
      <c r="AB855" s="158"/>
      <c r="AC855" s="158"/>
      <c r="AD855" s="158"/>
      <c r="AE855" s="158"/>
      <c r="AF855" s="158"/>
      <c r="AG855" s="158"/>
      <c r="AH855" s="158"/>
      <c r="AI855" s="158"/>
      <c r="AJ855" s="158"/>
      <c r="AK855" s="158"/>
      <c r="AL855" s="158"/>
      <c r="AM855" s="158"/>
      <c r="AN855" s="158"/>
      <c r="AO855" s="158"/>
      <c r="AP855" s="158"/>
      <c r="AQ855" s="158"/>
      <c r="AR855" s="158"/>
      <c r="AS855" s="158"/>
      <c r="AT855" s="158"/>
      <c r="AU855" s="158"/>
      <c r="AV855" s="158"/>
      <c r="AW855" s="158"/>
      <c r="AX855" s="158"/>
      <c r="AY855" s="158"/>
      <c r="AZ855" s="158"/>
      <c r="BA855" s="158"/>
      <c r="BB855" s="158"/>
      <c r="BC855" s="158"/>
      <c r="BD855" s="158"/>
      <c r="BE855" s="158"/>
      <c r="BF855" s="158"/>
      <c r="BG855" s="158"/>
      <c r="BH855" s="158"/>
      <c r="BI855" s="158"/>
      <c r="BJ855" s="158"/>
      <c r="BK855" s="158"/>
      <c r="BL855" s="158"/>
      <c r="BM855" s="158"/>
      <c r="BN855" s="158"/>
      <c r="BO855" s="158"/>
      <c r="BP855" s="158"/>
      <c r="BQ855" s="158"/>
      <c r="BR855" s="158"/>
      <c r="BS855" s="158"/>
      <c r="BT855" s="158"/>
      <c r="BU855" s="158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</row>
    <row r="856" ht="12.75" customHeight="1">
      <c r="A856" s="1"/>
      <c r="B856" s="1"/>
      <c r="C856" s="158"/>
      <c r="D856" s="158"/>
      <c r="E856" s="158"/>
      <c r="F856" s="158"/>
      <c r="G856" s="158"/>
      <c r="H856" s="158"/>
      <c r="I856" s="158"/>
      <c r="J856" s="158"/>
      <c r="K856" s="158"/>
      <c r="L856" s="158"/>
      <c r="M856" s="158"/>
      <c r="N856" s="158"/>
      <c r="O856" s="158"/>
      <c r="P856" s="158"/>
      <c r="Q856" s="158"/>
      <c r="R856" s="158"/>
      <c r="S856" s="158"/>
      <c r="T856" s="158"/>
      <c r="U856" s="158"/>
      <c r="V856" s="158"/>
      <c r="W856" s="158"/>
      <c r="X856" s="158"/>
      <c r="Y856" s="158"/>
      <c r="Z856" s="158"/>
      <c r="AA856" s="158"/>
      <c r="AB856" s="158"/>
      <c r="AC856" s="158"/>
      <c r="AD856" s="158"/>
      <c r="AE856" s="158"/>
      <c r="AF856" s="158"/>
      <c r="AG856" s="158"/>
      <c r="AH856" s="158"/>
      <c r="AI856" s="158"/>
      <c r="AJ856" s="158"/>
      <c r="AK856" s="158"/>
      <c r="AL856" s="158"/>
      <c r="AM856" s="158"/>
      <c r="AN856" s="158"/>
      <c r="AO856" s="158"/>
      <c r="AP856" s="158"/>
      <c r="AQ856" s="158"/>
      <c r="AR856" s="158"/>
      <c r="AS856" s="158"/>
      <c r="AT856" s="158"/>
      <c r="AU856" s="158"/>
      <c r="AV856" s="158"/>
      <c r="AW856" s="158"/>
      <c r="AX856" s="158"/>
      <c r="AY856" s="158"/>
      <c r="AZ856" s="158"/>
      <c r="BA856" s="158"/>
      <c r="BB856" s="158"/>
      <c r="BC856" s="158"/>
      <c r="BD856" s="158"/>
      <c r="BE856" s="158"/>
      <c r="BF856" s="158"/>
      <c r="BG856" s="158"/>
      <c r="BH856" s="158"/>
      <c r="BI856" s="158"/>
      <c r="BJ856" s="158"/>
      <c r="BK856" s="158"/>
      <c r="BL856" s="158"/>
      <c r="BM856" s="158"/>
      <c r="BN856" s="158"/>
      <c r="BO856" s="158"/>
      <c r="BP856" s="158"/>
      <c r="BQ856" s="158"/>
      <c r="BR856" s="158"/>
      <c r="BS856" s="158"/>
      <c r="BT856" s="158"/>
      <c r="BU856" s="158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</row>
    <row r="857" ht="12.75" customHeight="1">
      <c r="A857" s="1"/>
      <c r="B857" s="1"/>
      <c r="C857" s="158"/>
      <c r="D857" s="158"/>
      <c r="E857" s="158"/>
      <c r="F857" s="158"/>
      <c r="G857" s="158"/>
      <c r="H857" s="158"/>
      <c r="I857" s="158"/>
      <c r="J857" s="158"/>
      <c r="K857" s="158"/>
      <c r="L857" s="158"/>
      <c r="M857" s="158"/>
      <c r="N857" s="158"/>
      <c r="O857" s="158"/>
      <c r="P857" s="158"/>
      <c r="Q857" s="158"/>
      <c r="R857" s="158"/>
      <c r="S857" s="158"/>
      <c r="T857" s="158"/>
      <c r="U857" s="158"/>
      <c r="V857" s="158"/>
      <c r="W857" s="158"/>
      <c r="X857" s="158"/>
      <c r="Y857" s="158"/>
      <c r="Z857" s="158"/>
      <c r="AA857" s="158"/>
      <c r="AB857" s="158"/>
      <c r="AC857" s="158"/>
      <c r="AD857" s="158"/>
      <c r="AE857" s="158"/>
      <c r="AF857" s="158"/>
      <c r="AG857" s="158"/>
      <c r="AH857" s="158"/>
      <c r="AI857" s="158"/>
      <c r="AJ857" s="158"/>
      <c r="AK857" s="158"/>
      <c r="AL857" s="158"/>
      <c r="AM857" s="158"/>
      <c r="AN857" s="158"/>
      <c r="AO857" s="158"/>
      <c r="AP857" s="158"/>
      <c r="AQ857" s="158"/>
      <c r="AR857" s="158"/>
      <c r="AS857" s="158"/>
      <c r="AT857" s="158"/>
      <c r="AU857" s="158"/>
      <c r="AV857" s="158"/>
      <c r="AW857" s="158"/>
      <c r="AX857" s="158"/>
      <c r="AY857" s="158"/>
      <c r="AZ857" s="158"/>
      <c r="BA857" s="158"/>
      <c r="BB857" s="158"/>
      <c r="BC857" s="158"/>
      <c r="BD857" s="158"/>
      <c r="BE857" s="158"/>
      <c r="BF857" s="158"/>
      <c r="BG857" s="158"/>
      <c r="BH857" s="158"/>
      <c r="BI857" s="158"/>
      <c r="BJ857" s="158"/>
      <c r="BK857" s="158"/>
      <c r="BL857" s="158"/>
      <c r="BM857" s="158"/>
      <c r="BN857" s="158"/>
      <c r="BO857" s="158"/>
      <c r="BP857" s="158"/>
      <c r="BQ857" s="158"/>
      <c r="BR857" s="158"/>
      <c r="BS857" s="158"/>
      <c r="BT857" s="158"/>
      <c r="BU857" s="158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</row>
    <row r="858" ht="12.75" customHeight="1">
      <c r="A858" s="1"/>
      <c r="B858" s="1"/>
      <c r="C858" s="158"/>
      <c r="D858" s="158"/>
      <c r="E858" s="158"/>
      <c r="F858" s="158"/>
      <c r="G858" s="158"/>
      <c r="H858" s="158"/>
      <c r="I858" s="158"/>
      <c r="J858" s="158"/>
      <c r="K858" s="158"/>
      <c r="L858" s="158"/>
      <c r="M858" s="158"/>
      <c r="N858" s="158"/>
      <c r="O858" s="158"/>
      <c r="P858" s="158"/>
      <c r="Q858" s="158"/>
      <c r="R858" s="158"/>
      <c r="S858" s="158"/>
      <c r="T858" s="158"/>
      <c r="U858" s="158"/>
      <c r="V858" s="158"/>
      <c r="W858" s="158"/>
      <c r="X858" s="158"/>
      <c r="Y858" s="158"/>
      <c r="Z858" s="158"/>
      <c r="AA858" s="158"/>
      <c r="AB858" s="158"/>
      <c r="AC858" s="158"/>
      <c r="AD858" s="158"/>
      <c r="AE858" s="158"/>
      <c r="AF858" s="158"/>
      <c r="AG858" s="158"/>
      <c r="AH858" s="158"/>
      <c r="AI858" s="158"/>
      <c r="AJ858" s="158"/>
      <c r="AK858" s="158"/>
      <c r="AL858" s="158"/>
      <c r="AM858" s="158"/>
      <c r="AN858" s="158"/>
      <c r="AO858" s="158"/>
      <c r="AP858" s="158"/>
      <c r="AQ858" s="158"/>
      <c r="AR858" s="158"/>
      <c r="AS858" s="158"/>
      <c r="AT858" s="158"/>
      <c r="AU858" s="158"/>
      <c r="AV858" s="158"/>
      <c r="AW858" s="158"/>
      <c r="AX858" s="158"/>
      <c r="AY858" s="158"/>
      <c r="AZ858" s="158"/>
      <c r="BA858" s="158"/>
      <c r="BB858" s="158"/>
      <c r="BC858" s="158"/>
      <c r="BD858" s="158"/>
      <c r="BE858" s="158"/>
      <c r="BF858" s="158"/>
      <c r="BG858" s="158"/>
      <c r="BH858" s="158"/>
      <c r="BI858" s="158"/>
      <c r="BJ858" s="158"/>
      <c r="BK858" s="158"/>
      <c r="BL858" s="158"/>
      <c r="BM858" s="158"/>
      <c r="BN858" s="158"/>
      <c r="BO858" s="158"/>
      <c r="BP858" s="158"/>
      <c r="BQ858" s="158"/>
      <c r="BR858" s="158"/>
      <c r="BS858" s="158"/>
      <c r="BT858" s="158"/>
      <c r="BU858" s="158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</row>
    <row r="859" ht="12.75" customHeight="1">
      <c r="A859" s="1"/>
      <c r="B859" s="1"/>
      <c r="C859" s="158"/>
      <c r="D859" s="158"/>
      <c r="E859" s="158"/>
      <c r="F859" s="158"/>
      <c r="G859" s="158"/>
      <c r="H859" s="158"/>
      <c r="I859" s="158"/>
      <c r="J859" s="158"/>
      <c r="K859" s="158"/>
      <c r="L859" s="158"/>
      <c r="M859" s="158"/>
      <c r="N859" s="158"/>
      <c r="O859" s="158"/>
      <c r="P859" s="158"/>
      <c r="Q859" s="158"/>
      <c r="R859" s="158"/>
      <c r="S859" s="158"/>
      <c r="T859" s="158"/>
      <c r="U859" s="158"/>
      <c r="V859" s="158"/>
      <c r="W859" s="158"/>
      <c r="X859" s="158"/>
      <c r="Y859" s="158"/>
      <c r="Z859" s="158"/>
      <c r="AA859" s="158"/>
      <c r="AB859" s="158"/>
      <c r="AC859" s="158"/>
      <c r="AD859" s="158"/>
      <c r="AE859" s="158"/>
      <c r="AF859" s="158"/>
      <c r="AG859" s="158"/>
      <c r="AH859" s="158"/>
      <c r="AI859" s="158"/>
      <c r="AJ859" s="158"/>
      <c r="AK859" s="158"/>
      <c r="AL859" s="158"/>
      <c r="AM859" s="158"/>
      <c r="AN859" s="158"/>
      <c r="AO859" s="158"/>
      <c r="AP859" s="158"/>
      <c r="AQ859" s="158"/>
      <c r="AR859" s="158"/>
      <c r="AS859" s="158"/>
      <c r="AT859" s="158"/>
      <c r="AU859" s="158"/>
      <c r="AV859" s="158"/>
      <c r="AW859" s="158"/>
      <c r="AX859" s="158"/>
      <c r="AY859" s="158"/>
      <c r="AZ859" s="158"/>
      <c r="BA859" s="158"/>
      <c r="BB859" s="158"/>
      <c r="BC859" s="158"/>
      <c r="BD859" s="158"/>
      <c r="BE859" s="158"/>
      <c r="BF859" s="158"/>
      <c r="BG859" s="158"/>
      <c r="BH859" s="158"/>
      <c r="BI859" s="158"/>
      <c r="BJ859" s="158"/>
      <c r="BK859" s="158"/>
      <c r="BL859" s="158"/>
      <c r="BM859" s="158"/>
      <c r="BN859" s="158"/>
      <c r="BO859" s="158"/>
      <c r="BP859" s="158"/>
      <c r="BQ859" s="158"/>
      <c r="BR859" s="158"/>
      <c r="BS859" s="158"/>
      <c r="BT859" s="158"/>
      <c r="BU859" s="158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</row>
    <row r="860" ht="12.75" customHeight="1">
      <c r="A860" s="1"/>
      <c r="B860" s="1"/>
      <c r="C860" s="158"/>
      <c r="D860" s="158"/>
      <c r="E860" s="158"/>
      <c r="F860" s="158"/>
      <c r="G860" s="158"/>
      <c r="H860" s="158"/>
      <c r="I860" s="158"/>
      <c r="J860" s="158"/>
      <c r="K860" s="158"/>
      <c r="L860" s="158"/>
      <c r="M860" s="158"/>
      <c r="N860" s="158"/>
      <c r="O860" s="158"/>
      <c r="P860" s="158"/>
      <c r="Q860" s="158"/>
      <c r="R860" s="158"/>
      <c r="S860" s="158"/>
      <c r="T860" s="158"/>
      <c r="U860" s="158"/>
      <c r="V860" s="158"/>
      <c r="W860" s="158"/>
      <c r="X860" s="158"/>
      <c r="Y860" s="158"/>
      <c r="Z860" s="158"/>
      <c r="AA860" s="158"/>
      <c r="AB860" s="158"/>
      <c r="AC860" s="158"/>
      <c r="AD860" s="158"/>
      <c r="AE860" s="158"/>
      <c r="AF860" s="158"/>
      <c r="AG860" s="158"/>
      <c r="AH860" s="158"/>
      <c r="AI860" s="158"/>
      <c r="AJ860" s="158"/>
      <c r="AK860" s="158"/>
      <c r="AL860" s="158"/>
      <c r="AM860" s="158"/>
      <c r="AN860" s="158"/>
      <c r="AO860" s="158"/>
      <c r="AP860" s="158"/>
      <c r="AQ860" s="158"/>
      <c r="AR860" s="158"/>
      <c r="AS860" s="158"/>
      <c r="AT860" s="158"/>
      <c r="AU860" s="158"/>
      <c r="AV860" s="158"/>
      <c r="AW860" s="158"/>
      <c r="AX860" s="158"/>
      <c r="AY860" s="158"/>
      <c r="AZ860" s="158"/>
      <c r="BA860" s="158"/>
      <c r="BB860" s="158"/>
      <c r="BC860" s="158"/>
      <c r="BD860" s="158"/>
      <c r="BE860" s="158"/>
      <c r="BF860" s="158"/>
      <c r="BG860" s="158"/>
      <c r="BH860" s="158"/>
      <c r="BI860" s="158"/>
      <c r="BJ860" s="158"/>
      <c r="BK860" s="158"/>
      <c r="BL860" s="158"/>
      <c r="BM860" s="158"/>
      <c r="BN860" s="158"/>
      <c r="BO860" s="158"/>
      <c r="BP860" s="158"/>
      <c r="BQ860" s="158"/>
      <c r="BR860" s="158"/>
      <c r="BS860" s="158"/>
      <c r="BT860" s="158"/>
      <c r="BU860" s="158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</row>
    <row r="861" ht="12.75" customHeight="1">
      <c r="A861" s="1"/>
      <c r="B861" s="1"/>
      <c r="C861" s="158"/>
      <c r="D861" s="158"/>
      <c r="E861" s="158"/>
      <c r="F861" s="158"/>
      <c r="G861" s="158"/>
      <c r="H861" s="158"/>
      <c r="I861" s="158"/>
      <c r="J861" s="158"/>
      <c r="K861" s="158"/>
      <c r="L861" s="158"/>
      <c r="M861" s="158"/>
      <c r="N861" s="158"/>
      <c r="O861" s="158"/>
      <c r="P861" s="158"/>
      <c r="Q861" s="158"/>
      <c r="R861" s="158"/>
      <c r="S861" s="158"/>
      <c r="T861" s="158"/>
      <c r="U861" s="158"/>
      <c r="V861" s="158"/>
      <c r="W861" s="158"/>
      <c r="X861" s="158"/>
      <c r="Y861" s="158"/>
      <c r="Z861" s="158"/>
      <c r="AA861" s="158"/>
      <c r="AB861" s="158"/>
      <c r="AC861" s="158"/>
      <c r="AD861" s="158"/>
      <c r="AE861" s="158"/>
      <c r="AF861" s="158"/>
      <c r="AG861" s="158"/>
      <c r="AH861" s="158"/>
      <c r="AI861" s="158"/>
      <c r="AJ861" s="158"/>
      <c r="AK861" s="158"/>
      <c r="AL861" s="158"/>
      <c r="AM861" s="158"/>
      <c r="AN861" s="158"/>
      <c r="AO861" s="158"/>
      <c r="AP861" s="158"/>
      <c r="AQ861" s="158"/>
      <c r="AR861" s="158"/>
      <c r="AS861" s="158"/>
      <c r="AT861" s="158"/>
      <c r="AU861" s="158"/>
      <c r="AV861" s="158"/>
      <c r="AW861" s="158"/>
      <c r="AX861" s="158"/>
      <c r="AY861" s="158"/>
      <c r="AZ861" s="158"/>
      <c r="BA861" s="158"/>
      <c r="BB861" s="158"/>
      <c r="BC861" s="158"/>
      <c r="BD861" s="158"/>
      <c r="BE861" s="158"/>
      <c r="BF861" s="158"/>
      <c r="BG861" s="158"/>
      <c r="BH861" s="158"/>
      <c r="BI861" s="158"/>
      <c r="BJ861" s="158"/>
      <c r="BK861" s="158"/>
      <c r="BL861" s="158"/>
      <c r="BM861" s="158"/>
      <c r="BN861" s="158"/>
      <c r="BO861" s="158"/>
      <c r="BP861" s="158"/>
      <c r="BQ861" s="158"/>
      <c r="BR861" s="158"/>
      <c r="BS861" s="158"/>
      <c r="BT861" s="158"/>
      <c r="BU861" s="158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</row>
    <row r="862" ht="12.75" customHeight="1">
      <c r="A862" s="1"/>
      <c r="B862" s="1"/>
      <c r="C862" s="158"/>
      <c r="D862" s="158"/>
      <c r="E862" s="158"/>
      <c r="F862" s="158"/>
      <c r="G862" s="158"/>
      <c r="H862" s="158"/>
      <c r="I862" s="158"/>
      <c r="J862" s="158"/>
      <c r="K862" s="158"/>
      <c r="L862" s="158"/>
      <c r="M862" s="158"/>
      <c r="N862" s="158"/>
      <c r="O862" s="158"/>
      <c r="P862" s="158"/>
      <c r="Q862" s="158"/>
      <c r="R862" s="158"/>
      <c r="S862" s="158"/>
      <c r="T862" s="158"/>
      <c r="U862" s="158"/>
      <c r="V862" s="158"/>
      <c r="W862" s="158"/>
      <c r="X862" s="158"/>
      <c r="Y862" s="158"/>
      <c r="Z862" s="158"/>
      <c r="AA862" s="158"/>
      <c r="AB862" s="158"/>
      <c r="AC862" s="158"/>
      <c r="AD862" s="158"/>
      <c r="AE862" s="158"/>
      <c r="AF862" s="158"/>
      <c r="AG862" s="158"/>
      <c r="AH862" s="158"/>
      <c r="AI862" s="158"/>
      <c r="AJ862" s="158"/>
      <c r="AK862" s="158"/>
      <c r="AL862" s="158"/>
      <c r="AM862" s="158"/>
      <c r="AN862" s="158"/>
      <c r="AO862" s="158"/>
      <c r="AP862" s="158"/>
      <c r="AQ862" s="158"/>
      <c r="AR862" s="158"/>
      <c r="AS862" s="158"/>
      <c r="AT862" s="158"/>
      <c r="AU862" s="158"/>
      <c r="AV862" s="158"/>
      <c r="AW862" s="158"/>
      <c r="AX862" s="158"/>
      <c r="AY862" s="158"/>
      <c r="AZ862" s="158"/>
      <c r="BA862" s="158"/>
      <c r="BB862" s="158"/>
      <c r="BC862" s="158"/>
      <c r="BD862" s="158"/>
      <c r="BE862" s="158"/>
      <c r="BF862" s="158"/>
      <c r="BG862" s="158"/>
      <c r="BH862" s="158"/>
      <c r="BI862" s="158"/>
      <c r="BJ862" s="158"/>
      <c r="BK862" s="158"/>
      <c r="BL862" s="158"/>
      <c r="BM862" s="158"/>
      <c r="BN862" s="158"/>
      <c r="BO862" s="158"/>
      <c r="BP862" s="158"/>
      <c r="BQ862" s="158"/>
      <c r="BR862" s="158"/>
      <c r="BS862" s="158"/>
      <c r="BT862" s="158"/>
      <c r="BU862" s="158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</row>
    <row r="863" ht="12.75" customHeight="1">
      <c r="A863" s="1"/>
      <c r="B863" s="1"/>
      <c r="C863" s="158"/>
      <c r="D863" s="158"/>
      <c r="E863" s="158"/>
      <c r="F863" s="158"/>
      <c r="G863" s="158"/>
      <c r="H863" s="158"/>
      <c r="I863" s="158"/>
      <c r="J863" s="158"/>
      <c r="K863" s="158"/>
      <c r="L863" s="158"/>
      <c r="M863" s="158"/>
      <c r="N863" s="158"/>
      <c r="O863" s="158"/>
      <c r="P863" s="158"/>
      <c r="Q863" s="158"/>
      <c r="R863" s="158"/>
      <c r="S863" s="158"/>
      <c r="T863" s="158"/>
      <c r="U863" s="158"/>
      <c r="V863" s="158"/>
      <c r="W863" s="158"/>
      <c r="X863" s="158"/>
      <c r="Y863" s="158"/>
      <c r="Z863" s="158"/>
      <c r="AA863" s="158"/>
      <c r="AB863" s="158"/>
      <c r="AC863" s="158"/>
      <c r="AD863" s="158"/>
      <c r="AE863" s="158"/>
      <c r="AF863" s="158"/>
      <c r="AG863" s="158"/>
      <c r="AH863" s="158"/>
      <c r="AI863" s="158"/>
      <c r="AJ863" s="158"/>
      <c r="AK863" s="158"/>
      <c r="AL863" s="158"/>
      <c r="AM863" s="158"/>
      <c r="AN863" s="158"/>
      <c r="AO863" s="158"/>
      <c r="AP863" s="158"/>
      <c r="AQ863" s="158"/>
      <c r="AR863" s="158"/>
      <c r="AS863" s="158"/>
      <c r="AT863" s="158"/>
      <c r="AU863" s="158"/>
      <c r="AV863" s="158"/>
      <c r="AW863" s="158"/>
      <c r="AX863" s="158"/>
      <c r="AY863" s="158"/>
      <c r="AZ863" s="158"/>
      <c r="BA863" s="158"/>
      <c r="BB863" s="158"/>
      <c r="BC863" s="158"/>
      <c r="BD863" s="158"/>
      <c r="BE863" s="158"/>
      <c r="BF863" s="158"/>
      <c r="BG863" s="158"/>
      <c r="BH863" s="158"/>
      <c r="BI863" s="158"/>
      <c r="BJ863" s="158"/>
      <c r="BK863" s="158"/>
      <c r="BL863" s="158"/>
      <c r="BM863" s="158"/>
      <c r="BN863" s="158"/>
      <c r="BO863" s="158"/>
      <c r="BP863" s="158"/>
      <c r="BQ863" s="158"/>
      <c r="BR863" s="158"/>
      <c r="BS863" s="158"/>
      <c r="BT863" s="158"/>
      <c r="BU863" s="158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</row>
    <row r="864" ht="12.75" customHeight="1">
      <c r="A864" s="1"/>
      <c r="B864" s="1"/>
      <c r="C864" s="158"/>
      <c r="D864" s="158"/>
      <c r="E864" s="158"/>
      <c r="F864" s="158"/>
      <c r="G864" s="158"/>
      <c r="H864" s="158"/>
      <c r="I864" s="158"/>
      <c r="J864" s="158"/>
      <c r="K864" s="158"/>
      <c r="L864" s="158"/>
      <c r="M864" s="158"/>
      <c r="N864" s="158"/>
      <c r="O864" s="158"/>
      <c r="P864" s="158"/>
      <c r="Q864" s="158"/>
      <c r="R864" s="158"/>
      <c r="S864" s="158"/>
      <c r="T864" s="158"/>
      <c r="U864" s="158"/>
      <c r="V864" s="158"/>
      <c r="W864" s="158"/>
      <c r="X864" s="158"/>
      <c r="Y864" s="158"/>
      <c r="Z864" s="158"/>
      <c r="AA864" s="158"/>
      <c r="AB864" s="158"/>
      <c r="AC864" s="158"/>
      <c r="AD864" s="158"/>
      <c r="AE864" s="158"/>
      <c r="AF864" s="158"/>
      <c r="AG864" s="158"/>
      <c r="AH864" s="158"/>
      <c r="AI864" s="158"/>
      <c r="AJ864" s="158"/>
      <c r="AK864" s="158"/>
      <c r="AL864" s="158"/>
      <c r="AM864" s="158"/>
      <c r="AN864" s="158"/>
      <c r="AO864" s="158"/>
      <c r="AP864" s="158"/>
      <c r="AQ864" s="158"/>
      <c r="AR864" s="158"/>
      <c r="AS864" s="158"/>
      <c r="AT864" s="158"/>
      <c r="AU864" s="158"/>
      <c r="AV864" s="158"/>
      <c r="AW864" s="158"/>
      <c r="AX864" s="158"/>
      <c r="AY864" s="158"/>
      <c r="AZ864" s="158"/>
      <c r="BA864" s="158"/>
      <c r="BB864" s="158"/>
      <c r="BC864" s="158"/>
      <c r="BD864" s="158"/>
      <c r="BE864" s="158"/>
      <c r="BF864" s="158"/>
      <c r="BG864" s="158"/>
      <c r="BH864" s="158"/>
      <c r="BI864" s="158"/>
      <c r="BJ864" s="158"/>
      <c r="BK864" s="158"/>
      <c r="BL864" s="158"/>
      <c r="BM864" s="158"/>
      <c r="BN864" s="158"/>
      <c r="BO864" s="158"/>
      <c r="BP864" s="158"/>
      <c r="BQ864" s="158"/>
      <c r="BR864" s="158"/>
      <c r="BS864" s="158"/>
      <c r="BT864" s="158"/>
      <c r="BU864" s="158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</row>
    <row r="865" ht="12.75" customHeight="1">
      <c r="A865" s="1"/>
      <c r="B865" s="1"/>
      <c r="C865" s="158"/>
      <c r="D865" s="158"/>
      <c r="E865" s="158"/>
      <c r="F865" s="158"/>
      <c r="G865" s="158"/>
      <c r="H865" s="158"/>
      <c r="I865" s="158"/>
      <c r="J865" s="158"/>
      <c r="K865" s="158"/>
      <c r="L865" s="158"/>
      <c r="M865" s="158"/>
      <c r="N865" s="158"/>
      <c r="O865" s="158"/>
      <c r="P865" s="158"/>
      <c r="Q865" s="158"/>
      <c r="R865" s="158"/>
      <c r="S865" s="158"/>
      <c r="T865" s="158"/>
      <c r="U865" s="158"/>
      <c r="V865" s="158"/>
      <c r="W865" s="158"/>
      <c r="X865" s="158"/>
      <c r="Y865" s="158"/>
      <c r="Z865" s="158"/>
      <c r="AA865" s="158"/>
      <c r="AB865" s="158"/>
      <c r="AC865" s="158"/>
      <c r="AD865" s="158"/>
      <c r="AE865" s="158"/>
      <c r="AF865" s="158"/>
      <c r="AG865" s="158"/>
      <c r="AH865" s="158"/>
      <c r="AI865" s="158"/>
      <c r="AJ865" s="158"/>
      <c r="AK865" s="158"/>
      <c r="AL865" s="158"/>
      <c r="AM865" s="158"/>
      <c r="AN865" s="158"/>
      <c r="AO865" s="158"/>
      <c r="AP865" s="158"/>
      <c r="AQ865" s="158"/>
      <c r="AR865" s="158"/>
      <c r="AS865" s="158"/>
      <c r="AT865" s="158"/>
      <c r="AU865" s="158"/>
      <c r="AV865" s="158"/>
      <c r="AW865" s="158"/>
      <c r="AX865" s="158"/>
      <c r="AY865" s="158"/>
      <c r="AZ865" s="158"/>
      <c r="BA865" s="158"/>
      <c r="BB865" s="158"/>
      <c r="BC865" s="158"/>
      <c r="BD865" s="158"/>
      <c r="BE865" s="158"/>
      <c r="BF865" s="158"/>
      <c r="BG865" s="158"/>
      <c r="BH865" s="158"/>
      <c r="BI865" s="158"/>
      <c r="BJ865" s="158"/>
      <c r="BK865" s="158"/>
      <c r="BL865" s="158"/>
      <c r="BM865" s="158"/>
      <c r="BN865" s="158"/>
      <c r="BO865" s="158"/>
      <c r="BP865" s="158"/>
      <c r="BQ865" s="158"/>
      <c r="BR865" s="158"/>
      <c r="BS865" s="158"/>
      <c r="BT865" s="158"/>
      <c r="BU865" s="158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</row>
    <row r="866" ht="12.75" customHeight="1">
      <c r="A866" s="1"/>
      <c r="B866" s="1"/>
      <c r="C866" s="158"/>
      <c r="D866" s="158"/>
      <c r="E866" s="158"/>
      <c r="F866" s="158"/>
      <c r="G866" s="158"/>
      <c r="H866" s="158"/>
      <c r="I866" s="158"/>
      <c r="J866" s="158"/>
      <c r="K866" s="158"/>
      <c r="L866" s="158"/>
      <c r="M866" s="158"/>
      <c r="N866" s="158"/>
      <c r="O866" s="158"/>
      <c r="P866" s="158"/>
      <c r="Q866" s="158"/>
      <c r="R866" s="158"/>
      <c r="S866" s="158"/>
      <c r="T866" s="158"/>
      <c r="U866" s="158"/>
      <c r="V866" s="158"/>
      <c r="W866" s="158"/>
      <c r="X866" s="158"/>
      <c r="Y866" s="158"/>
      <c r="Z866" s="158"/>
      <c r="AA866" s="158"/>
      <c r="AB866" s="158"/>
      <c r="AC866" s="158"/>
      <c r="AD866" s="158"/>
      <c r="AE866" s="158"/>
      <c r="AF866" s="158"/>
      <c r="AG866" s="158"/>
      <c r="AH866" s="158"/>
      <c r="AI866" s="158"/>
      <c r="AJ866" s="158"/>
      <c r="AK866" s="158"/>
      <c r="AL866" s="158"/>
      <c r="AM866" s="158"/>
      <c r="AN866" s="158"/>
      <c r="AO866" s="158"/>
      <c r="AP866" s="158"/>
      <c r="AQ866" s="158"/>
      <c r="AR866" s="158"/>
      <c r="AS866" s="158"/>
      <c r="AT866" s="158"/>
      <c r="AU866" s="158"/>
      <c r="AV866" s="158"/>
      <c r="AW866" s="158"/>
      <c r="AX866" s="158"/>
      <c r="AY866" s="158"/>
      <c r="AZ866" s="158"/>
      <c r="BA866" s="158"/>
      <c r="BB866" s="158"/>
      <c r="BC866" s="158"/>
      <c r="BD866" s="158"/>
      <c r="BE866" s="158"/>
      <c r="BF866" s="158"/>
      <c r="BG866" s="158"/>
      <c r="BH866" s="158"/>
      <c r="BI866" s="158"/>
      <c r="BJ866" s="158"/>
      <c r="BK866" s="158"/>
      <c r="BL866" s="158"/>
      <c r="BM866" s="158"/>
      <c r="BN866" s="158"/>
      <c r="BO866" s="158"/>
      <c r="BP866" s="158"/>
      <c r="BQ866" s="158"/>
      <c r="BR866" s="158"/>
      <c r="BS866" s="158"/>
      <c r="BT866" s="158"/>
      <c r="BU866" s="158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</row>
    <row r="867" ht="12.75" customHeight="1">
      <c r="A867" s="1"/>
      <c r="B867" s="1"/>
      <c r="C867" s="158"/>
      <c r="D867" s="158"/>
      <c r="E867" s="158"/>
      <c r="F867" s="158"/>
      <c r="G867" s="158"/>
      <c r="H867" s="158"/>
      <c r="I867" s="158"/>
      <c r="J867" s="158"/>
      <c r="K867" s="158"/>
      <c r="L867" s="158"/>
      <c r="M867" s="158"/>
      <c r="N867" s="158"/>
      <c r="O867" s="158"/>
      <c r="P867" s="158"/>
      <c r="Q867" s="158"/>
      <c r="R867" s="158"/>
      <c r="S867" s="158"/>
      <c r="T867" s="158"/>
      <c r="U867" s="158"/>
      <c r="V867" s="158"/>
      <c r="W867" s="158"/>
      <c r="X867" s="158"/>
      <c r="Y867" s="158"/>
      <c r="Z867" s="158"/>
      <c r="AA867" s="158"/>
      <c r="AB867" s="158"/>
      <c r="AC867" s="158"/>
      <c r="AD867" s="158"/>
      <c r="AE867" s="158"/>
      <c r="AF867" s="158"/>
      <c r="AG867" s="158"/>
      <c r="AH867" s="158"/>
      <c r="AI867" s="158"/>
      <c r="AJ867" s="158"/>
      <c r="AK867" s="158"/>
      <c r="AL867" s="158"/>
      <c r="AM867" s="158"/>
      <c r="AN867" s="158"/>
      <c r="AO867" s="158"/>
      <c r="AP867" s="158"/>
      <c r="AQ867" s="158"/>
      <c r="AR867" s="158"/>
      <c r="AS867" s="158"/>
      <c r="AT867" s="158"/>
      <c r="AU867" s="158"/>
      <c r="AV867" s="158"/>
      <c r="AW867" s="158"/>
      <c r="AX867" s="158"/>
      <c r="AY867" s="158"/>
      <c r="AZ867" s="158"/>
      <c r="BA867" s="158"/>
      <c r="BB867" s="158"/>
      <c r="BC867" s="158"/>
      <c r="BD867" s="158"/>
      <c r="BE867" s="158"/>
      <c r="BF867" s="158"/>
      <c r="BG867" s="158"/>
      <c r="BH867" s="158"/>
      <c r="BI867" s="158"/>
      <c r="BJ867" s="158"/>
      <c r="BK867" s="158"/>
      <c r="BL867" s="158"/>
      <c r="BM867" s="158"/>
      <c r="BN867" s="158"/>
      <c r="BO867" s="158"/>
      <c r="BP867" s="158"/>
      <c r="BQ867" s="158"/>
      <c r="BR867" s="158"/>
      <c r="BS867" s="158"/>
      <c r="BT867" s="158"/>
      <c r="BU867" s="158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</row>
    <row r="868" ht="12.75" customHeight="1">
      <c r="A868" s="1"/>
      <c r="B868" s="1"/>
      <c r="C868" s="158"/>
      <c r="D868" s="158"/>
      <c r="E868" s="158"/>
      <c r="F868" s="158"/>
      <c r="G868" s="158"/>
      <c r="H868" s="158"/>
      <c r="I868" s="158"/>
      <c r="J868" s="158"/>
      <c r="K868" s="158"/>
      <c r="L868" s="158"/>
      <c r="M868" s="158"/>
      <c r="N868" s="158"/>
      <c r="O868" s="158"/>
      <c r="P868" s="158"/>
      <c r="Q868" s="158"/>
      <c r="R868" s="158"/>
      <c r="S868" s="158"/>
      <c r="T868" s="158"/>
      <c r="U868" s="158"/>
      <c r="V868" s="158"/>
      <c r="W868" s="158"/>
      <c r="X868" s="158"/>
      <c r="Y868" s="158"/>
      <c r="Z868" s="158"/>
      <c r="AA868" s="158"/>
      <c r="AB868" s="158"/>
      <c r="AC868" s="158"/>
      <c r="AD868" s="158"/>
      <c r="AE868" s="158"/>
      <c r="AF868" s="158"/>
      <c r="AG868" s="158"/>
      <c r="AH868" s="158"/>
      <c r="AI868" s="158"/>
      <c r="AJ868" s="158"/>
      <c r="AK868" s="158"/>
      <c r="AL868" s="158"/>
      <c r="AM868" s="158"/>
      <c r="AN868" s="158"/>
      <c r="AO868" s="158"/>
      <c r="AP868" s="158"/>
      <c r="AQ868" s="158"/>
      <c r="AR868" s="158"/>
      <c r="AS868" s="158"/>
      <c r="AT868" s="158"/>
      <c r="AU868" s="158"/>
      <c r="AV868" s="158"/>
      <c r="AW868" s="158"/>
      <c r="AX868" s="158"/>
      <c r="AY868" s="158"/>
      <c r="AZ868" s="158"/>
      <c r="BA868" s="158"/>
      <c r="BB868" s="158"/>
      <c r="BC868" s="158"/>
      <c r="BD868" s="158"/>
      <c r="BE868" s="158"/>
      <c r="BF868" s="158"/>
      <c r="BG868" s="158"/>
      <c r="BH868" s="158"/>
      <c r="BI868" s="158"/>
      <c r="BJ868" s="158"/>
      <c r="BK868" s="158"/>
      <c r="BL868" s="158"/>
      <c r="BM868" s="158"/>
      <c r="BN868" s="158"/>
      <c r="BO868" s="158"/>
      <c r="BP868" s="158"/>
      <c r="BQ868" s="158"/>
      <c r="BR868" s="158"/>
      <c r="BS868" s="158"/>
      <c r="BT868" s="158"/>
      <c r="BU868" s="158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</row>
    <row r="869" ht="12.75" customHeight="1">
      <c r="A869" s="1"/>
      <c r="B869" s="1"/>
      <c r="C869" s="158"/>
      <c r="D869" s="158"/>
      <c r="E869" s="158"/>
      <c r="F869" s="158"/>
      <c r="G869" s="158"/>
      <c r="H869" s="158"/>
      <c r="I869" s="158"/>
      <c r="J869" s="158"/>
      <c r="K869" s="158"/>
      <c r="L869" s="158"/>
      <c r="M869" s="158"/>
      <c r="N869" s="158"/>
      <c r="O869" s="158"/>
      <c r="P869" s="158"/>
      <c r="Q869" s="158"/>
      <c r="R869" s="158"/>
      <c r="S869" s="158"/>
      <c r="T869" s="158"/>
      <c r="U869" s="158"/>
      <c r="V869" s="158"/>
      <c r="W869" s="158"/>
      <c r="X869" s="158"/>
      <c r="Y869" s="158"/>
      <c r="Z869" s="158"/>
      <c r="AA869" s="158"/>
      <c r="AB869" s="158"/>
      <c r="AC869" s="158"/>
      <c r="AD869" s="158"/>
      <c r="AE869" s="158"/>
      <c r="AF869" s="158"/>
      <c r="AG869" s="158"/>
      <c r="AH869" s="158"/>
      <c r="AI869" s="158"/>
      <c r="AJ869" s="158"/>
      <c r="AK869" s="158"/>
      <c r="AL869" s="158"/>
      <c r="AM869" s="158"/>
      <c r="AN869" s="158"/>
      <c r="AO869" s="158"/>
      <c r="AP869" s="158"/>
      <c r="AQ869" s="158"/>
      <c r="AR869" s="158"/>
      <c r="AS869" s="158"/>
      <c r="AT869" s="158"/>
      <c r="AU869" s="158"/>
      <c r="AV869" s="158"/>
      <c r="AW869" s="158"/>
      <c r="AX869" s="158"/>
      <c r="AY869" s="158"/>
      <c r="AZ869" s="158"/>
      <c r="BA869" s="158"/>
      <c r="BB869" s="158"/>
      <c r="BC869" s="158"/>
      <c r="BD869" s="158"/>
      <c r="BE869" s="158"/>
      <c r="BF869" s="158"/>
      <c r="BG869" s="158"/>
      <c r="BH869" s="158"/>
      <c r="BI869" s="158"/>
      <c r="BJ869" s="158"/>
      <c r="BK869" s="158"/>
      <c r="BL869" s="158"/>
      <c r="BM869" s="158"/>
      <c r="BN869" s="158"/>
      <c r="BO869" s="158"/>
      <c r="BP869" s="158"/>
      <c r="BQ869" s="158"/>
      <c r="BR869" s="158"/>
      <c r="BS869" s="158"/>
      <c r="BT869" s="158"/>
      <c r="BU869" s="158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</row>
    <row r="870" ht="12.75" customHeight="1">
      <c r="A870" s="1"/>
      <c r="B870" s="1"/>
      <c r="C870" s="158"/>
      <c r="D870" s="158"/>
      <c r="E870" s="158"/>
      <c r="F870" s="158"/>
      <c r="G870" s="158"/>
      <c r="H870" s="158"/>
      <c r="I870" s="158"/>
      <c r="J870" s="158"/>
      <c r="K870" s="158"/>
      <c r="L870" s="158"/>
      <c r="M870" s="158"/>
      <c r="N870" s="158"/>
      <c r="O870" s="158"/>
      <c r="P870" s="158"/>
      <c r="Q870" s="158"/>
      <c r="R870" s="158"/>
      <c r="S870" s="158"/>
      <c r="T870" s="158"/>
      <c r="U870" s="158"/>
      <c r="V870" s="158"/>
      <c r="W870" s="158"/>
      <c r="X870" s="158"/>
      <c r="Y870" s="158"/>
      <c r="Z870" s="158"/>
      <c r="AA870" s="158"/>
      <c r="AB870" s="158"/>
      <c r="AC870" s="158"/>
      <c r="AD870" s="158"/>
      <c r="AE870" s="158"/>
      <c r="AF870" s="158"/>
      <c r="AG870" s="158"/>
      <c r="AH870" s="158"/>
      <c r="AI870" s="158"/>
      <c r="AJ870" s="158"/>
      <c r="AK870" s="158"/>
      <c r="AL870" s="158"/>
      <c r="AM870" s="158"/>
      <c r="AN870" s="158"/>
      <c r="AO870" s="158"/>
      <c r="AP870" s="158"/>
      <c r="AQ870" s="158"/>
      <c r="AR870" s="158"/>
      <c r="AS870" s="158"/>
      <c r="AT870" s="158"/>
      <c r="AU870" s="158"/>
      <c r="AV870" s="158"/>
      <c r="AW870" s="158"/>
      <c r="AX870" s="158"/>
      <c r="AY870" s="158"/>
      <c r="AZ870" s="158"/>
      <c r="BA870" s="158"/>
      <c r="BB870" s="158"/>
      <c r="BC870" s="158"/>
      <c r="BD870" s="158"/>
      <c r="BE870" s="158"/>
      <c r="BF870" s="158"/>
      <c r="BG870" s="158"/>
      <c r="BH870" s="158"/>
      <c r="BI870" s="158"/>
      <c r="BJ870" s="158"/>
      <c r="BK870" s="158"/>
      <c r="BL870" s="158"/>
      <c r="BM870" s="158"/>
      <c r="BN870" s="158"/>
      <c r="BO870" s="158"/>
      <c r="BP870" s="158"/>
      <c r="BQ870" s="158"/>
      <c r="BR870" s="158"/>
      <c r="BS870" s="158"/>
      <c r="BT870" s="158"/>
      <c r="BU870" s="158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</row>
    <row r="871" ht="12.75" customHeight="1">
      <c r="A871" s="1"/>
      <c r="B871" s="1"/>
      <c r="C871" s="158"/>
      <c r="D871" s="158"/>
      <c r="E871" s="158"/>
      <c r="F871" s="158"/>
      <c r="G871" s="158"/>
      <c r="H871" s="158"/>
      <c r="I871" s="158"/>
      <c r="J871" s="158"/>
      <c r="K871" s="158"/>
      <c r="L871" s="158"/>
      <c r="M871" s="158"/>
      <c r="N871" s="158"/>
      <c r="O871" s="158"/>
      <c r="P871" s="158"/>
      <c r="Q871" s="158"/>
      <c r="R871" s="158"/>
      <c r="S871" s="158"/>
      <c r="T871" s="158"/>
      <c r="U871" s="158"/>
      <c r="V871" s="158"/>
      <c r="W871" s="158"/>
      <c r="X871" s="158"/>
      <c r="Y871" s="158"/>
      <c r="Z871" s="158"/>
      <c r="AA871" s="158"/>
      <c r="AB871" s="158"/>
      <c r="AC871" s="158"/>
      <c r="AD871" s="158"/>
      <c r="AE871" s="158"/>
      <c r="AF871" s="158"/>
      <c r="AG871" s="158"/>
      <c r="AH871" s="158"/>
      <c r="AI871" s="158"/>
      <c r="AJ871" s="158"/>
      <c r="AK871" s="158"/>
      <c r="AL871" s="158"/>
      <c r="AM871" s="158"/>
      <c r="AN871" s="158"/>
      <c r="AO871" s="158"/>
      <c r="AP871" s="158"/>
      <c r="AQ871" s="158"/>
      <c r="AR871" s="158"/>
      <c r="AS871" s="158"/>
      <c r="AT871" s="158"/>
      <c r="AU871" s="158"/>
      <c r="AV871" s="158"/>
      <c r="AW871" s="158"/>
      <c r="AX871" s="158"/>
      <c r="AY871" s="158"/>
      <c r="AZ871" s="158"/>
      <c r="BA871" s="158"/>
      <c r="BB871" s="158"/>
      <c r="BC871" s="158"/>
      <c r="BD871" s="158"/>
      <c r="BE871" s="158"/>
      <c r="BF871" s="158"/>
      <c r="BG871" s="158"/>
      <c r="BH871" s="158"/>
      <c r="BI871" s="158"/>
      <c r="BJ871" s="158"/>
      <c r="BK871" s="158"/>
      <c r="BL871" s="158"/>
      <c r="BM871" s="158"/>
      <c r="BN871" s="158"/>
      <c r="BO871" s="158"/>
      <c r="BP871" s="158"/>
      <c r="BQ871" s="158"/>
      <c r="BR871" s="158"/>
      <c r="BS871" s="158"/>
      <c r="BT871" s="158"/>
      <c r="BU871" s="158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</row>
    <row r="872" ht="12.75" customHeight="1">
      <c r="A872" s="1"/>
      <c r="B872" s="1"/>
      <c r="C872" s="158"/>
      <c r="D872" s="158"/>
      <c r="E872" s="158"/>
      <c r="F872" s="158"/>
      <c r="G872" s="158"/>
      <c r="H872" s="158"/>
      <c r="I872" s="158"/>
      <c r="J872" s="158"/>
      <c r="K872" s="158"/>
      <c r="L872" s="158"/>
      <c r="M872" s="158"/>
      <c r="N872" s="158"/>
      <c r="O872" s="158"/>
      <c r="P872" s="158"/>
      <c r="Q872" s="158"/>
      <c r="R872" s="158"/>
      <c r="S872" s="158"/>
      <c r="T872" s="158"/>
      <c r="U872" s="158"/>
      <c r="V872" s="158"/>
      <c r="W872" s="158"/>
      <c r="X872" s="158"/>
      <c r="Y872" s="158"/>
      <c r="Z872" s="158"/>
      <c r="AA872" s="158"/>
      <c r="AB872" s="158"/>
      <c r="AC872" s="158"/>
      <c r="AD872" s="158"/>
      <c r="AE872" s="158"/>
      <c r="AF872" s="158"/>
      <c r="AG872" s="158"/>
      <c r="AH872" s="158"/>
      <c r="AI872" s="158"/>
      <c r="AJ872" s="158"/>
      <c r="AK872" s="158"/>
      <c r="AL872" s="158"/>
      <c r="AM872" s="158"/>
      <c r="AN872" s="158"/>
      <c r="AO872" s="158"/>
      <c r="AP872" s="158"/>
      <c r="AQ872" s="158"/>
      <c r="AR872" s="158"/>
      <c r="AS872" s="158"/>
      <c r="AT872" s="158"/>
      <c r="AU872" s="158"/>
      <c r="AV872" s="158"/>
      <c r="AW872" s="158"/>
      <c r="AX872" s="158"/>
      <c r="AY872" s="158"/>
      <c r="AZ872" s="158"/>
      <c r="BA872" s="158"/>
      <c r="BB872" s="158"/>
      <c r="BC872" s="158"/>
      <c r="BD872" s="158"/>
      <c r="BE872" s="158"/>
      <c r="BF872" s="158"/>
      <c r="BG872" s="158"/>
      <c r="BH872" s="158"/>
      <c r="BI872" s="158"/>
      <c r="BJ872" s="158"/>
      <c r="BK872" s="158"/>
      <c r="BL872" s="158"/>
      <c r="BM872" s="158"/>
      <c r="BN872" s="158"/>
      <c r="BO872" s="158"/>
      <c r="BP872" s="158"/>
      <c r="BQ872" s="158"/>
      <c r="BR872" s="158"/>
      <c r="BS872" s="158"/>
      <c r="BT872" s="158"/>
      <c r="BU872" s="158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</row>
    <row r="873" ht="12.75" customHeight="1">
      <c r="A873" s="1"/>
      <c r="B873" s="1"/>
      <c r="C873" s="158"/>
      <c r="D873" s="158"/>
      <c r="E873" s="158"/>
      <c r="F873" s="158"/>
      <c r="G873" s="158"/>
      <c r="H873" s="158"/>
      <c r="I873" s="158"/>
      <c r="J873" s="158"/>
      <c r="K873" s="158"/>
      <c r="L873" s="158"/>
      <c r="M873" s="158"/>
      <c r="N873" s="158"/>
      <c r="O873" s="158"/>
      <c r="P873" s="158"/>
      <c r="Q873" s="158"/>
      <c r="R873" s="158"/>
      <c r="S873" s="158"/>
      <c r="T873" s="158"/>
      <c r="U873" s="158"/>
      <c r="V873" s="158"/>
      <c r="W873" s="158"/>
      <c r="X873" s="158"/>
      <c r="Y873" s="158"/>
      <c r="Z873" s="158"/>
      <c r="AA873" s="158"/>
      <c r="AB873" s="158"/>
      <c r="AC873" s="158"/>
      <c r="AD873" s="158"/>
      <c r="AE873" s="158"/>
      <c r="AF873" s="158"/>
      <c r="AG873" s="158"/>
      <c r="AH873" s="158"/>
      <c r="AI873" s="158"/>
      <c r="AJ873" s="158"/>
      <c r="AK873" s="158"/>
      <c r="AL873" s="158"/>
      <c r="AM873" s="158"/>
      <c r="AN873" s="158"/>
      <c r="AO873" s="158"/>
      <c r="AP873" s="158"/>
      <c r="AQ873" s="158"/>
      <c r="AR873" s="158"/>
      <c r="AS873" s="158"/>
      <c r="AT873" s="158"/>
      <c r="AU873" s="158"/>
      <c r="AV873" s="158"/>
      <c r="AW873" s="158"/>
      <c r="AX873" s="158"/>
      <c r="AY873" s="158"/>
      <c r="AZ873" s="158"/>
      <c r="BA873" s="158"/>
      <c r="BB873" s="158"/>
      <c r="BC873" s="158"/>
      <c r="BD873" s="158"/>
      <c r="BE873" s="158"/>
      <c r="BF873" s="158"/>
      <c r="BG873" s="158"/>
      <c r="BH873" s="158"/>
      <c r="BI873" s="158"/>
      <c r="BJ873" s="158"/>
      <c r="BK873" s="158"/>
      <c r="BL873" s="158"/>
      <c r="BM873" s="158"/>
      <c r="BN873" s="158"/>
      <c r="BO873" s="158"/>
      <c r="BP873" s="158"/>
      <c r="BQ873" s="158"/>
      <c r="BR873" s="158"/>
      <c r="BS873" s="158"/>
      <c r="BT873" s="158"/>
      <c r="BU873" s="158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</row>
    <row r="874" ht="12.75" customHeight="1">
      <c r="A874" s="1"/>
      <c r="B874" s="1"/>
      <c r="C874" s="158"/>
      <c r="D874" s="158"/>
      <c r="E874" s="158"/>
      <c r="F874" s="158"/>
      <c r="G874" s="158"/>
      <c r="H874" s="158"/>
      <c r="I874" s="158"/>
      <c r="J874" s="158"/>
      <c r="K874" s="158"/>
      <c r="L874" s="158"/>
      <c r="M874" s="158"/>
      <c r="N874" s="158"/>
      <c r="O874" s="158"/>
      <c r="P874" s="158"/>
      <c r="Q874" s="158"/>
      <c r="R874" s="158"/>
      <c r="S874" s="158"/>
      <c r="T874" s="158"/>
      <c r="U874" s="158"/>
      <c r="V874" s="158"/>
      <c r="W874" s="158"/>
      <c r="X874" s="158"/>
      <c r="Y874" s="158"/>
      <c r="Z874" s="158"/>
      <c r="AA874" s="158"/>
      <c r="AB874" s="158"/>
      <c r="AC874" s="158"/>
      <c r="AD874" s="158"/>
      <c r="AE874" s="158"/>
      <c r="AF874" s="158"/>
      <c r="AG874" s="158"/>
      <c r="AH874" s="158"/>
      <c r="AI874" s="158"/>
      <c r="AJ874" s="158"/>
      <c r="AK874" s="158"/>
      <c r="AL874" s="158"/>
      <c r="AM874" s="158"/>
      <c r="AN874" s="158"/>
      <c r="AO874" s="158"/>
      <c r="AP874" s="158"/>
      <c r="AQ874" s="158"/>
      <c r="AR874" s="158"/>
      <c r="AS874" s="158"/>
      <c r="AT874" s="158"/>
      <c r="AU874" s="158"/>
      <c r="AV874" s="158"/>
      <c r="AW874" s="158"/>
      <c r="AX874" s="158"/>
      <c r="AY874" s="158"/>
      <c r="AZ874" s="158"/>
      <c r="BA874" s="158"/>
      <c r="BB874" s="158"/>
      <c r="BC874" s="158"/>
      <c r="BD874" s="158"/>
      <c r="BE874" s="158"/>
      <c r="BF874" s="158"/>
      <c r="BG874" s="158"/>
      <c r="BH874" s="158"/>
      <c r="BI874" s="158"/>
      <c r="BJ874" s="158"/>
      <c r="BK874" s="158"/>
      <c r="BL874" s="158"/>
      <c r="BM874" s="158"/>
      <c r="BN874" s="158"/>
      <c r="BO874" s="158"/>
      <c r="BP874" s="158"/>
      <c r="BQ874" s="158"/>
      <c r="BR874" s="158"/>
      <c r="BS874" s="158"/>
      <c r="BT874" s="158"/>
      <c r="BU874" s="158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</row>
    <row r="875" ht="12.75" customHeight="1">
      <c r="A875" s="1"/>
      <c r="B875" s="1"/>
      <c r="C875" s="158"/>
      <c r="D875" s="158"/>
      <c r="E875" s="158"/>
      <c r="F875" s="158"/>
      <c r="G875" s="158"/>
      <c r="H875" s="158"/>
      <c r="I875" s="158"/>
      <c r="J875" s="158"/>
      <c r="K875" s="158"/>
      <c r="L875" s="158"/>
      <c r="M875" s="158"/>
      <c r="N875" s="158"/>
      <c r="O875" s="158"/>
      <c r="P875" s="158"/>
      <c r="Q875" s="158"/>
      <c r="R875" s="158"/>
      <c r="S875" s="158"/>
      <c r="T875" s="158"/>
      <c r="U875" s="158"/>
      <c r="V875" s="158"/>
      <c r="W875" s="158"/>
      <c r="X875" s="158"/>
      <c r="Y875" s="158"/>
      <c r="Z875" s="158"/>
      <c r="AA875" s="158"/>
      <c r="AB875" s="158"/>
      <c r="AC875" s="158"/>
      <c r="AD875" s="158"/>
      <c r="AE875" s="158"/>
      <c r="AF875" s="158"/>
      <c r="AG875" s="158"/>
      <c r="AH875" s="158"/>
      <c r="AI875" s="158"/>
      <c r="AJ875" s="158"/>
      <c r="AK875" s="158"/>
      <c r="AL875" s="158"/>
      <c r="AM875" s="158"/>
      <c r="AN875" s="158"/>
      <c r="AO875" s="158"/>
      <c r="AP875" s="158"/>
      <c r="AQ875" s="158"/>
      <c r="AR875" s="158"/>
      <c r="AS875" s="158"/>
      <c r="AT875" s="158"/>
      <c r="AU875" s="158"/>
      <c r="AV875" s="158"/>
      <c r="AW875" s="158"/>
      <c r="AX875" s="158"/>
      <c r="AY875" s="158"/>
      <c r="AZ875" s="158"/>
      <c r="BA875" s="158"/>
      <c r="BB875" s="158"/>
      <c r="BC875" s="158"/>
      <c r="BD875" s="158"/>
      <c r="BE875" s="158"/>
      <c r="BF875" s="158"/>
      <c r="BG875" s="158"/>
      <c r="BH875" s="158"/>
      <c r="BI875" s="158"/>
      <c r="BJ875" s="158"/>
      <c r="BK875" s="158"/>
      <c r="BL875" s="158"/>
      <c r="BM875" s="158"/>
      <c r="BN875" s="158"/>
      <c r="BO875" s="158"/>
      <c r="BP875" s="158"/>
      <c r="BQ875" s="158"/>
      <c r="BR875" s="158"/>
      <c r="BS875" s="158"/>
      <c r="BT875" s="158"/>
      <c r="BU875" s="158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</row>
    <row r="876" ht="12.75" customHeight="1">
      <c r="A876" s="1"/>
      <c r="B876" s="1"/>
      <c r="C876" s="158"/>
      <c r="D876" s="158"/>
      <c r="E876" s="158"/>
      <c r="F876" s="158"/>
      <c r="G876" s="158"/>
      <c r="H876" s="158"/>
      <c r="I876" s="158"/>
      <c r="J876" s="158"/>
      <c r="K876" s="158"/>
      <c r="L876" s="158"/>
      <c r="M876" s="158"/>
      <c r="N876" s="158"/>
      <c r="O876" s="158"/>
      <c r="P876" s="158"/>
      <c r="Q876" s="158"/>
      <c r="R876" s="158"/>
      <c r="S876" s="158"/>
      <c r="T876" s="158"/>
      <c r="U876" s="158"/>
      <c r="V876" s="158"/>
      <c r="W876" s="158"/>
      <c r="X876" s="158"/>
      <c r="Y876" s="158"/>
      <c r="Z876" s="158"/>
      <c r="AA876" s="158"/>
      <c r="AB876" s="158"/>
      <c r="AC876" s="158"/>
      <c r="AD876" s="158"/>
      <c r="AE876" s="158"/>
      <c r="AF876" s="158"/>
      <c r="AG876" s="158"/>
      <c r="AH876" s="158"/>
      <c r="AI876" s="158"/>
      <c r="AJ876" s="158"/>
      <c r="AK876" s="158"/>
      <c r="AL876" s="158"/>
      <c r="AM876" s="158"/>
      <c r="AN876" s="158"/>
      <c r="AO876" s="158"/>
      <c r="AP876" s="158"/>
      <c r="AQ876" s="158"/>
      <c r="AR876" s="158"/>
      <c r="AS876" s="158"/>
      <c r="AT876" s="158"/>
      <c r="AU876" s="158"/>
      <c r="AV876" s="158"/>
      <c r="AW876" s="158"/>
      <c r="AX876" s="158"/>
      <c r="AY876" s="158"/>
      <c r="AZ876" s="158"/>
      <c r="BA876" s="158"/>
      <c r="BB876" s="158"/>
      <c r="BC876" s="158"/>
      <c r="BD876" s="158"/>
      <c r="BE876" s="158"/>
      <c r="BF876" s="158"/>
      <c r="BG876" s="158"/>
      <c r="BH876" s="158"/>
      <c r="BI876" s="158"/>
      <c r="BJ876" s="158"/>
      <c r="BK876" s="158"/>
      <c r="BL876" s="158"/>
      <c r="BM876" s="158"/>
      <c r="BN876" s="158"/>
      <c r="BO876" s="158"/>
      <c r="BP876" s="158"/>
      <c r="BQ876" s="158"/>
      <c r="BR876" s="158"/>
      <c r="BS876" s="158"/>
      <c r="BT876" s="158"/>
      <c r="BU876" s="158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</row>
    <row r="877" ht="12.75" customHeight="1">
      <c r="A877" s="1"/>
      <c r="B877" s="1"/>
      <c r="C877" s="158"/>
      <c r="D877" s="158"/>
      <c r="E877" s="158"/>
      <c r="F877" s="158"/>
      <c r="G877" s="158"/>
      <c r="H877" s="158"/>
      <c r="I877" s="158"/>
      <c r="J877" s="158"/>
      <c r="K877" s="158"/>
      <c r="L877" s="158"/>
      <c r="M877" s="158"/>
      <c r="N877" s="158"/>
      <c r="O877" s="158"/>
      <c r="P877" s="158"/>
      <c r="Q877" s="158"/>
      <c r="R877" s="158"/>
      <c r="S877" s="158"/>
      <c r="T877" s="158"/>
      <c r="U877" s="158"/>
      <c r="V877" s="158"/>
      <c r="W877" s="158"/>
      <c r="X877" s="158"/>
      <c r="Y877" s="158"/>
      <c r="Z877" s="158"/>
      <c r="AA877" s="158"/>
      <c r="AB877" s="158"/>
      <c r="AC877" s="158"/>
      <c r="AD877" s="158"/>
      <c r="AE877" s="158"/>
      <c r="AF877" s="158"/>
      <c r="AG877" s="158"/>
      <c r="AH877" s="158"/>
      <c r="AI877" s="158"/>
      <c r="AJ877" s="158"/>
      <c r="AK877" s="158"/>
      <c r="AL877" s="158"/>
      <c r="AM877" s="158"/>
      <c r="AN877" s="158"/>
      <c r="AO877" s="158"/>
      <c r="AP877" s="158"/>
      <c r="AQ877" s="158"/>
      <c r="AR877" s="158"/>
      <c r="AS877" s="158"/>
      <c r="AT877" s="158"/>
      <c r="AU877" s="158"/>
      <c r="AV877" s="158"/>
      <c r="AW877" s="158"/>
      <c r="AX877" s="158"/>
      <c r="AY877" s="158"/>
      <c r="AZ877" s="158"/>
      <c r="BA877" s="158"/>
      <c r="BB877" s="158"/>
      <c r="BC877" s="158"/>
      <c r="BD877" s="158"/>
      <c r="BE877" s="158"/>
      <c r="BF877" s="158"/>
      <c r="BG877" s="158"/>
      <c r="BH877" s="158"/>
      <c r="BI877" s="158"/>
      <c r="BJ877" s="158"/>
      <c r="BK877" s="158"/>
      <c r="BL877" s="158"/>
      <c r="BM877" s="158"/>
      <c r="BN877" s="158"/>
      <c r="BO877" s="158"/>
      <c r="BP877" s="158"/>
      <c r="BQ877" s="158"/>
      <c r="BR877" s="158"/>
      <c r="BS877" s="158"/>
      <c r="BT877" s="158"/>
      <c r="BU877" s="158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</row>
    <row r="878" ht="12.75" customHeight="1">
      <c r="A878" s="1"/>
      <c r="B878" s="1"/>
      <c r="C878" s="158"/>
      <c r="D878" s="158"/>
      <c r="E878" s="158"/>
      <c r="F878" s="158"/>
      <c r="G878" s="158"/>
      <c r="H878" s="158"/>
      <c r="I878" s="158"/>
      <c r="J878" s="158"/>
      <c r="K878" s="158"/>
      <c r="L878" s="158"/>
      <c r="M878" s="158"/>
      <c r="N878" s="158"/>
      <c r="O878" s="158"/>
      <c r="P878" s="158"/>
      <c r="Q878" s="158"/>
      <c r="R878" s="158"/>
      <c r="S878" s="158"/>
      <c r="T878" s="158"/>
      <c r="U878" s="158"/>
      <c r="V878" s="158"/>
      <c r="W878" s="158"/>
      <c r="X878" s="158"/>
      <c r="Y878" s="158"/>
      <c r="Z878" s="158"/>
      <c r="AA878" s="158"/>
      <c r="AB878" s="158"/>
      <c r="AC878" s="158"/>
      <c r="AD878" s="158"/>
      <c r="AE878" s="158"/>
      <c r="AF878" s="158"/>
      <c r="AG878" s="158"/>
      <c r="AH878" s="158"/>
      <c r="AI878" s="158"/>
      <c r="AJ878" s="158"/>
      <c r="AK878" s="158"/>
      <c r="AL878" s="158"/>
      <c r="AM878" s="158"/>
      <c r="AN878" s="158"/>
      <c r="AO878" s="158"/>
      <c r="AP878" s="158"/>
      <c r="AQ878" s="158"/>
      <c r="AR878" s="158"/>
      <c r="AS878" s="158"/>
      <c r="AT878" s="158"/>
      <c r="AU878" s="158"/>
      <c r="AV878" s="158"/>
      <c r="AW878" s="158"/>
      <c r="AX878" s="158"/>
      <c r="AY878" s="158"/>
      <c r="AZ878" s="158"/>
      <c r="BA878" s="158"/>
      <c r="BB878" s="158"/>
      <c r="BC878" s="158"/>
      <c r="BD878" s="158"/>
      <c r="BE878" s="158"/>
      <c r="BF878" s="158"/>
      <c r="BG878" s="158"/>
      <c r="BH878" s="158"/>
      <c r="BI878" s="158"/>
      <c r="BJ878" s="158"/>
      <c r="BK878" s="158"/>
      <c r="BL878" s="158"/>
      <c r="BM878" s="158"/>
      <c r="BN878" s="158"/>
      <c r="BO878" s="158"/>
      <c r="BP878" s="158"/>
      <c r="BQ878" s="158"/>
      <c r="BR878" s="158"/>
      <c r="BS878" s="158"/>
      <c r="BT878" s="158"/>
      <c r="BU878" s="158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</row>
    <row r="879" ht="12.75" customHeight="1">
      <c r="A879" s="1"/>
      <c r="B879" s="1"/>
      <c r="C879" s="158"/>
      <c r="D879" s="158"/>
      <c r="E879" s="158"/>
      <c r="F879" s="158"/>
      <c r="G879" s="158"/>
      <c r="H879" s="158"/>
      <c r="I879" s="158"/>
      <c r="J879" s="158"/>
      <c r="K879" s="158"/>
      <c r="L879" s="158"/>
      <c r="M879" s="158"/>
      <c r="N879" s="158"/>
      <c r="O879" s="158"/>
      <c r="P879" s="158"/>
      <c r="Q879" s="158"/>
      <c r="R879" s="158"/>
      <c r="S879" s="158"/>
      <c r="T879" s="158"/>
      <c r="U879" s="158"/>
      <c r="V879" s="158"/>
      <c r="W879" s="158"/>
      <c r="X879" s="158"/>
      <c r="Y879" s="158"/>
      <c r="Z879" s="158"/>
      <c r="AA879" s="158"/>
      <c r="AB879" s="158"/>
      <c r="AC879" s="158"/>
      <c r="AD879" s="158"/>
      <c r="AE879" s="158"/>
      <c r="AF879" s="158"/>
      <c r="AG879" s="158"/>
      <c r="AH879" s="158"/>
      <c r="AI879" s="158"/>
      <c r="AJ879" s="158"/>
      <c r="AK879" s="158"/>
      <c r="AL879" s="158"/>
      <c r="AM879" s="158"/>
      <c r="AN879" s="158"/>
      <c r="AO879" s="158"/>
      <c r="AP879" s="158"/>
      <c r="AQ879" s="158"/>
      <c r="AR879" s="158"/>
      <c r="AS879" s="158"/>
      <c r="AT879" s="158"/>
      <c r="AU879" s="158"/>
      <c r="AV879" s="158"/>
      <c r="AW879" s="158"/>
      <c r="AX879" s="158"/>
      <c r="AY879" s="158"/>
      <c r="AZ879" s="158"/>
      <c r="BA879" s="158"/>
      <c r="BB879" s="158"/>
      <c r="BC879" s="158"/>
      <c r="BD879" s="158"/>
      <c r="BE879" s="158"/>
      <c r="BF879" s="158"/>
      <c r="BG879" s="158"/>
      <c r="BH879" s="158"/>
      <c r="BI879" s="158"/>
      <c r="BJ879" s="158"/>
      <c r="BK879" s="158"/>
      <c r="BL879" s="158"/>
      <c r="BM879" s="158"/>
      <c r="BN879" s="158"/>
      <c r="BO879" s="158"/>
      <c r="BP879" s="158"/>
      <c r="BQ879" s="158"/>
      <c r="BR879" s="158"/>
      <c r="BS879" s="158"/>
      <c r="BT879" s="158"/>
      <c r="BU879" s="158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</row>
    <row r="880" ht="12.75" customHeight="1">
      <c r="A880" s="1"/>
      <c r="B880" s="1"/>
      <c r="C880" s="158"/>
      <c r="D880" s="158"/>
      <c r="E880" s="158"/>
      <c r="F880" s="158"/>
      <c r="G880" s="158"/>
      <c r="H880" s="158"/>
      <c r="I880" s="158"/>
      <c r="J880" s="158"/>
      <c r="K880" s="158"/>
      <c r="L880" s="158"/>
      <c r="M880" s="158"/>
      <c r="N880" s="158"/>
      <c r="O880" s="158"/>
      <c r="P880" s="158"/>
      <c r="Q880" s="158"/>
      <c r="R880" s="158"/>
      <c r="S880" s="158"/>
      <c r="T880" s="158"/>
      <c r="U880" s="158"/>
      <c r="V880" s="158"/>
      <c r="W880" s="158"/>
      <c r="X880" s="158"/>
      <c r="Y880" s="158"/>
      <c r="Z880" s="158"/>
      <c r="AA880" s="158"/>
      <c r="AB880" s="158"/>
      <c r="AC880" s="158"/>
      <c r="AD880" s="158"/>
      <c r="AE880" s="158"/>
      <c r="AF880" s="158"/>
      <c r="AG880" s="158"/>
      <c r="AH880" s="158"/>
      <c r="AI880" s="158"/>
      <c r="AJ880" s="158"/>
      <c r="AK880" s="158"/>
      <c r="AL880" s="158"/>
      <c r="AM880" s="158"/>
      <c r="AN880" s="158"/>
      <c r="AO880" s="158"/>
      <c r="AP880" s="158"/>
      <c r="AQ880" s="158"/>
      <c r="AR880" s="158"/>
      <c r="AS880" s="158"/>
      <c r="AT880" s="158"/>
      <c r="AU880" s="158"/>
      <c r="AV880" s="158"/>
      <c r="AW880" s="158"/>
      <c r="AX880" s="158"/>
      <c r="AY880" s="158"/>
      <c r="AZ880" s="158"/>
      <c r="BA880" s="158"/>
      <c r="BB880" s="158"/>
      <c r="BC880" s="158"/>
      <c r="BD880" s="158"/>
      <c r="BE880" s="158"/>
      <c r="BF880" s="158"/>
      <c r="BG880" s="158"/>
      <c r="BH880" s="158"/>
      <c r="BI880" s="158"/>
      <c r="BJ880" s="158"/>
      <c r="BK880" s="158"/>
      <c r="BL880" s="158"/>
      <c r="BM880" s="158"/>
      <c r="BN880" s="158"/>
      <c r="BO880" s="158"/>
      <c r="BP880" s="158"/>
      <c r="BQ880" s="158"/>
      <c r="BR880" s="158"/>
      <c r="BS880" s="158"/>
      <c r="BT880" s="158"/>
      <c r="BU880" s="158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</row>
    <row r="881" ht="12.75" customHeight="1">
      <c r="A881" s="1"/>
      <c r="B881" s="1"/>
      <c r="C881" s="158"/>
      <c r="D881" s="158"/>
      <c r="E881" s="158"/>
      <c r="F881" s="158"/>
      <c r="G881" s="158"/>
      <c r="H881" s="158"/>
      <c r="I881" s="158"/>
      <c r="J881" s="158"/>
      <c r="K881" s="158"/>
      <c r="L881" s="158"/>
      <c r="M881" s="158"/>
      <c r="N881" s="158"/>
      <c r="O881" s="158"/>
      <c r="P881" s="158"/>
      <c r="Q881" s="158"/>
      <c r="R881" s="158"/>
      <c r="S881" s="158"/>
      <c r="T881" s="158"/>
      <c r="U881" s="158"/>
      <c r="V881" s="158"/>
      <c r="W881" s="158"/>
      <c r="X881" s="158"/>
      <c r="Y881" s="158"/>
      <c r="Z881" s="158"/>
      <c r="AA881" s="158"/>
      <c r="AB881" s="158"/>
      <c r="AC881" s="158"/>
      <c r="AD881" s="158"/>
      <c r="AE881" s="158"/>
      <c r="AF881" s="158"/>
      <c r="AG881" s="158"/>
      <c r="AH881" s="158"/>
      <c r="AI881" s="158"/>
      <c r="AJ881" s="158"/>
      <c r="AK881" s="158"/>
      <c r="AL881" s="158"/>
      <c r="AM881" s="158"/>
      <c r="AN881" s="158"/>
      <c r="AO881" s="158"/>
      <c r="AP881" s="158"/>
      <c r="AQ881" s="158"/>
      <c r="AR881" s="158"/>
      <c r="AS881" s="158"/>
      <c r="AT881" s="158"/>
      <c r="AU881" s="158"/>
      <c r="AV881" s="158"/>
      <c r="AW881" s="158"/>
      <c r="AX881" s="158"/>
      <c r="AY881" s="158"/>
      <c r="AZ881" s="158"/>
      <c r="BA881" s="158"/>
      <c r="BB881" s="158"/>
      <c r="BC881" s="158"/>
      <c r="BD881" s="158"/>
      <c r="BE881" s="158"/>
      <c r="BF881" s="158"/>
      <c r="BG881" s="158"/>
      <c r="BH881" s="158"/>
      <c r="BI881" s="158"/>
      <c r="BJ881" s="158"/>
      <c r="BK881" s="158"/>
      <c r="BL881" s="158"/>
      <c r="BM881" s="158"/>
      <c r="BN881" s="158"/>
      <c r="BO881" s="158"/>
      <c r="BP881" s="158"/>
      <c r="BQ881" s="158"/>
      <c r="BR881" s="158"/>
      <c r="BS881" s="158"/>
      <c r="BT881" s="158"/>
      <c r="BU881" s="158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</row>
    <row r="882" ht="12.75" customHeight="1">
      <c r="A882" s="1"/>
      <c r="B882" s="1"/>
      <c r="C882" s="158"/>
      <c r="D882" s="158"/>
      <c r="E882" s="158"/>
      <c r="F882" s="158"/>
      <c r="G882" s="158"/>
      <c r="H882" s="158"/>
      <c r="I882" s="158"/>
      <c r="J882" s="158"/>
      <c r="K882" s="158"/>
      <c r="L882" s="158"/>
      <c r="M882" s="158"/>
      <c r="N882" s="158"/>
      <c r="O882" s="158"/>
      <c r="P882" s="158"/>
      <c r="Q882" s="158"/>
      <c r="R882" s="158"/>
      <c r="S882" s="158"/>
      <c r="T882" s="158"/>
      <c r="U882" s="158"/>
      <c r="V882" s="158"/>
      <c r="W882" s="158"/>
      <c r="X882" s="158"/>
      <c r="Y882" s="158"/>
      <c r="Z882" s="158"/>
      <c r="AA882" s="158"/>
      <c r="AB882" s="158"/>
      <c r="AC882" s="158"/>
      <c r="AD882" s="158"/>
      <c r="AE882" s="158"/>
      <c r="AF882" s="158"/>
      <c r="AG882" s="158"/>
      <c r="AH882" s="158"/>
      <c r="AI882" s="158"/>
      <c r="AJ882" s="158"/>
      <c r="AK882" s="158"/>
      <c r="AL882" s="158"/>
      <c r="AM882" s="158"/>
      <c r="AN882" s="158"/>
      <c r="AO882" s="158"/>
      <c r="AP882" s="158"/>
      <c r="AQ882" s="158"/>
      <c r="AR882" s="158"/>
      <c r="AS882" s="158"/>
      <c r="AT882" s="158"/>
      <c r="AU882" s="158"/>
      <c r="AV882" s="158"/>
      <c r="AW882" s="158"/>
      <c r="AX882" s="158"/>
      <c r="AY882" s="158"/>
      <c r="AZ882" s="158"/>
      <c r="BA882" s="158"/>
      <c r="BB882" s="158"/>
      <c r="BC882" s="158"/>
      <c r="BD882" s="158"/>
      <c r="BE882" s="158"/>
      <c r="BF882" s="158"/>
      <c r="BG882" s="158"/>
      <c r="BH882" s="158"/>
      <c r="BI882" s="158"/>
      <c r="BJ882" s="158"/>
      <c r="BK882" s="158"/>
      <c r="BL882" s="158"/>
      <c r="BM882" s="158"/>
      <c r="BN882" s="158"/>
      <c r="BO882" s="158"/>
      <c r="BP882" s="158"/>
      <c r="BQ882" s="158"/>
      <c r="BR882" s="158"/>
      <c r="BS882" s="158"/>
      <c r="BT882" s="158"/>
      <c r="BU882" s="158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</row>
    <row r="883" ht="12.75" customHeight="1">
      <c r="A883" s="1"/>
      <c r="B883" s="1"/>
      <c r="C883" s="158"/>
      <c r="D883" s="158"/>
      <c r="E883" s="158"/>
      <c r="F883" s="158"/>
      <c r="G883" s="158"/>
      <c r="H883" s="158"/>
      <c r="I883" s="158"/>
      <c r="J883" s="158"/>
      <c r="K883" s="158"/>
      <c r="L883" s="158"/>
      <c r="M883" s="158"/>
      <c r="N883" s="158"/>
      <c r="O883" s="158"/>
      <c r="P883" s="158"/>
      <c r="Q883" s="158"/>
      <c r="R883" s="158"/>
      <c r="S883" s="158"/>
      <c r="T883" s="158"/>
      <c r="U883" s="158"/>
      <c r="V883" s="158"/>
      <c r="W883" s="158"/>
      <c r="X883" s="158"/>
      <c r="Y883" s="158"/>
      <c r="Z883" s="158"/>
      <c r="AA883" s="158"/>
      <c r="AB883" s="158"/>
      <c r="AC883" s="158"/>
      <c r="AD883" s="158"/>
      <c r="AE883" s="158"/>
      <c r="AF883" s="158"/>
      <c r="AG883" s="158"/>
      <c r="AH883" s="158"/>
      <c r="AI883" s="158"/>
      <c r="AJ883" s="158"/>
      <c r="AK883" s="158"/>
      <c r="AL883" s="158"/>
      <c r="AM883" s="158"/>
      <c r="AN883" s="158"/>
      <c r="AO883" s="158"/>
      <c r="AP883" s="158"/>
      <c r="AQ883" s="158"/>
      <c r="AR883" s="158"/>
      <c r="AS883" s="158"/>
      <c r="AT883" s="158"/>
      <c r="AU883" s="158"/>
      <c r="AV883" s="158"/>
      <c r="AW883" s="158"/>
      <c r="AX883" s="158"/>
      <c r="AY883" s="158"/>
      <c r="AZ883" s="158"/>
      <c r="BA883" s="158"/>
      <c r="BB883" s="158"/>
      <c r="BC883" s="158"/>
      <c r="BD883" s="158"/>
      <c r="BE883" s="158"/>
      <c r="BF883" s="158"/>
      <c r="BG883" s="158"/>
      <c r="BH883" s="158"/>
      <c r="BI883" s="158"/>
      <c r="BJ883" s="158"/>
      <c r="BK883" s="158"/>
      <c r="BL883" s="158"/>
      <c r="BM883" s="158"/>
      <c r="BN883" s="158"/>
      <c r="BO883" s="158"/>
      <c r="BP883" s="158"/>
      <c r="BQ883" s="158"/>
      <c r="BR883" s="158"/>
      <c r="BS883" s="158"/>
      <c r="BT883" s="158"/>
      <c r="BU883" s="158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</row>
    <row r="884" ht="12.75" customHeight="1">
      <c r="A884" s="1"/>
      <c r="B884" s="1"/>
      <c r="C884" s="158"/>
      <c r="D884" s="158"/>
      <c r="E884" s="158"/>
      <c r="F884" s="158"/>
      <c r="G884" s="158"/>
      <c r="H884" s="158"/>
      <c r="I884" s="158"/>
      <c r="J884" s="158"/>
      <c r="K884" s="158"/>
      <c r="L884" s="158"/>
      <c r="M884" s="158"/>
      <c r="N884" s="158"/>
      <c r="O884" s="158"/>
      <c r="P884" s="158"/>
      <c r="Q884" s="158"/>
      <c r="R884" s="158"/>
      <c r="S884" s="158"/>
      <c r="T884" s="158"/>
      <c r="U884" s="158"/>
      <c r="V884" s="158"/>
      <c r="W884" s="158"/>
      <c r="X884" s="158"/>
      <c r="Y884" s="158"/>
      <c r="Z884" s="158"/>
      <c r="AA884" s="158"/>
      <c r="AB884" s="158"/>
      <c r="AC884" s="158"/>
      <c r="AD884" s="158"/>
      <c r="AE884" s="158"/>
      <c r="AF884" s="158"/>
      <c r="AG884" s="158"/>
      <c r="AH884" s="158"/>
      <c r="AI884" s="158"/>
      <c r="AJ884" s="158"/>
      <c r="AK884" s="158"/>
      <c r="AL884" s="158"/>
      <c r="AM884" s="158"/>
      <c r="AN884" s="158"/>
      <c r="AO884" s="158"/>
      <c r="AP884" s="158"/>
      <c r="AQ884" s="158"/>
      <c r="AR884" s="158"/>
      <c r="AS884" s="158"/>
      <c r="AT884" s="158"/>
      <c r="AU884" s="158"/>
      <c r="AV884" s="158"/>
      <c r="AW884" s="158"/>
      <c r="AX884" s="158"/>
      <c r="AY884" s="158"/>
      <c r="AZ884" s="158"/>
      <c r="BA884" s="158"/>
      <c r="BB884" s="158"/>
      <c r="BC884" s="158"/>
      <c r="BD884" s="158"/>
      <c r="BE884" s="158"/>
      <c r="BF884" s="158"/>
      <c r="BG884" s="158"/>
      <c r="BH884" s="158"/>
      <c r="BI884" s="158"/>
      <c r="BJ884" s="158"/>
      <c r="BK884" s="158"/>
      <c r="BL884" s="158"/>
      <c r="BM884" s="158"/>
      <c r="BN884" s="158"/>
      <c r="BO884" s="158"/>
      <c r="BP884" s="158"/>
      <c r="BQ884" s="158"/>
      <c r="BR884" s="158"/>
      <c r="BS884" s="158"/>
      <c r="BT884" s="158"/>
      <c r="BU884" s="158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</row>
    <row r="885" ht="12.75" customHeight="1">
      <c r="A885" s="1"/>
      <c r="B885" s="1"/>
      <c r="C885" s="158"/>
      <c r="D885" s="158"/>
      <c r="E885" s="158"/>
      <c r="F885" s="158"/>
      <c r="G885" s="158"/>
      <c r="H885" s="158"/>
      <c r="I885" s="158"/>
      <c r="J885" s="158"/>
      <c r="K885" s="158"/>
      <c r="L885" s="158"/>
      <c r="M885" s="158"/>
      <c r="N885" s="158"/>
      <c r="O885" s="158"/>
      <c r="P885" s="158"/>
      <c r="Q885" s="158"/>
      <c r="R885" s="158"/>
      <c r="S885" s="158"/>
      <c r="T885" s="158"/>
      <c r="U885" s="158"/>
      <c r="V885" s="158"/>
      <c r="W885" s="158"/>
      <c r="X885" s="158"/>
      <c r="Y885" s="158"/>
      <c r="Z885" s="158"/>
      <c r="AA885" s="158"/>
      <c r="AB885" s="158"/>
      <c r="AC885" s="158"/>
      <c r="AD885" s="158"/>
      <c r="AE885" s="158"/>
      <c r="AF885" s="158"/>
      <c r="AG885" s="158"/>
      <c r="AH885" s="158"/>
      <c r="AI885" s="158"/>
      <c r="AJ885" s="158"/>
      <c r="AK885" s="158"/>
      <c r="AL885" s="158"/>
      <c r="AM885" s="158"/>
      <c r="AN885" s="158"/>
      <c r="AO885" s="158"/>
      <c r="AP885" s="158"/>
      <c r="AQ885" s="158"/>
      <c r="AR885" s="158"/>
      <c r="AS885" s="158"/>
      <c r="AT885" s="158"/>
      <c r="AU885" s="158"/>
      <c r="AV885" s="158"/>
      <c r="AW885" s="158"/>
      <c r="AX885" s="158"/>
      <c r="AY885" s="158"/>
      <c r="AZ885" s="158"/>
      <c r="BA885" s="158"/>
      <c r="BB885" s="158"/>
      <c r="BC885" s="158"/>
      <c r="BD885" s="158"/>
      <c r="BE885" s="158"/>
      <c r="BF885" s="158"/>
      <c r="BG885" s="158"/>
      <c r="BH885" s="158"/>
      <c r="BI885" s="158"/>
      <c r="BJ885" s="158"/>
      <c r="BK885" s="158"/>
      <c r="BL885" s="158"/>
      <c r="BM885" s="158"/>
      <c r="BN885" s="158"/>
      <c r="BO885" s="158"/>
      <c r="BP885" s="158"/>
      <c r="BQ885" s="158"/>
      <c r="BR885" s="158"/>
      <c r="BS885" s="158"/>
      <c r="BT885" s="158"/>
      <c r="BU885" s="158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</row>
    <row r="886" ht="12.75" customHeight="1">
      <c r="A886" s="1"/>
      <c r="B886" s="1"/>
      <c r="C886" s="158"/>
      <c r="D886" s="158"/>
      <c r="E886" s="158"/>
      <c r="F886" s="158"/>
      <c r="G886" s="158"/>
      <c r="H886" s="158"/>
      <c r="I886" s="158"/>
      <c r="J886" s="158"/>
      <c r="K886" s="158"/>
      <c r="L886" s="158"/>
      <c r="M886" s="158"/>
      <c r="N886" s="158"/>
      <c r="O886" s="158"/>
      <c r="P886" s="158"/>
      <c r="Q886" s="158"/>
      <c r="R886" s="158"/>
      <c r="S886" s="158"/>
      <c r="T886" s="158"/>
      <c r="U886" s="158"/>
      <c r="V886" s="158"/>
      <c r="W886" s="158"/>
      <c r="X886" s="158"/>
      <c r="Y886" s="158"/>
      <c r="Z886" s="158"/>
      <c r="AA886" s="158"/>
      <c r="AB886" s="158"/>
      <c r="AC886" s="158"/>
      <c r="AD886" s="158"/>
      <c r="AE886" s="158"/>
      <c r="AF886" s="158"/>
      <c r="AG886" s="158"/>
      <c r="AH886" s="158"/>
      <c r="AI886" s="158"/>
      <c r="AJ886" s="158"/>
      <c r="AK886" s="158"/>
      <c r="AL886" s="158"/>
      <c r="AM886" s="158"/>
      <c r="AN886" s="158"/>
      <c r="AO886" s="158"/>
      <c r="AP886" s="158"/>
      <c r="AQ886" s="158"/>
      <c r="AR886" s="158"/>
      <c r="AS886" s="158"/>
      <c r="AT886" s="158"/>
      <c r="AU886" s="158"/>
      <c r="AV886" s="158"/>
      <c r="AW886" s="158"/>
      <c r="AX886" s="158"/>
      <c r="AY886" s="158"/>
      <c r="AZ886" s="158"/>
      <c r="BA886" s="158"/>
      <c r="BB886" s="158"/>
      <c r="BC886" s="158"/>
      <c r="BD886" s="158"/>
      <c r="BE886" s="158"/>
      <c r="BF886" s="158"/>
      <c r="BG886" s="158"/>
      <c r="BH886" s="158"/>
      <c r="BI886" s="158"/>
      <c r="BJ886" s="158"/>
      <c r="BK886" s="158"/>
      <c r="BL886" s="158"/>
      <c r="BM886" s="158"/>
      <c r="BN886" s="158"/>
      <c r="BO886" s="158"/>
      <c r="BP886" s="158"/>
      <c r="BQ886" s="158"/>
      <c r="BR886" s="158"/>
      <c r="BS886" s="158"/>
      <c r="BT886" s="158"/>
      <c r="BU886" s="158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</row>
    <row r="887" ht="12.75" customHeight="1">
      <c r="A887" s="1"/>
      <c r="B887" s="1"/>
      <c r="C887" s="158"/>
      <c r="D887" s="158"/>
      <c r="E887" s="158"/>
      <c r="F887" s="158"/>
      <c r="G887" s="158"/>
      <c r="H887" s="158"/>
      <c r="I887" s="158"/>
      <c r="J887" s="158"/>
      <c r="K887" s="158"/>
      <c r="L887" s="158"/>
      <c r="M887" s="158"/>
      <c r="N887" s="158"/>
      <c r="O887" s="158"/>
      <c r="P887" s="158"/>
      <c r="Q887" s="158"/>
      <c r="R887" s="158"/>
      <c r="S887" s="158"/>
      <c r="T887" s="158"/>
      <c r="U887" s="158"/>
      <c r="V887" s="158"/>
      <c r="W887" s="158"/>
      <c r="X887" s="158"/>
      <c r="Y887" s="158"/>
      <c r="Z887" s="158"/>
      <c r="AA887" s="158"/>
      <c r="AB887" s="158"/>
      <c r="AC887" s="158"/>
      <c r="AD887" s="158"/>
      <c r="AE887" s="158"/>
      <c r="AF887" s="158"/>
      <c r="AG887" s="158"/>
      <c r="AH887" s="158"/>
      <c r="AI887" s="158"/>
      <c r="AJ887" s="158"/>
      <c r="AK887" s="158"/>
      <c r="AL887" s="158"/>
      <c r="AM887" s="158"/>
      <c r="AN887" s="158"/>
      <c r="AO887" s="158"/>
      <c r="AP887" s="158"/>
      <c r="AQ887" s="158"/>
      <c r="AR887" s="158"/>
      <c r="AS887" s="158"/>
      <c r="AT887" s="158"/>
      <c r="AU887" s="158"/>
      <c r="AV887" s="158"/>
      <c r="AW887" s="158"/>
      <c r="AX887" s="158"/>
      <c r="AY887" s="158"/>
      <c r="AZ887" s="158"/>
      <c r="BA887" s="158"/>
      <c r="BB887" s="158"/>
      <c r="BC887" s="158"/>
      <c r="BD887" s="158"/>
      <c r="BE887" s="158"/>
      <c r="BF887" s="158"/>
      <c r="BG887" s="158"/>
      <c r="BH887" s="158"/>
      <c r="BI887" s="158"/>
      <c r="BJ887" s="158"/>
      <c r="BK887" s="158"/>
      <c r="BL887" s="158"/>
      <c r="BM887" s="158"/>
      <c r="BN887" s="158"/>
      <c r="BO887" s="158"/>
      <c r="BP887" s="158"/>
      <c r="BQ887" s="158"/>
      <c r="BR887" s="158"/>
      <c r="BS887" s="158"/>
      <c r="BT887" s="158"/>
      <c r="BU887" s="158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</row>
    <row r="888" ht="12.75" customHeight="1">
      <c r="A888" s="1"/>
      <c r="B888" s="1"/>
      <c r="C888" s="158"/>
      <c r="D888" s="158"/>
      <c r="E888" s="158"/>
      <c r="F888" s="158"/>
      <c r="G888" s="158"/>
      <c r="H888" s="158"/>
      <c r="I888" s="158"/>
      <c r="J888" s="158"/>
      <c r="K888" s="158"/>
      <c r="L888" s="158"/>
      <c r="M888" s="158"/>
      <c r="N888" s="158"/>
      <c r="O888" s="158"/>
      <c r="P888" s="158"/>
      <c r="Q888" s="158"/>
      <c r="R888" s="158"/>
      <c r="S888" s="158"/>
      <c r="T888" s="158"/>
      <c r="U888" s="158"/>
      <c r="V888" s="158"/>
      <c r="W888" s="158"/>
      <c r="X888" s="158"/>
      <c r="Y888" s="158"/>
      <c r="Z888" s="158"/>
      <c r="AA888" s="158"/>
      <c r="AB888" s="158"/>
      <c r="AC888" s="158"/>
      <c r="AD888" s="158"/>
      <c r="AE888" s="158"/>
      <c r="AF888" s="158"/>
      <c r="AG888" s="158"/>
      <c r="AH888" s="158"/>
      <c r="AI888" s="158"/>
      <c r="AJ888" s="158"/>
      <c r="AK888" s="158"/>
      <c r="AL888" s="158"/>
      <c r="AM888" s="158"/>
      <c r="AN888" s="158"/>
      <c r="AO888" s="158"/>
      <c r="AP888" s="158"/>
      <c r="AQ888" s="158"/>
      <c r="AR888" s="158"/>
      <c r="AS888" s="158"/>
      <c r="AT888" s="158"/>
      <c r="AU888" s="158"/>
      <c r="AV888" s="158"/>
      <c r="AW888" s="158"/>
      <c r="AX888" s="158"/>
      <c r="AY888" s="158"/>
      <c r="AZ888" s="158"/>
      <c r="BA888" s="158"/>
      <c r="BB888" s="158"/>
      <c r="BC888" s="158"/>
      <c r="BD888" s="158"/>
      <c r="BE888" s="158"/>
      <c r="BF888" s="158"/>
      <c r="BG888" s="158"/>
      <c r="BH888" s="158"/>
      <c r="BI888" s="158"/>
      <c r="BJ888" s="158"/>
      <c r="BK888" s="158"/>
      <c r="BL888" s="158"/>
      <c r="BM888" s="158"/>
      <c r="BN888" s="158"/>
      <c r="BO888" s="158"/>
      <c r="BP888" s="158"/>
      <c r="BQ888" s="158"/>
      <c r="BR888" s="158"/>
      <c r="BS888" s="158"/>
      <c r="BT888" s="158"/>
      <c r="BU888" s="158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</row>
    <row r="889" ht="12.75" customHeight="1">
      <c r="A889" s="1"/>
      <c r="B889" s="1"/>
      <c r="C889" s="158"/>
      <c r="D889" s="158"/>
      <c r="E889" s="158"/>
      <c r="F889" s="158"/>
      <c r="G889" s="158"/>
      <c r="H889" s="158"/>
      <c r="I889" s="158"/>
      <c r="J889" s="158"/>
      <c r="K889" s="158"/>
      <c r="L889" s="158"/>
      <c r="M889" s="158"/>
      <c r="N889" s="158"/>
      <c r="O889" s="158"/>
      <c r="P889" s="158"/>
      <c r="Q889" s="158"/>
      <c r="R889" s="158"/>
      <c r="S889" s="158"/>
      <c r="T889" s="158"/>
      <c r="U889" s="158"/>
      <c r="V889" s="158"/>
      <c r="W889" s="158"/>
      <c r="X889" s="158"/>
      <c r="Y889" s="158"/>
      <c r="Z889" s="158"/>
      <c r="AA889" s="158"/>
      <c r="AB889" s="158"/>
      <c r="AC889" s="158"/>
      <c r="AD889" s="158"/>
      <c r="AE889" s="158"/>
      <c r="AF889" s="158"/>
      <c r="AG889" s="158"/>
      <c r="AH889" s="158"/>
      <c r="AI889" s="158"/>
      <c r="AJ889" s="158"/>
      <c r="AK889" s="158"/>
      <c r="AL889" s="158"/>
      <c r="AM889" s="158"/>
      <c r="AN889" s="158"/>
      <c r="AO889" s="158"/>
      <c r="AP889" s="158"/>
      <c r="AQ889" s="158"/>
      <c r="AR889" s="158"/>
      <c r="AS889" s="158"/>
      <c r="AT889" s="158"/>
      <c r="AU889" s="158"/>
      <c r="AV889" s="158"/>
      <c r="AW889" s="158"/>
      <c r="AX889" s="158"/>
      <c r="AY889" s="158"/>
      <c r="AZ889" s="158"/>
      <c r="BA889" s="158"/>
      <c r="BB889" s="158"/>
      <c r="BC889" s="158"/>
      <c r="BD889" s="158"/>
      <c r="BE889" s="158"/>
      <c r="BF889" s="158"/>
      <c r="BG889" s="158"/>
      <c r="BH889" s="158"/>
      <c r="BI889" s="158"/>
      <c r="BJ889" s="158"/>
      <c r="BK889" s="158"/>
      <c r="BL889" s="158"/>
      <c r="BM889" s="158"/>
      <c r="BN889" s="158"/>
      <c r="BO889" s="158"/>
      <c r="BP889" s="158"/>
      <c r="BQ889" s="158"/>
      <c r="BR889" s="158"/>
      <c r="BS889" s="158"/>
      <c r="BT889" s="158"/>
      <c r="BU889" s="158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</row>
    <row r="890" ht="12.75" customHeight="1">
      <c r="A890" s="1"/>
      <c r="B890" s="1"/>
      <c r="C890" s="158"/>
      <c r="D890" s="158"/>
      <c r="E890" s="158"/>
      <c r="F890" s="158"/>
      <c r="G890" s="158"/>
      <c r="H890" s="158"/>
      <c r="I890" s="158"/>
      <c r="J890" s="158"/>
      <c r="K890" s="158"/>
      <c r="L890" s="158"/>
      <c r="M890" s="158"/>
      <c r="N890" s="158"/>
      <c r="O890" s="158"/>
      <c r="P890" s="158"/>
      <c r="Q890" s="158"/>
      <c r="R890" s="158"/>
      <c r="S890" s="158"/>
      <c r="T890" s="158"/>
      <c r="U890" s="158"/>
      <c r="V890" s="158"/>
      <c r="W890" s="158"/>
      <c r="X890" s="158"/>
      <c r="Y890" s="158"/>
      <c r="Z890" s="158"/>
      <c r="AA890" s="158"/>
      <c r="AB890" s="158"/>
      <c r="AC890" s="158"/>
      <c r="AD890" s="158"/>
      <c r="AE890" s="158"/>
      <c r="AF890" s="158"/>
      <c r="AG890" s="158"/>
      <c r="AH890" s="158"/>
      <c r="AI890" s="158"/>
      <c r="AJ890" s="158"/>
      <c r="AK890" s="158"/>
      <c r="AL890" s="158"/>
      <c r="AM890" s="158"/>
      <c r="AN890" s="158"/>
      <c r="AO890" s="158"/>
      <c r="AP890" s="158"/>
      <c r="AQ890" s="158"/>
      <c r="AR890" s="158"/>
      <c r="AS890" s="158"/>
      <c r="AT890" s="158"/>
      <c r="AU890" s="158"/>
      <c r="AV890" s="158"/>
      <c r="AW890" s="158"/>
      <c r="AX890" s="158"/>
      <c r="AY890" s="158"/>
      <c r="AZ890" s="158"/>
      <c r="BA890" s="158"/>
      <c r="BB890" s="158"/>
      <c r="BC890" s="158"/>
      <c r="BD890" s="158"/>
      <c r="BE890" s="158"/>
      <c r="BF890" s="158"/>
      <c r="BG890" s="158"/>
      <c r="BH890" s="158"/>
      <c r="BI890" s="158"/>
      <c r="BJ890" s="158"/>
      <c r="BK890" s="158"/>
      <c r="BL890" s="158"/>
      <c r="BM890" s="158"/>
      <c r="BN890" s="158"/>
      <c r="BO890" s="158"/>
      <c r="BP890" s="158"/>
      <c r="BQ890" s="158"/>
      <c r="BR890" s="158"/>
      <c r="BS890" s="158"/>
      <c r="BT890" s="158"/>
      <c r="BU890" s="158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</row>
    <row r="891" ht="12.75" customHeight="1">
      <c r="A891" s="1"/>
      <c r="B891" s="1"/>
      <c r="C891" s="158"/>
      <c r="D891" s="158"/>
      <c r="E891" s="158"/>
      <c r="F891" s="158"/>
      <c r="G891" s="158"/>
      <c r="H891" s="158"/>
      <c r="I891" s="158"/>
      <c r="J891" s="158"/>
      <c r="K891" s="158"/>
      <c r="L891" s="158"/>
      <c r="M891" s="158"/>
      <c r="N891" s="158"/>
      <c r="O891" s="158"/>
      <c r="P891" s="158"/>
      <c r="Q891" s="158"/>
      <c r="R891" s="158"/>
      <c r="S891" s="158"/>
      <c r="T891" s="158"/>
      <c r="U891" s="158"/>
      <c r="V891" s="158"/>
      <c r="W891" s="158"/>
      <c r="X891" s="158"/>
      <c r="Y891" s="158"/>
      <c r="Z891" s="158"/>
      <c r="AA891" s="158"/>
      <c r="AB891" s="158"/>
      <c r="AC891" s="158"/>
      <c r="AD891" s="158"/>
      <c r="AE891" s="158"/>
      <c r="AF891" s="158"/>
      <c r="AG891" s="158"/>
      <c r="AH891" s="158"/>
      <c r="AI891" s="158"/>
      <c r="AJ891" s="158"/>
      <c r="AK891" s="158"/>
      <c r="AL891" s="158"/>
      <c r="AM891" s="158"/>
      <c r="AN891" s="158"/>
      <c r="AO891" s="158"/>
      <c r="AP891" s="158"/>
      <c r="AQ891" s="158"/>
      <c r="AR891" s="158"/>
      <c r="AS891" s="158"/>
      <c r="AT891" s="158"/>
      <c r="AU891" s="158"/>
      <c r="AV891" s="158"/>
      <c r="AW891" s="158"/>
      <c r="AX891" s="158"/>
      <c r="AY891" s="158"/>
      <c r="AZ891" s="158"/>
      <c r="BA891" s="158"/>
      <c r="BB891" s="158"/>
      <c r="BC891" s="158"/>
      <c r="BD891" s="158"/>
      <c r="BE891" s="158"/>
      <c r="BF891" s="158"/>
      <c r="BG891" s="158"/>
      <c r="BH891" s="158"/>
      <c r="BI891" s="158"/>
      <c r="BJ891" s="158"/>
      <c r="BK891" s="158"/>
      <c r="BL891" s="158"/>
      <c r="BM891" s="158"/>
      <c r="BN891" s="158"/>
      <c r="BO891" s="158"/>
      <c r="BP891" s="158"/>
      <c r="BQ891" s="158"/>
      <c r="BR891" s="158"/>
      <c r="BS891" s="158"/>
      <c r="BT891" s="158"/>
      <c r="BU891" s="158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</row>
    <row r="892" ht="12.75" customHeight="1">
      <c r="A892" s="1"/>
      <c r="B892" s="1"/>
      <c r="C892" s="158"/>
      <c r="D892" s="158"/>
      <c r="E892" s="158"/>
      <c r="F892" s="158"/>
      <c r="G892" s="158"/>
      <c r="H892" s="158"/>
      <c r="I892" s="158"/>
      <c r="J892" s="158"/>
      <c r="K892" s="158"/>
      <c r="L892" s="158"/>
      <c r="M892" s="158"/>
      <c r="N892" s="158"/>
      <c r="O892" s="158"/>
      <c r="P892" s="158"/>
      <c r="Q892" s="158"/>
      <c r="R892" s="158"/>
      <c r="S892" s="158"/>
      <c r="T892" s="158"/>
      <c r="U892" s="158"/>
      <c r="V892" s="158"/>
      <c r="W892" s="158"/>
      <c r="X892" s="158"/>
      <c r="Y892" s="158"/>
      <c r="Z892" s="158"/>
      <c r="AA892" s="158"/>
      <c r="AB892" s="158"/>
      <c r="AC892" s="158"/>
      <c r="AD892" s="158"/>
      <c r="AE892" s="158"/>
      <c r="AF892" s="158"/>
      <c r="AG892" s="158"/>
      <c r="AH892" s="158"/>
      <c r="AI892" s="158"/>
      <c r="AJ892" s="158"/>
      <c r="AK892" s="158"/>
      <c r="AL892" s="158"/>
      <c r="AM892" s="158"/>
      <c r="AN892" s="158"/>
      <c r="AO892" s="158"/>
      <c r="AP892" s="158"/>
      <c r="AQ892" s="158"/>
      <c r="AR892" s="158"/>
      <c r="AS892" s="158"/>
      <c r="AT892" s="158"/>
      <c r="AU892" s="158"/>
      <c r="AV892" s="158"/>
      <c r="AW892" s="158"/>
      <c r="AX892" s="158"/>
      <c r="AY892" s="158"/>
      <c r="AZ892" s="158"/>
      <c r="BA892" s="158"/>
      <c r="BB892" s="158"/>
      <c r="BC892" s="158"/>
      <c r="BD892" s="158"/>
      <c r="BE892" s="158"/>
      <c r="BF892" s="158"/>
      <c r="BG892" s="158"/>
      <c r="BH892" s="158"/>
      <c r="BI892" s="158"/>
      <c r="BJ892" s="158"/>
      <c r="BK892" s="158"/>
      <c r="BL892" s="158"/>
      <c r="BM892" s="158"/>
      <c r="BN892" s="158"/>
      <c r="BO892" s="158"/>
      <c r="BP892" s="158"/>
      <c r="BQ892" s="158"/>
      <c r="BR892" s="158"/>
      <c r="BS892" s="158"/>
      <c r="BT892" s="158"/>
      <c r="BU892" s="158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</row>
    <row r="893" ht="12.75" customHeight="1">
      <c r="A893" s="1"/>
      <c r="B893" s="1"/>
      <c r="C893" s="158"/>
      <c r="D893" s="158"/>
      <c r="E893" s="158"/>
      <c r="F893" s="158"/>
      <c r="G893" s="158"/>
      <c r="H893" s="158"/>
      <c r="I893" s="158"/>
      <c r="J893" s="158"/>
      <c r="K893" s="158"/>
      <c r="L893" s="158"/>
      <c r="M893" s="158"/>
      <c r="N893" s="158"/>
      <c r="O893" s="158"/>
      <c r="P893" s="158"/>
      <c r="Q893" s="158"/>
      <c r="R893" s="158"/>
      <c r="S893" s="158"/>
      <c r="T893" s="158"/>
      <c r="U893" s="158"/>
      <c r="V893" s="158"/>
      <c r="W893" s="158"/>
      <c r="X893" s="158"/>
      <c r="Y893" s="158"/>
      <c r="Z893" s="158"/>
      <c r="AA893" s="158"/>
      <c r="AB893" s="158"/>
      <c r="AC893" s="158"/>
      <c r="AD893" s="158"/>
      <c r="AE893" s="158"/>
      <c r="AF893" s="158"/>
      <c r="AG893" s="158"/>
      <c r="AH893" s="158"/>
      <c r="AI893" s="158"/>
      <c r="AJ893" s="158"/>
      <c r="AK893" s="158"/>
      <c r="AL893" s="158"/>
      <c r="AM893" s="158"/>
      <c r="AN893" s="158"/>
      <c r="AO893" s="158"/>
      <c r="AP893" s="158"/>
      <c r="AQ893" s="158"/>
      <c r="AR893" s="158"/>
      <c r="AS893" s="158"/>
      <c r="AT893" s="158"/>
      <c r="AU893" s="158"/>
      <c r="AV893" s="158"/>
      <c r="AW893" s="158"/>
      <c r="AX893" s="158"/>
      <c r="AY893" s="158"/>
      <c r="AZ893" s="158"/>
      <c r="BA893" s="158"/>
      <c r="BB893" s="158"/>
      <c r="BC893" s="158"/>
      <c r="BD893" s="158"/>
      <c r="BE893" s="158"/>
      <c r="BF893" s="158"/>
      <c r="BG893" s="158"/>
      <c r="BH893" s="158"/>
      <c r="BI893" s="158"/>
      <c r="BJ893" s="158"/>
      <c r="BK893" s="158"/>
      <c r="BL893" s="158"/>
      <c r="BM893" s="158"/>
      <c r="BN893" s="158"/>
      <c r="BO893" s="158"/>
      <c r="BP893" s="158"/>
      <c r="BQ893" s="158"/>
      <c r="BR893" s="158"/>
      <c r="BS893" s="158"/>
      <c r="BT893" s="158"/>
      <c r="BU893" s="158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</row>
    <row r="894" ht="12.75" customHeight="1">
      <c r="A894" s="1"/>
      <c r="B894" s="1"/>
      <c r="C894" s="158"/>
      <c r="D894" s="158"/>
      <c r="E894" s="158"/>
      <c r="F894" s="158"/>
      <c r="G894" s="158"/>
      <c r="H894" s="158"/>
      <c r="I894" s="158"/>
      <c r="J894" s="158"/>
      <c r="K894" s="158"/>
      <c r="L894" s="158"/>
      <c r="M894" s="158"/>
      <c r="N894" s="158"/>
      <c r="O894" s="158"/>
      <c r="P894" s="158"/>
      <c r="Q894" s="158"/>
      <c r="R894" s="158"/>
      <c r="S894" s="158"/>
      <c r="T894" s="158"/>
      <c r="U894" s="158"/>
      <c r="V894" s="158"/>
      <c r="W894" s="158"/>
      <c r="X894" s="158"/>
      <c r="Y894" s="158"/>
      <c r="Z894" s="158"/>
      <c r="AA894" s="158"/>
      <c r="AB894" s="158"/>
      <c r="AC894" s="158"/>
      <c r="AD894" s="158"/>
      <c r="AE894" s="158"/>
      <c r="AF894" s="158"/>
      <c r="AG894" s="158"/>
      <c r="AH894" s="158"/>
      <c r="AI894" s="158"/>
      <c r="AJ894" s="158"/>
      <c r="AK894" s="158"/>
      <c r="AL894" s="158"/>
      <c r="AM894" s="158"/>
      <c r="AN894" s="158"/>
      <c r="AO894" s="158"/>
      <c r="AP894" s="158"/>
      <c r="AQ894" s="158"/>
      <c r="AR894" s="158"/>
      <c r="AS894" s="158"/>
      <c r="AT894" s="158"/>
      <c r="AU894" s="158"/>
      <c r="AV894" s="158"/>
      <c r="AW894" s="158"/>
      <c r="AX894" s="158"/>
      <c r="AY894" s="158"/>
      <c r="AZ894" s="158"/>
      <c r="BA894" s="158"/>
      <c r="BB894" s="158"/>
      <c r="BC894" s="158"/>
      <c r="BD894" s="158"/>
      <c r="BE894" s="158"/>
      <c r="BF894" s="158"/>
      <c r="BG894" s="158"/>
      <c r="BH894" s="158"/>
      <c r="BI894" s="158"/>
      <c r="BJ894" s="158"/>
      <c r="BK894" s="158"/>
      <c r="BL894" s="158"/>
      <c r="BM894" s="158"/>
      <c r="BN894" s="158"/>
      <c r="BO894" s="158"/>
      <c r="BP894" s="158"/>
      <c r="BQ894" s="158"/>
      <c r="BR894" s="158"/>
      <c r="BS894" s="158"/>
      <c r="BT894" s="158"/>
      <c r="BU894" s="158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</row>
    <row r="895" ht="12.75" customHeight="1">
      <c r="A895" s="1"/>
      <c r="B895" s="1"/>
      <c r="C895" s="158"/>
      <c r="D895" s="158"/>
      <c r="E895" s="158"/>
      <c r="F895" s="158"/>
      <c r="G895" s="158"/>
      <c r="H895" s="158"/>
      <c r="I895" s="158"/>
      <c r="J895" s="158"/>
      <c r="K895" s="158"/>
      <c r="L895" s="158"/>
      <c r="M895" s="158"/>
      <c r="N895" s="158"/>
      <c r="O895" s="158"/>
      <c r="P895" s="158"/>
      <c r="Q895" s="158"/>
      <c r="R895" s="158"/>
      <c r="S895" s="158"/>
      <c r="T895" s="158"/>
      <c r="U895" s="158"/>
      <c r="V895" s="158"/>
      <c r="W895" s="158"/>
      <c r="X895" s="158"/>
      <c r="Y895" s="158"/>
      <c r="Z895" s="158"/>
      <c r="AA895" s="158"/>
      <c r="AB895" s="158"/>
      <c r="AC895" s="158"/>
      <c r="AD895" s="158"/>
      <c r="AE895" s="158"/>
      <c r="AF895" s="158"/>
      <c r="AG895" s="158"/>
      <c r="AH895" s="158"/>
      <c r="AI895" s="158"/>
      <c r="AJ895" s="158"/>
      <c r="AK895" s="158"/>
      <c r="AL895" s="158"/>
      <c r="AM895" s="158"/>
      <c r="AN895" s="158"/>
      <c r="AO895" s="158"/>
      <c r="AP895" s="158"/>
      <c r="AQ895" s="158"/>
      <c r="AR895" s="158"/>
      <c r="AS895" s="158"/>
      <c r="AT895" s="158"/>
      <c r="AU895" s="158"/>
      <c r="AV895" s="158"/>
      <c r="AW895" s="158"/>
      <c r="AX895" s="158"/>
      <c r="AY895" s="158"/>
      <c r="AZ895" s="158"/>
      <c r="BA895" s="158"/>
      <c r="BB895" s="158"/>
      <c r="BC895" s="158"/>
      <c r="BD895" s="158"/>
      <c r="BE895" s="158"/>
      <c r="BF895" s="158"/>
      <c r="BG895" s="158"/>
      <c r="BH895" s="158"/>
      <c r="BI895" s="158"/>
      <c r="BJ895" s="158"/>
      <c r="BK895" s="158"/>
      <c r="BL895" s="158"/>
      <c r="BM895" s="158"/>
      <c r="BN895" s="158"/>
      <c r="BO895" s="158"/>
      <c r="BP895" s="158"/>
      <c r="BQ895" s="158"/>
      <c r="BR895" s="158"/>
      <c r="BS895" s="158"/>
      <c r="BT895" s="158"/>
      <c r="BU895" s="158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</row>
    <row r="896" ht="12.75" customHeight="1">
      <c r="A896" s="1"/>
      <c r="B896" s="1"/>
      <c r="C896" s="158"/>
      <c r="D896" s="158"/>
      <c r="E896" s="158"/>
      <c r="F896" s="158"/>
      <c r="G896" s="158"/>
      <c r="H896" s="158"/>
      <c r="I896" s="158"/>
      <c r="J896" s="158"/>
      <c r="K896" s="158"/>
      <c r="L896" s="158"/>
      <c r="M896" s="158"/>
      <c r="N896" s="158"/>
      <c r="O896" s="158"/>
      <c r="P896" s="158"/>
      <c r="Q896" s="158"/>
      <c r="R896" s="158"/>
      <c r="S896" s="158"/>
      <c r="T896" s="158"/>
      <c r="U896" s="158"/>
      <c r="V896" s="158"/>
      <c r="W896" s="158"/>
      <c r="X896" s="158"/>
      <c r="Y896" s="158"/>
      <c r="Z896" s="158"/>
      <c r="AA896" s="158"/>
      <c r="AB896" s="158"/>
      <c r="AC896" s="158"/>
      <c r="AD896" s="158"/>
      <c r="AE896" s="158"/>
      <c r="AF896" s="158"/>
      <c r="AG896" s="158"/>
      <c r="AH896" s="158"/>
      <c r="AI896" s="158"/>
      <c r="AJ896" s="158"/>
      <c r="AK896" s="158"/>
      <c r="AL896" s="158"/>
      <c r="AM896" s="158"/>
      <c r="AN896" s="158"/>
      <c r="AO896" s="158"/>
      <c r="AP896" s="158"/>
      <c r="AQ896" s="158"/>
      <c r="AR896" s="158"/>
      <c r="AS896" s="158"/>
      <c r="AT896" s="158"/>
      <c r="AU896" s="158"/>
      <c r="AV896" s="158"/>
      <c r="AW896" s="158"/>
      <c r="AX896" s="158"/>
      <c r="AY896" s="158"/>
      <c r="AZ896" s="158"/>
      <c r="BA896" s="158"/>
      <c r="BB896" s="158"/>
      <c r="BC896" s="158"/>
      <c r="BD896" s="158"/>
      <c r="BE896" s="158"/>
      <c r="BF896" s="158"/>
      <c r="BG896" s="158"/>
      <c r="BH896" s="158"/>
      <c r="BI896" s="158"/>
      <c r="BJ896" s="158"/>
      <c r="BK896" s="158"/>
      <c r="BL896" s="158"/>
      <c r="BM896" s="158"/>
      <c r="BN896" s="158"/>
      <c r="BO896" s="158"/>
      <c r="BP896" s="158"/>
      <c r="BQ896" s="158"/>
      <c r="BR896" s="158"/>
      <c r="BS896" s="158"/>
      <c r="BT896" s="158"/>
      <c r="BU896" s="158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</row>
    <row r="897" ht="12.75" customHeight="1">
      <c r="A897" s="1"/>
      <c r="B897" s="1"/>
      <c r="C897" s="158"/>
      <c r="D897" s="158"/>
      <c r="E897" s="158"/>
      <c r="F897" s="158"/>
      <c r="G897" s="158"/>
      <c r="H897" s="158"/>
      <c r="I897" s="158"/>
      <c r="J897" s="158"/>
      <c r="K897" s="158"/>
      <c r="L897" s="158"/>
      <c r="M897" s="158"/>
      <c r="N897" s="158"/>
      <c r="O897" s="158"/>
      <c r="P897" s="158"/>
      <c r="Q897" s="158"/>
      <c r="R897" s="158"/>
      <c r="S897" s="158"/>
      <c r="T897" s="158"/>
      <c r="U897" s="158"/>
      <c r="V897" s="158"/>
      <c r="W897" s="158"/>
      <c r="X897" s="158"/>
      <c r="Y897" s="158"/>
      <c r="Z897" s="158"/>
      <c r="AA897" s="158"/>
      <c r="AB897" s="158"/>
      <c r="AC897" s="158"/>
      <c r="AD897" s="158"/>
      <c r="AE897" s="158"/>
      <c r="AF897" s="158"/>
      <c r="AG897" s="158"/>
      <c r="AH897" s="158"/>
      <c r="AI897" s="158"/>
      <c r="AJ897" s="158"/>
      <c r="AK897" s="158"/>
      <c r="AL897" s="158"/>
      <c r="AM897" s="158"/>
      <c r="AN897" s="158"/>
      <c r="AO897" s="158"/>
      <c r="AP897" s="158"/>
      <c r="AQ897" s="158"/>
      <c r="AR897" s="158"/>
      <c r="AS897" s="158"/>
      <c r="AT897" s="158"/>
      <c r="AU897" s="158"/>
      <c r="AV897" s="158"/>
      <c r="AW897" s="158"/>
      <c r="AX897" s="158"/>
      <c r="AY897" s="158"/>
      <c r="AZ897" s="158"/>
      <c r="BA897" s="158"/>
      <c r="BB897" s="158"/>
      <c r="BC897" s="158"/>
      <c r="BD897" s="158"/>
      <c r="BE897" s="158"/>
      <c r="BF897" s="158"/>
      <c r="BG897" s="158"/>
      <c r="BH897" s="158"/>
      <c r="BI897" s="158"/>
      <c r="BJ897" s="158"/>
      <c r="BK897" s="158"/>
      <c r="BL897" s="158"/>
      <c r="BM897" s="158"/>
      <c r="BN897" s="158"/>
      <c r="BO897" s="158"/>
      <c r="BP897" s="158"/>
      <c r="BQ897" s="158"/>
      <c r="BR897" s="158"/>
      <c r="BS897" s="158"/>
      <c r="BT897" s="158"/>
      <c r="BU897" s="158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</row>
    <row r="898" ht="12.75" customHeight="1">
      <c r="A898" s="1"/>
      <c r="B898" s="1"/>
      <c r="C898" s="158"/>
      <c r="D898" s="158"/>
      <c r="E898" s="158"/>
      <c r="F898" s="158"/>
      <c r="G898" s="158"/>
      <c r="H898" s="158"/>
      <c r="I898" s="158"/>
      <c r="J898" s="158"/>
      <c r="K898" s="158"/>
      <c r="L898" s="158"/>
      <c r="M898" s="158"/>
      <c r="N898" s="158"/>
      <c r="O898" s="158"/>
      <c r="P898" s="158"/>
      <c r="Q898" s="158"/>
      <c r="R898" s="158"/>
      <c r="S898" s="158"/>
      <c r="T898" s="158"/>
      <c r="U898" s="158"/>
      <c r="V898" s="158"/>
      <c r="W898" s="158"/>
      <c r="X898" s="158"/>
      <c r="Y898" s="158"/>
      <c r="Z898" s="158"/>
      <c r="AA898" s="158"/>
      <c r="AB898" s="158"/>
      <c r="AC898" s="158"/>
      <c r="AD898" s="158"/>
      <c r="AE898" s="158"/>
      <c r="AF898" s="158"/>
      <c r="AG898" s="158"/>
      <c r="AH898" s="158"/>
      <c r="AI898" s="158"/>
      <c r="AJ898" s="158"/>
      <c r="AK898" s="158"/>
      <c r="AL898" s="158"/>
      <c r="AM898" s="158"/>
      <c r="AN898" s="158"/>
      <c r="AO898" s="158"/>
      <c r="AP898" s="158"/>
      <c r="AQ898" s="158"/>
      <c r="AR898" s="158"/>
      <c r="AS898" s="158"/>
      <c r="AT898" s="158"/>
      <c r="AU898" s="158"/>
      <c r="AV898" s="158"/>
      <c r="AW898" s="158"/>
      <c r="AX898" s="158"/>
      <c r="AY898" s="158"/>
      <c r="AZ898" s="158"/>
      <c r="BA898" s="158"/>
      <c r="BB898" s="158"/>
      <c r="BC898" s="158"/>
      <c r="BD898" s="158"/>
      <c r="BE898" s="158"/>
      <c r="BF898" s="158"/>
      <c r="BG898" s="158"/>
      <c r="BH898" s="158"/>
      <c r="BI898" s="158"/>
      <c r="BJ898" s="158"/>
      <c r="BK898" s="158"/>
      <c r="BL898" s="158"/>
      <c r="BM898" s="158"/>
      <c r="BN898" s="158"/>
      <c r="BO898" s="158"/>
      <c r="BP898" s="158"/>
      <c r="BQ898" s="158"/>
      <c r="BR898" s="158"/>
      <c r="BS898" s="158"/>
      <c r="BT898" s="158"/>
      <c r="BU898" s="158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</row>
    <row r="899" ht="12.75" customHeight="1">
      <c r="A899" s="1"/>
      <c r="B899" s="1"/>
      <c r="C899" s="158"/>
      <c r="D899" s="158"/>
      <c r="E899" s="158"/>
      <c r="F899" s="158"/>
      <c r="G899" s="158"/>
      <c r="H899" s="158"/>
      <c r="I899" s="158"/>
      <c r="J899" s="158"/>
      <c r="K899" s="158"/>
      <c r="L899" s="158"/>
      <c r="M899" s="158"/>
      <c r="N899" s="158"/>
      <c r="O899" s="158"/>
      <c r="P899" s="158"/>
      <c r="Q899" s="158"/>
      <c r="R899" s="158"/>
      <c r="S899" s="158"/>
      <c r="T899" s="158"/>
      <c r="U899" s="158"/>
      <c r="V899" s="158"/>
      <c r="W899" s="158"/>
      <c r="X899" s="158"/>
      <c r="Y899" s="158"/>
      <c r="Z899" s="158"/>
      <c r="AA899" s="158"/>
      <c r="AB899" s="158"/>
      <c r="AC899" s="158"/>
      <c r="AD899" s="158"/>
      <c r="AE899" s="158"/>
      <c r="AF899" s="158"/>
      <c r="AG899" s="158"/>
      <c r="AH899" s="158"/>
      <c r="AI899" s="158"/>
      <c r="AJ899" s="158"/>
      <c r="AK899" s="158"/>
      <c r="AL899" s="158"/>
      <c r="AM899" s="158"/>
      <c r="AN899" s="158"/>
      <c r="AO899" s="158"/>
      <c r="AP899" s="158"/>
      <c r="AQ899" s="158"/>
      <c r="AR899" s="158"/>
      <c r="AS899" s="158"/>
      <c r="AT899" s="158"/>
      <c r="AU899" s="158"/>
      <c r="AV899" s="158"/>
      <c r="AW899" s="158"/>
      <c r="AX899" s="158"/>
      <c r="AY899" s="158"/>
      <c r="AZ899" s="158"/>
      <c r="BA899" s="158"/>
      <c r="BB899" s="158"/>
      <c r="BC899" s="158"/>
      <c r="BD899" s="158"/>
      <c r="BE899" s="158"/>
      <c r="BF899" s="158"/>
      <c r="BG899" s="158"/>
      <c r="BH899" s="158"/>
      <c r="BI899" s="158"/>
      <c r="BJ899" s="158"/>
      <c r="BK899" s="158"/>
      <c r="BL899" s="158"/>
      <c r="BM899" s="158"/>
      <c r="BN899" s="158"/>
      <c r="BO899" s="158"/>
      <c r="BP899" s="158"/>
      <c r="BQ899" s="158"/>
      <c r="BR899" s="158"/>
      <c r="BS899" s="158"/>
      <c r="BT899" s="158"/>
      <c r="BU899" s="158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</row>
    <row r="900" ht="12.75" customHeight="1">
      <c r="A900" s="1"/>
      <c r="B900" s="1"/>
      <c r="C900" s="158"/>
      <c r="D900" s="158"/>
      <c r="E900" s="158"/>
      <c r="F900" s="158"/>
      <c r="G900" s="158"/>
      <c r="H900" s="158"/>
      <c r="I900" s="158"/>
      <c r="J900" s="158"/>
      <c r="K900" s="158"/>
      <c r="L900" s="158"/>
      <c r="M900" s="158"/>
      <c r="N900" s="158"/>
      <c r="O900" s="158"/>
      <c r="P900" s="158"/>
      <c r="Q900" s="158"/>
      <c r="R900" s="158"/>
      <c r="S900" s="158"/>
      <c r="T900" s="158"/>
      <c r="U900" s="158"/>
      <c r="V900" s="158"/>
      <c r="W900" s="158"/>
      <c r="X900" s="158"/>
      <c r="Y900" s="158"/>
      <c r="Z900" s="158"/>
      <c r="AA900" s="158"/>
      <c r="AB900" s="158"/>
      <c r="AC900" s="158"/>
      <c r="AD900" s="158"/>
      <c r="AE900" s="158"/>
      <c r="AF900" s="158"/>
      <c r="AG900" s="158"/>
      <c r="AH900" s="158"/>
      <c r="AI900" s="158"/>
      <c r="AJ900" s="158"/>
      <c r="AK900" s="158"/>
      <c r="AL900" s="158"/>
      <c r="AM900" s="158"/>
      <c r="AN900" s="158"/>
      <c r="AO900" s="158"/>
      <c r="AP900" s="158"/>
      <c r="AQ900" s="158"/>
      <c r="AR900" s="158"/>
      <c r="AS900" s="158"/>
      <c r="AT900" s="158"/>
      <c r="AU900" s="158"/>
      <c r="AV900" s="158"/>
      <c r="AW900" s="158"/>
      <c r="AX900" s="158"/>
      <c r="AY900" s="158"/>
      <c r="AZ900" s="158"/>
      <c r="BA900" s="158"/>
      <c r="BB900" s="158"/>
      <c r="BC900" s="158"/>
      <c r="BD900" s="158"/>
      <c r="BE900" s="158"/>
      <c r="BF900" s="158"/>
      <c r="BG900" s="158"/>
      <c r="BH900" s="158"/>
      <c r="BI900" s="158"/>
      <c r="BJ900" s="158"/>
      <c r="BK900" s="158"/>
      <c r="BL900" s="158"/>
      <c r="BM900" s="158"/>
      <c r="BN900" s="158"/>
      <c r="BO900" s="158"/>
      <c r="BP900" s="158"/>
      <c r="BQ900" s="158"/>
      <c r="BR900" s="158"/>
      <c r="BS900" s="158"/>
      <c r="BT900" s="158"/>
      <c r="BU900" s="158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</row>
    <row r="901" ht="12.75" customHeight="1">
      <c r="A901" s="1"/>
      <c r="B901" s="1"/>
      <c r="C901" s="158"/>
      <c r="D901" s="158"/>
      <c r="E901" s="158"/>
      <c r="F901" s="158"/>
      <c r="G901" s="158"/>
      <c r="H901" s="158"/>
      <c r="I901" s="158"/>
      <c r="J901" s="158"/>
      <c r="K901" s="158"/>
      <c r="L901" s="158"/>
      <c r="M901" s="158"/>
      <c r="N901" s="158"/>
      <c r="O901" s="158"/>
      <c r="P901" s="158"/>
      <c r="Q901" s="158"/>
      <c r="R901" s="158"/>
      <c r="S901" s="158"/>
      <c r="T901" s="158"/>
      <c r="U901" s="158"/>
      <c r="V901" s="158"/>
      <c r="W901" s="158"/>
      <c r="X901" s="158"/>
      <c r="Y901" s="158"/>
      <c r="Z901" s="158"/>
      <c r="AA901" s="158"/>
      <c r="AB901" s="158"/>
      <c r="AC901" s="158"/>
      <c r="AD901" s="158"/>
      <c r="AE901" s="158"/>
      <c r="AF901" s="158"/>
      <c r="AG901" s="158"/>
      <c r="AH901" s="158"/>
      <c r="AI901" s="158"/>
      <c r="AJ901" s="158"/>
      <c r="AK901" s="158"/>
      <c r="AL901" s="158"/>
      <c r="AM901" s="158"/>
      <c r="AN901" s="158"/>
      <c r="AO901" s="158"/>
      <c r="AP901" s="158"/>
      <c r="AQ901" s="158"/>
      <c r="AR901" s="158"/>
      <c r="AS901" s="158"/>
      <c r="AT901" s="158"/>
      <c r="AU901" s="158"/>
      <c r="AV901" s="158"/>
      <c r="AW901" s="158"/>
      <c r="AX901" s="158"/>
      <c r="AY901" s="158"/>
      <c r="AZ901" s="158"/>
      <c r="BA901" s="158"/>
      <c r="BB901" s="158"/>
      <c r="BC901" s="158"/>
      <c r="BD901" s="158"/>
      <c r="BE901" s="158"/>
      <c r="BF901" s="158"/>
      <c r="BG901" s="158"/>
      <c r="BH901" s="158"/>
      <c r="BI901" s="158"/>
      <c r="BJ901" s="158"/>
      <c r="BK901" s="158"/>
      <c r="BL901" s="158"/>
      <c r="BM901" s="158"/>
      <c r="BN901" s="158"/>
      <c r="BO901" s="158"/>
      <c r="BP901" s="158"/>
      <c r="BQ901" s="158"/>
      <c r="BR901" s="158"/>
      <c r="BS901" s="158"/>
      <c r="BT901" s="158"/>
      <c r="BU901" s="158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</row>
    <row r="902" ht="12.75" customHeight="1">
      <c r="A902" s="1"/>
      <c r="B902" s="1"/>
      <c r="C902" s="158"/>
      <c r="D902" s="158"/>
      <c r="E902" s="158"/>
      <c r="F902" s="158"/>
      <c r="G902" s="158"/>
      <c r="H902" s="158"/>
      <c r="I902" s="158"/>
      <c r="J902" s="158"/>
      <c r="K902" s="158"/>
      <c r="L902" s="158"/>
      <c r="M902" s="158"/>
      <c r="N902" s="158"/>
      <c r="O902" s="158"/>
      <c r="P902" s="158"/>
      <c r="Q902" s="158"/>
      <c r="R902" s="158"/>
      <c r="S902" s="158"/>
      <c r="T902" s="158"/>
      <c r="U902" s="158"/>
      <c r="V902" s="158"/>
      <c r="W902" s="158"/>
      <c r="X902" s="158"/>
      <c r="Y902" s="158"/>
      <c r="Z902" s="158"/>
      <c r="AA902" s="158"/>
      <c r="AB902" s="158"/>
      <c r="AC902" s="158"/>
      <c r="AD902" s="158"/>
      <c r="AE902" s="158"/>
      <c r="AF902" s="158"/>
      <c r="AG902" s="158"/>
      <c r="AH902" s="158"/>
      <c r="AI902" s="158"/>
      <c r="AJ902" s="158"/>
      <c r="AK902" s="158"/>
      <c r="AL902" s="158"/>
      <c r="AM902" s="158"/>
      <c r="AN902" s="158"/>
      <c r="AO902" s="158"/>
      <c r="AP902" s="158"/>
      <c r="AQ902" s="158"/>
      <c r="AR902" s="158"/>
      <c r="AS902" s="158"/>
      <c r="AT902" s="158"/>
      <c r="AU902" s="158"/>
      <c r="AV902" s="158"/>
      <c r="AW902" s="158"/>
      <c r="AX902" s="158"/>
      <c r="AY902" s="158"/>
      <c r="AZ902" s="158"/>
      <c r="BA902" s="158"/>
      <c r="BB902" s="158"/>
      <c r="BC902" s="158"/>
      <c r="BD902" s="158"/>
      <c r="BE902" s="158"/>
      <c r="BF902" s="158"/>
      <c r="BG902" s="158"/>
      <c r="BH902" s="158"/>
      <c r="BI902" s="158"/>
      <c r="BJ902" s="158"/>
      <c r="BK902" s="158"/>
      <c r="BL902" s="158"/>
      <c r="BM902" s="158"/>
      <c r="BN902" s="158"/>
      <c r="BO902" s="158"/>
      <c r="BP902" s="158"/>
      <c r="BQ902" s="158"/>
      <c r="BR902" s="158"/>
      <c r="BS902" s="158"/>
      <c r="BT902" s="158"/>
      <c r="BU902" s="158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</row>
    <row r="903" ht="12.75" customHeight="1">
      <c r="A903" s="1"/>
      <c r="B903" s="1"/>
      <c r="C903" s="158"/>
      <c r="D903" s="158"/>
      <c r="E903" s="158"/>
      <c r="F903" s="158"/>
      <c r="G903" s="158"/>
      <c r="H903" s="158"/>
      <c r="I903" s="158"/>
      <c r="J903" s="158"/>
      <c r="K903" s="158"/>
      <c r="L903" s="158"/>
      <c r="M903" s="158"/>
      <c r="N903" s="158"/>
      <c r="O903" s="158"/>
      <c r="P903" s="158"/>
      <c r="Q903" s="158"/>
      <c r="R903" s="158"/>
      <c r="S903" s="158"/>
      <c r="T903" s="158"/>
      <c r="U903" s="158"/>
      <c r="V903" s="158"/>
      <c r="W903" s="158"/>
      <c r="X903" s="158"/>
      <c r="Y903" s="158"/>
      <c r="Z903" s="158"/>
      <c r="AA903" s="158"/>
      <c r="AB903" s="158"/>
      <c r="AC903" s="158"/>
      <c r="AD903" s="158"/>
      <c r="AE903" s="158"/>
      <c r="AF903" s="158"/>
      <c r="AG903" s="158"/>
      <c r="AH903" s="158"/>
      <c r="AI903" s="158"/>
      <c r="AJ903" s="158"/>
      <c r="AK903" s="158"/>
      <c r="AL903" s="158"/>
      <c r="AM903" s="158"/>
      <c r="AN903" s="158"/>
      <c r="AO903" s="158"/>
      <c r="AP903" s="158"/>
      <c r="AQ903" s="158"/>
      <c r="AR903" s="158"/>
      <c r="AS903" s="158"/>
      <c r="AT903" s="158"/>
      <c r="AU903" s="158"/>
      <c r="AV903" s="158"/>
      <c r="AW903" s="158"/>
      <c r="AX903" s="158"/>
      <c r="AY903" s="158"/>
      <c r="AZ903" s="158"/>
      <c r="BA903" s="158"/>
      <c r="BB903" s="158"/>
      <c r="BC903" s="158"/>
      <c r="BD903" s="158"/>
      <c r="BE903" s="158"/>
      <c r="BF903" s="158"/>
      <c r="BG903" s="158"/>
      <c r="BH903" s="158"/>
      <c r="BI903" s="158"/>
      <c r="BJ903" s="158"/>
      <c r="BK903" s="158"/>
      <c r="BL903" s="158"/>
      <c r="BM903" s="158"/>
      <c r="BN903" s="158"/>
      <c r="BO903" s="158"/>
      <c r="BP903" s="158"/>
      <c r="BQ903" s="158"/>
      <c r="BR903" s="158"/>
      <c r="BS903" s="158"/>
      <c r="BT903" s="158"/>
      <c r="BU903" s="158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</row>
    <row r="904" ht="12.75" customHeight="1">
      <c r="A904" s="1"/>
      <c r="B904" s="1"/>
      <c r="C904" s="158"/>
      <c r="D904" s="158"/>
      <c r="E904" s="158"/>
      <c r="F904" s="158"/>
      <c r="G904" s="158"/>
      <c r="H904" s="158"/>
      <c r="I904" s="158"/>
      <c r="J904" s="158"/>
      <c r="K904" s="158"/>
      <c r="L904" s="158"/>
      <c r="M904" s="158"/>
      <c r="N904" s="158"/>
      <c r="O904" s="158"/>
      <c r="P904" s="158"/>
      <c r="Q904" s="158"/>
      <c r="R904" s="158"/>
      <c r="S904" s="158"/>
      <c r="T904" s="158"/>
      <c r="U904" s="158"/>
      <c r="V904" s="158"/>
      <c r="W904" s="158"/>
      <c r="X904" s="158"/>
      <c r="Y904" s="158"/>
      <c r="Z904" s="158"/>
      <c r="AA904" s="158"/>
      <c r="AB904" s="158"/>
      <c r="AC904" s="158"/>
      <c r="AD904" s="158"/>
      <c r="AE904" s="158"/>
      <c r="AF904" s="158"/>
      <c r="AG904" s="158"/>
      <c r="AH904" s="158"/>
      <c r="AI904" s="158"/>
      <c r="AJ904" s="158"/>
      <c r="AK904" s="158"/>
      <c r="AL904" s="158"/>
      <c r="AM904" s="158"/>
      <c r="AN904" s="158"/>
      <c r="AO904" s="158"/>
      <c r="AP904" s="158"/>
      <c r="AQ904" s="158"/>
      <c r="AR904" s="158"/>
      <c r="AS904" s="158"/>
      <c r="AT904" s="158"/>
      <c r="AU904" s="158"/>
      <c r="AV904" s="158"/>
      <c r="AW904" s="158"/>
      <c r="AX904" s="158"/>
      <c r="AY904" s="158"/>
      <c r="AZ904" s="158"/>
      <c r="BA904" s="158"/>
      <c r="BB904" s="158"/>
      <c r="BC904" s="158"/>
      <c r="BD904" s="158"/>
      <c r="BE904" s="158"/>
      <c r="BF904" s="158"/>
      <c r="BG904" s="158"/>
      <c r="BH904" s="158"/>
      <c r="BI904" s="158"/>
      <c r="BJ904" s="158"/>
      <c r="BK904" s="158"/>
      <c r="BL904" s="158"/>
      <c r="BM904" s="158"/>
      <c r="BN904" s="158"/>
      <c r="BO904" s="158"/>
      <c r="BP904" s="158"/>
      <c r="BQ904" s="158"/>
      <c r="BR904" s="158"/>
      <c r="BS904" s="158"/>
      <c r="BT904" s="158"/>
      <c r="BU904" s="158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</row>
    <row r="905" ht="12.75" customHeight="1">
      <c r="A905" s="1"/>
      <c r="B905" s="1"/>
      <c r="C905" s="158"/>
      <c r="D905" s="158"/>
      <c r="E905" s="158"/>
      <c r="F905" s="158"/>
      <c r="G905" s="158"/>
      <c r="H905" s="158"/>
      <c r="I905" s="158"/>
      <c r="J905" s="158"/>
      <c r="K905" s="158"/>
      <c r="L905" s="158"/>
      <c r="M905" s="158"/>
      <c r="N905" s="158"/>
      <c r="O905" s="158"/>
      <c r="P905" s="158"/>
      <c r="Q905" s="158"/>
      <c r="R905" s="158"/>
      <c r="S905" s="158"/>
      <c r="T905" s="158"/>
      <c r="U905" s="158"/>
      <c r="V905" s="158"/>
      <c r="W905" s="158"/>
      <c r="X905" s="158"/>
      <c r="Y905" s="158"/>
      <c r="Z905" s="158"/>
      <c r="AA905" s="158"/>
      <c r="AB905" s="158"/>
      <c r="AC905" s="158"/>
      <c r="AD905" s="158"/>
      <c r="AE905" s="158"/>
      <c r="AF905" s="158"/>
      <c r="AG905" s="158"/>
      <c r="AH905" s="158"/>
      <c r="AI905" s="158"/>
      <c r="AJ905" s="158"/>
      <c r="AK905" s="158"/>
      <c r="AL905" s="158"/>
      <c r="AM905" s="158"/>
      <c r="AN905" s="158"/>
      <c r="AO905" s="158"/>
      <c r="AP905" s="158"/>
      <c r="AQ905" s="158"/>
      <c r="AR905" s="158"/>
      <c r="AS905" s="158"/>
      <c r="AT905" s="158"/>
      <c r="AU905" s="158"/>
      <c r="AV905" s="158"/>
      <c r="AW905" s="158"/>
      <c r="AX905" s="158"/>
      <c r="AY905" s="158"/>
      <c r="AZ905" s="158"/>
      <c r="BA905" s="158"/>
      <c r="BB905" s="158"/>
      <c r="BC905" s="158"/>
      <c r="BD905" s="158"/>
      <c r="BE905" s="158"/>
      <c r="BF905" s="158"/>
      <c r="BG905" s="158"/>
      <c r="BH905" s="158"/>
      <c r="BI905" s="158"/>
      <c r="BJ905" s="158"/>
      <c r="BK905" s="158"/>
      <c r="BL905" s="158"/>
      <c r="BM905" s="158"/>
      <c r="BN905" s="158"/>
      <c r="BO905" s="158"/>
      <c r="BP905" s="158"/>
      <c r="BQ905" s="158"/>
      <c r="BR905" s="158"/>
      <c r="BS905" s="158"/>
      <c r="BT905" s="158"/>
      <c r="BU905" s="158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</row>
    <row r="906" ht="12.75" customHeight="1">
      <c r="A906" s="1"/>
      <c r="B906" s="1"/>
      <c r="C906" s="158"/>
      <c r="D906" s="158"/>
      <c r="E906" s="158"/>
      <c r="F906" s="158"/>
      <c r="G906" s="158"/>
      <c r="H906" s="158"/>
      <c r="I906" s="158"/>
      <c r="J906" s="158"/>
      <c r="K906" s="158"/>
      <c r="L906" s="158"/>
      <c r="M906" s="158"/>
      <c r="N906" s="158"/>
      <c r="O906" s="158"/>
      <c r="P906" s="158"/>
      <c r="Q906" s="158"/>
      <c r="R906" s="158"/>
      <c r="S906" s="158"/>
      <c r="T906" s="158"/>
      <c r="U906" s="158"/>
      <c r="V906" s="158"/>
      <c r="W906" s="158"/>
      <c r="X906" s="158"/>
      <c r="Y906" s="158"/>
      <c r="Z906" s="158"/>
      <c r="AA906" s="158"/>
      <c r="AB906" s="158"/>
      <c r="AC906" s="158"/>
      <c r="AD906" s="158"/>
      <c r="AE906" s="158"/>
      <c r="AF906" s="158"/>
      <c r="AG906" s="158"/>
      <c r="AH906" s="158"/>
      <c r="AI906" s="158"/>
      <c r="AJ906" s="158"/>
      <c r="AK906" s="158"/>
      <c r="AL906" s="158"/>
      <c r="AM906" s="158"/>
      <c r="AN906" s="158"/>
      <c r="AO906" s="158"/>
      <c r="AP906" s="158"/>
      <c r="AQ906" s="158"/>
      <c r="AR906" s="158"/>
      <c r="AS906" s="158"/>
      <c r="AT906" s="158"/>
      <c r="AU906" s="158"/>
      <c r="AV906" s="158"/>
      <c r="AW906" s="158"/>
      <c r="AX906" s="158"/>
      <c r="AY906" s="158"/>
      <c r="AZ906" s="158"/>
      <c r="BA906" s="158"/>
      <c r="BB906" s="158"/>
      <c r="BC906" s="158"/>
      <c r="BD906" s="158"/>
      <c r="BE906" s="158"/>
      <c r="BF906" s="158"/>
      <c r="BG906" s="158"/>
      <c r="BH906" s="158"/>
      <c r="BI906" s="158"/>
      <c r="BJ906" s="158"/>
      <c r="BK906" s="158"/>
      <c r="BL906" s="158"/>
      <c r="BM906" s="158"/>
      <c r="BN906" s="158"/>
      <c r="BO906" s="158"/>
      <c r="BP906" s="158"/>
      <c r="BQ906" s="158"/>
      <c r="BR906" s="158"/>
      <c r="BS906" s="158"/>
      <c r="BT906" s="158"/>
      <c r="BU906" s="158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</row>
    <row r="907" ht="12.75" customHeight="1">
      <c r="A907" s="1"/>
      <c r="B907" s="1"/>
      <c r="C907" s="158"/>
      <c r="D907" s="158"/>
      <c r="E907" s="158"/>
      <c r="F907" s="158"/>
      <c r="G907" s="158"/>
      <c r="H907" s="158"/>
      <c r="I907" s="158"/>
      <c r="J907" s="158"/>
      <c r="K907" s="158"/>
      <c r="L907" s="158"/>
      <c r="M907" s="158"/>
      <c r="N907" s="158"/>
      <c r="O907" s="158"/>
      <c r="P907" s="158"/>
      <c r="Q907" s="158"/>
      <c r="R907" s="158"/>
      <c r="S907" s="158"/>
      <c r="T907" s="158"/>
      <c r="U907" s="158"/>
      <c r="V907" s="158"/>
      <c r="W907" s="158"/>
      <c r="X907" s="158"/>
      <c r="Y907" s="158"/>
      <c r="Z907" s="158"/>
      <c r="AA907" s="158"/>
      <c r="AB907" s="158"/>
      <c r="AC907" s="158"/>
      <c r="AD907" s="158"/>
      <c r="AE907" s="158"/>
      <c r="AF907" s="158"/>
      <c r="AG907" s="158"/>
      <c r="AH907" s="158"/>
      <c r="AI907" s="158"/>
      <c r="AJ907" s="158"/>
      <c r="AK907" s="158"/>
      <c r="AL907" s="158"/>
      <c r="AM907" s="158"/>
      <c r="AN907" s="158"/>
      <c r="AO907" s="158"/>
      <c r="AP907" s="158"/>
      <c r="AQ907" s="158"/>
      <c r="AR907" s="158"/>
      <c r="AS907" s="158"/>
      <c r="AT907" s="158"/>
      <c r="AU907" s="158"/>
      <c r="AV907" s="158"/>
      <c r="AW907" s="158"/>
      <c r="AX907" s="158"/>
      <c r="AY907" s="158"/>
      <c r="AZ907" s="158"/>
      <c r="BA907" s="158"/>
      <c r="BB907" s="158"/>
      <c r="BC907" s="158"/>
      <c r="BD907" s="158"/>
      <c r="BE907" s="158"/>
      <c r="BF907" s="158"/>
      <c r="BG907" s="158"/>
      <c r="BH907" s="158"/>
      <c r="BI907" s="158"/>
      <c r="BJ907" s="158"/>
      <c r="BK907" s="158"/>
      <c r="BL907" s="158"/>
      <c r="BM907" s="158"/>
      <c r="BN907" s="158"/>
      <c r="BO907" s="158"/>
      <c r="BP907" s="158"/>
      <c r="BQ907" s="158"/>
      <c r="BR907" s="158"/>
      <c r="BS907" s="158"/>
      <c r="BT907" s="158"/>
      <c r="BU907" s="158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</row>
    <row r="908" ht="12.75" customHeight="1">
      <c r="A908" s="1"/>
      <c r="B908" s="1"/>
      <c r="C908" s="158"/>
      <c r="D908" s="158"/>
      <c r="E908" s="158"/>
      <c r="F908" s="158"/>
      <c r="G908" s="158"/>
      <c r="H908" s="158"/>
      <c r="I908" s="158"/>
      <c r="J908" s="158"/>
      <c r="K908" s="158"/>
      <c r="L908" s="158"/>
      <c r="M908" s="158"/>
      <c r="N908" s="158"/>
      <c r="O908" s="158"/>
      <c r="P908" s="158"/>
      <c r="Q908" s="158"/>
      <c r="R908" s="158"/>
      <c r="S908" s="158"/>
      <c r="T908" s="158"/>
      <c r="U908" s="158"/>
      <c r="V908" s="158"/>
      <c r="W908" s="158"/>
      <c r="X908" s="158"/>
      <c r="Y908" s="158"/>
      <c r="Z908" s="158"/>
      <c r="AA908" s="158"/>
      <c r="AB908" s="158"/>
      <c r="AC908" s="158"/>
      <c r="AD908" s="158"/>
      <c r="AE908" s="158"/>
      <c r="AF908" s="158"/>
      <c r="AG908" s="158"/>
      <c r="AH908" s="158"/>
      <c r="AI908" s="158"/>
      <c r="AJ908" s="158"/>
      <c r="AK908" s="158"/>
      <c r="AL908" s="158"/>
      <c r="AM908" s="158"/>
      <c r="AN908" s="158"/>
      <c r="AO908" s="158"/>
      <c r="AP908" s="158"/>
      <c r="AQ908" s="158"/>
      <c r="AR908" s="158"/>
      <c r="AS908" s="158"/>
      <c r="AT908" s="158"/>
      <c r="AU908" s="158"/>
      <c r="AV908" s="158"/>
      <c r="AW908" s="158"/>
      <c r="AX908" s="158"/>
      <c r="AY908" s="158"/>
      <c r="AZ908" s="158"/>
      <c r="BA908" s="158"/>
      <c r="BB908" s="158"/>
      <c r="BC908" s="158"/>
      <c r="BD908" s="158"/>
      <c r="BE908" s="158"/>
      <c r="BF908" s="158"/>
      <c r="BG908" s="158"/>
      <c r="BH908" s="158"/>
      <c r="BI908" s="158"/>
      <c r="BJ908" s="158"/>
      <c r="BK908" s="158"/>
      <c r="BL908" s="158"/>
      <c r="BM908" s="158"/>
      <c r="BN908" s="158"/>
      <c r="BO908" s="158"/>
      <c r="BP908" s="158"/>
      <c r="BQ908" s="158"/>
      <c r="BR908" s="158"/>
      <c r="BS908" s="158"/>
      <c r="BT908" s="158"/>
      <c r="BU908" s="158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</row>
    <row r="909" ht="12.75" customHeight="1">
      <c r="A909" s="1"/>
      <c r="B909" s="1"/>
      <c r="C909" s="158"/>
      <c r="D909" s="158"/>
      <c r="E909" s="158"/>
      <c r="F909" s="158"/>
      <c r="G909" s="158"/>
      <c r="H909" s="158"/>
      <c r="I909" s="158"/>
      <c r="J909" s="158"/>
      <c r="K909" s="158"/>
      <c r="L909" s="158"/>
      <c r="M909" s="158"/>
      <c r="N909" s="158"/>
      <c r="O909" s="158"/>
      <c r="P909" s="158"/>
      <c r="Q909" s="158"/>
      <c r="R909" s="158"/>
      <c r="S909" s="158"/>
      <c r="T909" s="158"/>
      <c r="U909" s="158"/>
      <c r="V909" s="158"/>
      <c r="W909" s="158"/>
      <c r="X909" s="158"/>
      <c r="Y909" s="158"/>
      <c r="Z909" s="158"/>
      <c r="AA909" s="158"/>
      <c r="AB909" s="158"/>
      <c r="AC909" s="158"/>
      <c r="AD909" s="158"/>
      <c r="AE909" s="158"/>
      <c r="AF909" s="158"/>
      <c r="AG909" s="158"/>
      <c r="AH909" s="158"/>
      <c r="AI909" s="158"/>
      <c r="AJ909" s="158"/>
      <c r="AK909" s="158"/>
      <c r="AL909" s="158"/>
      <c r="AM909" s="158"/>
      <c r="AN909" s="158"/>
      <c r="AO909" s="158"/>
      <c r="AP909" s="158"/>
      <c r="AQ909" s="158"/>
      <c r="AR909" s="158"/>
      <c r="AS909" s="158"/>
      <c r="AT909" s="158"/>
      <c r="AU909" s="158"/>
      <c r="AV909" s="158"/>
      <c r="AW909" s="158"/>
      <c r="AX909" s="158"/>
      <c r="AY909" s="158"/>
      <c r="AZ909" s="158"/>
      <c r="BA909" s="158"/>
      <c r="BB909" s="158"/>
      <c r="BC909" s="158"/>
      <c r="BD909" s="158"/>
      <c r="BE909" s="158"/>
      <c r="BF909" s="158"/>
      <c r="BG909" s="158"/>
      <c r="BH909" s="158"/>
      <c r="BI909" s="158"/>
      <c r="BJ909" s="158"/>
      <c r="BK909" s="158"/>
      <c r="BL909" s="158"/>
      <c r="BM909" s="158"/>
      <c r="BN909" s="158"/>
      <c r="BO909" s="158"/>
      <c r="BP909" s="158"/>
      <c r="BQ909" s="158"/>
      <c r="BR909" s="158"/>
      <c r="BS909" s="158"/>
      <c r="BT909" s="158"/>
      <c r="BU909" s="158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</row>
    <row r="910" ht="12.75" customHeight="1">
      <c r="A910" s="1"/>
      <c r="B910" s="1"/>
      <c r="C910" s="158"/>
      <c r="D910" s="158"/>
      <c r="E910" s="158"/>
      <c r="F910" s="158"/>
      <c r="G910" s="158"/>
      <c r="H910" s="158"/>
      <c r="I910" s="158"/>
      <c r="J910" s="158"/>
      <c r="K910" s="158"/>
      <c r="L910" s="158"/>
      <c r="M910" s="158"/>
      <c r="N910" s="158"/>
      <c r="O910" s="158"/>
      <c r="P910" s="158"/>
      <c r="Q910" s="158"/>
      <c r="R910" s="158"/>
      <c r="S910" s="158"/>
      <c r="T910" s="158"/>
      <c r="U910" s="158"/>
      <c r="V910" s="158"/>
      <c r="W910" s="158"/>
      <c r="X910" s="158"/>
      <c r="Y910" s="158"/>
      <c r="Z910" s="158"/>
      <c r="AA910" s="158"/>
      <c r="AB910" s="158"/>
      <c r="AC910" s="158"/>
      <c r="AD910" s="158"/>
      <c r="AE910" s="158"/>
      <c r="AF910" s="158"/>
      <c r="AG910" s="158"/>
      <c r="AH910" s="158"/>
      <c r="AI910" s="158"/>
      <c r="AJ910" s="158"/>
      <c r="AK910" s="158"/>
      <c r="AL910" s="158"/>
      <c r="AM910" s="158"/>
      <c r="AN910" s="158"/>
      <c r="AO910" s="158"/>
      <c r="AP910" s="158"/>
      <c r="AQ910" s="158"/>
      <c r="AR910" s="158"/>
      <c r="AS910" s="158"/>
      <c r="AT910" s="158"/>
      <c r="AU910" s="158"/>
      <c r="AV910" s="158"/>
      <c r="AW910" s="158"/>
      <c r="AX910" s="158"/>
      <c r="AY910" s="158"/>
      <c r="AZ910" s="158"/>
      <c r="BA910" s="158"/>
      <c r="BB910" s="158"/>
      <c r="BC910" s="158"/>
      <c r="BD910" s="158"/>
      <c r="BE910" s="158"/>
      <c r="BF910" s="158"/>
      <c r="BG910" s="158"/>
      <c r="BH910" s="158"/>
      <c r="BI910" s="158"/>
      <c r="BJ910" s="158"/>
      <c r="BK910" s="158"/>
      <c r="BL910" s="158"/>
      <c r="BM910" s="158"/>
      <c r="BN910" s="158"/>
      <c r="BO910" s="158"/>
      <c r="BP910" s="158"/>
      <c r="BQ910" s="158"/>
      <c r="BR910" s="158"/>
      <c r="BS910" s="158"/>
      <c r="BT910" s="158"/>
      <c r="BU910" s="158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</row>
    <row r="911" ht="12.75" customHeight="1">
      <c r="A911" s="1"/>
      <c r="B911" s="1"/>
      <c r="C911" s="158"/>
      <c r="D911" s="158"/>
      <c r="E911" s="158"/>
      <c r="F911" s="158"/>
      <c r="G911" s="158"/>
      <c r="H911" s="158"/>
      <c r="I911" s="158"/>
      <c r="J911" s="158"/>
      <c r="K911" s="158"/>
      <c r="L911" s="158"/>
      <c r="M911" s="158"/>
      <c r="N911" s="158"/>
      <c r="O911" s="158"/>
      <c r="P911" s="158"/>
      <c r="Q911" s="158"/>
      <c r="R911" s="158"/>
      <c r="S911" s="158"/>
      <c r="T911" s="158"/>
      <c r="U911" s="158"/>
      <c r="V911" s="158"/>
      <c r="W911" s="158"/>
      <c r="X911" s="158"/>
      <c r="Y911" s="158"/>
      <c r="Z911" s="158"/>
      <c r="AA911" s="158"/>
      <c r="AB911" s="158"/>
      <c r="AC911" s="158"/>
      <c r="AD911" s="158"/>
      <c r="AE911" s="158"/>
      <c r="AF911" s="158"/>
      <c r="AG911" s="158"/>
      <c r="AH911" s="158"/>
      <c r="AI911" s="158"/>
      <c r="AJ911" s="158"/>
      <c r="AK911" s="158"/>
      <c r="AL911" s="158"/>
      <c r="AM911" s="158"/>
      <c r="AN911" s="158"/>
      <c r="AO911" s="158"/>
      <c r="AP911" s="158"/>
      <c r="AQ911" s="158"/>
      <c r="AR911" s="158"/>
      <c r="AS911" s="158"/>
      <c r="AT911" s="158"/>
      <c r="AU911" s="158"/>
      <c r="AV911" s="158"/>
      <c r="AW911" s="158"/>
      <c r="AX911" s="158"/>
      <c r="AY911" s="158"/>
      <c r="AZ911" s="158"/>
      <c r="BA911" s="158"/>
      <c r="BB911" s="158"/>
      <c r="BC911" s="158"/>
      <c r="BD911" s="158"/>
      <c r="BE911" s="158"/>
      <c r="BF911" s="158"/>
      <c r="BG911" s="158"/>
      <c r="BH911" s="158"/>
      <c r="BI911" s="158"/>
      <c r="BJ911" s="158"/>
      <c r="BK911" s="158"/>
      <c r="BL911" s="158"/>
      <c r="BM911" s="158"/>
      <c r="BN911" s="158"/>
      <c r="BO911" s="158"/>
      <c r="BP911" s="158"/>
      <c r="BQ911" s="158"/>
      <c r="BR911" s="158"/>
      <c r="BS911" s="158"/>
      <c r="BT911" s="158"/>
      <c r="BU911" s="158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</row>
    <row r="912" ht="12.75" customHeight="1">
      <c r="A912" s="1"/>
      <c r="B912" s="1"/>
      <c r="C912" s="158"/>
      <c r="D912" s="158"/>
      <c r="E912" s="158"/>
      <c r="F912" s="158"/>
      <c r="G912" s="158"/>
      <c r="H912" s="158"/>
      <c r="I912" s="158"/>
      <c r="J912" s="158"/>
      <c r="K912" s="158"/>
      <c r="L912" s="158"/>
      <c r="M912" s="158"/>
      <c r="N912" s="158"/>
      <c r="O912" s="158"/>
      <c r="P912" s="158"/>
      <c r="Q912" s="158"/>
      <c r="R912" s="158"/>
      <c r="S912" s="158"/>
      <c r="T912" s="158"/>
      <c r="U912" s="158"/>
      <c r="V912" s="158"/>
      <c r="W912" s="158"/>
      <c r="X912" s="158"/>
      <c r="Y912" s="158"/>
      <c r="Z912" s="158"/>
      <c r="AA912" s="158"/>
      <c r="AB912" s="158"/>
      <c r="AC912" s="158"/>
      <c r="AD912" s="158"/>
      <c r="AE912" s="158"/>
      <c r="AF912" s="158"/>
      <c r="AG912" s="158"/>
      <c r="AH912" s="158"/>
      <c r="AI912" s="158"/>
      <c r="AJ912" s="158"/>
      <c r="AK912" s="158"/>
      <c r="AL912" s="158"/>
      <c r="AM912" s="158"/>
      <c r="AN912" s="158"/>
      <c r="AO912" s="158"/>
      <c r="AP912" s="158"/>
      <c r="AQ912" s="158"/>
      <c r="AR912" s="158"/>
      <c r="AS912" s="158"/>
      <c r="AT912" s="158"/>
      <c r="AU912" s="158"/>
      <c r="AV912" s="158"/>
      <c r="AW912" s="158"/>
      <c r="AX912" s="158"/>
      <c r="AY912" s="158"/>
      <c r="AZ912" s="158"/>
      <c r="BA912" s="158"/>
      <c r="BB912" s="158"/>
      <c r="BC912" s="158"/>
      <c r="BD912" s="158"/>
      <c r="BE912" s="158"/>
      <c r="BF912" s="158"/>
      <c r="BG912" s="158"/>
      <c r="BH912" s="158"/>
      <c r="BI912" s="158"/>
      <c r="BJ912" s="158"/>
      <c r="BK912" s="158"/>
      <c r="BL912" s="158"/>
      <c r="BM912" s="158"/>
      <c r="BN912" s="158"/>
      <c r="BO912" s="158"/>
      <c r="BP912" s="158"/>
      <c r="BQ912" s="158"/>
      <c r="BR912" s="158"/>
      <c r="BS912" s="158"/>
      <c r="BT912" s="158"/>
      <c r="BU912" s="158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</row>
    <row r="913" ht="12.75" customHeight="1">
      <c r="A913" s="1"/>
      <c r="B913" s="1"/>
      <c r="C913" s="158"/>
      <c r="D913" s="158"/>
      <c r="E913" s="158"/>
      <c r="F913" s="158"/>
      <c r="G913" s="158"/>
      <c r="H913" s="158"/>
      <c r="I913" s="158"/>
      <c r="J913" s="158"/>
      <c r="K913" s="158"/>
      <c r="L913" s="158"/>
      <c r="M913" s="158"/>
      <c r="N913" s="158"/>
      <c r="O913" s="158"/>
      <c r="P913" s="158"/>
      <c r="Q913" s="158"/>
      <c r="R913" s="158"/>
      <c r="S913" s="158"/>
      <c r="T913" s="158"/>
      <c r="U913" s="158"/>
      <c r="V913" s="158"/>
      <c r="W913" s="158"/>
      <c r="X913" s="158"/>
      <c r="Y913" s="158"/>
      <c r="Z913" s="158"/>
      <c r="AA913" s="158"/>
      <c r="AB913" s="158"/>
      <c r="AC913" s="158"/>
      <c r="AD913" s="158"/>
      <c r="AE913" s="158"/>
      <c r="AF913" s="158"/>
      <c r="AG913" s="158"/>
      <c r="AH913" s="158"/>
      <c r="AI913" s="158"/>
      <c r="AJ913" s="158"/>
      <c r="AK913" s="158"/>
      <c r="AL913" s="158"/>
      <c r="AM913" s="158"/>
      <c r="AN913" s="158"/>
      <c r="AO913" s="158"/>
      <c r="AP913" s="158"/>
      <c r="AQ913" s="158"/>
      <c r="AR913" s="158"/>
      <c r="AS913" s="158"/>
      <c r="AT913" s="158"/>
      <c r="AU913" s="158"/>
      <c r="AV913" s="158"/>
      <c r="AW913" s="158"/>
      <c r="AX913" s="158"/>
      <c r="AY913" s="158"/>
      <c r="AZ913" s="158"/>
      <c r="BA913" s="158"/>
      <c r="BB913" s="158"/>
      <c r="BC913" s="158"/>
      <c r="BD913" s="158"/>
      <c r="BE913" s="158"/>
      <c r="BF913" s="158"/>
      <c r="BG913" s="158"/>
      <c r="BH913" s="158"/>
      <c r="BI913" s="158"/>
      <c r="BJ913" s="158"/>
      <c r="BK913" s="158"/>
      <c r="BL913" s="158"/>
      <c r="BM913" s="158"/>
      <c r="BN913" s="158"/>
      <c r="BO913" s="158"/>
      <c r="BP913" s="158"/>
      <c r="BQ913" s="158"/>
      <c r="BR913" s="158"/>
      <c r="BS913" s="158"/>
      <c r="BT913" s="158"/>
      <c r="BU913" s="158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</row>
    <row r="914" ht="12.75" customHeight="1">
      <c r="A914" s="1"/>
      <c r="B914" s="1"/>
      <c r="C914" s="158"/>
      <c r="D914" s="158"/>
      <c r="E914" s="158"/>
      <c r="F914" s="158"/>
      <c r="G914" s="158"/>
      <c r="H914" s="158"/>
      <c r="I914" s="158"/>
      <c r="J914" s="158"/>
      <c r="K914" s="158"/>
      <c r="L914" s="158"/>
      <c r="M914" s="158"/>
      <c r="N914" s="158"/>
      <c r="O914" s="158"/>
      <c r="P914" s="158"/>
      <c r="Q914" s="158"/>
      <c r="R914" s="158"/>
      <c r="S914" s="158"/>
      <c r="T914" s="158"/>
      <c r="U914" s="158"/>
      <c r="V914" s="158"/>
      <c r="W914" s="158"/>
      <c r="X914" s="158"/>
      <c r="Y914" s="158"/>
      <c r="Z914" s="158"/>
      <c r="AA914" s="158"/>
      <c r="AB914" s="158"/>
      <c r="AC914" s="158"/>
      <c r="AD914" s="158"/>
      <c r="AE914" s="158"/>
      <c r="AF914" s="158"/>
      <c r="AG914" s="158"/>
      <c r="AH914" s="158"/>
      <c r="AI914" s="158"/>
      <c r="AJ914" s="158"/>
      <c r="AK914" s="158"/>
      <c r="AL914" s="158"/>
      <c r="AM914" s="158"/>
      <c r="AN914" s="158"/>
      <c r="AO914" s="158"/>
      <c r="AP914" s="158"/>
      <c r="AQ914" s="158"/>
      <c r="AR914" s="158"/>
      <c r="AS914" s="158"/>
      <c r="AT914" s="158"/>
      <c r="AU914" s="158"/>
      <c r="AV914" s="158"/>
      <c r="AW914" s="158"/>
      <c r="AX914" s="158"/>
      <c r="AY914" s="158"/>
      <c r="AZ914" s="158"/>
      <c r="BA914" s="158"/>
      <c r="BB914" s="158"/>
      <c r="BC914" s="158"/>
      <c r="BD914" s="158"/>
      <c r="BE914" s="158"/>
      <c r="BF914" s="158"/>
      <c r="BG914" s="158"/>
      <c r="BH914" s="158"/>
      <c r="BI914" s="158"/>
      <c r="BJ914" s="158"/>
      <c r="BK914" s="158"/>
      <c r="BL914" s="158"/>
      <c r="BM914" s="158"/>
      <c r="BN914" s="158"/>
      <c r="BO914" s="158"/>
      <c r="BP914" s="158"/>
      <c r="BQ914" s="158"/>
      <c r="BR914" s="158"/>
      <c r="BS914" s="158"/>
      <c r="BT914" s="158"/>
      <c r="BU914" s="158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</row>
    <row r="915" ht="12.75" customHeight="1">
      <c r="A915" s="1"/>
      <c r="B915" s="1"/>
      <c r="C915" s="158"/>
      <c r="D915" s="158"/>
      <c r="E915" s="158"/>
      <c r="F915" s="158"/>
      <c r="G915" s="158"/>
      <c r="H915" s="158"/>
      <c r="I915" s="158"/>
      <c r="J915" s="158"/>
      <c r="K915" s="158"/>
      <c r="L915" s="158"/>
      <c r="M915" s="158"/>
      <c r="N915" s="158"/>
      <c r="O915" s="158"/>
      <c r="P915" s="158"/>
      <c r="Q915" s="158"/>
      <c r="R915" s="158"/>
      <c r="S915" s="158"/>
      <c r="T915" s="158"/>
      <c r="U915" s="158"/>
      <c r="V915" s="158"/>
      <c r="W915" s="158"/>
      <c r="X915" s="158"/>
      <c r="Y915" s="158"/>
      <c r="Z915" s="158"/>
      <c r="AA915" s="158"/>
      <c r="AB915" s="158"/>
      <c r="AC915" s="158"/>
      <c r="AD915" s="158"/>
      <c r="AE915" s="158"/>
      <c r="AF915" s="158"/>
      <c r="AG915" s="158"/>
      <c r="AH915" s="158"/>
      <c r="AI915" s="158"/>
      <c r="AJ915" s="158"/>
      <c r="AK915" s="158"/>
      <c r="AL915" s="158"/>
      <c r="AM915" s="158"/>
      <c r="AN915" s="158"/>
      <c r="AO915" s="158"/>
      <c r="AP915" s="158"/>
      <c r="AQ915" s="158"/>
      <c r="AR915" s="158"/>
      <c r="AS915" s="158"/>
      <c r="AT915" s="158"/>
      <c r="AU915" s="158"/>
      <c r="AV915" s="158"/>
      <c r="AW915" s="158"/>
      <c r="AX915" s="158"/>
      <c r="AY915" s="158"/>
      <c r="AZ915" s="158"/>
      <c r="BA915" s="158"/>
      <c r="BB915" s="158"/>
      <c r="BC915" s="158"/>
      <c r="BD915" s="158"/>
      <c r="BE915" s="158"/>
      <c r="BF915" s="158"/>
      <c r="BG915" s="158"/>
      <c r="BH915" s="158"/>
      <c r="BI915" s="158"/>
      <c r="BJ915" s="158"/>
      <c r="BK915" s="158"/>
      <c r="BL915" s="158"/>
      <c r="BM915" s="158"/>
      <c r="BN915" s="158"/>
      <c r="BO915" s="158"/>
      <c r="BP915" s="158"/>
      <c r="BQ915" s="158"/>
      <c r="BR915" s="158"/>
      <c r="BS915" s="158"/>
      <c r="BT915" s="158"/>
      <c r="BU915" s="158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</row>
    <row r="916" ht="12.75" customHeight="1">
      <c r="A916" s="1"/>
      <c r="B916" s="1"/>
      <c r="C916" s="158"/>
      <c r="D916" s="158"/>
      <c r="E916" s="158"/>
      <c r="F916" s="158"/>
      <c r="G916" s="158"/>
      <c r="H916" s="158"/>
      <c r="I916" s="158"/>
      <c r="J916" s="158"/>
      <c r="K916" s="158"/>
      <c r="L916" s="158"/>
      <c r="M916" s="158"/>
      <c r="N916" s="158"/>
      <c r="O916" s="158"/>
      <c r="P916" s="158"/>
      <c r="Q916" s="158"/>
      <c r="R916" s="158"/>
      <c r="S916" s="158"/>
      <c r="T916" s="158"/>
      <c r="U916" s="158"/>
      <c r="V916" s="158"/>
      <c r="W916" s="158"/>
      <c r="X916" s="158"/>
      <c r="Y916" s="158"/>
      <c r="Z916" s="158"/>
      <c r="AA916" s="158"/>
      <c r="AB916" s="158"/>
      <c r="AC916" s="158"/>
      <c r="AD916" s="158"/>
      <c r="AE916" s="158"/>
      <c r="AF916" s="158"/>
      <c r="AG916" s="158"/>
      <c r="AH916" s="158"/>
      <c r="AI916" s="158"/>
      <c r="AJ916" s="158"/>
      <c r="AK916" s="158"/>
      <c r="AL916" s="158"/>
      <c r="AM916" s="158"/>
      <c r="AN916" s="158"/>
      <c r="AO916" s="158"/>
      <c r="AP916" s="158"/>
      <c r="AQ916" s="158"/>
      <c r="AR916" s="158"/>
      <c r="AS916" s="158"/>
      <c r="AT916" s="158"/>
      <c r="AU916" s="158"/>
      <c r="AV916" s="158"/>
      <c r="AW916" s="158"/>
      <c r="AX916" s="158"/>
      <c r="AY916" s="158"/>
      <c r="AZ916" s="158"/>
      <c r="BA916" s="158"/>
      <c r="BB916" s="158"/>
      <c r="BC916" s="158"/>
      <c r="BD916" s="158"/>
      <c r="BE916" s="158"/>
      <c r="BF916" s="158"/>
      <c r="BG916" s="158"/>
      <c r="BH916" s="158"/>
      <c r="BI916" s="158"/>
      <c r="BJ916" s="158"/>
      <c r="BK916" s="158"/>
      <c r="BL916" s="158"/>
      <c r="BM916" s="158"/>
      <c r="BN916" s="158"/>
      <c r="BO916" s="158"/>
      <c r="BP916" s="158"/>
      <c r="BQ916" s="158"/>
      <c r="BR916" s="158"/>
      <c r="BS916" s="158"/>
      <c r="BT916" s="158"/>
      <c r="BU916" s="158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</row>
    <row r="917" ht="12.75" customHeight="1">
      <c r="A917" s="1"/>
      <c r="B917" s="1"/>
      <c r="C917" s="158"/>
      <c r="D917" s="158"/>
      <c r="E917" s="158"/>
      <c r="F917" s="158"/>
      <c r="G917" s="158"/>
      <c r="H917" s="158"/>
      <c r="I917" s="158"/>
      <c r="J917" s="158"/>
      <c r="K917" s="158"/>
      <c r="L917" s="158"/>
      <c r="M917" s="158"/>
      <c r="N917" s="158"/>
      <c r="O917" s="158"/>
      <c r="P917" s="158"/>
      <c r="Q917" s="158"/>
      <c r="R917" s="158"/>
      <c r="S917" s="158"/>
      <c r="T917" s="158"/>
      <c r="U917" s="158"/>
      <c r="V917" s="158"/>
      <c r="W917" s="158"/>
      <c r="X917" s="158"/>
      <c r="Y917" s="158"/>
      <c r="Z917" s="158"/>
      <c r="AA917" s="158"/>
      <c r="AB917" s="158"/>
      <c r="AC917" s="158"/>
      <c r="AD917" s="158"/>
      <c r="AE917" s="158"/>
      <c r="AF917" s="158"/>
      <c r="AG917" s="158"/>
      <c r="AH917" s="158"/>
      <c r="AI917" s="158"/>
      <c r="AJ917" s="158"/>
      <c r="AK917" s="158"/>
      <c r="AL917" s="158"/>
      <c r="AM917" s="158"/>
      <c r="AN917" s="158"/>
      <c r="AO917" s="158"/>
      <c r="AP917" s="158"/>
      <c r="AQ917" s="158"/>
      <c r="AR917" s="158"/>
      <c r="AS917" s="158"/>
      <c r="AT917" s="158"/>
      <c r="AU917" s="158"/>
      <c r="AV917" s="158"/>
      <c r="AW917" s="158"/>
      <c r="AX917" s="158"/>
      <c r="AY917" s="158"/>
      <c r="AZ917" s="158"/>
      <c r="BA917" s="158"/>
      <c r="BB917" s="158"/>
      <c r="BC917" s="158"/>
      <c r="BD917" s="158"/>
      <c r="BE917" s="158"/>
      <c r="BF917" s="158"/>
      <c r="BG917" s="158"/>
      <c r="BH917" s="158"/>
      <c r="BI917" s="158"/>
      <c r="BJ917" s="158"/>
      <c r="BK917" s="158"/>
      <c r="BL917" s="158"/>
      <c r="BM917" s="158"/>
      <c r="BN917" s="158"/>
      <c r="BO917" s="158"/>
      <c r="BP917" s="158"/>
      <c r="BQ917" s="158"/>
      <c r="BR917" s="158"/>
      <c r="BS917" s="158"/>
      <c r="BT917" s="158"/>
      <c r="BU917" s="158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</row>
    <row r="918" ht="12.75" customHeight="1">
      <c r="A918" s="1"/>
      <c r="B918" s="1"/>
      <c r="C918" s="158"/>
      <c r="D918" s="158"/>
      <c r="E918" s="158"/>
      <c r="F918" s="158"/>
      <c r="G918" s="158"/>
      <c r="H918" s="158"/>
      <c r="I918" s="158"/>
      <c r="J918" s="158"/>
      <c r="K918" s="158"/>
      <c r="L918" s="158"/>
      <c r="M918" s="158"/>
      <c r="N918" s="158"/>
      <c r="O918" s="158"/>
      <c r="P918" s="158"/>
      <c r="Q918" s="158"/>
      <c r="R918" s="158"/>
      <c r="S918" s="158"/>
      <c r="T918" s="158"/>
      <c r="U918" s="158"/>
      <c r="V918" s="158"/>
      <c r="W918" s="158"/>
      <c r="X918" s="158"/>
      <c r="Y918" s="158"/>
      <c r="Z918" s="158"/>
      <c r="AA918" s="158"/>
      <c r="AB918" s="158"/>
      <c r="AC918" s="158"/>
      <c r="AD918" s="158"/>
      <c r="AE918" s="158"/>
      <c r="AF918" s="158"/>
      <c r="AG918" s="158"/>
      <c r="AH918" s="158"/>
      <c r="AI918" s="158"/>
      <c r="AJ918" s="158"/>
      <c r="AK918" s="158"/>
      <c r="AL918" s="158"/>
      <c r="AM918" s="158"/>
      <c r="AN918" s="158"/>
      <c r="AO918" s="158"/>
      <c r="AP918" s="158"/>
      <c r="AQ918" s="158"/>
      <c r="AR918" s="158"/>
      <c r="AS918" s="158"/>
      <c r="AT918" s="158"/>
      <c r="AU918" s="158"/>
      <c r="AV918" s="158"/>
      <c r="AW918" s="158"/>
      <c r="AX918" s="158"/>
      <c r="AY918" s="158"/>
      <c r="AZ918" s="158"/>
      <c r="BA918" s="158"/>
      <c r="BB918" s="158"/>
      <c r="BC918" s="158"/>
      <c r="BD918" s="158"/>
      <c r="BE918" s="158"/>
      <c r="BF918" s="158"/>
      <c r="BG918" s="158"/>
      <c r="BH918" s="158"/>
      <c r="BI918" s="158"/>
      <c r="BJ918" s="158"/>
      <c r="BK918" s="158"/>
      <c r="BL918" s="158"/>
      <c r="BM918" s="158"/>
      <c r="BN918" s="158"/>
      <c r="BO918" s="158"/>
      <c r="BP918" s="158"/>
      <c r="BQ918" s="158"/>
      <c r="BR918" s="158"/>
      <c r="BS918" s="158"/>
      <c r="BT918" s="158"/>
      <c r="BU918" s="158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</row>
    <row r="919" ht="12.75" customHeight="1">
      <c r="A919" s="1"/>
      <c r="B919" s="1"/>
      <c r="C919" s="158"/>
      <c r="D919" s="158"/>
      <c r="E919" s="158"/>
      <c r="F919" s="158"/>
      <c r="G919" s="158"/>
      <c r="H919" s="158"/>
      <c r="I919" s="158"/>
      <c r="J919" s="158"/>
      <c r="K919" s="158"/>
      <c r="L919" s="158"/>
      <c r="M919" s="158"/>
      <c r="N919" s="158"/>
      <c r="O919" s="158"/>
      <c r="P919" s="158"/>
      <c r="Q919" s="158"/>
      <c r="R919" s="158"/>
      <c r="S919" s="158"/>
      <c r="T919" s="158"/>
      <c r="U919" s="158"/>
      <c r="V919" s="158"/>
      <c r="W919" s="158"/>
      <c r="X919" s="158"/>
      <c r="Y919" s="158"/>
      <c r="Z919" s="158"/>
      <c r="AA919" s="158"/>
      <c r="AB919" s="158"/>
      <c r="AC919" s="158"/>
      <c r="AD919" s="158"/>
      <c r="AE919" s="158"/>
      <c r="AF919" s="158"/>
      <c r="AG919" s="158"/>
      <c r="AH919" s="158"/>
      <c r="AI919" s="158"/>
      <c r="AJ919" s="158"/>
      <c r="AK919" s="158"/>
      <c r="AL919" s="158"/>
      <c r="AM919" s="158"/>
      <c r="AN919" s="158"/>
      <c r="AO919" s="158"/>
      <c r="AP919" s="158"/>
      <c r="AQ919" s="158"/>
      <c r="AR919" s="158"/>
      <c r="AS919" s="158"/>
      <c r="AT919" s="158"/>
      <c r="AU919" s="158"/>
      <c r="AV919" s="158"/>
      <c r="AW919" s="158"/>
      <c r="AX919" s="158"/>
      <c r="AY919" s="158"/>
      <c r="AZ919" s="158"/>
      <c r="BA919" s="158"/>
      <c r="BB919" s="158"/>
      <c r="BC919" s="158"/>
      <c r="BD919" s="158"/>
      <c r="BE919" s="158"/>
      <c r="BF919" s="158"/>
      <c r="BG919" s="158"/>
      <c r="BH919" s="158"/>
      <c r="BI919" s="158"/>
      <c r="BJ919" s="158"/>
      <c r="BK919" s="158"/>
      <c r="BL919" s="158"/>
      <c r="BM919" s="158"/>
      <c r="BN919" s="158"/>
      <c r="BO919" s="158"/>
      <c r="BP919" s="158"/>
      <c r="BQ919" s="158"/>
      <c r="BR919" s="158"/>
      <c r="BS919" s="158"/>
      <c r="BT919" s="158"/>
      <c r="BU919" s="158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</row>
    <row r="920" ht="12.75" customHeight="1">
      <c r="A920" s="1"/>
      <c r="B920" s="1"/>
      <c r="C920" s="158"/>
      <c r="D920" s="158"/>
      <c r="E920" s="158"/>
      <c r="F920" s="158"/>
      <c r="G920" s="158"/>
      <c r="H920" s="158"/>
      <c r="I920" s="158"/>
      <c r="J920" s="158"/>
      <c r="K920" s="158"/>
      <c r="L920" s="158"/>
      <c r="M920" s="158"/>
      <c r="N920" s="158"/>
      <c r="O920" s="158"/>
      <c r="P920" s="158"/>
      <c r="Q920" s="158"/>
      <c r="R920" s="158"/>
      <c r="S920" s="158"/>
      <c r="T920" s="158"/>
      <c r="U920" s="158"/>
      <c r="V920" s="158"/>
      <c r="W920" s="158"/>
      <c r="X920" s="158"/>
      <c r="Y920" s="158"/>
      <c r="Z920" s="158"/>
      <c r="AA920" s="158"/>
      <c r="AB920" s="158"/>
      <c r="AC920" s="158"/>
      <c r="AD920" s="158"/>
      <c r="AE920" s="158"/>
      <c r="AF920" s="158"/>
      <c r="AG920" s="158"/>
      <c r="AH920" s="158"/>
      <c r="AI920" s="158"/>
      <c r="AJ920" s="158"/>
      <c r="AK920" s="158"/>
      <c r="AL920" s="158"/>
      <c r="AM920" s="158"/>
      <c r="AN920" s="158"/>
      <c r="AO920" s="158"/>
      <c r="AP920" s="158"/>
      <c r="AQ920" s="158"/>
      <c r="AR920" s="158"/>
      <c r="AS920" s="158"/>
      <c r="AT920" s="158"/>
      <c r="AU920" s="158"/>
      <c r="AV920" s="158"/>
      <c r="AW920" s="158"/>
      <c r="AX920" s="158"/>
      <c r="AY920" s="158"/>
      <c r="AZ920" s="158"/>
      <c r="BA920" s="158"/>
      <c r="BB920" s="158"/>
      <c r="BC920" s="158"/>
      <c r="BD920" s="158"/>
      <c r="BE920" s="158"/>
      <c r="BF920" s="158"/>
      <c r="BG920" s="158"/>
      <c r="BH920" s="158"/>
      <c r="BI920" s="158"/>
      <c r="BJ920" s="158"/>
      <c r="BK920" s="158"/>
      <c r="BL920" s="158"/>
      <c r="BM920" s="158"/>
      <c r="BN920" s="158"/>
      <c r="BO920" s="158"/>
      <c r="BP920" s="158"/>
      <c r="BQ920" s="158"/>
      <c r="BR920" s="158"/>
      <c r="BS920" s="158"/>
      <c r="BT920" s="158"/>
      <c r="BU920" s="158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</row>
    <row r="921" ht="12.75" customHeight="1">
      <c r="A921" s="1"/>
      <c r="B921" s="1"/>
      <c r="C921" s="158"/>
      <c r="D921" s="158"/>
      <c r="E921" s="158"/>
      <c r="F921" s="158"/>
      <c r="G921" s="158"/>
      <c r="H921" s="158"/>
      <c r="I921" s="158"/>
      <c r="J921" s="158"/>
      <c r="K921" s="158"/>
      <c r="L921" s="158"/>
      <c r="M921" s="158"/>
      <c r="N921" s="158"/>
      <c r="O921" s="158"/>
      <c r="P921" s="158"/>
      <c r="Q921" s="158"/>
      <c r="R921" s="158"/>
      <c r="S921" s="158"/>
      <c r="T921" s="158"/>
      <c r="U921" s="158"/>
      <c r="V921" s="158"/>
      <c r="W921" s="158"/>
      <c r="X921" s="158"/>
      <c r="Y921" s="158"/>
      <c r="Z921" s="158"/>
      <c r="AA921" s="158"/>
      <c r="AB921" s="158"/>
      <c r="AC921" s="158"/>
      <c r="AD921" s="158"/>
      <c r="AE921" s="158"/>
      <c r="AF921" s="158"/>
      <c r="AG921" s="158"/>
      <c r="AH921" s="158"/>
      <c r="AI921" s="158"/>
      <c r="AJ921" s="158"/>
      <c r="AK921" s="158"/>
      <c r="AL921" s="158"/>
      <c r="AM921" s="158"/>
      <c r="AN921" s="158"/>
      <c r="AO921" s="158"/>
      <c r="AP921" s="158"/>
      <c r="AQ921" s="158"/>
      <c r="AR921" s="158"/>
      <c r="AS921" s="158"/>
      <c r="AT921" s="158"/>
      <c r="AU921" s="158"/>
      <c r="AV921" s="158"/>
      <c r="AW921" s="158"/>
      <c r="AX921" s="158"/>
      <c r="AY921" s="158"/>
      <c r="AZ921" s="158"/>
      <c r="BA921" s="158"/>
      <c r="BB921" s="158"/>
      <c r="BC921" s="158"/>
      <c r="BD921" s="158"/>
      <c r="BE921" s="158"/>
      <c r="BF921" s="158"/>
      <c r="BG921" s="158"/>
      <c r="BH921" s="158"/>
      <c r="BI921" s="158"/>
      <c r="BJ921" s="158"/>
      <c r="BK921" s="158"/>
      <c r="BL921" s="158"/>
      <c r="BM921" s="158"/>
      <c r="BN921" s="158"/>
      <c r="BO921" s="158"/>
      <c r="BP921" s="158"/>
      <c r="BQ921" s="158"/>
      <c r="BR921" s="158"/>
      <c r="BS921" s="158"/>
      <c r="BT921" s="158"/>
      <c r="BU921" s="158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</row>
    <row r="922" ht="12.75" customHeight="1">
      <c r="A922" s="1"/>
      <c r="B922" s="1"/>
      <c r="C922" s="158"/>
      <c r="D922" s="158"/>
      <c r="E922" s="158"/>
      <c r="F922" s="158"/>
      <c r="G922" s="158"/>
      <c r="H922" s="158"/>
      <c r="I922" s="158"/>
      <c r="J922" s="158"/>
      <c r="K922" s="158"/>
      <c r="L922" s="158"/>
      <c r="M922" s="158"/>
      <c r="N922" s="158"/>
      <c r="O922" s="158"/>
      <c r="P922" s="158"/>
      <c r="Q922" s="158"/>
      <c r="R922" s="158"/>
      <c r="S922" s="158"/>
      <c r="T922" s="158"/>
      <c r="U922" s="158"/>
      <c r="V922" s="158"/>
      <c r="W922" s="158"/>
      <c r="X922" s="158"/>
      <c r="Y922" s="158"/>
      <c r="Z922" s="158"/>
      <c r="AA922" s="158"/>
      <c r="AB922" s="158"/>
      <c r="AC922" s="158"/>
      <c r="AD922" s="158"/>
      <c r="AE922" s="158"/>
      <c r="AF922" s="158"/>
      <c r="AG922" s="158"/>
      <c r="AH922" s="158"/>
      <c r="AI922" s="158"/>
      <c r="AJ922" s="158"/>
      <c r="AK922" s="158"/>
      <c r="AL922" s="158"/>
      <c r="AM922" s="158"/>
      <c r="AN922" s="158"/>
      <c r="AO922" s="158"/>
      <c r="AP922" s="158"/>
      <c r="AQ922" s="158"/>
      <c r="AR922" s="158"/>
      <c r="AS922" s="158"/>
      <c r="AT922" s="158"/>
      <c r="AU922" s="158"/>
      <c r="AV922" s="158"/>
      <c r="AW922" s="158"/>
      <c r="AX922" s="158"/>
      <c r="AY922" s="158"/>
      <c r="AZ922" s="158"/>
      <c r="BA922" s="158"/>
      <c r="BB922" s="158"/>
      <c r="BC922" s="158"/>
      <c r="BD922" s="158"/>
      <c r="BE922" s="158"/>
      <c r="BF922" s="158"/>
      <c r="BG922" s="158"/>
      <c r="BH922" s="158"/>
      <c r="BI922" s="158"/>
      <c r="BJ922" s="158"/>
      <c r="BK922" s="158"/>
      <c r="BL922" s="158"/>
      <c r="BM922" s="158"/>
      <c r="BN922" s="158"/>
      <c r="BO922" s="158"/>
      <c r="BP922" s="158"/>
      <c r="BQ922" s="158"/>
      <c r="BR922" s="158"/>
      <c r="BS922" s="158"/>
      <c r="BT922" s="158"/>
      <c r="BU922" s="158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</row>
    <row r="923" ht="12.75" customHeight="1">
      <c r="A923" s="1"/>
      <c r="B923" s="1"/>
      <c r="C923" s="158"/>
      <c r="D923" s="158"/>
      <c r="E923" s="158"/>
      <c r="F923" s="158"/>
      <c r="G923" s="158"/>
      <c r="H923" s="158"/>
      <c r="I923" s="158"/>
      <c r="J923" s="158"/>
      <c r="K923" s="158"/>
      <c r="L923" s="158"/>
      <c r="M923" s="158"/>
      <c r="N923" s="158"/>
      <c r="O923" s="158"/>
      <c r="P923" s="158"/>
      <c r="Q923" s="158"/>
      <c r="R923" s="158"/>
      <c r="S923" s="158"/>
      <c r="T923" s="158"/>
      <c r="U923" s="158"/>
      <c r="V923" s="158"/>
      <c r="W923" s="158"/>
      <c r="X923" s="158"/>
      <c r="Y923" s="158"/>
      <c r="Z923" s="158"/>
      <c r="AA923" s="158"/>
      <c r="AB923" s="158"/>
      <c r="AC923" s="158"/>
      <c r="AD923" s="158"/>
      <c r="AE923" s="158"/>
      <c r="AF923" s="158"/>
      <c r="AG923" s="158"/>
      <c r="AH923" s="158"/>
      <c r="AI923" s="158"/>
      <c r="AJ923" s="158"/>
      <c r="AK923" s="158"/>
      <c r="AL923" s="158"/>
      <c r="AM923" s="158"/>
      <c r="AN923" s="158"/>
      <c r="AO923" s="158"/>
      <c r="AP923" s="158"/>
      <c r="AQ923" s="158"/>
      <c r="AR923" s="158"/>
      <c r="AS923" s="158"/>
      <c r="AT923" s="158"/>
      <c r="AU923" s="158"/>
      <c r="AV923" s="158"/>
      <c r="AW923" s="158"/>
      <c r="AX923" s="158"/>
      <c r="AY923" s="158"/>
      <c r="AZ923" s="158"/>
      <c r="BA923" s="158"/>
      <c r="BB923" s="158"/>
      <c r="BC923" s="158"/>
      <c r="BD923" s="158"/>
      <c r="BE923" s="158"/>
      <c r="BF923" s="158"/>
      <c r="BG923" s="158"/>
      <c r="BH923" s="158"/>
      <c r="BI923" s="158"/>
      <c r="BJ923" s="158"/>
      <c r="BK923" s="158"/>
      <c r="BL923" s="158"/>
      <c r="BM923" s="158"/>
      <c r="BN923" s="158"/>
      <c r="BO923" s="158"/>
      <c r="BP923" s="158"/>
      <c r="BQ923" s="158"/>
      <c r="BR923" s="158"/>
      <c r="BS923" s="158"/>
      <c r="BT923" s="158"/>
      <c r="BU923" s="158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</row>
    <row r="924" ht="12.75" customHeight="1">
      <c r="A924" s="1"/>
      <c r="B924" s="1"/>
      <c r="C924" s="158"/>
      <c r="D924" s="158"/>
      <c r="E924" s="158"/>
      <c r="F924" s="158"/>
      <c r="G924" s="158"/>
      <c r="H924" s="158"/>
      <c r="I924" s="158"/>
      <c r="J924" s="158"/>
      <c r="K924" s="158"/>
      <c r="L924" s="158"/>
      <c r="M924" s="158"/>
      <c r="N924" s="158"/>
      <c r="O924" s="158"/>
      <c r="P924" s="158"/>
      <c r="Q924" s="158"/>
      <c r="R924" s="158"/>
      <c r="S924" s="158"/>
      <c r="T924" s="158"/>
      <c r="U924" s="158"/>
      <c r="V924" s="158"/>
      <c r="W924" s="158"/>
      <c r="X924" s="158"/>
      <c r="Y924" s="158"/>
      <c r="Z924" s="158"/>
      <c r="AA924" s="158"/>
      <c r="AB924" s="158"/>
      <c r="AC924" s="158"/>
      <c r="AD924" s="158"/>
      <c r="AE924" s="158"/>
      <c r="AF924" s="158"/>
      <c r="AG924" s="158"/>
      <c r="AH924" s="158"/>
      <c r="AI924" s="158"/>
      <c r="AJ924" s="158"/>
      <c r="AK924" s="158"/>
      <c r="AL924" s="158"/>
      <c r="AM924" s="158"/>
      <c r="AN924" s="158"/>
      <c r="AO924" s="158"/>
      <c r="AP924" s="158"/>
      <c r="AQ924" s="158"/>
      <c r="AR924" s="158"/>
      <c r="AS924" s="158"/>
      <c r="AT924" s="158"/>
      <c r="AU924" s="158"/>
      <c r="AV924" s="158"/>
      <c r="AW924" s="158"/>
      <c r="AX924" s="158"/>
      <c r="AY924" s="158"/>
      <c r="AZ924" s="158"/>
      <c r="BA924" s="158"/>
      <c r="BB924" s="158"/>
      <c r="BC924" s="158"/>
      <c r="BD924" s="158"/>
      <c r="BE924" s="158"/>
      <c r="BF924" s="158"/>
      <c r="BG924" s="158"/>
      <c r="BH924" s="158"/>
      <c r="BI924" s="158"/>
      <c r="BJ924" s="158"/>
      <c r="BK924" s="158"/>
      <c r="BL924" s="158"/>
      <c r="BM924" s="158"/>
      <c r="BN924" s="158"/>
      <c r="BO924" s="158"/>
      <c r="BP924" s="158"/>
      <c r="BQ924" s="158"/>
      <c r="BR924" s="158"/>
      <c r="BS924" s="158"/>
      <c r="BT924" s="158"/>
      <c r="BU924" s="158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</row>
    <row r="925" ht="12.75" customHeight="1">
      <c r="A925" s="1"/>
      <c r="B925" s="1"/>
      <c r="C925" s="158"/>
      <c r="D925" s="158"/>
      <c r="E925" s="158"/>
      <c r="F925" s="158"/>
      <c r="G925" s="158"/>
      <c r="H925" s="158"/>
      <c r="I925" s="158"/>
      <c r="J925" s="158"/>
      <c r="K925" s="158"/>
      <c r="L925" s="158"/>
      <c r="M925" s="158"/>
      <c r="N925" s="158"/>
      <c r="O925" s="158"/>
      <c r="P925" s="158"/>
      <c r="Q925" s="158"/>
      <c r="R925" s="158"/>
      <c r="S925" s="158"/>
      <c r="T925" s="158"/>
      <c r="U925" s="158"/>
      <c r="V925" s="158"/>
      <c r="W925" s="158"/>
      <c r="X925" s="158"/>
      <c r="Y925" s="158"/>
      <c r="Z925" s="158"/>
      <c r="AA925" s="158"/>
      <c r="AB925" s="158"/>
      <c r="AC925" s="158"/>
      <c r="AD925" s="158"/>
      <c r="AE925" s="158"/>
      <c r="AF925" s="158"/>
      <c r="AG925" s="158"/>
      <c r="AH925" s="158"/>
      <c r="AI925" s="158"/>
      <c r="AJ925" s="158"/>
      <c r="AK925" s="158"/>
      <c r="AL925" s="158"/>
      <c r="AM925" s="158"/>
      <c r="AN925" s="158"/>
      <c r="AO925" s="158"/>
      <c r="AP925" s="158"/>
      <c r="AQ925" s="158"/>
      <c r="AR925" s="158"/>
      <c r="AS925" s="158"/>
      <c r="AT925" s="158"/>
      <c r="AU925" s="158"/>
      <c r="AV925" s="158"/>
      <c r="AW925" s="158"/>
      <c r="AX925" s="158"/>
      <c r="AY925" s="158"/>
      <c r="AZ925" s="158"/>
      <c r="BA925" s="158"/>
      <c r="BB925" s="158"/>
      <c r="BC925" s="158"/>
      <c r="BD925" s="158"/>
      <c r="BE925" s="158"/>
      <c r="BF925" s="158"/>
      <c r="BG925" s="158"/>
      <c r="BH925" s="158"/>
      <c r="BI925" s="158"/>
      <c r="BJ925" s="158"/>
      <c r="BK925" s="158"/>
      <c r="BL925" s="158"/>
      <c r="BM925" s="158"/>
      <c r="BN925" s="158"/>
      <c r="BO925" s="158"/>
      <c r="BP925" s="158"/>
      <c r="BQ925" s="158"/>
      <c r="BR925" s="158"/>
      <c r="BS925" s="158"/>
      <c r="BT925" s="158"/>
      <c r="BU925" s="158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</row>
    <row r="926" ht="12.75" customHeight="1">
      <c r="A926" s="1"/>
      <c r="B926" s="1"/>
      <c r="C926" s="158"/>
      <c r="D926" s="158"/>
      <c r="E926" s="158"/>
      <c r="F926" s="158"/>
      <c r="G926" s="158"/>
      <c r="H926" s="158"/>
      <c r="I926" s="158"/>
      <c r="J926" s="158"/>
      <c r="K926" s="158"/>
      <c r="L926" s="158"/>
      <c r="M926" s="158"/>
      <c r="N926" s="158"/>
      <c r="O926" s="158"/>
      <c r="P926" s="158"/>
      <c r="Q926" s="158"/>
      <c r="R926" s="158"/>
      <c r="S926" s="158"/>
      <c r="T926" s="158"/>
      <c r="U926" s="158"/>
      <c r="V926" s="158"/>
      <c r="W926" s="158"/>
      <c r="X926" s="158"/>
      <c r="Y926" s="158"/>
      <c r="Z926" s="158"/>
      <c r="AA926" s="158"/>
      <c r="AB926" s="158"/>
      <c r="AC926" s="158"/>
      <c r="AD926" s="158"/>
      <c r="AE926" s="158"/>
      <c r="AF926" s="158"/>
      <c r="AG926" s="158"/>
      <c r="AH926" s="158"/>
      <c r="AI926" s="158"/>
      <c r="AJ926" s="158"/>
      <c r="AK926" s="158"/>
      <c r="AL926" s="158"/>
      <c r="AM926" s="158"/>
      <c r="AN926" s="158"/>
      <c r="AO926" s="158"/>
      <c r="AP926" s="158"/>
      <c r="AQ926" s="158"/>
      <c r="AR926" s="158"/>
      <c r="AS926" s="158"/>
      <c r="AT926" s="158"/>
      <c r="AU926" s="158"/>
      <c r="AV926" s="158"/>
      <c r="AW926" s="158"/>
      <c r="AX926" s="158"/>
      <c r="AY926" s="158"/>
      <c r="AZ926" s="158"/>
      <c r="BA926" s="158"/>
      <c r="BB926" s="158"/>
      <c r="BC926" s="158"/>
      <c r="BD926" s="158"/>
      <c r="BE926" s="158"/>
      <c r="BF926" s="158"/>
      <c r="BG926" s="158"/>
      <c r="BH926" s="158"/>
      <c r="BI926" s="158"/>
      <c r="BJ926" s="158"/>
      <c r="BK926" s="158"/>
      <c r="BL926" s="158"/>
      <c r="BM926" s="158"/>
      <c r="BN926" s="158"/>
      <c r="BO926" s="158"/>
      <c r="BP926" s="158"/>
      <c r="BQ926" s="158"/>
      <c r="BR926" s="158"/>
      <c r="BS926" s="158"/>
      <c r="BT926" s="158"/>
      <c r="BU926" s="158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</row>
    <row r="927" ht="12.75" customHeight="1">
      <c r="A927" s="1"/>
      <c r="B927" s="1"/>
      <c r="C927" s="158"/>
      <c r="D927" s="158"/>
      <c r="E927" s="158"/>
      <c r="F927" s="158"/>
      <c r="G927" s="158"/>
      <c r="H927" s="158"/>
      <c r="I927" s="158"/>
      <c r="J927" s="158"/>
      <c r="K927" s="158"/>
      <c r="L927" s="158"/>
      <c r="M927" s="158"/>
      <c r="N927" s="158"/>
      <c r="O927" s="158"/>
      <c r="P927" s="158"/>
      <c r="Q927" s="158"/>
      <c r="R927" s="158"/>
      <c r="S927" s="158"/>
      <c r="T927" s="158"/>
      <c r="U927" s="158"/>
      <c r="V927" s="158"/>
      <c r="W927" s="158"/>
      <c r="X927" s="158"/>
      <c r="Y927" s="158"/>
      <c r="Z927" s="158"/>
      <c r="AA927" s="158"/>
      <c r="AB927" s="158"/>
      <c r="AC927" s="158"/>
      <c r="AD927" s="158"/>
      <c r="AE927" s="158"/>
      <c r="AF927" s="158"/>
      <c r="AG927" s="158"/>
      <c r="AH927" s="158"/>
      <c r="AI927" s="158"/>
      <c r="AJ927" s="158"/>
      <c r="AK927" s="158"/>
      <c r="AL927" s="158"/>
      <c r="AM927" s="158"/>
      <c r="AN927" s="158"/>
      <c r="AO927" s="158"/>
      <c r="AP927" s="158"/>
      <c r="AQ927" s="158"/>
      <c r="AR927" s="158"/>
      <c r="AS927" s="158"/>
      <c r="AT927" s="158"/>
      <c r="AU927" s="158"/>
      <c r="AV927" s="158"/>
      <c r="AW927" s="158"/>
      <c r="AX927" s="158"/>
      <c r="AY927" s="158"/>
      <c r="AZ927" s="158"/>
      <c r="BA927" s="158"/>
      <c r="BB927" s="158"/>
      <c r="BC927" s="158"/>
      <c r="BD927" s="158"/>
      <c r="BE927" s="158"/>
      <c r="BF927" s="158"/>
      <c r="BG927" s="158"/>
      <c r="BH927" s="158"/>
      <c r="BI927" s="158"/>
      <c r="BJ927" s="158"/>
      <c r="BK927" s="158"/>
      <c r="BL927" s="158"/>
      <c r="BM927" s="158"/>
      <c r="BN927" s="158"/>
      <c r="BO927" s="158"/>
      <c r="BP927" s="158"/>
      <c r="BQ927" s="158"/>
      <c r="BR927" s="158"/>
      <c r="BS927" s="158"/>
      <c r="BT927" s="158"/>
      <c r="BU927" s="158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</row>
    <row r="928" ht="12.75" customHeight="1">
      <c r="A928" s="1"/>
      <c r="B928" s="1"/>
      <c r="C928" s="158"/>
      <c r="D928" s="158"/>
      <c r="E928" s="158"/>
      <c r="F928" s="158"/>
      <c r="G928" s="158"/>
      <c r="H928" s="158"/>
      <c r="I928" s="158"/>
      <c r="J928" s="158"/>
      <c r="K928" s="158"/>
      <c r="L928" s="158"/>
      <c r="M928" s="158"/>
      <c r="N928" s="158"/>
      <c r="O928" s="158"/>
      <c r="P928" s="158"/>
      <c r="Q928" s="158"/>
      <c r="R928" s="158"/>
      <c r="S928" s="158"/>
      <c r="T928" s="158"/>
      <c r="U928" s="158"/>
      <c r="V928" s="158"/>
      <c r="W928" s="158"/>
      <c r="X928" s="158"/>
      <c r="Y928" s="158"/>
      <c r="Z928" s="158"/>
      <c r="AA928" s="158"/>
      <c r="AB928" s="158"/>
      <c r="AC928" s="158"/>
      <c r="AD928" s="158"/>
      <c r="AE928" s="158"/>
      <c r="AF928" s="158"/>
      <c r="AG928" s="158"/>
      <c r="AH928" s="158"/>
      <c r="AI928" s="158"/>
      <c r="AJ928" s="158"/>
      <c r="AK928" s="158"/>
      <c r="AL928" s="158"/>
      <c r="AM928" s="158"/>
      <c r="AN928" s="158"/>
      <c r="AO928" s="158"/>
      <c r="AP928" s="158"/>
      <c r="AQ928" s="158"/>
      <c r="AR928" s="158"/>
      <c r="AS928" s="158"/>
      <c r="AT928" s="158"/>
      <c r="AU928" s="158"/>
      <c r="AV928" s="158"/>
      <c r="AW928" s="158"/>
      <c r="AX928" s="158"/>
      <c r="AY928" s="158"/>
      <c r="AZ928" s="158"/>
      <c r="BA928" s="158"/>
      <c r="BB928" s="158"/>
      <c r="BC928" s="158"/>
      <c r="BD928" s="158"/>
      <c r="BE928" s="158"/>
      <c r="BF928" s="158"/>
      <c r="BG928" s="158"/>
      <c r="BH928" s="158"/>
      <c r="BI928" s="158"/>
      <c r="BJ928" s="158"/>
      <c r="BK928" s="158"/>
      <c r="BL928" s="158"/>
      <c r="BM928" s="158"/>
      <c r="BN928" s="158"/>
      <c r="BO928" s="158"/>
      <c r="BP928" s="158"/>
      <c r="BQ928" s="158"/>
      <c r="BR928" s="158"/>
      <c r="BS928" s="158"/>
      <c r="BT928" s="158"/>
      <c r="BU928" s="158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</row>
    <row r="929" ht="12.75" customHeight="1">
      <c r="A929" s="1"/>
      <c r="B929" s="1"/>
      <c r="C929" s="158"/>
      <c r="D929" s="158"/>
      <c r="E929" s="158"/>
      <c r="F929" s="158"/>
      <c r="G929" s="158"/>
      <c r="H929" s="158"/>
      <c r="I929" s="158"/>
      <c r="J929" s="158"/>
      <c r="K929" s="158"/>
      <c r="L929" s="158"/>
      <c r="M929" s="158"/>
      <c r="N929" s="158"/>
      <c r="O929" s="158"/>
      <c r="P929" s="158"/>
      <c r="Q929" s="158"/>
      <c r="R929" s="158"/>
      <c r="S929" s="158"/>
      <c r="T929" s="158"/>
      <c r="U929" s="158"/>
      <c r="V929" s="158"/>
      <c r="W929" s="158"/>
      <c r="X929" s="158"/>
      <c r="Y929" s="158"/>
      <c r="Z929" s="158"/>
      <c r="AA929" s="158"/>
      <c r="AB929" s="158"/>
      <c r="AC929" s="158"/>
      <c r="AD929" s="158"/>
      <c r="AE929" s="158"/>
      <c r="AF929" s="158"/>
      <c r="AG929" s="158"/>
      <c r="AH929" s="158"/>
      <c r="AI929" s="158"/>
      <c r="AJ929" s="158"/>
      <c r="AK929" s="158"/>
      <c r="AL929" s="158"/>
      <c r="AM929" s="158"/>
      <c r="AN929" s="158"/>
      <c r="AO929" s="158"/>
      <c r="AP929" s="158"/>
      <c r="AQ929" s="158"/>
      <c r="AR929" s="158"/>
      <c r="AS929" s="158"/>
      <c r="AT929" s="158"/>
      <c r="AU929" s="158"/>
      <c r="AV929" s="158"/>
      <c r="AW929" s="158"/>
      <c r="AX929" s="158"/>
      <c r="AY929" s="158"/>
      <c r="AZ929" s="158"/>
      <c r="BA929" s="158"/>
      <c r="BB929" s="158"/>
      <c r="BC929" s="158"/>
      <c r="BD929" s="158"/>
      <c r="BE929" s="158"/>
      <c r="BF929" s="158"/>
      <c r="BG929" s="158"/>
      <c r="BH929" s="158"/>
      <c r="BI929" s="158"/>
      <c r="BJ929" s="158"/>
      <c r="BK929" s="158"/>
      <c r="BL929" s="158"/>
      <c r="BM929" s="158"/>
      <c r="BN929" s="158"/>
      <c r="BO929" s="158"/>
      <c r="BP929" s="158"/>
      <c r="BQ929" s="158"/>
      <c r="BR929" s="158"/>
      <c r="BS929" s="158"/>
      <c r="BT929" s="158"/>
      <c r="BU929" s="158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</row>
    <row r="930" ht="12.75" customHeight="1">
      <c r="A930" s="1"/>
      <c r="B930" s="1"/>
      <c r="C930" s="158"/>
      <c r="D930" s="158"/>
      <c r="E930" s="158"/>
      <c r="F930" s="158"/>
      <c r="G930" s="158"/>
      <c r="H930" s="158"/>
      <c r="I930" s="158"/>
      <c r="J930" s="158"/>
      <c r="K930" s="158"/>
      <c r="L930" s="158"/>
      <c r="M930" s="158"/>
      <c r="N930" s="158"/>
      <c r="O930" s="158"/>
      <c r="P930" s="158"/>
      <c r="Q930" s="158"/>
      <c r="R930" s="158"/>
      <c r="S930" s="158"/>
      <c r="T930" s="158"/>
      <c r="U930" s="158"/>
      <c r="V930" s="158"/>
      <c r="W930" s="158"/>
      <c r="X930" s="158"/>
      <c r="Y930" s="158"/>
      <c r="Z930" s="158"/>
      <c r="AA930" s="158"/>
      <c r="AB930" s="158"/>
      <c r="AC930" s="158"/>
      <c r="AD930" s="158"/>
      <c r="AE930" s="158"/>
      <c r="AF930" s="158"/>
      <c r="AG930" s="158"/>
      <c r="AH930" s="158"/>
      <c r="AI930" s="158"/>
      <c r="AJ930" s="158"/>
      <c r="AK930" s="158"/>
      <c r="AL930" s="158"/>
      <c r="AM930" s="158"/>
      <c r="AN930" s="158"/>
      <c r="AO930" s="158"/>
      <c r="AP930" s="158"/>
      <c r="AQ930" s="158"/>
      <c r="AR930" s="158"/>
      <c r="AS930" s="158"/>
      <c r="AT930" s="158"/>
      <c r="AU930" s="158"/>
      <c r="AV930" s="158"/>
      <c r="AW930" s="158"/>
      <c r="AX930" s="158"/>
      <c r="AY930" s="158"/>
      <c r="AZ930" s="158"/>
      <c r="BA930" s="158"/>
      <c r="BB930" s="158"/>
      <c r="BC930" s="158"/>
      <c r="BD930" s="158"/>
      <c r="BE930" s="158"/>
      <c r="BF930" s="158"/>
      <c r="BG930" s="158"/>
      <c r="BH930" s="158"/>
      <c r="BI930" s="158"/>
      <c r="BJ930" s="158"/>
      <c r="BK930" s="158"/>
      <c r="BL930" s="158"/>
      <c r="BM930" s="158"/>
      <c r="BN930" s="158"/>
      <c r="BO930" s="158"/>
      <c r="BP930" s="158"/>
      <c r="BQ930" s="158"/>
      <c r="BR930" s="158"/>
      <c r="BS930" s="158"/>
      <c r="BT930" s="158"/>
      <c r="BU930" s="158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</row>
    <row r="931" ht="12.75" customHeight="1">
      <c r="A931" s="1"/>
      <c r="B931" s="1"/>
      <c r="C931" s="158"/>
      <c r="D931" s="158"/>
      <c r="E931" s="158"/>
      <c r="F931" s="158"/>
      <c r="G931" s="158"/>
      <c r="H931" s="158"/>
      <c r="I931" s="158"/>
      <c r="J931" s="158"/>
      <c r="K931" s="158"/>
      <c r="L931" s="158"/>
      <c r="M931" s="158"/>
      <c r="N931" s="158"/>
      <c r="O931" s="158"/>
      <c r="P931" s="158"/>
      <c r="Q931" s="158"/>
      <c r="R931" s="158"/>
      <c r="S931" s="158"/>
      <c r="T931" s="158"/>
      <c r="U931" s="158"/>
      <c r="V931" s="158"/>
      <c r="W931" s="158"/>
      <c r="X931" s="158"/>
      <c r="Y931" s="158"/>
      <c r="Z931" s="158"/>
      <c r="AA931" s="158"/>
      <c r="AB931" s="158"/>
      <c r="AC931" s="158"/>
      <c r="AD931" s="158"/>
      <c r="AE931" s="158"/>
      <c r="AF931" s="158"/>
      <c r="AG931" s="158"/>
      <c r="AH931" s="158"/>
      <c r="AI931" s="158"/>
      <c r="AJ931" s="158"/>
      <c r="AK931" s="158"/>
      <c r="AL931" s="158"/>
      <c r="AM931" s="158"/>
      <c r="AN931" s="158"/>
      <c r="AO931" s="158"/>
      <c r="AP931" s="158"/>
      <c r="AQ931" s="158"/>
      <c r="AR931" s="158"/>
      <c r="AS931" s="158"/>
      <c r="AT931" s="158"/>
      <c r="AU931" s="158"/>
      <c r="AV931" s="158"/>
      <c r="AW931" s="158"/>
      <c r="AX931" s="158"/>
      <c r="AY931" s="158"/>
      <c r="AZ931" s="158"/>
      <c r="BA931" s="158"/>
      <c r="BB931" s="158"/>
      <c r="BC931" s="158"/>
      <c r="BD931" s="158"/>
      <c r="BE931" s="158"/>
      <c r="BF931" s="158"/>
      <c r="BG931" s="158"/>
      <c r="BH931" s="158"/>
      <c r="BI931" s="158"/>
      <c r="BJ931" s="158"/>
      <c r="BK931" s="158"/>
      <c r="BL931" s="158"/>
      <c r="BM931" s="158"/>
      <c r="BN931" s="158"/>
      <c r="BO931" s="158"/>
      <c r="BP931" s="158"/>
      <c r="BQ931" s="158"/>
      <c r="BR931" s="158"/>
      <c r="BS931" s="158"/>
      <c r="BT931" s="158"/>
      <c r="BU931" s="158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</row>
    <row r="932" ht="12.75" customHeight="1">
      <c r="A932" s="1"/>
      <c r="B932" s="1"/>
      <c r="C932" s="158"/>
      <c r="D932" s="158"/>
      <c r="E932" s="158"/>
      <c r="F932" s="158"/>
      <c r="G932" s="158"/>
      <c r="H932" s="158"/>
      <c r="I932" s="158"/>
      <c r="J932" s="158"/>
      <c r="K932" s="158"/>
      <c r="L932" s="158"/>
      <c r="M932" s="158"/>
      <c r="N932" s="158"/>
      <c r="O932" s="158"/>
      <c r="P932" s="158"/>
      <c r="Q932" s="158"/>
      <c r="R932" s="158"/>
      <c r="S932" s="158"/>
      <c r="T932" s="158"/>
      <c r="U932" s="158"/>
      <c r="V932" s="158"/>
      <c r="W932" s="158"/>
      <c r="X932" s="158"/>
      <c r="Y932" s="158"/>
      <c r="Z932" s="158"/>
      <c r="AA932" s="158"/>
      <c r="AB932" s="158"/>
      <c r="AC932" s="158"/>
      <c r="AD932" s="158"/>
      <c r="AE932" s="158"/>
      <c r="AF932" s="158"/>
      <c r="AG932" s="158"/>
      <c r="AH932" s="158"/>
      <c r="AI932" s="158"/>
      <c r="AJ932" s="158"/>
      <c r="AK932" s="158"/>
      <c r="AL932" s="158"/>
      <c r="AM932" s="158"/>
      <c r="AN932" s="158"/>
      <c r="AO932" s="158"/>
      <c r="AP932" s="158"/>
      <c r="AQ932" s="158"/>
      <c r="AR932" s="158"/>
      <c r="AS932" s="158"/>
      <c r="AT932" s="158"/>
      <c r="AU932" s="158"/>
      <c r="AV932" s="158"/>
      <c r="AW932" s="158"/>
      <c r="AX932" s="158"/>
      <c r="AY932" s="158"/>
      <c r="AZ932" s="158"/>
      <c r="BA932" s="158"/>
      <c r="BB932" s="158"/>
      <c r="BC932" s="158"/>
      <c r="BD932" s="158"/>
      <c r="BE932" s="158"/>
      <c r="BF932" s="158"/>
      <c r="BG932" s="158"/>
      <c r="BH932" s="158"/>
      <c r="BI932" s="158"/>
      <c r="BJ932" s="158"/>
      <c r="BK932" s="158"/>
      <c r="BL932" s="158"/>
      <c r="BM932" s="158"/>
      <c r="BN932" s="158"/>
      <c r="BO932" s="158"/>
      <c r="BP932" s="158"/>
      <c r="BQ932" s="158"/>
      <c r="BR932" s="158"/>
      <c r="BS932" s="158"/>
      <c r="BT932" s="158"/>
      <c r="BU932" s="158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</row>
    <row r="933" ht="12.75" customHeight="1">
      <c r="A933" s="1"/>
      <c r="B933" s="1"/>
      <c r="C933" s="158"/>
      <c r="D933" s="158"/>
      <c r="E933" s="158"/>
      <c r="F933" s="158"/>
      <c r="G933" s="158"/>
      <c r="H933" s="158"/>
      <c r="I933" s="158"/>
      <c r="J933" s="158"/>
      <c r="K933" s="158"/>
      <c r="L933" s="158"/>
      <c r="M933" s="158"/>
      <c r="N933" s="158"/>
      <c r="O933" s="158"/>
      <c r="P933" s="158"/>
      <c r="Q933" s="158"/>
      <c r="R933" s="158"/>
      <c r="S933" s="158"/>
      <c r="T933" s="158"/>
      <c r="U933" s="158"/>
      <c r="V933" s="158"/>
      <c r="W933" s="158"/>
      <c r="X933" s="158"/>
      <c r="Y933" s="158"/>
      <c r="Z933" s="158"/>
      <c r="AA933" s="158"/>
      <c r="AB933" s="158"/>
      <c r="AC933" s="158"/>
      <c r="AD933" s="158"/>
      <c r="AE933" s="158"/>
      <c r="AF933" s="158"/>
      <c r="AG933" s="158"/>
      <c r="AH933" s="158"/>
      <c r="AI933" s="158"/>
      <c r="AJ933" s="158"/>
      <c r="AK933" s="158"/>
      <c r="AL933" s="158"/>
      <c r="AM933" s="158"/>
      <c r="AN933" s="158"/>
      <c r="AO933" s="158"/>
      <c r="AP933" s="158"/>
      <c r="AQ933" s="158"/>
      <c r="AR933" s="158"/>
      <c r="AS933" s="158"/>
      <c r="AT933" s="158"/>
      <c r="AU933" s="158"/>
      <c r="AV933" s="158"/>
      <c r="AW933" s="158"/>
      <c r="AX933" s="158"/>
      <c r="AY933" s="158"/>
      <c r="AZ933" s="158"/>
      <c r="BA933" s="158"/>
      <c r="BB933" s="158"/>
      <c r="BC933" s="158"/>
      <c r="BD933" s="158"/>
      <c r="BE933" s="158"/>
      <c r="BF933" s="158"/>
      <c r="BG933" s="158"/>
      <c r="BH933" s="158"/>
      <c r="BI933" s="158"/>
      <c r="BJ933" s="158"/>
      <c r="BK933" s="158"/>
      <c r="BL933" s="158"/>
      <c r="BM933" s="158"/>
      <c r="BN933" s="158"/>
      <c r="BO933" s="158"/>
      <c r="BP933" s="158"/>
      <c r="BQ933" s="158"/>
      <c r="BR933" s="158"/>
      <c r="BS933" s="158"/>
      <c r="BT933" s="158"/>
      <c r="BU933" s="158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</row>
    <row r="934" ht="12.75" customHeight="1">
      <c r="A934" s="1"/>
      <c r="B934" s="1"/>
      <c r="C934" s="158"/>
      <c r="D934" s="158"/>
      <c r="E934" s="158"/>
      <c r="F934" s="158"/>
      <c r="G934" s="158"/>
      <c r="H934" s="158"/>
      <c r="I934" s="158"/>
      <c r="J934" s="158"/>
      <c r="K934" s="158"/>
      <c r="L934" s="158"/>
      <c r="M934" s="158"/>
      <c r="N934" s="158"/>
      <c r="O934" s="158"/>
      <c r="P934" s="158"/>
      <c r="Q934" s="158"/>
      <c r="R934" s="158"/>
      <c r="S934" s="158"/>
      <c r="T934" s="158"/>
      <c r="U934" s="158"/>
      <c r="V934" s="158"/>
      <c r="W934" s="158"/>
      <c r="X934" s="158"/>
      <c r="Y934" s="158"/>
      <c r="Z934" s="158"/>
      <c r="AA934" s="158"/>
      <c r="AB934" s="158"/>
      <c r="AC934" s="158"/>
      <c r="AD934" s="158"/>
      <c r="AE934" s="158"/>
      <c r="AF934" s="158"/>
      <c r="AG934" s="158"/>
      <c r="AH934" s="158"/>
      <c r="AI934" s="158"/>
      <c r="AJ934" s="158"/>
      <c r="AK934" s="158"/>
      <c r="AL934" s="158"/>
      <c r="AM934" s="158"/>
      <c r="AN934" s="158"/>
      <c r="AO934" s="158"/>
      <c r="AP934" s="158"/>
      <c r="AQ934" s="158"/>
      <c r="AR934" s="158"/>
      <c r="AS934" s="158"/>
      <c r="AT934" s="158"/>
      <c r="AU934" s="158"/>
      <c r="AV934" s="158"/>
      <c r="AW934" s="158"/>
      <c r="AX934" s="158"/>
      <c r="AY934" s="158"/>
      <c r="AZ934" s="158"/>
      <c r="BA934" s="158"/>
      <c r="BB934" s="158"/>
      <c r="BC934" s="158"/>
      <c r="BD934" s="158"/>
      <c r="BE934" s="158"/>
      <c r="BF934" s="158"/>
      <c r="BG934" s="158"/>
      <c r="BH934" s="158"/>
      <c r="BI934" s="158"/>
      <c r="BJ934" s="158"/>
      <c r="BK934" s="158"/>
      <c r="BL934" s="158"/>
      <c r="BM934" s="158"/>
      <c r="BN934" s="158"/>
      <c r="BO934" s="158"/>
      <c r="BP934" s="158"/>
      <c r="BQ934" s="158"/>
      <c r="BR934" s="158"/>
      <c r="BS934" s="158"/>
      <c r="BT934" s="158"/>
      <c r="BU934" s="158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</row>
    <row r="935" ht="12.75" customHeight="1">
      <c r="A935" s="1"/>
      <c r="B935" s="1"/>
      <c r="C935" s="158"/>
      <c r="D935" s="158"/>
      <c r="E935" s="158"/>
      <c r="F935" s="158"/>
      <c r="G935" s="158"/>
      <c r="H935" s="158"/>
      <c r="I935" s="158"/>
      <c r="J935" s="158"/>
      <c r="K935" s="158"/>
      <c r="L935" s="158"/>
      <c r="M935" s="158"/>
      <c r="N935" s="158"/>
      <c r="O935" s="158"/>
      <c r="P935" s="158"/>
      <c r="Q935" s="158"/>
      <c r="R935" s="158"/>
      <c r="S935" s="158"/>
      <c r="T935" s="158"/>
      <c r="U935" s="158"/>
      <c r="V935" s="158"/>
      <c r="W935" s="158"/>
      <c r="X935" s="158"/>
      <c r="Y935" s="158"/>
      <c r="Z935" s="158"/>
      <c r="AA935" s="158"/>
      <c r="AB935" s="158"/>
      <c r="AC935" s="158"/>
      <c r="AD935" s="158"/>
      <c r="AE935" s="158"/>
      <c r="AF935" s="158"/>
      <c r="AG935" s="158"/>
      <c r="AH935" s="158"/>
      <c r="AI935" s="158"/>
      <c r="AJ935" s="158"/>
      <c r="AK935" s="158"/>
      <c r="AL935" s="158"/>
      <c r="AM935" s="158"/>
      <c r="AN935" s="158"/>
      <c r="AO935" s="158"/>
      <c r="AP935" s="158"/>
      <c r="AQ935" s="158"/>
      <c r="AR935" s="158"/>
      <c r="AS935" s="158"/>
      <c r="AT935" s="158"/>
      <c r="AU935" s="158"/>
      <c r="AV935" s="158"/>
      <c r="AW935" s="158"/>
      <c r="AX935" s="158"/>
      <c r="AY935" s="158"/>
      <c r="AZ935" s="158"/>
      <c r="BA935" s="158"/>
      <c r="BB935" s="158"/>
      <c r="BC935" s="158"/>
      <c r="BD935" s="158"/>
      <c r="BE935" s="158"/>
      <c r="BF935" s="158"/>
      <c r="BG935" s="158"/>
      <c r="BH935" s="158"/>
      <c r="BI935" s="158"/>
      <c r="BJ935" s="158"/>
      <c r="BK935" s="158"/>
      <c r="BL935" s="158"/>
      <c r="BM935" s="158"/>
      <c r="BN935" s="158"/>
      <c r="BO935" s="158"/>
      <c r="BP935" s="158"/>
      <c r="BQ935" s="158"/>
      <c r="BR935" s="158"/>
      <c r="BS935" s="158"/>
      <c r="BT935" s="158"/>
      <c r="BU935" s="158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</row>
    <row r="936" ht="12.75" customHeight="1">
      <c r="A936" s="1"/>
      <c r="B936" s="1"/>
      <c r="C936" s="158"/>
      <c r="D936" s="158"/>
      <c r="E936" s="158"/>
      <c r="F936" s="158"/>
      <c r="G936" s="158"/>
      <c r="H936" s="158"/>
      <c r="I936" s="158"/>
      <c r="J936" s="158"/>
      <c r="K936" s="158"/>
      <c r="L936" s="158"/>
      <c r="M936" s="158"/>
      <c r="N936" s="158"/>
      <c r="O936" s="158"/>
      <c r="P936" s="158"/>
      <c r="Q936" s="158"/>
      <c r="R936" s="158"/>
      <c r="S936" s="158"/>
      <c r="T936" s="158"/>
      <c r="U936" s="158"/>
      <c r="V936" s="158"/>
      <c r="W936" s="158"/>
      <c r="X936" s="158"/>
      <c r="Y936" s="158"/>
      <c r="Z936" s="158"/>
      <c r="AA936" s="158"/>
      <c r="AB936" s="158"/>
      <c r="AC936" s="158"/>
      <c r="AD936" s="158"/>
      <c r="AE936" s="158"/>
      <c r="AF936" s="158"/>
      <c r="AG936" s="158"/>
      <c r="AH936" s="158"/>
      <c r="AI936" s="158"/>
      <c r="AJ936" s="158"/>
      <c r="AK936" s="158"/>
      <c r="AL936" s="158"/>
      <c r="AM936" s="158"/>
      <c r="AN936" s="158"/>
      <c r="AO936" s="158"/>
      <c r="AP936" s="158"/>
      <c r="AQ936" s="158"/>
      <c r="AR936" s="158"/>
      <c r="AS936" s="158"/>
      <c r="AT936" s="158"/>
      <c r="AU936" s="158"/>
      <c r="AV936" s="158"/>
      <c r="AW936" s="158"/>
      <c r="AX936" s="158"/>
      <c r="AY936" s="158"/>
      <c r="AZ936" s="158"/>
      <c r="BA936" s="158"/>
      <c r="BB936" s="158"/>
      <c r="BC936" s="158"/>
      <c r="BD936" s="158"/>
      <c r="BE936" s="158"/>
      <c r="BF936" s="158"/>
      <c r="BG936" s="158"/>
      <c r="BH936" s="158"/>
      <c r="BI936" s="158"/>
      <c r="BJ936" s="158"/>
      <c r="BK936" s="158"/>
      <c r="BL936" s="158"/>
      <c r="BM936" s="158"/>
      <c r="BN936" s="158"/>
      <c r="BO936" s="158"/>
      <c r="BP936" s="158"/>
      <c r="BQ936" s="158"/>
      <c r="BR936" s="158"/>
      <c r="BS936" s="158"/>
      <c r="BT936" s="158"/>
      <c r="BU936" s="158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</row>
    <row r="937" ht="12.75" customHeight="1">
      <c r="A937" s="1"/>
      <c r="B937" s="1"/>
      <c r="C937" s="158"/>
      <c r="D937" s="158"/>
      <c r="E937" s="158"/>
      <c r="F937" s="158"/>
      <c r="G937" s="158"/>
      <c r="H937" s="158"/>
      <c r="I937" s="158"/>
      <c r="J937" s="158"/>
      <c r="K937" s="158"/>
      <c r="L937" s="158"/>
      <c r="M937" s="158"/>
      <c r="N937" s="158"/>
      <c r="O937" s="158"/>
      <c r="P937" s="158"/>
      <c r="Q937" s="158"/>
      <c r="R937" s="158"/>
      <c r="S937" s="158"/>
      <c r="T937" s="158"/>
      <c r="U937" s="158"/>
      <c r="V937" s="158"/>
      <c r="W937" s="158"/>
      <c r="X937" s="158"/>
      <c r="Y937" s="158"/>
      <c r="Z937" s="158"/>
      <c r="AA937" s="158"/>
      <c r="AB937" s="158"/>
      <c r="AC937" s="158"/>
      <c r="AD937" s="158"/>
      <c r="AE937" s="158"/>
      <c r="AF937" s="158"/>
      <c r="AG937" s="158"/>
      <c r="AH937" s="158"/>
      <c r="AI937" s="158"/>
      <c r="AJ937" s="158"/>
      <c r="AK937" s="158"/>
      <c r="AL937" s="158"/>
      <c r="AM937" s="158"/>
      <c r="AN937" s="158"/>
      <c r="AO937" s="158"/>
      <c r="AP937" s="158"/>
      <c r="AQ937" s="158"/>
      <c r="AR937" s="158"/>
      <c r="AS937" s="158"/>
      <c r="AT937" s="158"/>
      <c r="AU937" s="158"/>
      <c r="AV937" s="158"/>
      <c r="AW937" s="158"/>
      <c r="AX937" s="158"/>
      <c r="AY937" s="158"/>
      <c r="AZ937" s="158"/>
      <c r="BA937" s="158"/>
      <c r="BB937" s="158"/>
      <c r="BC937" s="158"/>
      <c r="BD937" s="158"/>
      <c r="BE937" s="158"/>
      <c r="BF937" s="158"/>
      <c r="BG937" s="158"/>
      <c r="BH937" s="158"/>
      <c r="BI937" s="158"/>
      <c r="BJ937" s="158"/>
      <c r="BK937" s="158"/>
      <c r="BL937" s="158"/>
      <c r="BM937" s="158"/>
      <c r="BN937" s="158"/>
      <c r="BO937" s="158"/>
      <c r="BP937" s="158"/>
      <c r="BQ937" s="158"/>
      <c r="BR937" s="158"/>
      <c r="BS937" s="158"/>
      <c r="BT937" s="158"/>
      <c r="BU937" s="158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</row>
    <row r="938" ht="12.75" customHeight="1">
      <c r="A938" s="1"/>
      <c r="B938" s="1"/>
      <c r="C938" s="158"/>
      <c r="D938" s="158"/>
      <c r="E938" s="158"/>
      <c r="F938" s="158"/>
      <c r="G938" s="158"/>
      <c r="H938" s="158"/>
      <c r="I938" s="158"/>
      <c r="J938" s="158"/>
      <c r="K938" s="158"/>
      <c r="L938" s="158"/>
      <c r="M938" s="158"/>
      <c r="N938" s="158"/>
      <c r="O938" s="158"/>
      <c r="P938" s="158"/>
      <c r="Q938" s="158"/>
      <c r="R938" s="158"/>
      <c r="S938" s="158"/>
      <c r="T938" s="158"/>
      <c r="U938" s="158"/>
      <c r="V938" s="158"/>
      <c r="W938" s="158"/>
      <c r="X938" s="158"/>
      <c r="Y938" s="158"/>
      <c r="Z938" s="158"/>
      <c r="AA938" s="158"/>
      <c r="AB938" s="158"/>
      <c r="AC938" s="158"/>
      <c r="AD938" s="158"/>
      <c r="AE938" s="158"/>
      <c r="AF938" s="158"/>
      <c r="AG938" s="158"/>
      <c r="AH938" s="158"/>
      <c r="AI938" s="158"/>
      <c r="AJ938" s="158"/>
      <c r="AK938" s="158"/>
      <c r="AL938" s="158"/>
      <c r="AM938" s="158"/>
      <c r="AN938" s="158"/>
      <c r="AO938" s="158"/>
      <c r="AP938" s="158"/>
      <c r="AQ938" s="158"/>
      <c r="AR938" s="158"/>
      <c r="AS938" s="158"/>
      <c r="AT938" s="158"/>
      <c r="AU938" s="158"/>
      <c r="AV938" s="158"/>
      <c r="AW938" s="158"/>
      <c r="AX938" s="158"/>
      <c r="AY938" s="158"/>
      <c r="AZ938" s="158"/>
      <c r="BA938" s="158"/>
      <c r="BB938" s="158"/>
      <c r="BC938" s="158"/>
      <c r="BD938" s="158"/>
      <c r="BE938" s="158"/>
      <c r="BF938" s="158"/>
      <c r="BG938" s="158"/>
      <c r="BH938" s="158"/>
      <c r="BI938" s="158"/>
      <c r="BJ938" s="158"/>
      <c r="BK938" s="158"/>
      <c r="BL938" s="158"/>
      <c r="BM938" s="158"/>
      <c r="BN938" s="158"/>
      <c r="BO938" s="158"/>
      <c r="BP938" s="158"/>
      <c r="BQ938" s="158"/>
      <c r="BR938" s="158"/>
      <c r="BS938" s="158"/>
      <c r="BT938" s="158"/>
      <c r="BU938" s="158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</row>
    <row r="939" ht="12.75" customHeight="1">
      <c r="A939" s="1"/>
      <c r="B939" s="1"/>
      <c r="C939" s="158"/>
      <c r="D939" s="158"/>
      <c r="E939" s="158"/>
      <c r="F939" s="158"/>
      <c r="G939" s="158"/>
      <c r="H939" s="158"/>
      <c r="I939" s="158"/>
      <c r="J939" s="158"/>
      <c r="K939" s="158"/>
      <c r="L939" s="158"/>
      <c r="M939" s="158"/>
      <c r="N939" s="158"/>
      <c r="O939" s="158"/>
      <c r="P939" s="158"/>
      <c r="Q939" s="158"/>
      <c r="R939" s="158"/>
      <c r="S939" s="158"/>
      <c r="T939" s="158"/>
      <c r="U939" s="158"/>
      <c r="V939" s="158"/>
      <c r="W939" s="158"/>
      <c r="X939" s="158"/>
      <c r="Y939" s="158"/>
      <c r="Z939" s="158"/>
      <c r="AA939" s="158"/>
      <c r="AB939" s="158"/>
      <c r="AC939" s="158"/>
      <c r="AD939" s="158"/>
      <c r="AE939" s="158"/>
      <c r="AF939" s="158"/>
      <c r="AG939" s="158"/>
      <c r="AH939" s="158"/>
      <c r="AI939" s="158"/>
      <c r="AJ939" s="158"/>
      <c r="AK939" s="158"/>
      <c r="AL939" s="158"/>
      <c r="AM939" s="158"/>
      <c r="AN939" s="158"/>
      <c r="AO939" s="158"/>
      <c r="AP939" s="158"/>
      <c r="AQ939" s="158"/>
      <c r="AR939" s="158"/>
      <c r="AS939" s="158"/>
      <c r="AT939" s="158"/>
      <c r="AU939" s="158"/>
      <c r="AV939" s="158"/>
      <c r="AW939" s="158"/>
      <c r="AX939" s="158"/>
      <c r="AY939" s="158"/>
      <c r="AZ939" s="158"/>
      <c r="BA939" s="158"/>
      <c r="BB939" s="158"/>
      <c r="BC939" s="158"/>
      <c r="BD939" s="158"/>
      <c r="BE939" s="158"/>
      <c r="BF939" s="158"/>
      <c r="BG939" s="158"/>
      <c r="BH939" s="158"/>
      <c r="BI939" s="158"/>
      <c r="BJ939" s="158"/>
      <c r="BK939" s="158"/>
      <c r="BL939" s="158"/>
      <c r="BM939" s="158"/>
      <c r="BN939" s="158"/>
      <c r="BO939" s="158"/>
      <c r="BP939" s="158"/>
      <c r="BQ939" s="158"/>
      <c r="BR939" s="158"/>
      <c r="BS939" s="158"/>
      <c r="BT939" s="158"/>
      <c r="BU939" s="158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</row>
    <row r="940" ht="12.75" customHeight="1">
      <c r="A940" s="1"/>
      <c r="B940" s="1"/>
      <c r="C940" s="158"/>
      <c r="D940" s="158"/>
      <c r="E940" s="158"/>
      <c r="F940" s="158"/>
      <c r="G940" s="158"/>
      <c r="H940" s="158"/>
      <c r="I940" s="158"/>
      <c r="J940" s="158"/>
      <c r="K940" s="158"/>
      <c r="L940" s="158"/>
      <c r="M940" s="158"/>
      <c r="N940" s="158"/>
      <c r="O940" s="158"/>
      <c r="P940" s="158"/>
      <c r="Q940" s="158"/>
      <c r="R940" s="158"/>
      <c r="S940" s="158"/>
      <c r="T940" s="158"/>
      <c r="U940" s="158"/>
      <c r="V940" s="158"/>
      <c r="W940" s="158"/>
      <c r="X940" s="158"/>
      <c r="Y940" s="158"/>
      <c r="Z940" s="158"/>
      <c r="AA940" s="158"/>
      <c r="AB940" s="158"/>
      <c r="AC940" s="158"/>
      <c r="AD940" s="158"/>
      <c r="AE940" s="158"/>
      <c r="AF940" s="158"/>
      <c r="AG940" s="158"/>
      <c r="AH940" s="158"/>
      <c r="AI940" s="158"/>
      <c r="AJ940" s="158"/>
      <c r="AK940" s="158"/>
      <c r="AL940" s="158"/>
      <c r="AM940" s="158"/>
      <c r="AN940" s="158"/>
      <c r="AO940" s="158"/>
      <c r="AP940" s="158"/>
      <c r="AQ940" s="158"/>
      <c r="AR940" s="158"/>
      <c r="AS940" s="158"/>
      <c r="AT940" s="158"/>
      <c r="AU940" s="158"/>
      <c r="AV940" s="158"/>
      <c r="AW940" s="158"/>
      <c r="AX940" s="158"/>
      <c r="AY940" s="158"/>
      <c r="AZ940" s="158"/>
      <c r="BA940" s="158"/>
      <c r="BB940" s="158"/>
      <c r="BC940" s="158"/>
      <c r="BD940" s="158"/>
      <c r="BE940" s="158"/>
      <c r="BF940" s="158"/>
      <c r="BG940" s="158"/>
      <c r="BH940" s="158"/>
      <c r="BI940" s="158"/>
      <c r="BJ940" s="158"/>
      <c r="BK940" s="158"/>
      <c r="BL940" s="158"/>
      <c r="BM940" s="158"/>
      <c r="BN940" s="158"/>
      <c r="BO940" s="158"/>
      <c r="BP940" s="158"/>
      <c r="BQ940" s="158"/>
      <c r="BR940" s="158"/>
      <c r="BS940" s="158"/>
      <c r="BT940" s="158"/>
      <c r="BU940" s="158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</row>
    <row r="941" ht="12.75" customHeight="1">
      <c r="A941" s="1"/>
      <c r="B941" s="1"/>
      <c r="C941" s="158"/>
      <c r="D941" s="158"/>
      <c r="E941" s="158"/>
      <c r="F941" s="158"/>
      <c r="G941" s="158"/>
      <c r="H941" s="158"/>
      <c r="I941" s="158"/>
      <c r="J941" s="158"/>
      <c r="K941" s="158"/>
      <c r="L941" s="158"/>
      <c r="M941" s="158"/>
      <c r="N941" s="158"/>
      <c r="O941" s="158"/>
      <c r="P941" s="158"/>
      <c r="Q941" s="158"/>
      <c r="R941" s="158"/>
      <c r="S941" s="158"/>
      <c r="T941" s="158"/>
      <c r="U941" s="158"/>
      <c r="V941" s="158"/>
      <c r="W941" s="158"/>
      <c r="X941" s="158"/>
      <c r="Y941" s="158"/>
      <c r="Z941" s="158"/>
      <c r="AA941" s="158"/>
      <c r="AB941" s="158"/>
      <c r="AC941" s="158"/>
      <c r="AD941" s="158"/>
      <c r="AE941" s="158"/>
      <c r="AF941" s="158"/>
      <c r="AG941" s="158"/>
      <c r="AH941" s="158"/>
      <c r="AI941" s="158"/>
      <c r="AJ941" s="158"/>
      <c r="AK941" s="158"/>
      <c r="AL941" s="158"/>
      <c r="AM941" s="158"/>
      <c r="AN941" s="158"/>
      <c r="AO941" s="158"/>
      <c r="AP941" s="158"/>
      <c r="AQ941" s="158"/>
      <c r="AR941" s="158"/>
      <c r="AS941" s="158"/>
      <c r="AT941" s="158"/>
      <c r="AU941" s="158"/>
      <c r="AV941" s="158"/>
      <c r="AW941" s="158"/>
      <c r="AX941" s="158"/>
      <c r="AY941" s="158"/>
      <c r="AZ941" s="158"/>
      <c r="BA941" s="158"/>
      <c r="BB941" s="158"/>
      <c r="BC941" s="158"/>
      <c r="BD941" s="158"/>
      <c r="BE941" s="158"/>
      <c r="BF941" s="158"/>
      <c r="BG941" s="158"/>
      <c r="BH941" s="158"/>
      <c r="BI941" s="158"/>
      <c r="BJ941" s="158"/>
      <c r="BK941" s="158"/>
      <c r="BL941" s="158"/>
      <c r="BM941" s="158"/>
      <c r="BN941" s="158"/>
      <c r="BO941" s="158"/>
      <c r="BP941" s="158"/>
      <c r="BQ941" s="158"/>
      <c r="BR941" s="158"/>
      <c r="BS941" s="158"/>
      <c r="BT941" s="158"/>
      <c r="BU941" s="158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</row>
    <row r="942" ht="12.75" customHeight="1">
      <c r="A942" s="1"/>
      <c r="B942" s="1"/>
      <c r="C942" s="158"/>
      <c r="D942" s="158"/>
      <c r="E942" s="158"/>
      <c r="F942" s="158"/>
      <c r="G942" s="158"/>
      <c r="H942" s="158"/>
      <c r="I942" s="158"/>
      <c r="J942" s="158"/>
      <c r="K942" s="158"/>
      <c r="L942" s="158"/>
      <c r="M942" s="158"/>
      <c r="N942" s="158"/>
      <c r="O942" s="158"/>
      <c r="P942" s="158"/>
      <c r="Q942" s="158"/>
      <c r="R942" s="158"/>
      <c r="S942" s="158"/>
      <c r="T942" s="158"/>
      <c r="U942" s="158"/>
      <c r="V942" s="158"/>
      <c r="W942" s="158"/>
      <c r="X942" s="158"/>
      <c r="Y942" s="158"/>
      <c r="Z942" s="158"/>
      <c r="AA942" s="158"/>
      <c r="AB942" s="158"/>
      <c r="AC942" s="158"/>
      <c r="AD942" s="158"/>
      <c r="AE942" s="158"/>
      <c r="AF942" s="158"/>
      <c r="AG942" s="158"/>
      <c r="AH942" s="158"/>
      <c r="AI942" s="158"/>
      <c r="AJ942" s="158"/>
      <c r="AK942" s="158"/>
      <c r="AL942" s="158"/>
      <c r="AM942" s="158"/>
      <c r="AN942" s="158"/>
      <c r="AO942" s="158"/>
      <c r="AP942" s="158"/>
      <c r="AQ942" s="158"/>
      <c r="AR942" s="158"/>
      <c r="AS942" s="158"/>
      <c r="AT942" s="158"/>
      <c r="AU942" s="158"/>
      <c r="AV942" s="158"/>
      <c r="AW942" s="158"/>
      <c r="AX942" s="158"/>
      <c r="AY942" s="158"/>
      <c r="AZ942" s="158"/>
      <c r="BA942" s="158"/>
      <c r="BB942" s="158"/>
      <c r="BC942" s="158"/>
      <c r="BD942" s="158"/>
      <c r="BE942" s="158"/>
      <c r="BF942" s="158"/>
      <c r="BG942" s="158"/>
      <c r="BH942" s="158"/>
      <c r="BI942" s="158"/>
      <c r="BJ942" s="158"/>
      <c r="BK942" s="158"/>
      <c r="BL942" s="158"/>
      <c r="BM942" s="158"/>
      <c r="BN942" s="158"/>
      <c r="BO942" s="158"/>
      <c r="BP942" s="158"/>
      <c r="BQ942" s="158"/>
      <c r="BR942" s="158"/>
      <c r="BS942" s="158"/>
      <c r="BT942" s="158"/>
      <c r="BU942" s="158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</row>
    <row r="943" ht="12.75" customHeight="1">
      <c r="A943" s="1"/>
      <c r="B943" s="1"/>
      <c r="C943" s="158"/>
      <c r="D943" s="158"/>
      <c r="E943" s="158"/>
      <c r="F943" s="158"/>
      <c r="G943" s="158"/>
      <c r="H943" s="158"/>
      <c r="I943" s="158"/>
      <c r="J943" s="158"/>
      <c r="K943" s="158"/>
      <c r="L943" s="158"/>
      <c r="M943" s="158"/>
      <c r="N943" s="158"/>
      <c r="O943" s="158"/>
      <c r="P943" s="158"/>
      <c r="Q943" s="158"/>
      <c r="R943" s="158"/>
      <c r="S943" s="158"/>
      <c r="T943" s="158"/>
      <c r="U943" s="158"/>
      <c r="V943" s="158"/>
      <c r="W943" s="158"/>
      <c r="X943" s="158"/>
      <c r="Y943" s="158"/>
      <c r="Z943" s="158"/>
      <c r="AA943" s="158"/>
      <c r="AB943" s="158"/>
      <c r="AC943" s="158"/>
      <c r="AD943" s="158"/>
      <c r="AE943" s="158"/>
      <c r="AF943" s="158"/>
      <c r="AG943" s="158"/>
      <c r="AH943" s="158"/>
      <c r="AI943" s="158"/>
      <c r="AJ943" s="158"/>
      <c r="AK943" s="158"/>
      <c r="AL943" s="158"/>
      <c r="AM943" s="158"/>
      <c r="AN943" s="158"/>
      <c r="AO943" s="158"/>
      <c r="AP943" s="158"/>
      <c r="AQ943" s="158"/>
      <c r="AR943" s="158"/>
      <c r="AS943" s="158"/>
      <c r="AT943" s="158"/>
      <c r="AU943" s="158"/>
      <c r="AV943" s="158"/>
      <c r="AW943" s="158"/>
      <c r="AX943" s="158"/>
      <c r="AY943" s="158"/>
      <c r="AZ943" s="158"/>
      <c r="BA943" s="158"/>
      <c r="BB943" s="158"/>
      <c r="BC943" s="158"/>
      <c r="BD943" s="158"/>
      <c r="BE943" s="158"/>
      <c r="BF943" s="158"/>
      <c r="BG943" s="158"/>
      <c r="BH943" s="158"/>
      <c r="BI943" s="158"/>
      <c r="BJ943" s="158"/>
      <c r="BK943" s="158"/>
      <c r="BL943" s="158"/>
      <c r="BM943" s="158"/>
      <c r="BN943" s="158"/>
      <c r="BO943" s="158"/>
      <c r="BP943" s="158"/>
      <c r="BQ943" s="158"/>
      <c r="BR943" s="158"/>
      <c r="BS943" s="158"/>
      <c r="BT943" s="158"/>
      <c r="BU943" s="158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</row>
    <row r="944" ht="12.75" customHeight="1">
      <c r="A944" s="1"/>
      <c r="B944" s="1"/>
      <c r="C944" s="158"/>
      <c r="D944" s="158"/>
      <c r="E944" s="158"/>
      <c r="F944" s="158"/>
      <c r="G944" s="158"/>
      <c r="H944" s="158"/>
      <c r="I944" s="158"/>
      <c r="J944" s="158"/>
      <c r="K944" s="158"/>
      <c r="L944" s="158"/>
      <c r="M944" s="158"/>
      <c r="N944" s="158"/>
      <c r="O944" s="158"/>
      <c r="P944" s="158"/>
      <c r="Q944" s="158"/>
      <c r="R944" s="158"/>
      <c r="S944" s="158"/>
      <c r="T944" s="158"/>
      <c r="U944" s="158"/>
      <c r="V944" s="158"/>
      <c r="W944" s="158"/>
      <c r="X944" s="158"/>
      <c r="Y944" s="158"/>
      <c r="Z944" s="158"/>
      <c r="AA944" s="158"/>
      <c r="AB944" s="158"/>
      <c r="AC944" s="158"/>
      <c r="AD944" s="158"/>
      <c r="AE944" s="158"/>
      <c r="AF944" s="158"/>
      <c r="AG944" s="158"/>
      <c r="AH944" s="158"/>
      <c r="AI944" s="158"/>
      <c r="AJ944" s="158"/>
      <c r="AK944" s="158"/>
      <c r="AL944" s="158"/>
      <c r="AM944" s="158"/>
      <c r="AN944" s="158"/>
      <c r="AO944" s="158"/>
      <c r="AP944" s="158"/>
      <c r="AQ944" s="158"/>
      <c r="AR944" s="158"/>
      <c r="AS944" s="158"/>
      <c r="AT944" s="158"/>
      <c r="AU944" s="158"/>
      <c r="AV944" s="158"/>
      <c r="AW944" s="158"/>
      <c r="AX944" s="158"/>
      <c r="AY944" s="158"/>
      <c r="AZ944" s="158"/>
      <c r="BA944" s="158"/>
      <c r="BB944" s="158"/>
      <c r="BC944" s="158"/>
      <c r="BD944" s="158"/>
      <c r="BE944" s="158"/>
      <c r="BF944" s="158"/>
      <c r="BG944" s="158"/>
      <c r="BH944" s="158"/>
      <c r="BI944" s="158"/>
      <c r="BJ944" s="158"/>
      <c r="BK944" s="158"/>
      <c r="BL944" s="158"/>
      <c r="BM944" s="158"/>
      <c r="BN944" s="158"/>
      <c r="BO944" s="158"/>
      <c r="BP944" s="158"/>
      <c r="BQ944" s="158"/>
      <c r="BR944" s="158"/>
      <c r="BS944" s="158"/>
      <c r="BT944" s="158"/>
      <c r="BU944" s="158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</row>
    <row r="945" ht="12.75" customHeight="1">
      <c r="A945" s="1"/>
      <c r="B945" s="1"/>
      <c r="C945" s="158"/>
      <c r="D945" s="158"/>
      <c r="E945" s="158"/>
      <c r="F945" s="158"/>
      <c r="G945" s="158"/>
      <c r="H945" s="158"/>
      <c r="I945" s="158"/>
      <c r="J945" s="158"/>
      <c r="K945" s="158"/>
      <c r="L945" s="158"/>
      <c r="M945" s="158"/>
      <c r="N945" s="158"/>
      <c r="O945" s="158"/>
      <c r="P945" s="158"/>
      <c r="Q945" s="158"/>
      <c r="R945" s="158"/>
      <c r="S945" s="158"/>
      <c r="T945" s="158"/>
      <c r="U945" s="158"/>
      <c r="V945" s="158"/>
      <c r="W945" s="158"/>
      <c r="X945" s="158"/>
      <c r="Y945" s="158"/>
      <c r="Z945" s="158"/>
      <c r="AA945" s="158"/>
      <c r="AB945" s="158"/>
      <c r="AC945" s="158"/>
      <c r="AD945" s="158"/>
      <c r="AE945" s="158"/>
      <c r="AF945" s="158"/>
      <c r="AG945" s="158"/>
      <c r="AH945" s="158"/>
      <c r="AI945" s="158"/>
      <c r="AJ945" s="158"/>
      <c r="AK945" s="158"/>
      <c r="AL945" s="158"/>
      <c r="AM945" s="158"/>
      <c r="AN945" s="158"/>
      <c r="AO945" s="158"/>
      <c r="AP945" s="158"/>
      <c r="AQ945" s="158"/>
      <c r="AR945" s="158"/>
      <c r="AS945" s="158"/>
      <c r="AT945" s="158"/>
      <c r="AU945" s="158"/>
      <c r="AV945" s="158"/>
      <c r="AW945" s="158"/>
      <c r="AX945" s="158"/>
      <c r="AY945" s="158"/>
      <c r="AZ945" s="158"/>
      <c r="BA945" s="158"/>
      <c r="BB945" s="158"/>
      <c r="BC945" s="158"/>
      <c r="BD945" s="158"/>
      <c r="BE945" s="158"/>
      <c r="BF945" s="158"/>
      <c r="BG945" s="158"/>
      <c r="BH945" s="158"/>
      <c r="BI945" s="158"/>
      <c r="BJ945" s="158"/>
      <c r="BK945" s="158"/>
      <c r="BL945" s="158"/>
      <c r="BM945" s="158"/>
      <c r="BN945" s="158"/>
      <c r="BO945" s="158"/>
      <c r="BP945" s="158"/>
      <c r="BQ945" s="158"/>
      <c r="BR945" s="158"/>
      <c r="BS945" s="158"/>
      <c r="BT945" s="158"/>
      <c r="BU945" s="158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</row>
    <row r="946" ht="12.75" customHeight="1">
      <c r="A946" s="1"/>
      <c r="B946" s="1"/>
      <c r="C946" s="158"/>
      <c r="D946" s="158"/>
      <c r="E946" s="158"/>
      <c r="F946" s="158"/>
      <c r="G946" s="158"/>
      <c r="H946" s="158"/>
      <c r="I946" s="158"/>
      <c r="J946" s="158"/>
      <c r="K946" s="158"/>
      <c r="L946" s="158"/>
      <c r="M946" s="158"/>
      <c r="N946" s="158"/>
      <c r="O946" s="158"/>
      <c r="P946" s="158"/>
      <c r="Q946" s="158"/>
      <c r="R946" s="158"/>
      <c r="S946" s="158"/>
      <c r="T946" s="158"/>
      <c r="U946" s="158"/>
      <c r="V946" s="158"/>
      <c r="W946" s="158"/>
      <c r="X946" s="158"/>
      <c r="Y946" s="158"/>
      <c r="Z946" s="158"/>
      <c r="AA946" s="158"/>
      <c r="AB946" s="158"/>
      <c r="AC946" s="158"/>
      <c r="AD946" s="158"/>
      <c r="AE946" s="158"/>
      <c r="AF946" s="158"/>
      <c r="AG946" s="158"/>
      <c r="AH946" s="158"/>
      <c r="AI946" s="158"/>
      <c r="AJ946" s="158"/>
      <c r="AK946" s="158"/>
      <c r="AL946" s="158"/>
      <c r="AM946" s="158"/>
      <c r="AN946" s="158"/>
      <c r="AO946" s="158"/>
      <c r="AP946" s="158"/>
      <c r="AQ946" s="158"/>
      <c r="AR946" s="158"/>
      <c r="AS946" s="158"/>
      <c r="AT946" s="158"/>
      <c r="AU946" s="158"/>
      <c r="AV946" s="158"/>
      <c r="AW946" s="158"/>
      <c r="AX946" s="158"/>
      <c r="AY946" s="158"/>
      <c r="AZ946" s="158"/>
      <c r="BA946" s="158"/>
      <c r="BB946" s="158"/>
      <c r="BC946" s="158"/>
      <c r="BD946" s="158"/>
      <c r="BE946" s="158"/>
      <c r="BF946" s="158"/>
      <c r="BG946" s="158"/>
      <c r="BH946" s="158"/>
      <c r="BI946" s="158"/>
      <c r="BJ946" s="158"/>
      <c r="BK946" s="158"/>
      <c r="BL946" s="158"/>
      <c r="BM946" s="158"/>
      <c r="BN946" s="158"/>
      <c r="BO946" s="158"/>
      <c r="BP946" s="158"/>
      <c r="BQ946" s="158"/>
      <c r="BR946" s="158"/>
      <c r="BS946" s="158"/>
      <c r="BT946" s="158"/>
      <c r="BU946" s="158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</row>
    <row r="947" ht="12.75" customHeight="1">
      <c r="A947" s="1"/>
      <c r="B947" s="1"/>
      <c r="C947" s="158"/>
      <c r="D947" s="158"/>
      <c r="E947" s="158"/>
      <c r="F947" s="158"/>
      <c r="G947" s="158"/>
      <c r="H947" s="158"/>
      <c r="I947" s="158"/>
      <c r="J947" s="158"/>
      <c r="K947" s="158"/>
      <c r="L947" s="158"/>
      <c r="M947" s="158"/>
      <c r="N947" s="158"/>
      <c r="O947" s="158"/>
      <c r="P947" s="158"/>
      <c r="Q947" s="158"/>
      <c r="R947" s="158"/>
      <c r="S947" s="158"/>
      <c r="T947" s="158"/>
      <c r="U947" s="158"/>
      <c r="V947" s="158"/>
      <c r="W947" s="158"/>
      <c r="X947" s="158"/>
      <c r="Y947" s="158"/>
      <c r="Z947" s="158"/>
      <c r="AA947" s="158"/>
      <c r="AB947" s="158"/>
      <c r="AC947" s="158"/>
      <c r="AD947" s="158"/>
      <c r="AE947" s="158"/>
      <c r="AF947" s="158"/>
      <c r="AG947" s="158"/>
      <c r="AH947" s="158"/>
      <c r="AI947" s="158"/>
      <c r="AJ947" s="158"/>
      <c r="AK947" s="158"/>
      <c r="AL947" s="158"/>
      <c r="AM947" s="158"/>
      <c r="AN947" s="158"/>
      <c r="AO947" s="158"/>
      <c r="AP947" s="158"/>
      <c r="AQ947" s="158"/>
      <c r="AR947" s="158"/>
      <c r="AS947" s="158"/>
      <c r="AT947" s="158"/>
      <c r="AU947" s="158"/>
      <c r="AV947" s="158"/>
      <c r="AW947" s="158"/>
      <c r="AX947" s="158"/>
      <c r="AY947" s="158"/>
      <c r="AZ947" s="158"/>
      <c r="BA947" s="158"/>
      <c r="BB947" s="158"/>
      <c r="BC947" s="158"/>
      <c r="BD947" s="158"/>
      <c r="BE947" s="158"/>
      <c r="BF947" s="158"/>
      <c r="BG947" s="158"/>
      <c r="BH947" s="158"/>
      <c r="BI947" s="158"/>
      <c r="BJ947" s="158"/>
      <c r="BK947" s="158"/>
      <c r="BL947" s="158"/>
      <c r="BM947" s="158"/>
      <c r="BN947" s="158"/>
      <c r="BO947" s="158"/>
      <c r="BP947" s="158"/>
      <c r="BQ947" s="158"/>
      <c r="BR947" s="158"/>
      <c r="BS947" s="158"/>
      <c r="BT947" s="158"/>
      <c r="BU947" s="158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</row>
    <row r="948" ht="12.75" customHeight="1">
      <c r="A948" s="1"/>
      <c r="B948" s="1"/>
      <c r="C948" s="158"/>
      <c r="D948" s="158"/>
      <c r="E948" s="158"/>
      <c r="F948" s="158"/>
      <c r="G948" s="158"/>
      <c r="H948" s="158"/>
      <c r="I948" s="158"/>
      <c r="J948" s="158"/>
      <c r="K948" s="158"/>
      <c r="L948" s="158"/>
      <c r="M948" s="158"/>
      <c r="N948" s="158"/>
      <c r="O948" s="158"/>
      <c r="P948" s="158"/>
      <c r="Q948" s="158"/>
      <c r="R948" s="158"/>
      <c r="S948" s="158"/>
      <c r="T948" s="158"/>
      <c r="U948" s="158"/>
      <c r="V948" s="158"/>
      <c r="W948" s="158"/>
      <c r="X948" s="158"/>
      <c r="Y948" s="158"/>
      <c r="Z948" s="158"/>
      <c r="AA948" s="158"/>
      <c r="AB948" s="158"/>
      <c r="AC948" s="158"/>
      <c r="AD948" s="158"/>
      <c r="AE948" s="158"/>
      <c r="AF948" s="158"/>
      <c r="AG948" s="158"/>
      <c r="AH948" s="158"/>
      <c r="AI948" s="158"/>
      <c r="AJ948" s="158"/>
      <c r="AK948" s="158"/>
      <c r="AL948" s="158"/>
      <c r="AM948" s="158"/>
      <c r="AN948" s="158"/>
      <c r="AO948" s="158"/>
      <c r="AP948" s="158"/>
      <c r="AQ948" s="158"/>
      <c r="AR948" s="158"/>
      <c r="AS948" s="158"/>
      <c r="AT948" s="158"/>
      <c r="AU948" s="158"/>
      <c r="AV948" s="158"/>
      <c r="AW948" s="158"/>
      <c r="AX948" s="158"/>
      <c r="AY948" s="158"/>
      <c r="AZ948" s="158"/>
      <c r="BA948" s="158"/>
      <c r="BB948" s="158"/>
      <c r="BC948" s="158"/>
      <c r="BD948" s="158"/>
      <c r="BE948" s="158"/>
      <c r="BF948" s="158"/>
      <c r="BG948" s="158"/>
      <c r="BH948" s="158"/>
      <c r="BI948" s="158"/>
      <c r="BJ948" s="158"/>
      <c r="BK948" s="158"/>
      <c r="BL948" s="158"/>
      <c r="BM948" s="158"/>
      <c r="BN948" s="158"/>
      <c r="BO948" s="158"/>
      <c r="BP948" s="158"/>
      <c r="BQ948" s="158"/>
      <c r="BR948" s="158"/>
      <c r="BS948" s="158"/>
      <c r="BT948" s="158"/>
      <c r="BU948" s="158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</row>
    <row r="949" ht="12.75" customHeight="1">
      <c r="A949" s="1"/>
      <c r="B949" s="1"/>
      <c r="C949" s="158"/>
      <c r="D949" s="158"/>
      <c r="E949" s="158"/>
      <c r="F949" s="158"/>
      <c r="G949" s="158"/>
      <c r="H949" s="158"/>
      <c r="I949" s="158"/>
      <c r="J949" s="158"/>
      <c r="K949" s="158"/>
      <c r="L949" s="158"/>
      <c r="M949" s="158"/>
      <c r="N949" s="158"/>
      <c r="O949" s="158"/>
      <c r="P949" s="158"/>
      <c r="Q949" s="158"/>
      <c r="R949" s="158"/>
      <c r="S949" s="158"/>
      <c r="T949" s="158"/>
      <c r="U949" s="158"/>
      <c r="V949" s="158"/>
      <c r="W949" s="158"/>
      <c r="X949" s="158"/>
      <c r="Y949" s="158"/>
      <c r="Z949" s="158"/>
      <c r="AA949" s="158"/>
      <c r="AB949" s="158"/>
      <c r="AC949" s="158"/>
      <c r="AD949" s="158"/>
      <c r="AE949" s="158"/>
      <c r="AF949" s="158"/>
      <c r="AG949" s="158"/>
      <c r="AH949" s="158"/>
      <c r="AI949" s="158"/>
      <c r="AJ949" s="158"/>
      <c r="AK949" s="158"/>
      <c r="AL949" s="158"/>
      <c r="AM949" s="158"/>
      <c r="AN949" s="158"/>
      <c r="AO949" s="158"/>
      <c r="AP949" s="158"/>
      <c r="AQ949" s="158"/>
      <c r="AR949" s="158"/>
      <c r="AS949" s="158"/>
      <c r="AT949" s="158"/>
      <c r="AU949" s="158"/>
      <c r="AV949" s="158"/>
      <c r="AW949" s="158"/>
      <c r="AX949" s="158"/>
      <c r="AY949" s="158"/>
      <c r="AZ949" s="158"/>
      <c r="BA949" s="158"/>
      <c r="BB949" s="158"/>
      <c r="BC949" s="158"/>
      <c r="BD949" s="158"/>
      <c r="BE949" s="158"/>
      <c r="BF949" s="158"/>
      <c r="BG949" s="158"/>
      <c r="BH949" s="158"/>
      <c r="BI949" s="158"/>
      <c r="BJ949" s="158"/>
      <c r="BK949" s="158"/>
      <c r="BL949" s="158"/>
      <c r="BM949" s="158"/>
      <c r="BN949" s="158"/>
      <c r="BO949" s="158"/>
      <c r="BP949" s="158"/>
      <c r="BQ949" s="158"/>
      <c r="BR949" s="158"/>
      <c r="BS949" s="158"/>
      <c r="BT949" s="158"/>
      <c r="BU949" s="158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</row>
    <row r="950" ht="12.75" customHeight="1">
      <c r="A950" s="1"/>
      <c r="B950" s="1"/>
      <c r="C950" s="158"/>
      <c r="D950" s="158"/>
      <c r="E950" s="158"/>
      <c r="F950" s="158"/>
      <c r="G950" s="158"/>
      <c r="H950" s="158"/>
      <c r="I950" s="158"/>
      <c r="J950" s="158"/>
      <c r="K950" s="158"/>
      <c r="L950" s="158"/>
      <c r="M950" s="158"/>
      <c r="N950" s="158"/>
      <c r="O950" s="158"/>
      <c r="P950" s="158"/>
      <c r="Q950" s="158"/>
      <c r="R950" s="158"/>
      <c r="S950" s="158"/>
      <c r="T950" s="158"/>
      <c r="U950" s="158"/>
      <c r="V950" s="158"/>
      <c r="W950" s="158"/>
      <c r="X950" s="158"/>
      <c r="Y950" s="158"/>
      <c r="Z950" s="158"/>
      <c r="AA950" s="158"/>
      <c r="AB950" s="158"/>
      <c r="AC950" s="158"/>
      <c r="AD950" s="158"/>
      <c r="AE950" s="158"/>
      <c r="AF950" s="158"/>
      <c r="AG950" s="158"/>
      <c r="AH950" s="158"/>
      <c r="AI950" s="158"/>
      <c r="AJ950" s="158"/>
      <c r="AK950" s="158"/>
      <c r="AL950" s="158"/>
      <c r="AM950" s="158"/>
      <c r="AN950" s="158"/>
      <c r="AO950" s="158"/>
      <c r="AP950" s="158"/>
      <c r="AQ950" s="158"/>
      <c r="AR950" s="158"/>
      <c r="AS950" s="158"/>
      <c r="AT950" s="158"/>
      <c r="AU950" s="158"/>
      <c r="AV950" s="158"/>
      <c r="AW950" s="158"/>
      <c r="AX950" s="158"/>
      <c r="AY950" s="158"/>
      <c r="AZ950" s="158"/>
      <c r="BA950" s="158"/>
      <c r="BB950" s="158"/>
      <c r="BC950" s="158"/>
      <c r="BD950" s="158"/>
      <c r="BE950" s="158"/>
      <c r="BF950" s="158"/>
      <c r="BG950" s="158"/>
      <c r="BH950" s="158"/>
      <c r="BI950" s="158"/>
      <c r="BJ950" s="158"/>
      <c r="BK950" s="158"/>
      <c r="BL950" s="158"/>
      <c r="BM950" s="158"/>
      <c r="BN950" s="158"/>
      <c r="BO950" s="158"/>
      <c r="BP950" s="158"/>
      <c r="BQ950" s="158"/>
      <c r="BR950" s="158"/>
      <c r="BS950" s="158"/>
      <c r="BT950" s="158"/>
      <c r="BU950" s="158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</row>
    <row r="951" ht="12.75" customHeight="1">
      <c r="A951" s="1"/>
      <c r="B951" s="1"/>
      <c r="C951" s="158"/>
      <c r="D951" s="158"/>
      <c r="E951" s="158"/>
      <c r="F951" s="158"/>
      <c r="G951" s="158"/>
      <c r="H951" s="158"/>
      <c r="I951" s="158"/>
      <c r="J951" s="158"/>
      <c r="K951" s="158"/>
      <c r="L951" s="158"/>
      <c r="M951" s="158"/>
      <c r="N951" s="158"/>
      <c r="O951" s="158"/>
      <c r="P951" s="158"/>
      <c r="Q951" s="158"/>
      <c r="R951" s="158"/>
      <c r="S951" s="158"/>
      <c r="T951" s="158"/>
      <c r="U951" s="158"/>
      <c r="V951" s="158"/>
      <c r="W951" s="158"/>
      <c r="X951" s="158"/>
      <c r="Y951" s="158"/>
      <c r="Z951" s="158"/>
      <c r="AA951" s="158"/>
      <c r="AB951" s="158"/>
      <c r="AC951" s="158"/>
      <c r="AD951" s="158"/>
      <c r="AE951" s="158"/>
      <c r="AF951" s="158"/>
      <c r="AG951" s="158"/>
      <c r="AH951" s="158"/>
      <c r="AI951" s="158"/>
      <c r="AJ951" s="158"/>
      <c r="AK951" s="158"/>
      <c r="AL951" s="158"/>
      <c r="AM951" s="158"/>
      <c r="AN951" s="158"/>
      <c r="AO951" s="158"/>
      <c r="AP951" s="158"/>
      <c r="AQ951" s="158"/>
      <c r="AR951" s="158"/>
      <c r="AS951" s="158"/>
      <c r="AT951" s="158"/>
      <c r="AU951" s="158"/>
      <c r="AV951" s="158"/>
      <c r="AW951" s="158"/>
      <c r="AX951" s="158"/>
      <c r="AY951" s="158"/>
      <c r="AZ951" s="158"/>
      <c r="BA951" s="158"/>
      <c r="BB951" s="158"/>
      <c r="BC951" s="158"/>
      <c r="BD951" s="158"/>
      <c r="BE951" s="158"/>
      <c r="BF951" s="158"/>
      <c r="BG951" s="158"/>
      <c r="BH951" s="158"/>
      <c r="BI951" s="158"/>
      <c r="BJ951" s="158"/>
      <c r="BK951" s="158"/>
      <c r="BL951" s="158"/>
      <c r="BM951" s="158"/>
      <c r="BN951" s="158"/>
      <c r="BO951" s="158"/>
      <c r="BP951" s="158"/>
      <c r="BQ951" s="158"/>
      <c r="BR951" s="158"/>
      <c r="BS951" s="158"/>
      <c r="BT951" s="158"/>
      <c r="BU951" s="158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</row>
    <row r="952" ht="12.75" customHeight="1">
      <c r="A952" s="1"/>
      <c r="B952" s="1"/>
      <c r="C952" s="158"/>
      <c r="D952" s="158"/>
      <c r="E952" s="158"/>
      <c r="F952" s="158"/>
      <c r="G952" s="158"/>
      <c r="H952" s="158"/>
      <c r="I952" s="158"/>
      <c r="J952" s="158"/>
      <c r="K952" s="158"/>
      <c r="L952" s="158"/>
      <c r="M952" s="158"/>
      <c r="N952" s="158"/>
      <c r="O952" s="158"/>
      <c r="P952" s="158"/>
      <c r="Q952" s="158"/>
      <c r="R952" s="158"/>
      <c r="S952" s="158"/>
      <c r="T952" s="158"/>
      <c r="U952" s="158"/>
      <c r="V952" s="158"/>
      <c r="W952" s="158"/>
      <c r="X952" s="158"/>
      <c r="Y952" s="158"/>
      <c r="Z952" s="158"/>
      <c r="AA952" s="158"/>
      <c r="AB952" s="158"/>
      <c r="AC952" s="158"/>
      <c r="AD952" s="158"/>
      <c r="AE952" s="158"/>
      <c r="AF952" s="158"/>
      <c r="AG952" s="158"/>
      <c r="AH952" s="158"/>
      <c r="AI952" s="158"/>
      <c r="AJ952" s="158"/>
      <c r="AK952" s="158"/>
      <c r="AL952" s="158"/>
      <c r="AM952" s="158"/>
      <c r="AN952" s="158"/>
      <c r="AO952" s="158"/>
      <c r="AP952" s="158"/>
      <c r="AQ952" s="158"/>
      <c r="AR952" s="158"/>
      <c r="AS952" s="158"/>
      <c r="AT952" s="158"/>
      <c r="AU952" s="158"/>
      <c r="AV952" s="158"/>
      <c r="AW952" s="158"/>
      <c r="AX952" s="158"/>
      <c r="AY952" s="158"/>
      <c r="AZ952" s="158"/>
      <c r="BA952" s="158"/>
      <c r="BB952" s="158"/>
      <c r="BC952" s="158"/>
      <c r="BD952" s="158"/>
      <c r="BE952" s="158"/>
      <c r="BF952" s="158"/>
      <c r="BG952" s="158"/>
      <c r="BH952" s="158"/>
      <c r="BI952" s="158"/>
      <c r="BJ952" s="158"/>
      <c r="BK952" s="158"/>
      <c r="BL952" s="158"/>
      <c r="BM952" s="158"/>
      <c r="BN952" s="158"/>
      <c r="BO952" s="158"/>
      <c r="BP952" s="158"/>
      <c r="BQ952" s="158"/>
      <c r="BR952" s="158"/>
      <c r="BS952" s="158"/>
      <c r="BT952" s="158"/>
      <c r="BU952" s="158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</row>
    <row r="953" ht="12.75" customHeight="1">
      <c r="A953" s="1"/>
      <c r="B953" s="1"/>
      <c r="C953" s="158"/>
      <c r="D953" s="158"/>
      <c r="E953" s="158"/>
      <c r="F953" s="158"/>
      <c r="G953" s="158"/>
      <c r="H953" s="158"/>
      <c r="I953" s="158"/>
      <c r="J953" s="158"/>
      <c r="K953" s="158"/>
      <c r="L953" s="158"/>
      <c r="M953" s="158"/>
      <c r="N953" s="158"/>
      <c r="O953" s="158"/>
      <c r="P953" s="158"/>
      <c r="Q953" s="158"/>
      <c r="R953" s="158"/>
      <c r="S953" s="158"/>
      <c r="T953" s="158"/>
      <c r="U953" s="158"/>
      <c r="V953" s="158"/>
      <c r="W953" s="158"/>
      <c r="X953" s="158"/>
      <c r="Y953" s="158"/>
      <c r="Z953" s="158"/>
      <c r="AA953" s="158"/>
      <c r="AB953" s="158"/>
      <c r="AC953" s="158"/>
      <c r="AD953" s="158"/>
      <c r="AE953" s="158"/>
      <c r="AF953" s="158"/>
      <c r="AG953" s="158"/>
      <c r="AH953" s="158"/>
      <c r="AI953" s="158"/>
      <c r="AJ953" s="158"/>
      <c r="AK953" s="158"/>
      <c r="AL953" s="158"/>
      <c r="AM953" s="158"/>
      <c r="AN953" s="158"/>
      <c r="AO953" s="158"/>
      <c r="AP953" s="158"/>
      <c r="AQ953" s="158"/>
      <c r="AR953" s="158"/>
      <c r="AS953" s="158"/>
      <c r="AT953" s="158"/>
      <c r="AU953" s="158"/>
      <c r="AV953" s="158"/>
      <c r="AW953" s="158"/>
      <c r="AX953" s="158"/>
      <c r="AY953" s="158"/>
      <c r="AZ953" s="158"/>
      <c r="BA953" s="158"/>
      <c r="BB953" s="158"/>
      <c r="BC953" s="158"/>
      <c r="BD953" s="158"/>
      <c r="BE953" s="158"/>
      <c r="BF953" s="158"/>
      <c r="BG953" s="158"/>
      <c r="BH953" s="158"/>
      <c r="BI953" s="158"/>
      <c r="BJ953" s="158"/>
      <c r="BK953" s="158"/>
      <c r="BL953" s="158"/>
      <c r="BM953" s="158"/>
      <c r="BN953" s="158"/>
      <c r="BO953" s="158"/>
      <c r="BP953" s="158"/>
      <c r="BQ953" s="158"/>
      <c r="BR953" s="158"/>
      <c r="BS953" s="158"/>
      <c r="BT953" s="158"/>
      <c r="BU953" s="158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</row>
    <row r="954" ht="12.75" customHeight="1">
      <c r="A954" s="1"/>
      <c r="B954" s="1"/>
      <c r="C954" s="158"/>
      <c r="D954" s="158"/>
      <c r="E954" s="158"/>
      <c r="F954" s="158"/>
      <c r="G954" s="158"/>
      <c r="H954" s="158"/>
      <c r="I954" s="158"/>
      <c r="J954" s="158"/>
      <c r="K954" s="158"/>
      <c r="L954" s="158"/>
      <c r="M954" s="158"/>
      <c r="N954" s="158"/>
      <c r="O954" s="158"/>
      <c r="P954" s="158"/>
      <c r="Q954" s="158"/>
      <c r="R954" s="158"/>
      <c r="S954" s="158"/>
      <c r="T954" s="158"/>
      <c r="U954" s="158"/>
      <c r="V954" s="158"/>
      <c r="W954" s="158"/>
      <c r="X954" s="158"/>
      <c r="Y954" s="158"/>
      <c r="Z954" s="158"/>
      <c r="AA954" s="158"/>
      <c r="AB954" s="158"/>
      <c r="AC954" s="158"/>
      <c r="AD954" s="158"/>
      <c r="AE954" s="158"/>
      <c r="AF954" s="158"/>
      <c r="AG954" s="158"/>
      <c r="AH954" s="158"/>
      <c r="AI954" s="158"/>
      <c r="AJ954" s="158"/>
      <c r="AK954" s="158"/>
      <c r="AL954" s="158"/>
      <c r="AM954" s="158"/>
      <c r="AN954" s="158"/>
      <c r="AO954" s="158"/>
      <c r="AP954" s="158"/>
      <c r="AQ954" s="158"/>
      <c r="AR954" s="158"/>
      <c r="AS954" s="158"/>
      <c r="AT954" s="158"/>
      <c r="AU954" s="158"/>
      <c r="AV954" s="158"/>
      <c r="AW954" s="158"/>
      <c r="AX954" s="158"/>
      <c r="AY954" s="158"/>
      <c r="AZ954" s="158"/>
      <c r="BA954" s="158"/>
      <c r="BB954" s="158"/>
      <c r="BC954" s="158"/>
      <c r="BD954" s="158"/>
      <c r="BE954" s="158"/>
      <c r="BF954" s="158"/>
      <c r="BG954" s="158"/>
      <c r="BH954" s="158"/>
      <c r="BI954" s="158"/>
      <c r="BJ954" s="158"/>
      <c r="BK954" s="158"/>
      <c r="BL954" s="158"/>
      <c r="BM954" s="158"/>
      <c r="BN954" s="158"/>
      <c r="BO954" s="158"/>
      <c r="BP954" s="158"/>
      <c r="BQ954" s="158"/>
      <c r="BR954" s="158"/>
      <c r="BS954" s="158"/>
      <c r="BT954" s="158"/>
      <c r="BU954" s="158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</row>
    <row r="955" ht="12.75" customHeight="1">
      <c r="A955" s="1"/>
      <c r="B955" s="1"/>
      <c r="C955" s="158"/>
      <c r="D955" s="158"/>
      <c r="E955" s="158"/>
      <c r="F955" s="158"/>
      <c r="G955" s="158"/>
      <c r="H955" s="158"/>
      <c r="I955" s="158"/>
      <c r="J955" s="158"/>
      <c r="K955" s="158"/>
      <c r="L955" s="158"/>
      <c r="M955" s="158"/>
      <c r="N955" s="158"/>
      <c r="O955" s="158"/>
      <c r="P955" s="158"/>
      <c r="Q955" s="158"/>
      <c r="R955" s="158"/>
      <c r="S955" s="158"/>
      <c r="T955" s="158"/>
      <c r="U955" s="158"/>
      <c r="V955" s="158"/>
      <c r="W955" s="158"/>
      <c r="X955" s="158"/>
      <c r="Y955" s="158"/>
      <c r="Z955" s="158"/>
      <c r="AA955" s="158"/>
      <c r="AB955" s="158"/>
      <c r="AC955" s="158"/>
      <c r="AD955" s="158"/>
      <c r="AE955" s="158"/>
      <c r="AF955" s="158"/>
      <c r="AG955" s="158"/>
      <c r="AH955" s="158"/>
      <c r="AI955" s="158"/>
      <c r="AJ955" s="158"/>
      <c r="AK955" s="158"/>
      <c r="AL955" s="158"/>
      <c r="AM955" s="158"/>
      <c r="AN955" s="158"/>
      <c r="AO955" s="158"/>
      <c r="AP955" s="158"/>
      <c r="AQ955" s="158"/>
      <c r="AR955" s="158"/>
      <c r="AS955" s="158"/>
      <c r="AT955" s="158"/>
      <c r="AU955" s="158"/>
      <c r="AV955" s="158"/>
      <c r="AW955" s="158"/>
      <c r="AX955" s="158"/>
      <c r="AY955" s="158"/>
      <c r="AZ955" s="158"/>
      <c r="BA955" s="158"/>
      <c r="BB955" s="158"/>
      <c r="BC955" s="158"/>
      <c r="BD955" s="158"/>
      <c r="BE955" s="158"/>
      <c r="BF955" s="158"/>
      <c r="BG955" s="158"/>
      <c r="BH955" s="158"/>
      <c r="BI955" s="158"/>
      <c r="BJ955" s="158"/>
      <c r="BK955" s="158"/>
      <c r="BL955" s="158"/>
      <c r="BM955" s="158"/>
      <c r="BN955" s="158"/>
      <c r="BO955" s="158"/>
      <c r="BP955" s="158"/>
      <c r="BQ955" s="158"/>
      <c r="BR955" s="158"/>
      <c r="BS955" s="158"/>
      <c r="BT955" s="158"/>
      <c r="BU955" s="158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</row>
    <row r="956" ht="12.75" customHeight="1">
      <c r="A956" s="1"/>
      <c r="B956" s="1"/>
      <c r="C956" s="158"/>
      <c r="D956" s="158"/>
      <c r="E956" s="158"/>
      <c r="F956" s="158"/>
      <c r="G956" s="158"/>
      <c r="H956" s="158"/>
      <c r="I956" s="158"/>
      <c r="J956" s="158"/>
      <c r="K956" s="158"/>
      <c r="L956" s="158"/>
      <c r="M956" s="158"/>
      <c r="N956" s="158"/>
      <c r="O956" s="158"/>
      <c r="P956" s="158"/>
      <c r="Q956" s="158"/>
      <c r="R956" s="158"/>
      <c r="S956" s="158"/>
      <c r="T956" s="158"/>
      <c r="U956" s="158"/>
      <c r="V956" s="158"/>
      <c r="W956" s="158"/>
      <c r="X956" s="158"/>
      <c r="Y956" s="158"/>
      <c r="Z956" s="158"/>
      <c r="AA956" s="158"/>
      <c r="AB956" s="158"/>
      <c r="AC956" s="158"/>
      <c r="AD956" s="158"/>
      <c r="AE956" s="158"/>
      <c r="AF956" s="158"/>
      <c r="AG956" s="158"/>
      <c r="AH956" s="158"/>
      <c r="AI956" s="158"/>
      <c r="AJ956" s="158"/>
      <c r="AK956" s="158"/>
      <c r="AL956" s="158"/>
      <c r="AM956" s="158"/>
      <c r="AN956" s="158"/>
      <c r="AO956" s="158"/>
      <c r="AP956" s="158"/>
      <c r="AQ956" s="158"/>
      <c r="AR956" s="158"/>
      <c r="AS956" s="158"/>
      <c r="AT956" s="158"/>
      <c r="AU956" s="158"/>
      <c r="AV956" s="158"/>
      <c r="AW956" s="158"/>
      <c r="AX956" s="158"/>
      <c r="AY956" s="158"/>
      <c r="AZ956" s="158"/>
      <c r="BA956" s="158"/>
      <c r="BB956" s="158"/>
      <c r="BC956" s="158"/>
      <c r="BD956" s="158"/>
      <c r="BE956" s="158"/>
      <c r="BF956" s="158"/>
      <c r="BG956" s="158"/>
      <c r="BH956" s="158"/>
      <c r="BI956" s="158"/>
      <c r="BJ956" s="158"/>
      <c r="BK956" s="158"/>
      <c r="BL956" s="158"/>
      <c r="BM956" s="158"/>
      <c r="BN956" s="158"/>
      <c r="BO956" s="158"/>
      <c r="BP956" s="158"/>
      <c r="BQ956" s="158"/>
      <c r="BR956" s="158"/>
      <c r="BS956" s="158"/>
      <c r="BT956" s="158"/>
      <c r="BU956" s="158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</row>
    <row r="957" ht="12.75" customHeight="1">
      <c r="A957" s="1"/>
      <c r="B957" s="1"/>
      <c r="C957" s="158"/>
      <c r="D957" s="158"/>
      <c r="E957" s="158"/>
      <c r="F957" s="158"/>
      <c r="G957" s="158"/>
      <c r="H957" s="158"/>
      <c r="I957" s="158"/>
      <c r="J957" s="158"/>
      <c r="K957" s="158"/>
      <c r="L957" s="158"/>
      <c r="M957" s="158"/>
      <c r="N957" s="158"/>
      <c r="O957" s="158"/>
      <c r="P957" s="158"/>
      <c r="Q957" s="158"/>
      <c r="R957" s="158"/>
      <c r="S957" s="158"/>
      <c r="T957" s="158"/>
      <c r="U957" s="158"/>
      <c r="V957" s="158"/>
      <c r="W957" s="158"/>
      <c r="X957" s="158"/>
      <c r="Y957" s="158"/>
      <c r="Z957" s="158"/>
      <c r="AA957" s="158"/>
      <c r="AB957" s="158"/>
      <c r="AC957" s="158"/>
      <c r="AD957" s="158"/>
      <c r="AE957" s="158"/>
      <c r="AF957" s="158"/>
      <c r="AG957" s="158"/>
      <c r="AH957" s="158"/>
      <c r="AI957" s="158"/>
      <c r="AJ957" s="158"/>
      <c r="AK957" s="158"/>
      <c r="AL957" s="158"/>
      <c r="AM957" s="158"/>
      <c r="AN957" s="158"/>
      <c r="AO957" s="158"/>
      <c r="AP957" s="158"/>
      <c r="AQ957" s="158"/>
      <c r="AR957" s="158"/>
      <c r="AS957" s="158"/>
      <c r="AT957" s="158"/>
      <c r="AU957" s="158"/>
      <c r="AV957" s="158"/>
      <c r="AW957" s="158"/>
      <c r="AX957" s="158"/>
      <c r="AY957" s="158"/>
      <c r="AZ957" s="158"/>
      <c r="BA957" s="158"/>
      <c r="BB957" s="158"/>
      <c r="BC957" s="158"/>
      <c r="BD957" s="158"/>
      <c r="BE957" s="158"/>
      <c r="BF957" s="158"/>
      <c r="BG957" s="158"/>
      <c r="BH957" s="158"/>
      <c r="BI957" s="158"/>
      <c r="BJ957" s="158"/>
      <c r="BK957" s="158"/>
      <c r="BL957" s="158"/>
      <c r="BM957" s="158"/>
      <c r="BN957" s="158"/>
      <c r="BO957" s="158"/>
      <c r="BP957" s="158"/>
      <c r="BQ957" s="158"/>
      <c r="BR957" s="158"/>
      <c r="BS957" s="158"/>
      <c r="BT957" s="158"/>
      <c r="BU957" s="158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</row>
    <row r="958" ht="12.75" customHeight="1">
      <c r="A958" s="1"/>
      <c r="B958" s="1"/>
      <c r="C958" s="158"/>
      <c r="D958" s="158"/>
      <c r="E958" s="158"/>
      <c r="F958" s="158"/>
      <c r="G958" s="158"/>
      <c r="H958" s="158"/>
      <c r="I958" s="158"/>
      <c r="J958" s="158"/>
      <c r="K958" s="158"/>
      <c r="L958" s="158"/>
      <c r="M958" s="158"/>
      <c r="N958" s="158"/>
      <c r="O958" s="158"/>
      <c r="P958" s="158"/>
      <c r="Q958" s="158"/>
      <c r="R958" s="158"/>
      <c r="S958" s="158"/>
      <c r="T958" s="158"/>
      <c r="U958" s="158"/>
      <c r="V958" s="158"/>
      <c r="W958" s="158"/>
      <c r="X958" s="158"/>
      <c r="Y958" s="158"/>
      <c r="Z958" s="158"/>
      <c r="AA958" s="158"/>
      <c r="AB958" s="158"/>
      <c r="AC958" s="158"/>
      <c r="AD958" s="158"/>
      <c r="AE958" s="158"/>
      <c r="AF958" s="158"/>
      <c r="AG958" s="158"/>
      <c r="AH958" s="158"/>
      <c r="AI958" s="158"/>
      <c r="AJ958" s="158"/>
      <c r="AK958" s="158"/>
      <c r="AL958" s="158"/>
      <c r="AM958" s="158"/>
      <c r="AN958" s="158"/>
      <c r="AO958" s="158"/>
      <c r="AP958" s="158"/>
      <c r="AQ958" s="158"/>
      <c r="AR958" s="158"/>
      <c r="AS958" s="158"/>
      <c r="AT958" s="158"/>
      <c r="AU958" s="158"/>
      <c r="AV958" s="158"/>
      <c r="AW958" s="158"/>
      <c r="AX958" s="158"/>
      <c r="AY958" s="158"/>
      <c r="AZ958" s="158"/>
      <c r="BA958" s="158"/>
      <c r="BB958" s="158"/>
      <c r="BC958" s="158"/>
      <c r="BD958" s="158"/>
      <c r="BE958" s="158"/>
      <c r="BF958" s="158"/>
      <c r="BG958" s="158"/>
      <c r="BH958" s="158"/>
      <c r="BI958" s="158"/>
      <c r="BJ958" s="158"/>
      <c r="BK958" s="158"/>
      <c r="BL958" s="158"/>
      <c r="BM958" s="158"/>
      <c r="BN958" s="158"/>
      <c r="BO958" s="158"/>
      <c r="BP958" s="158"/>
      <c r="BQ958" s="158"/>
      <c r="BR958" s="158"/>
      <c r="BS958" s="158"/>
      <c r="BT958" s="158"/>
      <c r="BU958" s="158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</row>
    <row r="959" ht="12.75" customHeight="1">
      <c r="A959" s="1"/>
      <c r="B959" s="1"/>
      <c r="C959" s="158"/>
      <c r="D959" s="158"/>
      <c r="E959" s="158"/>
      <c r="F959" s="158"/>
      <c r="G959" s="158"/>
      <c r="H959" s="158"/>
      <c r="I959" s="158"/>
      <c r="J959" s="158"/>
      <c r="K959" s="158"/>
      <c r="L959" s="158"/>
      <c r="M959" s="158"/>
      <c r="N959" s="158"/>
      <c r="O959" s="158"/>
      <c r="P959" s="158"/>
      <c r="Q959" s="158"/>
      <c r="R959" s="158"/>
      <c r="S959" s="158"/>
      <c r="T959" s="158"/>
      <c r="U959" s="158"/>
      <c r="V959" s="158"/>
      <c r="W959" s="158"/>
      <c r="X959" s="158"/>
      <c r="Y959" s="158"/>
      <c r="Z959" s="158"/>
      <c r="AA959" s="158"/>
      <c r="AB959" s="158"/>
      <c r="AC959" s="158"/>
      <c r="AD959" s="158"/>
      <c r="AE959" s="158"/>
      <c r="AF959" s="158"/>
      <c r="AG959" s="158"/>
      <c r="AH959" s="158"/>
      <c r="AI959" s="158"/>
      <c r="AJ959" s="158"/>
      <c r="AK959" s="158"/>
      <c r="AL959" s="158"/>
      <c r="AM959" s="158"/>
      <c r="AN959" s="158"/>
      <c r="AO959" s="158"/>
      <c r="AP959" s="158"/>
      <c r="AQ959" s="158"/>
      <c r="AR959" s="158"/>
      <c r="AS959" s="158"/>
      <c r="AT959" s="158"/>
      <c r="AU959" s="158"/>
      <c r="AV959" s="158"/>
      <c r="AW959" s="158"/>
      <c r="AX959" s="158"/>
      <c r="AY959" s="158"/>
      <c r="AZ959" s="158"/>
      <c r="BA959" s="158"/>
      <c r="BB959" s="158"/>
      <c r="BC959" s="158"/>
      <c r="BD959" s="158"/>
      <c r="BE959" s="158"/>
      <c r="BF959" s="158"/>
      <c r="BG959" s="158"/>
      <c r="BH959" s="158"/>
      <c r="BI959" s="158"/>
      <c r="BJ959" s="158"/>
      <c r="BK959" s="158"/>
      <c r="BL959" s="158"/>
      <c r="BM959" s="158"/>
      <c r="BN959" s="158"/>
      <c r="BO959" s="158"/>
      <c r="BP959" s="158"/>
      <c r="BQ959" s="158"/>
      <c r="BR959" s="158"/>
      <c r="BS959" s="158"/>
      <c r="BT959" s="158"/>
      <c r="BU959" s="158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</row>
    <row r="960" ht="12.75" customHeight="1">
      <c r="A960" s="1"/>
      <c r="B960" s="1"/>
      <c r="C960" s="158"/>
      <c r="D960" s="158"/>
      <c r="E960" s="158"/>
      <c r="F960" s="158"/>
      <c r="G960" s="158"/>
      <c r="H960" s="158"/>
      <c r="I960" s="158"/>
      <c r="J960" s="158"/>
      <c r="K960" s="158"/>
      <c r="L960" s="158"/>
      <c r="M960" s="158"/>
      <c r="N960" s="158"/>
      <c r="O960" s="158"/>
      <c r="P960" s="158"/>
      <c r="Q960" s="158"/>
      <c r="R960" s="158"/>
      <c r="S960" s="158"/>
      <c r="T960" s="158"/>
      <c r="U960" s="158"/>
      <c r="V960" s="158"/>
      <c r="W960" s="158"/>
      <c r="X960" s="158"/>
      <c r="Y960" s="158"/>
      <c r="Z960" s="158"/>
      <c r="AA960" s="158"/>
      <c r="AB960" s="158"/>
      <c r="AC960" s="158"/>
      <c r="AD960" s="158"/>
      <c r="AE960" s="158"/>
      <c r="AF960" s="158"/>
      <c r="AG960" s="158"/>
      <c r="AH960" s="158"/>
      <c r="AI960" s="158"/>
      <c r="AJ960" s="158"/>
      <c r="AK960" s="158"/>
      <c r="AL960" s="158"/>
      <c r="AM960" s="158"/>
      <c r="AN960" s="158"/>
      <c r="AO960" s="158"/>
      <c r="AP960" s="158"/>
      <c r="AQ960" s="158"/>
      <c r="AR960" s="158"/>
      <c r="AS960" s="158"/>
      <c r="AT960" s="158"/>
      <c r="AU960" s="158"/>
      <c r="AV960" s="158"/>
      <c r="AW960" s="158"/>
      <c r="AX960" s="158"/>
      <c r="AY960" s="158"/>
      <c r="AZ960" s="158"/>
      <c r="BA960" s="158"/>
      <c r="BB960" s="158"/>
      <c r="BC960" s="158"/>
      <c r="BD960" s="158"/>
      <c r="BE960" s="158"/>
      <c r="BF960" s="158"/>
      <c r="BG960" s="158"/>
      <c r="BH960" s="158"/>
      <c r="BI960" s="158"/>
      <c r="BJ960" s="158"/>
      <c r="BK960" s="158"/>
      <c r="BL960" s="158"/>
      <c r="BM960" s="158"/>
      <c r="BN960" s="158"/>
      <c r="BO960" s="158"/>
      <c r="BP960" s="158"/>
      <c r="BQ960" s="158"/>
      <c r="BR960" s="158"/>
      <c r="BS960" s="158"/>
      <c r="BT960" s="158"/>
      <c r="BU960" s="158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</row>
    <row r="961" ht="12.75" customHeight="1">
      <c r="A961" s="1"/>
      <c r="B961" s="1"/>
      <c r="C961" s="158"/>
      <c r="D961" s="158"/>
      <c r="E961" s="158"/>
      <c r="F961" s="158"/>
      <c r="G961" s="158"/>
      <c r="H961" s="158"/>
      <c r="I961" s="158"/>
      <c r="J961" s="158"/>
      <c r="K961" s="158"/>
      <c r="L961" s="158"/>
      <c r="M961" s="158"/>
      <c r="N961" s="158"/>
      <c r="O961" s="158"/>
      <c r="P961" s="158"/>
      <c r="Q961" s="158"/>
      <c r="R961" s="158"/>
      <c r="S961" s="158"/>
      <c r="T961" s="158"/>
      <c r="U961" s="158"/>
      <c r="V961" s="158"/>
      <c r="W961" s="158"/>
      <c r="X961" s="158"/>
      <c r="Y961" s="158"/>
      <c r="Z961" s="158"/>
      <c r="AA961" s="158"/>
      <c r="AB961" s="158"/>
      <c r="AC961" s="158"/>
      <c r="AD961" s="158"/>
      <c r="AE961" s="158"/>
      <c r="AF961" s="158"/>
      <c r="AG961" s="158"/>
      <c r="AH961" s="158"/>
      <c r="AI961" s="158"/>
      <c r="AJ961" s="158"/>
      <c r="AK961" s="158"/>
      <c r="AL961" s="158"/>
      <c r="AM961" s="158"/>
      <c r="AN961" s="158"/>
      <c r="AO961" s="158"/>
      <c r="AP961" s="158"/>
      <c r="AQ961" s="158"/>
      <c r="AR961" s="158"/>
      <c r="AS961" s="158"/>
      <c r="AT961" s="158"/>
      <c r="AU961" s="158"/>
      <c r="AV961" s="158"/>
      <c r="AW961" s="158"/>
      <c r="AX961" s="158"/>
      <c r="AY961" s="158"/>
      <c r="AZ961" s="158"/>
      <c r="BA961" s="158"/>
      <c r="BB961" s="158"/>
      <c r="BC961" s="158"/>
      <c r="BD961" s="158"/>
      <c r="BE961" s="158"/>
      <c r="BF961" s="158"/>
      <c r="BG961" s="158"/>
      <c r="BH961" s="158"/>
      <c r="BI961" s="158"/>
      <c r="BJ961" s="158"/>
      <c r="BK961" s="158"/>
      <c r="BL961" s="158"/>
      <c r="BM961" s="158"/>
      <c r="BN961" s="158"/>
      <c r="BO961" s="158"/>
      <c r="BP961" s="158"/>
      <c r="BQ961" s="158"/>
      <c r="BR961" s="158"/>
      <c r="BS961" s="158"/>
      <c r="BT961" s="158"/>
      <c r="BU961" s="158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</row>
    <row r="962" ht="12.75" customHeight="1">
      <c r="A962" s="1"/>
      <c r="B962" s="1"/>
      <c r="C962" s="158"/>
      <c r="D962" s="158"/>
      <c r="E962" s="158"/>
      <c r="F962" s="158"/>
      <c r="G962" s="158"/>
      <c r="H962" s="158"/>
      <c r="I962" s="158"/>
      <c r="J962" s="158"/>
      <c r="K962" s="158"/>
      <c r="L962" s="158"/>
      <c r="M962" s="158"/>
      <c r="N962" s="158"/>
      <c r="O962" s="158"/>
      <c r="P962" s="158"/>
      <c r="Q962" s="158"/>
      <c r="R962" s="158"/>
      <c r="S962" s="158"/>
      <c r="T962" s="158"/>
      <c r="U962" s="158"/>
      <c r="V962" s="158"/>
      <c r="W962" s="158"/>
      <c r="X962" s="158"/>
      <c r="Y962" s="158"/>
      <c r="Z962" s="158"/>
      <c r="AA962" s="158"/>
      <c r="AB962" s="158"/>
      <c r="AC962" s="158"/>
      <c r="AD962" s="158"/>
      <c r="AE962" s="158"/>
      <c r="AF962" s="158"/>
      <c r="AG962" s="158"/>
      <c r="AH962" s="158"/>
      <c r="AI962" s="158"/>
      <c r="AJ962" s="158"/>
      <c r="AK962" s="158"/>
      <c r="AL962" s="158"/>
      <c r="AM962" s="158"/>
      <c r="AN962" s="158"/>
      <c r="AO962" s="158"/>
      <c r="AP962" s="158"/>
      <c r="AQ962" s="158"/>
      <c r="AR962" s="158"/>
      <c r="AS962" s="158"/>
      <c r="AT962" s="158"/>
      <c r="AU962" s="158"/>
      <c r="AV962" s="158"/>
      <c r="AW962" s="158"/>
      <c r="AX962" s="158"/>
      <c r="AY962" s="158"/>
      <c r="AZ962" s="158"/>
      <c r="BA962" s="158"/>
      <c r="BB962" s="158"/>
      <c r="BC962" s="158"/>
      <c r="BD962" s="158"/>
      <c r="BE962" s="158"/>
      <c r="BF962" s="158"/>
      <c r="BG962" s="158"/>
      <c r="BH962" s="158"/>
      <c r="BI962" s="158"/>
      <c r="BJ962" s="158"/>
      <c r="BK962" s="158"/>
      <c r="BL962" s="158"/>
      <c r="BM962" s="158"/>
      <c r="BN962" s="158"/>
      <c r="BO962" s="158"/>
      <c r="BP962" s="158"/>
      <c r="BQ962" s="158"/>
      <c r="BR962" s="158"/>
      <c r="BS962" s="158"/>
      <c r="BT962" s="158"/>
      <c r="BU962" s="158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</row>
    <row r="963" ht="12.75" customHeight="1">
      <c r="A963" s="1"/>
      <c r="B963" s="1"/>
      <c r="C963" s="158"/>
      <c r="D963" s="158"/>
      <c r="E963" s="158"/>
      <c r="F963" s="158"/>
      <c r="G963" s="158"/>
      <c r="H963" s="158"/>
      <c r="I963" s="158"/>
      <c r="J963" s="158"/>
      <c r="K963" s="158"/>
      <c r="L963" s="158"/>
      <c r="M963" s="158"/>
      <c r="N963" s="158"/>
      <c r="O963" s="158"/>
      <c r="P963" s="158"/>
      <c r="Q963" s="158"/>
      <c r="R963" s="158"/>
      <c r="S963" s="158"/>
      <c r="T963" s="158"/>
      <c r="U963" s="158"/>
      <c r="V963" s="158"/>
      <c r="W963" s="158"/>
      <c r="X963" s="158"/>
      <c r="Y963" s="158"/>
      <c r="Z963" s="158"/>
      <c r="AA963" s="158"/>
      <c r="AB963" s="158"/>
      <c r="AC963" s="158"/>
      <c r="AD963" s="158"/>
      <c r="AE963" s="158"/>
      <c r="AF963" s="158"/>
      <c r="AG963" s="158"/>
      <c r="AH963" s="158"/>
      <c r="AI963" s="158"/>
      <c r="AJ963" s="158"/>
      <c r="AK963" s="158"/>
      <c r="AL963" s="158"/>
      <c r="AM963" s="158"/>
      <c r="AN963" s="158"/>
      <c r="AO963" s="158"/>
      <c r="AP963" s="158"/>
      <c r="AQ963" s="158"/>
      <c r="AR963" s="158"/>
      <c r="AS963" s="158"/>
      <c r="AT963" s="158"/>
      <c r="AU963" s="158"/>
      <c r="AV963" s="158"/>
      <c r="AW963" s="158"/>
      <c r="AX963" s="158"/>
      <c r="AY963" s="158"/>
      <c r="AZ963" s="158"/>
      <c r="BA963" s="158"/>
      <c r="BB963" s="158"/>
      <c r="BC963" s="158"/>
      <c r="BD963" s="158"/>
      <c r="BE963" s="158"/>
      <c r="BF963" s="158"/>
      <c r="BG963" s="158"/>
      <c r="BH963" s="158"/>
      <c r="BI963" s="158"/>
      <c r="BJ963" s="158"/>
      <c r="BK963" s="158"/>
      <c r="BL963" s="158"/>
      <c r="BM963" s="158"/>
      <c r="BN963" s="158"/>
      <c r="BO963" s="158"/>
      <c r="BP963" s="158"/>
      <c r="BQ963" s="158"/>
      <c r="BR963" s="158"/>
      <c r="BS963" s="158"/>
      <c r="BT963" s="158"/>
      <c r="BU963" s="158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</row>
    <row r="964" ht="12.75" customHeight="1">
      <c r="A964" s="1"/>
      <c r="B964" s="1"/>
      <c r="C964" s="158"/>
      <c r="D964" s="158"/>
      <c r="E964" s="158"/>
      <c r="F964" s="158"/>
      <c r="G964" s="158"/>
      <c r="H964" s="158"/>
      <c r="I964" s="158"/>
      <c r="J964" s="158"/>
      <c r="K964" s="158"/>
      <c r="L964" s="158"/>
      <c r="M964" s="158"/>
      <c r="N964" s="158"/>
      <c r="O964" s="158"/>
      <c r="P964" s="158"/>
      <c r="Q964" s="158"/>
      <c r="R964" s="158"/>
      <c r="S964" s="158"/>
      <c r="T964" s="158"/>
      <c r="U964" s="158"/>
      <c r="V964" s="158"/>
      <c r="W964" s="158"/>
      <c r="X964" s="158"/>
      <c r="Y964" s="158"/>
      <c r="Z964" s="158"/>
      <c r="AA964" s="158"/>
      <c r="AB964" s="158"/>
      <c r="AC964" s="158"/>
      <c r="AD964" s="158"/>
      <c r="AE964" s="158"/>
      <c r="AF964" s="158"/>
      <c r="AG964" s="158"/>
      <c r="AH964" s="158"/>
      <c r="AI964" s="158"/>
      <c r="AJ964" s="158"/>
      <c r="AK964" s="158"/>
      <c r="AL964" s="158"/>
      <c r="AM964" s="158"/>
      <c r="AN964" s="158"/>
      <c r="AO964" s="158"/>
      <c r="AP964" s="158"/>
      <c r="AQ964" s="158"/>
      <c r="AR964" s="158"/>
      <c r="AS964" s="158"/>
      <c r="AT964" s="158"/>
      <c r="AU964" s="158"/>
      <c r="AV964" s="158"/>
      <c r="AW964" s="158"/>
      <c r="AX964" s="158"/>
      <c r="AY964" s="158"/>
      <c r="AZ964" s="158"/>
      <c r="BA964" s="158"/>
      <c r="BB964" s="158"/>
      <c r="BC964" s="158"/>
      <c r="BD964" s="158"/>
      <c r="BE964" s="158"/>
      <c r="BF964" s="158"/>
      <c r="BG964" s="158"/>
      <c r="BH964" s="158"/>
      <c r="BI964" s="158"/>
      <c r="BJ964" s="158"/>
      <c r="BK964" s="158"/>
      <c r="BL964" s="158"/>
      <c r="BM964" s="158"/>
      <c r="BN964" s="158"/>
      <c r="BO964" s="158"/>
      <c r="BP964" s="158"/>
      <c r="BQ964" s="158"/>
      <c r="BR964" s="158"/>
      <c r="BS964" s="158"/>
      <c r="BT964" s="158"/>
      <c r="BU964" s="158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</row>
    <row r="965" ht="12.75" customHeight="1">
      <c r="A965" s="1"/>
      <c r="B965" s="1"/>
      <c r="C965" s="158"/>
      <c r="D965" s="158"/>
      <c r="E965" s="158"/>
      <c r="F965" s="158"/>
      <c r="G965" s="158"/>
      <c r="H965" s="158"/>
      <c r="I965" s="158"/>
      <c r="J965" s="158"/>
      <c r="K965" s="158"/>
      <c r="L965" s="158"/>
      <c r="M965" s="158"/>
      <c r="N965" s="158"/>
      <c r="O965" s="158"/>
      <c r="P965" s="158"/>
      <c r="Q965" s="158"/>
      <c r="R965" s="158"/>
      <c r="S965" s="158"/>
      <c r="T965" s="158"/>
      <c r="U965" s="158"/>
      <c r="V965" s="158"/>
      <c r="W965" s="158"/>
      <c r="X965" s="158"/>
      <c r="Y965" s="158"/>
      <c r="Z965" s="158"/>
      <c r="AA965" s="158"/>
      <c r="AB965" s="158"/>
      <c r="AC965" s="158"/>
      <c r="AD965" s="158"/>
      <c r="AE965" s="158"/>
      <c r="AF965" s="158"/>
      <c r="AG965" s="158"/>
      <c r="AH965" s="158"/>
      <c r="AI965" s="158"/>
      <c r="AJ965" s="158"/>
      <c r="AK965" s="158"/>
      <c r="AL965" s="158"/>
      <c r="AM965" s="158"/>
      <c r="AN965" s="158"/>
      <c r="AO965" s="158"/>
      <c r="AP965" s="158"/>
      <c r="AQ965" s="158"/>
      <c r="AR965" s="158"/>
      <c r="AS965" s="158"/>
      <c r="AT965" s="158"/>
      <c r="AU965" s="158"/>
      <c r="AV965" s="158"/>
      <c r="AW965" s="158"/>
      <c r="AX965" s="158"/>
      <c r="AY965" s="158"/>
      <c r="AZ965" s="158"/>
      <c r="BA965" s="158"/>
      <c r="BB965" s="158"/>
      <c r="BC965" s="158"/>
      <c r="BD965" s="158"/>
      <c r="BE965" s="158"/>
      <c r="BF965" s="158"/>
      <c r="BG965" s="158"/>
      <c r="BH965" s="158"/>
      <c r="BI965" s="158"/>
      <c r="BJ965" s="158"/>
      <c r="BK965" s="158"/>
      <c r="BL965" s="158"/>
      <c r="BM965" s="158"/>
      <c r="BN965" s="158"/>
      <c r="BO965" s="158"/>
      <c r="BP965" s="158"/>
      <c r="BQ965" s="158"/>
      <c r="BR965" s="158"/>
      <c r="BS965" s="158"/>
      <c r="BT965" s="158"/>
      <c r="BU965" s="158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</row>
    <row r="966" ht="12.75" customHeight="1">
      <c r="A966" s="1"/>
      <c r="B966" s="1"/>
      <c r="C966" s="158"/>
      <c r="D966" s="158"/>
      <c r="E966" s="158"/>
      <c r="F966" s="158"/>
      <c r="G966" s="158"/>
      <c r="H966" s="158"/>
      <c r="I966" s="158"/>
      <c r="J966" s="158"/>
      <c r="K966" s="158"/>
      <c r="L966" s="158"/>
      <c r="M966" s="158"/>
      <c r="N966" s="158"/>
      <c r="O966" s="158"/>
      <c r="P966" s="158"/>
      <c r="Q966" s="158"/>
      <c r="R966" s="158"/>
      <c r="S966" s="158"/>
      <c r="T966" s="158"/>
      <c r="U966" s="158"/>
      <c r="V966" s="158"/>
      <c r="W966" s="158"/>
      <c r="X966" s="158"/>
      <c r="Y966" s="158"/>
      <c r="Z966" s="158"/>
      <c r="AA966" s="158"/>
      <c r="AB966" s="158"/>
      <c r="AC966" s="158"/>
      <c r="AD966" s="158"/>
      <c r="AE966" s="158"/>
      <c r="AF966" s="158"/>
      <c r="AG966" s="158"/>
      <c r="AH966" s="158"/>
      <c r="AI966" s="158"/>
      <c r="AJ966" s="158"/>
      <c r="AK966" s="158"/>
      <c r="AL966" s="158"/>
      <c r="AM966" s="158"/>
      <c r="AN966" s="158"/>
      <c r="AO966" s="158"/>
      <c r="AP966" s="158"/>
      <c r="AQ966" s="158"/>
      <c r="AR966" s="158"/>
      <c r="AS966" s="158"/>
      <c r="AT966" s="158"/>
      <c r="AU966" s="158"/>
      <c r="AV966" s="158"/>
      <c r="AW966" s="158"/>
      <c r="AX966" s="158"/>
      <c r="AY966" s="158"/>
      <c r="AZ966" s="158"/>
      <c r="BA966" s="158"/>
      <c r="BB966" s="158"/>
      <c r="BC966" s="158"/>
      <c r="BD966" s="158"/>
      <c r="BE966" s="158"/>
      <c r="BF966" s="158"/>
      <c r="BG966" s="158"/>
      <c r="BH966" s="158"/>
      <c r="BI966" s="158"/>
      <c r="BJ966" s="158"/>
      <c r="BK966" s="158"/>
      <c r="BL966" s="158"/>
      <c r="BM966" s="158"/>
      <c r="BN966" s="158"/>
      <c r="BO966" s="158"/>
      <c r="BP966" s="158"/>
      <c r="BQ966" s="158"/>
      <c r="BR966" s="158"/>
      <c r="BS966" s="158"/>
      <c r="BT966" s="158"/>
      <c r="BU966" s="158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</row>
    <row r="967" ht="12.75" customHeight="1">
      <c r="A967" s="1"/>
      <c r="B967" s="1"/>
      <c r="C967" s="158"/>
      <c r="D967" s="158"/>
      <c r="E967" s="158"/>
      <c r="F967" s="158"/>
      <c r="G967" s="158"/>
      <c r="H967" s="158"/>
      <c r="I967" s="158"/>
      <c r="J967" s="158"/>
      <c r="K967" s="158"/>
      <c r="L967" s="158"/>
      <c r="M967" s="158"/>
      <c r="N967" s="158"/>
      <c r="O967" s="158"/>
      <c r="P967" s="158"/>
      <c r="Q967" s="158"/>
      <c r="R967" s="158"/>
      <c r="S967" s="158"/>
      <c r="T967" s="158"/>
      <c r="U967" s="158"/>
      <c r="V967" s="158"/>
      <c r="W967" s="158"/>
      <c r="X967" s="158"/>
      <c r="Y967" s="158"/>
      <c r="Z967" s="158"/>
      <c r="AA967" s="158"/>
      <c r="AB967" s="158"/>
      <c r="AC967" s="158"/>
      <c r="AD967" s="158"/>
      <c r="AE967" s="158"/>
      <c r="AF967" s="158"/>
      <c r="AG967" s="158"/>
      <c r="AH967" s="158"/>
      <c r="AI967" s="158"/>
      <c r="AJ967" s="158"/>
      <c r="AK967" s="158"/>
      <c r="AL967" s="158"/>
      <c r="AM967" s="158"/>
      <c r="AN967" s="158"/>
      <c r="AO967" s="158"/>
      <c r="AP967" s="158"/>
      <c r="AQ967" s="158"/>
      <c r="AR967" s="158"/>
      <c r="AS967" s="158"/>
      <c r="AT967" s="158"/>
      <c r="AU967" s="158"/>
      <c r="AV967" s="158"/>
      <c r="AW967" s="158"/>
      <c r="AX967" s="158"/>
      <c r="AY967" s="158"/>
      <c r="AZ967" s="158"/>
      <c r="BA967" s="158"/>
      <c r="BB967" s="158"/>
      <c r="BC967" s="158"/>
      <c r="BD967" s="158"/>
      <c r="BE967" s="158"/>
      <c r="BF967" s="158"/>
      <c r="BG967" s="158"/>
      <c r="BH967" s="158"/>
      <c r="BI967" s="158"/>
      <c r="BJ967" s="158"/>
      <c r="BK967" s="158"/>
      <c r="BL967" s="158"/>
      <c r="BM967" s="158"/>
      <c r="BN967" s="158"/>
      <c r="BO967" s="158"/>
      <c r="BP967" s="158"/>
      <c r="BQ967" s="158"/>
      <c r="BR967" s="158"/>
      <c r="BS967" s="158"/>
      <c r="BT967" s="158"/>
      <c r="BU967" s="158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</row>
    <row r="968" ht="12.75" customHeight="1">
      <c r="A968" s="1"/>
      <c r="B968" s="1"/>
      <c r="C968" s="158"/>
      <c r="D968" s="158"/>
      <c r="E968" s="158"/>
      <c r="F968" s="158"/>
      <c r="G968" s="158"/>
      <c r="H968" s="158"/>
      <c r="I968" s="158"/>
      <c r="J968" s="158"/>
      <c r="K968" s="158"/>
      <c r="L968" s="158"/>
      <c r="M968" s="158"/>
      <c r="N968" s="158"/>
      <c r="O968" s="158"/>
      <c r="P968" s="158"/>
      <c r="Q968" s="158"/>
      <c r="R968" s="158"/>
      <c r="S968" s="158"/>
      <c r="T968" s="158"/>
      <c r="U968" s="158"/>
      <c r="V968" s="158"/>
      <c r="W968" s="158"/>
      <c r="X968" s="158"/>
      <c r="Y968" s="158"/>
      <c r="Z968" s="158"/>
      <c r="AA968" s="158"/>
      <c r="AB968" s="158"/>
      <c r="AC968" s="158"/>
      <c r="AD968" s="158"/>
      <c r="AE968" s="158"/>
      <c r="AF968" s="158"/>
      <c r="AG968" s="158"/>
      <c r="AH968" s="158"/>
      <c r="AI968" s="158"/>
      <c r="AJ968" s="158"/>
      <c r="AK968" s="158"/>
      <c r="AL968" s="158"/>
      <c r="AM968" s="158"/>
      <c r="AN968" s="158"/>
      <c r="AO968" s="158"/>
      <c r="AP968" s="158"/>
      <c r="AQ968" s="158"/>
      <c r="AR968" s="158"/>
      <c r="AS968" s="158"/>
      <c r="AT968" s="158"/>
      <c r="AU968" s="158"/>
      <c r="AV968" s="158"/>
      <c r="AW968" s="158"/>
      <c r="AX968" s="158"/>
      <c r="AY968" s="158"/>
      <c r="AZ968" s="158"/>
      <c r="BA968" s="158"/>
      <c r="BB968" s="158"/>
      <c r="BC968" s="158"/>
      <c r="BD968" s="158"/>
      <c r="BE968" s="158"/>
      <c r="BF968" s="158"/>
      <c r="BG968" s="158"/>
      <c r="BH968" s="158"/>
      <c r="BI968" s="158"/>
      <c r="BJ968" s="158"/>
      <c r="BK968" s="158"/>
      <c r="BL968" s="158"/>
      <c r="BM968" s="158"/>
      <c r="BN968" s="158"/>
      <c r="BO968" s="158"/>
      <c r="BP968" s="158"/>
      <c r="BQ968" s="158"/>
      <c r="BR968" s="158"/>
      <c r="BS968" s="158"/>
      <c r="BT968" s="158"/>
      <c r="BU968" s="158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</row>
    <row r="969" ht="12.75" customHeight="1">
      <c r="A969" s="1"/>
      <c r="B969" s="1"/>
      <c r="C969" s="158"/>
      <c r="D969" s="158"/>
      <c r="E969" s="158"/>
      <c r="F969" s="158"/>
      <c r="G969" s="158"/>
      <c r="H969" s="158"/>
      <c r="I969" s="158"/>
      <c r="J969" s="158"/>
      <c r="K969" s="158"/>
      <c r="L969" s="158"/>
      <c r="M969" s="158"/>
      <c r="N969" s="158"/>
      <c r="O969" s="158"/>
      <c r="P969" s="158"/>
      <c r="Q969" s="158"/>
      <c r="R969" s="158"/>
      <c r="S969" s="158"/>
      <c r="T969" s="158"/>
      <c r="U969" s="158"/>
      <c r="V969" s="158"/>
      <c r="W969" s="158"/>
      <c r="X969" s="158"/>
      <c r="Y969" s="158"/>
      <c r="Z969" s="158"/>
      <c r="AA969" s="158"/>
      <c r="AB969" s="158"/>
      <c r="AC969" s="158"/>
      <c r="AD969" s="158"/>
      <c r="AE969" s="158"/>
      <c r="AF969" s="158"/>
      <c r="AG969" s="158"/>
      <c r="AH969" s="158"/>
      <c r="AI969" s="158"/>
      <c r="AJ969" s="158"/>
      <c r="AK969" s="158"/>
      <c r="AL969" s="158"/>
      <c r="AM969" s="158"/>
      <c r="AN969" s="158"/>
      <c r="AO969" s="158"/>
      <c r="AP969" s="158"/>
      <c r="AQ969" s="158"/>
      <c r="AR969" s="158"/>
      <c r="AS969" s="158"/>
      <c r="AT969" s="158"/>
      <c r="AU969" s="158"/>
      <c r="AV969" s="158"/>
      <c r="AW969" s="158"/>
      <c r="AX969" s="158"/>
      <c r="AY969" s="158"/>
      <c r="AZ969" s="158"/>
      <c r="BA969" s="158"/>
      <c r="BB969" s="158"/>
      <c r="BC969" s="158"/>
      <c r="BD969" s="158"/>
      <c r="BE969" s="158"/>
      <c r="BF969" s="158"/>
      <c r="BG969" s="158"/>
      <c r="BH969" s="158"/>
      <c r="BI969" s="158"/>
      <c r="BJ969" s="158"/>
      <c r="BK969" s="158"/>
      <c r="BL969" s="158"/>
      <c r="BM969" s="158"/>
      <c r="BN969" s="158"/>
      <c r="BO969" s="158"/>
      <c r="BP969" s="158"/>
      <c r="BQ969" s="158"/>
      <c r="BR969" s="158"/>
      <c r="BS969" s="158"/>
      <c r="BT969" s="158"/>
      <c r="BU969" s="158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</row>
    <row r="970" ht="12.75" customHeight="1">
      <c r="A970" s="1"/>
      <c r="B970" s="1"/>
      <c r="C970" s="158"/>
      <c r="D970" s="158"/>
      <c r="E970" s="158"/>
      <c r="F970" s="158"/>
      <c r="G970" s="158"/>
      <c r="H970" s="158"/>
      <c r="I970" s="158"/>
      <c r="J970" s="158"/>
      <c r="K970" s="158"/>
      <c r="L970" s="158"/>
      <c r="M970" s="158"/>
      <c r="N970" s="158"/>
      <c r="O970" s="158"/>
      <c r="P970" s="158"/>
      <c r="Q970" s="158"/>
      <c r="R970" s="158"/>
      <c r="S970" s="158"/>
      <c r="T970" s="158"/>
      <c r="U970" s="158"/>
      <c r="V970" s="158"/>
      <c r="W970" s="158"/>
      <c r="X970" s="158"/>
      <c r="Y970" s="158"/>
      <c r="Z970" s="158"/>
      <c r="AA970" s="158"/>
      <c r="AB970" s="158"/>
      <c r="AC970" s="158"/>
      <c r="AD970" s="158"/>
      <c r="AE970" s="158"/>
      <c r="AF970" s="158"/>
      <c r="AG970" s="158"/>
      <c r="AH970" s="158"/>
      <c r="AI970" s="158"/>
      <c r="AJ970" s="158"/>
      <c r="AK970" s="158"/>
      <c r="AL970" s="158"/>
      <c r="AM970" s="158"/>
      <c r="AN970" s="158"/>
      <c r="AO970" s="158"/>
      <c r="AP970" s="158"/>
      <c r="AQ970" s="158"/>
      <c r="AR970" s="158"/>
      <c r="AS970" s="158"/>
      <c r="AT970" s="158"/>
      <c r="AU970" s="158"/>
      <c r="AV970" s="158"/>
      <c r="AW970" s="158"/>
      <c r="AX970" s="158"/>
      <c r="AY970" s="158"/>
      <c r="AZ970" s="158"/>
      <c r="BA970" s="158"/>
      <c r="BB970" s="158"/>
      <c r="BC970" s="158"/>
      <c r="BD970" s="158"/>
      <c r="BE970" s="158"/>
      <c r="BF970" s="158"/>
      <c r="BG970" s="158"/>
      <c r="BH970" s="158"/>
      <c r="BI970" s="158"/>
      <c r="BJ970" s="158"/>
      <c r="BK970" s="158"/>
      <c r="BL970" s="158"/>
      <c r="BM970" s="158"/>
      <c r="BN970" s="158"/>
      <c r="BO970" s="158"/>
      <c r="BP970" s="158"/>
      <c r="BQ970" s="158"/>
      <c r="BR970" s="158"/>
      <c r="BS970" s="158"/>
      <c r="BT970" s="158"/>
      <c r="BU970" s="158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</row>
    <row r="971" ht="12.75" customHeight="1">
      <c r="A971" s="1"/>
      <c r="B971" s="1"/>
      <c r="C971" s="158"/>
      <c r="D971" s="158"/>
      <c r="E971" s="158"/>
      <c r="F971" s="158"/>
      <c r="G971" s="158"/>
      <c r="H971" s="158"/>
      <c r="I971" s="158"/>
      <c r="J971" s="158"/>
      <c r="K971" s="158"/>
      <c r="L971" s="158"/>
      <c r="M971" s="158"/>
      <c r="N971" s="158"/>
      <c r="O971" s="158"/>
      <c r="P971" s="158"/>
      <c r="Q971" s="158"/>
      <c r="R971" s="158"/>
      <c r="S971" s="158"/>
      <c r="T971" s="158"/>
      <c r="U971" s="158"/>
      <c r="V971" s="158"/>
      <c r="W971" s="158"/>
      <c r="X971" s="158"/>
      <c r="Y971" s="158"/>
      <c r="Z971" s="158"/>
      <c r="AA971" s="158"/>
      <c r="AB971" s="158"/>
      <c r="AC971" s="158"/>
      <c r="AD971" s="158"/>
      <c r="AE971" s="158"/>
      <c r="AF971" s="158"/>
      <c r="AG971" s="158"/>
      <c r="AH971" s="158"/>
      <c r="AI971" s="158"/>
      <c r="AJ971" s="158"/>
      <c r="AK971" s="158"/>
      <c r="AL971" s="158"/>
      <c r="AM971" s="158"/>
      <c r="AN971" s="158"/>
      <c r="AO971" s="158"/>
      <c r="AP971" s="158"/>
      <c r="AQ971" s="158"/>
      <c r="AR971" s="158"/>
      <c r="AS971" s="158"/>
      <c r="AT971" s="158"/>
      <c r="AU971" s="158"/>
      <c r="AV971" s="158"/>
      <c r="AW971" s="158"/>
      <c r="AX971" s="158"/>
      <c r="AY971" s="158"/>
      <c r="AZ971" s="158"/>
      <c r="BA971" s="158"/>
      <c r="BB971" s="158"/>
      <c r="BC971" s="158"/>
      <c r="BD971" s="158"/>
      <c r="BE971" s="158"/>
      <c r="BF971" s="158"/>
      <c r="BG971" s="158"/>
      <c r="BH971" s="158"/>
      <c r="BI971" s="158"/>
      <c r="BJ971" s="158"/>
      <c r="BK971" s="158"/>
      <c r="BL971" s="158"/>
      <c r="BM971" s="158"/>
      <c r="BN971" s="158"/>
      <c r="BO971" s="158"/>
      <c r="BP971" s="158"/>
      <c r="BQ971" s="158"/>
      <c r="BR971" s="158"/>
      <c r="BS971" s="158"/>
      <c r="BT971" s="158"/>
      <c r="BU971" s="158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</row>
    <row r="972" ht="12.75" customHeight="1">
      <c r="A972" s="1"/>
      <c r="B972" s="1"/>
      <c r="C972" s="158"/>
      <c r="D972" s="158"/>
      <c r="E972" s="158"/>
      <c r="F972" s="158"/>
      <c r="G972" s="158"/>
      <c r="H972" s="158"/>
      <c r="I972" s="158"/>
      <c r="J972" s="158"/>
      <c r="K972" s="158"/>
      <c r="L972" s="158"/>
      <c r="M972" s="158"/>
      <c r="N972" s="158"/>
      <c r="O972" s="158"/>
      <c r="P972" s="158"/>
      <c r="Q972" s="158"/>
      <c r="R972" s="158"/>
      <c r="S972" s="158"/>
      <c r="T972" s="158"/>
      <c r="U972" s="158"/>
      <c r="V972" s="158"/>
      <c r="W972" s="158"/>
      <c r="X972" s="158"/>
      <c r="Y972" s="158"/>
      <c r="Z972" s="158"/>
      <c r="AA972" s="158"/>
      <c r="AB972" s="158"/>
      <c r="AC972" s="158"/>
      <c r="AD972" s="158"/>
      <c r="AE972" s="158"/>
      <c r="AF972" s="158"/>
      <c r="AG972" s="158"/>
      <c r="AH972" s="158"/>
      <c r="AI972" s="158"/>
      <c r="AJ972" s="158"/>
      <c r="AK972" s="158"/>
      <c r="AL972" s="158"/>
      <c r="AM972" s="158"/>
      <c r="AN972" s="158"/>
      <c r="AO972" s="158"/>
      <c r="AP972" s="158"/>
      <c r="AQ972" s="158"/>
      <c r="AR972" s="158"/>
      <c r="AS972" s="158"/>
      <c r="AT972" s="158"/>
      <c r="AU972" s="158"/>
      <c r="AV972" s="158"/>
      <c r="AW972" s="158"/>
      <c r="AX972" s="158"/>
      <c r="AY972" s="158"/>
      <c r="AZ972" s="158"/>
      <c r="BA972" s="158"/>
      <c r="BB972" s="158"/>
      <c r="BC972" s="158"/>
      <c r="BD972" s="158"/>
      <c r="BE972" s="158"/>
      <c r="BF972" s="158"/>
      <c r="BG972" s="158"/>
      <c r="BH972" s="158"/>
      <c r="BI972" s="158"/>
      <c r="BJ972" s="158"/>
      <c r="BK972" s="158"/>
      <c r="BL972" s="158"/>
      <c r="BM972" s="158"/>
      <c r="BN972" s="158"/>
      <c r="BO972" s="158"/>
      <c r="BP972" s="158"/>
      <c r="BQ972" s="158"/>
      <c r="BR972" s="158"/>
      <c r="BS972" s="158"/>
      <c r="BT972" s="158"/>
      <c r="BU972" s="158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</row>
    <row r="973" ht="12.75" customHeight="1">
      <c r="A973" s="1"/>
      <c r="B973" s="1"/>
      <c r="C973" s="158"/>
      <c r="D973" s="158"/>
      <c r="E973" s="158"/>
      <c r="F973" s="158"/>
      <c r="G973" s="158"/>
      <c r="H973" s="158"/>
      <c r="I973" s="158"/>
      <c r="J973" s="158"/>
      <c r="K973" s="158"/>
      <c r="L973" s="158"/>
      <c r="M973" s="158"/>
      <c r="N973" s="158"/>
      <c r="O973" s="158"/>
      <c r="P973" s="158"/>
      <c r="Q973" s="158"/>
      <c r="R973" s="158"/>
      <c r="S973" s="158"/>
      <c r="T973" s="158"/>
      <c r="U973" s="158"/>
      <c r="V973" s="158"/>
      <c r="W973" s="158"/>
      <c r="X973" s="158"/>
      <c r="Y973" s="158"/>
      <c r="Z973" s="158"/>
      <c r="AA973" s="158"/>
      <c r="AB973" s="158"/>
      <c r="AC973" s="158"/>
      <c r="AD973" s="158"/>
      <c r="AE973" s="158"/>
      <c r="AF973" s="158"/>
      <c r="AG973" s="158"/>
      <c r="AH973" s="158"/>
      <c r="AI973" s="158"/>
      <c r="AJ973" s="158"/>
      <c r="AK973" s="158"/>
      <c r="AL973" s="158"/>
      <c r="AM973" s="158"/>
      <c r="AN973" s="158"/>
      <c r="AO973" s="158"/>
      <c r="AP973" s="158"/>
      <c r="AQ973" s="158"/>
      <c r="AR973" s="158"/>
      <c r="AS973" s="158"/>
      <c r="AT973" s="158"/>
      <c r="AU973" s="158"/>
      <c r="AV973" s="158"/>
      <c r="AW973" s="158"/>
      <c r="AX973" s="158"/>
      <c r="AY973" s="158"/>
      <c r="AZ973" s="158"/>
      <c r="BA973" s="158"/>
      <c r="BB973" s="158"/>
      <c r="BC973" s="158"/>
      <c r="BD973" s="158"/>
      <c r="BE973" s="158"/>
      <c r="BF973" s="158"/>
      <c r="BG973" s="158"/>
      <c r="BH973" s="158"/>
      <c r="BI973" s="158"/>
      <c r="BJ973" s="158"/>
      <c r="BK973" s="158"/>
      <c r="BL973" s="158"/>
      <c r="BM973" s="158"/>
      <c r="BN973" s="158"/>
      <c r="BO973" s="158"/>
      <c r="BP973" s="158"/>
      <c r="BQ973" s="158"/>
      <c r="BR973" s="158"/>
      <c r="BS973" s="158"/>
      <c r="BT973" s="158"/>
      <c r="BU973" s="158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</row>
    <row r="974" ht="12.75" customHeight="1">
      <c r="A974" s="1"/>
      <c r="B974" s="1"/>
      <c r="C974" s="158"/>
      <c r="D974" s="158"/>
      <c r="E974" s="158"/>
      <c r="F974" s="158"/>
      <c r="G974" s="158"/>
      <c r="H974" s="158"/>
      <c r="I974" s="158"/>
      <c r="J974" s="158"/>
      <c r="K974" s="158"/>
      <c r="L974" s="158"/>
      <c r="M974" s="158"/>
      <c r="N974" s="158"/>
      <c r="O974" s="158"/>
      <c r="P974" s="158"/>
      <c r="Q974" s="158"/>
      <c r="R974" s="158"/>
      <c r="S974" s="158"/>
      <c r="T974" s="158"/>
      <c r="U974" s="158"/>
      <c r="V974" s="158"/>
      <c r="W974" s="158"/>
      <c r="X974" s="158"/>
      <c r="Y974" s="158"/>
      <c r="Z974" s="158"/>
      <c r="AA974" s="158"/>
      <c r="AB974" s="158"/>
      <c r="AC974" s="158"/>
      <c r="AD974" s="158"/>
      <c r="AE974" s="158"/>
      <c r="AF974" s="158"/>
      <c r="AG974" s="158"/>
      <c r="AH974" s="158"/>
      <c r="AI974" s="158"/>
      <c r="AJ974" s="158"/>
      <c r="AK974" s="158"/>
      <c r="AL974" s="158"/>
      <c r="AM974" s="158"/>
      <c r="AN974" s="158"/>
      <c r="AO974" s="158"/>
      <c r="AP974" s="158"/>
      <c r="AQ974" s="158"/>
      <c r="AR974" s="158"/>
      <c r="AS974" s="158"/>
      <c r="AT974" s="158"/>
      <c r="AU974" s="158"/>
      <c r="AV974" s="158"/>
      <c r="AW974" s="158"/>
      <c r="AX974" s="158"/>
      <c r="AY974" s="158"/>
      <c r="AZ974" s="158"/>
      <c r="BA974" s="158"/>
      <c r="BB974" s="158"/>
      <c r="BC974" s="158"/>
      <c r="BD974" s="158"/>
      <c r="BE974" s="158"/>
      <c r="BF974" s="158"/>
      <c r="BG974" s="158"/>
      <c r="BH974" s="158"/>
      <c r="BI974" s="158"/>
      <c r="BJ974" s="158"/>
      <c r="BK974" s="158"/>
      <c r="BL974" s="158"/>
      <c r="BM974" s="158"/>
      <c r="BN974" s="158"/>
      <c r="BO974" s="158"/>
      <c r="BP974" s="158"/>
      <c r="BQ974" s="158"/>
      <c r="BR974" s="158"/>
      <c r="BS974" s="158"/>
      <c r="BT974" s="158"/>
      <c r="BU974" s="158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</row>
    <row r="975" ht="12.75" customHeight="1">
      <c r="A975" s="1"/>
      <c r="B975" s="1"/>
      <c r="C975" s="158"/>
      <c r="D975" s="158"/>
      <c r="E975" s="158"/>
      <c r="F975" s="158"/>
      <c r="G975" s="158"/>
      <c r="H975" s="158"/>
      <c r="I975" s="158"/>
      <c r="J975" s="158"/>
      <c r="K975" s="158"/>
      <c r="L975" s="158"/>
      <c r="M975" s="158"/>
      <c r="N975" s="158"/>
      <c r="O975" s="158"/>
      <c r="P975" s="158"/>
      <c r="Q975" s="158"/>
      <c r="R975" s="158"/>
      <c r="S975" s="158"/>
      <c r="T975" s="158"/>
      <c r="U975" s="158"/>
      <c r="V975" s="158"/>
      <c r="W975" s="158"/>
      <c r="X975" s="158"/>
      <c r="Y975" s="158"/>
      <c r="Z975" s="158"/>
      <c r="AA975" s="158"/>
      <c r="AB975" s="158"/>
      <c r="AC975" s="158"/>
      <c r="AD975" s="158"/>
      <c r="AE975" s="158"/>
      <c r="AF975" s="158"/>
      <c r="AG975" s="158"/>
      <c r="AH975" s="158"/>
      <c r="AI975" s="158"/>
      <c r="AJ975" s="158"/>
      <c r="AK975" s="158"/>
      <c r="AL975" s="158"/>
      <c r="AM975" s="158"/>
      <c r="AN975" s="158"/>
      <c r="AO975" s="158"/>
      <c r="AP975" s="158"/>
      <c r="AQ975" s="158"/>
      <c r="AR975" s="158"/>
      <c r="AS975" s="158"/>
      <c r="AT975" s="158"/>
      <c r="AU975" s="158"/>
      <c r="AV975" s="158"/>
      <c r="AW975" s="158"/>
      <c r="AX975" s="158"/>
      <c r="AY975" s="158"/>
      <c r="AZ975" s="158"/>
      <c r="BA975" s="158"/>
      <c r="BB975" s="158"/>
      <c r="BC975" s="158"/>
      <c r="BD975" s="158"/>
      <c r="BE975" s="158"/>
      <c r="BF975" s="158"/>
      <c r="BG975" s="158"/>
      <c r="BH975" s="158"/>
      <c r="BI975" s="158"/>
      <c r="BJ975" s="158"/>
      <c r="BK975" s="158"/>
      <c r="BL975" s="158"/>
      <c r="BM975" s="158"/>
      <c r="BN975" s="158"/>
      <c r="BO975" s="158"/>
      <c r="BP975" s="158"/>
      <c r="BQ975" s="158"/>
      <c r="BR975" s="158"/>
      <c r="BS975" s="158"/>
      <c r="BT975" s="158"/>
      <c r="BU975" s="158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</row>
    <row r="976" ht="12.75" customHeight="1">
      <c r="A976" s="1"/>
      <c r="B976" s="1"/>
      <c r="C976" s="158"/>
      <c r="D976" s="158"/>
      <c r="E976" s="158"/>
      <c r="F976" s="158"/>
      <c r="G976" s="158"/>
      <c r="H976" s="158"/>
      <c r="I976" s="158"/>
      <c r="J976" s="158"/>
      <c r="K976" s="158"/>
      <c r="L976" s="158"/>
      <c r="M976" s="158"/>
      <c r="N976" s="158"/>
      <c r="O976" s="158"/>
      <c r="P976" s="158"/>
      <c r="Q976" s="158"/>
      <c r="R976" s="158"/>
      <c r="S976" s="158"/>
      <c r="T976" s="158"/>
      <c r="U976" s="158"/>
      <c r="V976" s="158"/>
      <c r="W976" s="158"/>
      <c r="X976" s="158"/>
      <c r="Y976" s="158"/>
      <c r="Z976" s="158"/>
      <c r="AA976" s="158"/>
      <c r="AB976" s="158"/>
      <c r="AC976" s="158"/>
      <c r="AD976" s="158"/>
      <c r="AE976" s="158"/>
      <c r="AF976" s="158"/>
      <c r="AG976" s="158"/>
      <c r="AH976" s="158"/>
      <c r="AI976" s="158"/>
      <c r="AJ976" s="158"/>
      <c r="AK976" s="158"/>
      <c r="AL976" s="158"/>
      <c r="AM976" s="158"/>
      <c r="AN976" s="158"/>
      <c r="AO976" s="158"/>
      <c r="AP976" s="158"/>
      <c r="AQ976" s="158"/>
      <c r="AR976" s="158"/>
      <c r="AS976" s="158"/>
      <c r="AT976" s="158"/>
      <c r="AU976" s="158"/>
      <c r="AV976" s="158"/>
      <c r="AW976" s="158"/>
      <c r="AX976" s="158"/>
      <c r="AY976" s="158"/>
      <c r="AZ976" s="158"/>
      <c r="BA976" s="158"/>
      <c r="BB976" s="158"/>
      <c r="BC976" s="158"/>
      <c r="BD976" s="158"/>
      <c r="BE976" s="158"/>
      <c r="BF976" s="158"/>
      <c r="BG976" s="158"/>
      <c r="BH976" s="158"/>
      <c r="BI976" s="158"/>
      <c r="BJ976" s="158"/>
      <c r="BK976" s="158"/>
      <c r="BL976" s="158"/>
      <c r="BM976" s="158"/>
      <c r="BN976" s="158"/>
      <c r="BO976" s="158"/>
      <c r="BP976" s="158"/>
      <c r="BQ976" s="158"/>
      <c r="BR976" s="158"/>
      <c r="BS976" s="158"/>
      <c r="BT976" s="158"/>
      <c r="BU976" s="158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</row>
    <row r="977" ht="12.75" customHeight="1">
      <c r="A977" s="1"/>
      <c r="B977" s="1"/>
      <c r="C977" s="158"/>
      <c r="D977" s="158"/>
      <c r="E977" s="158"/>
      <c r="F977" s="158"/>
      <c r="G977" s="158"/>
      <c r="H977" s="158"/>
      <c r="I977" s="158"/>
      <c r="J977" s="158"/>
      <c r="K977" s="158"/>
      <c r="L977" s="158"/>
      <c r="M977" s="158"/>
      <c r="N977" s="158"/>
      <c r="O977" s="158"/>
      <c r="P977" s="158"/>
      <c r="Q977" s="158"/>
      <c r="R977" s="158"/>
      <c r="S977" s="158"/>
      <c r="T977" s="158"/>
      <c r="U977" s="158"/>
      <c r="V977" s="158"/>
      <c r="W977" s="158"/>
      <c r="X977" s="158"/>
      <c r="Y977" s="158"/>
      <c r="Z977" s="158"/>
      <c r="AA977" s="158"/>
      <c r="AB977" s="158"/>
      <c r="AC977" s="158"/>
      <c r="AD977" s="158"/>
      <c r="AE977" s="158"/>
      <c r="AF977" s="158"/>
      <c r="AG977" s="158"/>
      <c r="AH977" s="158"/>
      <c r="AI977" s="158"/>
      <c r="AJ977" s="158"/>
      <c r="AK977" s="158"/>
      <c r="AL977" s="158"/>
      <c r="AM977" s="158"/>
      <c r="AN977" s="158"/>
      <c r="AO977" s="158"/>
      <c r="AP977" s="158"/>
      <c r="AQ977" s="158"/>
      <c r="AR977" s="158"/>
      <c r="AS977" s="158"/>
      <c r="AT977" s="158"/>
      <c r="AU977" s="158"/>
      <c r="AV977" s="158"/>
      <c r="AW977" s="158"/>
      <c r="AX977" s="158"/>
      <c r="AY977" s="158"/>
      <c r="AZ977" s="158"/>
      <c r="BA977" s="158"/>
      <c r="BB977" s="158"/>
      <c r="BC977" s="158"/>
      <c r="BD977" s="158"/>
      <c r="BE977" s="158"/>
      <c r="BF977" s="158"/>
      <c r="BG977" s="158"/>
      <c r="BH977" s="158"/>
      <c r="BI977" s="158"/>
      <c r="BJ977" s="158"/>
      <c r="BK977" s="158"/>
      <c r="BL977" s="158"/>
      <c r="BM977" s="158"/>
      <c r="BN977" s="158"/>
      <c r="BO977" s="158"/>
      <c r="BP977" s="158"/>
      <c r="BQ977" s="158"/>
      <c r="BR977" s="158"/>
      <c r="BS977" s="158"/>
      <c r="BT977" s="158"/>
      <c r="BU977" s="158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</row>
    <row r="978" ht="12.75" customHeight="1">
      <c r="A978" s="1"/>
      <c r="B978" s="1"/>
      <c r="C978" s="158"/>
      <c r="D978" s="158"/>
      <c r="E978" s="158"/>
      <c r="F978" s="158"/>
      <c r="G978" s="158"/>
      <c r="H978" s="158"/>
      <c r="I978" s="158"/>
      <c r="J978" s="158"/>
      <c r="K978" s="158"/>
      <c r="L978" s="158"/>
      <c r="M978" s="158"/>
      <c r="N978" s="158"/>
      <c r="O978" s="158"/>
      <c r="P978" s="158"/>
      <c r="Q978" s="158"/>
      <c r="R978" s="158"/>
      <c r="S978" s="158"/>
      <c r="T978" s="158"/>
      <c r="U978" s="158"/>
      <c r="V978" s="158"/>
      <c r="W978" s="158"/>
      <c r="X978" s="158"/>
      <c r="Y978" s="158"/>
      <c r="Z978" s="158"/>
      <c r="AA978" s="158"/>
      <c r="AB978" s="158"/>
      <c r="AC978" s="158"/>
      <c r="AD978" s="158"/>
      <c r="AE978" s="158"/>
      <c r="AF978" s="158"/>
      <c r="AG978" s="158"/>
      <c r="AH978" s="158"/>
      <c r="AI978" s="158"/>
      <c r="AJ978" s="158"/>
      <c r="AK978" s="158"/>
      <c r="AL978" s="158"/>
      <c r="AM978" s="158"/>
      <c r="AN978" s="158"/>
      <c r="AO978" s="158"/>
      <c r="AP978" s="158"/>
      <c r="AQ978" s="158"/>
      <c r="AR978" s="158"/>
      <c r="AS978" s="158"/>
      <c r="AT978" s="158"/>
      <c r="AU978" s="158"/>
      <c r="AV978" s="158"/>
      <c r="AW978" s="158"/>
      <c r="AX978" s="158"/>
      <c r="AY978" s="158"/>
      <c r="AZ978" s="158"/>
      <c r="BA978" s="158"/>
      <c r="BB978" s="158"/>
      <c r="BC978" s="158"/>
      <c r="BD978" s="158"/>
      <c r="BE978" s="158"/>
      <c r="BF978" s="158"/>
      <c r="BG978" s="158"/>
      <c r="BH978" s="158"/>
      <c r="BI978" s="158"/>
      <c r="BJ978" s="158"/>
      <c r="BK978" s="158"/>
      <c r="BL978" s="158"/>
      <c r="BM978" s="158"/>
      <c r="BN978" s="158"/>
      <c r="BO978" s="158"/>
      <c r="BP978" s="158"/>
      <c r="BQ978" s="158"/>
      <c r="BR978" s="158"/>
      <c r="BS978" s="158"/>
      <c r="BT978" s="158"/>
      <c r="BU978" s="158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</row>
    <row r="979" ht="12.75" customHeight="1">
      <c r="A979" s="1"/>
      <c r="B979" s="1"/>
      <c r="C979" s="158"/>
      <c r="D979" s="158"/>
      <c r="E979" s="158"/>
      <c r="F979" s="158"/>
      <c r="G979" s="158"/>
      <c r="H979" s="158"/>
      <c r="I979" s="158"/>
      <c r="J979" s="158"/>
      <c r="K979" s="158"/>
      <c r="L979" s="158"/>
      <c r="M979" s="158"/>
      <c r="N979" s="158"/>
      <c r="O979" s="158"/>
      <c r="P979" s="158"/>
      <c r="Q979" s="158"/>
      <c r="R979" s="158"/>
      <c r="S979" s="158"/>
      <c r="T979" s="158"/>
      <c r="U979" s="158"/>
      <c r="V979" s="158"/>
      <c r="W979" s="158"/>
      <c r="X979" s="158"/>
      <c r="Y979" s="158"/>
      <c r="Z979" s="158"/>
      <c r="AA979" s="158"/>
      <c r="AB979" s="158"/>
      <c r="AC979" s="158"/>
      <c r="AD979" s="158"/>
      <c r="AE979" s="158"/>
      <c r="AF979" s="158"/>
      <c r="AG979" s="158"/>
      <c r="AH979" s="158"/>
      <c r="AI979" s="158"/>
      <c r="AJ979" s="158"/>
      <c r="AK979" s="158"/>
      <c r="AL979" s="158"/>
      <c r="AM979" s="158"/>
      <c r="AN979" s="158"/>
      <c r="AO979" s="158"/>
      <c r="AP979" s="158"/>
      <c r="AQ979" s="158"/>
      <c r="AR979" s="158"/>
      <c r="AS979" s="158"/>
      <c r="AT979" s="158"/>
      <c r="AU979" s="158"/>
      <c r="AV979" s="158"/>
      <c r="AW979" s="158"/>
      <c r="AX979" s="158"/>
      <c r="AY979" s="158"/>
      <c r="AZ979" s="158"/>
      <c r="BA979" s="158"/>
      <c r="BB979" s="158"/>
      <c r="BC979" s="158"/>
      <c r="BD979" s="158"/>
      <c r="BE979" s="158"/>
      <c r="BF979" s="158"/>
      <c r="BG979" s="158"/>
      <c r="BH979" s="158"/>
      <c r="BI979" s="158"/>
      <c r="BJ979" s="158"/>
      <c r="BK979" s="158"/>
      <c r="BL979" s="158"/>
      <c r="BM979" s="158"/>
      <c r="BN979" s="158"/>
      <c r="BO979" s="158"/>
      <c r="BP979" s="158"/>
      <c r="BQ979" s="158"/>
      <c r="BR979" s="158"/>
      <c r="BS979" s="158"/>
      <c r="BT979" s="158"/>
      <c r="BU979" s="158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</row>
    <row r="980" ht="12.75" customHeight="1">
      <c r="A980" s="1"/>
      <c r="B980" s="1"/>
      <c r="C980" s="158"/>
      <c r="D980" s="158"/>
      <c r="E980" s="158"/>
      <c r="F980" s="158"/>
      <c r="G980" s="158"/>
      <c r="H980" s="158"/>
      <c r="I980" s="158"/>
      <c r="J980" s="158"/>
      <c r="K980" s="158"/>
      <c r="L980" s="158"/>
      <c r="M980" s="158"/>
      <c r="N980" s="158"/>
      <c r="O980" s="158"/>
      <c r="P980" s="158"/>
      <c r="Q980" s="158"/>
      <c r="R980" s="158"/>
      <c r="S980" s="158"/>
      <c r="T980" s="158"/>
      <c r="U980" s="158"/>
      <c r="V980" s="158"/>
      <c r="W980" s="158"/>
      <c r="X980" s="158"/>
      <c r="Y980" s="158"/>
      <c r="Z980" s="158"/>
      <c r="AA980" s="158"/>
      <c r="AB980" s="158"/>
      <c r="AC980" s="158"/>
      <c r="AD980" s="158"/>
      <c r="AE980" s="158"/>
      <c r="AF980" s="158"/>
      <c r="AG980" s="158"/>
      <c r="AH980" s="158"/>
      <c r="AI980" s="158"/>
      <c r="AJ980" s="158"/>
      <c r="AK980" s="158"/>
      <c r="AL980" s="158"/>
      <c r="AM980" s="158"/>
      <c r="AN980" s="158"/>
      <c r="AO980" s="158"/>
      <c r="AP980" s="158"/>
      <c r="AQ980" s="158"/>
      <c r="AR980" s="158"/>
      <c r="AS980" s="158"/>
      <c r="AT980" s="158"/>
      <c r="AU980" s="158"/>
      <c r="AV980" s="158"/>
      <c r="AW980" s="158"/>
      <c r="AX980" s="158"/>
      <c r="AY980" s="158"/>
      <c r="AZ980" s="158"/>
      <c r="BA980" s="158"/>
      <c r="BB980" s="158"/>
      <c r="BC980" s="158"/>
      <c r="BD980" s="158"/>
      <c r="BE980" s="158"/>
      <c r="BF980" s="158"/>
      <c r="BG980" s="158"/>
      <c r="BH980" s="158"/>
      <c r="BI980" s="158"/>
      <c r="BJ980" s="158"/>
      <c r="BK980" s="158"/>
      <c r="BL980" s="158"/>
      <c r="BM980" s="158"/>
      <c r="BN980" s="158"/>
      <c r="BO980" s="158"/>
      <c r="BP980" s="158"/>
      <c r="BQ980" s="158"/>
      <c r="BR980" s="158"/>
      <c r="BS980" s="158"/>
      <c r="BT980" s="158"/>
      <c r="BU980" s="158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</row>
    <row r="981" ht="12.75" customHeight="1">
      <c r="A981" s="1"/>
      <c r="B981" s="1"/>
      <c r="C981" s="158"/>
      <c r="D981" s="158"/>
      <c r="E981" s="158"/>
      <c r="F981" s="158"/>
      <c r="G981" s="158"/>
      <c r="H981" s="158"/>
      <c r="I981" s="158"/>
      <c r="J981" s="158"/>
      <c r="K981" s="158"/>
      <c r="L981" s="158"/>
      <c r="M981" s="158"/>
      <c r="N981" s="158"/>
      <c r="O981" s="158"/>
      <c r="P981" s="158"/>
      <c r="Q981" s="158"/>
      <c r="R981" s="158"/>
      <c r="S981" s="158"/>
      <c r="T981" s="158"/>
      <c r="U981" s="158"/>
      <c r="V981" s="158"/>
      <c r="W981" s="158"/>
      <c r="X981" s="158"/>
      <c r="Y981" s="158"/>
      <c r="Z981" s="158"/>
      <c r="AA981" s="158"/>
      <c r="AB981" s="158"/>
      <c r="AC981" s="158"/>
      <c r="AD981" s="158"/>
      <c r="AE981" s="158"/>
      <c r="AF981" s="158"/>
      <c r="AG981" s="158"/>
      <c r="AH981" s="158"/>
      <c r="AI981" s="158"/>
      <c r="AJ981" s="158"/>
      <c r="AK981" s="158"/>
      <c r="AL981" s="158"/>
      <c r="AM981" s="158"/>
      <c r="AN981" s="158"/>
      <c r="AO981" s="158"/>
      <c r="AP981" s="158"/>
      <c r="AQ981" s="158"/>
      <c r="AR981" s="158"/>
      <c r="AS981" s="158"/>
      <c r="AT981" s="158"/>
      <c r="AU981" s="158"/>
      <c r="AV981" s="158"/>
      <c r="AW981" s="158"/>
      <c r="AX981" s="158"/>
      <c r="AY981" s="158"/>
      <c r="AZ981" s="158"/>
      <c r="BA981" s="158"/>
      <c r="BB981" s="158"/>
      <c r="BC981" s="158"/>
      <c r="BD981" s="158"/>
      <c r="BE981" s="158"/>
      <c r="BF981" s="158"/>
      <c r="BG981" s="158"/>
      <c r="BH981" s="158"/>
      <c r="BI981" s="158"/>
      <c r="BJ981" s="158"/>
      <c r="BK981" s="158"/>
      <c r="BL981" s="158"/>
      <c r="BM981" s="158"/>
      <c r="BN981" s="158"/>
      <c r="BO981" s="158"/>
      <c r="BP981" s="158"/>
      <c r="BQ981" s="158"/>
      <c r="BR981" s="158"/>
      <c r="BS981" s="158"/>
      <c r="BT981" s="158"/>
      <c r="BU981" s="158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</row>
    <row r="982" ht="12.75" customHeight="1">
      <c r="A982" s="1"/>
      <c r="B982" s="1"/>
      <c r="C982" s="158"/>
      <c r="D982" s="158"/>
      <c r="E982" s="158"/>
      <c r="F982" s="158"/>
      <c r="G982" s="158"/>
      <c r="H982" s="158"/>
      <c r="I982" s="158"/>
      <c r="J982" s="158"/>
      <c r="K982" s="158"/>
      <c r="L982" s="158"/>
      <c r="M982" s="158"/>
      <c r="N982" s="158"/>
      <c r="O982" s="158"/>
      <c r="P982" s="158"/>
      <c r="Q982" s="158"/>
      <c r="R982" s="158"/>
      <c r="S982" s="158"/>
      <c r="T982" s="158"/>
      <c r="U982" s="158"/>
      <c r="V982" s="158"/>
      <c r="W982" s="158"/>
      <c r="X982" s="158"/>
      <c r="Y982" s="158"/>
      <c r="Z982" s="158"/>
      <c r="AA982" s="158"/>
      <c r="AB982" s="158"/>
      <c r="AC982" s="158"/>
      <c r="AD982" s="158"/>
      <c r="AE982" s="158"/>
      <c r="AF982" s="158"/>
      <c r="AG982" s="158"/>
      <c r="AH982" s="158"/>
      <c r="AI982" s="158"/>
      <c r="AJ982" s="158"/>
      <c r="AK982" s="158"/>
      <c r="AL982" s="158"/>
      <c r="AM982" s="158"/>
      <c r="AN982" s="158"/>
      <c r="AO982" s="158"/>
      <c r="AP982" s="158"/>
      <c r="AQ982" s="158"/>
      <c r="AR982" s="158"/>
      <c r="AS982" s="158"/>
      <c r="AT982" s="158"/>
      <c r="AU982" s="158"/>
      <c r="AV982" s="158"/>
      <c r="AW982" s="158"/>
      <c r="AX982" s="158"/>
      <c r="AY982" s="158"/>
      <c r="AZ982" s="158"/>
      <c r="BA982" s="158"/>
      <c r="BB982" s="158"/>
      <c r="BC982" s="158"/>
      <c r="BD982" s="158"/>
      <c r="BE982" s="158"/>
      <c r="BF982" s="158"/>
      <c r="BG982" s="158"/>
      <c r="BH982" s="158"/>
      <c r="BI982" s="158"/>
      <c r="BJ982" s="158"/>
      <c r="BK982" s="158"/>
      <c r="BL982" s="158"/>
      <c r="BM982" s="158"/>
      <c r="BN982" s="158"/>
      <c r="BO982" s="158"/>
      <c r="BP982" s="158"/>
      <c r="BQ982" s="158"/>
      <c r="BR982" s="158"/>
      <c r="BS982" s="158"/>
      <c r="BT982" s="158"/>
      <c r="BU982" s="158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</row>
    <row r="983" ht="12.75" customHeight="1">
      <c r="A983" s="1"/>
      <c r="B983" s="1"/>
      <c r="C983" s="158"/>
      <c r="D983" s="158"/>
      <c r="E983" s="158"/>
      <c r="F983" s="158"/>
      <c r="G983" s="158"/>
      <c r="H983" s="158"/>
      <c r="I983" s="158"/>
      <c r="J983" s="158"/>
      <c r="K983" s="158"/>
      <c r="L983" s="158"/>
      <c r="M983" s="158"/>
      <c r="N983" s="158"/>
      <c r="O983" s="158"/>
      <c r="P983" s="158"/>
      <c r="Q983" s="158"/>
      <c r="R983" s="158"/>
      <c r="S983" s="158"/>
      <c r="T983" s="158"/>
      <c r="U983" s="158"/>
      <c r="V983" s="158"/>
      <c r="W983" s="158"/>
      <c r="X983" s="158"/>
      <c r="Y983" s="158"/>
      <c r="Z983" s="158"/>
      <c r="AA983" s="158"/>
      <c r="AB983" s="158"/>
      <c r="AC983" s="158"/>
      <c r="AD983" s="158"/>
      <c r="AE983" s="158"/>
      <c r="AF983" s="158"/>
      <c r="AG983" s="158"/>
      <c r="AH983" s="158"/>
      <c r="AI983" s="158"/>
      <c r="AJ983" s="158"/>
      <c r="AK983" s="158"/>
      <c r="AL983" s="158"/>
      <c r="AM983" s="158"/>
      <c r="AN983" s="158"/>
      <c r="AO983" s="158"/>
      <c r="AP983" s="158"/>
      <c r="AQ983" s="158"/>
      <c r="AR983" s="158"/>
      <c r="AS983" s="158"/>
      <c r="AT983" s="158"/>
      <c r="AU983" s="158"/>
      <c r="AV983" s="158"/>
      <c r="AW983" s="158"/>
      <c r="AX983" s="158"/>
      <c r="AY983" s="158"/>
      <c r="AZ983" s="158"/>
      <c r="BA983" s="158"/>
      <c r="BB983" s="158"/>
      <c r="BC983" s="158"/>
      <c r="BD983" s="158"/>
      <c r="BE983" s="158"/>
      <c r="BF983" s="158"/>
      <c r="BG983" s="158"/>
      <c r="BH983" s="158"/>
      <c r="BI983" s="158"/>
      <c r="BJ983" s="158"/>
      <c r="BK983" s="158"/>
      <c r="BL983" s="158"/>
      <c r="BM983" s="158"/>
      <c r="BN983" s="158"/>
      <c r="BO983" s="158"/>
      <c r="BP983" s="158"/>
      <c r="BQ983" s="158"/>
      <c r="BR983" s="158"/>
      <c r="BS983" s="158"/>
      <c r="BT983" s="158"/>
      <c r="BU983" s="158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</row>
    <row r="984" ht="12.75" customHeight="1">
      <c r="A984" s="1"/>
      <c r="B984" s="1"/>
      <c r="C984" s="158"/>
      <c r="D984" s="158"/>
      <c r="E984" s="158"/>
      <c r="F984" s="158"/>
      <c r="G984" s="158"/>
      <c r="H984" s="158"/>
      <c r="I984" s="158"/>
      <c r="J984" s="158"/>
      <c r="K984" s="158"/>
      <c r="L984" s="158"/>
      <c r="M984" s="158"/>
      <c r="N984" s="158"/>
      <c r="O984" s="158"/>
      <c r="P984" s="158"/>
      <c r="Q984" s="158"/>
      <c r="R984" s="158"/>
      <c r="S984" s="158"/>
      <c r="T984" s="158"/>
      <c r="U984" s="158"/>
      <c r="V984" s="158"/>
      <c r="W984" s="158"/>
      <c r="X984" s="158"/>
      <c r="Y984" s="158"/>
      <c r="Z984" s="158"/>
      <c r="AA984" s="158"/>
      <c r="AB984" s="158"/>
      <c r="AC984" s="158"/>
      <c r="AD984" s="158"/>
      <c r="AE984" s="158"/>
      <c r="AF984" s="158"/>
      <c r="AG984" s="158"/>
      <c r="AH984" s="158"/>
      <c r="AI984" s="158"/>
      <c r="AJ984" s="158"/>
      <c r="AK984" s="158"/>
      <c r="AL984" s="158"/>
      <c r="AM984" s="158"/>
      <c r="AN984" s="158"/>
      <c r="AO984" s="158"/>
      <c r="AP984" s="158"/>
      <c r="AQ984" s="158"/>
      <c r="AR984" s="158"/>
      <c r="AS984" s="158"/>
      <c r="AT984" s="158"/>
      <c r="AU984" s="158"/>
      <c r="AV984" s="158"/>
      <c r="AW984" s="158"/>
      <c r="AX984" s="158"/>
      <c r="AY984" s="158"/>
      <c r="AZ984" s="158"/>
      <c r="BA984" s="158"/>
      <c r="BB984" s="158"/>
      <c r="BC984" s="158"/>
      <c r="BD984" s="158"/>
      <c r="BE984" s="158"/>
      <c r="BF984" s="158"/>
      <c r="BG984" s="158"/>
      <c r="BH984" s="158"/>
      <c r="BI984" s="158"/>
      <c r="BJ984" s="158"/>
      <c r="BK984" s="158"/>
      <c r="BL984" s="158"/>
      <c r="BM984" s="158"/>
      <c r="BN984" s="158"/>
      <c r="BO984" s="158"/>
      <c r="BP984" s="158"/>
      <c r="BQ984" s="158"/>
      <c r="BR984" s="158"/>
      <c r="BS984" s="158"/>
      <c r="BT984" s="158"/>
      <c r="BU984" s="158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</row>
    <row r="985" ht="12.75" customHeight="1">
      <c r="A985" s="1"/>
      <c r="B985" s="1"/>
      <c r="C985" s="158"/>
      <c r="D985" s="158"/>
      <c r="E985" s="158"/>
      <c r="F985" s="158"/>
      <c r="G985" s="158"/>
      <c r="H985" s="158"/>
      <c r="I985" s="158"/>
      <c r="J985" s="158"/>
      <c r="K985" s="158"/>
      <c r="L985" s="158"/>
      <c r="M985" s="158"/>
      <c r="N985" s="158"/>
      <c r="O985" s="158"/>
      <c r="P985" s="158"/>
      <c r="Q985" s="158"/>
      <c r="R985" s="158"/>
      <c r="S985" s="158"/>
      <c r="T985" s="158"/>
      <c r="U985" s="158"/>
      <c r="V985" s="158"/>
      <c r="W985" s="158"/>
      <c r="X985" s="158"/>
      <c r="Y985" s="158"/>
      <c r="Z985" s="158"/>
      <c r="AA985" s="158"/>
      <c r="AB985" s="158"/>
      <c r="AC985" s="158"/>
      <c r="AD985" s="158"/>
      <c r="AE985" s="158"/>
      <c r="AF985" s="158"/>
      <c r="AG985" s="158"/>
      <c r="AH985" s="158"/>
      <c r="AI985" s="158"/>
      <c r="AJ985" s="158"/>
      <c r="AK985" s="158"/>
      <c r="AL985" s="158"/>
      <c r="AM985" s="158"/>
      <c r="AN985" s="158"/>
      <c r="AO985" s="158"/>
      <c r="AP985" s="158"/>
      <c r="AQ985" s="158"/>
      <c r="AR985" s="158"/>
      <c r="AS985" s="158"/>
      <c r="AT985" s="158"/>
      <c r="AU985" s="158"/>
      <c r="AV985" s="158"/>
      <c r="AW985" s="158"/>
      <c r="AX985" s="158"/>
      <c r="AY985" s="158"/>
      <c r="AZ985" s="158"/>
      <c r="BA985" s="158"/>
      <c r="BB985" s="158"/>
      <c r="BC985" s="158"/>
      <c r="BD985" s="158"/>
      <c r="BE985" s="158"/>
      <c r="BF985" s="158"/>
      <c r="BG985" s="158"/>
      <c r="BH985" s="158"/>
      <c r="BI985" s="158"/>
      <c r="BJ985" s="158"/>
      <c r="BK985" s="158"/>
      <c r="BL985" s="158"/>
      <c r="BM985" s="158"/>
      <c r="BN985" s="158"/>
      <c r="BO985" s="158"/>
      <c r="BP985" s="158"/>
      <c r="BQ985" s="158"/>
      <c r="BR985" s="158"/>
      <c r="BS985" s="158"/>
      <c r="BT985" s="158"/>
      <c r="BU985" s="158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</row>
    <row r="986" ht="12.75" customHeight="1">
      <c r="A986" s="1"/>
      <c r="B986" s="1"/>
      <c r="C986" s="158"/>
      <c r="D986" s="158"/>
      <c r="E986" s="158"/>
      <c r="F986" s="158"/>
      <c r="G986" s="158"/>
      <c r="H986" s="158"/>
      <c r="I986" s="158"/>
      <c r="J986" s="158"/>
      <c r="K986" s="158"/>
      <c r="L986" s="158"/>
      <c r="M986" s="158"/>
      <c r="N986" s="158"/>
      <c r="O986" s="158"/>
      <c r="P986" s="158"/>
      <c r="Q986" s="158"/>
      <c r="R986" s="158"/>
      <c r="S986" s="158"/>
      <c r="T986" s="158"/>
      <c r="U986" s="158"/>
      <c r="V986" s="158"/>
      <c r="W986" s="158"/>
      <c r="X986" s="158"/>
      <c r="Y986" s="158"/>
      <c r="Z986" s="158"/>
      <c r="AA986" s="158"/>
      <c r="AB986" s="158"/>
      <c r="AC986" s="158"/>
      <c r="AD986" s="158"/>
      <c r="AE986" s="158"/>
      <c r="AF986" s="158"/>
      <c r="AG986" s="158"/>
      <c r="AH986" s="158"/>
      <c r="AI986" s="158"/>
      <c r="AJ986" s="158"/>
      <c r="AK986" s="158"/>
      <c r="AL986" s="158"/>
      <c r="AM986" s="158"/>
      <c r="AN986" s="158"/>
      <c r="AO986" s="158"/>
      <c r="AP986" s="158"/>
      <c r="AQ986" s="158"/>
      <c r="AR986" s="158"/>
      <c r="AS986" s="158"/>
      <c r="AT986" s="158"/>
      <c r="AU986" s="158"/>
      <c r="AV986" s="158"/>
      <c r="AW986" s="158"/>
      <c r="AX986" s="158"/>
      <c r="AY986" s="158"/>
      <c r="AZ986" s="158"/>
      <c r="BA986" s="158"/>
      <c r="BB986" s="158"/>
      <c r="BC986" s="158"/>
      <c r="BD986" s="158"/>
      <c r="BE986" s="158"/>
      <c r="BF986" s="158"/>
      <c r="BG986" s="158"/>
      <c r="BH986" s="158"/>
      <c r="BI986" s="158"/>
      <c r="BJ986" s="158"/>
      <c r="BK986" s="158"/>
      <c r="BL986" s="158"/>
      <c r="BM986" s="158"/>
      <c r="BN986" s="158"/>
      <c r="BO986" s="158"/>
      <c r="BP986" s="158"/>
      <c r="BQ986" s="158"/>
      <c r="BR986" s="158"/>
      <c r="BS986" s="158"/>
      <c r="BT986" s="158"/>
      <c r="BU986" s="158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</row>
    <row r="987" ht="12.75" customHeight="1">
      <c r="A987" s="1"/>
      <c r="B987" s="1"/>
      <c r="C987" s="158"/>
      <c r="D987" s="158"/>
      <c r="E987" s="158"/>
      <c r="F987" s="158"/>
      <c r="G987" s="158"/>
      <c r="H987" s="158"/>
      <c r="I987" s="158"/>
      <c r="J987" s="158"/>
      <c r="K987" s="158"/>
      <c r="L987" s="158"/>
      <c r="M987" s="158"/>
      <c r="N987" s="158"/>
      <c r="O987" s="158"/>
      <c r="P987" s="158"/>
      <c r="Q987" s="158"/>
      <c r="R987" s="158"/>
      <c r="S987" s="158"/>
      <c r="T987" s="158"/>
      <c r="U987" s="158"/>
      <c r="V987" s="158"/>
      <c r="W987" s="158"/>
      <c r="X987" s="158"/>
      <c r="Y987" s="158"/>
      <c r="Z987" s="158"/>
      <c r="AA987" s="158"/>
      <c r="AB987" s="158"/>
      <c r="AC987" s="158"/>
      <c r="AD987" s="158"/>
      <c r="AE987" s="158"/>
      <c r="AF987" s="158"/>
      <c r="AG987" s="158"/>
      <c r="AH987" s="158"/>
      <c r="AI987" s="158"/>
      <c r="AJ987" s="158"/>
      <c r="AK987" s="158"/>
      <c r="AL987" s="158"/>
      <c r="AM987" s="158"/>
      <c r="AN987" s="158"/>
      <c r="AO987" s="158"/>
      <c r="AP987" s="158"/>
      <c r="AQ987" s="158"/>
      <c r="AR987" s="158"/>
      <c r="AS987" s="158"/>
      <c r="AT987" s="158"/>
      <c r="AU987" s="158"/>
      <c r="AV987" s="158"/>
      <c r="AW987" s="158"/>
      <c r="AX987" s="158"/>
      <c r="AY987" s="158"/>
      <c r="AZ987" s="158"/>
      <c r="BA987" s="158"/>
      <c r="BB987" s="158"/>
      <c r="BC987" s="158"/>
      <c r="BD987" s="158"/>
      <c r="BE987" s="158"/>
      <c r="BF987" s="158"/>
      <c r="BG987" s="158"/>
      <c r="BH987" s="158"/>
      <c r="BI987" s="158"/>
      <c r="BJ987" s="158"/>
      <c r="BK987" s="158"/>
      <c r="BL987" s="158"/>
      <c r="BM987" s="158"/>
      <c r="BN987" s="158"/>
      <c r="BO987" s="158"/>
      <c r="BP987" s="158"/>
      <c r="BQ987" s="158"/>
      <c r="BR987" s="158"/>
      <c r="BS987" s="158"/>
      <c r="BT987" s="158"/>
      <c r="BU987" s="158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</row>
    <row r="988" ht="12.75" customHeight="1">
      <c r="A988" s="1"/>
      <c r="B988" s="1"/>
      <c r="C988" s="158"/>
      <c r="D988" s="158"/>
      <c r="E988" s="158"/>
      <c r="F988" s="158"/>
      <c r="G988" s="158"/>
      <c r="H988" s="158"/>
      <c r="I988" s="158"/>
      <c r="J988" s="158"/>
      <c r="K988" s="158"/>
      <c r="L988" s="158"/>
      <c r="M988" s="158"/>
      <c r="N988" s="158"/>
      <c r="O988" s="158"/>
      <c r="P988" s="158"/>
      <c r="Q988" s="158"/>
      <c r="R988" s="158"/>
      <c r="S988" s="158"/>
      <c r="T988" s="158"/>
      <c r="U988" s="158"/>
      <c r="V988" s="158"/>
      <c r="W988" s="158"/>
      <c r="X988" s="158"/>
      <c r="Y988" s="158"/>
      <c r="Z988" s="158"/>
      <c r="AA988" s="158"/>
      <c r="AB988" s="158"/>
      <c r="AC988" s="158"/>
      <c r="AD988" s="158"/>
      <c r="AE988" s="158"/>
      <c r="AF988" s="158"/>
      <c r="AG988" s="158"/>
      <c r="AH988" s="158"/>
      <c r="AI988" s="158"/>
      <c r="AJ988" s="158"/>
      <c r="AK988" s="158"/>
      <c r="AL988" s="158"/>
      <c r="AM988" s="158"/>
      <c r="AN988" s="158"/>
      <c r="AO988" s="158"/>
      <c r="AP988" s="158"/>
      <c r="AQ988" s="158"/>
      <c r="AR988" s="158"/>
      <c r="AS988" s="158"/>
      <c r="AT988" s="158"/>
      <c r="AU988" s="158"/>
      <c r="AV988" s="158"/>
      <c r="AW988" s="158"/>
      <c r="AX988" s="158"/>
      <c r="AY988" s="158"/>
      <c r="AZ988" s="158"/>
      <c r="BA988" s="158"/>
      <c r="BB988" s="158"/>
      <c r="BC988" s="158"/>
      <c r="BD988" s="158"/>
      <c r="BE988" s="158"/>
      <c r="BF988" s="158"/>
      <c r="BG988" s="158"/>
      <c r="BH988" s="158"/>
      <c r="BI988" s="158"/>
      <c r="BJ988" s="158"/>
      <c r="BK988" s="158"/>
      <c r="BL988" s="158"/>
      <c r="BM988" s="158"/>
      <c r="BN988" s="158"/>
      <c r="BO988" s="158"/>
      <c r="BP988" s="158"/>
      <c r="BQ988" s="158"/>
      <c r="BR988" s="158"/>
      <c r="BS988" s="158"/>
      <c r="BT988" s="158"/>
      <c r="BU988" s="158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</row>
    <row r="989" ht="12.75" customHeight="1">
      <c r="A989" s="1"/>
      <c r="B989" s="1"/>
      <c r="C989" s="158"/>
      <c r="D989" s="158"/>
      <c r="E989" s="158"/>
      <c r="F989" s="158"/>
      <c r="G989" s="158"/>
      <c r="H989" s="158"/>
      <c r="I989" s="158"/>
      <c r="J989" s="158"/>
      <c r="K989" s="158"/>
      <c r="L989" s="158"/>
      <c r="M989" s="158"/>
      <c r="N989" s="158"/>
      <c r="O989" s="158"/>
      <c r="P989" s="158"/>
      <c r="Q989" s="158"/>
      <c r="R989" s="158"/>
      <c r="S989" s="158"/>
      <c r="T989" s="158"/>
      <c r="U989" s="158"/>
      <c r="V989" s="158"/>
      <c r="W989" s="158"/>
      <c r="X989" s="158"/>
      <c r="Y989" s="158"/>
      <c r="Z989" s="158"/>
      <c r="AA989" s="158"/>
      <c r="AB989" s="158"/>
      <c r="AC989" s="158"/>
      <c r="AD989" s="158"/>
      <c r="AE989" s="158"/>
      <c r="AF989" s="158"/>
      <c r="AG989" s="158"/>
      <c r="AH989" s="158"/>
      <c r="AI989" s="158"/>
      <c r="AJ989" s="158"/>
      <c r="AK989" s="158"/>
      <c r="AL989" s="158"/>
      <c r="AM989" s="158"/>
      <c r="AN989" s="158"/>
      <c r="AO989" s="158"/>
      <c r="AP989" s="158"/>
      <c r="AQ989" s="158"/>
      <c r="AR989" s="158"/>
      <c r="AS989" s="158"/>
      <c r="AT989" s="158"/>
      <c r="AU989" s="158"/>
      <c r="AV989" s="158"/>
      <c r="AW989" s="158"/>
      <c r="AX989" s="158"/>
      <c r="AY989" s="158"/>
      <c r="AZ989" s="158"/>
      <c r="BA989" s="158"/>
      <c r="BB989" s="158"/>
      <c r="BC989" s="158"/>
      <c r="BD989" s="158"/>
      <c r="BE989" s="158"/>
      <c r="BF989" s="158"/>
      <c r="BG989" s="158"/>
      <c r="BH989" s="158"/>
      <c r="BI989" s="158"/>
      <c r="BJ989" s="158"/>
      <c r="BK989" s="158"/>
      <c r="BL989" s="158"/>
      <c r="BM989" s="158"/>
      <c r="BN989" s="158"/>
      <c r="BO989" s="158"/>
      <c r="BP989" s="158"/>
      <c r="BQ989" s="158"/>
      <c r="BR989" s="158"/>
      <c r="BS989" s="158"/>
      <c r="BT989" s="158"/>
      <c r="BU989" s="158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</row>
    <row r="990" ht="12.75" customHeight="1">
      <c r="A990" s="1"/>
      <c r="B990" s="1"/>
      <c r="C990" s="158"/>
      <c r="D990" s="158"/>
      <c r="E990" s="158"/>
      <c r="F990" s="158"/>
      <c r="G990" s="158"/>
      <c r="H990" s="158"/>
      <c r="I990" s="158"/>
      <c r="J990" s="158"/>
      <c r="K990" s="158"/>
      <c r="L990" s="158"/>
      <c r="M990" s="158"/>
      <c r="N990" s="158"/>
      <c r="O990" s="158"/>
      <c r="P990" s="158"/>
      <c r="Q990" s="158"/>
      <c r="R990" s="158"/>
      <c r="S990" s="158"/>
      <c r="T990" s="158"/>
      <c r="U990" s="158"/>
      <c r="V990" s="158"/>
      <c r="W990" s="158"/>
      <c r="X990" s="158"/>
      <c r="Y990" s="158"/>
      <c r="Z990" s="158"/>
      <c r="AA990" s="158"/>
      <c r="AB990" s="158"/>
      <c r="AC990" s="158"/>
      <c r="AD990" s="158"/>
      <c r="AE990" s="158"/>
      <c r="AF990" s="158"/>
      <c r="AG990" s="158"/>
      <c r="AH990" s="158"/>
      <c r="AI990" s="158"/>
      <c r="AJ990" s="158"/>
      <c r="AK990" s="158"/>
      <c r="AL990" s="158"/>
      <c r="AM990" s="158"/>
      <c r="AN990" s="158"/>
      <c r="AO990" s="158"/>
      <c r="AP990" s="158"/>
      <c r="AQ990" s="158"/>
      <c r="AR990" s="158"/>
      <c r="AS990" s="158"/>
      <c r="AT990" s="158"/>
      <c r="AU990" s="158"/>
      <c r="AV990" s="158"/>
      <c r="AW990" s="158"/>
      <c r="AX990" s="158"/>
      <c r="AY990" s="158"/>
      <c r="AZ990" s="158"/>
      <c r="BA990" s="158"/>
      <c r="BB990" s="158"/>
      <c r="BC990" s="158"/>
      <c r="BD990" s="158"/>
      <c r="BE990" s="158"/>
      <c r="BF990" s="158"/>
      <c r="BG990" s="158"/>
      <c r="BH990" s="158"/>
      <c r="BI990" s="158"/>
      <c r="BJ990" s="158"/>
      <c r="BK990" s="158"/>
      <c r="BL990" s="158"/>
      <c r="BM990" s="158"/>
      <c r="BN990" s="158"/>
      <c r="BO990" s="158"/>
      <c r="BP990" s="158"/>
      <c r="BQ990" s="158"/>
      <c r="BR990" s="158"/>
      <c r="BS990" s="158"/>
      <c r="BT990" s="158"/>
      <c r="BU990" s="158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</row>
    <row r="991" ht="12.75" customHeight="1">
      <c r="A991" s="1"/>
      <c r="B991" s="1"/>
      <c r="C991" s="158"/>
      <c r="D991" s="158"/>
      <c r="E991" s="158"/>
      <c r="F991" s="158"/>
      <c r="G991" s="158"/>
      <c r="H991" s="158"/>
      <c r="I991" s="158"/>
      <c r="J991" s="158"/>
      <c r="K991" s="158"/>
      <c r="L991" s="158"/>
      <c r="M991" s="158"/>
      <c r="N991" s="158"/>
      <c r="O991" s="158"/>
      <c r="P991" s="158"/>
      <c r="Q991" s="158"/>
      <c r="R991" s="158"/>
      <c r="S991" s="158"/>
      <c r="T991" s="158"/>
      <c r="U991" s="158"/>
      <c r="V991" s="158"/>
      <c r="W991" s="158"/>
      <c r="X991" s="158"/>
      <c r="Y991" s="158"/>
      <c r="Z991" s="158"/>
      <c r="AA991" s="158"/>
      <c r="AB991" s="158"/>
      <c r="AC991" s="158"/>
      <c r="AD991" s="158"/>
      <c r="AE991" s="158"/>
      <c r="AF991" s="158"/>
      <c r="AG991" s="158"/>
      <c r="AH991" s="158"/>
      <c r="AI991" s="158"/>
      <c r="AJ991" s="158"/>
      <c r="AK991" s="158"/>
      <c r="AL991" s="158"/>
      <c r="AM991" s="158"/>
      <c r="AN991" s="158"/>
      <c r="AO991" s="158"/>
      <c r="AP991" s="158"/>
      <c r="AQ991" s="158"/>
      <c r="AR991" s="158"/>
      <c r="AS991" s="158"/>
      <c r="AT991" s="158"/>
      <c r="AU991" s="158"/>
      <c r="AV991" s="158"/>
      <c r="AW991" s="158"/>
      <c r="AX991" s="158"/>
      <c r="AY991" s="158"/>
      <c r="AZ991" s="158"/>
      <c r="BA991" s="158"/>
      <c r="BB991" s="158"/>
      <c r="BC991" s="158"/>
      <c r="BD991" s="158"/>
      <c r="BE991" s="158"/>
      <c r="BF991" s="158"/>
      <c r="BG991" s="158"/>
      <c r="BH991" s="158"/>
      <c r="BI991" s="158"/>
      <c r="BJ991" s="158"/>
      <c r="BK991" s="158"/>
      <c r="BL991" s="158"/>
      <c r="BM991" s="158"/>
      <c r="BN991" s="158"/>
      <c r="BO991" s="158"/>
      <c r="BP991" s="158"/>
      <c r="BQ991" s="158"/>
      <c r="BR991" s="158"/>
      <c r="BS991" s="158"/>
      <c r="BT991" s="158"/>
      <c r="BU991" s="158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</row>
    <row r="992" ht="12.75" customHeight="1">
      <c r="A992" s="1"/>
      <c r="B992" s="1"/>
      <c r="C992" s="158"/>
      <c r="D992" s="158"/>
      <c r="E992" s="158"/>
      <c r="F992" s="158"/>
      <c r="G992" s="158"/>
      <c r="H992" s="158"/>
      <c r="I992" s="158"/>
      <c r="J992" s="158"/>
      <c r="K992" s="158"/>
      <c r="L992" s="158"/>
      <c r="M992" s="158"/>
      <c r="N992" s="158"/>
      <c r="O992" s="158"/>
      <c r="P992" s="158"/>
      <c r="Q992" s="158"/>
      <c r="R992" s="158"/>
      <c r="S992" s="158"/>
      <c r="T992" s="158"/>
      <c r="U992" s="158"/>
      <c r="V992" s="158"/>
      <c r="W992" s="158"/>
      <c r="X992" s="158"/>
      <c r="Y992" s="158"/>
      <c r="Z992" s="158"/>
      <c r="AA992" s="158"/>
      <c r="AB992" s="158"/>
      <c r="AC992" s="158"/>
      <c r="AD992" s="158"/>
      <c r="AE992" s="158"/>
      <c r="AF992" s="158"/>
      <c r="AG992" s="158"/>
      <c r="AH992" s="158"/>
      <c r="AI992" s="158"/>
      <c r="AJ992" s="158"/>
      <c r="AK992" s="158"/>
      <c r="AL992" s="158"/>
      <c r="AM992" s="158"/>
      <c r="AN992" s="158"/>
      <c r="AO992" s="158"/>
      <c r="AP992" s="158"/>
      <c r="AQ992" s="158"/>
      <c r="AR992" s="158"/>
      <c r="AS992" s="158"/>
      <c r="AT992" s="158"/>
      <c r="AU992" s="158"/>
      <c r="AV992" s="158"/>
      <c r="AW992" s="158"/>
      <c r="AX992" s="158"/>
      <c r="AY992" s="158"/>
      <c r="AZ992" s="158"/>
      <c r="BA992" s="158"/>
      <c r="BB992" s="158"/>
      <c r="BC992" s="158"/>
      <c r="BD992" s="158"/>
      <c r="BE992" s="158"/>
      <c r="BF992" s="158"/>
      <c r="BG992" s="158"/>
      <c r="BH992" s="158"/>
      <c r="BI992" s="158"/>
      <c r="BJ992" s="158"/>
      <c r="BK992" s="158"/>
      <c r="BL992" s="158"/>
      <c r="BM992" s="158"/>
      <c r="BN992" s="158"/>
      <c r="BO992" s="158"/>
      <c r="BP992" s="158"/>
      <c r="BQ992" s="158"/>
      <c r="BR992" s="158"/>
      <c r="BS992" s="158"/>
      <c r="BT992" s="158"/>
      <c r="BU992" s="158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</row>
    <row r="993" ht="12.75" customHeight="1">
      <c r="A993" s="1"/>
      <c r="B993" s="1"/>
      <c r="C993" s="158"/>
      <c r="D993" s="158"/>
      <c r="E993" s="158"/>
      <c r="F993" s="158"/>
      <c r="G993" s="158"/>
      <c r="H993" s="158"/>
      <c r="I993" s="158"/>
      <c r="J993" s="158"/>
      <c r="K993" s="158"/>
      <c r="L993" s="158"/>
      <c r="M993" s="158"/>
      <c r="N993" s="158"/>
      <c r="O993" s="158"/>
      <c r="P993" s="158"/>
      <c r="Q993" s="158"/>
      <c r="R993" s="158"/>
      <c r="S993" s="158"/>
      <c r="T993" s="158"/>
      <c r="U993" s="158"/>
      <c r="V993" s="158"/>
      <c r="W993" s="158"/>
      <c r="X993" s="158"/>
      <c r="Y993" s="158"/>
      <c r="Z993" s="158"/>
      <c r="AA993" s="158"/>
      <c r="AB993" s="158"/>
      <c r="AC993" s="158"/>
      <c r="AD993" s="158"/>
      <c r="AE993" s="158"/>
      <c r="AF993" s="158"/>
      <c r="AG993" s="158"/>
      <c r="AH993" s="158"/>
      <c r="AI993" s="158"/>
      <c r="AJ993" s="158"/>
      <c r="AK993" s="158"/>
      <c r="AL993" s="158"/>
      <c r="AM993" s="158"/>
      <c r="AN993" s="158"/>
      <c r="AO993" s="158"/>
      <c r="AP993" s="158"/>
      <c r="AQ993" s="158"/>
      <c r="AR993" s="158"/>
      <c r="AS993" s="158"/>
      <c r="AT993" s="158"/>
      <c r="AU993" s="158"/>
      <c r="AV993" s="158"/>
      <c r="AW993" s="158"/>
      <c r="AX993" s="158"/>
      <c r="AY993" s="158"/>
      <c r="AZ993" s="158"/>
      <c r="BA993" s="158"/>
      <c r="BB993" s="158"/>
      <c r="BC993" s="158"/>
      <c r="BD993" s="158"/>
      <c r="BE993" s="158"/>
      <c r="BF993" s="158"/>
      <c r="BG993" s="158"/>
      <c r="BH993" s="158"/>
      <c r="BI993" s="158"/>
      <c r="BJ993" s="158"/>
      <c r="BK993" s="158"/>
      <c r="BL993" s="158"/>
      <c r="BM993" s="158"/>
      <c r="BN993" s="158"/>
      <c r="BO993" s="158"/>
      <c r="BP993" s="158"/>
      <c r="BQ993" s="158"/>
      <c r="BR993" s="158"/>
      <c r="BS993" s="158"/>
      <c r="BT993" s="158"/>
      <c r="BU993" s="158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</row>
    <row r="994" ht="12.75" customHeight="1">
      <c r="A994" s="1"/>
      <c r="B994" s="1"/>
      <c r="C994" s="158"/>
      <c r="D994" s="158"/>
      <c r="E994" s="158"/>
      <c r="F994" s="158"/>
      <c r="G994" s="158"/>
      <c r="H994" s="158"/>
      <c r="I994" s="158"/>
      <c r="J994" s="158"/>
      <c r="K994" s="158"/>
      <c r="L994" s="158"/>
      <c r="M994" s="158"/>
      <c r="N994" s="158"/>
      <c r="O994" s="158"/>
      <c r="P994" s="158"/>
      <c r="Q994" s="158"/>
      <c r="R994" s="158"/>
      <c r="S994" s="158"/>
      <c r="T994" s="158"/>
      <c r="U994" s="158"/>
      <c r="V994" s="158"/>
      <c r="W994" s="158"/>
      <c r="X994" s="158"/>
      <c r="Y994" s="158"/>
      <c r="Z994" s="158"/>
      <c r="AA994" s="158"/>
      <c r="AB994" s="158"/>
      <c r="AC994" s="158"/>
      <c r="AD994" s="158"/>
      <c r="AE994" s="158"/>
      <c r="AF994" s="158"/>
      <c r="AG994" s="158"/>
      <c r="AH994" s="158"/>
      <c r="AI994" s="158"/>
      <c r="AJ994" s="158"/>
      <c r="AK994" s="158"/>
      <c r="AL994" s="158"/>
      <c r="AM994" s="158"/>
      <c r="AN994" s="158"/>
      <c r="AO994" s="158"/>
      <c r="AP994" s="158"/>
      <c r="AQ994" s="158"/>
      <c r="AR994" s="158"/>
      <c r="AS994" s="158"/>
      <c r="AT994" s="158"/>
      <c r="AU994" s="158"/>
      <c r="AV994" s="158"/>
      <c r="AW994" s="158"/>
      <c r="AX994" s="158"/>
      <c r="AY994" s="158"/>
      <c r="AZ994" s="158"/>
      <c r="BA994" s="158"/>
      <c r="BB994" s="158"/>
      <c r="BC994" s="158"/>
      <c r="BD994" s="158"/>
      <c r="BE994" s="158"/>
      <c r="BF994" s="158"/>
      <c r="BG994" s="158"/>
      <c r="BH994" s="158"/>
      <c r="BI994" s="158"/>
      <c r="BJ994" s="158"/>
      <c r="BK994" s="158"/>
      <c r="BL994" s="158"/>
      <c r="BM994" s="158"/>
      <c r="BN994" s="158"/>
      <c r="BO994" s="158"/>
      <c r="BP994" s="158"/>
      <c r="BQ994" s="158"/>
      <c r="BR994" s="158"/>
      <c r="BS994" s="158"/>
      <c r="BT994" s="158"/>
      <c r="BU994" s="158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</row>
    <row r="995" ht="12.75" customHeight="1">
      <c r="A995" s="1"/>
      <c r="B995" s="1"/>
      <c r="C995" s="158"/>
      <c r="D995" s="158"/>
      <c r="E995" s="158"/>
      <c r="F995" s="158"/>
      <c r="G995" s="158"/>
      <c r="H995" s="158"/>
      <c r="I995" s="158"/>
      <c r="J995" s="158"/>
      <c r="K995" s="158"/>
      <c r="L995" s="158"/>
      <c r="M995" s="158"/>
      <c r="N995" s="158"/>
      <c r="O995" s="158"/>
      <c r="P995" s="158"/>
      <c r="Q995" s="158"/>
      <c r="R995" s="158"/>
      <c r="S995" s="158"/>
      <c r="T995" s="158"/>
      <c r="U995" s="158"/>
      <c r="V995" s="158"/>
      <c r="W995" s="158"/>
      <c r="X995" s="158"/>
      <c r="Y995" s="158"/>
      <c r="Z995" s="158"/>
      <c r="AA995" s="158"/>
      <c r="AB995" s="158"/>
      <c r="AC995" s="158"/>
      <c r="AD995" s="158"/>
      <c r="AE995" s="158"/>
      <c r="AF995" s="158"/>
      <c r="AG995" s="158"/>
      <c r="AH995" s="158"/>
      <c r="AI995" s="158"/>
      <c r="AJ995" s="158"/>
      <c r="AK995" s="158"/>
      <c r="AL995" s="158"/>
      <c r="AM995" s="158"/>
      <c r="AN995" s="158"/>
      <c r="AO995" s="158"/>
      <c r="AP995" s="158"/>
      <c r="AQ995" s="158"/>
      <c r="AR995" s="158"/>
      <c r="AS995" s="158"/>
      <c r="AT995" s="158"/>
      <c r="AU995" s="158"/>
      <c r="AV995" s="158"/>
      <c r="AW995" s="158"/>
      <c r="AX995" s="158"/>
      <c r="AY995" s="158"/>
      <c r="AZ995" s="158"/>
      <c r="BA995" s="158"/>
      <c r="BB995" s="158"/>
      <c r="BC995" s="158"/>
      <c r="BD995" s="158"/>
      <c r="BE995" s="158"/>
      <c r="BF995" s="158"/>
      <c r="BG995" s="158"/>
      <c r="BH995" s="158"/>
      <c r="BI995" s="158"/>
      <c r="BJ995" s="158"/>
      <c r="BK995" s="158"/>
      <c r="BL995" s="158"/>
      <c r="BM995" s="158"/>
      <c r="BN995" s="158"/>
      <c r="BO995" s="158"/>
      <c r="BP995" s="158"/>
      <c r="BQ995" s="158"/>
      <c r="BR995" s="158"/>
      <c r="BS995" s="158"/>
      <c r="BT995" s="158"/>
      <c r="BU995" s="158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</row>
    <row r="996" ht="12.75" customHeight="1">
      <c r="A996" s="1"/>
      <c r="B996" s="1"/>
      <c r="C996" s="158"/>
      <c r="D996" s="158"/>
      <c r="E996" s="158"/>
      <c r="F996" s="158"/>
      <c r="G996" s="158"/>
      <c r="H996" s="158"/>
      <c r="I996" s="158"/>
      <c r="J996" s="158"/>
      <c r="K996" s="158"/>
      <c r="L996" s="158"/>
      <c r="M996" s="158"/>
      <c r="N996" s="158"/>
      <c r="O996" s="158"/>
      <c r="P996" s="158"/>
      <c r="Q996" s="158"/>
      <c r="R996" s="158"/>
      <c r="S996" s="158"/>
      <c r="T996" s="158"/>
      <c r="U996" s="158"/>
      <c r="V996" s="158"/>
      <c r="W996" s="158"/>
      <c r="X996" s="158"/>
      <c r="Y996" s="158"/>
      <c r="Z996" s="158"/>
      <c r="AA996" s="158"/>
      <c r="AB996" s="158"/>
      <c r="AC996" s="158"/>
      <c r="AD996" s="158"/>
      <c r="AE996" s="158"/>
      <c r="AF996" s="158"/>
      <c r="AG996" s="158"/>
      <c r="AH996" s="158"/>
      <c r="AI996" s="158"/>
      <c r="AJ996" s="158"/>
      <c r="AK996" s="158"/>
      <c r="AL996" s="158"/>
      <c r="AM996" s="158"/>
      <c r="AN996" s="158"/>
      <c r="AO996" s="158"/>
      <c r="AP996" s="158"/>
      <c r="AQ996" s="158"/>
      <c r="AR996" s="158"/>
      <c r="AS996" s="158"/>
      <c r="AT996" s="158"/>
      <c r="AU996" s="158"/>
      <c r="AV996" s="158"/>
      <c r="AW996" s="158"/>
      <c r="AX996" s="158"/>
      <c r="AY996" s="158"/>
      <c r="AZ996" s="158"/>
      <c r="BA996" s="158"/>
      <c r="BB996" s="158"/>
      <c r="BC996" s="158"/>
      <c r="BD996" s="158"/>
      <c r="BE996" s="158"/>
      <c r="BF996" s="158"/>
      <c r="BG996" s="158"/>
      <c r="BH996" s="158"/>
      <c r="BI996" s="158"/>
      <c r="BJ996" s="158"/>
      <c r="BK996" s="158"/>
      <c r="BL996" s="158"/>
      <c r="BM996" s="158"/>
      <c r="BN996" s="158"/>
      <c r="BO996" s="158"/>
      <c r="BP996" s="158"/>
      <c r="BQ996" s="158"/>
      <c r="BR996" s="158"/>
      <c r="BS996" s="158"/>
      <c r="BT996" s="158"/>
      <c r="BU996" s="158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</row>
    <row r="997" ht="12.75" customHeight="1">
      <c r="A997" s="1"/>
      <c r="B997" s="1"/>
      <c r="C997" s="158"/>
      <c r="D997" s="158"/>
      <c r="E997" s="158"/>
      <c r="F997" s="158"/>
      <c r="G997" s="158"/>
      <c r="H997" s="158"/>
      <c r="I997" s="158"/>
      <c r="J997" s="158"/>
      <c r="K997" s="158"/>
      <c r="L997" s="158"/>
      <c r="M997" s="158"/>
      <c r="N997" s="158"/>
      <c r="O997" s="158"/>
      <c r="P997" s="158"/>
      <c r="Q997" s="158"/>
      <c r="R997" s="158"/>
      <c r="S997" s="158"/>
      <c r="T997" s="158"/>
      <c r="U997" s="158"/>
      <c r="V997" s="158"/>
      <c r="W997" s="158"/>
      <c r="X997" s="158"/>
      <c r="Y997" s="158"/>
      <c r="Z997" s="158"/>
      <c r="AA997" s="158"/>
      <c r="AB997" s="158"/>
      <c r="AC997" s="158"/>
      <c r="AD997" s="158"/>
      <c r="AE997" s="158"/>
      <c r="AF997" s="158"/>
      <c r="AG997" s="158"/>
      <c r="AH997" s="158"/>
      <c r="AI997" s="158"/>
      <c r="AJ997" s="158"/>
      <c r="AK997" s="158"/>
      <c r="AL997" s="158"/>
      <c r="AM997" s="158"/>
      <c r="AN997" s="158"/>
      <c r="AO997" s="158"/>
      <c r="AP997" s="158"/>
      <c r="AQ997" s="158"/>
      <c r="AR997" s="158"/>
      <c r="AS997" s="158"/>
      <c r="AT997" s="158"/>
      <c r="AU997" s="158"/>
      <c r="AV997" s="158"/>
      <c r="AW997" s="158"/>
      <c r="AX997" s="158"/>
      <c r="AY997" s="158"/>
      <c r="AZ997" s="158"/>
      <c r="BA997" s="158"/>
      <c r="BB997" s="158"/>
      <c r="BC997" s="158"/>
      <c r="BD997" s="158"/>
      <c r="BE997" s="158"/>
      <c r="BF997" s="158"/>
      <c r="BG997" s="158"/>
      <c r="BH997" s="158"/>
      <c r="BI997" s="158"/>
      <c r="BJ997" s="158"/>
      <c r="BK997" s="158"/>
      <c r="BL997" s="158"/>
      <c r="BM997" s="158"/>
      <c r="BN997" s="158"/>
      <c r="BO997" s="158"/>
      <c r="BP997" s="158"/>
      <c r="BQ997" s="158"/>
      <c r="BR997" s="158"/>
      <c r="BS997" s="158"/>
      <c r="BT997" s="158"/>
      <c r="BU997" s="158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</row>
    <row r="998" ht="12.75" customHeight="1">
      <c r="A998" s="1"/>
      <c r="B998" s="1"/>
      <c r="C998" s="158"/>
      <c r="D998" s="158"/>
      <c r="E998" s="158"/>
      <c r="F998" s="158"/>
      <c r="G998" s="158"/>
      <c r="H998" s="158"/>
      <c r="I998" s="158"/>
      <c r="J998" s="158"/>
      <c r="K998" s="158"/>
      <c r="L998" s="158"/>
      <c r="M998" s="158"/>
      <c r="N998" s="158"/>
      <c r="O998" s="158"/>
      <c r="P998" s="158"/>
      <c r="Q998" s="158"/>
      <c r="R998" s="158"/>
      <c r="S998" s="158"/>
      <c r="T998" s="158"/>
      <c r="U998" s="158"/>
      <c r="V998" s="158"/>
      <c r="W998" s="158"/>
      <c r="X998" s="158"/>
      <c r="Y998" s="158"/>
      <c r="Z998" s="158"/>
      <c r="AA998" s="158"/>
      <c r="AB998" s="158"/>
      <c r="AC998" s="158"/>
      <c r="AD998" s="158"/>
      <c r="AE998" s="158"/>
      <c r="AF998" s="158"/>
      <c r="AG998" s="158"/>
      <c r="AH998" s="158"/>
      <c r="AI998" s="158"/>
      <c r="AJ998" s="158"/>
      <c r="AK998" s="158"/>
      <c r="AL998" s="158"/>
      <c r="AM998" s="158"/>
      <c r="AN998" s="158"/>
      <c r="AO998" s="158"/>
      <c r="AP998" s="158"/>
      <c r="AQ998" s="158"/>
      <c r="AR998" s="158"/>
      <c r="AS998" s="158"/>
      <c r="AT998" s="158"/>
      <c r="AU998" s="158"/>
      <c r="AV998" s="158"/>
      <c r="AW998" s="158"/>
      <c r="AX998" s="158"/>
      <c r="AY998" s="158"/>
      <c r="AZ998" s="158"/>
      <c r="BA998" s="158"/>
      <c r="BB998" s="158"/>
      <c r="BC998" s="158"/>
      <c r="BD998" s="158"/>
      <c r="BE998" s="158"/>
      <c r="BF998" s="158"/>
      <c r="BG998" s="158"/>
      <c r="BH998" s="158"/>
      <c r="BI998" s="158"/>
      <c r="BJ998" s="158"/>
      <c r="BK998" s="158"/>
      <c r="BL998" s="158"/>
      <c r="BM998" s="158"/>
      <c r="BN998" s="158"/>
      <c r="BO998" s="158"/>
      <c r="BP998" s="158"/>
      <c r="BQ998" s="158"/>
      <c r="BR998" s="158"/>
      <c r="BS998" s="158"/>
      <c r="BT998" s="158"/>
      <c r="BU998" s="158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</row>
    <row r="999" ht="12.75" customHeight="1">
      <c r="A999" s="1"/>
      <c r="B999" s="1"/>
      <c r="C999" s="158"/>
      <c r="D999" s="158"/>
      <c r="E999" s="158"/>
      <c r="F999" s="158"/>
      <c r="G999" s="158"/>
      <c r="H999" s="158"/>
      <c r="I999" s="158"/>
      <c r="J999" s="158"/>
      <c r="K999" s="158"/>
      <c r="L999" s="158"/>
      <c r="M999" s="158"/>
      <c r="N999" s="158"/>
      <c r="O999" s="158"/>
      <c r="P999" s="158"/>
      <c r="Q999" s="158"/>
      <c r="R999" s="158"/>
      <c r="S999" s="158"/>
      <c r="T999" s="158"/>
      <c r="U999" s="158"/>
      <c r="V999" s="158"/>
      <c r="W999" s="158"/>
      <c r="X999" s="158"/>
      <c r="Y999" s="158"/>
      <c r="Z999" s="158"/>
      <c r="AA999" s="158"/>
      <c r="AB999" s="158"/>
      <c r="AC999" s="158"/>
      <c r="AD999" s="158"/>
      <c r="AE999" s="158"/>
      <c r="AF999" s="158"/>
      <c r="AG999" s="158"/>
      <c r="AH999" s="158"/>
      <c r="AI999" s="158"/>
      <c r="AJ999" s="158"/>
      <c r="AK999" s="158"/>
      <c r="AL999" s="158"/>
      <c r="AM999" s="158"/>
      <c r="AN999" s="158"/>
      <c r="AO999" s="158"/>
      <c r="AP999" s="158"/>
      <c r="AQ999" s="158"/>
      <c r="AR999" s="158"/>
      <c r="AS999" s="158"/>
      <c r="AT999" s="158"/>
      <c r="AU999" s="158"/>
      <c r="AV999" s="158"/>
      <c r="AW999" s="158"/>
      <c r="AX999" s="158"/>
      <c r="AY999" s="158"/>
      <c r="AZ999" s="158"/>
      <c r="BA999" s="158"/>
      <c r="BB999" s="158"/>
      <c r="BC999" s="158"/>
      <c r="BD999" s="158"/>
      <c r="BE999" s="158"/>
      <c r="BF999" s="158"/>
      <c r="BG999" s="158"/>
      <c r="BH999" s="158"/>
      <c r="BI999" s="158"/>
      <c r="BJ999" s="158"/>
      <c r="BK999" s="158"/>
      <c r="BL999" s="158"/>
      <c r="BM999" s="158"/>
      <c r="BN999" s="158"/>
      <c r="BO999" s="158"/>
      <c r="BP999" s="158"/>
      <c r="BQ999" s="158"/>
      <c r="BR999" s="158"/>
      <c r="BS999" s="158"/>
      <c r="BT999" s="158"/>
      <c r="BU999" s="158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</row>
    <row r="1000" ht="12.75" customHeight="1">
      <c r="A1000" s="1"/>
      <c r="B1000" s="1"/>
      <c r="C1000" s="158"/>
      <c r="D1000" s="158"/>
      <c r="E1000" s="158"/>
      <c r="F1000" s="158"/>
      <c r="G1000" s="158"/>
      <c r="H1000" s="158"/>
      <c r="I1000" s="158"/>
      <c r="J1000" s="158"/>
      <c r="K1000" s="158"/>
      <c r="L1000" s="158"/>
      <c r="M1000" s="158"/>
      <c r="N1000" s="158"/>
      <c r="O1000" s="158"/>
      <c r="P1000" s="158"/>
      <c r="Q1000" s="158"/>
      <c r="R1000" s="158"/>
      <c r="S1000" s="158"/>
      <c r="T1000" s="158"/>
      <c r="U1000" s="158"/>
      <c r="V1000" s="158"/>
      <c r="W1000" s="158"/>
      <c r="X1000" s="158"/>
      <c r="Y1000" s="158"/>
      <c r="Z1000" s="158"/>
      <c r="AA1000" s="158"/>
      <c r="AB1000" s="158"/>
      <c r="AC1000" s="158"/>
      <c r="AD1000" s="158"/>
      <c r="AE1000" s="158"/>
      <c r="AF1000" s="158"/>
      <c r="AG1000" s="158"/>
      <c r="AH1000" s="158"/>
      <c r="AI1000" s="158"/>
      <c r="AJ1000" s="158"/>
      <c r="AK1000" s="158"/>
      <c r="AL1000" s="158"/>
      <c r="AM1000" s="158"/>
      <c r="AN1000" s="158"/>
      <c r="AO1000" s="158"/>
      <c r="AP1000" s="158"/>
      <c r="AQ1000" s="158"/>
      <c r="AR1000" s="158"/>
      <c r="AS1000" s="158"/>
      <c r="AT1000" s="158"/>
      <c r="AU1000" s="158"/>
      <c r="AV1000" s="158"/>
      <c r="AW1000" s="158"/>
      <c r="AX1000" s="158"/>
      <c r="AY1000" s="158"/>
      <c r="AZ1000" s="158"/>
      <c r="BA1000" s="158"/>
      <c r="BB1000" s="158"/>
      <c r="BC1000" s="158"/>
      <c r="BD1000" s="158"/>
      <c r="BE1000" s="158"/>
      <c r="BF1000" s="158"/>
      <c r="BG1000" s="158"/>
      <c r="BH1000" s="158"/>
      <c r="BI1000" s="158"/>
      <c r="BJ1000" s="158"/>
      <c r="BK1000" s="158"/>
      <c r="BL1000" s="158"/>
      <c r="BM1000" s="158"/>
      <c r="BN1000" s="158"/>
      <c r="BO1000" s="158"/>
      <c r="BP1000" s="158"/>
      <c r="BQ1000" s="158"/>
      <c r="BR1000" s="158"/>
      <c r="BS1000" s="158"/>
      <c r="BT1000" s="158"/>
      <c r="BU1000" s="158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</row>
  </sheetData>
  <mergeCells count="1">
    <mergeCell ref="B43:E43"/>
  </mergeCells>
  <printOptions/>
  <pageMargins bottom="0.75" footer="0.0" header="0.0" left="0.7" right="0.7" top="0.75"/>
  <pageSetup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ySplit="5.0" topLeftCell="A6" activePane="bottomLeft" state="frozen"/>
      <selection activeCell="B7" sqref="B7" pane="bottomLeft"/>
    </sheetView>
  </sheetViews>
  <sheetFormatPr customHeight="1" defaultColWidth="12.63" defaultRowHeight="15.0"/>
  <cols>
    <col customWidth="1" min="1" max="1" width="33.88"/>
    <col customWidth="1" min="2" max="2" width="8.88"/>
    <col customWidth="1" min="3" max="13" width="11.38"/>
    <col customWidth="1" min="14" max="17" width="8.88"/>
  </cols>
  <sheetData>
    <row r="1" ht="12.0" customHeight="1">
      <c r="B1" s="101"/>
      <c r="C1" s="101" t="s">
        <v>466</v>
      </c>
    </row>
    <row r="2" ht="12.0" customHeight="1"/>
    <row r="3" ht="12.0" customHeight="1">
      <c r="A3" s="101" t="s">
        <v>443</v>
      </c>
      <c r="B3" s="595"/>
      <c r="C3" s="595"/>
      <c r="D3" s="595"/>
      <c r="E3" s="595"/>
      <c r="F3" s="595"/>
      <c r="G3" s="595"/>
      <c r="H3" s="595"/>
      <c r="I3" s="595"/>
      <c r="J3" s="595"/>
      <c r="K3" s="595"/>
      <c r="L3" s="595"/>
      <c r="M3" s="595"/>
      <c r="N3" s="595"/>
      <c r="O3" s="595"/>
      <c r="P3" s="595"/>
      <c r="Q3" s="595"/>
    </row>
    <row r="4" ht="23.25" customHeight="1">
      <c r="A4" s="596"/>
      <c r="B4" s="597" t="s">
        <v>323</v>
      </c>
      <c r="C4" s="598" t="s">
        <v>356</v>
      </c>
      <c r="D4" s="598"/>
      <c r="E4" s="598"/>
      <c r="F4" s="598"/>
      <c r="G4" s="598"/>
      <c r="H4" s="598"/>
      <c r="I4" s="598"/>
      <c r="J4" s="598"/>
      <c r="K4" s="598"/>
      <c r="L4" s="598"/>
      <c r="M4" s="598"/>
      <c r="N4" s="598"/>
      <c r="O4" s="598"/>
      <c r="P4" s="598"/>
      <c r="Q4" s="598"/>
    </row>
    <row r="5" ht="12.0" customHeight="1">
      <c r="A5" s="596"/>
      <c r="B5" s="599"/>
      <c r="C5" s="303">
        <v>0.0</v>
      </c>
      <c r="D5" s="303">
        <v>1.0</v>
      </c>
      <c r="E5" s="303">
        <v>2.0</v>
      </c>
      <c r="F5" s="303">
        <v>3.0</v>
      </c>
      <c r="G5" s="303">
        <v>4.0</v>
      </c>
      <c r="H5" s="303">
        <v>5.0</v>
      </c>
      <c r="I5" s="303">
        <v>6.0</v>
      </c>
      <c r="J5" s="303">
        <v>7.0</v>
      </c>
      <c r="K5" s="303">
        <v>8.0</v>
      </c>
      <c r="L5" s="303">
        <v>9.0</v>
      </c>
      <c r="M5" s="303">
        <f>L5+1</f>
        <v>10</v>
      </c>
      <c r="N5" s="599"/>
      <c r="O5" s="599"/>
      <c r="P5" s="599"/>
      <c r="Q5" s="599"/>
    </row>
    <row r="6" ht="12.0" customHeight="1">
      <c r="A6" s="101" t="s">
        <v>467</v>
      </c>
      <c r="B6" s="1"/>
      <c r="C6" s="1">
        <v>0.0</v>
      </c>
      <c r="D6" s="600">
        <f t="shared" ref="D6:M6" si="1">SUM(C28)</f>
        <v>-5098000</v>
      </c>
      <c r="E6" s="600">
        <f t="shared" si="1"/>
        <v>-8299200</v>
      </c>
      <c r="F6" s="600">
        <f t="shared" si="1"/>
        <v>-7825992</v>
      </c>
      <c r="G6" s="600">
        <f t="shared" si="1"/>
        <v>-2244616.44</v>
      </c>
      <c r="H6" s="600">
        <f t="shared" si="1"/>
        <v>10301898.96</v>
      </c>
      <c r="I6" s="600">
        <f t="shared" si="1"/>
        <v>32205605.93</v>
      </c>
      <c r="J6" s="600">
        <f t="shared" si="1"/>
        <v>66533319.09</v>
      </c>
      <c r="K6" s="600">
        <f t="shared" si="1"/>
        <v>117200768.2</v>
      </c>
      <c r="L6" s="600">
        <f t="shared" si="1"/>
        <v>189189419</v>
      </c>
      <c r="M6" s="600">
        <f t="shared" si="1"/>
        <v>288816064.9</v>
      </c>
      <c r="N6" s="1"/>
      <c r="O6" s="1"/>
      <c r="P6" s="1"/>
      <c r="Q6" s="1"/>
    </row>
    <row r="7" ht="12.0" customHeight="1">
      <c r="A7" s="101" t="s">
        <v>468</v>
      </c>
      <c r="B7" s="601"/>
      <c r="C7" s="596"/>
      <c r="D7" s="602"/>
      <c r="E7" s="602"/>
      <c r="F7" s="602"/>
      <c r="G7" s="602"/>
      <c r="H7" s="602"/>
      <c r="I7" s="602"/>
      <c r="J7" s="602"/>
      <c r="K7" s="602"/>
      <c r="L7" s="602"/>
      <c r="M7" s="602"/>
      <c r="N7" s="602"/>
      <c r="O7" s="602"/>
      <c r="P7" s="602"/>
      <c r="Q7" s="602"/>
    </row>
    <row r="8" ht="12.0" customHeight="1">
      <c r="A8" s="596" t="s">
        <v>327</v>
      </c>
      <c r="B8" s="603">
        <f>Assumptions!F7</f>
        <v>0</v>
      </c>
      <c r="C8" s="596"/>
      <c r="D8" s="604">
        <f>Assumptions!J9</f>
        <v>21000</v>
      </c>
      <c r="E8" s="605">
        <f t="shared" ref="E8:M8" si="2">D8*(1+$B$8)</f>
        <v>21000</v>
      </c>
      <c r="F8" s="605">
        <f t="shared" si="2"/>
        <v>21000</v>
      </c>
      <c r="G8" s="605">
        <f t="shared" si="2"/>
        <v>21000</v>
      </c>
      <c r="H8" s="605">
        <f t="shared" si="2"/>
        <v>21000</v>
      </c>
      <c r="I8" s="605">
        <f t="shared" si="2"/>
        <v>21000</v>
      </c>
      <c r="J8" s="605">
        <f t="shared" si="2"/>
        <v>21000</v>
      </c>
      <c r="K8" s="605">
        <f t="shared" si="2"/>
        <v>21000</v>
      </c>
      <c r="L8" s="605">
        <f t="shared" si="2"/>
        <v>21000</v>
      </c>
      <c r="M8" s="605">
        <f t="shared" si="2"/>
        <v>21000</v>
      </c>
      <c r="N8" s="602"/>
      <c r="O8" s="602"/>
      <c r="P8" s="602"/>
      <c r="Q8" s="602"/>
    </row>
    <row r="9" ht="12.0" customHeight="1">
      <c r="A9" s="596" t="s">
        <v>328</v>
      </c>
      <c r="B9" s="606">
        <f>Assumptions!F8</f>
        <v>0.015</v>
      </c>
      <c r="C9" s="596"/>
      <c r="D9" s="606">
        <f>Assumptions!J10</f>
        <v>0.01</v>
      </c>
      <c r="E9" s="607">
        <f t="shared" ref="E9:M9" si="3">D9+$B$9</f>
        <v>0.025</v>
      </c>
      <c r="F9" s="607">
        <f t="shared" si="3"/>
        <v>0.04</v>
      </c>
      <c r="G9" s="607">
        <f t="shared" si="3"/>
        <v>0.055</v>
      </c>
      <c r="H9" s="607">
        <f t="shared" si="3"/>
        <v>0.07</v>
      </c>
      <c r="I9" s="607">
        <f t="shared" si="3"/>
        <v>0.085</v>
      </c>
      <c r="J9" s="607">
        <f t="shared" si="3"/>
        <v>0.1</v>
      </c>
      <c r="K9" s="607">
        <f t="shared" si="3"/>
        <v>0.115</v>
      </c>
      <c r="L9" s="607">
        <f t="shared" si="3"/>
        <v>0.13</v>
      </c>
      <c r="M9" s="607">
        <f t="shared" si="3"/>
        <v>0.145</v>
      </c>
      <c r="N9" s="608"/>
      <c r="O9" s="608"/>
      <c r="P9" s="608"/>
      <c r="Q9" s="608"/>
    </row>
    <row r="10" ht="12.0" customHeight="1">
      <c r="A10" s="596" t="s">
        <v>330</v>
      </c>
      <c r="B10" s="606">
        <f>Assumptions!F9</f>
        <v>0</v>
      </c>
      <c r="C10" s="596"/>
      <c r="D10" s="604">
        <f>Assumptions!J11</f>
        <v>1000</v>
      </c>
      <c r="E10" s="605">
        <f t="shared" ref="E10:M10" si="4">D10</f>
        <v>1000</v>
      </c>
      <c r="F10" s="605">
        <f t="shared" si="4"/>
        <v>1000</v>
      </c>
      <c r="G10" s="605">
        <f t="shared" si="4"/>
        <v>1000</v>
      </c>
      <c r="H10" s="605">
        <f t="shared" si="4"/>
        <v>1000</v>
      </c>
      <c r="I10" s="605">
        <f t="shared" si="4"/>
        <v>1000</v>
      </c>
      <c r="J10" s="605">
        <f t="shared" si="4"/>
        <v>1000</v>
      </c>
      <c r="K10" s="605">
        <f t="shared" si="4"/>
        <v>1000</v>
      </c>
      <c r="L10" s="605">
        <f t="shared" si="4"/>
        <v>1000</v>
      </c>
      <c r="M10" s="605">
        <f t="shared" si="4"/>
        <v>1000</v>
      </c>
      <c r="N10" s="602"/>
      <c r="O10" s="602"/>
      <c r="P10" s="602"/>
      <c r="Q10" s="602"/>
    </row>
    <row r="11" ht="12.0" customHeight="1">
      <c r="A11" s="596" t="s">
        <v>332</v>
      </c>
      <c r="B11" s="603">
        <f>Assumptions!F10</f>
        <v>0.2</v>
      </c>
      <c r="C11" s="596"/>
      <c r="D11" s="609">
        <f>Assumptions!J12</f>
        <v>10</v>
      </c>
      <c r="E11" s="610">
        <f t="shared" ref="E11:M11" si="5">(1+$B$11)*D11</f>
        <v>12</v>
      </c>
      <c r="F11" s="610">
        <f t="shared" si="5"/>
        <v>14.4</v>
      </c>
      <c r="G11" s="610">
        <f t="shared" si="5"/>
        <v>17.28</v>
      </c>
      <c r="H11" s="610">
        <f t="shared" si="5"/>
        <v>20.736</v>
      </c>
      <c r="I11" s="610">
        <f t="shared" si="5"/>
        <v>24.8832</v>
      </c>
      <c r="J11" s="610">
        <f t="shared" si="5"/>
        <v>29.85984</v>
      </c>
      <c r="K11" s="610">
        <f t="shared" si="5"/>
        <v>35.831808</v>
      </c>
      <c r="L11" s="610">
        <f t="shared" si="5"/>
        <v>42.9981696</v>
      </c>
      <c r="M11" s="610">
        <f t="shared" si="5"/>
        <v>51.59780352</v>
      </c>
      <c r="N11" s="611"/>
      <c r="O11" s="611"/>
      <c r="P11" s="611"/>
      <c r="Q11" s="611"/>
    </row>
    <row r="12" ht="12.0" customHeight="1">
      <c r="A12" s="596"/>
      <c r="B12" s="596"/>
      <c r="C12" s="596"/>
      <c r="D12" s="602"/>
      <c r="E12" s="602"/>
      <c r="F12" s="602"/>
      <c r="G12" s="602"/>
      <c r="H12" s="602"/>
      <c r="I12" s="602"/>
      <c r="J12" s="602"/>
      <c r="K12" s="602"/>
      <c r="L12" s="602"/>
      <c r="M12" s="602"/>
      <c r="N12" s="602"/>
      <c r="O12" s="602"/>
      <c r="P12" s="602"/>
      <c r="Q12" s="602"/>
    </row>
    <row r="13" ht="12.0" customHeight="1">
      <c r="A13" s="612" t="s">
        <v>469</v>
      </c>
      <c r="B13" s="613"/>
      <c r="C13" s="614">
        <f>SUM(C8:C12)</f>
        <v>0</v>
      </c>
      <c r="D13" s="615">
        <f t="shared" ref="D13:M13" si="6">D8*D9*D10*D11</f>
        <v>2100000</v>
      </c>
      <c r="E13" s="615">
        <f t="shared" si="6"/>
        <v>6300000</v>
      </c>
      <c r="F13" s="615">
        <f t="shared" si="6"/>
        <v>12096000</v>
      </c>
      <c r="G13" s="615">
        <f t="shared" si="6"/>
        <v>19958400</v>
      </c>
      <c r="H13" s="615">
        <f t="shared" si="6"/>
        <v>30481920</v>
      </c>
      <c r="I13" s="615">
        <f t="shared" si="6"/>
        <v>44416512</v>
      </c>
      <c r="J13" s="615">
        <f t="shared" si="6"/>
        <v>62705664</v>
      </c>
      <c r="K13" s="615">
        <f t="shared" si="6"/>
        <v>86533816.32</v>
      </c>
      <c r="L13" s="615">
        <f t="shared" si="6"/>
        <v>117385003</v>
      </c>
      <c r="M13" s="615">
        <f t="shared" si="6"/>
        <v>157115311.7</v>
      </c>
      <c r="N13" s="616"/>
      <c r="O13" s="616"/>
      <c r="P13" s="616"/>
      <c r="Q13" s="616"/>
    </row>
    <row r="14" ht="12.0" customHeight="1">
      <c r="A14" s="612" t="s">
        <v>470</v>
      </c>
      <c r="B14" s="617"/>
      <c r="C14" s="618">
        <f t="shared" ref="C14:M14" si="7">SUM(C6+C13)</f>
        <v>0</v>
      </c>
      <c r="D14" s="619">
        <f t="shared" si="7"/>
        <v>-2998000</v>
      </c>
      <c r="E14" s="619">
        <f t="shared" si="7"/>
        <v>-1999200</v>
      </c>
      <c r="F14" s="619">
        <f t="shared" si="7"/>
        <v>4270008</v>
      </c>
      <c r="G14" s="619">
        <f t="shared" si="7"/>
        <v>17713783.56</v>
      </c>
      <c r="H14" s="619">
        <f t="shared" si="7"/>
        <v>40783818.96</v>
      </c>
      <c r="I14" s="619">
        <f t="shared" si="7"/>
        <v>76622117.93</v>
      </c>
      <c r="J14" s="619">
        <f t="shared" si="7"/>
        <v>129238983.1</v>
      </c>
      <c r="K14" s="619">
        <f t="shared" si="7"/>
        <v>203734584.5</v>
      </c>
      <c r="L14" s="619">
        <f t="shared" si="7"/>
        <v>306574422</v>
      </c>
      <c r="M14" s="619">
        <f t="shared" si="7"/>
        <v>445931376.6</v>
      </c>
      <c r="N14" s="617"/>
      <c r="O14" s="617"/>
      <c r="P14" s="617"/>
      <c r="Q14" s="617"/>
    </row>
    <row r="15" ht="12.0" customHeight="1">
      <c r="A15" s="101" t="s">
        <v>471</v>
      </c>
      <c r="B15" s="596"/>
      <c r="C15" s="596"/>
      <c r="D15" s="602"/>
      <c r="E15" s="602"/>
      <c r="F15" s="602"/>
      <c r="G15" s="602"/>
      <c r="H15" s="602"/>
      <c r="I15" s="602"/>
      <c r="J15" s="602"/>
      <c r="K15" s="602"/>
      <c r="L15" s="602"/>
      <c r="M15" s="602"/>
      <c r="N15" s="602"/>
      <c r="O15" s="602"/>
      <c r="P15" s="602"/>
      <c r="Q15" s="602"/>
    </row>
    <row r="16" ht="12.0" customHeight="1">
      <c r="A16" s="620"/>
      <c r="B16" s="602"/>
      <c r="C16" s="602"/>
      <c r="D16" s="602"/>
      <c r="E16" s="602"/>
      <c r="F16" s="602"/>
      <c r="G16" s="602"/>
      <c r="H16" s="602"/>
      <c r="I16" s="602"/>
      <c r="J16" s="602"/>
      <c r="K16" s="602"/>
      <c r="L16" s="602"/>
      <c r="M16" s="602"/>
      <c r="N16" s="602"/>
      <c r="O16" s="602"/>
      <c r="P16" s="602"/>
      <c r="Q16" s="602"/>
    </row>
    <row r="17" ht="12.0" customHeight="1">
      <c r="A17" s="596" t="s">
        <v>337</v>
      </c>
      <c r="B17" s="603">
        <f>Assumptions!F13</f>
        <v>0.2</v>
      </c>
      <c r="C17" s="621">
        <f>Assumptions!I23</f>
        <v>5000</v>
      </c>
      <c r="D17" s="621">
        <f t="shared" ref="D17:M17" si="8">(1+$B$17)*C17</f>
        <v>6000</v>
      </c>
      <c r="E17" s="621">
        <f t="shared" si="8"/>
        <v>7200</v>
      </c>
      <c r="F17" s="621">
        <f t="shared" si="8"/>
        <v>8640</v>
      </c>
      <c r="G17" s="621">
        <f t="shared" si="8"/>
        <v>10368</v>
      </c>
      <c r="H17" s="621">
        <f t="shared" si="8"/>
        <v>12441.6</v>
      </c>
      <c r="I17" s="621">
        <f t="shared" si="8"/>
        <v>14929.92</v>
      </c>
      <c r="J17" s="621">
        <f t="shared" si="8"/>
        <v>17915.904</v>
      </c>
      <c r="K17" s="621">
        <f t="shared" si="8"/>
        <v>21499.0848</v>
      </c>
      <c r="L17" s="621">
        <f t="shared" si="8"/>
        <v>25798.90176</v>
      </c>
      <c r="M17" s="621">
        <f t="shared" si="8"/>
        <v>30958.68211</v>
      </c>
      <c r="N17" s="602"/>
      <c r="O17" s="602"/>
      <c r="P17" s="602"/>
      <c r="Q17" s="602"/>
    </row>
    <row r="18" ht="12.0" customHeight="1">
      <c r="A18" s="596" t="s">
        <v>340</v>
      </c>
      <c r="B18" s="603">
        <f>Assumptions!F14</f>
        <v>0.2</v>
      </c>
      <c r="C18" s="621">
        <f>Assumptions!I24</f>
        <v>5500</v>
      </c>
      <c r="D18" s="621">
        <f t="shared" ref="D18:M18" si="9">(1+$B$18)*C18</f>
        <v>6600</v>
      </c>
      <c r="E18" s="621">
        <f t="shared" si="9"/>
        <v>7920</v>
      </c>
      <c r="F18" s="621">
        <f t="shared" si="9"/>
        <v>9504</v>
      </c>
      <c r="G18" s="621">
        <f t="shared" si="9"/>
        <v>11404.8</v>
      </c>
      <c r="H18" s="621">
        <f t="shared" si="9"/>
        <v>13685.76</v>
      </c>
      <c r="I18" s="621">
        <f t="shared" si="9"/>
        <v>16422.912</v>
      </c>
      <c r="J18" s="621">
        <f t="shared" si="9"/>
        <v>19707.4944</v>
      </c>
      <c r="K18" s="621">
        <f t="shared" si="9"/>
        <v>23648.99328</v>
      </c>
      <c r="L18" s="621">
        <f t="shared" si="9"/>
        <v>28378.79194</v>
      </c>
      <c r="M18" s="621">
        <f t="shared" si="9"/>
        <v>34054.55032</v>
      </c>
      <c r="N18" s="602"/>
      <c r="O18" s="602"/>
      <c r="P18" s="602"/>
      <c r="Q18" s="602"/>
    </row>
    <row r="19" ht="12.0" customHeight="1">
      <c r="A19" s="596" t="s">
        <v>342</v>
      </c>
      <c r="B19" s="603">
        <f>Assumptions!F15</f>
        <v>0</v>
      </c>
      <c r="C19" s="621">
        <f>Assumptions!I25</f>
        <v>0</v>
      </c>
      <c r="D19" s="621">
        <f t="shared" ref="D19:M19" si="10">C19*(1+B19)</f>
        <v>0</v>
      </c>
      <c r="E19" s="621">
        <f t="shared" si="10"/>
        <v>0</v>
      </c>
      <c r="F19" s="621">
        <f t="shared" si="10"/>
        <v>0</v>
      </c>
      <c r="G19" s="621">
        <f t="shared" si="10"/>
        <v>0</v>
      </c>
      <c r="H19" s="621">
        <f t="shared" si="10"/>
        <v>0</v>
      </c>
      <c r="I19" s="621">
        <f t="shared" si="10"/>
        <v>0</v>
      </c>
      <c r="J19" s="621">
        <f t="shared" si="10"/>
        <v>0</v>
      </c>
      <c r="K19" s="621">
        <f t="shared" si="10"/>
        <v>0</v>
      </c>
      <c r="L19" s="621">
        <f t="shared" si="10"/>
        <v>0</v>
      </c>
      <c r="M19" s="621">
        <f t="shared" si="10"/>
        <v>0</v>
      </c>
      <c r="N19" s="602"/>
      <c r="O19" s="602"/>
      <c r="P19" s="602"/>
      <c r="Q19" s="602"/>
    </row>
    <row r="20" ht="12.0" customHeight="1">
      <c r="A20" s="596" t="s">
        <v>343</v>
      </c>
      <c r="B20" s="603">
        <f>Assumptions!F16</f>
        <v>0.05</v>
      </c>
      <c r="C20" s="621">
        <f>Assumptions!I26</f>
        <v>150000</v>
      </c>
      <c r="D20" s="621">
        <f>Assumptions!J26</f>
        <v>50000</v>
      </c>
      <c r="E20" s="621">
        <f t="shared" ref="E20:M20" si="11">D20*(1+$B$20)</f>
        <v>52500</v>
      </c>
      <c r="F20" s="621">
        <f t="shared" si="11"/>
        <v>55125</v>
      </c>
      <c r="G20" s="621">
        <f t="shared" si="11"/>
        <v>57881.25</v>
      </c>
      <c r="H20" s="621">
        <f t="shared" si="11"/>
        <v>60775.3125</v>
      </c>
      <c r="I20" s="621">
        <f t="shared" si="11"/>
        <v>63814.07813</v>
      </c>
      <c r="J20" s="621">
        <f t="shared" si="11"/>
        <v>67004.78203</v>
      </c>
      <c r="K20" s="621">
        <f t="shared" si="11"/>
        <v>70355.02113</v>
      </c>
      <c r="L20" s="621">
        <f t="shared" si="11"/>
        <v>73872.77219</v>
      </c>
      <c r="M20" s="621">
        <f t="shared" si="11"/>
        <v>77566.4108</v>
      </c>
      <c r="N20" s="602"/>
      <c r="O20" s="602"/>
      <c r="P20" s="602"/>
      <c r="Q20" s="602"/>
    </row>
    <row r="21" ht="12.0" customHeight="1">
      <c r="A21" s="596" t="s">
        <v>344</v>
      </c>
      <c r="B21" s="603">
        <f>Assumptions!F17</f>
        <v>0</v>
      </c>
      <c r="C21" s="621">
        <f>Assumptions!I27</f>
        <v>0</v>
      </c>
      <c r="D21" s="621">
        <f t="shared" ref="D21:M21" si="12">C21*(1+B21)</f>
        <v>0</v>
      </c>
      <c r="E21" s="621">
        <f t="shared" si="12"/>
        <v>0</v>
      </c>
      <c r="F21" s="621">
        <f t="shared" si="12"/>
        <v>0</v>
      </c>
      <c r="G21" s="621">
        <f t="shared" si="12"/>
        <v>0</v>
      </c>
      <c r="H21" s="621">
        <f t="shared" si="12"/>
        <v>0</v>
      </c>
      <c r="I21" s="621">
        <f t="shared" si="12"/>
        <v>0</v>
      </c>
      <c r="J21" s="621">
        <f t="shared" si="12"/>
        <v>0</v>
      </c>
      <c r="K21" s="621">
        <f t="shared" si="12"/>
        <v>0</v>
      </c>
      <c r="L21" s="621">
        <f t="shared" si="12"/>
        <v>0</v>
      </c>
      <c r="M21" s="621">
        <f t="shared" si="12"/>
        <v>0</v>
      </c>
      <c r="N21" s="602"/>
      <c r="O21" s="602"/>
      <c r="P21" s="602"/>
      <c r="Q21" s="602"/>
    </row>
    <row r="22" ht="12.0" customHeight="1">
      <c r="A22" s="596" t="s">
        <v>345</v>
      </c>
      <c r="B22" s="603">
        <f>Assumptions!F18</f>
        <v>0.02</v>
      </c>
      <c r="C22" s="621">
        <f>Personnel!D49</f>
        <v>3400000</v>
      </c>
      <c r="D22" s="621">
        <f>Personnel!E49</f>
        <v>3468000</v>
      </c>
      <c r="E22" s="621">
        <f>Personnel!F49</f>
        <v>3537360</v>
      </c>
      <c r="F22" s="621">
        <f>Personnel!G49</f>
        <v>3608107.2</v>
      </c>
      <c r="G22" s="621">
        <f>Personnel!H49</f>
        <v>3680269.344</v>
      </c>
      <c r="H22" s="621">
        <f>Personnel!I49</f>
        <v>3753874.731</v>
      </c>
      <c r="I22" s="621">
        <f>Personnel!J49</f>
        <v>3828952.225</v>
      </c>
      <c r="J22" s="621">
        <f>Personnel!K49</f>
        <v>3905531.27</v>
      </c>
      <c r="K22" s="621">
        <f>Personnel!L49</f>
        <v>3983641.895</v>
      </c>
      <c r="L22" s="621">
        <f>Personnel!M49</f>
        <v>4063314.733</v>
      </c>
      <c r="M22" s="621">
        <f>Personnel!N49</f>
        <v>4144581.028</v>
      </c>
      <c r="N22" s="329"/>
      <c r="O22" s="329"/>
      <c r="P22" s="329"/>
      <c r="Q22" s="329"/>
    </row>
    <row r="23" ht="12.0" customHeight="1">
      <c r="A23" s="596" t="s">
        <v>329</v>
      </c>
      <c r="B23" s="603">
        <f>Assumptions!C9</f>
        <v>0.4</v>
      </c>
      <c r="C23" s="621">
        <f>Personnel!D50</f>
        <v>1360000</v>
      </c>
      <c r="D23" s="621">
        <f>Personnel!E50</f>
        <v>1387200</v>
      </c>
      <c r="E23" s="621">
        <f>Personnel!F50</f>
        <v>1414944</v>
      </c>
      <c r="F23" s="621">
        <f>Personnel!G50</f>
        <v>1443242.88</v>
      </c>
      <c r="G23" s="621">
        <f>Personnel!H50</f>
        <v>1472107.738</v>
      </c>
      <c r="H23" s="621">
        <f>Personnel!I50</f>
        <v>1501549.892</v>
      </c>
      <c r="I23" s="621">
        <f>Personnel!J50</f>
        <v>1531580.89</v>
      </c>
      <c r="J23" s="621">
        <f>Personnel!K50</f>
        <v>1562212.508</v>
      </c>
      <c r="K23" s="621">
        <f>Personnel!L50</f>
        <v>1593456.758</v>
      </c>
      <c r="L23" s="621">
        <f>Personnel!M50</f>
        <v>1625325.893</v>
      </c>
      <c r="M23" s="621">
        <f>Personnel!N50</f>
        <v>1657832.411</v>
      </c>
      <c r="N23" s="602"/>
      <c r="O23" s="602"/>
      <c r="P23" s="602"/>
      <c r="Q23" s="602"/>
    </row>
    <row r="24" ht="12.0" customHeight="1">
      <c r="A24" s="596" t="s">
        <v>353</v>
      </c>
      <c r="B24" s="603">
        <f>Assumptions!C31</f>
        <v>0.1</v>
      </c>
      <c r="C24" s="621">
        <f>Assumptions!C23</f>
        <v>7500</v>
      </c>
      <c r="D24" s="621">
        <f t="shared" ref="D24:M24" si="13">$B$24*D13</f>
        <v>210000</v>
      </c>
      <c r="E24" s="621">
        <f t="shared" si="13"/>
        <v>630000</v>
      </c>
      <c r="F24" s="621">
        <f t="shared" si="13"/>
        <v>1209600</v>
      </c>
      <c r="G24" s="621">
        <f t="shared" si="13"/>
        <v>1995840</v>
      </c>
      <c r="H24" s="621">
        <f t="shared" si="13"/>
        <v>3048192</v>
      </c>
      <c r="I24" s="621">
        <f t="shared" si="13"/>
        <v>4441651.2</v>
      </c>
      <c r="J24" s="621">
        <f t="shared" si="13"/>
        <v>6270566.4</v>
      </c>
      <c r="K24" s="621">
        <f t="shared" si="13"/>
        <v>8653381.632</v>
      </c>
      <c r="L24" s="621">
        <f t="shared" si="13"/>
        <v>11738500.3</v>
      </c>
      <c r="M24" s="621">
        <f t="shared" si="13"/>
        <v>15711531.17</v>
      </c>
      <c r="N24" s="602"/>
      <c r="O24" s="602"/>
      <c r="P24" s="602"/>
      <c r="Q24" s="602"/>
    </row>
    <row r="25" ht="12.0" customHeight="1">
      <c r="A25" s="596" t="s">
        <v>354</v>
      </c>
      <c r="B25" s="603">
        <f>Assumptions!C32</f>
        <v>0.05</v>
      </c>
      <c r="C25" s="621">
        <f t="shared" ref="C25:M25" si="14">$B$25*C22</f>
        <v>170000</v>
      </c>
      <c r="D25" s="621">
        <f t="shared" si="14"/>
        <v>173400</v>
      </c>
      <c r="E25" s="621">
        <f t="shared" si="14"/>
        <v>176868</v>
      </c>
      <c r="F25" s="621">
        <f t="shared" si="14"/>
        <v>180405.36</v>
      </c>
      <c r="G25" s="621">
        <f t="shared" si="14"/>
        <v>184013.4672</v>
      </c>
      <c r="H25" s="621">
        <f t="shared" si="14"/>
        <v>187693.7365</v>
      </c>
      <c r="I25" s="621">
        <f t="shared" si="14"/>
        <v>191447.6113</v>
      </c>
      <c r="J25" s="621">
        <f t="shared" si="14"/>
        <v>195276.5635</v>
      </c>
      <c r="K25" s="621">
        <f t="shared" si="14"/>
        <v>199182.0948</v>
      </c>
      <c r="L25" s="621">
        <f t="shared" si="14"/>
        <v>203165.7367</v>
      </c>
      <c r="M25" s="621">
        <f t="shared" si="14"/>
        <v>207229.0514</v>
      </c>
      <c r="N25" s="602"/>
      <c r="O25" s="602"/>
      <c r="P25" s="602"/>
      <c r="Q25" s="602"/>
    </row>
    <row r="26" ht="12.0" customHeight="1">
      <c r="A26" s="101"/>
      <c r="B26" s="161"/>
      <c r="C26" s="161"/>
      <c r="D26" s="161"/>
      <c r="E26" s="161"/>
      <c r="F26" s="161"/>
      <c r="G26" s="161"/>
      <c r="H26" s="161"/>
      <c r="I26" s="161"/>
      <c r="J26" s="161"/>
      <c r="K26" s="161"/>
      <c r="L26" s="161"/>
      <c r="M26" s="161"/>
      <c r="N26" s="161"/>
      <c r="O26" s="161"/>
      <c r="P26" s="161"/>
      <c r="Q26" s="161"/>
    </row>
    <row r="27" ht="12.0" customHeight="1">
      <c r="A27" s="612" t="s">
        <v>472</v>
      </c>
      <c r="B27" s="617"/>
      <c r="C27" s="619">
        <f t="shared" ref="C27:M27" si="15">SUM(C17:C25)</f>
        <v>5098000</v>
      </c>
      <c r="D27" s="619">
        <f t="shared" si="15"/>
        <v>5301200</v>
      </c>
      <c r="E27" s="619">
        <f t="shared" si="15"/>
        <v>5826792</v>
      </c>
      <c r="F27" s="619">
        <f t="shared" si="15"/>
        <v>6514624.44</v>
      </c>
      <c r="G27" s="619">
        <f t="shared" si="15"/>
        <v>7411884.599</v>
      </c>
      <c r="H27" s="619">
        <f t="shared" si="15"/>
        <v>8578213.032</v>
      </c>
      <c r="I27" s="619">
        <f t="shared" si="15"/>
        <v>10088798.84</v>
      </c>
      <c r="J27" s="619">
        <f t="shared" si="15"/>
        <v>12038214.92</v>
      </c>
      <c r="K27" s="619">
        <f t="shared" si="15"/>
        <v>14545165.48</v>
      </c>
      <c r="L27" s="619">
        <f t="shared" si="15"/>
        <v>17758357.13</v>
      </c>
      <c r="M27" s="619">
        <f t="shared" si="15"/>
        <v>21863753.31</v>
      </c>
      <c r="N27" s="617"/>
      <c r="O27" s="617"/>
      <c r="P27" s="617"/>
      <c r="Q27" s="617"/>
    </row>
    <row r="28" ht="12.0" customHeight="1">
      <c r="A28" s="292" t="s">
        <v>473</v>
      </c>
      <c r="B28" s="622"/>
      <c r="C28" s="623">
        <f t="shared" ref="C28:M28" si="16">SUM(C14-C27)</f>
        <v>-5098000</v>
      </c>
      <c r="D28" s="623">
        <f t="shared" si="16"/>
        <v>-8299200</v>
      </c>
      <c r="E28" s="623">
        <f t="shared" si="16"/>
        <v>-7825992</v>
      </c>
      <c r="F28" s="623">
        <f t="shared" si="16"/>
        <v>-2244616.44</v>
      </c>
      <c r="G28" s="623">
        <f t="shared" si="16"/>
        <v>10301898.96</v>
      </c>
      <c r="H28" s="623">
        <f t="shared" si="16"/>
        <v>32205605.93</v>
      </c>
      <c r="I28" s="623">
        <f t="shared" si="16"/>
        <v>66533319.09</v>
      </c>
      <c r="J28" s="623">
        <f t="shared" si="16"/>
        <v>117200768.2</v>
      </c>
      <c r="K28" s="623">
        <f t="shared" si="16"/>
        <v>189189419</v>
      </c>
      <c r="L28" s="623">
        <f t="shared" si="16"/>
        <v>288816064.9</v>
      </c>
      <c r="M28" s="623">
        <f t="shared" si="16"/>
        <v>424067623.3</v>
      </c>
      <c r="N28" s="622"/>
      <c r="O28" s="622"/>
      <c r="P28" s="622"/>
      <c r="Q28" s="622"/>
    </row>
    <row r="29" ht="12.0" customHeight="1">
      <c r="C29" s="624" t="str">
        <f t="shared" ref="C29:M29" si="17">IF(C28&gt;0,"Positive CF!","-")</f>
        <v>-</v>
      </c>
      <c r="D29" s="624" t="str">
        <f t="shared" si="17"/>
        <v>-</v>
      </c>
      <c r="E29" s="624" t="str">
        <f t="shared" si="17"/>
        <v>-</v>
      </c>
      <c r="F29" s="624" t="str">
        <f t="shared" si="17"/>
        <v>-</v>
      </c>
      <c r="G29" s="624" t="str">
        <f t="shared" si="17"/>
        <v>Positive CF!</v>
      </c>
      <c r="H29" s="624" t="str">
        <f t="shared" si="17"/>
        <v>Positive CF!</v>
      </c>
      <c r="I29" s="624" t="str">
        <f t="shared" si="17"/>
        <v>Positive CF!</v>
      </c>
      <c r="J29" s="624" t="str">
        <f t="shared" si="17"/>
        <v>Positive CF!</v>
      </c>
      <c r="K29" s="624" t="str">
        <f t="shared" si="17"/>
        <v>Positive CF!</v>
      </c>
      <c r="L29" s="624" t="str">
        <f t="shared" si="17"/>
        <v>Positive CF!</v>
      </c>
      <c r="M29" s="624" t="str">
        <f t="shared" si="17"/>
        <v>Positive CF!</v>
      </c>
    </row>
    <row r="30" ht="12.0" customHeight="1"/>
    <row r="31" ht="12.0" customHeight="1">
      <c r="A31" s="624" t="s">
        <v>474</v>
      </c>
    </row>
    <row r="32" ht="12.0" customHeight="1"/>
    <row r="33" ht="12.0" customHeight="1"/>
    <row r="34" ht="12.0" customHeight="1"/>
    <row r="35" ht="12.0" customHeight="1"/>
    <row r="36" ht="12.0" customHeight="1"/>
    <row r="37" ht="12.0" customHeight="1"/>
    <row r="38" ht="12.0" customHeight="1"/>
    <row r="39" ht="12.0" customHeight="1"/>
    <row r="40" ht="12.0" customHeight="1"/>
    <row r="41" ht="12.0" customHeight="1"/>
    <row r="42" ht="12.0" customHeight="1"/>
    <row r="43" ht="12.0" customHeight="1"/>
    <row r="44" ht="12.0" customHeight="1"/>
    <row r="45" ht="12.0" customHeight="1"/>
    <row r="46" ht="12.0" customHeight="1"/>
    <row r="47" ht="12.0" customHeight="1"/>
    <row r="48" ht="12.0" customHeight="1"/>
    <row r="49" ht="12.0" customHeight="1"/>
    <row r="50" ht="12.0" customHeight="1"/>
    <row r="51" ht="12.0" customHeight="1"/>
    <row r="52" ht="12.0" customHeight="1"/>
    <row r="53" ht="12.0" customHeight="1"/>
    <row r="54" ht="12.0" customHeight="1"/>
    <row r="55" ht="12.0" customHeight="1"/>
    <row r="56" ht="12.0" customHeight="1"/>
    <row r="57" ht="12.0" customHeight="1"/>
    <row r="58" ht="12.0" customHeight="1"/>
    <row r="59" ht="12.0" customHeight="1"/>
    <row r="60" ht="12.0" customHeight="1"/>
    <row r="61" ht="12.0" customHeight="1"/>
    <row r="62" ht="12.0" customHeight="1"/>
    <row r="63" ht="12.0" customHeight="1"/>
    <row r="64" ht="12.0" customHeight="1"/>
    <row r="65" ht="12.0" customHeight="1"/>
    <row r="66" ht="12.0" customHeight="1"/>
    <row r="67" ht="12.0" customHeight="1"/>
    <row r="68" ht="12.0" customHeight="1"/>
    <row r="69" ht="12.0" customHeight="1"/>
    <row r="70" ht="12.0" customHeight="1"/>
    <row r="71" ht="12.0" customHeight="1"/>
    <row r="72" ht="12.0" customHeight="1"/>
    <row r="73" ht="12.0" customHeight="1"/>
    <row r="74" ht="12.0" customHeight="1"/>
    <row r="75" ht="12.0" customHeight="1"/>
    <row r="76" ht="12.0" customHeight="1"/>
    <row r="77" ht="12.0" customHeight="1"/>
    <row r="78" ht="12.0" customHeight="1"/>
    <row r="79" ht="12.0" customHeight="1"/>
    <row r="80" ht="12.0" customHeight="1"/>
    <row r="81" ht="12.0" customHeight="1"/>
    <row r="82" ht="12.0" customHeight="1"/>
    <row r="83" ht="12.0" customHeight="1"/>
    <row r="84" ht="12.0" customHeight="1"/>
    <row r="85" ht="12.0" customHeight="1"/>
    <row r="86" ht="12.0" customHeight="1"/>
    <row r="87" ht="12.0" customHeight="1"/>
    <row r="88" ht="12.0" customHeight="1"/>
    <row r="89" ht="12.0" customHeight="1"/>
    <row r="90" ht="12.0" customHeight="1"/>
    <row r="91" ht="12.0" customHeight="1"/>
    <row r="92" ht="12.0" customHeight="1"/>
    <row r="93" ht="12.0" customHeight="1"/>
    <row r="94" ht="12.0" customHeight="1"/>
    <row r="95" ht="12.0" customHeight="1"/>
    <row r="96" ht="12.0" customHeight="1"/>
    <row r="97" ht="12.0" customHeight="1"/>
    <row r="98" ht="12.0" customHeight="1"/>
    <row r="99" ht="12.0" customHeight="1"/>
    <row r="100" ht="12.0" customHeight="1"/>
    <row r="101" ht="12.0" customHeight="1"/>
    <row r="102" ht="12.0" customHeight="1"/>
    <row r="103" ht="12.0" customHeight="1"/>
    <row r="104" ht="12.0" customHeight="1"/>
    <row r="105" ht="12.0" customHeight="1"/>
    <row r="106" ht="12.0" customHeight="1"/>
    <row r="107" ht="12.0" customHeight="1"/>
    <row r="108" ht="12.0" customHeight="1"/>
    <row r="109" ht="12.0" customHeight="1"/>
    <row r="110" ht="12.0" customHeight="1"/>
    <row r="111" ht="12.0" customHeight="1"/>
    <row r="112" ht="12.0" customHeight="1"/>
    <row r="113" ht="12.0" customHeight="1"/>
    <row r="114" ht="12.0" customHeight="1"/>
    <row r="115" ht="12.0" customHeight="1"/>
    <row r="116" ht="12.0" customHeight="1"/>
    <row r="117" ht="12.0" customHeight="1"/>
    <row r="118" ht="12.0" customHeight="1"/>
    <row r="119" ht="12.0" customHeight="1"/>
    <row r="120" ht="12.0" customHeight="1"/>
    <row r="121" ht="12.0" customHeight="1"/>
    <row r="122" ht="12.0" customHeight="1"/>
    <row r="123" ht="12.0" customHeight="1"/>
    <row r="124" ht="12.0" customHeight="1"/>
    <row r="125" ht="12.0" customHeight="1"/>
    <row r="126" ht="12.0" customHeight="1"/>
    <row r="127" ht="12.0" customHeight="1"/>
    <row r="128" ht="12.0" customHeight="1"/>
    <row r="129" ht="12.0" customHeight="1"/>
    <row r="130" ht="12.0" customHeight="1"/>
    <row r="131" ht="12.0" customHeight="1"/>
    <row r="132" ht="12.0" customHeight="1"/>
    <row r="133" ht="12.0" customHeight="1"/>
    <row r="134" ht="12.0" customHeight="1"/>
    <row r="135" ht="12.0" customHeight="1"/>
    <row r="136" ht="12.0" customHeight="1"/>
    <row r="137" ht="12.0" customHeight="1"/>
    <row r="138" ht="12.0" customHeight="1"/>
    <row r="139" ht="12.0" customHeight="1"/>
    <row r="140" ht="12.0" customHeight="1"/>
    <row r="141" ht="12.0" customHeight="1"/>
    <row r="142" ht="12.0" customHeight="1"/>
    <row r="143" ht="12.0" customHeight="1"/>
    <row r="144" ht="12.0" customHeight="1"/>
    <row r="145" ht="12.0" customHeight="1"/>
    <row r="146" ht="12.0" customHeight="1"/>
    <row r="147" ht="12.0" customHeight="1"/>
    <row r="148" ht="12.0" customHeight="1"/>
    <row r="149" ht="12.0" customHeight="1"/>
    <row r="150" ht="12.0" customHeight="1"/>
    <row r="151" ht="12.0" customHeight="1"/>
    <row r="152" ht="12.0" customHeight="1"/>
    <row r="153" ht="12.0" customHeight="1"/>
    <row r="154" ht="12.0" customHeight="1"/>
    <row r="155" ht="12.0" customHeight="1"/>
    <row r="156" ht="12.0" customHeight="1"/>
    <row r="157" ht="12.0" customHeight="1"/>
    <row r="158" ht="12.0" customHeight="1"/>
    <row r="159" ht="12.0" customHeight="1"/>
    <row r="160" ht="12.0" customHeight="1"/>
    <row r="161" ht="12.0" customHeight="1"/>
    <row r="162" ht="12.0" customHeight="1"/>
    <row r="163" ht="12.0" customHeight="1"/>
    <row r="164" ht="12.0" customHeight="1"/>
    <row r="165" ht="12.0" customHeight="1"/>
    <row r="166" ht="12.0" customHeight="1"/>
    <row r="167" ht="12.0" customHeight="1"/>
    <row r="168" ht="12.0" customHeight="1"/>
    <row r="169" ht="12.0" customHeight="1"/>
    <row r="170" ht="12.0" customHeight="1"/>
    <row r="171" ht="12.0" customHeight="1"/>
    <row r="172" ht="12.0" customHeight="1"/>
    <row r="173" ht="12.0" customHeight="1"/>
    <row r="174" ht="12.0" customHeight="1"/>
    <row r="175" ht="12.0" customHeight="1"/>
    <row r="176" ht="12.0" customHeight="1"/>
    <row r="177" ht="12.0" customHeight="1"/>
    <row r="178" ht="12.0" customHeight="1"/>
    <row r="179" ht="12.0" customHeight="1"/>
    <row r="180" ht="12.0" customHeight="1"/>
    <row r="181" ht="12.0" customHeight="1"/>
    <row r="182" ht="12.0" customHeight="1"/>
    <row r="183" ht="12.0" customHeight="1"/>
    <row r="184" ht="12.0" customHeight="1"/>
    <row r="185" ht="12.0" customHeight="1"/>
    <row r="186" ht="12.0" customHeight="1"/>
    <row r="187" ht="12.0" customHeight="1"/>
    <row r="188" ht="12.0" customHeight="1"/>
    <row r="189" ht="12.0" customHeight="1"/>
    <row r="190" ht="12.0" customHeight="1"/>
    <row r="191" ht="12.0" customHeight="1"/>
    <row r="192" ht="12.0" customHeight="1"/>
    <row r="193" ht="12.0" customHeight="1"/>
    <row r="194" ht="12.0" customHeight="1"/>
    <row r="195" ht="12.0" customHeight="1"/>
    <row r="196" ht="12.0" customHeight="1"/>
    <row r="197" ht="12.0" customHeight="1"/>
    <row r="198" ht="12.0" customHeight="1"/>
    <row r="199" ht="12.0" customHeight="1"/>
    <row r="200" ht="12.0" customHeight="1"/>
    <row r="201" ht="12.0" customHeight="1"/>
    <row r="202" ht="12.0" customHeight="1"/>
    <row r="203" ht="12.0" customHeight="1"/>
    <row r="204" ht="12.0" customHeight="1"/>
    <row r="205" ht="12.0" customHeight="1"/>
    <row r="206" ht="12.0" customHeight="1"/>
    <row r="207" ht="12.0" customHeight="1"/>
    <row r="208" ht="12.0" customHeight="1"/>
    <row r="209" ht="12.0" customHeight="1"/>
    <row r="210" ht="12.0" customHeight="1"/>
    <row r="211" ht="12.0" customHeight="1"/>
    <row r="212" ht="12.0" customHeight="1"/>
    <row r="213" ht="12.0" customHeight="1"/>
    <row r="214" ht="12.0" customHeight="1"/>
    <row r="215" ht="12.0" customHeight="1"/>
    <row r="216" ht="12.0" customHeight="1"/>
    <row r="217" ht="12.0" customHeight="1"/>
    <row r="218" ht="12.0" customHeight="1"/>
    <row r="219" ht="12.0" customHeight="1"/>
    <row r="220" ht="12.0" customHeight="1"/>
    <row r="221" ht="12.0" customHeight="1"/>
    <row r="222" ht="12.0" customHeight="1"/>
    <row r="223" ht="12.0" customHeight="1"/>
    <row r="224" ht="12.0" customHeight="1"/>
    <row r="225" ht="12.0" customHeight="1"/>
    <row r="226" ht="12.0" customHeight="1"/>
    <row r="227" ht="12.0" customHeight="1"/>
    <row r="228" ht="12.0" customHeight="1"/>
    <row r="229" ht="12.0" customHeight="1"/>
    <row r="230" ht="12.0" customHeight="1"/>
    <row r="231" ht="12.0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gridLines="1" horizontalCentered="1" verticalCentered="1"/>
  <pageMargins bottom="0.25" footer="0.0" header="0.0" left="0.25" right="0.25" top="0.5"/>
  <pageSetup orientation="landscape"/>
  <headerFooter>
    <oddHeader>&amp;CYear 1</oddHeader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51.25"/>
    <col customWidth="1" min="3" max="3" width="53.0"/>
    <col customWidth="1" min="5" max="5" width="45.38"/>
  </cols>
  <sheetData>
    <row r="1" ht="15.0" customHeight="1">
      <c r="A1" s="625"/>
    </row>
    <row r="2" ht="15.0" customHeight="1">
      <c r="A2" s="625" t="s">
        <v>475</v>
      </c>
      <c r="C2" s="625" t="s">
        <v>476</v>
      </c>
      <c r="E2" s="625" t="s">
        <v>477</v>
      </c>
    </row>
    <row r="3">
      <c r="C3" s="626" t="s">
        <v>478</v>
      </c>
    </row>
    <row r="4">
      <c r="A4" s="627" t="s">
        <v>39</v>
      </c>
      <c r="C4" s="627" t="s">
        <v>479</v>
      </c>
      <c r="E4" s="626" t="s">
        <v>480</v>
      </c>
    </row>
    <row r="5">
      <c r="A5" s="627" t="s">
        <v>481</v>
      </c>
      <c r="C5" s="627" t="s">
        <v>482</v>
      </c>
      <c r="E5" s="627" t="s">
        <v>483</v>
      </c>
    </row>
    <row r="6">
      <c r="A6" s="627" t="s">
        <v>484</v>
      </c>
      <c r="C6" s="627" t="s">
        <v>485</v>
      </c>
      <c r="E6" s="626" t="s">
        <v>486</v>
      </c>
    </row>
    <row r="7">
      <c r="A7" s="626" t="s">
        <v>487</v>
      </c>
      <c r="C7" s="627" t="s">
        <v>488</v>
      </c>
      <c r="E7" s="627" t="s">
        <v>489</v>
      </c>
    </row>
    <row r="8">
      <c r="A8" s="627" t="s">
        <v>44</v>
      </c>
      <c r="C8" s="627" t="s">
        <v>490</v>
      </c>
      <c r="E8" s="627" t="s">
        <v>491</v>
      </c>
    </row>
    <row r="9">
      <c r="A9" s="627" t="s">
        <v>43</v>
      </c>
      <c r="C9" s="627" t="s">
        <v>492</v>
      </c>
      <c r="E9" s="627" t="s">
        <v>493</v>
      </c>
    </row>
    <row r="10">
      <c r="A10" s="627" t="s">
        <v>46</v>
      </c>
      <c r="C10" s="627" t="s">
        <v>494</v>
      </c>
      <c r="E10" s="627" t="s">
        <v>495</v>
      </c>
    </row>
    <row r="11">
      <c r="A11" s="627" t="s">
        <v>496</v>
      </c>
      <c r="C11" s="627" t="s">
        <v>497</v>
      </c>
      <c r="E11" s="627" t="s">
        <v>498</v>
      </c>
    </row>
    <row r="12">
      <c r="A12" s="627" t="s">
        <v>499</v>
      </c>
      <c r="C12" s="627" t="s">
        <v>500</v>
      </c>
      <c r="E12" s="627" t="s">
        <v>501</v>
      </c>
    </row>
    <row r="13">
      <c r="A13" s="626" t="s">
        <v>502</v>
      </c>
      <c r="C13" s="627" t="s">
        <v>503</v>
      </c>
      <c r="E13" s="627" t="s">
        <v>504</v>
      </c>
    </row>
    <row r="14">
      <c r="A14" s="627" t="s">
        <v>505</v>
      </c>
      <c r="C14" s="627" t="s">
        <v>506</v>
      </c>
      <c r="E14" s="626" t="s">
        <v>507</v>
      </c>
    </row>
    <row r="15">
      <c r="A15" s="627" t="s">
        <v>508</v>
      </c>
      <c r="C15" s="627" t="s">
        <v>509</v>
      </c>
      <c r="E15" s="627" t="s">
        <v>20</v>
      </c>
    </row>
    <row r="16">
      <c r="A16" s="627" t="s">
        <v>510</v>
      </c>
      <c r="C16" s="627" t="s">
        <v>27</v>
      </c>
      <c r="E16" s="627" t="s">
        <v>511</v>
      </c>
    </row>
    <row r="17">
      <c r="A17" s="627" t="s">
        <v>512</v>
      </c>
      <c r="C17" s="626" t="s">
        <v>513</v>
      </c>
      <c r="E17" s="627" t="s">
        <v>490</v>
      </c>
    </row>
    <row r="18">
      <c r="A18" s="627" t="s">
        <v>514</v>
      </c>
      <c r="C18" s="627" t="s">
        <v>515</v>
      </c>
      <c r="E18" s="627" t="s">
        <v>509</v>
      </c>
    </row>
    <row r="19">
      <c r="A19" s="627" t="s">
        <v>516</v>
      </c>
      <c r="C19" s="627" t="s">
        <v>517</v>
      </c>
      <c r="E19" s="627" t="s">
        <v>515</v>
      </c>
    </row>
    <row r="20">
      <c r="A20" s="627" t="s">
        <v>518</v>
      </c>
      <c r="C20" s="627" t="s">
        <v>519</v>
      </c>
      <c r="E20" s="627" t="s">
        <v>517</v>
      </c>
    </row>
    <row r="21" ht="15.75" customHeight="1">
      <c r="A21" s="627" t="s">
        <v>483</v>
      </c>
      <c r="C21" s="627" t="s">
        <v>520</v>
      </c>
      <c r="E21" s="627" t="s">
        <v>521</v>
      </c>
    </row>
    <row r="22" ht="15.75" customHeight="1">
      <c r="A22" s="628"/>
      <c r="C22" s="627" t="s">
        <v>522</v>
      </c>
      <c r="E22" s="627" t="s">
        <v>523</v>
      </c>
    </row>
    <row r="23" ht="15.75" customHeight="1">
      <c r="A23" s="628"/>
      <c r="C23" s="627" t="s">
        <v>524</v>
      </c>
      <c r="E23" s="627" t="s">
        <v>525</v>
      </c>
    </row>
    <row r="24" ht="15.75" customHeight="1">
      <c r="A24" s="628"/>
      <c r="C24" s="627" t="s">
        <v>526</v>
      </c>
      <c r="E24" s="626" t="s">
        <v>527</v>
      </c>
    </row>
    <row r="25" ht="15.75" customHeight="1">
      <c r="A25" s="627" t="s">
        <v>528</v>
      </c>
      <c r="C25" s="627" t="s">
        <v>529</v>
      </c>
      <c r="E25" s="627" t="s">
        <v>530</v>
      </c>
    </row>
    <row r="26" ht="15.75" customHeight="1">
      <c r="A26" s="627" t="s">
        <v>531</v>
      </c>
      <c r="C26" s="627" t="s">
        <v>532</v>
      </c>
      <c r="E26" s="627" t="s">
        <v>533</v>
      </c>
    </row>
    <row r="27" ht="15.75" customHeight="1">
      <c r="A27" s="627" t="s">
        <v>534</v>
      </c>
      <c r="C27" s="627" t="s">
        <v>535</v>
      </c>
      <c r="E27" s="627" t="s">
        <v>536</v>
      </c>
    </row>
    <row r="28" ht="15.75" customHeight="1">
      <c r="A28" s="627" t="s">
        <v>537</v>
      </c>
      <c r="C28" s="626" t="s">
        <v>538</v>
      </c>
      <c r="E28" s="627" t="s">
        <v>539</v>
      </c>
    </row>
    <row r="29" ht="15.75" customHeight="1">
      <c r="A29" s="627" t="s">
        <v>540</v>
      </c>
      <c r="C29" s="627" t="s">
        <v>541</v>
      </c>
      <c r="E29" s="627" t="s">
        <v>542</v>
      </c>
    </row>
    <row r="30" ht="15.75" customHeight="1">
      <c r="A30" s="626" t="s">
        <v>543</v>
      </c>
      <c r="C30" s="627" t="s">
        <v>544</v>
      </c>
      <c r="E30" s="627" t="s">
        <v>545</v>
      </c>
    </row>
    <row r="31" ht="15.75" customHeight="1">
      <c r="A31" s="627" t="s">
        <v>546</v>
      </c>
      <c r="C31" s="627" t="s">
        <v>547</v>
      </c>
      <c r="E31" s="627" t="s">
        <v>548</v>
      </c>
    </row>
    <row r="32" ht="15.75" customHeight="1">
      <c r="A32" s="627" t="s">
        <v>549</v>
      </c>
      <c r="C32" s="627" t="s">
        <v>550</v>
      </c>
      <c r="E32" s="627" t="s">
        <v>551</v>
      </c>
    </row>
    <row r="33" ht="15.75" customHeight="1">
      <c r="A33" s="627" t="s">
        <v>552</v>
      </c>
      <c r="C33" s="627" t="s">
        <v>553</v>
      </c>
      <c r="E33" s="626" t="s">
        <v>554</v>
      </c>
    </row>
    <row r="34" ht="15.75" customHeight="1">
      <c r="A34" s="627" t="s">
        <v>555</v>
      </c>
      <c r="C34" s="627" t="s">
        <v>556</v>
      </c>
      <c r="E34" s="627" t="s">
        <v>557</v>
      </c>
    </row>
    <row r="35" ht="15.0" customHeight="1">
      <c r="A35" s="627" t="s">
        <v>558</v>
      </c>
      <c r="C35" s="629"/>
      <c r="E35" s="627" t="s">
        <v>559</v>
      </c>
    </row>
    <row r="36" ht="15.0" customHeight="1">
      <c r="A36" s="627" t="s">
        <v>39</v>
      </c>
      <c r="C36" s="629"/>
      <c r="E36" s="627" t="s">
        <v>560</v>
      </c>
    </row>
    <row r="37" ht="15.0" customHeight="1">
      <c r="A37" s="627" t="s">
        <v>481</v>
      </c>
      <c r="C37" s="629"/>
      <c r="E37" s="627" t="s">
        <v>561</v>
      </c>
    </row>
    <row r="38" ht="15.0" customHeight="1">
      <c r="A38" s="627" t="s">
        <v>562</v>
      </c>
      <c r="C38" s="629"/>
      <c r="E38" s="627" t="s">
        <v>563</v>
      </c>
    </row>
    <row r="39" ht="15.75" customHeight="1">
      <c r="A39" s="627" t="s">
        <v>39</v>
      </c>
      <c r="C39" s="629"/>
      <c r="E39" s="627" t="s">
        <v>564</v>
      </c>
    </row>
    <row r="40" ht="15.75" customHeight="1">
      <c r="A40" s="627" t="s">
        <v>481</v>
      </c>
      <c r="C40" s="629"/>
      <c r="E40" s="627" t="s">
        <v>565</v>
      </c>
    </row>
    <row r="41" ht="15.75" customHeight="1">
      <c r="A41" s="629"/>
      <c r="C41" s="629"/>
      <c r="E41" s="627" t="s">
        <v>566</v>
      </c>
    </row>
    <row r="42" ht="15.75" customHeight="1">
      <c r="A42" s="629"/>
      <c r="C42" s="629"/>
      <c r="E42" s="627" t="s">
        <v>567</v>
      </c>
    </row>
    <row r="43" ht="15.75" customHeight="1">
      <c r="A43" s="629"/>
      <c r="C43" s="629"/>
      <c r="E43" s="627" t="s">
        <v>568</v>
      </c>
    </row>
    <row r="44" ht="15.75" customHeight="1">
      <c r="A44" s="629"/>
      <c r="C44" s="629"/>
      <c r="E44" s="627" t="s">
        <v>569</v>
      </c>
    </row>
    <row r="45" ht="15.75" customHeight="1">
      <c r="A45" s="629"/>
      <c r="C45" s="629"/>
      <c r="E45" s="627" t="s">
        <v>570</v>
      </c>
    </row>
    <row r="46" ht="15.75" customHeight="1">
      <c r="A46" s="629"/>
      <c r="C46" s="629"/>
      <c r="E46" s="627" t="s">
        <v>571</v>
      </c>
    </row>
    <row r="47" ht="15.75" customHeight="1">
      <c r="A47" s="629"/>
      <c r="C47" s="629"/>
      <c r="E47" s="627" t="s">
        <v>572</v>
      </c>
    </row>
    <row r="48" ht="15.75" customHeight="1">
      <c r="A48" s="629"/>
      <c r="C48" s="629"/>
      <c r="E48" s="627" t="s">
        <v>573</v>
      </c>
    </row>
    <row r="49" ht="15.75" customHeight="1">
      <c r="A49" s="629"/>
      <c r="C49" s="629"/>
      <c r="E49" s="626" t="s">
        <v>574</v>
      </c>
    </row>
    <row r="50" ht="15.75" customHeight="1">
      <c r="A50" s="629"/>
      <c r="C50" s="629"/>
      <c r="E50" s="627" t="s">
        <v>575</v>
      </c>
    </row>
    <row r="51" ht="15.75" customHeight="1">
      <c r="A51" s="629"/>
      <c r="C51" s="629"/>
      <c r="E51" s="627" t="s">
        <v>576</v>
      </c>
    </row>
    <row r="52" ht="15.75" customHeight="1">
      <c r="A52" s="629"/>
      <c r="C52" s="629"/>
      <c r="E52" s="626" t="s">
        <v>577</v>
      </c>
    </row>
    <row r="53" ht="15.75" customHeight="1">
      <c r="A53" s="629"/>
      <c r="C53" s="629"/>
      <c r="E53" s="627" t="s">
        <v>578</v>
      </c>
    </row>
    <row r="54" ht="15.75" customHeight="1">
      <c r="A54" s="629"/>
      <c r="C54" s="629"/>
      <c r="E54" s="627" t="s">
        <v>579</v>
      </c>
    </row>
    <row r="55" ht="15.75" customHeight="1">
      <c r="A55" s="629"/>
      <c r="C55" s="629"/>
      <c r="E55" s="627" t="s">
        <v>580</v>
      </c>
    </row>
    <row r="56" ht="15.75" customHeight="1">
      <c r="A56" s="629"/>
      <c r="C56" s="629"/>
      <c r="E56" s="627" t="s">
        <v>581</v>
      </c>
    </row>
    <row r="57" ht="15.75" customHeight="1">
      <c r="A57" s="629"/>
      <c r="C57" s="629"/>
      <c r="E57" s="629"/>
    </row>
    <row r="58" ht="15.75" customHeight="1">
      <c r="A58" s="629"/>
      <c r="C58" s="629"/>
      <c r="E58" s="629"/>
    </row>
    <row r="59" ht="15.75" customHeight="1">
      <c r="A59" s="629"/>
      <c r="C59" s="629"/>
      <c r="E59" s="629"/>
    </row>
    <row r="60" ht="15.75" customHeight="1">
      <c r="A60" s="629"/>
      <c r="C60" s="629"/>
      <c r="E60" s="629"/>
    </row>
    <row r="61" ht="15.75" customHeight="1">
      <c r="A61" s="629"/>
      <c r="C61" s="629"/>
      <c r="E61" s="629"/>
    </row>
    <row r="62" ht="15.75" customHeight="1">
      <c r="A62" s="629"/>
      <c r="C62" s="629"/>
      <c r="E62" s="629"/>
    </row>
    <row r="63" ht="15.75" customHeight="1">
      <c r="A63" s="629"/>
      <c r="C63" s="629"/>
      <c r="E63" s="629"/>
    </row>
    <row r="64" ht="15.75" customHeight="1">
      <c r="A64" s="629"/>
      <c r="C64" s="629"/>
      <c r="E64" s="629"/>
    </row>
    <row r="65" ht="15.75" customHeight="1">
      <c r="A65" s="629"/>
      <c r="C65" s="629"/>
      <c r="E65" s="629"/>
    </row>
    <row r="66" ht="15.75" customHeight="1">
      <c r="A66" s="629"/>
      <c r="C66" s="629"/>
      <c r="E66" s="629"/>
    </row>
    <row r="67" ht="15.75" customHeight="1">
      <c r="A67" s="629"/>
      <c r="C67" s="629"/>
      <c r="E67" s="629"/>
    </row>
    <row r="68" ht="15.75" customHeight="1">
      <c r="A68" s="629"/>
      <c r="C68" s="629"/>
      <c r="E68" s="629"/>
    </row>
    <row r="69" ht="15.75" customHeight="1">
      <c r="A69" s="629"/>
      <c r="C69" s="629"/>
      <c r="E69" s="629"/>
    </row>
    <row r="70" ht="15.75" customHeight="1">
      <c r="A70" s="629"/>
      <c r="C70" s="629"/>
      <c r="E70" s="629"/>
    </row>
    <row r="71" ht="15.75" customHeight="1">
      <c r="A71" s="629"/>
      <c r="C71" s="629"/>
      <c r="E71" s="629"/>
    </row>
    <row r="72" ht="15.75" customHeight="1">
      <c r="A72" s="629"/>
      <c r="C72" s="629"/>
      <c r="E72" s="629"/>
    </row>
    <row r="73" ht="15.75" customHeight="1">
      <c r="A73" s="629"/>
      <c r="C73" s="629"/>
      <c r="E73" s="629"/>
    </row>
    <row r="74" ht="15.75" customHeight="1">
      <c r="A74" s="629"/>
      <c r="C74" s="629"/>
      <c r="E74" s="629"/>
    </row>
    <row r="75" ht="15.75" customHeight="1">
      <c r="A75" s="629"/>
      <c r="C75" s="629"/>
      <c r="E75" s="629"/>
    </row>
    <row r="76" ht="15.75" customHeight="1">
      <c r="A76" s="629"/>
      <c r="C76" s="629"/>
      <c r="E76" s="629"/>
    </row>
    <row r="77" ht="15.75" customHeight="1">
      <c r="A77" s="629"/>
      <c r="C77" s="629"/>
      <c r="E77" s="629"/>
    </row>
    <row r="78" ht="15.75" customHeight="1">
      <c r="A78" s="629"/>
      <c r="C78" s="629"/>
      <c r="E78" s="629"/>
    </row>
    <row r="79" ht="15.75" customHeight="1">
      <c r="A79" s="629"/>
      <c r="C79" s="629"/>
      <c r="E79" s="629"/>
    </row>
    <row r="80" ht="15.75" customHeight="1">
      <c r="A80" s="629"/>
      <c r="C80" s="629"/>
      <c r="E80" s="629"/>
    </row>
    <row r="81" ht="15.75" customHeight="1">
      <c r="A81" s="629"/>
      <c r="C81" s="629"/>
      <c r="E81" s="629"/>
    </row>
    <row r="82" ht="15.75" customHeight="1">
      <c r="A82" s="629"/>
      <c r="C82" s="629"/>
      <c r="E82" s="629"/>
    </row>
    <row r="83" ht="15.75" customHeight="1">
      <c r="A83" s="629"/>
      <c r="C83" s="629"/>
      <c r="E83" s="629"/>
    </row>
    <row r="84" ht="15.75" customHeight="1">
      <c r="A84" s="629"/>
      <c r="C84" s="629"/>
      <c r="E84" s="629"/>
    </row>
    <row r="85" ht="15.75" customHeight="1">
      <c r="A85" s="629"/>
      <c r="C85" s="629"/>
      <c r="E85" s="629"/>
    </row>
    <row r="86" ht="15.75" customHeight="1">
      <c r="A86" s="629"/>
      <c r="C86" s="629"/>
      <c r="E86" s="629"/>
    </row>
    <row r="87" ht="15.75" customHeight="1">
      <c r="A87" s="629"/>
      <c r="C87" s="629"/>
      <c r="E87" s="629"/>
    </row>
    <row r="88" ht="15.75" customHeight="1">
      <c r="A88" s="629"/>
      <c r="C88" s="629"/>
      <c r="E88" s="629"/>
    </row>
    <row r="89" ht="15.75" customHeight="1">
      <c r="A89" s="629"/>
      <c r="C89" s="629"/>
      <c r="E89" s="629"/>
    </row>
    <row r="90" ht="15.75" customHeight="1">
      <c r="A90" s="629"/>
      <c r="C90" s="629"/>
      <c r="E90" s="629"/>
    </row>
    <row r="91" ht="15.75" customHeight="1">
      <c r="A91" s="629"/>
      <c r="C91" s="629"/>
      <c r="E91" s="629"/>
    </row>
    <row r="92" ht="15.75" customHeight="1">
      <c r="A92" s="629"/>
      <c r="C92" s="629"/>
      <c r="E92" s="629"/>
    </row>
    <row r="93" ht="15.75" customHeight="1">
      <c r="A93" s="629"/>
      <c r="C93" s="629"/>
      <c r="E93" s="629"/>
    </row>
    <row r="94" ht="15.75" customHeight="1">
      <c r="A94" s="629"/>
      <c r="C94" s="629"/>
      <c r="E94" s="629"/>
    </row>
    <row r="95" ht="15.75" customHeight="1">
      <c r="A95" s="629"/>
      <c r="C95" s="629"/>
      <c r="E95" s="629"/>
    </row>
    <row r="96" ht="15.75" customHeight="1">
      <c r="A96" s="629"/>
      <c r="C96" s="629"/>
      <c r="E96" s="629"/>
    </row>
    <row r="97" ht="15.75" customHeight="1">
      <c r="A97" s="629"/>
      <c r="C97" s="629"/>
      <c r="E97" s="629"/>
    </row>
    <row r="98" ht="15.75" customHeight="1">
      <c r="A98" s="629"/>
      <c r="C98" s="629"/>
      <c r="E98" s="629"/>
    </row>
    <row r="99" ht="15.75" customHeight="1">
      <c r="A99" s="629"/>
      <c r="C99" s="629"/>
      <c r="E99" s="629"/>
    </row>
    <row r="100" ht="15.75" customHeight="1">
      <c r="A100" s="629"/>
      <c r="C100" s="629"/>
      <c r="E100" s="629"/>
    </row>
    <row r="101" ht="15.75" customHeight="1">
      <c r="A101" s="629"/>
      <c r="C101" s="629"/>
      <c r="E101" s="629"/>
    </row>
    <row r="102" ht="15.75" customHeight="1">
      <c r="A102" s="629"/>
      <c r="C102" s="629"/>
      <c r="E102" s="629"/>
    </row>
    <row r="103" ht="15.75" customHeight="1">
      <c r="A103" s="629"/>
      <c r="C103" s="629"/>
      <c r="E103" s="629"/>
    </row>
    <row r="104" ht="15.75" customHeight="1">
      <c r="A104" s="629"/>
      <c r="C104" s="629"/>
      <c r="E104" s="629"/>
    </row>
    <row r="105" ht="15.75" customHeight="1">
      <c r="A105" s="629"/>
      <c r="C105" s="629"/>
      <c r="E105" s="629"/>
    </row>
    <row r="106" ht="15.75" customHeight="1">
      <c r="A106" s="629"/>
      <c r="C106" s="629"/>
      <c r="E106" s="629"/>
    </row>
    <row r="107" ht="15.75" customHeight="1">
      <c r="A107" s="629"/>
      <c r="C107" s="629"/>
      <c r="E107" s="629"/>
    </row>
    <row r="108" ht="15.75" customHeight="1">
      <c r="A108" s="629"/>
      <c r="C108" s="629"/>
      <c r="E108" s="629"/>
    </row>
    <row r="109" ht="15.75" customHeight="1">
      <c r="A109" s="629"/>
      <c r="C109" s="629"/>
      <c r="E109" s="629"/>
    </row>
    <row r="110" ht="15.75" customHeight="1">
      <c r="A110" s="629"/>
      <c r="C110" s="629"/>
      <c r="E110" s="629"/>
    </row>
    <row r="111" ht="15.75" customHeight="1">
      <c r="A111" s="629"/>
      <c r="C111" s="629"/>
      <c r="E111" s="629"/>
    </row>
    <row r="112" ht="15.75" customHeight="1">
      <c r="A112" s="629"/>
      <c r="C112" s="629"/>
      <c r="E112" s="629"/>
    </row>
    <row r="113" ht="15.75" customHeight="1">
      <c r="A113" s="629"/>
      <c r="C113" s="629"/>
      <c r="E113" s="629"/>
    </row>
    <row r="114" ht="15.75" customHeight="1">
      <c r="A114" s="629"/>
      <c r="C114" s="629"/>
      <c r="E114" s="629"/>
    </row>
    <row r="115" ht="15.75" customHeight="1">
      <c r="A115" s="629"/>
      <c r="C115" s="629"/>
      <c r="E115" s="629"/>
    </row>
    <row r="116" ht="15.75" customHeight="1">
      <c r="A116" s="629"/>
      <c r="C116" s="629"/>
      <c r="E116" s="629"/>
    </row>
    <row r="117" ht="15.75" customHeight="1">
      <c r="A117" s="629"/>
      <c r="C117" s="629"/>
      <c r="E117" s="629"/>
    </row>
    <row r="118" ht="15.75" customHeight="1">
      <c r="A118" s="629"/>
      <c r="C118" s="629"/>
      <c r="E118" s="629"/>
    </row>
    <row r="119" ht="15.75" customHeight="1">
      <c r="A119" s="629"/>
      <c r="C119" s="629"/>
      <c r="E119" s="629"/>
    </row>
    <row r="120" ht="15.75" customHeight="1">
      <c r="A120" s="629"/>
      <c r="C120" s="629"/>
      <c r="E120" s="629"/>
    </row>
    <row r="121" ht="15.75" customHeight="1">
      <c r="A121" s="629"/>
      <c r="C121" s="629"/>
      <c r="E121" s="629"/>
    </row>
    <row r="122" ht="15.75" customHeight="1">
      <c r="A122" s="629"/>
      <c r="C122" s="629"/>
      <c r="E122" s="629"/>
    </row>
    <row r="123" ht="15.75" customHeight="1">
      <c r="A123" s="629"/>
      <c r="C123" s="629"/>
      <c r="E123" s="629"/>
    </row>
    <row r="124" ht="15.75" customHeight="1">
      <c r="A124" s="629"/>
      <c r="C124" s="629"/>
      <c r="E124" s="629"/>
    </row>
    <row r="125" ht="15.75" customHeight="1">
      <c r="A125" s="629"/>
      <c r="C125" s="629"/>
      <c r="E125" s="629"/>
    </row>
    <row r="126" ht="15.75" customHeight="1">
      <c r="A126" s="629"/>
      <c r="C126" s="629"/>
      <c r="E126" s="629"/>
    </row>
    <row r="127" ht="15.75" customHeight="1">
      <c r="A127" s="629"/>
      <c r="C127" s="629"/>
      <c r="E127" s="629"/>
    </row>
    <row r="128" ht="15.75" customHeight="1">
      <c r="A128" s="629"/>
      <c r="C128" s="629"/>
      <c r="E128" s="629"/>
    </row>
    <row r="129" ht="15.75" customHeight="1">
      <c r="A129" s="629"/>
      <c r="C129" s="629"/>
      <c r="E129" s="629"/>
    </row>
    <row r="130" ht="15.75" customHeight="1">
      <c r="A130" s="629"/>
      <c r="C130" s="629"/>
      <c r="E130" s="629"/>
    </row>
    <row r="131" ht="15.75" customHeight="1">
      <c r="A131" s="629"/>
      <c r="C131" s="629"/>
      <c r="E131" s="629"/>
    </row>
    <row r="132" ht="15.75" customHeight="1">
      <c r="A132" s="629"/>
      <c r="C132" s="629"/>
      <c r="E132" s="629"/>
    </row>
    <row r="133" ht="15.75" customHeight="1">
      <c r="A133" s="629"/>
      <c r="C133" s="629"/>
      <c r="E133" s="629"/>
    </row>
    <row r="134" ht="15.75" customHeight="1">
      <c r="A134" s="629"/>
      <c r="C134" s="629"/>
      <c r="E134" s="629"/>
    </row>
    <row r="135" ht="15.75" customHeight="1">
      <c r="A135" s="629"/>
      <c r="C135" s="629"/>
      <c r="E135" s="629"/>
    </row>
    <row r="136" ht="15.75" customHeight="1">
      <c r="A136" s="629"/>
      <c r="C136" s="629"/>
      <c r="E136" s="629"/>
    </row>
    <row r="137" ht="15.75" customHeight="1">
      <c r="A137" s="629"/>
      <c r="C137" s="629"/>
      <c r="E137" s="629"/>
    </row>
    <row r="138" ht="15.75" customHeight="1">
      <c r="A138" s="629"/>
      <c r="C138" s="629"/>
      <c r="E138" s="629"/>
    </row>
    <row r="139" ht="15.75" customHeight="1">
      <c r="A139" s="629"/>
      <c r="C139" s="629"/>
      <c r="E139" s="629"/>
    </row>
    <row r="140" ht="15.75" customHeight="1">
      <c r="A140" s="629"/>
      <c r="C140" s="629"/>
      <c r="E140" s="629"/>
    </row>
    <row r="141" ht="15.75" customHeight="1">
      <c r="A141" s="629"/>
      <c r="C141" s="629"/>
      <c r="E141" s="629"/>
    </row>
    <row r="142" ht="15.75" customHeight="1">
      <c r="A142" s="629"/>
      <c r="C142" s="629"/>
      <c r="E142" s="629"/>
    </row>
    <row r="143" ht="15.75" customHeight="1">
      <c r="A143" s="629"/>
      <c r="C143" s="629"/>
      <c r="E143" s="629"/>
    </row>
    <row r="144" ht="15.75" customHeight="1">
      <c r="A144" s="629"/>
      <c r="C144" s="629"/>
      <c r="E144" s="629"/>
    </row>
    <row r="145" ht="15.75" customHeight="1">
      <c r="A145" s="629"/>
      <c r="C145" s="629"/>
      <c r="E145" s="629"/>
    </row>
    <row r="146" ht="15.75" customHeight="1">
      <c r="A146" s="629"/>
      <c r="C146" s="629"/>
      <c r="E146" s="629"/>
    </row>
    <row r="147" ht="15.75" customHeight="1">
      <c r="A147" s="629"/>
      <c r="C147" s="629"/>
      <c r="E147" s="629"/>
    </row>
    <row r="148" ht="15.75" customHeight="1">
      <c r="A148" s="629"/>
      <c r="C148" s="629"/>
      <c r="E148" s="629"/>
    </row>
    <row r="149" ht="15.75" customHeight="1">
      <c r="A149" s="629"/>
      <c r="C149" s="629"/>
      <c r="E149" s="629"/>
    </row>
    <row r="150" ht="15.75" customHeight="1">
      <c r="A150" s="629"/>
      <c r="C150" s="629"/>
      <c r="E150" s="629"/>
    </row>
    <row r="151" ht="15.75" customHeight="1">
      <c r="A151" s="629"/>
      <c r="C151" s="629"/>
      <c r="E151" s="629"/>
    </row>
    <row r="152" ht="15.75" customHeight="1">
      <c r="A152" s="629"/>
      <c r="C152" s="629"/>
      <c r="E152" s="629"/>
    </row>
    <row r="153" ht="15.75" customHeight="1">
      <c r="A153" s="629"/>
      <c r="C153" s="629"/>
      <c r="E153" s="629"/>
    </row>
    <row r="154" ht="15.75" customHeight="1">
      <c r="A154" s="629"/>
      <c r="C154" s="629"/>
      <c r="E154" s="629"/>
    </row>
    <row r="155" ht="15.75" customHeight="1">
      <c r="A155" s="629"/>
      <c r="C155" s="629"/>
      <c r="E155" s="629"/>
    </row>
    <row r="156" ht="15.75" customHeight="1">
      <c r="A156" s="629"/>
      <c r="C156" s="629"/>
      <c r="E156" s="629"/>
    </row>
    <row r="157" ht="15.75" customHeight="1">
      <c r="A157" s="629"/>
      <c r="C157" s="629"/>
      <c r="E157" s="629"/>
    </row>
    <row r="158" ht="15.75" customHeight="1">
      <c r="A158" s="629"/>
      <c r="C158" s="629"/>
      <c r="E158" s="629"/>
    </row>
    <row r="159" ht="15.75" customHeight="1">
      <c r="A159" s="629"/>
      <c r="C159" s="629"/>
      <c r="E159" s="629"/>
    </row>
    <row r="160" ht="15.75" customHeight="1">
      <c r="A160" s="629"/>
      <c r="C160" s="629"/>
      <c r="E160" s="629"/>
    </row>
    <row r="161" ht="15.75" customHeight="1">
      <c r="A161" s="629"/>
      <c r="C161" s="629"/>
      <c r="E161" s="629"/>
    </row>
    <row r="162" ht="15.75" customHeight="1">
      <c r="A162" s="629"/>
      <c r="C162" s="629"/>
      <c r="E162" s="629"/>
    </row>
    <row r="163" ht="15.75" customHeight="1">
      <c r="A163" s="629"/>
      <c r="C163" s="629"/>
      <c r="E163" s="629"/>
    </row>
    <row r="164" ht="15.75" customHeight="1">
      <c r="A164" s="629"/>
      <c r="C164" s="629"/>
      <c r="E164" s="629"/>
    </row>
    <row r="165" ht="15.75" customHeight="1">
      <c r="A165" s="629"/>
      <c r="C165" s="629"/>
      <c r="E165" s="629"/>
    </row>
    <row r="166" ht="15.75" customHeight="1">
      <c r="A166" s="629"/>
      <c r="C166" s="629"/>
      <c r="E166" s="629"/>
    </row>
    <row r="167" ht="15.75" customHeight="1">
      <c r="A167" s="629"/>
      <c r="C167" s="629"/>
      <c r="E167" s="629"/>
    </row>
    <row r="168" ht="15.75" customHeight="1">
      <c r="A168" s="629"/>
      <c r="C168" s="629"/>
      <c r="E168" s="629"/>
    </row>
    <row r="169" ht="15.75" customHeight="1">
      <c r="A169" s="629"/>
      <c r="C169" s="629"/>
      <c r="E169" s="629"/>
    </row>
    <row r="170" ht="15.75" customHeight="1">
      <c r="A170" s="629"/>
      <c r="C170" s="629"/>
      <c r="E170" s="629"/>
    </row>
    <row r="171" ht="15.75" customHeight="1">
      <c r="A171" s="629"/>
      <c r="C171" s="629"/>
      <c r="E171" s="629"/>
    </row>
    <row r="172" ht="15.75" customHeight="1">
      <c r="A172" s="629"/>
      <c r="C172" s="629"/>
      <c r="E172" s="629"/>
    </row>
    <row r="173" ht="15.75" customHeight="1">
      <c r="A173" s="629"/>
      <c r="C173" s="629"/>
      <c r="E173" s="629"/>
    </row>
    <row r="174" ht="15.75" customHeight="1">
      <c r="A174" s="629"/>
      <c r="C174" s="629"/>
      <c r="E174" s="629"/>
    </row>
    <row r="175" ht="15.75" customHeight="1">
      <c r="A175" s="629"/>
      <c r="C175" s="629"/>
      <c r="E175" s="629"/>
    </row>
    <row r="176" ht="15.75" customHeight="1">
      <c r="A176" s="629"/>
      <c r="C176" s="629"/>
      <c r="E176" s="629"/>
    </row>
    <row r="177" ht="15.75" customHeight="1">
      <c r="A177" s="629"/>
      <c r="C177" s="629"/>
      <c r="E177" s="629"/>
    </row>
    <row r="178" ht="15.75" customHeight="1">
      <c r="A178" s="629"/>
      <c r="C178" s="629"/>
      <c r="E178" s="629"/>
    </row>
    <row r="179" ht="15.75" customHeight="1">
      <c r="A179" s="629"/>
      <c r="C179" s="629"/>
      <c r="E179" s="629"/>
    </row>
    <row r="180" ht="15.75" customHeight="1">
      <c r="A180" s="629"/>
      <c r="C180" s="629"/>
      <c r="E180" s="629"/>
    </row>
    <row r="181" ht="15.75" customHeight="1">
      <c r="A181" s="629"/>
      <c r="C181" s="629"/>
      <c r="E181" s="629"/>
    </row>
    <row r="182" ht="15.75" customHeight="1">
      <c r="A182" s="629"/>
      <c r="C182" s="629"/>
      <c r="E182" s="629"/>
    </row>
    <row r="183" ht="15.75" customHeight="1">
      <c r="A183" s="629"/>
      <c r="C183" s="629"/>
      <c r="E183" s="629"/>
    </row>
    <row r="184" ht="15.75" customHeight="1">
      <c r="A184" s="629"/>
      <c r="C184" s="629"/>
      <c r="E184" s="629"/>
    </row>
    <row r="185" ht="15.75" customHeight="1">
      <c r="A185" s="629"/>
      <c r="C185" s="629"/>
      <c r="E185" s="629"/>
    </row>
    <row r="186" ht="15.75" customHeight="1">
      <c r="A186" s="629"/>
      <c r="C186" s="629"/>
      <c r="E186" s="629"/>
    </row>
    <row r="187" ht="15.75" customHeight="1">
      <c r="A187" s="629"/>
      <c r="C187" s="629"/>
      <c r="E187" s="629"/>
    </row>
    <row r="188" ht="15.75" customHeight="1">
      <c r="A188" s="629"/>
      <c r="C188" s="629"/>
      <c r="E188" s="629"/>
    </row>
    <row r="189" ht="15.75" customHeight="1">
      <c r="A189" s="629"/>
      <c r="C189" s="629"/>
      <c r="E189" s="629"/>
    </row>
    <row r="190" ht="15.75" customHeight="1">
      <c r="A190" s="629"/>
      <c r="C190" s="629"/>
      <c r="E190" s="629"/>
    </row>
    <row r="191" ht="15.75" customHeight="1">
      <c r="A191" s="629"/>
      <c r="C191" s="629"/>
      <c r="E191" s="629"/>
    </row>
    <row r="192" ht="15.75" customHeight="1">
      <c r="A192" s="629"/>
      <c r="C192" s="629"/>
      <c r="E192" s="629"/>
    </row>
    <row r="193" ht="15.75" customHeight="1">
      <c r="A193" s="629"/>
      <c r="C193" s="629"/>
      <c r="E193" s="629"/>
    </row>
    <row r="194" ht="15.75" customHeight="1">
      <c r="A194" s="629"/>
      <c r="C194" s="629"/>
      <c r="E194" s="629"/>
    </row>
    <row r="195" ht="15.75" customHeight="1">
      <c r="A195" s="629"/>
      <c r="C195" s="629"/>
      <c r="E195" s="629"/>
    </row>
    <row r="196" ht="15.75" customHeight="1">
      <c r="A196" s="629"/>
      <c r="C196" s="629"/>
      <c r="E196" s="629"/>
    </row>
    <row r="197" ht="15.75" customHeight="1">
      <c r="A197" s="629"/>
      <c r="C197" s="629"/>
      <c r="E197" s="629"/>
    </row>
    <row r="198" ht="15.75" customHeight="1">
      <c r="A198" s="629"/>
      <c r="C198" s="629"/>
      <c r="E198" s="629"/>
    </row>
    <row r="199" ht="15.75" customHeight="1">
      <c r="A199" s="629"/>
      <c r="C199" s="629"/>
      <c r="E199" s="629"/>
    </row>
    <row r="200" ht="15.75" customHeight="1">
      <c r="A200" s="629"/>
      <c r="C200" s="629"/>
      <c r="E200" s="629"/>
    </row>
    <row r="201" ht="15.75" customHeight="1">
      <c r="A201" s="629"/>
      <c r="C201" s="629"/>
      <c r="E201" s="629"/>
    </row>
    <row r="202" ht="15.75" customHeight="1">
      <c r="A202" s="629"/>
      <c r="C202" s="629"/>
      <c r="E202" s="629"/>
    </row>
    <row r="203" ht="15.75" customHeight="1">
      <c r="A203" s="629"/>
      <c r="C203" s="629"/>
      <c r="E203" s="629"/>
    </row>
    <row r="204" ht="15.75" customHeight="1">
      <c r="A204" s="629"/>
      <c r="C204" s="629"/>
      <c r="E204" s="629"/>
    </row>
    <row r="205" ht="15.75" customHeight="1">
      <c r="A205" s="629"/>
      <c r="C205" s="629"/>
      <c r="E205" s="629"/>
    </row>
    <row r="206" ht="15.75" customHeight="1">
      <c r="A206" s="629"/>
      <c r="C206" s="629"/>
      <c r="E206" s="629"/>
    </row>
    <row r="207" ht="15.75" customHeight="1">
      <c r="A207" s="629"/>
      <c r="C207" s="629"/>
      <c r="E207" s="629"/>
    </row>
    <row r="208" ht="15.75" customHeight="1">
      <c r="A208" s="629"/>
      <c r="C208" s="629"/>
      <c r="E208" s="629"/>
    </row>
    <row r="209" ht="15.75" customHeight="1">
      <c r="A209" s="629"/>
      <c r="C209" s="629"/>
      <c r="E209" s="629"/>
    </row>
    <row r="210" ht="15.75" customHeight="1">
      <c r="A210" s="629"/>
      <c r="C210" s="629"/>
      <c r="E210" s="629"/>
    </row>
    <row r="211" ht="15.75" customHeight="1">
      <c r="A211" s="629"/>
      <c r="C211" s="629"/>
      <c r="E211" s="629"/>
    </row>
    <row r="212" ht="15.75" customHeight="1">
      <c r="A212" s="629"/>
      <c r="C212" s="629"/>
      <c r="E212" s="629"/>
    </row>
    <row r="213" ht="15.75" customHeight="1">
      <c r="A213" s="629"/>
      <c r="C213" s="629"/>
      <c r="E213" s="629"/>
    </row>
    <row r="214" ht="15.75" customHeight="1">
      <c r="A214" s="629"/>
      <c r="C214" s="629"/>
      <c r="E214" s="629"/>
    </row>
    <row r="215" ht="15.75" customHeight="1">
      <c r="A215" s="629"/>
      <c r="C215" s="629"/>
      <c r="E215" s="629"/>
    </row>
    <row r="216" ht="15.75" customHeight="1">
      <c r="A216" s="629"/>
      <c r="C216" s="629"/>
      <c r="E216" s="629"/>
    </row>
    <row r="217" ht="15.75" customHeight="1">
      <c r="A217" s="629"/>
      <c r="C217" s="629"/>
      <c r="E217" s="629"/>
    </row>
    <row r="218" ht="15.75" customHeight="1">
      <c r="A218" s="629"/>
      <c r="C218" s="629"/>
      <c r="E218" s="629"/>
    </row>
    <row r="219" ht="15.75" customHeight="1">
      <c r="A219" s="629"/>
      <c r="C219" s="629"/>
      <c r="E219" s="629"/>
    </row>
    <row r="220" ht="15.75" customHeight="1">
      <c r="A220" s="629"/>
      <c r="C220" s="629"/>
      <c r="E220" s="629"/>
    </row>
    <row r="221" ht="15.75" customHeight="1">
      <c r="A221" s="629"/>
      <c r="C221" s="629"/>
      <c r="E221" s="629"/>
    </row>
    <row r="222" ht="15.75" customHeight="1">
      <c r="A222" s="629"/>
      <c r="C222" s="629"/>
      <c r="E222" s="629"/>
    </row>
    <row r="223" ht="15.75" customHeight="1">
      <c r="A223" s="629"/>
      <c r="C223" s="629"/>
      <c r="E223" s="629"/>
    </row>
    <row r="224" ht="15.75" customHeight="1">
      <c r="A224" s="629"/>
      <c r="C224" s="629"/>
      <c r="E224" s="629"/>
    </row>
    <row r="225" ht="15.75" customHeight="1">
      <c r="A225" s="629"/>
      <c r="C225" s="629"/>
      <c r="E225" s="629"/>
    </row>
    <row r="226" ht="15.75" customHeight="1">
      <c r="A226" s="629"/>
      <c r="C226" s="629"/>
      <c r="E226" s="629"/>
    </row>
    <row r="227" ht="15.75" customHeight="1">
      <c r="A227" s="629"/>
      <c r="C227" s="629"/>
      <c r="E227" s="629"/>
    </row>
    <row r="228" ht="15.75" customHeight="1">
      <c r="A228" s="629"/>
      <c r="C228" s="629"/>
      <c r="E228" s="629"/>
    </row>
    <row r="229" ht="15.75" customHeight="1">
      <c r="A229" s="629"/>
      <c r="C229" s="629"/>
      <c r="E229" s="629"/>
    </row>
    <row r="230" ht="15.75" customHeight="1">
      <c r="A230" s="629"/>
      <c r="C230" s="629"/>
      <c r="E230" s="629"/>
    </row>
    <row r="231" ht="15.75" customHeight="1">
      <c r="A231" s="629"/>
      <c r="C231" s="629"/>
      <c r="E231" s="629"/>
    </row>
    <row r="232" ht="15.75" customHeight="1">
      <c r="A232" s="629"/>
      <c r="C232" s="629"/>
      <c r="E232" s="629"/>
    </row>
    <row r="233" ht="15.75" customHeight="1">
      <c r="A233" s="629"/>
      <c r="C233" s="629"/>
      <c r="E233" s="629"/>
    </row>
    <row r="234" ht="15.75" customHeight="1">
      <c r="A234" s="629"/>
      <c r="C234" s="629"/>
      <c r="E234" s="629"/>
    </row>
    <row r="235" ht="15.75" customHeight="1">
      <c r="A235" s="629"/>
      <c r="C235" s="629"/>
      <c r="E235" s="629"/>
    </row>
    <row r="236" ht="15.75" customHeight="1">
      <c r="A236" s="629"/>
      <c r="C236" s="629"/>
      <c r="E236" s="629"/>
    </row>
    <row r="237" ht="15.75" customHeight="1">
      <c r="A237" s="629"/>
      <c r="C237" s="629"/>
      <c r="E237" s="629"/>
    </row>
    <row r="238" ht="15.75" customHeight="1">
      <c r="A238" s="629"/>
      <c r="C238" s="629"/>
      <c r="E238" s="629"/>
    </row>
    <row r="239" ht="15.75" customHeight="1">
      <c r="A239" s="629"/>
      <c r="C239" s="629"/>
      <c r="E239" s="629"/>
    </row>
    <row r="240" ht="15.75" customHeight="1">
      <c r="A240" s="629"/>
      <c r="C240" s="629"/>
      <c r="E240" s="629"/>
    </row>
    <row r="241" ht="15.75" customHeight="1">
      <c r="A241" s="629"/>
      <c r="C241" s="629"/>
      <c r="E241" s="629"/>
    </row>
    <row r="242" ht="15.75" customHeight="1">
      <c r="A242" s="629"/>
      <c r="C242" s="629"/>
      <c r="E242" s="629"/>
    </row>
    <row r="243" ht="15.75" customHeight="1">
      <c r="A243" s="629"/>
      <c r="C243" s="629"/>
      <c r="E243" s="629"/>
    </row>
    <row r="244" ht="15.75" customHeight="1">
      <c r="A244" s="629"/>
      <c r="C244" s="629"/>
      <c r="E244" s="629"/>
    </row>
    <row r="245" ht="15.75" customHeight="1">
      <c r="A245" s="629"/>
      <c r="C245" s="629"/>
      <c r="E245" s="629"/>
    </row>
    <row r="246" ht="15.75" customHeight="1">
      <c r="A246" s="629"/>
      <c r="C246" s="629"/>
      <c r="E246" s="629"/>
    </row>
    <row r="247" ht="15.75" customHeight="1">
      <c r="A247" s="629"/>
      <c r="C247" s="629"/>
      <c r="E247" s="629"/>
    </row>
    <row r="248" ht="15.75" customHeight="1">
      <c r="A248" s="629"/>
      <c r="C248" s="629"/>
      <c r="E248" s="629"/>
    </row>
    <row r="249" ht="15.75" customHeight="1">
      <c r="A249" s="629"/>
      <c r="C249" s="629"/>
      <c r="E249" s="629"/>
    </row>
    <row r="250" ht="15.75" customHeight="1">
      <c r="A250" s="629"/>
      <c r="C250" s="629"/>
      <c r="E250" s="629"/>
    </row>
    <row r="251" ht="15.75" customHeight="1">
      <c r="A251" s="629"/>
      <c r="C251" s="629"/>
      <c r="E251" s="629"/>
    </row>
    <row r="252" ht="15.75" customHeight="1">
      <c r="A252" s="629"/>
      <c r="C252" s="629"/>
      <c r="E252" s="629"/>
    </row>
    <row r="253" ht="15.75" customHeight="1">
      <c r="A253" s="629"/>
      <c r="C253" s="629"/>
      <c r="E253" s="629"/>
    </row>
    <row r="254" ht="15.75" customHeight="1">
      <c r="A254" s="629"/>
      <c r="C254" s="629"/>
      <c r="E254" s="629"/>
    </row>
    <row r="255" ht="15.75" customHeight="1">
      <c r="A255" s="629"/>
      <c r="C255" s="629"/>
      <c r="E255" s="629"/>
    </row>
    <row r="256" ht="15.75" customHeight="1">
      <c r="A256" s="629"/>
      <c r="C256" s="629"/>
      <c r="E256" s="629"/>
    </row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2:A3"/>
    <mergeCell ref="E2:E3"/>
  </mergeCells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2" max="2" width="21.88"/>
    <col customWidth="1" min="6" max="6" width="46.13"/>
    <col customWidth="1" min="8" max="9" width="3.38"/>
  </cols>
  <sheetData>
    <row r="1" ht="15.0" customHeight="1">
      <c r="A1" s="629"/>
      <c r="B1" s="629"/>
      <c r="C1" s="629"/>
      <c r="D1" s="629"/>
      <c r="E1" s="629"/>
      <c r="F1" s="629"/>
      <c r="G1" s="629"/>
      <c r="H1" s="629"/>
      <c r="I1" s="629"/>
      <c r="J1" s="629"/>
      <c r="K1" s="629"/>
      <c r="L1" s="629"/>
      <c r="M1" s="629"/>
      <c r="N1" s="629"/>
      <c r="O1" s="629"/>
      <c r="P1" s="629"/>
      <c r="Q1" s="629"/>
      <c r="R1" s="629"/>
      <c r="S1" s="629"/>
      <c r="T1" s="629"/>
      <c r="U1" s="629"/>
      <c r="V1" s="629"/>
      <c r="W1" s="629"/>
      <c r="X1" s="629"/>
      <c r="Y1" s="629"/>
      <c r="Z1" s="629"/>
    </row>
    <row r="2" ht="15.0" customHeight="1">
      <c r="A2" s="629"/>
      <c r="B2" s="630" t="s">
        <v>582</v>
      </c>
      <c r="C2" s="631">
        <v>10000.0</v>
      </c>
      <c r="D2" s="630"/>
      <c r="E2" s="629"/>
      <c r="F2" s="629"/>
      <c r="G2" s="629"/>
      <c r="H2" s="629"/>
      <c r="I2" s="629"/>
      <c r="J2" s="629"/>
      <c r="K2" s="629"/>
      <c r="L2" s="629"/>
      <c r="M2" s="629"/>
      <c r="N2" s="629"/>
      <c r="O2" s="629"/>
      <c r="P2" s="629"/>
      <c r="Q2" s="629"/>
      <c r="R2" s="629"/>
      <c r="S2" s="629"/>
      <c r="T2" s="629"/>
      <c r="U2" s="629"/>
      <c r="V2" s="629"/>
      <c r="W2" s="629"/>
      <c r="X2" s="629"/>
      <c r="Y2" s="629"/>
      <c r="Z2" s="629"/>
    </row>
    <row r="3" ht="15.0" customHeight="1">
      <c r="A3" s="629"/>
      <c r="B3" s="630" t="s">
        <v>583</v>
      </c>
      <c r="C3" s="631">
        <v>100000.0</v>
      </c>
      <c r="D3" s="630" t="s">
        <v>584</v>
      </c>
      <c r="E3" s="629"/>
      <c r="F3" s="629" t="s">
        <v>585</v>
      </c>
      <c r="G3" s="632"/>
      <c r="H3" s="629"/>
      <c r="I3" s="629"/>
      <c r="J3" s="629"/>
      <c r="K3" s="629"/>
      <c r="L3" s="629"/>
      <c r="M3" s="629"/>
      <c r="N3" s="629"/>
      <c r="O3" s="629"/>
      <c r="P3" s="629" t="s">
        <v>459</v>
      </c>
      <c r="Q3" s="629" t="s">
        <v>586</v>
      </c>
      <c r="R3" s="629" t="s">
        <v>587</v>
      </c>
      <c r="S3" s="629" t="s">
        <v>588</v>
      </c>
      <c r="T3" s="629" t="s">
        <v>589</v>
      </c>
      <c r="U3" s="629" t="s">
        <v>590</v>
      </c>
      <c r="V3" s="629" t="s">
        <v>591</v>
      </c>
      <c r="W3" s="629" t="s">
        <v>592</v>
      </c>
      <c r="X3" s="629"/>
      <c r="Y3" s="629"/>
      <c r="Z3" s="629"/>
    </row>
    <row r="4" ht="15.0" customHeight="1">
      <c r="A4" s="629"/>
      <c r="B4" s="630" t="s">
        <v>593</v>
      </c>
      <c r="C4" s="633">
        <f>+G15</f>
        <v>0</v>
      </c>
      <c r="D4" s="634"/>
      <c r="E4" s="635"/>
      <c r="F4" s="629" t="s">
        <v>594</v>
      </c>
      <c r="G4" s="632"/>
      <c r="H4" s="629"/>
      <c r="I4" s="629"/>
      <c r="J4" s="636" t="s">
        <v>595</v>
      </c>
      <c r="K4" s="629"/>
      <c r="L4" s="629"/>
      <c r="M4" s="629" t="s">
        <v>596</v>
      </c>
      <c r="N4" s="629" t="s">
        <v>597</v>
      </c>
      <c r="O4" s="629"/>
      <c r="P4" s="637">
        <v>5000.0</v>
      </c>
      <c r="Q4" s="633">
        <f>+C9</f>
        <v>0.99</v>
      </c>
      <c r="R4" s="638">
        <f>+Q4*P4</f>
        <v>4950</v>
      </c>
      <c r="S4" s="633">
        <f>-G15</f>
        <v>0</v>
      </c>
      <c r="T4" s="633">
        <f>-P4*G23</f>
        <v>0</v>
      </c>
      <c r="U4" s="633">
        <f t="shared" ref="U4:U5" si="1">+R4-T4-S4</f>
        <v>4950</v>
      </c>
      <c r="V4" s="629"/>
      <c r="W4" s="629"/>
      <c r="X4" s="629"/>
      <c r="Y4" s="629"/>
      <c r="Z4" s="629"/>
    </row>
    <row r="5" ht="15.0" customHeight="1">
      <c r="A5" s="629"/>
      <c r="B5" s="630" t="s">
        <v>598</v>
      </c>
      <c r="C5" s="633">
        <f>+G23</f>
        <v>0</v>
      </c>
      <c r="D5" s="634"/>
      <c r="E5" s="635"/>
      <c r="F5" s="629" t="s">
        <v>599</v>
      </c>
      <c r="G5" s="632"/>
      <c r="H5" s="629"/>
      <c r="I5" s="629"/>
      <c r="J5" s="635"/>
      <c r="K5" s="639">
        <f>+C12</f>
        <v>10000</v>
      </c>
      <c r="L5" s="640">
        <f>+C6</f>
        <v>0.99</v>
      </c>
      <c r="M5" s="640">
        <f>K5*L5</f>
        <v>9900</v>
      </c>
      <c r="N5" s="640">
        <f>(L5-C10)*K5</f>
        <v>9900</v>
      </c>
      <c r="O5" s="629"/>
      <c r="P5" s="637">
        <v>10000.0</v>
      </c>
      <c r="Q5" s="633">
        <f>+D9</f>
        <v>275</v>
      </c>
      <c r="R5" s="638">
        <f>+R4+Q5*P5</f>
        <v>2754950</v>
      </c>
      <c r="S5" s="633">
        <f>-G15</f>
        <v>0</v>
      </c>
      <c r="T5" s="633">
        <f>T4+-(P5*G25)</f>
        <v>0</v>
      </c>
      <c r="U5" s="633">
        <f t="shared" si="1"/>
        <v>2754950</v>
      </c>
      <c r="V5" s="641">
        <f>+(R5-R4)/1000</f>
        <v>2750</v>
      </c>
      <c r="W5" s="641">
        <f>+((S5+T5)-(S4+T4))/1000</f>
        <v>0</v>
      </c>
      <c r="X5" s="629"/>
      <c r="Y5" s="629"/>
      <c r="Z5" s="629"/>
    </row>
    <row r="6" ht="15.0" customHeight="1">
      <c r="A6" s="629"/>
      <c r="B6" s="630" t="s">
        <v>600</v>
      </c>
      <c r="C6" s="642">
        <v>0.99</v>
      </c>
      <c r="D6" s="634"/>
      <c r="E6" s="635"/>
      <c r="F6" s="629" t="s">
        <v>601</v>
      </c>
      <c r="G6" s="632"/>
      <c r="H6" s="629"/>
      <c r="I6" s="629"/>
      <c r="J6" s="635"/>
      <c r="K6" s="643">
        <v>1000.0</v>
      </c>
      <c r="L6" s="638">
        <f t="shared" ref="L6:N6" si="2">+K6/K5*L5</f>
        <v>0.099</v>
      </c>
      <c r="M6" s="638">
        <f t="shared" si="2"/>
        <v>990</v>
      </c>
      <c r="N6" s="638">
        <f t="shared" si="2"/>
        <v>990</v>
      </c>
      <c r="O6" s="629"/>
      <c r="P6" s="629"/>
      <c r="Q6" s="635"/>
      <c r="R6" s="635"/>
      <c r="S6" s="629"/>
      <c r="T6" s="629"/>
      <c r="U6" s="635"/>
      <c r="V6" s="629"/>
      <c r="W6" s="629"/>
      <c r="X6" s="629"/>
      <c r="Y6" s="629"/>
      <c r="Z6" s="629"/>
    </row>
    <row r="7" ht="15.0" customHeight="1">
      <c r="A7" s="629"/>
      <c r="B7" s="629"/>
      <c r="C7" s="629"/>
      <c r="D7" s="635"/>
      <c r="E7" s="635"/>
      <c r="F7" s="629" t="s">
        <v>602</v>
      </c>
      <c r="G7" s="632"/>
      <c r="H7" s="629"/>
      <c r="I7" s="629"/>
      <c r="J7" s="629"/>
      <c r="K7" s="643">
        <v>1000.0</v>
      </c>
      <c r="L7" s="633">
        <f>+D9</f>
        <v>275</v>
      </c>
      <c r="M7" s="638">
        <f>K7*L7</f>
        <v>275000</v>
      </c>
      <c r="N7" s="638">
        <f>(L7-C10)*K7</f>
        <v>275000</v>
      </c>
      <c r="O7" s="629"/>
      <c r="P7" s="629"/>
      <c r="Q7" s="635"/>
      <c r="R7" s="635"/>
      <c r="S7" s="629"/>
      <c r="T7" s="629"/>
      <c r="U7" s="635"/>
      <c r="V7" s="629"/>
      <c r="W7" s="629"/>
      <c r="X7" s="629"/>
      <c r="Y7" s="629"/>
      <c r="Z7" s="629"/>
    </row>
    <row r="8" ht="15.0" customHeight="1">
      <c r="A8" s="629"/>
      <c r="B8" s="644"/>
      <c r="C8" s="645" t="s">
        <v>603</v>
      </c>
      <c r="D8" s="646" t="s">
        <v>604</v>
      </c>
      <c r="E8" s="629"/>
      <c r="F8" s="629" t="s">
        <v>605</v>
      </c>
      <c r="G8" s="647">
        <f>SUM(G3:G7)</f>
        <v>0</v>
      </c>
      <c r="H8" s="629"/>
      <c r="I8" s="629"/>
      <c r="J8" s="629"/>
      <c r="K8" s="629"/>
      <c r="L8" s="629"/>
      <c r="M8" s="629"/>
      <c r="N8" s="648">
        <f>N6-N7</f>
        <v>-274010</v>
      </c>
      <c r="O8" s="629"/>
      <c r="P8" s="629"/>
      <c r="Q8" s="635"/>
      <c r="R8" s="635"/>
      <c r="S8" s="629"/>
      <c r="T8" s="629"/>
      <c r="U8" s="635"/>
      <c r="V8" s="629"/>
      <c r="W8" s="629"/>
      <c r="X8" s="629"/>
      <c r="Y8" s="629"/>
      <c r="Z8" s="629"/>
    </row>
    <row r="9" ht="15.0" customHeight="1">
      <c r="A9" s="629"/>
      <c r="B9" s="649" t="s">
        <v>606</v>
      </c>
      <c r="C9" s="633">
        <f>+C6</f>
        <v>0.99</v>
      </c>
      <c r="D9" s="650">
        <v>275.0</v>
      </c>
      <c r="E9" s="651">
        <f>+E13/E12+E10</f>
        <v>200</v>
      </c>
      <c r="F9" s="629"/>
      <c r="G9" s="629"/>
      <c r="H9" s="629"/>
      <c r="I9" s="629"/>
      <c r="J9" s="629"/>
      <c r="K9" s="635"/>
      <c r="L9" s="629"/>
      <c r="M9" s="629"/>
      <c r="N9" s="629"/>
      <c r="O9" s="629"/>
      <c r="P9" s="629"/>
      <c r="Q9" s="635"/>
      <c r="R9" s="635"/>
      <c r="S9" s="629"/>
      <c r="T9" s="629"/>
      <c r="U9" s="635"/>
      <c r="V9" s="629"/>
      <c r="W9" s="629"/>
      <c r="X9" s="629"/>
      <c r="Y9" s="629"/>
      <c r="Z9" s="629"/>
    </row>
    <row r="10" ht="15.0" customHeight="1">
      <c r="A10" s="629"/>
      <c r="B10" s="649" t="s">
        <v>607</v>
      </c>
      <c r="C10" s="633">
        <f>+G23</f>
        <v>0</v>
      </c>
      <c r="D10" s="652">
        <f>+G25</f>
        <v>0</v>
      </c>
      <c r="E10" s="651">
        <v>170.0</v>
      </c>
      <c r="F10" s="653" t="s">
        <v>608</v>
      </c>
      <c r="G10" s="654"/>
      <c r="H10" s="629"/>
      <c r="I10" s="629"/>
      <c r="J10" s="629" t="s">
        <v>609</v>
      </c>
      <c r="K10" s="655"/>
      <c r="L10" s="629"/>
      <c r="M10" s="629"/>
      <c r="O10" s="629"/>
      <c r="P10" s="629"/>
      <c r="Q10" s="635"/>
      <c r="R10" s="635"/>
      <c r="S10" s="629"/>
      <c r="T10" s="629"/>
      <c r="U10" s="635"/>
      <c r="V10" s="629"/>
      <c r="W10" s="629"/>
      <c r="X10" s="629"/>
      <c r="Y10" s="629"/>
      <c r="Z10" s="629"/>
    </row>
    <row r="11" ht="15.0" customHeight="1">
      <c r="A11" s="629"/>
      <c r="B11" s="649" t="s">
        <v>610</v>
      </c>
      <c r="C11" s="633">
        <f t="shared" ref="C11:D11" si="3">+C9-C10</f>
        <v>0.99</v>
      </c>
      <c r="D11" s="652">
        <f t="shared" si="3"/>
        <v>275</v>
      </c>
      <c r="E11" s="651">
        <v>105.0</v>
      </c>
      <c r="F11" s="656" t="s">
        <v>611</v>
      </c>
      <c r="G11" s="657"/>
      <c r="H11" s="629"/>
      <c r="I11" s="629"/>
      <c r="J11" s="629"/>
      <c r="K11" s="635"/>
      <c r="L11" s="629"/>
      <c r="M11" s="629"/>
      <c r="O11" s="629"/>
      <c r="P11" s="629"/>
      <c r="Q11" s="635"/>
      <c r="R11" s="635"/>
      <c r="S11" s="629"/>
      <c r="T11" s="629"/>
      <c r="U11" s="635"/>
      <c r="V11" s="629"/>
      <c r="W11" s="629"/>
      <c r="X11" s="629"/>
      <c r="Y11" s="629"/>
      <c r="Z11" s="629"/>
    </row>
    <row r="12" ht="15.0" customHeight="1">
      <c r="A12" s="629"/>
      <c r="B12" s="649" t="s">
        <v>612</v>
      </c>
      <c r="C12" s="658">
        <f>+C2</f>
        <v>10000</v>
      </c>
      <c r="D12" s="659">
        <v>1000.0</v>
      </c>
      <c r="E12" s="651">
        <v>1000.0</v>
      </c>
      <c r="F12" s="657" t="s">
        <v>613</v>
      </c>
      <c r="G12" s="633">
        <f>0.6*G5*C2</f>
        <v>0</v>
      </c>
      <c r="H12" s="629"/>
      <c r="I12" s="629"/>
      <c r="J12" s="629" t="s">
        <v>614</v>
      </c>
      <c r="K12" s="635"/>
      <c r="L12" s="629"/>
      <c r="M12" s="629"/>
      <c r="N12" s="629"/>
      <c r="O12" s="660" t="s">
        <v>615</v>
      </c>
      <c r="P12" s="661">
        <f>-C16/C11</f>
        <v>0</v>
      </c>
      <c r="Q12" s="635"/>
      <c r="R12" s="635"/>
      <c r="S12" s="629"/>
      <c r="T12" s="629"/>
      <c r="U12" s="635"/>
      <c r="V12" s="629"/>
      <c r="W12" s="629"/>
      <c r="X12" s="629"/>
      <c r="Y12" s="629"/>
      <c r="Z12" s="629"/>
    </row>
    <row r="13" ht="15.0" customHeight="1">
      <c r="A13" s="629"/>
      <c r="B13" s="649" t="s">
        <v>616</v>
      </c>
      <c r="C13" s="633">
        <f t="shared" ref="C13:D13" si="4">+C11*C12</f>
        <v>9900</v>
      </c>
      <c r="D13" s="633">
        <f t="shared" si="4"/>
        <v>275000</v>
      </c>
      <c r="E13" s="651">
        <v>30000.0</v>
      </c>
      <c r="F13" s="657" t="s">
        <v>617</v>
      </c>
      <c r="G13" s="633">
        <f>0.4*G6*C2</f>
        <v>0</v>
      </c>
      <c r="H13" s="629"/>
      <c r="I13" s="629"/>
      <c r="J13" s="633">
        <f>+C17/D12</f>
        <v>275</v>
      </c>
      <c r="K13" s="629" t="s">
        <v>591</v>
      </c>
      <c r="L13" s="629" t="s">
        <v>618</v>
      </c>
      <c r="M13" s="629"/>
      <c r="N13" s="629"/>
      <c r="O13" s="629" t="s">
        <v>619</v>
      </c>
      <c r="P13" s="652">
        <f>-C16/C20</f>
        <v>0</v>
      </c>
      <c r="Q13" s="635"/>
      <c r="R13" s="635"/>
      <c r="S13" s="629"/>
      <c r="T13" s="629"/>
      <c r="U13" s="635"/>
      <c r="V13" s="629"/>
      <c r="W13" s="629"/>
      <c r="X13" s="629"/>
      <c r="Y13" s="629"/>
      <c r="Z13" s="629"/>
    </row>
    <row r="14" ht="15.0" customHeight="1">
      <c r="A14" s="629"/>
      <c r="B14" s="649"/>
      <c r="C14" s="662"/>
      <c r="D14" s="662"/>
      <c r="E14" s="629"/>
      <c r="F14" s="657" t="s">
        <v>620</v>
      </c>
      <c r="G14" s="633">
        <f>0.9*G7*C2</f>
        <v>0</v>
      </c>
      <c r="H14" s="629"/>
      <c r="I14" s="629"/>
      <c r="J14" s="633">
        <f>+(1000*G25)/1000</f>
        <v>0</v>
      </c>
      <c r="K14" s="629" t="s">
        <v>621</v>
      </c>
      <c r="L14" s="629"/>
      <c r="M14" s="629"/>
      <c r="N14" s="629"/>
      <c r="O14" s="629"/>
      <c r="P14" s="629"/>
      <c r="Q14" s="629"/>
      <c r="R14" s="629"/>
      <c r="S14" s="629"/>
      <c r="T14" s="629"/>
      <c r="U14" s="629"/>
      <c r="V14" s="629"/>
      <c r="W14" s="629"/>
      <c r="X14" s="629"/>
      <c r="Y14" s="629"/>
      <c r="Z14" s="629"/>
    </row>
    <row r="15" ht="15.0" customHeight="1">
      <c r="A15" s="629"/>
      <c r="B15" s="649" t="s">
        <v>622</v>
      </c>
      <c r="C15" s="652">
        <f>+C13</f>
        <v>9900</v>
      </c>
      <c r="D15" s="662"/>
      <c r="E15" s="629"/>
      <c r="F15" s="663" t="s">
        <v>400</v>
      </c>
      <c r="G15" s="664">
        <f>SUM(G12:G14)</f>
        <v>0</v>
      </c>
      <c r="H15" s="629"/>
      <c r="I15" s="629"/>
      <c r="J15" s="629"/>
      <c r="K15" s="629"/>
      <c r="L15" s="629"/>
      <c r="M15" s="629"/>
      <c r="N15" s="629"/>
      <c r="O15" s="629"/>
      <c r="P15" s="629"/>
      <c r="Q15" s="629"/>
      <c r="R15" s="629"/>
      <c r="S15" s="629"/>
      <c r="T15" s="629"/>
      <c r="U15" s="629"/>
      <c r="V15" s="629"/>
      <c r="W15" s="629"/>
      <c r="X15" s="629"/>
      <c r="Y15" s="629"/>
      <c r="Z15" s="629"/>
    </row>
    <row r="16" ht="15.0" customHeight="1">
      <c r="A16" s="629"/>
      <c r="B16" s="649" t="s">
        <v>623</v>
      </c>
      <c r="C16" s="652">
        <f>+-C4</f>
        <v>0</v>
      </c>
      <c r="D16" s="662"/>
      <c r="E16" s="629"/>
      <c r="F16" s="629"/>
      <c r="G16" s="629"/>
      <c r="H16" s="629"/>
      <c r="I16" s="629"/>
      <c r="J16" s="629"/>
      <c r="K16" s="629"/>
      <c r="L16" s="629"/>
      <c r="M16" s="629"/>
      <c r="N16" s="629"/>
      <c r="O16" s="629"/>
      <c r="P16" s="629"/>
      <c r="Q16" s="629"/>
      <c r="R16" s="629"/>
      <c r="S16" s="629"/>
      <c r="T16" s="629"/>
      <c r="U16" s="629"/>
      <c r="V16" s="629"/>
      <c r="W16" s="629"/>
      <c r="X16" s="629"/>
      <c r="Y16" s="629"/>
      <c r="Z16" s="629"/>
    </row>
    <row r="17" ht="15.0" customHeight="1">
      <c r="A17" s="629"/>
      <c r="B17" s="649" t="s">
        <v>624</v>
      </c>
      <c r="C17" s="652">
        <f>+D13</f>
        <v>275000</v>
      </c>
      <c r="D17" s="662"/>
      <c r="E17" s="629"/>
      <c r="F17" s="665" t="s">
        <v>625</v>
      </c>
      <c r="G17" s="666"/>
      <c r="H17" s="629"/>
      <c r="I17" s="629"/>
      <c r="J17" s="629"/>
      <c r="K17" s="629"/>
      <c r="L17" s="629"/>
      <c r="M17" s="629"/>
      <c r="N17" s="629"/>
      <c r="O17" s="629"/>
      <c r="P17" s="629"/>
      <c r="Q17" s="629"/>
      <c r="R17" s="629"/>
      <c r="S17" s="629"/>
      <c r="T17" s="629"/>
      <c r="U17" s="629"/>
      <c r="V17" s="629"/>
      <c r="W17" s="629"/>
      <c r="X17" s="629"/>
      <c r="Y17" s="629"/>
      <c r="Z17" s="629"/>
    </row>
    <row r="18" ht="15.0" customHeight="1">
      <c r="A18" s="629"/>
      <c r="B18" s="649" t="s">
        <v>626</v>
      </c>
      <c r="C18" s="652">
        <f>+SUM(C15:C17)</f>
        <v>284900</v>
      </c>
      <c r="D18" s="662"/>
      <c r="E18" s="629"/>
      <c r="F18" s="667" t="str">
        <f t="shared" ref="F18:G18" si="5">+F3</f>
        <v>Direct materials</v>
      </c>
      <c r="G18" s="633" t="str">
        <f t="shared" si="5"/>
        <v/>
      </c>
      <c r="H18" s="629"/>
      <c r="I18" s="629"/>
      <c r="J18" s="629"/>
      <c r="K18" s="629"/>
      <c r="L18" s="629"/>
      <c r="M18" s="629"/>
      <c r="N18" s="629"/>
      <c r="O18" s="629"/>
      <c r="P18" s="629"/>
      <c r="Q18" s="629"/>
      <c r="R18" s="629"/>
      <c r="S18" s="629"/>
      <c r="T18" s="629"/>
      <c r="U18" s="629"/>
      <c r="V18" s="629"/>
      <c r="W18" s="629"/>
      <c r="X18" s="629"/>
      <c r="Y18" s="629"/>
      <c r="Z18" s="629"/>
    </row>
    <row r="19" ht="15.0" customHeight="1">
      <c r="A19" s="629"/>
      <c r="B19" s="629"/>
      <c r="C19" s="629"/>
      <c r="D19" s="629"/>
      <c r="E19" s="629"/>
      <c r="F19" s="667" t="str">
        <f t="shared" ref="F19:G19" si="6">+F4</f>
        <v>Direct labor</v>
      </c>
      <c r="G19" s="633" t="str">
        <f t="shared" si="6"/>
        <v/>
      </c>
      <c r="H19" s="629"/>
      <c r="I19" s="629"/>
      <c r="J19" s="629"/>
      <c r="K19" s="629"/>
      <c r="L19" s="629"/>
      <c r="M19" s="629"/>
      <c r="N19" s="629"/>
      <c r="O19" s="629"/>
      <c r="P19" s="629"/>
      <c r="Q19" s="629"/>
      <c r="R19" s="629"/>
      <c r="S19" s="629"/>
      <c r="T19" s="629"/>
      <c r="U19" s="629"/>
      <c r="V19" s="629"/>
      <c r="W19" s="629"/>
      <c r="X19" s="629"/>
      <c r="Y19" s="629"/>
      <c r="Z19" s="629"/>
    </row>
    <row r="20" ht="15.0" customHeight="1">
      <c r="A20" s="629"/>
      <c r="B20" s="649" t="s">
        <v>627</v>
      </c>
      <c r="C20" s="668">
        <f>+C11/C9</f>
        <v>1</v>
      </c>
      <c r="D20" s="629"/>
      <c r="E20" s="629"/>
      <c r="F20" s="667" t="str">
        <f t="shared" ref="F20:F22" si="7">+F12</f>
        <v>Manufacturing Overhead</v>
      </c>
      <c r="G20" s="633">
        <f>0.4*G5</f>
        <v>0</v>
      </c>
      <c r="H20" s="629"/>
      <c r="I20" s="629"/>
      <c r="J20" s="629"/>
      <c r="K20" s="629"/>
      <c r="L20" s="629"/>
      <c r="M20" s="629"/>
      <c r="N20" s="629"/>
      <c r="O20" s="629"/>
      <c r="P20" s="629"/>
      <c r="Q20" s="629"/>
      <c r="R20" s="629"/>
      <c r="S20" s="629"/>
      <c r="T20" s="629"/>
      <c r="U20" s="629"/>
      <c r="V20" s="629"/>
      <c r="W20" s="629"/>
      <c r="X20" s="629"/>
      <c r="Y20" s="629"/>
      <c r="Z20" s="629"/>
    </row>
    <row r="21" ht="15.0" customHeight="1">
      <c r="A21" s="629"/>
      <c r="B21" s="629"/>
      <c r="C21" s="629"/>
      <c r="D21" s="629"/>
      <c r="E21" s="629"/>
      <c r="F21" s="667" t="str">
        <f t="shared" si="7"/>
        <v>Selling Expense</v>
      </c>
      <c r="G21" s="633">
        <f>0.6*G6</f>
        <v>0</v>
      </c>
      <c r="H21" s="629"/>
      <c r="I21" s="629"/>
      <c r="J21" s="629"/>
      <c r="K21" s="629"/>
      <c r="L21" s="629"/>
      <c r="M21" s="629"/>
      <c r="N21" s="629"/>
      <c r="O21" s="629"/>
      <c r="P21" s="629"/>
      <c r="Q21" s="629"/>
      <c r="R21" s="629"/>
      <c r="S21" s="629"/>
      <c r="T21" s="629"/>
      <c r="U21" s="629"/>
      <c r="V21" s="629"/>
      <c r="W21" s="629"/>
      <c r="X21" s="629"/>
      <c r="Y21" s="629"/>
      <c r="Z21" s="629"/>
    </row>
    <row r="22" ht="15.0" customHeight="1">
      <c r="A22" s="629"/>
      <c r="B22" s="629"/>
      <c r="C22" s="629"/>
      <c r="D22" s="629"/>
      <c r="E22" s="629"/>
      <c r="F22" s="667" t="str">
        <f t="shared" si="7"/>
        <v>Administrative Expenses</v>
      </c>
      <c r="G22" s="669">
        <f>0.1*G7</f>
        <v>0</v>
      </c>
      <c r="H22" s="629"/>
      <c r="I22" s="629"/>
      <c r="J22" s="629"/>
      <c r="K22" s="629"/>
      <c r="L22" s="629"/>
      <c r="M22" s="629"/>
      <c r="N22" s="629"/>
      <c r="O22" s="629"/>
      <c r="P22" s="629"/>
      <c r="Q22" s="629"/>
      <c r="R22" s="629"/>
      <c r="S22" s="629"/>
      <c r="T22" s="629"/>
      <c r="U22" s="629"/>
      <c r="V22" s="629"/>
      <c r="W22" s="629"/>
      <c r="X22" s="629"/>
      <c r="Y22" s="629"/>
      <c r="Z22" s="629"/>
    </row>
    <row r="23" ht="15.0" customHeight="1">
      <c r="A23" s="629"/>
      <c r="B23" s="629"/>
      <c r="C23" s="635"/>
      <c r="D23" s="635"/>
      <c r="E23" s="635"/>
      <c r="F23" s="670" t="str">
        <f>+F8</f>
        <v>Total per unit</v>
      </c>
      <c r="G23" s="664">
        <f>SUM(G18:G22)</f>
        <v>0</v>
      </c>
      <c r="H23" s="629"/>
      <c r="I23" s="629"/>
      <c r="J23" s="629"/>
      <c r="K23" s="629"/>
      <c r="L23" s="629"/>
      <c r="M23" s="629"/>
      <c r="N23" s="629"/>
      <c r="O23" s="629"/>
      <c r="P23" s="629"/>
      <c r="Q23" s="629"/>
      <c r="R23" s="629"/>
      <c r="S23" s="629"/>
      <c r="T23" s="629"/>
      <c r="U23" s="629"/>
      <c r="V23" s="629"/>
      <c r="W23" s="629"/>
      <c r="X23" s="629"/>
      <c r="Y23" s="629"/>
      <c r="Z23" s="629"/>
    </row>
    <row r="24" ht="15.0" customHeight="1">
      <c r="A24" s="629"/>
      <c r="B24" s="629"/>
      <c r="C24" s="629"/>
      <c r="D24" s="629"/>
      <c r="E24" s="629"/>
      <c r="F24" s="667" t="s">
        <v>628</v>
      </c>
      <c r="G24" s="669">
        <f>+-G21</f>
        <v>0</v>
      </c>
      <c r="H24" s="629"/>
      <c r="I24" s="629"/>
      <c r="J24" s="629"/>
      <c r="K24" s="629"/>
      <c r="L24" s="629"/>
      <c r="M24" s="629"/>
      <c r="N24" s="629"/>
      <c r="O24" s="629"/>
      <c r="P24" s="629"/>
      <c r="Q24" s="629"/>
      <c r="R24" s="629"/>
      <c r="S24" s="629"/>
      <c r="T24" s="629"/>
      <c r="U24" s="629"/>
      <c r="V24" s="629"/>
      <c r="W24" s="629"/>
      <c r="X24" s="629"/>
      <c r="Y24" s="629"/>
      <c r="Z24" s="629"/>
    </row>
    <row r="25" ht="15.0" customHeight="1">
      <c r="A25" s="629"/>
      <c r="B25" s="629"/>
      <c r="C25" s="655"/>
      <c r="D25" s="655"/>
      <c r="E25" s="655"/>
      <c r="F25" s="670" t="s">
        <v>629</v>
      </c>
      <c r="G25" s="671">
        <f>+SUM(G23:G24)</f>
        <v>0</v>
      </c>
      <c r="H25" s="629"/>
      <c r="I25" s="629"/>
      <c r="J25" s="629"/>
      <c r="K25" s="629"/>
      <c r="L25" s="629"/>
      <c r="M25" s="629"/>
      <c r="N25" s="629"/>
      <c r="O25" s="629"/>
      <c r="P25" s="629"/>
      <c r="Q25" s="629"/>
      <c r="R25" s="629"/>
      <c r="S25" s="629"/>
      <c r="T25" s="629"/>
      <c r="U25" s="629"/>
      <c r="V25" s="629"/>
      <c r="W25" s="629"/>
      <c r="X25" s="629"/>
      <c r="Y25" s="629"/>
      <c r="Z25" s="629"/>
    </row>
    <row r="26" ht="15.0" customHeight="1">
      <c r="A26" s="629"/>
      <c r="B26" s="629"/>
      <c r="C26" s="629"/>
      <c r="D26" s="629"/>
      <c r="E26" s="629"/>
      <c r="F26" s="629"/>
      <c r="G26" s="629"/>
      <c r="H26" s="629"/>
      <c r="I26" s="629"/>
      <c r="J26" s="629"/>
      <c r="K26" s="629"/>
      <c r="L26" s="629"/>
      <c r="M26" s="629"/>
      <c r="N26" s="629"/>
      <c r="O26" s="629"/>
      <c r="P26" s="629"/>
      <c r="Q26" s="629"/>
      <c r="R26" s="629"/>
      <c r="S26" s="629"/>
      <c r="T26" s="629"/>
      <c r="U26" s="629"/>
      <c r="V26" s="629"/>
      <c r="W26" s="629"/>
      <c r="X26" s="629"/>
      <c r="Y26" s="629"/>
      <c r="Z26" s="629"/>
    </row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3" max="3" width="14.38"/>
  </cols>
  <sheetData>
    <row r="1" ht="15.0" customHeight="1">
      <c r="A1" s="629"/>
      <c r="B1" s="672"/>
      <c r="C1" s="672"/>
      <c r="D1" s="672"/>
      <c r="E1" s="672"/>
      <c r="F1" s="672"/>
      <c r="G1" s="672"/>
      <c r="H1" s="672"/>
      <c r="I1" s="629"/>
      <c r="J1" s="629"/>
      <c r="K1" s="629"/>
      <c r="L1" s="673"/>
      <c r="M1" s="674"/>
      <c r="N1" s="674"/>
      <c r="O1" s="629"/>
      <c r="P1" s="629"/>
      <c r="Q1" s="629"/>
      <c r="R1" s="629"/>
      <c r="S1" s="629"/>
      <c r="T1" s="629"/>
      <c r="U1" s="629"/>
      <c r="V1" s="629"/>
      <c r="W1" s="629"/>
      <c r="X1" s="629"/>
      <c r="Y1" s="629"/>
      <c r="Z1" s="629"/>
    </row>
    <row r="2" ht="15.0" customHeight="1">
      <c r="A2" s="629"/>
      <c r="B2" s="672"/>
      <c r="C2" s="672"/>
      <c r="D2" s="672"/>
      <c r="E2" s="672"/>
      <c r="F2" s="672"/>
      <c r="G2" s="672"/>
      <c r="H2" s="672"/>
      <c r="I2" s="672"/>
      <c r="J2" s="672"/>
      <c r="K2" s="672"/>
      <c r="L2" s="675"/>
      <c r="M2" s="674"/>
      <c r="N2" s="674"/>
      <c r="O2" s="629"/>
      <c r="P2" s="629"/>
      <c r="Q2" s="629"/>
      <c r="R2" s="629"/>
      <c r="S2" s="629"/>
      <c r="T2" s="629"/>
      <c r="U2" s="629"/>
      <c r="V2" s="629"/>
      <c r="W2" s="629"/>
      <c r="X2" s="629"/>
      <c r="Y2" s="629"/>
      <c r="Z2" s="629"/>
    </row>
    <row r="3" ht="15.0" customHeight="1">
      <c r="A3" s="629"/>
      <c r="B3" s="676" t="s">
        <v>630</v>
      </c>
      <c r="C3" s="676" t="s">
        <v>631</v>
      </c>
      <c r="D3" s="676" t="s">
        <v>632</v>
      </c>
      <c r="E3" s="677" t="s">
        <v>633</v>
      </c>
      <c r="F3" s="375"/>
      <c r="G3" s="376"/>
      <c r="H3" s="676" t="s">
        <v>634</v>
      </c>
      <c r="I3" s="677" t="s">
        <v>635</v>
      </c>
      <c r="J3" s="375"/>
      <c r="K3" s="376"/>
      <c r="L3" s="678" t="s">
        <v>636</v>
      </c>
      <c r="M3" s="375"/>
      <c r="N3" s="376"/>
      <c r="O3" s="629"/>
      <c r="P3" s="629"/>
      <c r="Q3" s="629"/>
      <c r="R3" s="629"/>
      <c r="S3" s="629"/>
      <c r="T3" s="629"/>
      <c r="U3" s="629"/>
      <c r="V3" s="629"/>
      <c r="W3" s="629"/>
      <c r="X3" s="629"/>
      <c r="Y3" s="629"/>
      <c r="Z3" s="629"/>
    </row>
    <row r="4" ht="15.0" customHeight="1">
      <c r="A4" s="629"/>
      <c r="B4" s="679"/>
      <c r="C4" s="679"/>
      <c r="D4" s="679"/>
      <c r="E4" s="676" t="s">
        <v>637</v>
      </c>
      <c r="F4" s="676" t="s">
        <v>638</v>
      </c>
      <c r="G4" s="676" t="s">
        <v>639</v>
      </c>
      <c r="H4" s="679"/>
      <c r="I4" s="676" t="s">
        <v>637</v>
      </c>
      <c r="J4" s="676" t="s">
        <v>638</v>
      </c>
      <c r="K4" s="676" t="s">
        <v>639</v>
      </c>
      <c r="L4" s="680" t="s">
        <v>637</v>
      </c>
      <c r="M4" s="680" t="s">
        <v>638</v>
      </c>
      <c r="N4" s="680" t="s">
        <v>639</v>
      </c>
      <c r="O4" s="629"/>
      <c r="P4" s="629"/>
      <c r="Q4" s="629"/>
      <c r="R4" s="629"/>
      <c r="S4" s="629"/>
      <c r="T4" s="629"/>
      <c r="U4" s="629"/>
      <c r="V4" s="629"/>
      <c r="W4" s="629"/>
      <c r="X4" s="629"/>
      <c r="Y4" s="629"/>
      <c r="Z4" s="629"/>
    </row>
    <row r="5" ht="15.0" customHeight="1">
      <c r="A5" s="629"/>
      <c r="B5" s="681"/>
      <c r="C5" s="681"/>
      <c r="D5" s="681"/>
      <c r="E5" s="681"/>
      <c r="F5" s="681"/>
      <c r="G5" s="681"/>
      <c r="H5" s="681"/>
      <c r="I5" s="681"/>
      <c r="J5" s="681"/>
      <c r="K5" s="681"/>
      <c r="L5" s="681"/>
      <c r="M5" s="681"/>
      <c r="N5" s="681"/>
      <c r="O5" s="629"/>
      <c r="P5" s="629"/>
      <c r="Q5" s="629"/>
      <c r="R5" s="629"/>
      <c r="S5" s="629"/>
      <c r="T5" s="629"/>
      <c r="U5" s="629"/>
      <c r="V5" s="629"/>
      <c r="W5" s="629"/>
      <c r="X5" s="629"/>
      <c r="Y5" s="629"/>
      <c r="Z5" s="629"/>
    </row>
    <row r="6" ht="15.0" customHeight="1">
      <c r="A6" s="629"/>
      <c r="B6" s="682">
        <v>1.0</v>
      </c>
      <c r="C6" s="683" t="s">
        <v>640</v>
      </c>
      <c r="D6" s="682" t="s">
        <v>641</v>
      </c>
      <c r="E6" s="684">
        <f t="shared" ref="E6:G6" si="1">SUM(E7:E10)</f>
        <v>370</v>
      </c>
      <c r="F6" s="685">
        <f t="shared" si="1"/>
        <v>475</v>
      </c>
      <c r="G6" s="686">
        <f t="shared" si="1"/>
        <v>575</v>
      </c>
      <c r="H6" s="687">
        <f>AVERAGE(H7:H10)</f>
        <v>46.25</v>
      </c>
      <c r="I6" s="688">
        <f>E6*H6</f>
        <v>17112.5</v>
      </c>
      <c r="J6" s="689">
        <f t="shared" ref="J6:J10" si="3">F6*H6</f>
        <v>21968.75</v>
      </c>
      <c r="K6" s="690">
        <f t="shared" ref="K6:N6" si="2">SUM(K7:K10)</f>
        <v>29525</v>
      </c>
      <c r="L6" s="691">
        <f t="shared" si="2"/>
        <v>51300</v>
      </c>
      <c r="M6" s="692">
        <f t="shared" si="2"/>
        <v>83050</v>
      </c>
      <c r="N6" s="693">
        <f t="shared" si="2"/>
        <v>145800</v>
      </c>
      <c r="O6" s="629"/>
      <c r="P6" s="629"/>
      <c r="Q6" s="629"/>
      <c r="R6" s="629"/>
      <c r="S6" s="629"/>
      <c r="T6" s="629"/>
      <c r="U6" s="629"/>
      <c r="V6" s="629"/>
      <c r="W6" s="629"/>
      <c r="X6" s="629"/>
      <c r="Y6" s="629"/>
      <c r="Z6" s="629"/>
    </row>
    <row r="7" ht="15.0" customHeight="1">
      <c r="A7" s="629"/>
      <c r="B7" s="694">
        <v>1.1</v>
      </c>
      <c r="C7" s="695" t="s">
        <v>642</v>
      </c>
      <c r="D7" s="694">
        <v>2.0</v>
      </c>
      <c r="E7" s="696">
        <v>30.0</v>
      </c>
      <c r="F7" s="697">
        <v>45.0</v>
      </c>
      <c r="G7" s="698">
        <v>55.0</v>
      </c>
      <c r="H7" s="699">
        <v>35.0</v>
      </c>
      <c r="I7" s="700">
        <f t="shared" ref="I7:I10" si="4">H7*E7</f>
        <v>1050</v>
      </c>
      <c r="J7" s="701">
        <f t="shared" si="3"/>
        <v>1575</v>
      </c>
      <c r="K7" s="702">
        <f t="shared" ref="K7:K10" si="5">H7*G7</f>
        <v>1925</v>
      </c>
      <c r="L7" s="703">
        <f t="shared" ref="L7:L10" si="6">I7*D7</f>
        <v>2100</v>
      </c>
      <c r="M7" s="704">
        <f t="shared" ref="M7:M10" si="7">K7*D7</f>
        <v>3850</v>
      </c>
      <c r="N7" s="705">
        <f t="shared" ref="N7:N10" si="8">D7*L7</f>
        <v>4200</v>
      </c>
      <c r="O7" s="629"/>
      <c r="P7" s="629"/>
      <c r="Q7" s="629"/>
      <c r="R7" s="629"/>
      <c r="S7" s="629"/>
      <c r="T7" s="629"/>
      <c r="U7" s="629"/>
      <c r="V7" s="629"/>
      <c r="W7" s="629"/>
      <c r="X7" s="629"/>
      <c r="Y7" s="629"/>
      <c r="Z7" s="629"/>
    </row>
    <row r="8" ht="15.0" customHeight="1">
      <c r="A8" s="629"/>
      <c r="B8" s="694">
        <v>1.2</v>
      </c>
      <c r="C8" s="695" t="s">
        <v>643</v>
      </c>
      <c r="D8" s="694">
        <v>3.0</v>
      </c>
      <c r="E8" s="696">
        <v>120.0</v>
      </c>
      <c r="F8" s="697">
        <f t="shared" ref="F8:F10" si="9">(G8+E8)/2</f>
        <v>160</v>
      </c>
      <c r="G8" s="698">
        <v>200.0</v>
      </c>
      <c r="H8" s="699">
        <v>60.0</v>
      </c>
      <c r="I8" s="700">
        <f t="shared" si="4"/>
        <v>7200</v>
      </c>
      <c r="J8" s="701">
        <f t="shared" si="3"/>
        <v>9600</v>
      </c>
      <c r="K8" s="702">
        <f t="shared" si="5"/>
        <v>12000</v>
      </c>
      <c r="L8" s="703">
        <f t="shared" si="6"/>
        <v>21600</v>
      </c>
      <c r="M8" s="704">
        <f t="shared" si="7"/>
        <v>36000</v>
      </c>
      <c r="N8" s="705">
        <f t="shared" si="8"/>
        <v>64800</v>
      </c>
      <c r="O8" s="629"/>
      <c r="P8" s="629"/>
      <c r="Q8" s="629"/>
      <c r="R8" s="629"/>
      <c r="S8" s="629"/>
      <c r="T8" s="629"/>
      <c r="U8" s="629"/>
      <c r="V8" s="629"/>
      <c r="W8" s="629"/>
      <c r="X8" s="629"/>
      <c r="Y8" s="629"/>
      <c r="Z8" s="629"/>
    </row>
    <row r="9" ht="15.0" customHeight="1">
      <c r="A9" s="629"/>
      <c r="B9" s="694">
        <v>1.3</v>
      </c>
      <c r="C9" s="695" t="s">
        <v>644</v>
      </c>
      <c r="D9" s="694">
        <v>3.0</v>
      </c>
      <c r="E9" s="696">
        <v>120.0</v>
      </c>
      <c r="F9" s="697">
        <f t="shared" si="9"/>
        <v>160</v>
      </c>
      <c r="G9" s="698">
        <v>200.0</v>
      </c>
      <c r="H9" s="699">
        <v>60.0</v>
      </c>
      <c r="I9" s="700">
        <f t="shared" si="4"/>
        <v>7200</v>
      </c>
      <c r="J9" s="701">
        <f t="shared" si="3"/>
        <v>9600</v>
      </c>
      <c r="K9" s="702">
        <f t="shared" si="5"/>
        <v>12000</v>
      </c>
      <c r="L9" s="703">
        <f t="shared" si="6"/>
        <v>21600</v>
      </c>
      <c r="M9" s="704">
        <f t="shared" si="7"/>
        <v>36000</v>
      </c>
      <c r="N9" s="705">
        <f t="shared" si="8"/>
        <v>64800</v>
      </c>
      <c r="O9" s="629"/>
      <c r="P9" s="629"/>
      <c r="Q9" s="629"/>
      <c r="R9" s="629"/>
      <c r="S9" s="629"/>
      <c r="T9" s="629"/>
      <c r="U9" s="629"/>
      <c r="V9" s="629"/>
      <c r="W9" s="629"/>
      <c r="X9" s="629"/>
      <c r="Y9" s="629"/>
      <c r="Z9" s="629"/>
    </row>
    <row r="10" ht="15.0" customHeight="1">
      <c r="A10" s="629"/>
      <c r="B10" s="694">
        <v>1.4</v>
      </c>
      <c r="C10" s="695" t="s">
        <v>645</v>
      </c>
      <c r="D10" s="694">
        <v>2.0</v>
      </c>
      <c r="E10" s="696">
        <v>100.0</v>
      </c>
      <c r="F10" s="697">
        <f t="shared" si="9"/>
        <v>110</v>
      </c>
      <c r="G10" s="698">
        <v>120.0</v>
      </c>
      <c r="H10" s="699">
        <v>30.0</v>
      </c>
      <c r="I10" s="700">
        <f t="shared" si="4"/>
        <v>3000</v>
      </c>
      <c r="J10" s="701">
        <f t="shared" si="3"/>
        <v>3300</v>
      </c>
      <c r="K10" s="702">
        <f t="shared" si="5"/>
        <v>3600</v>
      </c>
      <c r="L10" s="703">
        <f t="shared" si="6"/>
        <v>6000</v>
      </c>
      <c r="M10" s="704">
        <f t="shared" si="7"/>
        <v>7200</v>
      </c>
      <c r="N10" s="705">
        <f t="shared" si="8"/>
        <v>12000</v>
      </c>
      <c r="O10" s="629"/>
      <c r="P10" s="629"/>
      <c r="Q10" s="629"/>
      <c r="R10" s="629"/>
      <c r="S10" s="629"/>
      <c r="T10" s="629"/>
      <c r="U10" s="629"/>
      <c r="V10" s="629"/>
      <c r="W10" s="629"/>
      <c r="X10" s="629"/>
      <c r="Y10" s="629"/>
      <c r="Z10" s="629"/>
    </row>
    <row r="11" ht="15.0" customHeight="1">
      <c r="A11" s="629"/>
      <c r="B11" s="629"/>
      <c r="C11" s="629"/>
      <c r="D11" s="629"/>
      <c r="E11" s="629"/>
      <c r="F11" s="629"/>
      <c r="G11" s="629"/>
      <c r="H11" s="629"/>
      <c r="I11" s="629"/>
      <c r="J11" s="629"/>
      <c r="K11" s="629"/>
      <c r="L11" s="674"/>
      <c r="M11" s="674"/>
      <c r="N11" s="674"/>
      <c r="O11" s="629"/>
      <c r="P11" s="629"/>
      <c r="Q11" s="629"/>
      <c r="R11" s="629"/>
      <c r="S11" s="629"/>
      <c r="T11" s="629"/>
      <c r="U11" s="629"/>
      <c r="V11" s="629"/>
      <c r="W11" s="629"/>
      <c r="X11" s="629"/>
      <c r="Y11" s="629"/>
      <c r="Z11" s="629"/>
    </row>
    <row r="12" ht="15.0" customHeight="1">
      <c r="A12" s="629"/>
      <c r="B12" s="682">
        <v>2.0</v>
      </c>
      <c r="C12" s="683" t="s">
        <v>646</v>
      </c>
      <c r="D12" s="682" t="s">
        <v>641</v>
      </c>
      <c r="E12" s="684">
        <f>SUM(E13:E23)</f>
        <v>2100</v>
      </c>
      <c r="F12" s="685">
        <f>SUM(F13:F22)</f>
        <v>2390</v>
      </c>
      <c r="G12" s="686">
        <f>SUM(G13:G23)</f>
        <v>2580</v>
      </c>
      <c r="H12" s="687">
        <f>AVERAGE(H13:H23)</f>
        <v>60.55555556</v>
      </c>
      <c r="I12" s="688">
        <f>E12*H12</f>
        <v>127166.6667</v>
      </c>
      <c r="J12" s="689">
        <f t="shared" ref="J12:J13" si="11">F12*H12</f>
        <v>144727.7778</v>
      </c>
      <c r="K12" s="690">
        <f t="shared" ref="K12:N12" si="10">SUM(K13:K23)</f>
        <v>157700</v>
      </c>
      <c r="L12" s="691">
        <f t="shared" si="10"/>
        <v>382000</v>
      </c>
      <c r="M12" s="692">
        <f t="shared" si="10"/>
        <v>465800</v>
      </c>
      <c r="N12" s="693">
        <f t="shared" si="10"/>
        <v>1228000</v>
      </c>
      <c r="O12" s="629"/>
      <c r="P12" s="629"/>
      <c r="Q12" s="629"/>
      <c r="R12" s="629"/>
      <c r="S12" s="629"/>
      <c r="T12" s="629"/>
      <c r="U12" s="629"/>
      <c r="V12" s="629"/>
      <c r="W12" s="629"/>
      <c r="X12" s="629"/>
      <c r="Y12" s="629"/>
      <c r="Z12" s="629"/>
    </row>
    <row r="13" ht="15.0" customHeight="1">
      <c r="A13" s="629"/>
      <c r="B13" s="694">
        <v>2.1</v>
      </c>
      <c r="C13" s="695" t="s">
        <v>647</v>
      </c>
      <c r="D13" s="694">
        <v>4.0</v>
      </c>
      <c r="E13" s="696">
        <v>500.0</v>
      </c>
      <c r="F13" s="697">
        <v>550.0</v>
      </c>
      <c r="G13" s="698">
        <v>580.0</v>
      </c>
      <c r="H13" s="699">
        <v>65.0</v>
      </c>
      <c r="I13" s="700">
        <f>H13*E13</f>
        <v>32500</v>
      </c>
      <c r="J13" s="701">
        <f t="shared" si="11"/>
        <v>35750</v>
      </c>
      <c r="K13" s="702">
        <f>H13*G13</f>
        <v>37700</v>
      </c>
      <c r="L13" s="703">
        <f>I13*D13</f>
        <v>130000</v>
      </c>
      <c r="M13" s="704">
        <f>K13*D13</f>
        <v>150800</v>
      </c>
      <c r="N13" s="705">
        <f>D13*L13</f>
        <v>520000</v>
      </c>
      <c r="O13" s="629"/>
      <c r="P13" s="651"/>
      <c r="Q13" s="629"/>
      <c r="R13" s="629"/>
      <c r="S13" s="629"/>
      <c r="T13" s="629"/>
      <c r="U13" s="629"/>
      <c r="V13" s="629"/>
      <c r="W13" s="629"/>
      <c r="X13" s="629"/>
      <c r="Y13" s="629"/>
      <c r="Z13" s="629"/>
    </row>
    <row r="14" ht="15.0" customHeight="1">
      <c r="A14" s="629"/>
      <c r="B14" s="694">
        <v>2.2</v>
      </c>
      <c r="C14" s="695" t="s">
        <v>648</v>
      </c>
      <c r="D14" s="694"/>
      <c r="E14" s="696"/>
      <c r="F14" s="697"/>
      <c r="G14" s="698"/>
      <c r="H14" s="699"/>
      <c r="I14" s="700"/>
      <c r="J14" s="701"/>
      <c r="K14" s="702"/>
      <c r="L14" s="703"/>
      <c r="M14" s="704"/>
      <c r="N14" s="705"/>
      <c r="O14" s="629"/>
      <c r="P14" s="651"/>
      <c r="Q14" s="629"/>
      <c r="R14" s="629"/>
      <c r="S14" s="629"/>
      <c r="T14" s="629"/>
      <c r="U14" s="629"/>
      <c r="V14" s="629"/>
      <c r="W14" s="629"/>
      <c r="X14" s="629"/>
      <c r="Y14" s="629"/>
      <c r="Z14" s="629"/>
    </row>
    <row r="15" ht="15.0" customHeight="1">
      <c r="A15" s="629"/>
      <c r="B15" s="694"/>
      <c r="C15" s="695" t="s">
        <v>649</v>
      </c>
      <c r="D15" s="694">
        <v>2.0</v>
      </c>
      <c r="E15" s="696">
        <v>200.0</v>
      </c>
      <c r="F15" s="697">
        <v>230.0</v>
      </c>
      <c r="G15" s="698">
        <v>250.0</v>
      </c>
      <c r="H15" s="699">
        <v>60.0</v>
      </c>
      <c r="I15" s="700">
        <f t="shared" ref="I15:I22" si="12">H15*E15</f>
        <v>12000</v>
      </c>
      <c r="J15" s="701">
        <f t="shared" ref="J15:J22" si="13">F15*H15</f>
        <v>13800</v>
      </c>
      <c r="K15" s="702">
        <f t="shared" ref="K15:K22" si="14">H15*G15</f>
        <v>15000</v>
      </c>
      <c r="L15" s="703">
        <f t="shared" ref="L15:L22" si="15">I15*D15</f>
        <v>24000</v>
      </c>
      <c r="M15" s="704">
        <f t="shared" ref="M15:M22" si="16">K15*D15</f>
        <v>30000</v>
      </c>
      <c r="N15" s="705">
        <f t="shared" ref="N15:N22" si="17">D15*L15</f>
        <v>48000</v>
      </c>
      <c r="O15" s="629"/>
      <c r="P15" s="651"/>
      <c r="Q15" s="629"/>
      <c r="R15" s="629"/>
      <c r="S15" s="629"/>
      <c r="T15" s="629"/>
      <c r="U15" s="629"/>
      <c r="V15" s="629"/>
      <c r="W15" s="629"/>
      <c r="X15" s="629"/>
      <c r="Y15" s="629"/>
      <c r="Z15" s="629"/>
    </row>
    <row r="16" ht="15.0" customHeight="1">
      <c r="A16" s="629"/>
      <c r="B16" s="694"/>
      <c r="C16" s="695" t="s">
        <v>650</v>
      </c>
      <c r="D16" s="694">
        <v>1.0</v>
      </c>
      <c r="E16" s="696">
        <v>200.0</v>
      </c>
      <c r="F16" s="697">
        <v>230.0</v>
      </c>
      <c r="G16" s="698">
        <v>250.0</v>
      </c>
      <c r="H16" s="699">
        <v>60.0</v>
      </c>
      <c r="I16" s="700">
        <f t="shared" si="12"/>
        <v>12000</v>
      </c>
      <c r="J16" s="701">
        <f t="shared" si="13"/>
        <v>13800</v>
      </c>
      <c r="K16" s="702">
        <f t="shared" si="14"/>
        <v>15000</v>
      </c>
      <c r="L16" s="703">
        <f t="shared" si="15"/>
        <v>12000</v>
      </c>
      <c r="M16" s="704">
        <f t="shared" si="16"/>
        <v>15000</v>
      </c>
      <c r="N16" s="705">
        <f t="shared" si="17"/>
        <v>12000</v>
      </c>
      <c r="O16" s="629"/>
      <c r="P16" s="651"/>
      <c r="Q16" s="629"/>
      <c r="R16" s="629"/>
      <c r="S16" s="629"/>
      <c r="T16" s="629"/>
      <c r="U16" s="629"/>
      <c r="V16" s="629"/>
      <c r="W16" s="629"/>
      <c r="X16" s="629"/>
      <c r="Y16" s="629"/>
      <c r="Z16" s="629"/>
    </row>
    <row r="17" ht="15.0" customHeight="1">
      <c r="A17" s="629"/>
      <c r="B17" s="694">
        <v>2.3</v>
      </c>
      <c r="C17" s="695" t="s">
        <v>651</v>
      </c>
      <c r="D17" s="694">
        <v>3.0</v>
      </c>
      <c r="E17" s="696">
        <v>200.0</v>
      </c>
      <c r="F17" s="697">
        <v>230.0</v>
      </c>
      <c r="G17" s="698">
        <v>250.0</v>
      </c>
      <c r="H17" s="699">
        <v>60.0</v>
      </c>
      <c r="I17" s="700">
        <f t="shared" si="12"/>
        <v>12000</v>
      </c>
      <c r="J17" s="701">
        <f t="shared" si="13"/>
        <v>13800</v>
      </c>
      <c r="K17" s="702">
        <f t="shared" si="14"/>
        <v>15000</v>
      </c>
      <c r="L17" s="703">
        <f t="shared" si="15"/>
        <v>36000</v>
      </c>
      <c r="M17" s="704">
        <f t="shared" si="16"/>
        <v>45000</v>
      </c>
      <c r="N17" s="705">
        <f t="shared" si="17"/>
        <v>108000</v>
      </c>
      <c r="O17" s="629"/>
      <c r="P17" s="651"/>
      <c r="Q17" s="629"/>
      <c r="R17" s="629"/>
      <c r="S17" s="629"/>
      <c r="T17" s="629"/>
      <c r="U17" s="629"/>
      <c r="V17" s="629"/>
      <c r="W17" s="629"/>
      <c r="X17" s="629"/>
      <c r="Y17" s="629"/>
      <c r="Z17" s="629"/>
    </row>
    <row r="18" ht="15.0" customHeight="1">
      <c r="A18" s="629"/>
      <c r="B18" s="694">
        <v>2.4</v>
      </c>
      <c r="C18" s="695" t="s">
        <v>652</v>
      </c>
      <c r="D18" s="694">
        <v>3.0</v>
      </c>
      <c r="E18" s="696">
        <v>200.0</v>
      </c>
      <c r="F18" s="697">
        <v>230.0</v>
      </c>
      <c r="G18" s="698">
        <v>250.0</v>
      </c>
      <c r="H18" s="699">
        <v>60.0</v>
      </c>
      <c r="I18" s="700">
        <f t="shared" si="12"/>
        <v>12000</v>
      </c>
      <c r="J18" s="701">
        <f t="shared" si="13"/>
        <v>13800</v>
      </c>
      <c r="K18" s="702">
        <f t="shared" si="14"/>
        <v>15000</v>
      </c>
      <c r="L18" s="703">
        <f t="shared" si="15"/>
        <v>36000</v>
      </c>
      <c r="M18" s="704">
        <f t="shared" si="16"/>
        <v>45000</v>
      </c>
      <c r="N18" s="705">
        <f t="shared" si="17"/>
        <v>108000</v>
      </c>
      <c r="O18" s="629"/>
      <c r="P18" s="651"/>
      <c r="Q18" s="629"/>
      <c r="R18" s="629"/>
      <c r="S18" s="629"/>
      <c r="T18" s="629"/>
      <c r="U18" s="629"/>
      <c r="V18" s="629"/>
      <c r="W18" s="629"/>
      <c r="X18" s="629"/>
      <c r="Y18" s="629"/>
      <c r="Z18" s="629"/>
    </row>
    <row r="19" ht="15.0" customHeight="1">
      <c r="A19" s="629"/>
      <c r="B19" s="694">
        <v>2.5</v>
      </c>
      <c r="C19" s="695" t="s">
        <v>653</v>
      </c>
      <c r="D19" s="694">
        <v>3.0</v>
      </c>
      <c r="E19" s="696">
        <v>200.0</v>
      </c>
      <c r="F19" s="697">
        <v>230.0</v>
      </c>
      <c r="G19" s="698">
        <v>250.0</v>
      </c>
      <c r="H19" s="699">
        <v>60.0</v>
      </c>
      <c r="I19" s="700">
        <f t="shared" si="12"/>
        <v>12000</v>
      </c>
      <c r="J19" s="701">
        <f t="shared" si="13"/>
        <v>13800</v>
      </c>
      <c r="K19" s="702">
        <f t="shared" si="14"/>
        <v>15000</v>
      </c>
      <c r="L19" s="703">
        <f t="shared" si="15"/>
        <v>36000</v>
      </c>
      <c r="M19" s="704">
        <f t="shared" si="16"/>
        <v>45000</v>
      </c>
      <c r="N19" s="705">
        <f t="shared" si="17"/>
        <v>108000</v>
      </c>
      <c r="O19" s="629"/>
      <c r="P19" s="651"/>
      <c r="Q19" s="629"/>
      <c r="R19" s="629"/>
      <c r="S19" s="629"/>
      <c r="T19" s="629"/>
      <c r="U19" s="629"/>
      <c r="V19" s="629"/>
      <c r="W19" s="629"/>
      <c r="X19" s="629"/>
      <c r="Y19" s="629"/>
      <c r="Z19" s="629"/>
    </row>
    <row r="20" ht="15.0" customHeight="1">
      <c r="A20" s="629"/>
      <c r="B20" s="694">
        <v>2.6</v>
      </c>
      <c r="C20" s="695" t="s">
        <v>654</v>
      </c>
      <c r="D20" s="694">
        <v>3.0</v>
      </c>
      <c r="E20" s="696">
        <v>200.0</v>
      </c>
      <c r="F20" s="697">
        <v>230.0</v>
      </c>
      <c r="G20" s="698">
        <v>250.0</v>
      </c>
      <c r="H20" s="699">
        <v>60.0</v>
      </c>
      <c r="I20" s="700">
        <f t="shared" si="12"/>
        <v>12000</v>
      </c>
      <c r="J20" s="701">
        <f t="shared" si="13"/>
        <v>13800</v>
      </c>
      <c r="K20" s="702">
        <f t="shared" si="14"/>
        <v>15000</v>
      </c>
      <c r="L20" s="703">
        <f t="shared" si="15"/>
        <v>36000</v>
      </c>
      <c r="M20" s="704">
        <f t="shared" si="16"/>
        <v>45000</v>
      </c>
      <c r="N20" s="705">
        <f t="shared" si="17"/>
        <v>108000</v>
      </c>
      <c r="O20" s="629"/>
      <c r="P20" s="651"/>
      <c r="Q20" s="629"/>
      <c r="R20" s="629"/>
      <c r="S20" s="629"/>
      <c r="T20" s="629"/>
      <c r="U20" s="629"/>
      <c r="V20" s="629"/>
      <c r="W20" s="629"/>
      <c r="X20" s="629"/>
      <c r="Y20" s="629"/>
      <c r="Z20" s="629"/>
    </row>
    <row r="21" ht="15.0" customHeight="1">
      <c r="A21" s="629"/>
      <c r="B21" s="694">
        <v>2.7</v>
      </c>
      <c r="C21" s="695" t="s">
        <v>655</v>
      </c>
      <c r="D21" s="694">
        <v>3.0</v>
      </c>
      <c r="E21" s="696">
        <v>200.0</v>
      </c>
      <c r="F21" s="697">
        <v>230.0</v>
      </c>
      <c r="G21" s="698">
        <v>250.0</v>
      </c>
      <c r="H21" s="699">
        <v>60.0</v>
      </c>
      <c r="I21" s="700">
        <f t="shared" si="12"/>
        <v>12000</v>
      </c>
      <c r="J21" s="701">
        <f t="shared" si="13"/>
        <v>13800</v>
      </c>
      <c r="K21" s="702">
        <f t="shared" si="14"/>
        <v>15000</v>
      </c>
      <c r="L21" s="703">
        <f t="shared" si="15"/>
        <v>36000</v>
      </c>
      <c r="M21" s="704">
        <f t="shared" si="16"/>
        <v>45000</v>
      </c>
      <c r="N21" s="705">
        <f t="shared" si="17"/>
        <v>108000</v>
      </c>
      <c r="O21" s="629"/>
      <c r="P21" s="651"/>
      <c r="Q21" s="629"/>
      <c r="R21" s="629"/>
      <c r="S21" s="629"/>
      <c r="T21" s="629"/>
      <c r="U21" s="629"/>
      <c r="V21" s="629"/>
      <c r="W21" s="629"/>
      <c r="X21" s="629"/>
      <c r="Y21" s="629"/>
      <c r="Z21" s="629"/>
    </row>
    <row r="22" ht="15.0" customHeight="1">
      <c r="A22" s="629"/>
      <c r="B22" s="694">
        <v>2.8</v>
      </c>
      <c r="C22" s="695" t="s">
        <v>656</v>
      </c>
      <c r="D22" s="694">
        <v>3.0</v>
      </c>
      <c r="E22" s="696">
        <v>200.0</v>
      </c>
      <c r="F22" s="697">
        <v>230.0</v>
      </c>
      <c r="G22" s="698">
        <v>250.0</v>
      </c>
      <c r="H22" s="699">
        <v>60.0</v>
      </c>
      <c r="I22" s="700">
        <f t="shared" si="12"/>
        <v>12000</v>
      </c>
      <c r="J22" s="701">
        <f t="shared" si="13"/>
        <v>13800</v>
      </c>
      <c r="K22" s="702">
        <f t="shared" si="14"/>
        <v>15000</v>
      </c>
      <c r="L22" s="703">
        <f t="shared" si="15"/>
        <v>36000</v>
      </c>
      <c r="M22" s="704">
        <f t="shared" si="16"/>
        <v>45000</v>
      </c>
      <c r="N22" s="705">
        <f t="shared" si="17"/>
        <v>108000</v>
      </c>
      <c r="O22" s="629"/>
      <c r="P22" s="651"/>
      <c r="Q22" s="629"/>
      <c r="R22" s="629"/>
      <c r="S22" s="629"/>
      <c r="T22" s="629"/>
      <c r="U22" s="629"/>
      <c r="V22" s="629"/>
      <c r="W22" s="629"/>
      <c r="X22" s="629"/>
      <c r="Y22" s="629"/>
      <c r="Z22" s="629"/>
    </row>
    <row r="23" ht="15.0" customHeight="1">
      <c r="A23" s="629"/>
      <c r="B23" s="629"/>
      <c r="C23" s="629"/>
      <c r="D23" s="629"/>
      <c r="E23" s="629"/>
      <c r="F23" s="629"/>
      <c r="G23" s="629"/>
      <c r="H23" s="629"/>
      <c r="I23" s="629"/>
      <c r="J23" s="629"/>
      <c r="K23" s="629"/>
      <c r="L23" s="674"/>
      <c r="M23" s="674"/>
      <c r="N23" s="674"/>
      <c r="O23" s="629"/>
      <c r="P23" s="629"/>
      <c r="Q23" s="629"/>
      <c r="R23" s="629"/>
      <c r="S23" s="629"/>
      <c r="T23" s="629"/>
      <c r="U23" s="629"/>
      <c r="V23" s="629"/>
      <c r="W23" s="629"/>
      <c r="X23" s="629"/>
      <c r="Y23" s="629"/>
      <c r="Z23" s="629"/>
    </row>
    <row r="24" ht="15.0" customHeight="1">
      <c r="A24" s="629"/>
      <c r="B24" s="682">
        <v>3.0</v>
      </c>
      <c r="C24" s="683" t="s">
        <v>657</v>
      </c>
      <c r="D24" s="682" t="s">
        <v>641</v>
      </c>
      <c r="E24" s="684">
        <f>SUM(E25:E33)</f>
        <v>800</v>
      </c>
      <c r="F24" s="685">
        <f>SUM(F25:F32)</f>
        <v>1200</v>
      </c>
      <c r="G24" s="686">
        <f>SUM(G25:G33)</f>
        <v>1600</v>
      </c>
      <c r="H24" s="687">
        <f>AVERAGE(H25:H33)</f>
        <v>60.625</v>
      </c>
      <c r="I24" s="688">
        <f>E24*H24</f>
        <v>48500</v>
      </c>
      <c r="J24" s="689">
        <f t="shared" ref="J24:J32" si="19">F24*H24</f>
        <v>72750</v>
      </c>
      <c r="K24" s="690">
        <f t="shared" ref="K24:N24" si="18">SUM(K25:K33)</f>
        <v>97000</v>
      </c>
      <c r="L24" s="691">
        <f t="shared" si="18"/>
        <v>139000</v>
      </c>
      <c r="M24" s="692">
        <f t="shared" si="18"/>
        <v>278000</v>
      </c>
      <c r="N24" s="693">
        <f t="shared" si="18"/>
        <v>404000</v>
      </c>
      <c r="O24" s="629"/>
      <c r="P24" s="629"/>
      <c r="Q24" s="629"/>
      <c r="R24" s="629"/>
      <c r="S24" s="629"/>
      <c r="T24" s="629"/>
      <c r="U24" s="629"/>
      <c r="V24" s="629"/>
      <c r="W24" s="629"/>
      <c r="X24" s="629"/>
      <c r="Y24" s="629"/>
      <c r="Z24" s="629"/>
    </row>
    <row r="25" ht="15.0" customHeight="1">
      <c r="A25" s="629"/>
      <c r="B25" s="694">
        <v>3.1</v>
      </c>
      <c r="C25" s="695" t="s">
        <v>658</v>
      </c>
      <c r="D25" s="694">
        <v>2.0</v>
      </c>
      <c r="E25" s="696">
        <v>100.0</v>
      </c>
      <c r="F25" s="697">
        <v>150.0</v>
      </c>
      <c r="G25" s="698">
        <v>200.0</v>
      </c>
      <c r="H25" s="699">
        <v>65.0</v>
      </c>
      <c r="I25" s="700">
        <f t="shared" ref="I25:I32" si="20">H25*E25</f>
        <v>6500</v>
      </c>
      <c r="J25" s="701">
        <f t="shared" si="19"/>
        <v>9750</v>
      </c>
      <c r="K25" s="702">
        <f t="shared" ref="K25:K32" si="21">H25*G25</f>
        <v>13000</v>
      </c>
      <c r="L25" s="703">
        <f t="shared" ref="L25:L32" si="22">I25*D25</f>
        <v>13000</v>
      </c>
      <c r="M25" s="704">
        <f t="shared" ref="M25:M32" si="23">K25*D25</f>
        <v>26000</v>
      </c>
      <c r="N25" s="705">
        <f t="shared" ref="N25:N32" si="24">D25*L25</f>
        <v>26000</v>
      </c>
      <c r="O25" s="629"/>
      <c r="P25" s="629"/>
      <c r="Q25" s="629"/>
      <c r="R25" s="629"/>
      <c r="S25" s="629"/>
      <c r="T25" s="629"/>
      <c r="U25" s="629"/>
      <c r="V25" s="629"/>
      <c r="W25" s="629"/>
      <c r="X25" s="629"/>
      <c r="Y25" s="629"/>
      <c r="Z25" s="629"/>
    </row>
    <row r="26" ht="15.0" customHeight="1">
      <c r="A26" s="629"/>
      <c r="B26" s="694">
        <v>3.2</v>
      </c>
      <c r="C26" s="695" t="s">
        <v>648</v>
      </c>
      <c r="D26" s="694">
        <v>3.0</v>
      </c>
      <c r="E26" s="696">
        <v>100.0</v>
      </c>
      <c r="F26" s="697">
        <v>150.0</v>
      </c>
      <c r="G26" s="698">
        <v>200.0</v>
      </c>
      <c r="H26" s="699">
        <v>60.0</v>
      </c>
      <c r="I26" s="700">
        <f t="shared" si="20"/>
        <v>6000</v>
      </c>
      <c r="J26" s="701">
        <f t="shared" si="19"/>
        <v>9000</v>
      </c>
      <c r="K26" s="702">
        <f t="shared" si="21"/>
        <v>12000</v>
      </c>
      <c r="L26" s="703">
        <f t="shared" si="22"/>
        <v>18000</v>
      </c>
      <c r="M26" s="704">
        <f t="shared" si="23"/>
        <v>36000</v>
      </c>
      <c r="N26" s="705">
        <f t="shared" si="24"/>
        <v>54000</v>
      </c>
      <c r="O26" s="629"/>
      <c r="P26" s="629"/>
      <c r="Q26" s="629"/>
      <c r="R26" s="629"/>
      <c r="S26" s="629"/>
      <c r="T26" s="629"/>
      <c r="U26" s="629"/>
      <c r="V26" s="629"/>
      <c r="W26" s="629"/>
      <c r="X26" s="629"/>
      <c r="Y26" s="629"/>
      <c r="Z26" s="629"/>
    </row>
    <row r="27" ht="15.0" customHeight="1">
      <c r="A27" s="629"/>
      <c r="B27" s="694">
        <v>3.3</v>
      </c>
      <c r="C27" s="695" t="s">
        <v>651</v>
      </c>
      <c r="D27" s="694">
        <v>3.0</v>
      </c>
      <c r="E27" s="696">
        <v>100.0</v>
      </c>
      <c r="F27" s="697">
        <v>150.0</v>
      </c>
      <c r="G27" s="698">
        <v>200.0</v>
      </c>
      <c r="H27" s="699">
        <v>60.0</v>
      </c>
      <c r="I27" s="700">
        <f t="shared" si="20"/>
        <v>6000</v>
      </c>
      <c r="J27" s="701">
        <f t="shared" si="19"/>
        <v>9000</v>
      </c>
      <c r="K27" s="702">
        <f t="shared" si="21"/>
        <v>12000</v>
      </c>
      <c r="L27" s="703">
        <f t="shared" si="22"/>
        <v>18000</v>
      </c>
      <c r="M27" s="704">
        <f t="shared" si="23"/>
        <v>36000</v>
      </c>
      <c r="N27" s="705">
        <f t="shared" si="24"/>
        <v>54000</v>
      </c>
      <c r="O27" s="629"/>
      <c r="P27" s="629"/>
      <c r="Q27" s="629"/>
      <c r="R27" s="629"/>
      <c r="S27" s="629"/>
      <c r="T27" s="629"/>
      <c r="U27" s="629"/>
      <c r="V27" s="629"/>
      <c r="W27" s="629"/>
      <c r="X27" s="629"/>
      <c r="Y27" s="629"/>
      <c r="Z27" s="629"/>
    </row>
    <row r="28" ht="15.0" customHeight="1">
      <c r="A28" s="629"/>
      <c r="B28" s="694">
        <v>3.4</v>
      </c>
      <c r="C28" s="695" t="s">
        <v>652</v>
      </c>
      <c r="D28" s="694">
        <v>3.0</v>
      </c>
      <c r="E28" s="696">
        <v>100.0</v>
      </c>
      <c r="F28" s="697">
        <v>150.0</v>
      </c>
      <c r="G28" s="698">
        <v>200.0</v>
      </c>
      <c r="H28" s="699">
        <v>60.0</v>
      </c>
      <c r="I28" s="700">
        <f t="shared" si="20"/>
        <v>6000</v>
      </c>
      <c r="J28" s="701">
        <f t="shared" si="19"/>
        <v>9000</v>
      </c>
      <c r="K28" s="702">
        <f t="shared" si="21"/>
        <v>12000</v>
      </c>
      <c r="L28" s="703">
        <f t="shared" si="22"/>
        <v>18000</v>
      </c>
      <c r="M28" s="704">
        <f t="shared" si="23"/>
        <v>36000</v>
      </c>
      <c r="N28" s="705">
        <f t="shared" si="24"/>
        <v>54000</v>
      </c>
      <c r="O28" s="629"/>
      <c r="P28" s="629"/>
      <c r="Q28" s="629"/>
      <c r="R28" s="629"/>
      <c r="S28" s="629"/>
      <c r="T28" s="629"/>
      <c r="U28" s="629"/>
      <c r="V28" s="629"/>
      <c r="W28" s="629"/>
      <c r="X28" s="629"/>
      <c r="Y28" s="629"/>
      <c r="Z28" s="629"/>
    </row>
    <row r="29" ht="15.0" customHeight="1">
      <c r="A29" s="629"/>
      <c r="B29" s="694">
        <v>3.5</v>
      </c>
      <c r="C29" s="695" t="s">
        <v>653</v>
      </c>
      <c r="D29" s="694">
        <v>3.0</v>
      </c>
      <c r="E29" s="696">
        <v>100.0</v>
      </c>
      <c r="F29" s="697">
        <v>150.0</v>
      </c>
      <c r="G29" s="698">
        <v>200.0</v>
      </c>
      <c r="H29" s="699">
        <v>60.0</v>
      </c>
      <c r="I29" s="700">
        <f t="shared" si="20"/>
        <v>6000</v>
      </c>
      <c r="J29" s="701">
        <f t="shared" si="19"/>
        <v>9000</v>
      </c>
      <c r="K29" s="702">
        <f t="shared" si="21"/>
        <v>12000</v>
      </c>
      <c r="L29" s="703">
        <f t="shared" si="22"/>
        <v>18000</v>
      </c>
      <c r="M29" s="704">
        <f t="shared" si="23"/>
        <v>36000</v>
      </c>
      <c r="N29" s="705">
        <f t="shared" si="24"/>
        <v>54000</v>
      </c>
      <c r="O29" s="629"/>
      <c r="P29" s="629"/>
      <c r="Q29" s="629"/>
      <c r="R29" s="629"/>
      <c r="S29" s="629"/>
      <c r="T29" s="629"/>
      <c r="U29" s="629"/>
      <c r="V29" s="629"/>
      <c r="W29" s="629"/>
      <c r="X29" s="629"/>
      <c r="Y29" s="629"/>
      <c r="Z29" s="629"/>
    </row>
    <row r="30" ht="15.0" customHeight="1">
      <c r="A30" s="629"/>
      <c r="B30" s="694">
        <v>3.6</v>
      </c>
      <c r="C30" s="695" t="s">
        <v>654</v>
      </c>
      <c r="D30" s="694">
        <v>3.0</v>
      </c>
      <c r="E30" s="696">
        <v>100.0</v>
      </c>
      <c r="F30" s="697">
        <v>150.0</v>
      </c>
      <c r="G30" s="698">
        <v>200.0</v>
      </c>
      <c r="H30" s="699">
        <v>60.0</v>
      </c>
      <c r="I30" s="700">
        <f t="shared" si="20"/>
        <v>6000</v>
      </c>
      <c r="J30" s="701">
        <f t="shared" si="19"/>
        <v>9000</v>
      </c>
      <c r="K30" s="702">
        <f t="shared" si="21"/>
        <v>12000</v>
      </c>
      <c r="L30" s="703">
        <f t="shared" si="22"/>
        <v>18000</v>
      </c>
      <c r="M30" s="704">
        <f t="shared" si="23"/>
        <v>36000</v>
      </c>
      <c r="N30" s="705">
        <f t="shared" si="24"/>
        <v>54000</v>
      </c>
      <c r="O30" s="629"/>
      <c r="P30" s="629"/>
      <c r="Q30" s="629"/>
      <c r="R30" s="629"/>
      <c r="S30" s="629"/>
      <c r="T30" s="629"/>
      <c r="U30" s="629"/>
      <c r="V30" s="629"/>
      <c r="W30" s="629"/>
      <c r="X30" s="629"/>
      <c r="Y30" s="629"/>
      <c r="Z30" s="629"/>
    </row>
    <row r="31" ht="15.0" customHeight="1">
      <c r="A31" s="629"/>
      <c r="B31" s="694">
        <v>3.7</v>
      </c>
      <c r="C31" s="695" t="s">
        <v>655</v>
      </c>
      <c r="D31" s="694">
        <v>3.0</v>
      </c>
      <c r="E31" s="696">
        <v>100.0</v>
      </c>
      <c r="F31" s="697">
        <v>150.0</v>
      </c>
      <c r="G31" s="698">
        <v>200.0</v>
      </c>
      <c r="H31" s="699">
        <v>60.0</v>
      </c>
      <c r="I31" s="700">
        <f t="shared" si="20"/>
        <v>6000</v>
      </c>
      <c r="J31" s="701">
        <f t="shared" si="19"/>
        <v>9000</v>
      </c>
      <c r="K31" s="702">
        <f t="shared" si="21"/>
        <v>12000</v>
      </c>
      <c r="L31" s="703">
        <f t="shared" si="22"/>
        <v>18000</v>
      </c>
      <c r="M31" s="704">
        <f t="shared" si="23"/>
        <v>36000</v>
      </c>
      <c r="N31" s="705">
        <f t="shared" si="24"/>
        <v>54000</v>
      </c>
      <c r="O31" s="629"/>
      <c r="P31" s="629"/>
      <c r="Q31" s="629"/>
      <c r="R31" s="629"/>
      <c r="S31" s="629"/>
      <c r="T31" s="629"/>
      <c r="U31" s="629"/>
      <c r="V31" s="629"/>
      <c r="W31" s="629"/>
      <c r="X31" s="629"/>
      <c r="Y31" s="629"/>
      <c r="Z31" s="629"/>
    </row>
    <row r="32" ht="15.0" customHeight="1">
      <c r="A32" s="629"/>
      <c r="B32" s="694">
        <v>3.8</v>
      </c>
      <c r="C32" s="695" t="s">
        <v>656</v>
      </c>
      <c r="D32" s="694">
        <v>3.0</v>
      </c>
      <c r="E32" s="696">
        <v>100.0</v>
      </c>
      <c r="F32" s="697">
        <v>150.0</v>
      </c>
      <c r="G32" s="698">
        <v>200.0</v>
      </c>
      <c r="H32" s="699">
        <v>60.0</v>
      </c>
      <c r="I32" s="700">
        <f t="shared" si="20"/>
        <v>6000</v>
      </c>
      <c r="J32" s="701">
        <f t="shared" si="19"/>
        <v>9000</v>
      </c>
      <c r="K32" s="702">
        <f t="shared" si="21"/>
        <v>12000</v>
      </c>
      <c r="L32" s="703">
        <f t="shared" si="22"/>
        <v>18000</v>
      </c>
      <c r="M32" s="704">
        <f t="shared" si="23"/>
        <v>36000</v>
      </c>
      <c r="N32" s="705">
        <f t="shared" si="24"/>
        <v>54000</v>
      </c>
      <c r="O32" s="629"/>
      <c r="P32" s="629"/>
      <c r="Q32" s="629"/>
      <c r="R32" s="629"/>
      <c r="S32" s="629"/>
      <c r="T32" s="629"/>
      <c r="U32" s="629"/>
      <c r="V32" s="629"/>
      <c r="W32" s="629"/>
      <c r="X32" s="629"/>
      <c r="Y32" s="629"/>
      <c r="Z32" s="629"/>
    </row>
    <row r="33" ht="15.0" customHeight="1">
      <c r="A33" s="629"/>
      <c r="B33" s="629"/>
      <c r="C33" s="629"/>
      <c r="D33" s="629"/>
      <c r="E33" s="706"/>
      <c r="F33" s="707"/>
      <c r="G33" s="708"/>
      <c r="H33" s="709"/>
      <c r="I33" s="710"/>
      <c r="J33" s="711"/>
      <c r="K33" s="712"/>
      <c r="L33" s="674"/>
      <c r="M33" s="674"/>
      <c r="N33" s="674"/>
      <c r="O33" s="629"/>
      <c r="P33" s="629"/>
      <c r="Q33" s="629"/>
      <c r="R33" s="629"/>
      <c r="S33" s="629"/>
      <c r="T33" s="629"/>
      <c r="U33" s="629"/>
      <c r="V33" s="629"/>
      <c r="W33" s="629"/>
      <c r="X33" s="629"/>
      <c r="Y33" s="629"/>
      <c r="Z33" s="629"/>
    </row>
    <row r="34" ht="15.0" customHeight="1">
      <c r="A34" s="629"/>
      <c r="B34" s="682">
        <v>4.0</v>
      </c>
      <c r="C34" s="683" t="s">
        <v>659</v>
      </c>
      <c r="D34" s="682" t="s">
        <v>641</v>
      </c>
      <c r="E34" s="684">
        <f t="shared" ref="E34:G34" si="25">SUM(E35:E38)</f>
        <v>500</v>
      </c>
      <c r="F34" s="685">
        <f t="shared" si="25"/>
        <v>700</v>
      </c>
      <c r="G34" s="686">
        <f t="shared" si="25"/>
        <v>1050</v>
      </c>
      <c r="H34" s="687">
        <f>AVERAGE(H35:H43)</f>
        <v>52.70833333</v>
      </c>
      <c r="I34" s="688">
        <f>E34*H34</f>
        <v>26354.16667</v>
      </c>
      <c r="J34" s="689">
        <f t="shared" ref="J34:J38" si="27">F34*H34</f>
        <v>36895.83333</v>
      </c>
      <c r="K34" s="690">
        <f>SUM(K35:K38)</f>
        <v>45000</v>
      </c>
      <c r="L34" s="691">
        <f>SUM(L35:L43)</f>
        <v>1491000</v>
      </c>
      <c r="M34" s="692">
        <f t="shared" ref="M34:N34" si="26">SUM(M35:M38)</f>
        <v>163000</v>
      </c>
      <c r="N34" s="693">
        <f t="shared" si="26"/>
        <v>293000</v>
      </c>
      <c r="O34" s="629"/>
      <c r="P34" s="629"/>
      <c r="Q34" s="629"/>
      <c r="R34" s="629"/>
      <c r="S34" s="629"/>
      <c r="T34" s="629"/>
      <c r="U34" s="629"/>
      <c r="V34" s="629"/>
      <c r="W34" s="629"/>
      <c r="X34" s="629"/>
      <c r="Y34" s="629"/>
      <c r="Z34" s="629"/>
    </row>
    <row r="35" ht="15.0" customHeight="1">
      <c r="A35" s="629"/>
      <c r="B35" s="694">
        <v>4.1</v>
      </c>
      <c r="C35" s="695" t="s">
        <v>353</v>
      </c>
      <c r="D35" s="694">
        <v>5.0</v>
      </c>
      <c r="E35" s="696">
        <v>100.0</v>
      </c>
      <c r="F35" s="697">
        <v>150.0</v>
      </c>
      <c r="G35" s="698">
        <v>200.0</v>
      </c>
      <c r="H35" s="699">
        <v>35.0</v>
      </c>
      <c r="I35" s="700">
        <f t="shared" ref="I35:I38" si="28">H35*E35</f>
        <v>3500</v>
      </c>
      <c r="J35" s="701">
        <f t="shared" si="27"/>
        <v>5250</v>
      </c>
      <c r="K35" s="702">
        <f t="shared" ref="K35:K38" si="29">H35*G35</f>
        <v>7000</v>
      </c>
      <c r="L35" s="703">
        <f t="shared" ref="L35:L38" si="30">I35*D35</f>
        <v>17500</v>
      </c>
      <c r="M35" s="704">
        <f t="shared" ref="M35:M38" si="31">K35*D35</f>
        <v>35000</v>
      </c>
      <c r="N35" s="705">
        <f t="shared" ref="N35:N38" si="32">D35*L35</f>
        <v>87500</v>
      </c>
      <c r="O35" s="629"/>
      <c r="P35" s="629"/>
      <c r="Q35" s="629"/>
      <c r="R35" s="629"/>
      <c r="S35" s="629"/>
      <c r="T35" s="629"/>
      <c r="U35" s="629"/>
      <c r="V35" s="629"/>
      <c r="W35" s="629"/>
      <c r="X35" s="629"/>
      <c r="Y35" s="629"/>
      <c r="Z35" s="629"/>
    </row>
    <row r="36" ht="15.0" customHeight="1">
      <c r="A36" s="629"/>
      <c r="B36" s="694">
        <v>4.2</v>
      </c>
      <c r="C36" s="695" t="s">
        <v>660</v>
      </c>
      <c r="D36" s="694">
        <v>4.0</v>
      </c>
      <c r="E36" s="696">
        <v>150.0</v>
      </c>
      <c r="F36" s="697">
        <v>200.0</v>
      </c>
      <c r="G36" s="698">
        <v>400.0</v>
      </c>
      <c r="H36" s="699">
        <v>35.0</v>
      </c>
      <c r="I36" s="700">
        <f t="shared" si="28"/>
        <v>5250</v>
      </c>
      <c r="J36" s="701">
        <f t="shared" si="27"/>
        <v>7000</v>
      </c>
      <c r="K36" s="702">
        <f t="shared" si="29"/>
        <v>14000</v>
      </c>
      <c r="L36" s="703">
        <f t="shared" si="30"/>
        <v>21000</v>
      </c>
      <c r="M36" s="704">
        <f t="shared" si="31"/>
        <v>56000</v>
      </c>
      <c r="N36" s="705">
        <f t="shared" si="32"/>
        <v>84000</v>
      </c>
      <c r="O36" s="629"/>
      <c r="P36" s="629"/>
      <c r="Q36" s="629"/>
      <c r="R36" s="629"/>
      <c r="S36" s="629"/>
      <c r="T36" s="629"/>
      <c r="U36" s="629"/>
      <c r="V36" s="629"/>
      <c r="W36" s="629"/>
      <c r="X36" s="629"/>
      <c r="Y36" s="629"/>
      <c r="Z36" s="629"/>
    </row>
    <row r="37" ht="15.0" customHeight="1">
      <c r="A37" s="629"/>
      <c r="B37" s="694">
        <v>4.3</v>
      </c>
      <c r="C37" s="695" t="s">
        <v>661</v>
      </c>
      <c r="D37" s="694">
        <v>3.0</v>
      </c>
      <c r="E37" s="696">
        <v>100.0</v>
      </c>
      <c r="F37" s="697">
        <v>150.0</v>
      </c>
      <c r="G37" s="698">
        <v>200.0</v>
      </c>
      <c r="H37" s="699">
        <v>45.0</v>
      </c>
      <c r="I37" s="700">
        <f t="shared" si="28"/>
        <v>4500</v>
      </c>
      <c r="J37" s="701">
        <f t="shared" si="27"/>
        <v>6750</v>
      </c>
      <c r="K37" s="702">
        <f t="shared" si="29"/>
        <v>9000</v>
      </c>
      <c r="L37" s="703">
        <f t="shared" si="30"/>
        <v>13500</v>
      </c>
      <c r="M37" s="704">
        <f t="shared" si="31"/>
        <v>27000</v>
      </c>
      <c r="N37" s="705">
        <f t="shared" si="32"/>
        <v>40500</v>
      </c>
      <c r="O37" s="629"/>
      <c r="P37" s="629"/>
      <c r="Q37" s="629"/>
      <c r="R37" s="629"/>
      <c r="S37" s="629"/>
      <c r="T37" s="629"/>
      <c r="U37" s="629"/>
      <c r="V37" s="629"/>
      <c r="W37" s="629"/>
      <c r="X37" s="629"/>
      <c r="Y37" s="629"/>
      <c r="Z37" s="629"/>
    </row>
    <row r="38" ht="15.0" customHeight="1">
      <c r="A38" s="629"/>
      <c r="B38" s="694">
        <v>4.4</v>
      </c>
      <c r="C38" s="629"/>
      <c r="D38" s="694">
        <v>3.0</v>
      </c>
      <c r="E38" s="696">
        <v>150.0</v>
      </c>
      <c r="F38" s="697">
        <v>200.0</v>
      </c>
      <c r="G38" s="698">
        <v>250.0</v>
      </c>
      <c r="H38" s="699">
        <v>60.0</v>
      </c>
      <c r="I38" s="700">
        <f t="shared" si="28"/>
        <v>9000</v>
      </c>
      <c r="J38" s="701">
        <f t="shared" si="27"/>
        <v>12000</v>
      </c>
      <c r="K38" s="702">
        <f t="shared" si="29"/>
        <v>15000</v>
      </c>
      <c r="L38" s="703">
        <f t="shared" si="30"/>
        <v>27000</v>
      </c>
      <c r="M38" s="704">
        <f t="shared" si="31"/>
        <v>45000</v>
      </c>
      <c r="N38" s="705">
        <f t="shared" si="32"/>
        <v>81000</v>
      </c>
      <c r="O38" s="629"/>
      <c r="P38" s="629"/>
      <c r="Q38" s="629"/>
      <c r="R38" s="629"/>
      <c r="S38" s="629"/>
      <c r="T38" s="629"/>
      <c r="U38" s="629"/>
      <c r="V38" s="629"/>
      <c r="W38" s="629"/>
      <c r="X38" s="629"/>
      <c r="Y38" s="629"/>
      <c r="Z38" s="629"/>
    </row>
    <row r="39" ht="15.75" customHeight="1">
      <c r="A39" s="629"/>
      <c r="B39" s="629"/>
      <c r="C39" s="629"/>
      <c r="D39" s="629"/>
      <c r="E39" s="629"/>
      <c r="F39" s="629"/>
      <c r="G39" s="629"/>
      <c r="H39" s="629"/>
      <c r="I39" s="629"/>
      <c r="J39" s="629"/>
      <c r="K39" s="629"/>
      <c r="L39" s="674"/>
      <c r="M39" s="674"/>
      <c r="N39" s="674"/>
      <c r="O39" s="629"/>
      <c r="P39" s="629"/>
      <c r="Q39" s="629"/>
      <c r="R39" s="629"/>
      <c r="S39" s="629"/>
      <c r="T39" s="629"/>
      <c r="U39" s="629"/>
      <c r="V39" s="629"/>
      <c r="W39" s="629"/>
      <c r="X39" s="629"/>
      <c r="Y39" s="629"/>
      <c r="Z39" s="629"/>
    </row>
    <row r="40" ht="15.75" customHeight="1">
      <c r="A40" s="629"/>
      <c r="B40" s="682">
        <v>5.0</v>
      </c>
      <c r="C40" s="683" t="s">
        <v>662</v>
      </c>
      <c r="D40" s="682" t="s">
        <v>641</v>
      </c>
      <c r="E40" s="684">
        <f>SUM(E41:E44)</f>
        <v>300</v>
      </c>
      <c r="F40" s="685">
        <f t="shared" ref="F40:G40" si="33">SUM(F41:F43)</f>
        <v>450</v>
      </c>
      <c r="G40" s="686">
        <f t="shared" si="33"/>
        <v>600</v>
      </c>
      <c r="H40" s="687">
        <f>AVERAGE(H41:H49)</f>
        <v>61.66666667</v>
      </c>
      <c r="I40" s="688">
        <f>E40*H40</f>
        <v>18500</v>
      </c>
      <c r="J40" s="689">
        <f t="shared" ref="J40:J43" si="35">F40*H40</f>
        <v>27750</v>
      </c>
      <c r="K40" s="690">
        <f>SUM(K41:K44)</f>
        <v>37000</v>
      </c>
      <c r="L40" s="691">
        <f>SUM(L41:L49)</f>
        <v>1337500</v>
      </c>
      <c r="M40" s="692">
        <f t="shared" ref="M40:N40" si="34">SUM(M41:M44)</f>
        <v>149000</v>
      </c>
      <c r="N40" s="693">
        <f t="shared" si="34"/>
        <v>312500</v>
      </c>
      <c r="O40" s="629"/>
      <c r="P40" s="629"/>
      <c r="Q40" s="629"/>
      <c r="R40" s="629"/>
      <c r="S40" s="629"/>
      <c r="T40" s="629"/>
      <c r="U40" s="629"/>
      <c r="V40" s="629"/>
      <c r="W40" s="629"/>
      <c r="X40" s="629"/>
      <c r="Y40" s="629"/>
      <c r="Z40" s="629"/>
    </row>
    <row r="41" ht="15.75" customHeight="1">
      <c r="A41" s="629"/>
      <c r="B41" s="694">
        <v>5.1</v>
      </c>
      <c r="C41" s="629"/>
      <c r="D41" s="694">
        <v>5.0</v>
      </c>
      <c r="E41" s="696">
        <v>100.0</v>
      </c>
      <c r="F41" s="697">
        <v>150.0</v>
      </c>
      <c r="G41" s="698">
        <v>200.0</v>
      </c>
      <c r="H41" s="699">
        <v>65.0</v>
      </c>
      <c r="I41" s="700">
        <f t="shared" ref="I41:I43" si="36">H41*E41</f>
        <v>6500</v>
      </c>
      <c r="J41" s="701">
        <f t="shared" si="35"/>
        <v>9750</v>
      </c>
      <c r="K41" s="702">
        <f t="shared" ref="K41:K43" si="37">H41*G41</f>
        <v>13000</v>
      </c>
      <c r="L41" s="703">
        <f t="shared" ref="L41:L43" si="38">I41*D41</f>
        <v>32500</v>
      </c>
      <c r="M41" s="704">
        <f t="shared" ref="M41:M43" si="39">K41*D41</f>
        <v>65000</v>
      </c>
      <c r="N41" s="705">
        <f t="shared" ref="N41:N43" si="40">D41*L41</f>
        <v>162500</v>
      </c>
      <c r="O41" s="629"/>
      <c r="P41" s="629"/>
      <c r="Q41" s="629"/>
      <c r="R41" s="629"/>
      <c r="S41" s="629"/>
      <c r="T41" s="629"/>
      <c r="U41" s="629"/>
      <c r="V41" s="629"/>
      <c r="W41" s="629"/>
      <c r="X41" s="629"/>
      <c r="Y41" s="629"/>
      <c r="Z41" s="629"/>
    </row>
    <row r="42" ht="15.75" customHeight="1">
      <c r="A42" s="629"/>
      <c r="B42" s="694">
        <v>5.2</v>
      </c>
      <c r="C42" s="629"/>
      <c r="D42" s="694">
        <v>4.0</v>
      </c>
      <c r="E42" s="696">
        <v>100.0</v>
      </c>
      <c r="F42" s="697">
        <v>150.0</v>
      </c>
      <c r="G42" s="698">
        <v>200.0</v>
      </c>
      <c r="H42" s="699">
        <v>60.0</v>
      </c>
      <c r="I42" s="700">
        <f t="shared" si="36"/>
        <v>6000</v>
      </c>
      <c r="J42" s="701">
        <f t="shared" si="35"/>
        <v>9000</v>
      </c>
      <c r="K42" s="702">
        <f t="shared" si="37"/>
        <v>12000</v>
      </c>
      <c r="L42" s="703">
        <f t="shared" si="38"/>
        <v>24000</v>
      </c>
      <c r="M42" s="704">
        <f t="shared" si="39"/>
        <v>48000</v>
      </c>
      <c r="N42" s="705">
        <f t="shared" si="40"/>
        <v>96000</v>
      </c>
      <c r="O42" s="629"/>
      <c r="P42" s="629"/>
      <c r="Q42" s="629"/>
      <c r="R42" s="629"/>
      <c r="S42" s="629"/>
      <c r="T42" s="629"/>
      <c r="U42" s="629"/>
      <c r="V42" s="629"/>
      <c r="W42" s="629"/>
      <c r="X42" s="629"/>
      <c r="Y42" s="629"/>
      <c r="Z42" s="629"/>
    </row>
    <row r="43" ht="15.75" customHeight="1">
      <c r="A43" s="629"/>
      <c r="B43" s="694">
        <v>5.3</v>
      </c>
      <c r="C43" s="629"/>
      <c r="D43" s="694">
        <v>3.0</v>
      </c>
      <c r="E43" s="696">
        <v>100.0</v>
      </c>
      <c r="F43" s="697">
        <v>150.0</v>
      </c>
      <c r="G43" s="698">
        <v>200.0</v>
      </c>
      <c r="H43" s="699">
        <v>60.0</v>
      </c>
      <c r="I43" s="700">
        <f t="shared" si="36"/>
        <v>6000</v>
      </c>
      <c r="J43" s="701">
        <f t="shared" si="35"/>
        <v>9000</v>
      </c>
      <c r="K43" s="702">
        <f t="shared" si="37"/>
        <v>12000</v>
      </c>
      <c r="L43" s="703">
        <f t="shared" si="38"/>
        <v>18000</v>
      </c>
      <c r="M43" s="704">
        <f t="shared" si="39"/>
        <v>36000</v>
      </c>
      <c r="N43" s="705">
        <f t="shared" si="40"/>
        <v>54000</v>
      </c>
      <c r="O43" s="629"/>
      <c r="P43" s="629"/>
      <c r="Q43" s="629"/>
      <c r="R43" s="629"/>
      <c r="S43" s="629"/>
      <c r="T43" s="629"/>
      <c r="U43" s="629"/>
      <c r="V43" s="629"/>
      <c r="W43" s="629"/>
      <c r="X43" s="629"/>
      <c r="Y43" s="629"/>
      <c r="Z43" s="629"/>
    </row>
    <row r="44" ht="15.75" customHeight="1">
      <c r="A44" s="629"/>
      <c r="B44" s="629"/>
      <c r="C44" s="629"/>
      <c r="D44" s="629"/>
      <c r="E44" s="629"/>
      <c r="F44" s="629"/>
      <c r="G44" s="629"/>
      <c r="H44" s="629"/>
      <c r="I44" s="629"/>
      <c r="J44" s="629"/>
      <c r="K44" s="629"/>
      <c r="L44" s="674"/>
      <c r="M44" s="674"/>
      <c r="N44" s="674"/>
      <c r="O44" s="629"/>
      <c r="P44" s="629"/>
      <c r="Q44" s="629"/>
      <c r="R44" s="629"/>
      <c r="S44" s="629"/>
      <c r="T44" s="629"/>
      <c r="U44" s="629"/>
      <c r="V44" s="629"/>
      <c r="W44" s="629"/>
      <c r="X44" s="629"/>
      <c r="Y44" s="629"/>
      <c r="Z44" s="629"/>
    </row>
    <row r="45" ht="15.75" customHeight="1">
      <c r="A45" s="629"/>
      <c r="B45" s="682">
        <v>6.0</v>
      </c>
      <c r="C45" s="683" t="s">
        <v>663</v>
      </c>
      <c r="D45" s="682" t="s">
        <v>641</v>
      </c>
      <c r="E45" s="684">
        <f>SUM(E46:E49)</f>
        <v>300</v>
      </c>
      <c r="F45" s="685">
        <f t="shared" ref="F45:G45" si="41">SUM(F46:F48)</f>
        <v>450</v>
      </c>
      <c r="G45" s="686">
        <f t="shared" si="41"/>
        <v>600</v>
      </c>
      <c r="H45" s="687">
        <f>AVERAGE(H46:H54)</f>
        <v>61.66666667</v>
      </c>
      <c r="I45" s="688">
        <f>E45*H45</f>
        <v>18500</v>
      </c>
      <c r="J45" s="689">
        <f t="shared" ref="J45:J48" si="43">F45*H45</f>
        <v>27750</v>
      </c>
      <c r="K45" s="690">
        <f>SUM(K46:K49)</f>
        <v>37000</v>
      </c>
      <c r="L45" s="691">
        <f>SUM(L46:L54)</f>
        <v>1188500</v>
      </c>
      <c r="M45" s="692">
        <f t="shared" ref="M45:N45" si="42">SUM(M46:M49)</f>
        <v>149000</v>
      </c>
      <c r="N45" s="693">
        <f t="shared" si="42"/>
        <v>312500</v>
      </c>
      <c r="O45" s="629"/>
      <c r="P45" s="629"/>
      <c r="Q45" s="629"/>
      <c r="R45" s="629"/>
      <c r="S45" s="629"/>
      <c r="T45" s="629"/>
      <c r="U45" s="629"/>
      <c r="V45" s="629"/>
      <c r="W45" s="629"/>
      <c r="X45" s="629"/>
      <c r="Y45" s="629"/>
      <c r="Z45" s="629"/>
    </row>
    <row r="46" ht="15.75" customHeight="1">
      <c r="A46" s="629"/>
      <c r="B46" s="694">
        <v>6.1</v>
      </c>
      <c r="C46" s="629"/>
      <c r="D46" s="694">
        <v>5.0</v>
      </c>
      <c r="E46" s="696">
        <v>100.0</v>
      </c>
      <c r="F46" s="697">
        <v>150.0</v>
      </c>
      <c r="G46" s="698">
        <v>200.0</v>
      </c>
      <c r="H46" s="699">
        <v>65.0</v>
      </c>
      <c r="I46" s="700">
        <f t="shared" ref="I46:I48" si="44">H46*E46</f>
        <v>6500</v>
      </c>
      <c r="J46" s="701">
        <f t="shared" si="43"/>
        <v>9750</v>
      </c>
      <c r="K46" s="702">
        <f t="shared" ref="K46:K48" si="45">H46*G46</f>
        <v>13000</v>
      </c>
      <c r="L46" s="703">
        <f t="shared" ref="L46:L48" si="46">I46*D46</f>
        <v>32500</v>
      </c>
      <c r="M46" s="704">
        <f t="shared" ref="M46:M48" si="47">K46*D46</f>
        <v>65000</v>
      </c>
      <c r="N46" s="705">
        <f t="shared" ref="N46:N48" si="48">D46*L46</f>
        <v>162500</v>
      </c>
      <c r="O46" s="629"/>
      <c r="P46" s="629"/>
      <c r="Q46" s="629"/>
      <c r="R46" s="629"/>
      <c r="S46" s="629"/>
      <c r="T46" s="629"/>
      <c r="U46" s="629"/>
      <c r="V46" s="629"/>
      <c r="W46" s="629"/>
      <c r="X46" s="629"/>
      <c r="Y46" s="629"/>
      <c r="Z46" s="629"/>
    </row>
    <row r="47" ht="15.75" customHeight="1">
      <c r="A47" s="629"/>
      <c r="B47" s="713">
        <v>6.2</v>
      </c>
      <c r="C47" s="672"/>
      <c r="D47" s="694">
        <v>4.0</v>
      </c>
      <c r="E47" s="696">
        <v>100.0</v>
      </c>
      <c r="F47" s="697">
        <v>150.0</v>
      </c>
      <c r="G47" s="698">
        <v>200.0</v>
      </c>
      <c r="H47" s="699">
        <v>60.0</v>
      </c>
      <c r="I47" s="700">
        <f t="shared" si="44"/>
        <v>6000</v>
      </c>
      <c r="J47" s="701">
        <f t="shared" si="43"/>
        <v>9000</v>
      </c>
      <c r="K47" s="702">
        <f t="shared" si="45"/>
        <v>12000</v>
      </c>
      <c r="L47" s="703">
        <f t="shared" si="46"/>
        <v>24000</v>
      </c>
      <c r="M47" s="704">
        <f t="shared" si="47"/>
        <v>48000</v>
      </c>
      <c r="N47" s="705">
        <f t="shared" si="48"/>
        <v>96000</v>
      </c>
      <c r="O47" s="629"/>
      <c r="P47" s="629"/>
      <c r="Q47" s="629"/>
      <c r="R47" s="629"/>
      <c r="S47" s="629"/>
      <c r="T47" s="629"/>
      <c r="U47" s="629"/>
      <c r="V47" s="629"/>
      <c r="W47" s="629"/>
      <c r="X47" s="629"/>
      <c r="Y47" s="629"/>
      <c r="Z47" s="629"/>
    </row>
    <row r="48" ht="15.75" customHeight="1">
      <c r="A48" s="629"/>
      <c r="B48" s="713">
        <v>6.3</v>
      </c>
      <c r="C48" s="672"/>
      <c r="D48" s="694">
        <v>3.0</v>
      </c>
      <c r="E48" s="696">
        <v>100.0</v>
      </c>
      <c r="F48" s="697">
        <v>150.0</v>
      </c>
      <c r="G48" s="698">
        <v>200.0</v>
      </c>
      <c r="H48" s="699">
        <v>60.0</v>
      </c>
      <c r="I48" s="700">
        <f t="shared" si="44"/>
        <v>6000</v>
      </c>
      <c r="J48" s="701">
        <f t="shared" si="43"/>
        <v>9000</v>
      </c>
      <c r="K48" s="702">
        <f t="shared" si="45"/>
        <v>12000</v>
      </c>
      <c r="L48" s="703">
        <f t="shared" si="46"/>
        <v>18000</v>
      </c>
      <c r="M48" s="704">
        <f t="shared" si="47"/>
        <v>36000</v>
      </c>
      <c r="N48" s="705">
        <f t="shared" si="48"/>
        <v>54000</v>
      </c>
      <c r="O48" s="629"/>
      <c r="P48" s="629"/>
      <c r="Q48" s="629"/>
      <c r="R48" s="629"/>
      <c r="S48" s="629"/>
      <c r="T48" s="629"/>
      <c r="U48" s="629"/>
      <c r="V48" s="629"/>
      <c r="W48" s="629"/>
      <c r="X48" s="629"/>
      <c r="Y48" s="629"/>
      <c r="Z48" s="629"/>
    </row>
    <row r="49" ht="15.75" customHeight="1">
      <c r="A49" s="629"/>
      <c r="B49" s="672"/>
      <c r="C49" s="672"/>
      <c r="D49" s="629"/>
      <c r="E49" s="672"/>
      <c r="F49" s="672"/>
      <c r="G49" s="672"/>
      <c r="H49" s="672"/>
      <c r="I49" s="629"/>
      <c r="J49" s="629"/>
      <c r="K49" s="629"/>
      <c r="L49" s="674"/>
      <c r="M49" s="674"/>
      <c r="N49" s="674"/>
      <c r="O49" s="629"/>
      <c r="P49" s="629"/>
      <c r="Q49" s="629"/>
      <c r="R49" s="629"/>
      <c r="S49" s="629"/>
      <c r="T49" s="629"/>
      <c r="U49" s="629"/>
      <c r="V49" s="629"/>
      <c r="W49" s="629"/>
      <c r="X49" s="629"/>
      <c r="Y49" s="629"/>
      <c r="Z49" s="629"/>
    </row>
    <row r="50" ht="15.75" customHeight="1">
      <c r="A50" s="629"/>
      <c r="B50" s="682">
        <v>7.0</v>
      </c>
      <c r="C50" s="683" t="s">
        <v>664</v>
      </c>
      <c r="D50" s="682" t="s">
        <v>641</v>
      </c>
      <c r="E50" s="684">
        <f>SUM(E51:E54)</f>
        <v>300</v>
      </c>
      <c r="F50" s="685">
        <f t="shared" ref="F50:G50" si="49">SUM(F51:F53)</f>
        <v>450</v>
      </c>
      <c r="G50" s="686">
        <f t="shared" si="49"/>
        <v>600</v>
      </c>
      <c r="H50" s="687">
        <f>AVERAGE(H51:H59)</f>
        <v>61.66666667</v>
      </c>
      <c r="I50" s="688">
        <f>E50*H50</f>
        <v>18500</v>
      </c>
      <c r="J50" s="689">
        <f t="shared" ref="J50:J53" si="51">F50*H50</f>
        <v>27750</v>
      </c>
      <c r="K50" s="690">
        <f>SUM(K51:K54)</f>
        <v>37000</v>
      </c>
      <c r="L50" s="691">
        <f>SUM(L51:L59)</f>
        <v>1039500</v>
      </c>
      <c r="M50" s="692">
        <f t="shared" ref="M50:N50" si="50">SUM(M51:M54)</f>
        <v>149000</v>
      </c>
      <c r="N50" s="693">
        <f t="shared" si="50"/>
        <v>312500</v>
      </c>
      <c r="O50" s="629"/>
      <c r="P50" s="629"/>
      <c r="Q50" s="629"/>
      <c r="R50" s="629"/>
      <c r="S50" s="629"/>
      <c r="T50" s="629"/>
      <c r="U50" s="629"/>
      <c r="V50" s="629"/>
      <c r="W50" s="629"/>
      <c r="X50" s="629"/>
      <c r="Y50" s="629"/>
      <c r="Z50" s="629"/>
    </row>
    <row r="51" ht="15.75" customHeight="1">
      <c r="A51" s="629"/>
      <c r="B51" s="713">
        <v>7.1</v>
      </c>
      <c r="C51" s="672"/>
      <c r="D51" s="694">
        <v>5.0</v>
      </c>
      <c r="E51" s="696">
        <v>100.0</v>
      </c>
      <c r="F51" s="697">
        <v>150.0</v>
      </c>
      <c r="G51" s="698">
        <v>200.0</v>
      </c>
      <c r="H51" s="699">
        <v>65.0</v>
      </c>
      <c r="I51" s="700">
        <f t="shared" ref="I51:I53" si="52">H51*E51</f>
        <v>6500</v>
      </c>
      <c r="J51" s="701">
        <f t="shared" si="51"/>
        <v>9750</v>
      </c>
      <c r="K51" s="702">
        <f t="shared" ref="K51:K53" si="53">H51*G51</f>
        <v>13000</v>
      </c>
      <c r="L51" s="703">
        <f t="shared" ref="L51:L53" si="54">I51*D51</f>
        <v>32500</v>
      </c>
      <c r="M51" s="704">
        <f t="shared" ref="M51:M53" si="55">K51*D51</f>
        <v>65000</v>
      </c>
      <c r="N51" s="705">
        <f t="shared" ref="N51:N53" si="56">D51*L51</f>
        <v>162500</v>
      </c>
      <c r="O51" s="629"/>
      <c r="P51" s="629"/>
      <c r="Q51" s="629"/>
      <c r="R51" s="629"/>
      <c r="S51" s="629"/>
      <c r="T51" s="629"/>
      <c r="U51" s="629"/>
      <c r="V51" s="629"/>
      <c r="W51" s="629"/>
      <c r="X51" s="629"/>
      <c r="Y51" s="629"/>
      <c r="Z51" s="629"/>
    </row>
    <row r="52" ht="15.75" customHeight="1">
      <c r="A52" s="629"/>
      <c r="B52" s="713">
        <v>7.2</v>
      </c>
      <c r="C52" s="672"/>
      <c r="D52" s="694">
        <v>4.0</v>
      </c>
      <c r="E52" s="696">
        <v>100.0</v>
      </c>
      <c r="F52" s="697">
        <v>150.0</v>
      </c>
      <c r="G52" s="698">
        <v>200.0</v>
      </c>
      <c r="H52" s="699">
        <v>60.0</v>
      </c>
      <c r="I52" s="700">
        <f t="shared" si="52"/>
        <v>6000</v>
      </c>
      <c r="J52" s="701">
        <f t="shared" si="51"/>
        <v>9000</v>
      </c>
      <c r="K52" s="702">
        <f t="shared" si="53"/>
        <v>12000</v>
      </c>
      <c r="L52" s="703">
        <f t="shared" si="54"/>
        <v>24000</v>
      </c>
      <c r="M52" s="704">
        <f t="shared" si="55"/>
        <v>48000</v>
      </c>
      <c r="N52" s="705">
        <f t="shared" si="56"/>
        <v>96000</v>
      </c>
      <c r="O52" s="629"/>
      <c r="P52" s="629"/>
      <c r="Q52" s="629"/>
      <c r="R52" s="629"/>
      <c r="S52" s="629"/>
      <c r="T52" s="629"/>
      <c r="U52" s="629"/>
      <c r="V52" s="629"/>
      <c r="W52" s="629"/>
      <c r="X52" s="629"/>
      <c r="Y52" s="629"/>
      <c r="Z52" s="629"/>
    </row>
    <row r="53" ht="15.75" customHeight="1">
      <c r="A53" s="629"/>
      <c r="B53" s="713">
        <v>7.3</v>
      </c>
      <c r="C53" s="672"/>
      <c r="D53" s="694">
        <v>3.0</v>
      </c>
      <c r="E53" s="696">
        <v>100.0</v>
      </c>
      <c r="F53" s="697">
        <v>150.0</v>
      </c>
      <c r="G53" s="698">
        <v>200.0</v>
      </c>
      <c r="H53" s="699">
        <v>60.0</v>
      </c>
      <c r="I53" s="700">
        <f t="shared" si="52"/>
        <v>6000</v>
      </c>
      <c r="J53" s="701">
        <f t="shared" si="51"/>
        <v>9000</v>
      </c>
      <c r="K53" s="702">
        <f t="shared" si="53"/>
        <v>12000</v>
      </c>
      <c r="L53" s="703">
        <f t="shared" si="54"/>
        <v>18000</v>
      </c>
      <c r="M53" s="704">
        <f t="shared" si="55"/>
        <v>36000</v>
      </c>
      <c r="N53" s="705">
        <f t="shared" si="56"/>
        <v>54000</v>
      </c>
      <c r="O53" s="629"/>
      <c r="P53" s="629"/>
      <c r="Q53" s="629"/>
      <c r="R53" s="629"/>
      <c r="S53" s="629"/>
      <c r="T53" s="629"/>
      <c r="U53" s="629"/>
      <c r="V53" s="629"/>
      <c r="W53" s="629"/>
      <c r="X53" s="629"/>
      <c r="Y53" s="629"/>
      <c r="Z53" s="629"/>
    </row>
    <row r="54" ht="15.75" customHeight="1">
      <c r="A54" s="629"/>
      <c r="B54" s="672"/>
      <c r="C54" s="672"/>
      <c r="D54" s="672"/>
      <c r="E54" s="672"/>
      <c r="F54" s="672"/>
      <c r="G54" s="672"/>
      <c r="H54" s="672"/>
      <c r="I54" s="629"/>
      <c r="J54" s="629"/>
      <c r="K54" s="629"/>
      <c r="L54" s="674"/>
      <c r="M54" s="674"/>
      <c r="N54" s="674"/>
      <c r="O54" s="629"/>
      <c r="P54" s="629"/>
      <c r="Q54" s="629"/>
      <c r="R54" s="629"/>
      <c r="S54" s="629"/>
      <c r="T54" s="629"/>
      <c r="U54" s="629"/>
      <c r="V54" s="629"/>
      <c r="W54" s="629"/>
      <c r="X54" s="629"/>
      <c r="Y54" s="629"/>
      <c r="Z54" s="629"/>
    </row>
    <row r="55" ht="15.75" customHeight="1">
      <c r="A55" s="629"/>
      <c r="B55" s="682">
        <v>8.0</v>
      </c>
      <c r="C55" s="683" t="s">
        <v>665</v>
      </c>
      <c r="D55" s="682" t="s">
        <v>641</v>
      </c>
      <c r="E55" s="684">
        <f>SUM(E56:E59)</f>
        <v>600</v>
      </c>
      <c r="F55" s="685">
        <f t="shared" ref="F55:G55" si="57">SUM(F56:F58)</f>
        <v>450</v>
      </c>
      <c r="G55" s="686">
        <f t="shared" si="57"/>
        <v>900</v>
      </c>
      <c r="H55" s="687">
        <f>AVERAGE(H56:H64)</f>
        <v>61.66666667</v>
      </c>
      <c r="I55" s="688">
        <f>E55*H55</f>
        <v>37000</v>
      </c>
      <c r="J55" s="689">
        <f t="shared" ref="J55:J58" si="59">F55*H55</f>
        <v>27750</v>
      </c>
      <c r="K55" s="690">
        <f>SUM(K56:K59)</f>
        <v>55500</v>
      </c>
      <c r="L55" s="691">
        <f>SUM(L56:L64)</f>
        <v>817000</v>
      </c>
      <c r="M55" s="692">
        <f t="shared" ref="M55:N55" si="58">SUM(M56:M59)</f>
        <v>222000</v>
      </c>
      <c r="N55" s="693">
        <f t="shared" si="58"/>
        <v>592000</v>
      </c>
      <c r="O55" s="629"/>
      <c r="P55" s="629"/>
      <c r="Q55" s="629"/>
      <c r="R55" s="629"/>
      <c r="S55" s="629"/>
      <c r="T55" s="629"/>
      <c r="U55" s="629"/>
      <c r="V55" s="629"/>
      <c r="W55" s="629"/>
      <c r="X55" s="629"/>
      <c r="Y55" s="629"/>
      <c r="Z55" s="629"/>
    </row>
    <row r="56" ht="15.75" customHeight="1">
      <c r="A56" s="629"/>
      <c r="B56" s="713">
        <v>8.1</v>
      </c>
      <c r="C56" s="672"/>
      <c r="D56" s="694">
        <v>4.0</v>
      </c>
      <c r="E56" s="696">
        <v>200.0</v>
      </c>
      <c r="F56" s="697">
        <v>150.0</v>
      </c>
      <c r="G56" s="698">
        <v>300.0</v>
      </c>
      <c r="H56" s="699">
        <v>65.0</v>
      </c>
      <c r="I56" s="700">
        <f t="shared" ref="I56:I58" si="60">H56*E56</f>
        <v>13000</v>
      </c>
      <c r="J56" s="701">
        <f t="shared" si="59"/>
        <v>9750</v>
      </c>
      <c r="K56" s="702">
        <f t="shared" ref="K56:K58" si="61">H56*G56</f>
        <v>19500</v>
      </c>
      <c r="L56" s="703">
        <f t="shared" ref="L56:L58" si="62">I56*D56</f>
        <v>52000</v>
      </c>
      <c r="M56" s="704">
        <f t="shared" ref="M56:M58" si="63">K56*D56</f>
        <v>78000</v>
      </c>
      <c r="N56" s="705">
        <f t="shared" ref="N56:N58" si="64">D56*L56</f>
        <v>208000</v>
      </c>
      <c r="O56" s="629"/>
      <c r="P56" s="629"/>
      <c r="Q56" s="629"/>
      <c r="R56" s="629"/>
      <c r="S56" s="629"/>
      <c r="T56" s="629"/>
      <c r="U56" s="629"/>
      <c r="V56" s="629"/>
      <c r="W56" s="629"/>
      <c r="X56" s="629"/>
      <c r="Y56" s="629"/>
      <c r="Z56" s="629"/>
    </row>
    <row r="57" ht="15.75" customHeight="1">
      <c r="A57" s="629"/>
      <c r="B57" s="713">
        <v>8.2</v>
      </c>
      <c r="C57" s="672"/>
      <c r="D57" s="694">
        <v>4.0</v>
      </c>
      <c r="E57" s="696">
        <v>200.0</v>
      </c>
      <c r="F57" s="697">
        <v>150.0</v>
      </c>
      <c r="G57" s="698">
        <v>300.0</v>
      </c>
      <c r="H57" s="699">
        <v>60.0</v>
      </c>
      <c r="I57" s="700">
        <f t="shared" si="60"/>
        <v>12000</v>
      </c>
      <c r="J57" s="701">
        <f t="shared" si="59"/>
        <v>9000</v>
      </c>
      <c r="K57" s="702">
        <f t="shared" si="61"/>
        <v>18000</v>
      </c>
      <c r="L57" s="703">
        <f t="shared" si="62"/>
        <v>48000</v>
      </c>
      <c r="M57" s="704">
        <f t="shared" si="63"/>
        <v>72000</v>
      </c>
      <c r="N57" s="705">
        <f t="shared" si="64"/>
        <v>192000</v>
      </c>
      <c r="O57" s="629"/>
      <c r="P57" s="629"/>
      <c r="Q57" s="629"/>
      <c r="R57" s="629"/>
      <c r="S57" s="629"/>
      <c r="T57" s="629"/>
      <c r="U57" s="629"/>
      <c r="V57" s="629"/>
      <c r="W57" s="629"/>
      <c r="X57" s="629"/>
      <c r="Y57" s="629"/>
      <c r="Z57" s="629"/>
    </row>
    <row r="58" ht="15.75" customHeight="1">
      <c r="A58" s="629"/>
      <c r="B58" s="713">
        <v>8.3</v>
      </c>
      <c r="C58" s="672"/>
      <c r="D58" s="694">
        <v>4.0</v>
      </c>
      <c r="E58" s="696">
        <v>200.0</v>
      </c>
      <c r="F58" s="697">
        <v>150.0</v>
      </c>
      <c r="G58" s="698">
        <v>300.0</v>
      </c>
      <c r="H58" s="699">
        <v>60.0</v>
      </c>
      <c r="I58" s="700">
        <f t="shared" si="60"/>
        <v>12000</v>
      </c>
      <c r="J58" s="701">
        <f t="shared" si="59"/>
        <v>9000</v>
      </c>
      <c r="K58" s="702">
        <f t="shared" si="61"/>
        <v>18000</v>
      </c>
      <c r="L58" s="703">
        <f t="shared" si="62"/>
        <v>48000</v>
      </c>
      <c r="M58" s="704">
        <f t="shared" si="63"/>
        <v>72000</v>
      </c>
      <c r="N58" s="705">
        <f t="shared" si="64"/>
        <v>192000</v>
      </c>
      <c r="O58" s="629"/>
      <c r="P58" s="629"/>
      <c r="Q58" s="629"/>
      <c r="R58" s="629"/>
      <c r="S58" s="629"/>
      <c r="T58" s="629"/>
      <c r="U58" s="629"/>
      <c r="V58" s="629"/>
      <c r="W58" s="629"/>
      <c r="X58" s="629"/>
      <c r="Y58" s="629"/>
      <c r="Z58" s="629"/>
    </row>
    <row r="59" ht="15.75" customHeight="1">
      <c r="A59" s="629"/>
      <c r="B59" s="672"/>
      <c r="C59" s="672"/>
      <c r="D59" s="672"/>
      <c r="E59" s="672"/>
      <c r="F59" s="672"/>
      <c r="G59" s="672"/>
      <c r="H59" s="672"/>
      <c r="I59" s="629"/>
      <c r="J59" s="629"/>
      <c r="K59" s="629"/>
      <c r="L59" s="674"/>
      <c r="M59" s="674"/>
      <c r="N59" s="674"/>
      <c r="O59" s="629"/>
      <c r="P59" s="629"/>
      <c r="Q59" s="629"/>
      <c r="R59" s="629"/>
      <c r="S59" s="629"/>
      <c r="T59" s="629"/>
      <c r="U59" s="629"/>
      <c r="V59" s="629"/>
      <c r="W59" s="629"/>
      <c r="X59" s="629"/>
      <c r="Y59" s="629"/>
      <c r="Z59" s="629"/>
    </row>
    <row r="60" ht="15.75" customHeight="1">
      <c r="A60" s="629"/>
      <c r="B60" s="682">
        <v>9.0</v>
      </c>
      <c r="C60" s="683" t="s">
        <v>666</v>
      </c>
      <c r="D60" s="682" t="s">
        <v>641</v>
      </c>
      <c r="E60" s="684">
        <f>SUM(E61:E64)</f>
        <v>450</v>
      </c>
      <c r="F60" s="685">
        <f t="shared" ref="F60:G60" si="65">SUM(F61:F63)</f>
        <v>600</v>
      </c>
      <c r="G60" s="686">
        <f t="shared" si="65"/>
        <v>1500</v>
      </c>
      <c r="H60" s="687">
        <f>AVERAGE(H61:H69)</f>
        <v>61.66666667</v>
      </c>
      <c r="I60" s="688">
        <f>E60*H60</f>
        <v>27750</v>
      </c>
      <c r="J60" s="689">
        <f t="shared" ref="J60:J63" si="67">F60*H60</f>
        <v>37000</v>
      </c>
      <c r="K60" s="690">
        <f>SUM(K61:K64)</f>
        <v>92500</v>
      </c>
      <c r="L60" s="691">
        <f>SUM(L61:L69)</f>
        <v>558000</v>
      </c>
      <c r="M60" s="692">
        <f t="shared" ref="M60:N60" si="66">SUM(M61:M64)</f>
        <v>370000</v>
      </c>
      <c r="N60" s="693">
        <f t="shared" si="66"/>
        <v>444000</v>
      </c>
      <c r="O60" s="629"/>
      <c r="P60" s="629"/>
      <c r="Q60" s="629"/>
      <c r="R60" s="629"/>
      <c r="S60" s="629"/>
      <c r="T60" s="629"/>
      <c r="U60" s="629"/>
      <c r="V60" s="629"/>
      <c r="W60" s="629"/>
      <c r="X60" s="629"/>
      <c r="Y60" s="629"/>
      <c r="Z60" s="629"/>
    </row>
    <row r="61" ht="15.75" customHeight="1">
      <c r="A61" s="629"/>
      <c r="B61" s="713">
        <v>9.1</v>
      </c>
      <c r="C61" s="672"/>
      <c r="D61" s="694">
        <v>4.0</v>
      </c>
      <c r="E61" s="696">
        <v>150.0</v>
      </c>
      <c r="F61" s="697">
        <v>200.0</v>
      </c>
      <c r="G61" s="698">
        <v>500.0</v>
      </c>
      <c r="H61" s="699">
        <v>65.0</v>
      </c>
      <c r="I61" s="700">
        <f t="shared" ref="I61:I63" si="68">H61*E61</f>
        <v>9750</v>
      </c>
      <c r="J61" s="701">
        <f t="shared" si="67"/>
        <v>13000</v>
      </c>
      <c r="K61" s="702">
        <f t="shared" ref="K61:K63" si="69">H61*G61</f>
        <v>32500</v>
      </c>
      <c r="L61" s="703">
        <f t="shared" ref="L61:L63" si="70">I61*D61</f>
        <v>39000</v>
      </c>
      <c r="M61" s="704">
        <f t="shared" ref="M61:M63" si="71">K61*D61</f>
        <v>130000</v>
      </c>
      <c r="N61" s="705">
        <f t="shared" ref="N61:N63" si="72">D61*L61</f>
        <v>156000</v>
      </c>
      <c r="O61" s="629"/>
      <c r="P61" s="629"/>
      <c r="Q61" s="629"/>
      <c r="R61" s="629"/>
      <c r="S61" s="629"/>
      <c r="T61" s="629"/>
      <c r="U61" s="629"/>
      <c r="V61" s="629"/>
      <c r="W61" s="629"/>
      <c r="X61" s="629"/>
      <c r="Y61" s="629"/>
      <c r="Z61" s="629"/>
    </row>
    <row r="62" ht="15.75" customHeight="1">
      <c r="A62" s="629"/>
      <c r="B62" s="713">
        <v>9.2</v>
      </c>
      <c r="C62" s="672"/>
      <c r="D62" s="694">
        <v>4.0</v>
      </c>
      <c r="E62" s="696">
        <v>150.0</v>
      </c>
      <c r="F62" s="697">
        <v>200.0</v>
      </c>
      <c r="G62" s="698">
        <v>500.0</v>
      </c>
      <c r="H62" s="699">
        <v>60.0</v>
      </c>
      <c r="I62" s="700">
        <f t="shared" si="68"/>
        <v>9000</v>
      </c>
      <c r="J62" s="701">
        <f t="shared" si="67"/>
        <v>12000</v>
      </c>
      <c r="K62" s="702">
        <f t="shared" si="69"/>
        <v>30000</v>
      </c>
      <c r="L62" s="703">
        <f t="shared" si="70"/>
        <v>36000</v>
      </c>
      <c r="M62" s="704">
        <f t="shared" si="71"/>
        <v>120000</v>
      </c>
      <c r="N62" s="705">
        <f t="shared" si="72"/>
        <v>144000</v>
      </c>
      <c r="O62" s="629"/>
      <c r="P62" s="629"/>
      <c r="Q62" s="629"/>
      <c r="R62" s="629"/>
      <c r="S62" s="629"/>
      <c r="T62" s="629"/>
      <c r="U62" s="629"/>
      <c r="V62" s="629"/>
      <c r="W62" s="629"/>
      <c r="X62" s="629"/>
      <c r="Y62" s="629"/>
      <c r="Z62" s="629"/>
    </row>
    <row r="63" ht="15.75" customHeight="1">
      <c r="A63" s="629"/>
      <c r="B63" s="713">
        <v>9.3</v>
      </c>
      <c r="C63" s="672"/>
      <c r="D63" s="694">
        <v>4.0</v>
      </c>
      <c r="E63" s="696">
        <v>150.0</v>
      </c>
      <c r="F63" s="697">
        <v>200.0</v>
      </c>
      <c r="G63" s="698">
        <v>500.0</v>
      </c>
      <c r="H63" s="699">
        <v>60.0</v>
      </c>
      <c r="I63" s="700">
        <f t="shared" si="68"/>
        <v>9000</v>
      </c>
      <c r="J63" s="701">
        <f t="shared" si="67"/>
        <v>12000</v>
      </c>
      <c r="K63" s="702">
        <f t="shared" si="69"/>
        <v>30000</v>
      </c>
      <c r="L63" s="703">
        <f t="shared" si="70"/>
        <v>36000</v>
      </c>
      <c r="M63" s="704">
        <f t="shared" si="71"/>
        <v>120000</v>
      </c>
      <c r="N63" s="705">
        <f t="shared" si="72"/>
        <v>144000</v>
      </c>
      <c r="O63" s="629"/>
      <c r="P63" s="629"/>
      <c r="Q63" s="629"/>
      <c r="R63" s="629"/>
      <c r="S63" s="629"/>
      <c r="T63" s="629"/>
      <c r="U63" s="629"/>
      <c r="V63" s="629"/>
      <c r="W63" s="629"/>
      <c r="X63" s="629"/>
      <c r="Y63" s="629"/>
      <c r="Z63" s="629"/>
    </row>
    <row r="64" ht="15.75" customHeight="1">
      <c r="A64" s="629"/>
      <c r="B64" s="672"/>
      <c r="C64" s="672"/>
      <c r="D64" s="629"/>
      <c r="E64" s="672"/>
      <c r="F64" s="672"/>
      <c r="G64" s="672"/>
      <c r="H64" s="672"/>
      <c r="I64" s="629"/>
      <c r="J64" s="629"/>
      <c r="K64" s="629"/>
      <c r="L64" s="674"/>
      <c r="M64" s="674"/>
      <c r="N64" s="674"/>
      <c r="O64" s="629"/>
      <c r="P64" s="629"/>
      <c r="Q64" s="629"/>
      <c r="R64" s="629"/>
      <c r="S64" s="629"/>
      <c r="T64" s="629"/>
      <c r="U64" s="629"/>
      <c r="V64" s="629"/>
      <c r="W64" s="629"/>
      <c r="X64" s="629"/>
      <c r="Y64" s="629"/>
      <c r="Z64" s="629"/>
    </row>
    <row r="65" ht="15.75" customHeight="1">
      <c r="A65" s="629"/>
      <c r="B65" s="682">
        <v>10.0</v>
      </c>
      <c r="C65" s="683" t="s">
        <v>667</v>
      </c>
      <c r="D65" s="682" t="s">
        <v>641</v>
      </c>
      <c r="E65" s="684">
        <f>SUM(E66:E69)</f>
        <v>450</v>
      </c>
      <c r="F65" s="685">
        <f t="shared" ref="F65:G65" si="73">SUM(F66:F68)</f>
        <v>600</v>
      </c>
      <c r="G65" s="686">
        <f t="shared" si="73"/>
        <v>1200</v>
      </c>
      <c r="H65" s="687">
        <f>AVERAGE(H66:H74)</f>
        <v>61.66666667</v>
      </c>
      <c r="I65" s="688">
        <f>E65*H65</f>
        <v>27750</v>
      </c>
      <c r="J65" s="689">
        <f t="shared" ref="J65:J68" si="75">F65*H65</f>
        <v>37000</v>
      </c>
      <c r="K65" s="690">
        <f>SUM(K66:K69)</f>
        <v>74000</v>
      </c>
      <c r="L65" s="691">
        <f>SUM(L66:L74)</f>
        <v>335250</v>
      </c>
      <c r="M65" s="692">
        <f t="shared" ref="M65:N65" si="74">SUM(M66:M69)</f>
        <v>298000</v>
      </c>
      <c r="N65" s="693">
        <f t="shared" si="74"/>
        <v>468750</v>
      </c>
      <c r="O65" s="629"/>
      <c r="P65" s="629"/>
      <c r="Q65" s="629"/>
      <c r="R65" s="629"/>
      <c r="S65" s="629"/>
      <c r="T65" s="629"/>
      <c r="U65" s="629"/>
      <c r="V65" s="629"/>
      <c r="W65" s="629"/>
      <c r="X65" s="629"/>
      <c r="Y65" s="629"/>
      <c r="Z65" s="629"/>
    </row>
    <row r="66" ht="15.75" customHeight="1">
      <c r="A66" s="629"/>
      <c r="B66" s="694">
        <v>10.1</v>
      </c>
      <c r="C66" s="629"/>
      <c r="D66" s="694">
        <v>5.0</v>
      </c>
      <c r="E66" s="696">
        <v>150.0</v>
      </c>
      <c r="F66" s="697">
        <v>200.0</v>
      </c>
      <c r="G66" s="698">
        <v>400.0</v>
      </c>
      <c r="H66" s="699">
        <v>65.0</v>
      </c>
      <c r="I66" s="700">
        <f t="shared" ref="I66:I68" si="76">H66*E66</f>
        <v>9750</v>
      </c>
      <c r="J66" s="701">
        <f t="shared" si="75"/>
        <v>13000</v>
      </c>
      <c r="K66" s="702">
        <f t="shared" ref="K66:K68" si="77">H66*G66</f>
        <v>26000</v>
      </c>
      <c r="L66" s="703">
        <f t="shared" ref="L66:L68" si="78">I66*D66</f>
        <v>48750</v>
      </c>
      <c r="M66" s="704">
        <f t="shared" ref="M66:M68" si="79">K66*D66</f>
        <v>130000</v>
      </c>
      <c r="N66" s="705">
        <f t="shared" ref="N66:N68" si="80">D66*L66</f>
        <v>243750</v>
      </c>
      <c r="O66" s="629"/>
      <c r="P66" s="629"/>
      <c r="Q66" s="629"/>
      <c r="R66" s="629"/>
      <c r="S66" s="629"/>
      <c r="T66" s="629"/>
      <c r="U66" s="629"/>
      <c r="V66" s="629"/>
      <c r="W66" s="629"/>
      <c r="X66" s="629"/>
      <c r="Y66" s="629"/>
      <c r="Z66" s="629"/>
    </row>
    <row r="67" ht="15.75" customHeight="1">
      <c r="A67" s="629"/>
      <c r="B67" s="694">
        <v>10.2</v>
      </c>
      <c r="C67" s="629"/>
      <c r="D67" s="694">
        <v>4.0</v>
      </c>
      <c r="E67" s="696">
        <v>150.0</v>
      </c>
      <c r="F67" s="697">
        <v>200.0</v>
      </c>
      <c r="G67" s="698">
        <v>400.0</v>
      </c>
      <c r="H67" s="699">
        <v>60.0</v>
      </c>
      <c r="I67" s="700">
        <f t="shared" si="76"/>
        <v>9000</v>
      </c>
      <c r="J67" s="701">
        <f t="shared" si="75"/>
        <v>12000</v>
      </c>
      <c r="K67" s="702">
        <f t="shared" si="77"/>
        <v>24000</v>
      </c>
      <c r="L67" s="703">
        <f t="shared" si="78"/>
        <v>36000</v>
      </c>
      <c r="M67" s="704">
        <f t="shared" si="79"/>
        <v>96000</v>
      </c>
      <c r="N67" s="705">
        <f t="shared" si="80"/>
        <v>144000</v>
      </c>
      <c r="O67" s="629"/>
      <c r="P67" s="629"/>
      <c r="Q67" s="629"/>
      <c r="R67" s="629"/>
      <c r="S67" s="629"/>
      <c r="T67" s="629"/>
      <c r="U67" s="629"/>
      <c r="V67" s="629"/>
      <c r="W67" s="629"/>
      <c r="X67" s="629"/>
      <c r="Y67" s="629"/>
      <c r="Z67" s="629"/>
    </row>
    <row r="68" ht="15.75" customHeight="1">
      <c r="A68" s="629"/>
      <c r="B68" s="694">
        <v>10.3</v>
      </c>
      <c r="C68" s="629"/>
      <c r="D68" s="694">
        <v>3.0</v>
      </c>
      <c r="E68" s="696">
        <v>150.0</v>
      </c>
      <c r="F68" s="697">
        <v>200.0</v>
      </c>
      <c r="G68" s="698">
        <v>400.0</v>
      </c>
      <c r="H68" s="699">
        <v>60.0</v>
      </c>
      <c r="I68" s="700">
        <f t="shared" si="76"/>
        <v>9000</v>
      </c>
      <c r="J68" s="701">
        <f t="shared" si="75"/>
        <v>12000</v>
      </c>
      <c r="K68" s="702">
        <f t="shared" si="77"/>
        <v>24000</v>
      </c>
      <c r="L68" s="703">
        <f t="shared" si="78"/>
        <v>27000</v>
      </c>
      <c r="M68" s="704">
        <f t="shared" si="79"/>
        <v>72000</v>
      </c>
      <c r="N68" s="705">
        <f t="shared" si="80"/>
        <v>81000</v>
      </c>
      <c r="O68" s="629"/>
      <c r="P68" s="629"/>
      <c r="Q68" s="629"/>
      <c r="R68" s="629"/>
      <c r="S68" s="629"/>
      <c r="T68" s="629"/>
      <c r="U68" s="629"/>
      <c r="V68" s="629"/>
      <c r="W68" s="629"/>
      <c r="X68" s="629"/>
      <c r="Y68" s="629"/>
      <c r="Z68" s="629"/>
    </row>
    <row r="69" ht="15.75" customHeight="1">
      <c r="A69" s="629"/>
      <c r="B69" s="629"/>
      <c r="C69" s="629"/>
      <c r="D69" s="629"/>
      <c r="E69" s="629"/>
      <c r="F69" s="629"/>
      <c r="G69" s="629"/>
      <c r="H69" s="629"/>
      <c r="I69" s="629"/>
      <c r="J69" s="629"/>
      <c r="K69" s="629"/>
      <c r="L69" s="674"/>
      <c r="M69" s="674"/>
      <c r="N69" s="674"/>
      <c r="O69" s="629"/>
      <c r="P69" s="629"/>
      <c r="Q69" s="629"/>
      <c r="R69" s="629"/>
      <c r="S69" s="629"/>
      <c r="T69" s="629"/>
      <c r="U69" s="629"/>
      <c r="V69" s="629"/>
      <c r="W69" s="629"/>
      <c r="X69" s="629"/>
      <c r="Y69" s="629"/>
      <c r="Z69" s="629"/>
    </row>
    <row r="70" ht="15.75" customHeight="1">
      <c r="A70" s="629"/>
      <c r="B70" s="682">
        <v>11.0</v>
      </c>
      <c r="C70" s="683" t="s">
        <v>668</v>
      </c>
      <c r="D70" s="682" t="s">
        <v>641</v>
      </c>
      <c r="E70" s="684">
        <f>SUM(E71:E74)</f>
        <v>450</v>
      </c>
      <c r="F70" s="685">
        <f>SUM(F71:F73)</f>
        <v>600</v>
      </c>
      <c r="G70" s="686">
        <f>SUM(G71:G78)</f>
        <v>900</v>
      </c>
      <c r="H70" s="687">
        <f>AVERAGE(H71:H78)</f>
        <v>61.66666667</v>
      </c>
      <c r="I70" s="688">
        <f>E70*H70</f>
        <v>27750</v>
      </c>
      <c r="J70" s="689">
        <f t="shared" ref="J70:J73" si="82">F70*H70</f>
        <v>37000</v>
      </c>
      <c r="K70" s="690">
        <f>SUM(K71:K74)</f>
        <v>55500</v>
      </c>
      <c r="L70" s="691">
        <f>SUM(L71:L78)</f>
        <v>111750</v>
      </c>
      <c r="M70" s="692">
        <f t="shared" ref="M70:N70" si="81">SUM(M71:M74)</f>
        <v>223500</v>
      </c>
      <c r="N70" s="693">
        <f t="shared" si="81"/>
        <v>468750</v>
      </c>
      <c r="O70" s="629"/>
      <c r="P70" s="629"/>
      <c r="Q70" s="629"/>
      <c r="R70" s="629"/>
      <c r="S70" s="629"/>
      <c r="T70" s="629"/>
      <c r="U70" s="629"/>
      <c r="V70" s="629"/>
      <c r="W70" s="629"/>
      <c r="X70" s="629"/>
      <c r="Y70" s="629"/>
      <c r="Z70" s="629"/>
    </row>
    <row r="71" ht="15.75" customHeight="1">
      <c r="A71" s="629"/>
      <c r="B71" s="694">
        <v>11.1</v>
      </c>
      <c r="C71" s="629"/>
      <c r="D71" s="694">
        <v>5.0</v>
      </c>
      <c r="E71" s="696">
        <v>150.0</v>
      </c>
      <c r="F71" s="697">
        <v>200.0</v>
      </c>
      <c r="G71" s="698">
        <v>300.0</v>
      </c>
      <c r="H71" s="699">
        <v>65.0</v>
      </c>
      <c r="I71" s="700">
        <f t="shared" ref="I71:I73" si="83">H71*E71</f>
        <v>9750</v>
      </c>
      <c r="J71" s="701">
        <f t="shared" si="82"/>
        <v>13000</v>
      </c>
      <c r="K71" s="702">
        <f t="shared" ref="K71:K73" si="84">H71*G71</f>
        <v>19500</v>
      </c>
      <c r="L71" s="703">
        <f t="shared" ref="L71:L73" si="85">I71*D71</f>
        <v>48750</v>
      </c>
      <c r="M71" s="704">
        <f t="shared" ref="M71:M73" si="86">K71*D71</f>
        <v>97500</v>
      </c>
      <c r="N71" s="705">
        <f t="shared" ref="N71:N73" si="87">D71*L71</f>
        <v>243750</v>
      </c>
      <c r="O71" s="629"/>
      <c r="P71" s="629"/>
      <c r="Q71" s="629"/>
      <c r="R71" s="629"/>
      <c r="S71" s="629"/>
      <c r="T71" s="629"/>
      <c r="U71" s="629"/>
      <c r="V71" s="629"/>
      <c r="W71" s="629"/>
      <c r="X71" s="629"/>
      <c r="Y71" s="629"/>
      <c r="Z71" s="629"/>
    </row>
    <row r="72" ht="15.75" customHeight="1">
      <c r="A72" s="629"/>
      <c r="B72" s="694">
        <v>11.2</v>
      </c>
      <c r="C72" s="629"/>
      <c r="D72" s="694">
        <v>4.0</v>
      </c>
      <c r="E72" s="696">
        <v>150.0</v>
      </c>
      <c r="F72" s="697">
        <v>200.0</v>
      </c>
      <c r="G72" s="698">
        <v>300.0</v>
      </c>
      <c r="H72" s="699">
        <v>60.0</v>
      </c>
      <c r="I72" s="700">
        <f t="shared" si="83"/>
        <v>9000</v>
      </c>
      <c r="J72" s="701">
        <f t="shared" si="82"/>
        <v>12000</v>
      </c>
      <c r="K72" s="702">
        <f t="shared" si="84"/>
        <v>18000</v>
      </c>
      <c r="L72" s="703">
        <f t="shared" si="85"/>
        <v>36000</v>
      </c>
      <c r="M72" s="704">
        <f t="shared" si="86"/>
        <v>72000</v>
      </c>
      <c r="N72" s="705">
        <f t="shared" si="87"/>
        <v>144000</v>
      </c>
      <c r="O72" s="629"/>
      <c r="P72" s="629"/>
      <c r="Q72" s="629"/>
      <c r="R72" s="629"/>
      <c r="S72" s="629"/>
      <c r="T72" s="629"/>
      <c r="U72" s="629"/>
      <c r="V72" s="629"/>
      <c r="W72" s="629"/>
      <c r="X72" s="629"/>
      <c r="Y72" s="629"/>
      <c r="Z72" s="629"/>
    </row>
    <row r="73" ht="15.75" customHeight="1">
      <c r="A73" s="629"/>
      <c r="B73" s="694">
        <v>11.3</v>
      </c>
      <c r="C73" s="629"/>
      <c r="D73" s="694">
        <v>3.0</v>
      </c>
      <c r="E73" s="696">
        <v>150.0</v>
      </c>
      <c r="F73" s="697">
        <v>200.0</v>
      </c>
      <c r="G73" s="698">
        <v>300.0</v>
      </c>
      <c r="H73" s="699">
        <v>60.0</v>
      </c>
      <c r="I73" s="700">
        <f t="shared" si="83"/>
        <v>9000</v>
      </c>
      <c r="J73" s="701">
        <f t="shared" si="82"/>
        <v>12000</v>
      </c>
      <c r="K73" s="702">
        <f t="shared" si="84"/>
        <v>18000</v>
      </c>
      <c r="L73" s="703">
        <f t="shared" si="85"/>
        <v>27000</v>
      </c>
      <c r="M73" s="704">
        <f t="shared" si="86"/>
        <v>54000</v>
      </c>
      <c r="N73" s="705">
        <f t="shared" si="87"/>
        <v>81000</v>
      </c>
      <c r="O73" s="629"/>
      <c r="P73" s="629"/>
      <c r="Q73" s="629"/>
      <c r="R73" s="629"/>
      <c r="S73" s="629"/>
      <c r="T73" s="629"/>
      <c r="U73" s="629"/>
      <c r="V73" s="629"/>
      <c r="W73" s="629"/>
      <c r="X73" s="629"/>
      <c r="Y73" s="629"/>
      <c r="Z73" s="629"/>
    </row>
    <row r="74" ht="15.75" customHeight="1">
      <c r="A74" s="629"/>
      <c r="B74" s="629"/>
      <c r="C74" s="629"/>
      <c r="D74" s="629"/>
      <c r="E74" s="629"/>
      <c r="F74" s="629"/>
      <c r="G74" s="629"/>
      <c r="H74" s="629"/>
      <c r="I74" s="629"/>
      <c r="J74" s="629"/>
      <c r="K74" s="629"/>
      <c r="L74" s="674"/>
      <c r="M74" s="674"/>
      <c r="N74" s="674"/>
      <c r="O74" s="629"/>
      <c r="P74" s="629"/>
      <c r="Q74" s="629"/>
      <c r="R74" s="629"/>
      <c r="S74" s="629"/>
      <c r="T74" s="629"/>
      <c r="U74" s="629"/>
      <c r="V74" s="629"/>
      <c r="W74" s="629"/>
      <c r="X74" s="629"/>
      <c r="Y74" s="629"/>
      <c r="Z74" s="629"/>
    </row>
    <row r="75" ht="15.75" customHeight="1">
      <c r="A75" s="629"/>
      <c r="B75" s="682">
        <v>12.0</v>
      </c>
      <c r="C75" s="683" t="s">
        <v>669</v>
      </c>
      <c r="D75" s="682" t="s">
        <v>670</v>
      </c>
      <c r="E75" s="714"/>
      <c r="F75" s="714"/>
      <c r="G75" s="714"/>
      <c r="H75" s="714"/>
      <c r="I75" s="714"/>
      <c r="J75" s="714"/>
      <c r="K75" s="714"/>
      <c r="L75" s="674"/>
      <c r="M75" s="674"/>
      <c r="N75" s="674"/>
      <c r="O75" s="629"/>
      <c r="P75" s="629"/>
      <c r="Q75" s="629"/>
      <c r="R75" s="629"/>
      <c r="S75" s="629"/>
      <c r="T75" s="629"/>
      <c r="U75" s="629"/>
      <c r="V75" s="629"/>
      <c r="W75" s="629"/>
      <c r="X75" s="629"/>
      <c r="Y75" s="629"/>
      <c r="Z75" s="629"/>
    </row>
    <row r="76" ht="15.75" customHeight="1">
      <c r="A76" s="629"/>
      <c r="B76" s="672"/>
      <c r="C76" s="672"/>
      <c r="D76" s="715" t="s">
        <v>671</v>
      </c>
      <c r="E76" s="716">
        <f>E70+E65+E60+E55+E50+E45+E40+E34+E24+E12+E6</f>
        <v>6620</v>
      </c>
      <c r="F76" s="672"/>
      <c r="G76" s="672"/>
      <c r="H76" s="672"/>
      <c r="I76" s="672"/>
      <c r="J76" s="672"/>
      <c r="K76" s="672"/>
      <c r="L76" s="674"/>
      <c r="M76" s="674"/>
      <c r="N76" s="716">
        <f>N70+N65+N60+N55+N50+N45+N40+N34+N24+N12+N6</f>
        <v>4981800</v>
      </c>
      <c r="O76" s="629"/>
      <c r="P76" s="629"/>
      <c r="Q76" s="629"/>
      <c r="R76" s="629"/>
      <c r="S76" s="629"/>
      <c r="T76" s="629"/>
      <c r="U76" s="629"/>
      <c r="V76" s="629"/>
      <c r="W76" s="629"/>
      <c r="X76" s="629"/>
      <c r="Y76" s="629"/>
      <c r="Z76" s="629"/>
    </row>
    <row r="77" ht="15.75" customHeight="1">
      <c r="A77" s="629"/>
      <c r="B77" s="717" t="s">
        <v>672</v>
      </c>
      <c r="C77" s="376"/>
      <c r="D77" s="718"/>
      <c r="E77" s="718"/>
      <c r="F77" s="718"/>
      <c r="G77" s="718"/>
      <c r="H77" s="718"/>
      <c r="I77" s="718"/>
      <c r="J77" s="718"/>
      <c r="K77" s="718"/>
      <c r="L77" s="674"/>
      <c r="M77" s="674"/>
      <c r="N77" s="674"/>
      <c r="O77" s="629"/>
      <c r="P77" s="629"/>
      <c r="Q77" s="629"/>
      <c r="R77" s="629"/>
      <c r="S77" s="629"/>
      <c r="T77" s="629"/>
      <c r="U77" s="629"/>
      <c r="V77" s="629"/>
      <c r="W77" s="629"/>
      <c r="X77" s="629"/>
      <c r="Y77" s="629"/>
      <c r="Z77" s="629"/>
    </row>
    <row r="78" ht="15.75" customHeight="1">
      <c r="A78" s="629"/>
      <c r="B78" s="629"/>
      <c r="C78" s="629"/>
      <c r="D78" s="719" t="s">
        <v>673</v>
      </c>
      <c r="E78" s="720">
        <f>E76/7</f>
        <v>945.7142857</v>
      </c>
      <c r="F78" s="629"/>
      <c r="G78" s="629"/>
      <c r="H78" s="629"/>
      <c r="I78" s="629"/>
      <c r="J78" s="629"/>
      <c r="K78" s="629"/>
      <c r="L78" s="674"/>
      <c r="M78" s="674"/>
      <c r="N78" s="674"/>
      <c r="O78" s="629"/>
      <c r="P78" s="629"/>
      <c r="Q78" s="629"/>
      <c r="R78" s="629"/>
      <c r="S78" s="629"/>
      <c r="T78" s="629"/>
      <c r="U78" s="629"/>
      <c r="V78" s="629"/>
      <c r="W78" s="629"/>
      <c r="X78" s="629"/>
      <c r="Y78" s="629"/>
      <c r="Z78" s="629"/>
    </row>
    <row r="79" ht="15.75" customHeight="1">
      <c r="A79" s="629"/>
      <c r="B79" s="629"/>
      <c r="C79" s="629"/>
      <c r="D79" s="629" t="s">
        <v>674</v>
      </c>
      <c r="E79" s="716">
        <f>E78/(40*48)</f>
        <v>0.4925595238</v>
      </c>
      <c r="F79" s="629"/>
      <c r="G79" s="629"/>
      <c r="H79" s="629"/>
      <c r="I79" s="629"/>
      <c r="J79" s="629"/>
      <c r="K79" s="629"/>
      <c r="L79" s="674"/>
      <c r="M79" s="674"/>
      <c r="N79" s="674"/>
      <c r="O79" s="629"/>
      <c r="P79" s="629"/>
      <c r="Q79" s="629"/>
      <c r="R79" s="629"/>
      <c r="S79" s="629"/>
      <c r="T79" s="629"/>
      <c r="U79" s="629"/>
      <c r="V79" s="629"/>
      <c r="W79" s="629"/>
      <c r="X79" s="629"/>
      <c r="Y79" s="629"/>
      <c r="Z79" s="629"/>
    </row>
    <row r="80" ht="15.75" customHeight="1">
      <c r="A80" s="629"/>
      <c r="B80" s="629"/>
      <c r="C80" s="629"/>
      <c r="D80" s="629"/>
      <c r="E80" s="629"/>
      <c r="F80" s="629"/>
      <c r="G80" s="629"/>
      <c r="H80" s="629"/>
      <c r="I80" s="629"/>
      <c r="J80" s="629"/>
      <c r="K80" s="629"/>
      <c r="L80" s="674"/>
      <c r="M80" s="674"/>
      <c r="N80" s="674"/>
      <c r="O80" s="629"/>
      <c r="P80" s="629"/>
      <c r="Q80" s="629"/>
      <c r="R80" s="629"/>
      <c r="S80" s="629"/>
      <c r="T80" s="629"/>
      <c r="U80" s="629"/>
      <c r="V80" s="629"/>
      <c r="W80" s="629"/>
      <c r="X80" s="629"/>
      <c r="Y80" s="629"/>
      <c r="Z80" s="629"/>
    </row>
    <row r="81" ht="15.75" customHeight="1">
      <c r="A81" s="629"/>
      <c r="B81" s="629"/>
      <c r="C81" s="629"/>
      <c r="D81" s="629"/>
      <c r="E81" s="629"/>
      <c r="F81" s="629"/>
      <c r="G81" s="629"/>
      <c r="H81" s="629"/>
      <c r="I81" s="629"/>
      <c r="J81" s="629"/>
      <c r="K81" s="629"/>
      <c r="L81" s="674"/>
      <c r="M81" s="674"/>
      <c r="N81" s="674"/>
      <c r="O81" s="629"/>
      <c r="P81" s="629"/>
      <c r="Q81" s="629"/>
      <c r="R81" s="629"/>
      <c r="S81" s="629"/>
      <c r="T81" s="629"/>
      <c r="U81" s="629"/>
      <c r="V81" s="629"/>
      <c r="W81" s="629"/>
      <c r="X81" s="629"/>
      <c r="Y81" s="629"/>
      <c r="Z81" s="629"/>
    </row>
    <row r="82" ht="15.75" customHeight="1">
      <c r="A82" s="629"/>
      <c r="B82" s="629"/>
      <c r="C82" s="629"/>
      <c r="D82" s="629"/>
      <c r="E82" s="629"/>
      <c r="F82" s="629"/>
      <c r="G82" s="629"/>
      <c r="H82" s="629"/>
      <c r="I82" s="629"/>
      <c r="J82" s="629"/>
      <c r="K82" s="629"/>
      <c r="L82" s="674"/>
      <c r="M82" s="674"/>
      <c r="N82" s="674"/>
      <c r="O82" s="629"/>
      <c r="P82" s="629"/>
      <c r="Q82" s="629"/>
      <c r="R82" s="629"/>
      <c r="S82" s="629"/>
      <c r="T82" s="629"/>
      <c r="U82" s="629"/>
      <c r="V82" s="629"/>
      <c r="W82" s="629"/>
      <c r="X82" s="629"/>
      <c r="Y82" s="629"/>
      <c r="Z82" s="629"/>
    </row>
    <row r="83" ht="15.75" customHeight="1">
      <c r="A83" s="629"/>
      <c r="B83" s="629"/>
      <c r="C83" s="629"/>
      <c r="D83" s="629"/>
      <c r="E83" s="629"/>
      <c r="F83" s="629"/>
      <c r="G83" s="629"/>
      <c r="H83" s="629"/>
      <c r="I83" s="629"/>
      <c r="J83" s="629"/>
      <c r="K83" s="629"/>
      <c r="L83" s="674"/>
      <c r="M83" s="674"/>
      <c r="N83" s="674"/>
      <c r="O83" s="629"/>
      <c r="P83" s="629"/>
      <c r="Q83" s="629"/>
      <c r="R83" s="629"/>
      <c r="S83" s="629"/>
      <c r="T83" s="629"/>
      <c r="U83" s="629"/>
      <c r="V83" s="629"/>
      <c r="W83" s="629"/>
      <c r="X83" s="629"/>
      <c r="Y83" s="629"/>
      <c r="Z83" s="629"/>
    </row>
    <row r="84" ht="15.75" customHeight="1">
      <c r="A84" s="629"/>
      <c r="B84" s="629"/>
      <c r="C84" s="629"/>
      <c r="D84" s="629"/>
      <c r="E84" s="629"/>
      <c r="F84" s="629"/>
      <c r="G84" s="629"/>
      <c r="H84" s="629"/>
      <c r="I84" s="629"/>
      <c r="J84" s="629"/>
      <c r="K84" s="629"/>
      <c r="L84" s="674"/>
      <c r="M84" s="674"/>
      <c r="N84" s="674"/>
      <c r="O84" s="629"/>
      <c r="P84" s="629"/>
      <c r="Q84" s="629"/>
      <c r="R84" s="629"/>
      <c r="S84" s="629"/>
      <c r="T84" s="629"/>
      <c r="U84" s="629"/>
      <c r="V84" s="629"/>
      <c r="W84" s="629"/>
      <c r="X84" s="629"/>
      <c r="Y84" s="629"/>
      <c r="Z84" s="629"/>
    </row>
    <row r="85" ht="15.75" customHeight="1">
      <c r="A85" s="629"/>
      <c r="B85" s="629"/>
      <c r="C85" s="629"/>
      <c r="D85" s="629"/>
      <c r="E85" s="629"/>
      <c r="F85" s="629"/>
      <c r="G85" s="629"/>
      <c r="H85" s="629"/>
      <c r="I85" s="629"/>
      <c r="J85" s="629"/>
      <c r="K85" s="629"/>
      <c r="L85" s="674"/>
      <c r="M85" s="674"/>
      <c r="N85" s="674"/>
      <c r="O85" s="629"/>
      <c r="P85" s="629"/>
      <c r="Q85" s="629"/>
      <c r="R85" s="629"/>
      <c r="S85" s="629"/>
      <c r="T85" s="629"/>
      <c r="U85" s="629"/>
      <c r="V85" s="629"/>
      <c r="W85" s="629"/>
      <c r="X85" s="629"/>
      <c r="Y85" s="629"/>
      <c r="Z85" s="629"/>
    </row>
    <row r="86" ht="15.75" customHeight="1">
      <c r="A86" s="629"/>
      <c r="B86" s="629"/>
      <c r="C86" s="629"/>
      <c r="D86" s="629"/>
      <c r="E86" s="629"/>
      <c r="F86" s="629"/>
      <c r="G86" s="629"/>
      <c r="H86" s="629"/>
      <c r="I86" s="629"/>
      <c r="J86" s="629"/>
      <c r="K86" s="629"/>
      <c r="L86" s="674"/>
      <c r="M86" s="674"/>
      <c r="N86" s="674"/>
      <c r="O86" s="629"/>
      <c r="P86" s="629"/>
      <c r="Q86" s="629"/>
      <c r="R86" s="629"/>
      <c r="S86" s="629"/>
      <c r="T86" s="629"/>
      <c r="U86" s="629"/>
      <c r="V86" s="629"/>
      <c r="W86" s="629"/>
      <c r="X86" s="629"/>
      <c r="Y86" s="629"/>
      <c r="Z86" s="629"/>
    </row>
    <row r="87" ht="15.75" customHeight="1">
      <c r="A87" s="629"/>
      <c r="B87" s="629"/>
      <c r="C87" s="629"/>
      <c r="D87" s="629"/>
      <c r="E87" s="629"/>
      <c r="F87" s="629"/>
      <c r="G87" s="629"/>
      <c r="H87" s="629"/>
      <c r="I87" s="629"/>
      <c r="J87" s="629"/>
      <c r="K87" s="629"/>
      <c r="L87" s="674"/>
      <c r="M87" s="674"/>
      <c r="N87" s="674"/>
      <c r="O87" s="629"/>
      <c r="P87" s="629"/>
      <c r="Q87" s="629"/>
      <c r="R87" s="629"/>
      <c r="S87" s="629"/>
      <c r="T87" s="629"/>
      <c r="U87" s="629"/>
      <c r="V87" s="629"/>
      <c r="W87" s="629"/>
      <c r="X87" s="629"/>
      <c r="Y87" s="629"/>
      <c r="Z87" s="629"/>
    </row>
    <row r="88" ht="15.75" customHeight="1">
      <c r="A88" s="629"/>
      <c r="B88" s="629"/>
      <c r="C88" s="629"/>
      <c r="D88" s="629"/>
      <c r="E88" s="629"/>
      <c r="F88" s="629"/>
      <c r="G88" s="629"/>
      <c r="H88" s="629"/>
      <c r="I88" s="629"/>
      <c r="J88" s="629"/>
      <c r="K88" s="629"/>
      <c r="L88" s="674"/>
      <c r="M88" s="674"/>
      <c r="N88" s="674"/>
      <c r="O88" s="629"/>
      <c r="P88" s="629"/>
      <c r="Q88" s="629"/>
      <c r="R88" s="629"/>
      <c r="S88" s="629"/>
      <c r="T88" s="629"/>
      <c r="U88" s="629"/>
      <c r="V88" s="629"/>
      <c r="W88" s="629"/>
      <c r="X88" s="629"/>
      <c r="Y88" s="629"/>
      <c r="Z88" s="629"/>
    </row>
    <row r="89" ht="15.75" customHeight="1">
      <c r="A89" s="629"/>
      <c r="B89" s="629"/>
      <c r="C89" s="629"/>
      <c r="D89" s="629"/>
      <c r="E89" s="629"/>
      <c r="F89" s="629"/>
      <c r="G89" s="629"/>
      <c r="H89" s="629"/>
      <c r="I89" s="629"/>
      <c r="J89" s="629"/>
      <c r="K89" s="629"/>
      <c r="L89" s="674"/>
      <c r="M89" s="674"/>
      <c r="N89" s="674"/>
      <c r="O89" s="629"/>
      <c r="P89" s="629"/>
      <c r="Q89" s="629"/>
      <c r="R89" s="629"/>
      <c r="S89" s="629"/>
      <c r="T89" s="629"/>
      <c r="U89" s="629"/>
      <c r="V89" s="629"/>
      <c r="W89" s="629"/>
      <c r="X89" s="629"/>
      <c r="Y89" s="629"/>
      <c r="Z89" s="629"/>
    </row>
    <row r="90" ht="15.75" customHeight="1">
      <c r="A90" s="629"/>
      <c r="B90" s="629"/>
      <c r="C90" s="629"/>
      <c r="D90" s="629"/>
      <c r="E90" s="629"/>
      <c r="F90" s="629"/>
      <c r="G90" s="629"/>
      <c r="H90" s="629"/>
      <c r="I90" s="629"/>
      <c r="J90" s="629"/>
      <c r="K90" s="629"/>
      <c r="L90" s="674"/>
      <c r="M90" s="674"/>
      <c r="N90" s="674"/>
      <c r="O90" s="629"/>
      <c r="P90" s="629"/>
      <c r="Q90" s="629"/>
      <c r="R90" s="629"/>
      <c r="S90" s="629"/>
      <c r="T90" s="629"/>
      <c r="U90" s="629"/>
      <c r="V90" s="629"/>
      <c r="W90" s="629"/>
      <c r="X90" s="629"/>
      <c r="Y90" s="629"/>
      <c r="Z90" s="629"/>
    </row>
    <row r="91" ht="15.75" customHeight="1">
      <c r="A91" s="629"/>
      <c r="B91" s="629"/>
      <c r="C91" s="629"/>
      <c r="D91" s="629"/>
      <c r="E91" s="629"/>
      <c r="F91" s="629"/>
      <c r="G91" s="629"/>
      <c r="H91" s="629"/>
      <c r="I91" s="629"/>
      <c r="J91" s="629"/>
      <c r="K91" s="629"/>
      <c r="L91" s="674"/>
      <c r="M91" s="674"/>
      <c r="N91" s="674"/>
      <c r="O91" s="629"/>
      <c r="P91" s="629"/>
      <c r="Q91" s="629"/>
      <c r="R91" s="629"/>
      <c r="S91" s="629"/>
      <c r="T91" s="629"/>
      <c r="U91" s="629"/>
      <c r="V91" s="629"/>
      <c r="W91" s="629"/>
      <c r="X91" s="629"/>
      <c r="Y91" s="629"/>
      <c r="Z91" s="629"/>
    </row>
    <row r="92" ht="15.75" customHeight="1">
      <c r="A92" s="629"/>
      <c r="B92" s="629"/>
      <c r="C92" s="629"/>
      <c r="D92" s="629"/>
      <c r="E92" s="629"/>
      <c r="F92" s="629"/>
      <c r="G92" s="629"/>
      <c r="H92" s="629"/>
      <c r="I92" s="629"/>
      <c r="J92" s="629"/>
      <c r="K92" s="629"/>
      <c r="L92" s="674"/>
      <c r="M92" s="674"/>
      <c r="N92" s="674"/>
      <c r="O92" s="629"/>
      <c r="P92" s="629"/>
      <c r="Q92" s="629"/>
      <c r="R92" s="629"/>
      <c r="S92" s="629"/>
      <c r="T92" s="629"/>
      <c r="U92" s="629"/>
      <c r="V92" s="629"/>
      <c r="W92" s="629"/>
      <c r="X92" s="629"/>
      <c r="Y92" s="629"/>
      <c r="Z92" s="629"/>
    </row>
    <row r="93" ht="15.75" customHeight="1">
      <c r="A93" s="629"/>
      <c r="B93" s="629"/>
      <c r="C93" s="629"/>
      <c r="D93" s="629"/>
      <c r="E93" s="629"/>
      <c r="F93" s="629"/>
      <c r="G93" s="629"/>
      <c r="H93" s="629"/>
      <c r="I93" s="629"/>
      <c r="J93" s="629"/>
      <c r="K93" s="629"/>
      <c r="L93" s="674"/>
      <c r="M93" s="674"/>
      <c r="N93" s="674"/>
      <c r="O93" s="629"/>
      <c r="P93" s="629"/>
      <c r="Q93" s="629"/>
      <c r="R93" s="629"/>
      <c r="S93" s="629"/>
      <c r="T93" s="629"/>
      <c r="U93" s="629"/>
      <c r="V93" s="629"/>
      <c r="W93" s="629"/>
      <c r="X93" s="629"/>
      <c r="Y93" s="629"/>
      <c r="Z93" s="629"/>
    </row>
    <row r="94" ht="15.75" customHeight="1">
      <c r="A94" s="629"/>
      <c r="B94" s="629"/>
      <c r="C94" s="629"/>
      <c r="D94" s="629"/>
      <c r="E94" s="629"/>
      <c r="F94" s="629"/>
      <c r="G94" s="629"/>
      <c r="H94" s="629"/>
      <c r="I94" s="629"/>
      <c r="J94" s="629"/>
      <c r="K94" s="629"/>
      <c r="L94" s="674"/>
      <c r="M94" s="674"/>
      <c r="N94" s="674"/>
      <c r="O94" s="629"/>
      <c r="P94" s="629"/>
      <c r="Q94" s="629"/>
      <c r="R94" s="629"/>
      <c r="S94" s="629"/>
      <c r="T94" s="629"/>
      <c r="U94" s="629"/>
      <c r="V94" s="629"/>
      <c r="W94" s="629"/>
      <c r="X94" s="629"/>
      <c r="Y94" s="629"/>
      <c r="Z94" s="629"/>
    </row>
    <row r="95" ht="15.75" customHeight="1">
      <c r="A95" s="629"/>
      <c r="B95" s="629"/>
      <c r="C95" s="629"/>
      <c r="D95" s="629"/>
      <c r="E95" s="629"/>
      <c r="F95" s="629"/>
      <c r="G95" s="629"/>
      <c r="H95" s="629"/>
      <c r="I95" s="629"/>
      <c r="J95" s="629"/>
      <c r="K95" s="629"/>
      <c r="L95" s="674"/>
      <c r="M95" s="674"/>
      <c r="N95" s="674"/>
      <c r="O95" s="629"/>
      <c r="P95" s="629"/>
      <c r="Q95" s="629"/>
      <c r="R95" s="629"/>
      <c r="S95" s="629"/>
      <c r="T95" s="629"/>
      <c r="U95" s="629"/>
      <c r="V95" s="629"/>
      <c r="W95" s="629"/>
      <c r="X95" s="629"/>
      <c r="Y95" s="629"/>
      <c r="Z95" s="629"/>
    </row>
    <row r="96" ht="15.75" customHeight="1">
      <c r="A96" s="629"/>
      <c r="B96" s="629"/>
      <c r="C96" s="629"/>
      <c r="D96" s="629"/>
      <c r="E96" s="629"/>
      <c r="F96" s="629"/>
      <c r="G96" s="629"/>
      <c r="H96" s="629"/>
      <c r="I96" s="629"/>
      <c r="J96" s="629"/>
      <c r="K96" s="629"/>
      <c r="L96" s="674"/>
      <c r="M96" s="674"/>
      <c r="N96" s="674"/>
      <c r="O96" s="629"/>
      <c r="P96" s="629"/>
      <c r="Q96" s="629"/>
      <c r="R96" s="629"/>
      <c r="S96" s="629"/>
      <c r="T96" s="629"/>
      <c r="U96" s="629"/>
      <c r="V96" s="629"/>
      <c r="W96" s="629"/>
      <c r="X96" s="629"/>
      <c r="Y96" s="629"/>
      <c r="Z96" s="629"/>
    </row>
    <row r="97" ht="15.75" customHeight="1">
      <c r="A97" s="629"/>
      <c r="B97" s="629"/>
      <c r="C97" s="629"/>
      <c r="D97" s="629"/>
      <c r="E97" s="629"/>
      <c r="F97" s="629"/>
      <c r="G97" s="629"/>
      <c r="H97" s="629"/>
      <c r="I97" s="629"/>
      <c r="J97" s="629"/>
      <c r="K97" s="629"/>
      <c r="L97" s="674"/>
      <c r="M97" s="674"/>
      <c r="N97" s="674"/>
      <c r="O97" s="629"/>
      <c r="P97" s="629"/>
      <c r="Q97" s="629"/>
      <c r="R97" s="629"/>
      <c r="S97" s="629"/>
      <c r="T97" s="629"/>
      <c r="U97" s="629"/>
      <c r="V97" s="629"/>
      <c r="W97" s="629"/>
      <c r="X97" s="629"/>
      <c r="Y97" s="629"/>
      <c r="Z97" s="629"/>
    </row>
    <row r="98" ht="15.75" customHeight="1">
      <c r="A98" s="629"/>
      <c r="B98" s="629"/>
      <c r="C98" s="629"/>
      <c r="D98" s="629"/>
      <c r="E98" s="629"/>
      <c r="F98" s="629"/>
      <c r="G98" s="629"/>
      <c r="H98" s="629"/>
      <c r="I98" s="629"/>
      <c r="J98" s="629"/>
      <c r="K98" s="629"/>
      <c r="L98" s="674"/>
      <c r="M98" s="674"/>
      <c r="N98" s="674"/>
      <c r="O98" s="629"/>
      <c r="P98" s="629"/>
      <c r="Q98" s="629"/>
      <c r="R98" s="629"/>
      <c r="S98" s="629"/>
      <c r="T98" s="629"/>
      <c r="U98" s="629"/>
      <c r="V98" s="629"/>
      <c r="W98" s="629"/>
      <c r="X98" s="629"/>
      <c r="Y98" s="629"/>
      <c r="Z98" s="629"/>
    </row>
    <row r="99" ht="15.75" customHeight="1">
      <c r="A99" s="629"/>
      <c r="B99" s="629"/>
      <c r="C99" s="629"/>
      <c r="D99" s="629"/>
      <c r="E99" s="629"/>
      <c r="F99" s="629"/>
      <c r="G99" s="629"/>
      <c r="H99" s="629"/>
      <c r="I99" s="629"/>
      <c r="J99" s="629"/>
      <c r="K99" s="629"/>
      <c r="L99" s="674"/>
      <c r="M99" s="674"/>
      <c r="N99" s="674"/>
      <c r="O99" s="629"/>
      <c r="P99" s="629"/>
      <c r="Q99" s="629"/>
      <c r="R99" s="629"/>
      <c r="S99" s="629"/>
      <c r="T99" s="629"/>
      <c r="U99" s="629"/>
      <c r="V99" s="629"/>
      <c r="W99" s="629"/>
      <c r="X99" s="629"/>
      <c r="Y99" s="629"/>
      <c r="Z99" s="629"/>
    </row>
    <row r="100" ht="15.75" customHeight="1">
      <c r="A100" s="629"/>
      <c r="B100" s="629"/>
      <c r="C100" s="629"/>
      <c r="D100" s="629"/>
      <c r="E100" s="629"/>
      <c r="F100" s="629"/>
      <c r="G100" s="629"/>
      <c r="H100" s="629"/>
      <c r="I100" s="629"/>
      <c r="J100" s="629"/>
      <c r="K100" s="629"/>
      <c r="L100" s="674"/>
      <c r="M100" s="674"/>
      <c r="N100" s="674"/>
      <c r="O100" s="629"/>
      <c r="P100" s="629"/>
      <c r="Q100" s="629"/>
      <c r="R100" s="629"/>
      <c r="S100" s="629"/>
      <c r="T100" s="629"/>
      <c r="U100" s="629"/>
      <c r="V100" s="629"/>
      <c r="W100" s="629"/>
      <c r="X100" s="629"/>
      <c r="Y100" s="629"/>
      <c r="Z100" s="629"/>
    </row>
    <row r="101" ht="15.75" customHeight="1">
      <c r="A101" s="629"/>
      <c r="B101" s="629"/>
      <c r="C101" s="629"/>
      <c r="D101" s="629"/>
      <c r="E101" s="629"/>
      <c r="F101" s="629"/>
      <c r="G101" s="629"/>
      <c r="H101" s="629"/>
      <c r="I101" s="629"/>
      <c r="J101" s="629"/>
      <c r="K101" s="629"/>
      <c r="L101" s="674"/>
      <c r="M101" s="674"/>
      <c r="N101" s="674"/>
      <c r="O101" s="629"/>
      <c r="P101" s="629"/>
      <c r="Q101" s="629"/>
      <c r="R101" s="629"/>
      <c r="S101" s="629"/>
      <c r="T101" s="629"/>
      <c r="U101" s="629"/>
      <c r="V101" s="629"/>
      <c r="W101" s="629"/>
      <c r="X101" s="629"/>
      <c r="Y101" s="629"/>
      <c r="Z101" s="629"/>
    </row>
    <row r="102" ht="15.75" customHeight="1">
      <c r="A102" s="629"/>
      <c r="B102" s="629"/>
      <c r="C102" s="629"/>
      <c r="D102" s="629"/>
      <c r="E102" s="629"/>
      <c r="F102" s="629"/>
      <c r="G102" s="629"/>
      <c r="H102" s="629"/>
      <c r="I102" s="629"/>
      <c r="J102" s="629"/>
      <c r="K102" s="629"/>
      <c r="L102" s="674"/>
      <c r="M102" s="674"/>
      <c r="N102" s="674"/>
      <c r="O102" s="629"/>
      <c r="P102" s="629"/>
      <c r="Q102" s="629"/>
      <c r="R102" s="629"/>
      <c r="S102" s="629"/>
      <c r="T102" s="629"/>
      <c r="U102" s="629"/>
      <c r="V102" s="629"/>
      <c r="W102" s="629"/>
      <c r="X102" s="629"/>
      <c r="Y102" s="629"/>
      <c r="Z102" s="629"/>
    </row>
    <row r="103" ht="15.75" customHeight="1">
      <c r="A103" s="629"/>
      <c r="B103" s="629"/>
      <c r="C103" s="629"/>
      <c r="D103" s="629"/>
      <c r="E103" s="629"/>
      <c r="F103" s="629"/>
      <c r="G103" s="629"/>
      <c r="H103" s="629"/>
      <c r="I103" s="629"/>
      <c r="J103" s="629"/>
      <c r="K103" s="629"/>
      <c r="L103" s="674"/>
      <c r="M103" s="674"/>
      <c r="N103" s="674"/>
      <c r="O103" s="629"/>
      <c r="P103" s="629"/>
      <c r="Q103" s="629"/>
      <c r="R103" s="629"/>
      <c r="S103" s="629"/>
      <c r="T103" s="629"/>
      <c r="U103" s="629"/>
      <c r="V103" s="629"/>
      <c r="W103" s="629"/>
      <c r="X103" s="629"/>
      <c r="Y103" s="629"/>
      <c r="Z103" s="629"/>
    </row>
    <row r="104" ht="15.75" customHeight="1">
      <c r="A104" s="629"/>
      <c r="B104" s="629"/>
      <c r="C104" s="629"/>
      <c r="D104" s="629"/>
      <c r="E104" s="629"/>
      <c r="F104" s="629"/>
      <c r="G104" s="629"/>
      <c r="H104" s="629"/>
      <c r="I104" s="629"/>
      <c r="J104" s="629"/>
      <c r="K104" s="629"/>
      <c r="L104" s="674"/>
      <c r="M104" s="674"/>
      <c r="N104" s="674"/>
      <c r="O104" s="629"/>
      <c r="P104" s="629"/>
      <c r="Q104" s="629"/>
      <c r="R104" s="629"/>
      <c r="S104" s="629"/>
      <c r="T104" s="629"/>
      <c r="U104" s="629"/>
      <c r="V104" s="629"/>
      <c r="W104" s="629"/>
      <c r="X104" s="629"/>
      <c r="Y104" s="629"/>
      <c r="Z104" s="629"/>
    </row>
    <row r="105" ht="15.75" customHeight="1">
      <c r="A105" s="629"/>
      <c r="B105" s="629"/>
      <c r="C105" s="629"/>
      <c r="D105" s="629"/>
      <c r="E105" s="629"/>
      <c r="F105" s="629"/>
      <c r="G105" s="629"/>
      <c r="H105" s="629"/>
      <c r="I105" s="629"/>
      <c r="J105" s="629"/>
      <c r="K105" s="629"/>
      <c r="L105" s="674"/>
      <c r="M105" s="674"/>
      <c r="N105" s="674"/>
      <c r="O105" s="629"/>
      <c r="P105" s="629"/>
      <c r="Q105" s="629"/>
      <c r="R105" s="629"/>
      <c r="S105" s="629"/>
      <c r="T105" s="629"/>
      <c r="U105" s="629"/>
      <c r="V105" s="629"/>
      <c r="W105" s="629"/>
      <c r="X105" s="629"/>
      <c r="Y105" s="629"/>
      <c r="Z105" s="629"/>
    </row>
    <row r="106" ht="15.75" customHeight="1">
      <c r="A106" s="629"/>
      <c r="B106" s="629"/>
      <c r="C106" s="629"/>
      <c r="D106" s="629"/>
      <c r="E106" s="629"/>
      <c r="F106" s="629"/>
      <c r="G106" s="629"/>
      <c r="H106" s="629"/>
      <c r="I106" s="629"/>
      <c r="J106" s="629"/>
      <c r="K106" s="629"/>
      <c r="L106" s="674"/>
      <c r="M106" s="674"/>
      <c r="N106" s="674"/>
      <c r="O106" s="629"/>
      <c r="P106" s="629"/>
      <c r="Q106" s="629"/>
      <c r="R106" s="629"/>
      <c r="S106" s="629"/>
      <c r="T106" s="629"/>
      <c r="U106" s="629"/>
      <c r="V106" s="629"/>
      <c r="W106" s="629"/>
      <c r="X106" s="629"/>
      <c r="Y106" s="629"/>
      <c r="Z106" s="629"/>
    </row>
    <row r="107" ht="15.75" customHeight="1">
      <c r="A107" s="629"/>
      <c r="B107" s="629"/>
      <c r="C107" s="629"/>
      <c r="D107" s="629"/>
      <c r="E107" s="629"/>
      <c r="F107" s="629"/>
      <c r="G107" s="629"/>
      <c r="H107" s="629"/>
      <c r="I107" s="629"/>
      <c r="J107" s="629"/>
      <c r="K107" s="629"/>
      <c r="L107" s="674"/>
      <c r="M107" s="674"/>
      <c r="N107" s="674"/>
      <c r="O107" s="629"/>
      <c r="P107" s="629"/>
      <c r="Q107" s="629"/>
      <c r="R107" s="629"/>
      <c r="S107" s="629"/>
      <c r="T107" s="629"/>
      <c r="U107" s="629"/>
      <c r="V107" s="629"/>
      <c r="W107" s="629"/>
      <c r="X107" s="629"/>
      <c r="Y107" s="629"/>
      <c r="Z107" s="629"/>
    </row>
    <row r="108" ht="15.75" customHeight="1">
      <c r="A108" s="629"/>
      <c r="B108" s="629"/>
      <c r="C108" s="629"/>
      <c r="D108" s="629"/>
      <c r="E108" s="629"/>
      <c r="F108" s="629"/>
      <c r="G108" s="629"/>
      <c r="H108" s="629"/>
      <c r="I108" s="629"/>
      <c r="J108" s="629"/>
      <c r="K108" s="629"/>
      <c r="L108" s="674"/>
      <c r="M108" s="674"/>
      <c r="N108" s="674"/>
      <c r="O108" s="629"/>
      <c r="P108" s="629"/>
      <c r="Q108" s="629"/>
      <c r="R108" s="629"/>
      <c r="S108" s="629"/>
      <c r="T108" s="629"/>
      <c r="U108" s="629"/>
      <c r="V108" s="629"/>
      <c r="W108" s="629"/>
      <c r="X108" s="629"/>
      <c r="Y108" s="629"/>
      <c r="Z108" s="629"/>
    </row>
    <row r="109" ht="15.75" customHeight="1">
      <c r="A109" s="629"/>
      <c r="B109" s="629"/>
      <c r="C109" s="629"/>
      <c r="D109" s="629"/>
      <c r="E109" s="629"/>
      <c r="F109" s="629"/>
      <c r="G109" s="629"/>
      <c r="H109" s="629"/>
      <c r="I109" s="629"/>
      <c r="J109" s="629"/>
      <c r="K109" s="629"/>
      <c r="L109" s="674"/>
      <c r="M109" s="674"/>
      <c r="N109" s="674"/>
      <c r="O109" s="629"/>
      <c r="P109" s="629"/>
      <c r="Q109" s="629"/>
      <c r="R109" s="629"/>
      <c r="S109" s="629"/>
      <c r="T109" s="629"/>
      <c r="U109" s="629"/>
      <c r="V109" s="629"/>
      <c r="W109" s="629"/>
      <c r="X109" s="629"/>
      <c r="Y109" s="629"/>
      <c r="Z109" s="629"/>
    </row>
    <row r="110" ht="15.75" customHeight="1">
      <c r="A110" s="629"/>
      <c r="B110" s="629"/>
      <c r="C110" s="629"/>
      <c r="D110" s="629"/>
      <c r="E110" s="629"/>
      <c r="F110" s="629"/>
      <c r="G110" s="629"/>
      <c r="H110" s="629"/>
      <c r="I110" s="629"/>
      <c r="J110" s="629"/>
      <c r="K110" s="629"/>
      <c r="L110" s="674"/>
      <c r="M110" s="674"/>
      <c r="N110" s="674"/>
      <c r="O110" s="629"/>
      <c r="P110" s="629"/>
      <c r="Q110" s="629"/>
      <c r="R110" s="629"/>
      <c r="S110" s="629"/>
      <c r="T110" s="629"/>
      <c r="U110" s="629"/>
      <c r="V110" s="629"/>
      <c r="W110" s="629"/>
      <c r="X110" s="629"/>
      <c r="Y110" s="629"/>
      <c r="Z110" s="629"/>
    </row>
    <row r="111" ht="15.75" customHeight="1">
      <c r="A111" s="629"/>
      <c r="B111" s="629"/>
      <c r="C111" s="629"/>
      <c r="D111" s="629"/>
      <c r="E111" s="629"/>
      <c r="F111" s="629"/>
      <c r="G111" s="629"/>
      <c r="H111" s="629"/>
      <c r="I111" s="629"/>
      <c r="J111" s="629"/>
      <c r="K111" s="629"/>
      <c r="L111" s="674"/>
      <c r="M111" s="674"/>
      <c r="N111" s="674"/>
      <c r="O111" s="629"/>
      <c r="P111" s="629"/>
      <c r="Q111" s="629"/>
      <c r="R111" s="629"/>
      <c r="S111" s="629"/>
      <c r="T111" s="629"/>
      <c r="U111" s="629"/>
      <c r="V111" s="629"/>
      <c r="W111" s="629"/>
      <c r="X111" s="629"/>
      <c r="Y111" s="629"/>
      <c r="Z111" s="629"/>
    </row>
    <row r="112" ht="15.75" customHeight="1">
      <c r="A112" s="629"/>
      <c r="B112" s="629"/>
      <c r="C112" s="629"/>
      <c r="D112" s="629"/>
      <c r="E112" s="629"/>
      <c r="F112" s="629"/>
      <c r="G112" s="629"/>
      <c r="H112" s="629"/>
      <c r="I112" s="629"/>
      <c r="J112" s="629"/>
      <c r="K112" s="629"/>
      <c r="L112" s="674"/>
      <c r="M112" s="674"/>
      <c r="N112" s="674"/>
      <c r="O112" s="629"/>
      <c r="P112" s="629"/>
      <c r="Q112" s="629"/>
      <c r="R112" s="629"/>
      <c r="S112" s="629"/>
      <c r="T112" s="629"/>
      <c r="U112" s="629"/>
      <c r="V112" s="629"/>
      <c r="W112" s="629"/>
      <c r="X112" s="629"/>
      <c r="Y112" s="629"/>
      <c r="Z112" s="629"/>
    </row>
    <row r="113" ht="15.75" customHeight="1">
      <c r="A113" s="629"/>
      <c r="B113" s="629"/>
      <c r="C113" s="629"/>
      <c r="D113" s="629"/>
      <c r="E113" s="629"/>
      <c r="F113" s="629"/>
      <c r="G113" s="629"/>
      <c r="H113" s="629"/>
      <c r="I113" s="629"/>
      <c r="J113" s="629"/>
      <c r="K113" s="629"/>
      <c r="L113" s="674"/>
      <c r="M113" s="674"/>
      <c r="N113" s="674"/>
      <c r="O113" s="629"/>
      <c r="P113" s="629"/>
      <c r="Q113" s="629"/>
      <c r="R113" s="629"/>
      <c r="S113" s="629"/>
      <c r="T113" s="629"/>
      <c r="U113" s="629"/>
      <c r="V113" s="629"/>
      <c r="W113" s="629"/>
      <c r="X113" s="629"/>
      <c r="Y113" s="629"/>
      <c r="Z113" s="629"/>
    </row>
    <row r="114" ht="15.75" customHeight="1">
      <c r="A114" s="629"/>
      <c r="B114" s="629"/>
      <c r="C114" s="629"/>
      <c r="D114" s="629"/>
      <c r="E114" s="629"/>
      <c r="F114" s="629"/>
      <c r="G114" s="629"/>
      <c r="H114" s="629"/>
      <c r="I114" s="629"/>
      <c r="J114" s="629"/>
      <c r="K114" s="629"/>
      <c r="L114" s="674"/>
      <c r="M114" s="674"/>
      <c r="N114" s="674"/>
      <c r="O114" s="629"/>
      <c r="P114" s="629"/>
      <c r="Q114" s="629"/>
      <c r="R114" s="629"/>
      <c r="S114" s="629"/>
      <c r="T114" s="629"/>
      <c r="U114" s="629"/>
      <c r="V114" s="629"/>
      <c r="W114" s="629"/>
      <c r="X114" s="629"/>
      <c r="Y114" s="629"/>
      <c r="Z114" s="629"/>
    </row>
    <row r="115" ht="15.75" customHeight="1">
      <c r="A115" s="629"/>
      <c r="B115" s="629"/>
      <c r="C115" s="629"/>
      <c r="D115" s="629"/>
      <c r="E115" s="629"/>
      <c r="F115" s="629"/>
      <c r="G115" s="629"/>
      <c r="H115" s="629"/>
      <c r="I115" s="629"/>
      <c r="J115" s="629"/>
      <c r="K115" s="629"/>
      <c r="L115" s="674"/>
      <c r="M115" s="674"/>
      <c r="N115" s="674"/>
      <c r="O115" s="629"/>
      <c r="P115" s="629"/>
      <c r="Q115" s="629"/>
      <c r="R115" s="629"/>
      <c r="S115" s="629"/>
      <c r="T115" s="629"/>
      <c r="U115" s="629"/>
      <c r="V115" s="629"/>
      <c r="W115" s="629"/>
      <c r="X115" s="629"/>
      <c r="Y115" s="629"/>
      <c r="Z115" s="629"/>
    </row>
    <row r="116" ht="15.75" customHeight="1">
      <c r="A116" s="629"/>
      <c r="B116" s="629"/>
      <c r="C116" s="629"/>
      <c r="D116" s="629"/>
      <c r="E116" s="629"/>
      <c r="F116" s="629"/>
      <c r="G116" s="629"/>
      <c r="H116" s="629"/>
      <c r="I116" s="629"/>
      <c r="J116" s="629"/>
      <c r="K116" s="629"/>
      <c r="L116" s="674"/>
      <c r="M116" s="674"/>
      <c r="N116" s="674"/>
      <c r="O116" s="629"/>
      <c r="P116" s="629"/>
      <c r="Q116" s="629"/>
      <c r="R116" s="629"/>
      <c r="S116" s="629"/>
      <c r="T116" s="629"/>
      <c r="U116" s="629"/>
      <c r="V116" s="629"/>
      <c r="W116" s="629"/>
      <c r="X116" s="629"/>
      <c r="Y116" s="629"/>
      <c r="Z116" s="629"/>
    </row>
    <row r="117" ht="15.75" customHeight="1">
      <c r="A117" s="629"/>
      <c r="B117" s="629"/>
      <c r="C117" s="629"/>
      <c r="D117" s="629"/>
      <c r="E117" s="629"/>
      <c r="F117" s="629"/>
      <c r="G117" s="629"/>
      <c r="H117" s="629"/>
      <c r="I117" s="629"/>
      <c r="J117" s="629"/>
      <c r="K117" s="629"/>
      <c r="L117" s="674"/>
      <c r="M117" s="674"/>
      <c r="N117" s="674"/>
      <c r="O117" s="629"/>
      <c r="P117" s="629"/>
      <c r="Q117" s="629"/>
      <c r="R117" s="629"/>
      <c r="S117" s="629"/>
      <c r="T117" s="629"/>
      <c r="U117" s="629"/>
      <c r="V117" s="629"/>
      <c r="W117" s="629"/>
      <c r="X117" s="629"/>
      <c r="Y117" s="629"/>
      <c r="Z117" s="629"/>
    </row>
    <row r="118" ht="15.75" customHeight="1">
      <c r="A118" s="629"/>
      <c r="B118" s="629"/>
      <c r="C118" s="629"/>
      <c r="D118" s="629"/>
      <c r="E118" s="629"/>
      <c r="F118" s="629"/>
      <c r="G118" s="629"/>
      <c r="H118" s="629"/>
      <c r="I118" s="629"/>
      <c r="J118" s="629"/>
      <c r="K118" s="629"/>
      <c r="L118" s="674"/>
      <c r="M118" s="674"/>
      <c r="N118" s="674"/>
      <c r="O118" s="629"/>
      <c r="P118" s="629"/>
      <c r="Q118" s="629"/>
      <c r="R118" s="629"/>
      <c r="S118" s="629"/>
      <c r="T118" s="629"/>
      <c r="U118" s="629"/>
      <c r="V118" s="629"/>
      <c r="W118" s="629"/>
      <c r="X118" s="629"/>
      <c r="Y118" s="629"/>
      <c r="Z118" s="629"/>
    </row>
    <row r="119" ht="15.75" customHeight="1">
      <c r="A119" s="629"/>
      <c r="B119" s="629"/>
      <c r="C119" s="629"/>
      <c r="D119" s="629"/>
      <c r="E119" s="629"/>
      <c r="F119" s="629"/>
      <c r="G119" s="629"/>
      <c r="H119" s="629"/>
      <c r="I119" s="629"/>
      <c r="J119" s="629"/>
      <c r="K119" s="629"/>
      <c r="L119" s="674"/>
      <c r="M119" s="674"/>
      <c r="N119" s="674"/>
      <c r="O119" s="629"/>
      <c r="P119" s="629"/>
      <c r="Q119" s="629"/>
      <c r="R119" s="629"/>
      <c r="S119" s="629"/>
      <c r="T119" s="629"/>
      <c r="U119" s="629"/>
      <c r="V119" s="629"/>
      <c r="W119" s="629"/>
      <c r="X119" s="629"/>
      <c r="Y119" s="629"/>
      <c r="Z119" s="629"/>
    </row>
    <row r="120" ht="15.75" customHeight="1">
      <c r="A120" s="629"/>
      <c r="B120" s="629"/>
      <c r="C120" s="629"/>
      <c r="D120" s="629"/>
      <c r="E120" s="629"/>
      <c r="F120" s="629"/>
      <c r="G120" s="629"/>
      <c r="H120" s="629"/>
      <c r="I120" s="629"/>
      <c r="J120" s="629"/>
      <c r="K120" s="629"/>
      <c r="L120" s="674"/>
      <c r="M120" s="674"/>
      <c r="N120" s="674"/>
      <c r="O120" s="629"/>
      <c r="P120" s="629"/>
      <c r="Q120" s="629"/>
      <c r="R120" s="629"/>
      <c r="S120" s="629"/>
      <c r="T120" s="629"/>
      <c r="U120" s="629"/>
      <c r="V120" s="629"/>
      <c r="W120" s="629"/>
      <c r="X120" s="629"/>
      <c r="Y120" s="629"/>
      <c r="Z120" s="629"/>
    </row>
    <row r="121" ht="15.75" customHeight="1">
      <c r="A121" s="629"/>
      <c r="B121" s="629"/>
      <c r="C121" s="629"/>
      <c r="D121" s="629"/>
      <c r="E121" s="629"/>
      <c r="F121" s="629"/>
      <c r="G121" s="629"/>
      <c r="H121" s="629"/>
      <c r="I121" s="629"/>
      <c r="J121" s="629"/>
      <c r="K121" s="629"/>
      <c r="L121" s="674"/>
      <c r="M121" s="674"/>
      <c r="N121" s="674"/>
      <c r="O121" s="629"/>
      <c r="P121" s="629"/>
      <c r="Q121" s="629"/>
      <c r="R121" s="629"/>
      <c r="S121" s="629"/>
      <c r="T121" s="629"/>
      <c r="U121" s="629"/>
      <c r="V121" s="629"/>
      <c r="W121" s="629"/>
      <c r="X121" s="629"/>
      <c r="Y121" s="629"/>
      <c r="Z121" s="629"/>
    </row>
    <row r="122" ht="15.75" customHeight="1">
      <c r="A122" s="629"/>
      <c r="B122" s="629"/>
      <c r="C122" s="629"/>
      <c r="D122" s="629"/>
      <c r="E122" s="629"/>
      <c r="F122" s="629"/>
      <c r="G122" s="629"/>
      <c r="H122" s="629"/>
      <c r="I122" s="629"/>
      <c r="J122" s="629"/>
      <c r="K122" s="629"/>
      <c r="L122" s="674"/>
      <c r="M122" s="674"/>
      <c r="N122" s="674"/>
      <c r="O122" s="629"/>
      <c r="P122" s="629"/>
      <c r="Q122" s="629"/>
      <c r="R122" s="629"/>
      <c r="S122" s="629"/>
      <c r="T122" s="629"/>
      <c r="U122" s="629"/>
      <c r="V122" s="629"/>
      <c r="W122" s="629"/>
      <c r="X122" s="629"/>
      <c r="Y122" s="629"/>
      <c r="Z122" s="629"/>
    </row>
    <row r="123" ht="15.75" customHeight="1">
      <c r="A123" s="629"/>
      <c r="B123" s="629"/>
      <c r="C123" s="629"/>
      <c r="D123" s="629"/>
      <c r="E123" s="629"/>
      <c r="F123" s="629"/>
      <c r="G123" s="629"/>
      <c r="H123" s="629"/>
      <c r="I123" s="629"/>
      <c r="J123" s="629"/>
      <c r="K123" s="629"/>
      <c r="L123" s="674"/>
      <c r="M123" s="674"/>
      <c r="N123" s="674"/>
      <c r="O123" s="629"/>
      <c r="P123" s="629"/>
      <c r="Q123" s="629"/>
      <c r="R123" s="629"/>
      <c r="S123" s="629"/>
      <c r="T123" s="629"/>
      <c r="U123" s="629"/>
      <c r="V123" s="629"/>
      <c r="W123" s="629"/>
      <c r="X123" s="629"/>
      <c r="Y123" s="629"/>
      <c r="Z123" s="629"/>
    </row>
    <row r="124" ht="15.75" customHeight="1">
      <c r="A124" s="629"/>
      <c r="B124" s="629"/>
      <c r="C124" s="629"/>
      <c r="D124" s="629"/>
      <c r="E124" s="629"/>
      <c r="F124" s="629"/>
      <c r="G124" s="629"/>
      <c r="H124" s="629"/>
      <c r="I124" s="629"/>
      <c r="J124" s="629"/>
      <c r="K124" s="629"/>
      <c r="L124" s="674"/>
      <c r="M124" s="674"/>
      <c r="N124" s="674"/>
      <c r="O124" s="629"/>
      <c r="P124" s="629"/>
      <c r="Q124" s="629"/>
      <c r="R124" s="629"/>
      <c r="S124" s="629"/>
      <c r="T124" s="629"/>
      <c r="U124" s="629"/>
      <c r="V124" s="629"/>
      <c r="W124" s="629"/>
      <c r="X124" s="629"/>
      <c r="Y124" s="629"/>
      <c r="Z124" s="629"/>
    </row>
    <row r="125" ht="15.75" customHeight="1">
      <c r="A125" s="629"/>
      <c r="B125" s="629"/>
      <c r="C125" s="629"/>
      <c r="D125" s="629"/>
      <c r="E125" s="629"/>
      <c r="F125" s="629"/>
      <c r="G125" s="629"/>
      <c r="H125" s="629"/>
      <c r="I125" s="629"/>
      <c r="J125" s="629"/>
      <c r="K125" s="629"/>
      <c r="L125" s="674"/>
      <c r="M125" s="674"/>
      <c r="N125" s="674"/>
      <c r="O125" s="629"/>
      <c r="P125" s="629"/>
      <c r="Q125" s="629"/>
      <c r="R125" s="629"/>
      <c r="S125" s="629"/>
      <c r="T125" s="629"/>
      <c r="U125" s="629"/>
      <c r="V125" s="629"/>
      <c r="W125" s="629"/>
      <c r="X125" s="629"/>
      <c r="Y125" s="629"/>
      <c r="Z125" s="629"/>
    </row>
    <row r="126" ht="15.75" customHeight="1">
      <c r="A126" s="629"/>
      <c r="B126" s="629"/>
      <c r="C126" s="629"/>
      <c r="D126" s="629"/>
      <c r="E126" s="629"/>
      <c r="F126" s="629"/>
      <c r="G126" s="629"/>
      <c r="H126" s="629"/>
      <c r="I126" s="629"/>
      <c r="J126" s="629"/>
      <c r="K126" s="629"/>
      <c r="L126" s="674"/>
      <c r="M126" s="674"/>
      <c r="N126" s="674"/>
      <c r="O126" s="629"/>
      <c r="P126" s="629"/>
      <c r="Q126" s="629"/>
      <c r="R126" s="629"/>
      <c r="S126" s="629"/>
      <c r="T126" s="629"/>
      <c r="U126" s="629"/>
      <c r="V126" s="629"/>
      <c r="W126" s="629"/>
      <c r="X126" s="629"/>
      <c r="Y126" s="629"/>
      <c r="Z126" s="629"/>
    </row>
    <row r="127" ht="15.75" customHeight="1">
      <c r="A127" s="629"/>
      <c r="B127" s="629"/>
      <c r="C127" s="629"/>
      <c r="D127" s="629"/>
      <c r="E127" s="629"/>
      <c r="F127" s="629"/>
      <c r="G127" s="629"/>
      <c r="H127" s="629"/>
      <c r="I127" s="629"/>
      <c r="J127" s="629"/>
      <c r="K127" s="629"/>
      <c r="L127" s="674"/>
      <c r="M127" s="674"/>
      <c r="N127" s="674"/>
      <c r="O127" s="629"/>
      <c r="P127" s="629"/>
      <c r="Q127" s="629"/>
      <c r="R127" s="629"/>
      <c r="S127" s="629"/>
      <c r="T127" s="629"/>
      <c r="U127" s="629"/>
      <c r="V127" s="629"/>
      <c r="W127" s="629"/>
      <c r="X127" s="629"/>
      <c r="Y127" s="629"/>
      <c r="Z127" s="629"/>
    </row>
    <row r="128" ht="15.75" customHeight="1">
      <c r="A128" s="629"/>
      <c r="B128" s="629"/>
      <c r="C128" s="629"/>
      <c r="D128" s="629"/>
      <c r="E128" s="629"/>
      <c r="F128" s="629"/>
      <c r="G128" s="629"/>
      <c r="H128" s="629"/>
      <c r="I128" s="629"/>
      <c r="J128" s="629"/>
      <c r="K128" s="629"/>
      <c r="L128" s="674"/>
      <c r="M128" s="674"/>
      <c r="N128" s="674"/>
      <c r="O128" s="629"/>
      <c r="P128" s="629"/>
      <c r="Q128" s="629"/>
      <c r="R128" s="629"/>
      <c r="S128" s="629"/>
      <c r="T128" s="629"/>
      <c r="U128" s="629"/>
      <c r="V128" s="629"/>
      <c r="W128" s="629"/>
      <c r="X128" s="629"/>
      <c r="Y128" s="629"/>
      <c r="Z128" s="629"/>
    </row>
    <row r="129" ht="15.75" customHeight="1">
      <c r="A129" s="629"/>
      <c r="B129" s="629"/>
      <c r="C129" s="629"/>
      <c r="D129" s="629"/>
      <c r="E129" s="629"/>
      <c r="F129" s="629"/>
      <c r="G129" s="629"/>
      <c r="H129" s="629"/>
      <c r="I129" s="629"/>
      <c r="J129" s="629"/>
      <c r="K129" s="629"/>
      <c r="L129" s="674"/>
      <c r="M129" s="674"/>
      <c r="N129" s="674"/>
      <c r="O129" s="629"/>
      <c r="P129" s="629"/>
      <c r="Q129" s="629"/>
      <c r="R129" s="629"/>
      <c r="S129" s="629"/>
      <c r="T129" s="629"/>
      <c r="U129" s="629"/>
      <c r="V129" s="629"/>
      <c r="W129" s="629"/>
      <c r="X129" s="629"/>
      <c r="Y129" s="629"/>
      <c r="Z129" s="629"/>
    </row>
    <row r="130" ht="15.75" customHeight="1">
      <c r="A130" s="629"/>
      <c r="B130" s="629"/>
      <c r="C130" s="629"/>
      <c r="D130" s="629"/>
      <c r="E130" s="629"/>
      <c r="F130" s="629"/>
      <c r="G130" s="629"/>
      <c r="H130" s="629"/>
      <c r="I130" s="629"/>
      <c r="J130" s="629"/>
      <c r="K130" s="629"/>
      <c r="L130" s="674"/>
      <c r="M130" s="674"/>
      <c r="N130" s="674"/>
      <c r="O130" s="629"/>
      <c r="P130" s="629"/>
      <c r="Q130" s="629"/>
      <c r="R130" s="629"/>
      <c r="S130" s="629"/>
      <c r="T130" s="629"/>
      <c r="U130" s="629"/>
      <c r="V130" s="629"/>
      <c r="W130" s="629"/>
      <c r="X130" s="629"/>
      <c r="Y130" s="629"/>
      <c r="Z130" s="629"/>
    </row>
    <row r="131" ht="15.75" customHeight="1">
      <c r="A131" s="629"/>
      <c r="B131" s="629"/>
      <c r="C131" s="629"/>
      <c r="D131" s="629"/>
      <c r="E131" s="629"/>
      <c r="F131" s="629"/>
      <c r="G131" s="629"/>
      <c r="H131" s="629"/>
      <c r="I131" s="629"/>
      <c r="J131" s="629"/>
      <c r="K131" s="629"/>
      <c r="L131" s="674"/>
      <c r="M131" s="674"/>
      <c r="N131" s="674"/>
      <c r="O131" s="629"/>
      <c r="P131" s="629"/>
      <c r="Q131" s="629"/>
      <c r="R131" s="629"/>
      <c r="S131" s="629"/>
      <c r="T131" s="629"/>
      <c r="U131" s="629"/>
      <c r="V131" s="629"/>
      <c r="W131" s="629"/>
      <c r="X131" s="629"/>
      <c r="Y131" s="629"/>
      <c r="Z131" s="629"/>
    </row>
    <row r="132" ht="15.75" customHeight="1">
      <c r="A132" s="629"/>
      <c r="B132" s="629"/>
      <c r="C132" s="629"/>
      <c r="D132" s="629"/>
      <c r="E132" s="629"/>
      <c r="F132" s="629"/>
      <c r="G132" s="629"/>
      <c r="H132" s="629"/>
      <c r="I132" s="629"/>
      <c r="J132" s="629"/>
      <c r="K132" s="629"/>
      <c r="L132" s="674"/>
      <c r="M132" s="674"/>
      <c r="N132" s="674"/>
      <c r="O132" s="629"/>
      <c r="P132" s="629"/>
      <c r="Q132" s="629"/>
      <c r="R132" s="629"/>
      <c r="S132" s="629"/>
      <c r="T132" s="629"/>
      <c r="U132" s="629"/>
      <c r="V132" s="629"/>
      <c r="W132" s="629"/>
      <c r="X132" s="629"/>
      <c r="Y132" s="629"/>
      <c r="Z132" s="629"/>
    </row>
    <row r="133" ht="15.75" customHeight="1">
      <c r="A133" s="629"/>
      <c r="B133" s="629"/>
      <c r="C133" s="629"/>
      <c r="D133" s="629"/>
      <c r="E133" s="629"/>
      <c r="F133" s="629"/>
      <c r="G133" s="629"/>
      <c r="H133" s="629"/>
      <c r="I133" s="629"/>
      <c r="J133" s="629"/>
      <c r="K133" s="629"/>
      <c r="L133" s="674"/>
      <c r="M133" s="674"/>
      <c r="N133" s="674"/>
      <c r="O133" s="629"/>
      <c r="P133" s="629"/>
      <c r="Q133" s="629"/>
      <c r="R133" s="629"/>
      <c r="S133" s="629"/>
      <c r="T133" s="629"/>
      <c r="U133" s="629"/>
      <c r="V133" s="629"/>
      <c r="W133" s="629"/>
      <c r="X133" s="629"/>
      <c r="Y133" s="629"/>
      <c r="Z133" s="629"/>
    </row>
    <row r="134" ht="15.75" customHeight="1">
      <c r="A134" s="629"/>
      <c r="B134" s="629"/>
      <c r="C134" s="629"/>
      <c r="D134" s="629"/>
      <c r="E134" s="629"/>
      <c r="F134" s="629"/>
      <c r="G134" s="629"/>
      <c r="H134" s="629"/>
      <c r="I134" s="629"/>
      <c r="J134" s="629"/>
      <c r="K134" s="629"/>
      <c r="L134" s="674"/>
      <c r="M134" s="674"/>
      <c r="N134" s="674"/>
      <c r="O134" s="629"/>
      <c r="P134" s="629"/>
      <c r="Q134" s="629"/>
      <c r="R134" s="629"/>
      <c r="S134" s="629"/>
      <c r="T134" s="629"/>
      <c r="U134" s="629"/>
      <c r="V134" s="629"/>
      <c r="W134" s="629"/>
      <c r="X134" s="629"/>
      <c r="Y134" s="629"/>
      <c r="Z134" s="629"/>
    </row>
    <row r="135" ht="15.75" customHeight="1">
      <c r="A135" s="629"/>
      <c r="B135" s="629"/>
      <c r="C135" s="629"/>
      <c r="D135" s="629"/>
      <c r="E135" s="629"/>
      <c r="F135" s="629"/>
      <c r="G135" s="629"/>
      <c r="H135" s="629"/>
      <c r="I135" s="629"/>
      <c r="J135" s="629"/>
      <c r="K135" s="629"/>
      <c r="L135" s="674"/>
      <c r="M135" s="674"/>
      <c r="N135" s="674"/>
      <c r="O135" s="629"/>
      <c r="P135" s="629"/>
      <c r="Q135" s="629"/>
      <c r="R135" s="629"/>
      <c r="S135" s="629"/>
      <c r="T135" s="629"/>
      <c r="U135" s="629"/>
      <c r="V135" s="629"/>
      <c r="W135" s="629"/>
      <c r="X135" s="629"/>
      <c r="Y135" s="629"/>
      <c r="Z135" s="629"/>
    </row>
    <row r="136" ht="15.75" customHeight="1">
      <c r="A136" s="629"/>
      <c r="B136" s="629"/>
      <c r="C136" s="629"/>
      <c r="D136" s="629"/>
      <c r="E136" s="629"/>
      <c r="F136" s="629"/>
      <c r="G136" s="629"/>
      <c r="H136" s="629"/>
      <c r="I136" s="629"/>
      <c r="J136" s="629"/>
      <c r="K136" s="629"/>
      <c r="L136" s="674"/>
      <c r="M136" s="674"/>
      <c r="N136" s="674"/>
      <c r="O136" s="629"/>
      <c r="P136" s="629"/>
      <c r="Q136" s="629"/>
      <c r="R136" s="629"/>
      <c r="S136" s="629"/>
      <c r="T136" s="629"/>
      <c r="U136" s="629"/>
      <c r="V136" s="629"/>
      <c r="W136" s="629"/>
      <c r="X136" s="629"/>
      <c r="Y136" s="629"/>
      <c r="Z136" s="629"/>
    </row>
    <row r="137" ht="15.75" customHeight="1">
      <c r="A137" s="629"/>
      <c r="B137" s="629"/>
      <c r="C137" s="629"/>
      <c r="D137" s="629"/>
      <c r="E137" s="629"/>
      <c r="F137" s="629"/>
      <c r="G137" s="629"/>
      <c r="H137" s="629"/>
      <c r="I137" s="629"/>
      <c r="J137" s="629"/>
      <c r="K137" s="629"/>
      <c r="L137" s="674"/>
      <c r="M137" s="674"/>
      <c r="N137" s="674"/>
      <c r="O137" s="629"/>
      <c r="P137" s="629"/>
      <c r="Q137" s="629"/>
      <c r="R137" s="629"/>
      <c r="S137" s="629"/>
      <c r="T137" s="629"/>
      <c r="U137" s="629"/>
      <c r="V137" s="629"/>
      <c r="W137" s="629"/>
      <c r="X137" s="629"/>
      <c r="Y137" s="629"/>
      <c r="Z137" s="629"/>
    </row>
    <row r="138" ht="15.75" customHeight="1">
      <c r="A138" s="629"/>
      <c r="B138" s="629"/>
      <c r="C138" s="629"/>
      <c r="D138" s="629"/>
      <c r="E138" s="629"/>
      <c r="F138" s="629"/>
      <c r="G138" s="629"/>
      <c r="H138" s="629"/>
      <c r="I138" s="629"/>
      <c r="J138" s="629"/>
      <c r="K138" s="629"/>
      <c r="L138" s="674"/>
      <c r="M138" s="674"/>
      <c r="N138" s="674"/>
      <c r="O138" s="629"/>
      <c r="P138" s="629"/>
      <c r="Q138" s="629"/>
      <c r="R138" s="629"/>
      <c r="S138" s="629"/>
      <c r="T138" s="629"/>
      <c r="U138" s="629"/>
      <c r="V138" s="629"/>
      <c r="W138" s="629"/>
      <c r="X138" s="629"/>
      <c r="Y138" s="629"/>
      <c r="Z138" s="629"/>
    </row>
    <row r="139" ht="15.75" customHeight="1">
      <c r="A139" s="629"/>
      <c r="B139" s="629"/>
      <c r="C139" s="629"/>
      <c r="D139" s="629"/>
      <c r="E139" s="629"/>
      <c r="F139" s="629"/>
      <c r="G139" s="629"/>
      <c r="H139" s="629"/>
      <c r="I139" s="629"/>
      <c r="J139" s="629"/>
      <c r="K139" s="629"/>
      <c r="L139" s="674"/>
      <c r="M139" s="674"/>
      <c r="N139" s="674"/>
      <c r="O139" s="629"/>
      <c r="P139" s="629"/>
      <c r="Q139" s="629"/>
      <c r="R139" s="629"/>
      <c r="S139" s="629"/>
      <c r="T139" s="629"/>
      <c r="U139" s="629"/>
      <c r="V139" s="629"/>
      <c r="W139" s="629"/>
      <c r="X139" s="629"/>
      <c r="Y139" s="629"/>
      <c r="Z139" s="629"/>
    </row>
    <row r="140" ht="15.75" customHeight="1">
      <c r="A140" s="629"/>
      <c r="B140" s="629"/>
      <c r="C140" s="629"/>
      <c r="D140" s="629"/>
      <c r="E140" s="629"/>
      <c r="F140" s="629"/>
      <c r="G140" s="629"/>
      <c r="H140" s="629"/>
      <c r="I140" s="629"/>
      <c r="J140" s="629"/>
      <c r="K140" s="629"/>
      <c r="L140" s="674"/>
      <c r="M140" s="674"/>
      <c r="N140" s="674"/>
      <c r="O140" s="629"/>
      <c r="P140" s="629"/>
      <c r="Q140" s="629"/>
      <c r="R140" s="629"/>
      <c r="S140" s="629"/>
      <c r="T140" s="629"/>
      <c r="U140" s="629"/>
      <c r="V140" s="629"/>
      <c r="W140" s="629"/>
      <c r="X140" s="629"/>
      <c r="Y140" s="629"/>
      <c r="Z140" s="629"/>
    </row>
    <row r="141" ht="15.75" customHeight="1">
      <c r="A141" s="629"/>
      <c r="B141" s="629"/>
      <c r="C141" s="629"/>
      <c r="D141" s="629"/>
      <c r="E141" s="629"/>
      <c r="F141" s="629"/>
      <c r="G141" s="629"/>
      <c r="H141" s="629"/>
      <c r="I141" s="629"/>
      <c r="J141" s="629"/>
      <c r="K141" s="629"/>
      <c r="L141" s="674"/>
      <c r="M141" s="674"/>
      <c r="N141" s="674"/>
      <c r="O141" s="629"/>
      <c r="P141" s="629"/>
      <c r="Q141" s="629"/>
      <c r="R141" s="629"/>
      <c r="S141" s="629"/>
      <c r="T141" s="629"/>
      <c r="U141" s="629"/>
      <c r="V141" s="629"/>
      <c r="W141" s="629"/>
      <c r="X141" s="629"/>
      <c r="Y141" s="629"/>
      <c r="Z141" s="629"/>
    </row>
    <row r="142" ht="15.75" customHeight="1">
      <c r="A142" s="629"/>
      <c r="B142" s="629"/>
      <c r="C142" s="629"/>
      <c r="D142" s="629"/>
      <c r="E142" s="629"/>
      <c r="F142" s="629"/>
      <c r="G142" s="629"/>
      <c r="H142" s="629"/>
      <c r="I142" s="629"/>
      <c r="J142" s="629"/>
      <c r="K142" s="629"/>
      <c r="L142" s="674"/>
      <c r="M142" s="674"/>
      <c r="N142" s="674"/>
      <c r="O142" s="629"/>
      <c r="P142" s="629"/>
      <c r="Q142" s="629"/>
      <c r="R142" s="629"/>
      <c r="S142" s="629"/>
      <c r="T142" s="629"/>
      <c r="U142" s="629"/>
      <c r="V142" s="629"/>
      <c r="W142" s="629"/>
      <c r="X142" s="629"/>
      <c r="Y142" s="629"/>
      <c r="Z142" s="629"/>
    </row>
    <row r="143" ht="15.75" customHeight="1">
      <c r="A143" s="629"/>
      <c r="B143" s="629"/>
      <c r="C143" s="629"/>
      <c r="D143" s="629"/>
      <c r="E143" s="629"/>
      <c r="F143" s="629"/>
      <c r="G143" s="629"/>
      <c r="H143" s="629"/>
      <c r="I143" s="629"/>
      <c r="J143" s="629"/>
      <c r="K143" s="629"/>
      <c r="L143" s="674"/>
      <c r="M143" s="674"/>
      <c r="N143" s="674"/>
      <c r="O143" s="629"/>
      <c r="P143" s="629"/>
      <c r="Q143" s="629"/>
      <c r="R143" s="629"/>
      <c r="S143" s="629"/>
      <c r="T143" s="629"/>
      <c r="U143" s="629"/>
      <c r="V143" s="629"/>
      <c r="W143" s="629"/>
      <c r="X143" s="629"/>
      <c r="Y143" s="629"/>
      <c r="Z143" s="629"/>
    </row>
    <row r="144" ht="15.75" customHeight="1">
      <c r="A144" s="629"/>
      <c r="B144" s="629"/>
      <c r="C144" s="629"/>
      <c r="D144" s="629"/>
      <c r="E144" s="629"/>
      <c r="F144" s="629"/>
      <c r="G144" s="629"/>
      <c r="H144" s="629"/>
      <c r="I144" s="629"/>
      <c r="J144" s="629"/>
      <c r="K144" s="629"/>
      <c r="L144" s="674"/>
      <c r="M144" s="674"/>
      <c r="N144" s="674"/>
      <c r="O144" s="629"/>
      <c r="P144" s="629"/>
      <c r="Q144" s="629"/>
      <c r="R144" s="629"/>
      <c r="S144" s="629"/>
      <c r="T144" s="629"/>
      <c r="U144" s="629"/>
      <c r="V144" s="629"/>
      <c r="W144" s="629"/>
      <c r="X144" s="629"/>
      <c r="Y144" s="629"/>
      <c r="Z144" s="629"/>
    </row>
    <row r="145" ht="15.75" customHeight="1">
      <c r="A145" s="629"/>
      <c r="B145" s="629"/>
      <c r="C145" s="629"/>
      <c r="D145" s="629"/>
      <c r="E145" s="629"/>
      <c r="F145" s="629"/>
      <c r="G145" s="629"/>
      <c r="H145" s="629"/>
      <c r="I145" s="629"/>
      <c r="J145" s="629"/>
      <c r="K145" s="629"/>
      <c r="L145" s="674"/>
      <c r="M145" s="674"/>
      <c r="N145" s="674"/>
      <c r="O145" s="629"/>
      <c r="P145" s="629"/>
      <c r="Q145" s="629"/>
      <c r="R145" s="629"/>
      <c r="S145" s="629"/>
      <c r="T145" s="629"/>
      <c r="U145" s="629"/>
      <c r="V145" s="629"/>
      <c r="W145" s="629"/>
      <c r="X145" s="629"/>
      <c r="Y145" s="629"/>
      <c r="Z145" s="629"/>
    </row>
    <row r="146" ht="15.75" customHeight="1">
      <c r="A146" s="629"/>
      <c r="B146" s="629"/>
      <c r="C146" s="629"/>
      <c r="D146" s="629"/>
      <c r="E146" s="629"/>
      <c r="F146" s="629"/>
      <c r="G146" s="629"/>
      <c r="H146" s="629"/>
      <c r="I146" s="629"/>
      <c r="J146" s="629"/>
      <c r="K146" s="629"/>
      <c r="L146" s="674"/>
      <c r="M146" s="674"/>
      <c r="N146" s="674"/>
      <c r="O146" s="629"/>
      <c r="P146" s="629"/>
      <c r="Q146" s="629"/>
      <c r="R146" s="629"/>
      <c r="S146" s="629"/>
      <c r="T146" s="629"/>
      <c r="U146" s="629"/>
      <c r="V146" s="629"/>
      <c r="W146" s="629"/>
      <c r="X146" s="629"/>
      <c r="Y146" s="629"/>
      <c r="Z146" s="629"/>
    </row>
    <row r="147" ht="15.75" customHeight="1">
      <c r="A147" s="629"/>
      <c r="B147" s="629"/>
      <c r="C147" s="629"/>
      <c r="D147" s="629"/>
      <c r="E147" s="629"/>
      <c r="F147" s="629"/>
      <c r="G147" s="629"/>
      <c r="H147" s="629"/>
      <c r="I147" s="629"/>
      <c r="J147" s="629"/>
      <c r="K147" s="629"/>
      <c r="L147" s="674"/>
      <c r="M147" s="674"/>
      <c r="N147" s="674"/>
      <c r="O147" s="629"/>
      <c r="P147" s="629"/>
      <c r="Q147" s="629"/>
      <c r="R147" s="629"/>
      <c r="S147" s="629"/>
      <c r="T147" s="629"/>
      <c r="U147" s="629"/>
      <c r="V147" s="629"/>
      <c r="W147" s="629"/>
      <c r="X147" s="629"/>
      <c r="Y147" s="629"/>
      <c r="Z147" s="629"/>
    </row>
    <row r="148" ht="15.75" customHeight="1">
      <c r="A148" s="629"/>
      <c r="B148" s="629"/>
      <c r="C148" s="629"/>
      <c r="D148" s="629"/>
      <c r="E148" s="629"/>
      <c r="F148" s="629"/>
      <c r="G148" s="629"/>
      <c r="H148" s="629"/>
      <c r="I148" s="629"/>
      <c r="J148" s="629"/>
      <c r="K148" s="629"/>
      <c r="L148" s="674"/>
      <c r="M148" s="674"/>
      <c r="N148" s="674"/>
      <c r="O148" s="629"/>
      <c r="P148" s="629"/>
      <c r="Q148" s="629"/>
      <c r="R148" s="629"/>
      <c r="S148" s="629"/>
      <c r="T148" s="629"/>
      <c r="U148" s="629"/>
      <c r="V148" s="629"/>
      <c r="W148" s="629"/>
      <c r="X148" s="629"/>
      <c r="Y148" s="629"/>
      <c r="Z148" s="629"/>
    </row>
    <row r="149" ht="15.75" customHeight="1">
      <c r="A149" s="629"/>
      <c r="B149" s="629"/>
      <c r="C149" s="629"/>
      <c r="D149" s="629"/>
      <c r="E149" s="629"/>
      <c r="F149" s="629"/>
      <c r="G149" s="629"/>
      <c r="H149" s="629"/>
      <c r="I149" s="629"/>
      <c r="J149" s="629"/>
      <c r="K149" s="629"/>
      <c r="L149" s="674"/>
      <c r="M149" s="674"/>
      <c r="N149" s="674"/>
      <c r="O149" s="629"/>
      <c r="P149" s="629"/>
      <c r="Q149" s="629"/>
      <c r="R149" s="629"/>
      <c r="S149" s="629"/>
      <c r="T149" s="629"/>
      <c r="U149" s="629"/>
      <c r="V149" s="629"/>
      <c r="W149" s="629"/>
      <c r="X149" s="629"/>
      <c r="Y149" s="629"/>
      <c r="Z149" s="629"/>
    </row>
    <row r="150" ht="15.75" customHeight="1">
      <c r="A150" s="629"/>
      <c r="B150" s="629"/>
      <c r="C150" s="629"/>
      <c r="D150" s="629"/>
      <c r="E150" s="629"/>
      <c r="F150" s="629"/>
      <c r="G150" s="629"/>
      <c r="H150" s="629"/>
      <c r="I150" s="629"/>
      <c r="J150" s="629"/>
      <c r="K150" s="629"/>
      <c r="L150" s="674"/>
      <c r="M150" s="674"/>
      <c r="N150" s="674"/>
      <c r="O150" s="629"/>
      <c r="P150" s="629"/>
      <c r="Q150" s="629"/>
      <c r="R150" s="629"/>
      <c r="S150" s="629"/>
      <c r="T150" s="629"/>
      <c r="U150" s="629"/>
      <c r="V150" s="629"/>
      <c r="W150" s="629"/>
      <c r="X150" s="629"/>
      <c r="Y150" s="629"/>
      <c r="Z150" s="629"/>
    </row>
    <row r="151" ht="15.75" customHeight="1">
      <c r="A151" s="629"/>
      <c r="B151" s="629"/>
      <c r="C151" s="629"/>
      <c r="D151" s="629"/>
      <c r="E151" s="629"/>
      <c r="F151" s="629"/>
      <c r="G151" s="629"/>
      <c r="H151" s="629"/>
      <c r="I151" s="629"/>
      <c r="J151" s="629"/>
      <c r="K151" s="629"/>
      <c r="L151" s="674"/>
      <c r="M151" s="674"/>
      <c r="N151" s="674"/>
      <c r="O151" s="629"/>
      <c r="P151" s="629"/>
      <c r="Q151" s="629"/>
      <c r="R151" s="629"/>
      <c r="S151" s="629"/>
      <c r="T151" s="629"/>
      <c r="U151" s="629"/>
      <c r="V151" s="629"/>
      <c r="W151" s="629"/>
      <c r="X151" s="629"/>
      <c r="Y151" s="629"/>
      <c r="Z151" s="629"/>
    </row>
    <row r="152" ht="15.75" customHeight="1">
      <c r="A152" s="629"/>
      <c r="B152" s="629"/>
      <c r="C152" s="629"/>
      <c r="D152" s="629"/>
      <c r="E152" s="629"/>
      <c r="F152" s="629"/>
      <c r="G152" s="629"/>
      <c r="H152" s="629"/>
      <c r="I152" s="629"/>
      <c r="J152" s="629"/>
      <c r="K152" s="629"/>
      <c r="L152" s="674"/>
      <c r="M152" s="674"/>
      <c r="N152" s="674"/>
      <c r="O152" s="629"/>
      <c r="P152" s="629"/>
      <c r="Q152" s="629"/>
      <c r="R152" s="629"/>
      <c r="S152" s="629"/>
      <c r="T152" s="629"/>
      <c r="U152" s="629"/>
      <c r="V152" s="629"/>
      <c r="W152" s="629"/>
      <c r="X152" s="629"/>
      <c r="Y152" s="629"/>
      <c r="Z152" s="629"/>
    </row>
    <row r="153" ht="15.75" customHeight="1">
      <c r="A153" s="629"/>
      <c r="B153" s="629"/>
      <c r="C153" s="629"/>
      <c r="D153" s="629"/>
      <c r="E153" s="629"/>
      <c r="F153" s="629"/>
      <c r="G153" s="629"/>
      <c r="H153" s="629"/>
      <c r="I153" s="629"/>
      <c r="J153" s="629"/>
      <c r="K153" s="629"/>
      <c r="L153" s="674"/>
      <c r="M153" s="674"/>
      <c r="N153" s="674"/>
      <c r="O153" s="629"/>
      <c r="P153" s="629"/>
      <c r="Q153" s="629"/>
      <c r="R153" s="629"/>
      <c r="S153" s="629"/>
      <c r="T153" s="629"/>
      <c r="U153" s="629"/>
      <c r="V153" s="629"/>
      <c r="W153" s="629"/>
      <c r="X153" s="629"/>
      <c r="Y153" s="629"/>
      <c r="Z153" s="629"/>
    </row>
    <row r="154" ht="15.75" customHeight="1">
      <c r="A154" s="629"/>
      <c r="B154" s="629"/>
      <c r="C154" s="629"/>
      <c r="D154" s="629"/>
      <c r="E154" s="629"/>
      <c r="F154" s="629"/>
      <c r="G154" s="629"/>
      <c r="H154" s="629"/>
      <c r="I154" s="629"/>
      <c r="J154" s="629"/>
      <c r="K154" s="629"/>
      <c r="L154" s="674"/>
      <c r="M154" s="674"/>
      <c r="N154" s="674"/>
      <c r="O154" s="629"/>
      <c r="P154" s="629"/>
      <c r="Q154" s="629"/>
      <c r="R154" s="629"/>
      <c r="S154" s="629"/>
      <c r="T154" s="629"/>
      <c r="U154" s="629"/>
      <c r="V154" s="629"/>
      <c r="W154" s="629"/>
      <c r="X154" s="629"/>
      <c r="Y154" s="629"/>
      <c r="Z154" s="629"/>
    </row>
    <row r="155" ht="15.75" customHeight="1">
      <c r="A155" s="629"/>
      <c r="B155" s="629"/>
      <c r="C155" s="629"/>
      <c r="D155" s="629"/>
      <c r="E155" s="629"/>
      <c r="F155" s="629"/>
      <c r="G155" s="629"/>
      <c r="H155" s="629"/>
      <c r="I155" s="629"/>
      <c r="J155" s="629"/>
      <c r="K155" s="629"/>
      <c r="L155" s="674"/>
      <c r="M155" s="674"/>
      <c r="N155" s="674"/>
      <c r="O155" s="629"/>
      <c r="P155" s="629"/>
      <c r="Q155" s="629"/>
      <c r="R155" s="629"/>
      <c r="S155" s="629"/>
      <c r="T155" s="629"/>
      <c r="U155" s="629"/>
      <c r="V155" s="629"/>
      <c r="W155" s="629"/>
      <c r="X155" s="629"/>
      <c r="Y155" s="629"/>
      <c r="Z155" s="629"/>
    </row>
    <row r="156" ht="15.75" customHeight="1">
      <c r="A156" s="629"/>
      <c r="B156" s="629"/>
      <c r="C156" s="629"/>
      <c r="D156" s="629"/>
      <c r="E156" s="629"/>
      <c r="F156" s="629"/>
      <c r="G156" s="629"/>
      <c r="H156" s="629"/>
      <c r="I156" s="629"/>
      <c r="J156" s="629"/>
      <c r="K156" s="629"/>
      <c r="L156" s="674"/>
      <c r="M156" s="674"/>
      <c r="N156" s="674"/>
      <c r="O156" s="629"/>
      <c r="P156" s="629"/>
      <c r="Q156" s="629"/>
      <c r="R156" s="629"/>
      <c r="S156" s="629"/>
      <c r="T156" s="629"/>
      <c r="U156" s="629"/>
      <c r="V156" s="629"/>
      <c r="W156" s="629"/>
      <c r="X156" s="629"/>
      <c r="Y156" s="629"/>
      <c r="Z156" s="629"/>
    </row>
    <row r="157" ht="15.75" customHeight="1">
      <c r="A157" s="629"/>
      <c r="B157" s="629"/>
      <c r="C157" s="629"/>
      <c r="D157" s="629"/>
      <c r="E157" s="629"/>
      <c r="F157" s="629"/>
      <c r="G157" s="629"/>
      <c r="H157" s="629"/>
      <c r="I157" s="629"/>
      <c r="J157" s="629"/>
      <c r="K157" s="629"/>
      <c r="L157" s="674"/>
      <c r="M157" s="674"/>
      <c r="N157" s="674"/>
      <c r="O157" s="629"/>
      <c r="P157" s="629"/>
      <c r="Q157" s="629"/>
      <c r="R157" s="629"/>
      <c r="S157" s="629"/>
      <c r="T157" s="629"/>
      <c r="U157" s="629"/>
      <c r="V157" s="629"/>
      <c r="W157" s="629"/>
      <c r="X157" s="629"/>
      <c r="Y157" s="629"/>
      <c r="Z157" s="629"/>
    </row>
    <row r="158" ht="15.75" customHeight="1">
      <c r="A158" s="629"/>
      <c r="B158" s="629"/>
      <c r="C158" s="629"/>
      <c r="D158" s="629"/>
      <c r="E158" s="629"/>
      <c r="F158" s="629"/>
      <c r="G158" s="629"/>
      <c r="H158" s="629"/>
      <c r="I158" s="629"/>
      <c r="J158" s="629"/>
      <c r="K158" s="629"/>
      <c r="L158" s="674"/>
      <c r="M158" s="674"/>
      <c r="N158" s="674"/>
      <c r="O158" s="629"/>
      <c r="P158" s="629"/>
      <c r="Q158" s="629"/>
      <c r="R158" s="629"/>
      <c r="S158" s="629"/>
      <c r="T158" s="629"/>
      <c r="U158" s="629"/>
      <c r="V158" s="629"/>
      <c r="W158" s="629"/>
      <c r="X158" s="629"/>
      <c r="Y158" s="629"/>
      <c r="Z158" s="629"/>
    </row>
    <row r="159" ht="15.75" customHeight="1">
      <c r="A159" s="629"/>
      <c r="B159" s="629"/>
      <c r="C159" s="629"/>
      <c r="D159" s="629"/>
      <c r="E159" s="629"/>
      <c r="F159" s="629"/>
      <c r="G159" s="629"/>
      <c r="H159" s="629"/>
      <c r="I159" s="629"/>
      <c r="J159" s="629"/>
      <c r="K159" s="629"/>
      <c r="L159" s="674"/>
      <c r="M159" s="674"/>
      <c r="N159" s="674"/>
      <c r="O159" s="629"/>
      <c r="P159" s="629"/>
      <c r="Q159" s="629"/>
      <c r="R159" s="629"/>
      <c r="S159" s="629"/>
      <c r="T159" s="629"/>
      <c r="U159" s="629"/>
      <c r="V159" s="629"/>
      <c r="W159" s="629"/>
      <c r="X159" s="629"/>
      <c r="Y159" s="629"/>
      <c r="Z159" s="629"/>
    </row>
    <row r="160" ht="15.75" customHeight="1">
      <c r="A160" s="629"/>
      <c r="B160" s="629"/>
      <c r="C160" s="629"/>
      <c r="D160" s="629"/>
      <c r="E160" s="629"/>
      <c r="F160" s="629"/>
      <c r="G160" s="629"/>
      <c r="H160" s="629"/>
      <c r="I160" s="629"/>
      <c r="J160" s="629"/>
      <c r="K160" s="629"/>
      <c r="L160" s="674"/>
      <c r="M160" s="674"/>
      <c r="N160" s="674"/>
      <c r="O160" s="629"/>
      <c r="P160" s="629"/>
      <c r="Q160" s="629"/>
      <c r="R160" s="629"/>
      <c r="S160" s="629"/>
      <c r="T160" s="629"/>
      <c r="U160" s="629"/>
      <c r="V160" s="629"/>
      <c r="W160" s="629"/>
      <c r="X160" s="629"/>
      <c r="Y160" s="629"/>
      <c r="Z160" s="629"/>
    </row>
    <row r="161" ht="15.75" customHeight="1">
      <c r="A161" s="629"/>
      <c r="B161" s="629"/>
      <c r="C161" s="629"/>
      <c r="D161" s="629"/>
      <c r="E161" s="629"/>
      <c r="F161" s="629"/>
      <c r="G161" s="629"/>
      <c r="H161" s="629"/>
      <c r="I161" s="629"/>
      <c r="J161" s="629"/>
      <c r="K161" s="629"/>
      <c r="L161" s="674"/>
      <c r="M161" s="674"/>
      <c r="N161" s="674"/>
      <c r="O161" s="629"/>
      <c r="P161" s="629"/>
      <c r="Q161" s="629"/>
      <c r="R161" s="629"/>
      <c r="S161" s="629"/>
      <c r="T161" s="629"/>
      <c r="U161" s="629"/>
      <c r="V161" s="629"/>
      <c r="W161" s="629"/>
      <c r="X161" s="629"/>
      <c r="Y161" s="629"/>
      <c r="Z161" s="629"/>
    </row>
    <row r="162" ht="15.75" customHeight="1">
      <c r="A162" s="629"/>
      <c r="B162" s="629"/>
      <c r="C162" s="629"/>
      <c r="D162" s="629"/>
      <c r="E162" s="629"/>
      <c r="F162" s="629"/>
      <c r="G162" s="629"/>
      <c r="H162" s="629"/>
      <c r="I162" s="629"/>
      <c r="J162" s="629"/>
      <c r="K162" s="629"/>
      <c r="L162" s="674"/>
      <c r="M162" s="674"/>
      <c r="N162" s="674"/>
      <c r="O162" s="629"/>
      <c r="P162" s="629"/>
      <c r="Q162" s="629"/>
      <c r="R162" s="629"/>
      <c r="S162" s="629"/>
      <c r="T162" s="629"/>
      <c r="U162" s="629"/>
      <c r="V162" s="629"/>
      <c r="W162" s="629"/>
      <c r="X162" s="629"/>
      <c r="Y162" s="629"/>
      <c r="Z162" s="629"/>
    </row>
    <row r="163" ht="15.75" customHeight="1">
      <c r="A163" s="629"/>
      <c r="B163" s="629"/>
      <c r="C163" s="629"/>
      <c r="D163" s="629"/>
      <c r="E163" s="629"/>
      <c r="F163" s="629"/>
      <c r="G163" s="629"/>
      <c r="H163" s="629"/>
      <c r="I163" s="629"/>
      <c r="J163" s="629"/>
      <c r="K163" s="629"/>
      <c r="L163" s="674"/>
      <c r="M163" s="674"/>
      <c r="N163" s="674"/>
      <c r="O163" s="629"/>
      <c r="P163" s="629"/>
      <c r="Q163" s="629"/>
      <c r="R163" s="629"/>
      <c r="S163" s="629"/>
      <c r="T163" s="629"/>
      <c r="U163" s="629"/>
      <c r="V163" s="629"/>
      <c r="W163" s="629"/>
      <c r="X163" s="629"/>
      <c r="Y163" s="629"/>
      <c r="Z163" s="629"/>
    </row>
    <row r="164" ht="15.75" customHeight="1">
      <c r="A164" s="629"/>
      <c r="B164" s="629"/>
      <c r="C164" s="629"/>
      <c r="D164" s="629"/>
      <c r="E164" s="629"/>
      <c r="F164" s="629"/>
      <c r="G164" s="629"/>
      <c r="H164" s="629"/>
      <c r="I164" s="629"/>
      <c r="J164" s="629"/>
      <c r="K164" s="629"/>
      <c r="L164" s="674"/>
      <c r="M164" s="674"/>
      <c r="N164" s="674"/>
      <c r="O164" s="629"/>
      <c r="P164" s="629"/>
      <c r="Q164" s="629"/>
      <c r="R164" s="629"/>
      <c r="S164" s="629"/>
      <c r="T164" s="629"/>
      <c r="U164" s="629"/>
      <c r="V164" s="629"/>
      <c r="W164" s="629"/>
      <c r="X164" s="629"/>
      <c r="Y164" s="629"/>
      <c r="Z164" s="629"/>
    </row>
    <row r="165" ht="15.75" customHeight="1">
      <c r="A165" s="629"/>
      <c r="B165" s="629"/>
      <c r="C165" s="629"/>
      <c r="D165" s="629"/>
      <c r="E165" s="629"/>
      <c r="F165" s="629"/>
      <c r="G165" s="629"/>
      <c r="H165" s="629"/>
      <c r="I165" s="629"/>
      <c r="J165" s="629"/>
      <c r="K165" s="629"/>
      <c r="L165" s="674"/>
      <c r="M165" s="674"/>
      <c r="N165" s="674"/>
      <c r="O165" s="629"/>
      <c r="P165" s="629"/>
      <c r="Q165" s="629"/>
      <c r="R165" s="629"/>
      <c r="S165" s="629"/>
      <c r="T165" s="629"/>
      <c r="U165" s="629"/>
      <c r="V165" s="629"/>
      <c r="W165" s="629"/>
      <c r="X165" s="629"/>
      <c r="Y165" s="629"/>
      <c r="Z165" s="629"/>
    </row>
    <row r="166" ht="15.75" customHeight="1">
      <c r="A166" s="629"/>
      <c r="B166" s="629"/>
      <c r="C166" s="629"/>
      <c r="D166" s="629"/>
      <c r="E166" s="629"/>
      <c r="F166" s="629"/>
      <c r="G166" s="629"/>
      <c r="H166" s="629"/>
      <c r="I166" s="629"/>
      <c r="J166" s="629"/>
      <c r="K166" s="629"/>
      <c r="L166" s="674"/>
      <c r="M166" s="674"/>
      <c r="N166" s="674"/>
      <c r="O166" s="629"/>
      <c r="P166" s="629"/>
      <c r="Q166" s="629"/>
      <c r="R166" s="629"/>
      <c r="S166" s="629"/>
      <c r="T166" s="629"/>
      <c r="U166" s="629"/>
      <c r="V166" s="629"/>
      <c r="W166" s="629"/>
      <c r="X166" s="629"/>
      <c r="Y166" s="629"/>
      <c r="Z166" s="629"/>
    </row>
    <row r="167" ht="15.75" customHeight="1">
      <c r="A167" s="629"/>
      <c r="B167" s="629"/>
      <c r="C167" s="629"/>
      <c r="D167" s="629"/>
      <c r="E167" s="629"/>
      <c r="F167" s="629"/>
      <c r="G167" s="629"/>
      <c r="H167" s="629"/>
      <c r="I167" s="629"/>
      <c r="J167" s="629"/>
      <c r="K167" s="629"/>
      <c r="L167" s="674"/>
      <c r="M167" s="674"/>
      <c r="N167" s="674"/>
      <c r="O167" s="629"/>
      <c r="P167" s="629"/>
      <c r="Q167" s="629"/>
      <c r="R167" s="629"/>
      <c r="S167" s="629"/>
      <c r="T167" s="629"/>
      <c r="U167" s="629"/>
      <c r="V167" s="629"/>
      <c r="W167" s="629"/>
      <c r="X167" s="629"/>
      <c r="Y167" s="629"/>
      <c r="Z167" s="629"/>
    </row>
    <row r="168" ht="15.75" customHeight="1">
      <c r="A168" s="629"/>
      <c r="B168" s="629"/>
      <c r="C168" s="629"/>
      <c r="D168" s="629"/>
      <c r="E168" s="629"/>
      <c r="F168" s="629"/>
      <c r="G168" s="629"/>
      <c r="H168" s="629"/>
      <c r="I168" s="629"/>
      <c r="J168" s="629"/>
      <c r="K168" s="629"/>
      <c r="L168" s="674"/>
      <c r="M168" s="674"/>
      <c r="N168" s="674"/>
      <c r="O168" s="629"/>
      <c r="P168" s="629"/>
      <c r="Q168" s="629"/>
      <c r="R168" s="629"/>
      <c r="S168" s="629"/>
      <c r="T168" s="629"/>
      <c r="U168" s="629"/>
      <c r="V168" s="629"/>
      <c r="W168" s="629"/>
      <c r="X168" s="629"/>
      <c r="Y168" s="629"/>
      <c r="Z168" s="629"/>
    </row>
    <row r="169" ht="15.75" customHeight="1">
      <c r="A169" s="629"/>
      <c r="B169" s="629"/>
      <c r="C169" s="629"/>
      <c r="D169" s="629"/>
      <c r="E169" s="629"/>
      <c r="F169" s="629"/>
      <c r="G169" s="629"/>
      <c r="H169" s="629"/>
      <c r="I169" s="629"/>
      <c r="J169" s="629"/>
      <c r="K169" s="629"/>
      <c r="L169" s="674"/>
      <c r="M169" s="674"/>
      <c r="N169" s="674"/>
      <c r="O169" s="629"/>
      <c r="P169" s="629"/>
      <c r="Q169" s="629"/>
      <c r="R169" s="629"/>
      <c r="S169" s="629"/>
      <c r="T169" s="629"/>
      <c r="U169" s="629"/>
      <c r="V169" s="629"/>
      <c r="W169" s="629"/>
      <c r="X169" s="629"/>
      <c r="Y169" s="629"/>
      <c r="Z169" s="629"/>
    </row>
    <row r="170" ht="15.75" customHeight="1">
      <c r="A170" s="629"/>
      <c r="B170" s="629"/>
      <c r="C170" s="629"/>
      <c r="D170" s="629"/>
      <c r="E170" s="629"/>
      <c r="F170" s="629"/>
      <c r="G170" s="629"/>
      <c r="H170" s="629"/>
      <c r="I170" s="629"/>
      <c r="J170" s="629"/>
      <c r="K170" s="629"/>
      <c r="L170" s="674"/>
      <c r="M170" s="674"/>
      <c r="N170" s="674"/>
      <c r="O170" s="629"/>
      <c r="P170" s="629"/>
      <c r="Q170" s="629"/>
      <c r="R170" s="629"/>
      <c r="S170" s="629"/>
      <c r="T170" s="629"/>
      <c r="U170" s="629"/>
      <c r="V170" s="629"/>
      <c r="W170" s="629"/>
      <c r="X170" s="629"/>
      <c r="Y170" s="629"/>
      <c r="Z170" s="629"/>
    </row>
    <row r="171" ht="15.75" customHeight="1">
      <c r="A171" s="629"/>
      <c r="B171" s="629"/>
      <c r="C171" s="629"/>
      <c r="D171" s="629"/>
      <c r="E171" s="629"/>
      <c r="F171" s="629"/>
      <c r="G171" s="629"/>
      <c r="H171" s="629"/>
      <c r="I171" s="629"/>
      <c r="J171" s="629"/>
      <c r="K171" s="629"/>
      <c r="L171" s="674"/>
      <c r="M171" s="674"/>
      <c r="N171" s="674"/>
      <c r="O171" s="629"/>
      <c r="P171" s="629"/>
      <c r="Q171" s="629"/>
      <c r="R171" s="629"/>
      <c r="S171" s="629"/>
      <c r="T171" s="629"/>
      <c r="U171" s="629"/>
      <c r="V171" s="629"/>
      <c r="W171" s="629"/>
      <c r="X171" s="629"/>
      <c r="Y171" s="629"/>
      <c r="Z171" s="629"/>
    </row>
    <row r="172" ht="15.75" customHeight="1">
      <c r="A172" s="629"/>
      <c r="B172" s="629"/>
      <c r="C172" s="629"/>
      <c r="D172" s="629"/>
      <c r="E172" s="629"/>
      <c r="F172" s="629"/>
      <c r="G172" s="629"/>
      <c r="H172" s="629"/>
      <c r="I172" s="629"/>
      <c r="J172" s="629"/>
      <c r="K172" s="629"/>
      <c r="L172" s="674"/>
      <c r="M172" s="674"/>
      <c r="N172" s="674"/>
      <c r="O172" s="629"/>
      <c r="P172" s="629"/>
      <c r="Q172" s="629"/>
      <c r="R172" s="629"/>
      <c r="S172" s="629"/>
      <c r="T172" s="629"/>
      <c r="U172" s="629"/>
      <c r="V172" s="629"/>
      <c r="W172" s="629"/>
      <c r="X172" s="629"/>
      <c r="Y172" s="629"/>
      <c r="Z172" s="629"/>
    </row>
    <row r="173" ht="15.75" customHeight="1">
      <c r="A173" s="629"/>
      <c r="B173" s="629"/>
      <c r="C173" s="629"/>
      <c r="D173" s="629"/>
      <c r="E173" s="629"/>
      <c r="F173" s="629"/>
      <c r="G173" s="629"/>
      <c r="H173" s="629"/>
      <c r="I173" s="629"/>
      <c r="J173" s="629"/>
      <c r="K173" s="629"/>
      <c r="L173" s="674"/>
      <c r="M173" s="674"/>
      <c r="N173" s="674"/>
      <c r="O173" s="629"/>
      <c r="P173" s="629"/>
      <c r="Q173" s="629"/>
      <c r="R173" s="629"/>
      <c r="S173" s="629"/>
      <c r="T173" s="629"/>
      <c r="U173" s="629"/>
      <c r="V173" s="629"/>
      <c r="W173" s="629"/>
      <c r="X173" s="629"/>
      <c r="Y173" s="629"/>
      <c r="Z173" s="629"/>
    </row>
    <row r="174" ht="15.75" customHeight="1">
      <c r="A174" s="629"/>
      <c r="B174" s="629"/>
      <c r="C174" s="629"/>
      <c r="D174" s="629"/>
      <c r="E174" s="629"/>
      <c r="F174" s="629"/>
      <c r="G174" s="629"/>
      <c r="H174" s="629"/>
      <c r="I174" s="629"/>
      <c r="J174" s="629"/>
      <c r="K174" s="629"/>
      <c r="L174" s="674"/>
      <c r="M174" s="674"/>
      <c r="N174" s="674"/>
      <c r="O174" s="629"/>
      <c r="P174" s="629"/>
      <c r="Q174" s="629"/>
      <c r="R174" s="629"/>
      <c r="S174" s="629"/>
      <c r="T174" s="629"/>
      <c r="U174" s="629"/>
      <c r="V174" s="629"/>
      <c r="W174" s="629"/>
      <c r="X174" s="629"/>
      <c r="Y174" s="629"/>
      <c r="Z174" s="629"/>
    </row>
    <row r="175" ht="15.75" customHeight="1">
      <c r="A175" s="629"/>
      <c r="B175" s="629"/>
      <c r="C175" s="629"/>
      <c r="D175" s="629"/>
      <c r="E175" s="629"/>
      <c r="F175" s="629"/>
      <c r="G175" s="629"/>
      <c r="H175" s="629"/>
      <c r="I175" s="629"/>
      <c r="J175" s="629"/>
      <c r="K175" s="629"/>
      <c r="L175" s="674"/>
      <c r="M175" s="674"/>
      <c r="N175" s="674"/>
      <c r="O175" s="629"/>
      <c r="P175" s="629"/>
      <c r="Q175" s="629"/>
      <c r="R175" s="629"/>
      <c r="S175" s="629"/>
      <c r="T175" s="629"/>
      <c r="U175" s="629"/>
      <c r="V175" s="629"/>
      <c r="W175" s="629"/>
      <c r="X175" s="629"/>
      <c r="Y175" s="629"/>
      <c r="Z175" s="629"/>
    </row>
    <row r="176" ht="15.75" customHeight="1">
      <c r="A176" s="629"/>
      <c r="B176" s="629"/>
      <c r="C176" s="629"/>
      <c r="D176" s="629"/>
      <c r="E176" s="629"/>
      <c r="F176" s="629"/>
      <c r="G176" s="629"/>
      <c r="H176" s="629"/>
      <c r="I176" s="629"/>
      <c r="J176" s="629"/>
      <c r="K176" s="629"/>
      <c r="L176" s="674"/>
      <c r="M176" s="674"/>
      <c r="N176" s="674"/>
      <c r="O176" s="629"/>
      <c r="P176" s="629"/>
      <c r="Q176" s="629"/>
      <c r="R176" s="629"/>
      <c r="S176" s="629"/>
      <c r="T176" s="629"/>
      <c r="U176" s="629"/>
      <c r="V176" s="629"/>
      <c r="W176" s="629"/>
      <c r="X176" s="629"/>
      <c r="Y176" s="629"/>
      <c r="Z176" s="629"/>
    </row>
    <row r="177" ht="15.75" customHeight="1">
      <c r="A177" s="629"/>
      <c r="B177" s="629"/>
      <c r="C177" s="629"/>
      <c r="D177" s="629"/>
      <c r="E177" s="629"/>
      <c r="F177" s="629"/>
      <c r="G177" s="629"/>
      <c r="H177" s="629"/>
      <c r="I177" s="629"/>
      <c r="J177" s="629"/>
      <c r="K177" s="629"/>
      <c r="L177" s="674"/>
      <c r="M177" s="674"/>
      <c r="N177" s="674"/>
      <c r="O177" s="629"/>
      <c r="P177" s="629"/>
      <c r="Q177" s="629"/>
      <c r="R177" s="629"/>
      <c r="S177" s="629"/>
      <c r="T177" s="629"/>
      <c r="U177" s="629"/>
      <c r="V177" s="629"/>
      <c r="W177" s="629"/>
      <c r="X177" s="629"/>
      <c r="Y177" s="629"/>
      <c r="Z177" s="629"/>
    </row>
    <row r="178" ht="15.75" customHeight="1">
      <c r="A178" s="629"/>
      <c r="B178" s="629"/>
      <c r="C178" s="629"/>
      <c r="D178" s="629"/>
      <c r="E178" s="629"/>
      <c r="F178" s="629"/>
      <c r="G178" s="629"/>
      <c r="H178" s="629"/>
      <c r="I178" s="629"/>
      <c r="J178" s="629"/>
      <c r="K178" s="629"/>
      <c r="L178" s="674"/>
      <c r="M178" s="674"/>
      <c r="N178" s="674"/>
      <c r="O178" s="629"/>
      <c r="P178" s="629"/>
      <c r="Q178" s="629"/>
      <c r="R178" s="629"/>
      <c r="S178" s="629"/>
      <c r="T178" s="629"/>
      <c r="U178" s="629"/>
      <c r="V178" s="629"/>
      <c r="W178" s="629"/>
      <c r="X178" s="629"/>
      <c r="Y178" s="629"/>
      <c r="Z178" s="629"/>
    </row>
    <row r="179" ht="15.75" customHeight="1">
      <c r="A179" s="629"/>
      <c r="B179" s="629"/>
      <c r="C179" s="629"/>
      <c r="D179" s="629"/>
      <c r="E179" s="629"/>
      <c r="F179" s="629"/>
      <c r="G179" s="629"/>
      <c r="H179" s="629"/>
      <c r="I179" s="629"/>
      <c r="J179" s="629"/>
      <c r="K179" s="629"/>
      <c r="L179" s="674"/>
      <c r="M179" s="674"/>
      <c r="N179" s="674"/>
      <c r="O179" s="629"/>
      <c r="P179" s="629"/>
      <c r="Q179" s="629"/>
      <c r="R179" s="629"/>
      <c r="S179" s="629"/>
      <c r="T179" s="629"/>
      <c r="U179" s="629"/>
      <c r="V179" s="629"/>
      <c r="W179" s="629"/>
      <c r="X179" s="629"/>
      <c r="Y179" s="629"/>
      <c r="Z179" s="629"/>
    </row>
    <row r="180" ht="15.75" customHeight="1">
      <c r="A180" s="629"/>
      <c r="B180" s="629"/>
      <c r="C180" s="629"/>
      <c r="D180" s="629"/>
      <c r="E180" s="629"/>
      <c r="F180" s="629"/>
      <c r="G180" s="629"/>
      <c r="H180" s="629"/>
      <c r="I180" s="629"/>
      <c r="J180" s="629"/>
      <c r="K180" s="629"/>
      <c r="L180" s="674"/>
      <c r="M180" s="674"/>
      <c r="N180" s="674"/>
      <c r="O180" s="629"/>
      <c r="P180" s="629"/>
      <c r="Q180" s="629"/>
      <c r="R180" s="629"/>
      <c r="S180" s="629"/>
      <c r="T180" s="629"/>
      <c r="U180" s="629"/>
      <c r="V180" s="629"/>
      <c r="W180" s="629"/>
      <c r="X180" s="629"/>
      <c r="Y180" s="629"/>
      <c r="Z180" s="629"/>
    </row>
    <row r="181" ht="15.75" customHeight="1">
      <c r="A181" s="629"/>
      <c r="B181" s="629"/>
      <c r="C181" s="629"/>
      <c r="D181" s="629"/>
      <c r="E181" s="629"/>
      <c r="F181" s="629"/>
      <c r="G181" s="629"/>
      <c r="H181" s="629"/>
      <c r="I181" s="629"/>
      <c r="J181" s="629"/>
      <c r="K181" s="629"/>
      <c r="L181" s="674"/>
      <c r="M181" s="674"/>
      <c r="N181" s="674"/>
      <c r="O181" s="629"/>
      <c r="P181" s="629"/>
      <c r="Q181" s="629"/>
      <c r="R181" s="629"/>
      <c r="S181" s="629"/>
      <c r="T181" s="629"/>
      <c r="U181" s="629"/>
      <c r="V181" s="629"/>
      <c r="W181" s="629"/>
      <c r="X181" s="629"/>
      <c r="Y181" s="629"/>
      <c r="Z181" s="629"/>
    </row>
    <row r="182" ht="15.75" customHeight="1">
      <c r="A182" s="629"/>
      <c r="B182" s="629"/>
      <c r="C182" s="629"/>
      <c r="D182" s="629"/>
      <c r="E182" s="629"/>
      <c r="F182" s="629"/>
      <c r="G182" s="629"/>
      <c r="H182" s="629"/>
      <c r="I182" s="629"/>
      <c r="J182" s="629"/>
      <c r="K182" s="629"/>
      <c r="L182" s="674"/>
      <c r="M182" s="674"/>
      <c r="N182" s="674"/>
      <c r="O182" s="629"/>
      <c r="P182" s="629"/>
      <c r="Q182" s="629"/>
      <c r="R182" s="629"/>
      <c r="S182" s="629"/>
      <c r="T182" s="629"/>
      <c r="U182" s="629"/>
      <c r="V182" s="629"/>
      <c r="W182" s="629"/>
      <c r="X182" s="629"/>
      <c r="Y182" s="629"/>
      <c r="Z182" s="629"/>
    </row>
    <row r="183" ht="15.75" customHeight="1">
      <c r="A183" s="629"/>
      <c r="B183" s="629"/>
      <c r="C183" s="629"/>
      <c r="D183" s="629"/>
      <c r="E183" s="629"/>
      <c r="F183" s="629"/>
      <c r="G183" s="629"/>
      <c r="H183" s="629"/>
      <c r="I183" s="629"/>
      <c r="J183" s="629"/>
      <c r="K183" s="629"/>
      <c r="L183" s="674"/>
      <c r="M183" s="674"/>
      <c r="N183" s="674"/>
      <c r="O183" s="629"/>
      <c r="P183" s="629"/>
      <c r="Q183" s="629"/>
      <c r="R183" s="629"/>
      <c r="S183" s="629"/>
      <c r="T183" s="629"/>
      <c r="U183" s="629"/>
      <c r="V183" s="629"/>
      <c r="W183" s="629"/>
      <c r="X183" s="629"/>
      <c r="Y183" s="629"/>
      <c r="Z183" s="629"/>
    </row>
    <row r="184" ht="15.75" customHeight="1">
      <c r="A184" s="629"/>
      <c r="B184" s="629"/>
      <c r="C184" s="629"/>
      <c r="D184" s="629"/>
      <c r="E184" s="629"/>
      <c r="F184" s="629"/>
      <c r="G184" s="629"/>
      <c r="H184" s="629"/>
      <c r="I184" s="629"/>
      <c r="J184" s="629"/>
      <c r="K184" s="629"/>
      <c r="L184" s="674"/>
      <c r="M184" s="674"/>
      <c r="N184" s="674"/>
      <c r="O184" s="629"/>
      <c r="P184" s="629"/>
      <c r="Q184" s="629"/>
      <c r="R184" s="629"/>
      <c r="S184" s="629"/>
      <c r="T184" s="629"/>
      <c r="U184" s="629"/>
      <c r="V184" s="629"/>
      <c r="W184" s="629"/>
      <c r="X184" s="629"/>
      <c r="Y184" s="629"/>
      <c r="Z184" s="629"/>
    </row>
    <row r="185" ht="15.75" customHeight="1">
      <c r="A185" s="629"/>
      <c r="B185" s="629"/>
      <c r="C185" s="629"/>
      <c r="D185" s="629"/>
      <c r="E185" s="629"/>
      <c r="F185" s="629"/>
      <c r="G185" s="629"/>
      <c r="H185" s="629"/>
      <c r="I185" s="629"/>
      <c r="J185" s="629"/>
      <c r="K185" s="629"/>
      <c r="L185" s="674"/>
      <c r="M185" s="674"/>
      <c r="N185" s="674"/>
      <c r="O185" s="629"/>
      <c r="P185" s="629"/>
      <c r="Q185" s="629"/>
      <c r="R185" s="629"/>
      <c r="S185" s="629"/>
      <c r="T185" s="629"/>
      <c r="U185" s="629"/>
      <c r="V185" s="629"/>
      <c r="W185" s="629"/>
      <c r="X185" s="629"/>
      <c r="Y185" s="629"/>
      <c r="Z185" s="629"/>
    </row>
    <row r="186" ht="15.75" customHeight="1">
      <c r="A186" s="629"/>
      <c r="B186" s="629"/>
      <c r="C186" s="629"/>
      <c r="D186" s="629"/>
      <c r="E186" s="629"/>
      <c r="F186" s="629"/>
      <c r="G186" s="629"/>
      <c r="H186" s="629"/>
      <c r="I186" s="629"/>
      <c r="J186" s="629"/>
      <c r="K186" s="629"/>
      <c r="L186" s="674"/>
      <c r="M186" s="674"/>
      <c r="N186" s="674"/>
      <c r="O186" s="629"/>
      <c r="P186" s="629"/>
      <c r="Q186" s="629"/>
      <c r="R186" s="629"/>
      <c r="S186" s="629"/>
      <c r="T186" s="629"/>
      <c r="U186" s="629"/>
      <c r="V186" s="629"/>
      <c r="W186" s="629"/>
      <c r="X186" s="629"/>
      <c r="Y186" s="629"/>
      <c r="Z186" s="629"/>
    </row>
    <row r="187" ht="15.75" customHeight="1">
      <c r="A187" s="629"/>
      <c r="B187" s="629"/>
      <c r="C187" s="629"/>
      <c r="D187" s="629"/>
      <c r="E187" s="629"/>
      <c r="F187" s="629"/>
      <c r="G187" s="629"/>
      <c r="H187" s="629"/>
      <c r="I187" s="629"/>
      <c r="J187" s="629"/>
      <c r="K187" s="629"/>
      <c r="L187" s="674"/>
      <c r="M187" s="674"/>
      <c r="N187" s="674"/>
      <c r="O187" s="629"/>
      <c r="P187" s="629"/>
      <c r="Q187" s="629"/>
      <c r="R187" s="629"/>
      <c r="S187" s="629"/>
      <c r="T187" s="629"/>
      <c r="U187" s="629"/>
      <c r="V187" s="629"/>
      <c r="W187" s="629"/>
      <c r="X187" s="629"/>
      <c r="Y187" s="629"/>
      <c r="Z187" s="629"/>
    </row>
    <row r="188" ht="15.75" customHeight="1">
      <c r="A188" s="629"/>
      <c r="B188" s="629"/>
      <c r="C188" s="629"/>
      <c r="D188" s="629"/>
      <c r="E188" s="629"/>
      <c r="F188" s="629"/>
      <c r="G188" s="629"/>
      <c r="H188" s="629"/>
      <c r="I188" s="629"/>
      <c r="J188" s="629"/>
      <c r="K188" s="629"/>
      <c r="L188" s="674"/>
      <c r="M188" s="674"/>
      <c r="N188" s="674"/>
      <c r="O188" s="629"/>
      <c r="P188" s="629"/>
      <c r="Q188" s="629"/>
      <c r="R188" s="629"/>
      <c r="S188" s="629"/>
      <c r="T188" s="629"/>
      <c r="U188" s="629"/>
      <c r="V188" s="629"/>
      <c r="W188" s="629"/>
      <c r="X188" s="629"/>
      <c r="Y188" s="629"/>
      <c r="Z188" s="629"/>
    </row>
    <row r="189" ht="15.75" customHeight="1">
      <c r="A189" s="629"/>
      <c r="B189" s="629"/>
      <c r="C189" s="629"/>
      <c r="D189" s="629"/>
      <c r="E189" s="629"/>
      <c r="F189" s="629"/>
      <c r="G189" s="629"/>
      <c r="H189" s="629"/>
      <c r="I189" s="629"/>
      <c r="J189" s="629"/>
      <c r="K189" s="629"/>
      <c r="L189" s="674"/>
      <c r="M189" s="674"/>
      <c r="N189" s="674"/>
      <c r="O189" s="629"/>
      <c r="P189" s="629"/>
      <c r="Q189" s="629"/>
      <c r="R189" s="629"/>
      <c r="S189" s="629"/>
      <c r="T189" s="629"/>
      <c r="U189" s="629"/>
      <c r="V189" s="629"/>
      <c r="W189" s="629"/>
      <c r="X189" s="629"/>
      <c r="Y189" s="629"/>
      <c r="Z189" s="629"/>
    </row>
    <row r="190" ht="15.75" customHeight="1">
      <c r="A190" s="629"/>
      <c r="B190" s="629"/>
      <c r="C190" s="629"/>
      <c r="D190" s="629"/>
      <c r="E190" s="629"/>
      <c r="F190" s="629"/>
      <c r="G190" s="629"/>
      <c r="H190" s="629"/>
      <c r="I190" s="629"/>
      <c r="J190" s="629"/>
      <c r="K190" s="629"/>
      <c r="L190" s="674"/>
      <c r="M190" s="674"/>
      <c r="N190" s="674"/>
      <c r="O190" s="629"/>
      <c r="P190" s="629"/>
      <c r="Q190" s="629"/>
      <c r="R190" s="629"/>
      <c r="S190" s="629"/>
      <c r="T190" s="629"/>
      <c r="U190" s="629"/>
      <c r="V190" s="629"/>
      <c r="W190" s="629"/>
      <c r="X190" s="629"/>
      <c r="Y190" s="629"/>
      <c r="Z190" s="629"/>
    </row>
    <row r="191" ht="15.75" customHeight="1">
      <c r="A191" s="629"/>
      <c r="B191" s="629"/>
      <c r="C191" s="629"/>
      <c r="D191" s="629"/>
      <c r="E191" s="629"/>
      <c r="F191" s="629"/>
      <c r="G191" s="629"/>
      <c r="H191" s="629"/>
      <c r="I191" s="629"/>
      <c r="J191" s="629"/>
      <c r="K191" s="629"/>
      <c r="L191" s="674"/>
      <c r="M191" s="674"/>
      <c r="N191" s="674"/>
      <c r="O191" s="629"/>
      <c r="P191" s="629"/>
      <c r="Q191" s="629"/>
      <c r="R191" s="629"/>
      <c r="S191" s="629"/>
      <c r="T191" s="629"/>
      <c r="U191" s="629"/>
      <c r="V191" s="629"/>
      <c r="W191" s="629"/>
      <c r="X191" s="629"/>
      <c r="Y191" s="629"/>
      <c r="Z191" s="629"/>
    </row>
    <row r="192" ht="15.75" customHeight="1">
      <c r="A192" s="629"/>
      <c r="B192" s="629"/>
      <c r="C192" s="629"/>
      <c r="D192" s="629"/>
      <c r="E192" s="629"/>
      <c r="F192" s="629"/>
      <c r="G192" s="629"/>
      <c r="H192" s="629"/>
      <c r="I192" s="629"/>
      <c r="J192" s="629"/>
      <c r="K192" s="629"/>
      <c r="L192" s="674"/>
      <c r="M192" s="674"/>
      <c r="N192" s="674"/>
      <c r="O192" s="629"/>
      <c r="P192" s="629"/>
      <c r="Q192" s="629"/>
      <c r="R192" s="629"/>
      <c r="S192" s="629"/>
      <c r="T192" s="629"/>
      <c r="U192" s="629"/>
      <c r="V192" s="629"/>
      <c r="W192" s="629"/>
      <c r="X192" s="629"/>
      <c r="Y192" s="629"/>
      <c r="Z192" s="629"/>
    </row>
    <row r="193" ht="15.75" customHeight="1">
      <c r="A193" s="629"/>
      <c r="B193" s="629"/>
      <c r="C193" s="629"/>
      <c r="D193" s="629"/>
      <c r="E193" s="629"/>
      <c r="F193" s="629"/>
      <c r="G193" s="629"/>
      <c r="H193" s="629"/>
      <c r="I193" s="629"/>
      <c r="J193" s="629"/>
      <c r="K193" s="629"/>
      <c r="L193" s="674"/>
      <c r="M193" s="674"/>
      <c r="N193" s="674"/>
      <c r="O193" s="629"/>
      <c r="P193" s="629"/>
      <c r="Q193" s="629"/>
      <c r="R193" s="629"/>
      <c r="S193" s="629"/>
      <c r="T193" s="629"/>
      <c r="U193" s="629"/>
      <c r="V193" s="629"/>
      <c r="W193" s="629"/>
      <c r="X193" s="629"/>
      <c r="Y193" s="629"/>
      <c r="Z193" s="629"/>
    </row>
    <row r="194" ht="15.75" customHeight="1">
      <c r="A194" s="629"/>
      <c r="B194" s="629"/>
      <c r="C194" s="629"/>
      <c r="D194" s="629"/>
      <c r="E194" s="629"/>
      <c r="F194" s="629"/>
      <c r="G194" s="629"/>
      <c r="H194" s="629"/>
      <c r="I194" s="629"/>
      <c r="J194" s="629"/>
      <c r="K194" s="629"/>
      <c r="L194" s="674"/>
      <c r="M194" s="674"/>
      <c r="N194" s="674"/>
      <c r="O194" s="629"/>
      <c r="P194" s="629"/>
      <c r="Q194" s="629"/>
      <c r="R194" s="629"/>
      <c r="S194" s="629"/>
      <c r="T194" s="629"/>
      <c r="U194" s="629"/>
      <c r="V194" s="629"/>
      <c r="W194" s="629"/>
      <c r="X194" s="629"/>
      <c r="Y194" s="629"/>
      <c r="Z194" s="629"/>
    </row>
    <row r="195" ht="15.75" customHeight="1">
      <c r="A195" s="629"/>
      <c r="B195" s="629"/>
      <c r="C195" s="629"/>
      <c r="D195" s="629"/>
      <c r="E195" s="629"/>
      <c r="F195" s="629"/>
      <c r="G195" s="629"/>
      <c r="H195" s="629"/>
      <c r="I195" s="629"/>
      <c r="J195" s="629"/>
      <c r="K195" s="629"/>
      <c r="L195" s="674"/>
      <c r="M195" s="674"/>
      <c r="N195" s="674"/>
      <c r="O195" s="629"/>
      <c r="P195" s="629"/>
      <c r="Q195" s="629"/>
      <c r="R195" s="629"/>
      <c r="S195" s="629"/>
      <c r="T195" s="629"/>
      <c r="U195" s="629"/>
      <c r="V195" s="629"/>
      <c r="W195" s="629"/>
      <c r="X195" s="629"/>
      <c r="Y195" s="629"/>
      <c r="Z195" s="629"/>
    </row>
    <row r="196" ht="15.75" customHeight="1">
      <c r="A196" s="629"/>
      <c r="B196" s="629"/>
      <c r="C196" s="629"/>
      <c r="D196" s="629"/>
      <c r="E196" s="629"/>
      <c r="F196" s="629"/>
      <c r="G196" s="629"/>
      <c r="H196" s="629"/>
      <c r="I196" s="629"/>
      <c r="J196" s="629"/>
      <c r="K196" s="629"/>
      <c r="L196" s="674"/>
      <c r="M196" s="674"/>
      <c r="N196" s="674"/>
      <c r="O196" s="629"/>
      <c r="P196" s="629"/>
      <c r="Q196" s="629"/>
      <c r="R196" s="629"/>
      <c r="S196" s="629"/>
      <c r="T196" s="629"/>
      <c r="U196" s="629"/>
      <c r="V196" s="629"/>
      <c r="W196" s="629"/>
      <c r="X196" s="629"/>
      <c r="Y196" s="629"/>
      <c r="Z196" s="629"/>
    </row>
    <row r="197" ht="15.75" customHeight="1">
      <c r="A197" s="629"/>
      <c r="B197" s="629"/>
      <c r="C197" s="629"/>
      <c r="D197" s="629"/>
      <c r="E197" s="629"/>
      <c r="F197" s="629"/>
      <c r="G197" s="629"/>
      <c r="H197" s="629"/>
      <c r="I197" s="629"/>
      <c r="J197" s="629"/>
      <c r="K197" s="629"/>
      <c r="L197" s="674"/>
      <c r="M197" s="674"/>
      <c r="N197" s="674"/>
      <c r="O197" s="629"/>
      <c r="P197" s="629"/>
      <c r="Q197" s="629"/>
      <c r="R197" s="629"/>
      <c r="S197" s="629"/>
      <c r="T197" s="629"/>
      <c r="U197" s="629"/>
      <c r="V197" s="629"/>
      <c r="W197" s="629"/>
      <c r="X197" s="629"/>
      <c r="Y197" s="629"/>
      <c r="Z197" s="629"/>
    </row>
    <row r="198" ht="15.75" customHeight="1">
      <c r="A198" s="629"/>
      <c r="B198" s="629"/>
      <c r="C198" s="629"/>
      <c r="D198" s="629"/>
      <c r="E198" s="629"/>
      <c r="F198" s="629"/>
      <c r="G198" s="629"/>
      <c r="H198" s="629"/>
      <c r="I198" s="629"/>
      <c r="J198" s="629"/>
      <c r="K198" s="629"/>
      <c r="L198" s="674"/>
      <c r="M198" s="674"/>
      <c r="N198" s="674"/>
      <c r="O198" s="629"/>
      <c r="P198" s="629"/>
      <c r="Q198" s="629"/>
      <c r="R198" s="629"/>
      <c r="S198" s="629"/>
      <c r="T198" s="629"/>
      <c r="U198" s="629"/>
      <c r="V198" s="629"/>
      <c r="W198" s="629"/>
      <c r="X198" s="629"/>
      <c r="Y198" s="629"/>
      <c r="Z198" s="629"/>
    </row>
    <row r="199" ht="15.75" customHeight="1">
      <c r="A199" s="629"/>
      <c r="B199" s="629"/>
      <c r="C199" s="629"/>
      <c r="D199" s="629"/>
      <c r="E199" s="629"/>
      <c r="F199" s="629"/>
      <c r="G199" s="629"/>
      <c r="H199" s="629"/>
      <c r="I199" s="629"/>
      <c r="J199" s="629"/>
      <c r="K199" s="629"/>
      <c r="L199" s="674"/>
      <c r="M199" s="674"/>
      <c r="N199" s="674"/>
      <c r="O199" s="629"/>
      <c r="P199" s="629"/>
      <c r="Q199" s="629"/>
      <c r="R199" s="629"/>
      <c r="S199" s="629"/>
      <c r="T199" s="629"/>
      <c r="U199" s="629"/>
      <c r="V199" s="629"/>
      <c r="W199" s="629"/>
      <c r="X199" s="629"/>
      <c r="Y199" s="629"/>
      <c r="Z199" s="629"/>
    </row>
    <row r="200" ht="15.75" customHeight="1">
      <c r="A200" s="629"/>
      <c r="B200" s="629"/>
      <c r="C200" s="629"/>
      <c r="D200" s="629"/>
      <c r="E200" s="629"/>
      <c r="F200" s="629"/>
      <c r="G200" s="629"/>
      <c r="H200" s="629"/>
      <c r="I200" s="629"/>
      <c r="J200" s="629"/>
      <c r="K200" s="629"/>
      <c r="L200" s="674"/>
      <c r="M200" s="674"/>
      <c r="N200" s="674"/>
      <c r="O200" s="629"/>
      <c r="P200" s="629"/>
      <c r="Q200" s="629"/>
      <c r="R200" s="629"/>
      <c r="S200" s="629"/>
      <c r="T200" s="629"/>
      <c r="U200" s="629"/>
      <c r="V200" s="629"/>
      <c r="W200" s="629"/>
      <c r="X200" s="629"/>
      <c r="Y200" s="629"/>
      <c r="Z200" s="629"/>
    </row>
    <row r="201" ht="15.75" customHeight="1">
      <c r="A201" s="629"/>
      <c r="B201" s="629"/>
      <c r="C201" s="629"/>
      <c r="D201" s="629"/>
      <c r="E201" s="629"/>
      <c r="F201" s="629"/>
      <c r="G201" s="629"/>
      <c r="H201" s="629"/>
      <c r="I201" s="629"/>
      <c r="J201" s="629"/>
      <c r="K201" s="629"/>
      <c r="L201" s="674"/>
      <c r="M201" s="674"/>
      <c r="N201" s="674"/>
      <c r="O201" s="629"/>
      <c r="P201" s="629"/>
      <c r="Q201" s="629"/>
      <c r="R201" s="629"/>
      <c r="S201" s="629"/>
      <c r="T201" s="629"/>
      <c r="U201" s="629"/>
      <c r="V201" s="629"/>
      <c r="W201" s="629"/>
      <c r="X201" s="629"/>
      <c r="Y201" s="629"/>
      <c r="Z201" s="629"/>
    </row>
    <row r="202" ht="15.75" customHeight="1">
      <c r="A202" s="629"/>
      <c r="B202" s="629"/>
      <c r="C202" s="629"/>
      <c r="D202" s="629"/>
      <c r="E202" s="629"/>
      <c r="F202" s="629"/>
      <c r="G202" s="629"/>
      <c r="H202" s="629"/>
      <c r="I202" s="629"/>
      <c r="J202" s="629"/>
      <c r="K202" s="629"/>
      <c r="L202" s="674"/>
      <c r="M202" s="674"/>
      <c r="N202" s="674"/>
      <c r="O202" s="629"/>
      <c r="P202" s="629"/>
      <c r="Q202" s="629"/>
      <c r="R202" s="629"/>
      <c r="S202" s="629"/>
      <c r="T202" s="629"/>
      <c r="U202" s="629"/>
      <c r="V202" s="629"/>
      <c r="W202" s="629"/>
      <c r="X202" s="629"/>
      <c r="Y202" s="629"/>
      <c r="Z202" s="629"/>
    </row>
    <row r="203" ht="15.75" customHeight="1">
      <c r="A203" s="629"/>
      <c r="B203" s="629"/>
      <c r="C203" s="629"/>
      <c r="D203" s="629"/>
      <c r="E203" s="629"/>
      <c r="F203" s="629"/>
      <c r="G203" s="629"/>
      <c r="H203" s="629"/>
      <c r="I203" s="629"/>
      <c r="J203" s="629"/>
      <c r="K203" s="629"/>
      <c r="L203" s="674"/>
      <c r="M203" s="674"/>
      <c r="N203" s="674"/>
      <c r="O203" s="629"/>
      <c r="P203" s="629"/>
      <c r="Q203" s="629"/>
      <c r="R203" s="629"/>
      <c r="S203" s="629"/>
      <c r="T203" s="629"/>
      <c r="U203" s="629"/>
      <c r="V203" s="629"/>
      <c r="W203" s="629"/>
      <c r="X203" s="629"/>
      <c r="Y203" s="629"/>
      <c r="Z203" s="629"/>
    </row>
    <row r="204" ht="15.75" customHeight="1">
      <c r="A204" s="629"/>
      <c r="B204" s="629"/>
      <c r="C204" s="629"/>
      <c r="D204" s="629"/>
      <c r="E204" s="629"/>
      <c r="F204" s="629"/>
      <c r="G204" s="629"/>
      <c r="H204" s="629"/>
      <c r="I204" s="629"/>
      <c r="J204" s="629"/>
      <c r="K204" s="629"/>
      <c r="L204" s="674"/>
      <c r="M204" s="674"/>
      <c r="N204" s="674"/>
      <c r="O204" s="629"/>
      <c r="P204" s="629"/>
      <c r="Q204" s="629"/>
      <c r="R204" s="629"/>
      <c r="S204" s="629"/>
      <c r="T204" s="629"/>
      <c r="U204" s="629"/>
      <c r="V204" s="629"/>
      <c r="W204" s="629"/>
      <c r="X204" s="629"/>
      <c r="Y204" s="629"/>
      <c r="Z204" s="629"/>
    </row>
    <row r="205" ht="15.75" customHeight="1">
      <c r="A205" s="629"/>
      <c r="B205" s="629"/>
      <c r="C205" s="629"/>
      <c r="D205" s="629"/>
      <c r="E205" s="629"/>
      <c r="F205" s="629"/>
      <c r="G205" s="629"/>
      <c r="H205" s="629"/>
      <c r="I205" s="629"/>
      <c r="J205" s="629"/>
      <c r="K205" s="629"/>
      <c r="L205" s="674"/>
      <c r="M205" s="674"/>
      <c r="N205" s="674"/>
      <c r="O205" s="629"/>
      <c r="P205" s="629"/>
      <c r="Q205" s="629"/>
      <c r="R205" s="629"/>
      <c r="S205" s="629"/>
      <c r="T205" s="629"/>
      <c r="U205" s="629"/>
      <c r="V205" s="629"/>
      <c r="W205" s="629"/>
      <c r="X205" s="629"/>
      <c r="Y205" s="629"/>
      <c r="Z205" s="629"/>
    </row>
    <row r="206" ht="15.75" customHeight="1">
      <c r="A206" s="629"/>
      <c r="B206" s="629"/>
      <c r="C206" s="629"/>
      <c r="D206" s="629"/>
      <c r="E206" s="629"/>
      <c r="F206" s="629"/>
      <c r="G206" s="629"/>
      <c r="H206" s="629"/>
      <c r="I206" s="629"/>
      <c r="J206" s="629"/>
      <c r="K206" s="629"/>
      <c r="L206" s="674"/>
      <c r="M206" s="674"/>
      <c r="N206" s="674"/>
      <c r="O206" s="629"/>
      <c r="P206" s="629"/>
      <c r="Q206" s="629"/>
      <c r="R206" s="629"/>
      <c r="S206" s="629"/>
      <c r="T206" s="629"/>
      <c r="U206" s="629"/>
      <c r="V206" s="629"/>
      <c r="W206" s="629"/>
      <c r="X206" s="629"/>
      <c r="Y206" s="629"/>
      <c r="Z206" s="629"/>
    </row>
    <row r="207" ht="15.75" customHeight="1">
      <c r="A207" s="629"/>
      <c r="B207" s="629"/>
      <c r="C207" s="629"/>
      <c r="D207" s="629"/>
      <c r="E207" s="629"/>
      <c r="F207" s="629"/>
      <c r="G207" s="629"/>
      <c r="H207" s="629"/>
      <c r="I207" s="629"/>
      <c r="J207" s="629"/>
      <c r="K207" s="629"/>
      <c r="L207" s="674"/>
      <c r="M207" s="674"/>
      <c r="N207" s="674"/>
      <c r="O207" s="629"/>
      <c r="P207" s="629"/>
      <c r="Q207" s="629"/>
      <c r="R207" s="629"/>
      <c r="S207" s="629"/>
      <c r="T207" s="629"/>
      <c r="U207" s="629"/>
      <c r="V207" s="629"/>
      <c r="W207" s="629"/>
      <c r="X207" s="629"/>
      <c r="Y207" s="629"/>
      <c r="Z207" s="629"/>
    </row>
    <row r="208" ht="15.75" customHeight="1">
      <c r="A208" s="629"/>
      <c r="B208" s="629"/>
      <c r="C208" s="629"/>
      <c r="D208" s="629"/>
      <c r="E208" s="629"/>
      <c r="F208" s="629"/>
      <c r="G208" s="629"/>
      <c r="H208" s="629"/>
      <c r="I208" s="629"/>
      <c r="J208" s="629"/>
      <c r="K208" s="629"/>
      <c r="L208" s="674"/>
      <c r="M208" s="674"/>
      <c r="N208" s="674"/>
      <c r="O208" s="629"/>
      <c r="P208" s="629"/>
      <c r="Q208" s="629"/>
      <c r="R208" s="629"/>
      <c r="S208" s="629"/>
      <c r="T208" s="629"/>
      <c r="U208" s="629"/>
      <c r="V208" s="629"/>
      <c r="W208" s="629"/>
      <c r="X208" s="629"/>
      <c r="Y208" s="629"/>
      <c r="Z208" s="629"/>
    </row>
    <row r="209" ht="15.75" customHeight="1">
      <c r="A209" s="629"/>
      <c r="B209" s="629"/>
      <c r="C209" s="629"/>
      <c r="D209" s="629"/>
      <c r="E209" s="629"/>
      <c r="F209" s="629"/>
      <c r="G209" s="629"/>
      <c r="H209" s="629"/>
      <c r="I209" s="629"/>
      <c r="J209" s="629"/>
      <c r="K209" s="629"/>
      <c r="L209" s="674"/>
      <c r="M209" s="674"/>
      <c r="N209" s="674"/>
      <c r="O209" s="629"/>
      <c r="P209" s="629"/>
      <c r="Q209" s="629"/>
      <c r="R209" s="629"/>
      <c r="S209" s="629"/>
      <c r="T209" s="629"/>
      <c r="U209" s="629"/>
      <c r="V209" s="629"/>
      <c r="W209" s="629"/>
      <c r="X209" s="629"/>
      <c r="Y209" s="629"/>
      <c r="Z209" s="629"/>
    </row>
    <row r="210" ht="15.75" customHeight="1">
      <c r="A210" s="629"/>
      <c r="B210" s="629"/>
      <c r="C210" s="629"/>
      <c r="D210" s="629"/>
      <c r="E210" s="629"/>
      <c r="F210" s="629"/>
      <c r="G210" s="629"/>
      <c r="H210" s="629"/>
      <c r="I210" s="629"/>
      <c r="J210" s="629"/>
      <c r="K210" s="629"/>
      <c r="L210" s="674"/>
      <c r="M210" s="674"/>
      <c r="N210" s="674"/>
      <c r="O210" s="629"/>
      <c r="P210" s="629"/>
      <c r="Q210" s="629"/>
      <c r="R210" s="629"/>
      <c r="S210" s="629"/>
      <c r="T210" s="629"/>
      <c r="U210" s="629"/>
      <c r="V210" s="629"/>
      <c r="W210" s="629"/>
      <c r="X210" s="629"/>
      <c r="Y210" s="629"/>
      <c r="Z210" s="629"/>
    </row>
    <row r="211" ht="15.75" customHeight="1">
      <c r="A211" s="629"/>
      <c r="B211" s="629"/>
      <c r="C211" s="629"/>
      <c r="D211" s="629"/>
      <c r="E211" s="629"/>
      <c r="F211" s="629"/>
      <c r="G211" s="629"/>
      <c r="H211" s="629"/>
      <c r="I211" s="629"/>
      <c r="J211" s="629"/>
      <c r="K211" s="629"/>
      <c r="L211" s="674"/>
      <c r="M211" s="674"/>
      <c r="N211" s="674"/>
      <c r="O211" s="629"/>
      <c r="P211" s="629"/>
      <c r="Q211" s="629"/>
      <c r="R211" s="629"/>
      <c r="S211" s="629"/>
      <c r="T211" s="629"/>
      <c r="U211" s="629"/>
      <c r="V211" s="629"/>
      <c r="W211" s="629"/>
      <c r="X211" s="629"/>
      <c r="Y211" s="629"/>
      <c r="Z211" s="629"/>
    </row>
    <row r="212" ht="15.75" customHeight="1">
      <c r="A212" s="629"/>
      <c r="B212" s="629"/>
      <c r="C212" s="629"/>
      <c r="D212" s="629"/>
      <c r="E212" s="629"/>
      <c r="F212" s="629"/>
      <c r="G212" s="629"/>
      <c r="H212" s="629"/>
      <c r="I212" s="629"/>
      <c r="J212" s="629"/>
      <c r="K212" s="629"/>
      <c r="L212" s="674"/>
      <c r="M212" s="674"/>
      <c r="N212" s="674"/>
      <c r="O212" s="629"/>
      <c r="P212" s="629"/>
      <c r="Q212" s="629"/>
      <c r="R212" s="629"/>
      <c r="S212" s="629"/>
      <c r="T212" s="629"/>
      <c r="U212" s="629"/>
      <c r="V212" s="629"/>
      <c r="W212" s="629"/>
      <c r="X212" s="629"/>
      <c r="Y212" s="629"/>
      <c r="Z212" s="629"/>
    </row>
    <row r="213" ht="15.75" customHeight="1">
      <c r="A213" s="629"/>
      <c r="B213" s="629"/>
      <c r="C213" s="629"/>
      <c r="D213" s="629"/>
      <c r="E213" s="629"/>
      <c r="F213" s="629"/>
      <c r="G213" s="629"/>
      <c r="H213" s="629"/>
      <c r="I213" s="629"/>
      <c r="J213" s="629"/>
      <c r="K213" s="629"/>
      <c r="L213" s="674"/>
      <c r="M213" s="674"/>
      <c r="N213" s="674"/>
      <c r="O213" s="629"/>
      <c r="P213" s="629"/>
      <c r="Q213" s="629"/>
      <c r="R213" s="629"/>
      <c r="S213" s="629"/>
      <c r="T213" s="629"/>
      <c r="U213" s="629"/>
      <c r="V213" s="629"/>
      <c r="W213" s="629"/>
      <c r="X213" s="629"/>
      <c r="Y213" s="629"/>
      <c r="Z213" s="629"/>
    </row>
    <row r="214" ht="15.75" customHeight="1">
      <c r="A214" s="629"/>
      <c r="B214" s="629"/>
      <c r="C214" s="629"/>
      <c r="D214" s="629"/>
      <c r="E214" s="629"/>
      <c r="F214" s="629"/>
      <c r="G214" s="629"/>
      <c r="H214" s="629"/>
      <c r="I214" s="629"/>
      <c r="J214" s="629"/>
      <c r="K214" s="629"/>
      <c r="L214" s="674"/>
      <c r="M214" s="674"/>
      <c r="N214" s="674"/>
      <c r="O214" s="629"/>
      <c r="P214" s="629"/>
      <c r="Q214" s="629"/>
      <c r="R214" s="629"/>
      <c r="S214" s="629"/>
      <c r="T214" s="629"/>
      <c r="U214" s="629"/>
      <c r="V214" s="629"/>
      <c r="W214" s="629"/>
      <c r="X214" s="629"/>
      <c r="Y214" s="629"/>
      <c r="Z214" s="629"/>
    </row>
    <row r="215" ht="15.75" customHeight="1">
      <c r="A215" s="629"/>
      <c r="B215" s="629"/>
      <c r="C215" s="629"/>
      <c r="D215" s="629"/>
      <c r="E215" s="629"/>
      <c r="F215" s="629"/>
      <c r="G215" s="629"/>
      <c r="H215" s="629"/>
      <c r="I215" s="629"/>
      <c r="J215" s="629"/>
      <c r="K215" s="629"/>
      <c r="L215" s="674"/>
      <c r="M215" s="674"/>
      <c r="N215" s="674"/>
      <c r="O215" s="629"/>
      <c r="P215" s="629"/>
      <c r="Q215" s="629"/>
      <c r="R215" s="629"/>
      <c r="S215" s="629"/>
      <c r="T215" s="629"/>
      <c r="U215" s="629"/>
      <c r="V215" s="629"/>
      <c r="W215" s="629"/>
      <c r="X215" s="629"/>
      <c r="Y215" s="629"/>
      <c r="Z215" s="629"/>
    </row>
    <row r="216" ht="15.75" customHeight="1">
      <c r="A216" s="629"/>
      <c r="B216" s="629"/>
      <c r="C216" s="629"/>
      <c r="D216" s="629"/>
      <c r="E216" s="629"/>
      <c r="F216" s="629"/>
      <c r="G216" s="629"/>
      <c r="H216" s="629"/>
      <c r="I216" s="629"/>
      <c r="J216" s="629"/>
      <c r="K216" s="629"/>
      <c r="L216" s="674"/>
      <c r="M216" s="674"/>
      <c r="N216" s="674"/>
      <c r="O216" s="629"/>
      <c r="P216" s="629"/>
      <c r="Q216" s="629"/>
      <c r="R216" s="629"/>
      <c r="S216" s="629"/>
      <c r="T216" s="629"/>
      <c r="U216" s="629"/>
      <c r="V216" s="629"/>
      <c r="W216" s="629"/>
      <c r="X216" s="629"/>
      <c r="Y216" s="629"/>
      <c r="Z216" s="629"/>
    </row>
    <row r="217" ht="15.75" customHeight="1">
      <c r="A217" s="629"/>
      <c r="B217" s="629"/>
      <c r="C217" s="629"/>
      <c r="D217" s="629"/>
      <c r="E217" s="629"/>
      <c r="F217" s="629"/>
      <c r="G217" s="629"/>
      <c r="H217" s="629"/>
      <c r="I217" s="629"/>
      <c r="J217" s="629"/>
      <c r="K217" s="629"/>
      <c r="L217" s="674"/>
      <c r="M217" s="674"/>
      <c r="N217" s="674"/>
      <c r="O217" s="629"/>
      <c r="P217" s="629"/>
      <c r="Q217" s="629"/>
      <c r="R217" s="629"/>
      <c r="S217" s="629"/>
      <c r="T217" s="629"/>
      <c r="U217" s="629"/>
      <c r="V217" s="629"/>
      <c r="W217" s="629"/>
      <c r="X217" s="629"/>
      <c r="Y217" s="629"/>
      <c r="Z217" s="629"/>
    </row>
    <row r="218" ht="15.75" customHeight="1">
      <c r="A218" s="629"/>
      <c r="B218" s="629"/>
      <c r="C218" s="629"/>
      <c r="D218" s="629"/>
      <c r="E218" s="629"/>
      <c r="F218" s="629"/>
      <c r="G218" s="629"/>
      <c r="H218" s="629"/>
      <c r="I218" s="629"/>
      <c r="J218" s="629"/>
      <c r="K218" s="629"/>
      <c r="L218" s="674"/>
      <c r="M218" s="674"/>
      <c r="N218" s="674"/>
      <c r="O218" s="629"/>
      <c r="P218" s="629"/>
      <c r="Q218" s="629"/>
      <c r="R218" s="629"/>
      <c r="S218" s="629"/>
      <c r="T218" s="629"/>
      <c r="U218" s="629"/>
      <c r="V218" s="629"/>
      <c r="W218" s="629"/>
      <c r="X218" s="629"/>
      <c r="Y218" s="629"/>
      <c r="Z218" s="629"/>
    </row>
    <row r="219" ht="15.75" customHeight="1">
      <c r="A219" s="629"/>
      <c r="B219" s="629"/>
      <c r="C219" s="629"/>
      <c r="D219" s="629"/>
      <c r="E219" s="629"/>
      <c r="F219" s="629"/>
      <c r="G219" s="629"/>
      <c r="H219" s="629"/>
      <c r="I219" s="629"/>
      <c r="J219" s="629"/>
      <c r="K219" s="629"/>
      <c r="L219" s="674"/>
      <c r="M219" s="674"/>
      <c r="N219" s="674"/>
      <c r="O219" s="629"/>
      <c r="P219" s="629"/>
      <c r="Q219" s="629"/>
      <c r="R219" s="629"/>
      <c r="S219" s="629"/>
      <c r="T219" s="629"/>
      <c r="U219" s="629"/>
      <c r="V219" s="629"/>
      <c r="W219" s="629"/>
      <c r="X219" s="629"/>
      <c r="Y219" s="629"/>
      <c r="Z219" s="629"/>
    </row>
    <row r="220" ht="15.75" customHeight="1">
      <c r="A220" s="629"/>
      <c r="B220" s="629"/>
      <c r="C220" s="629"/>
      <c r="D220" s="629"/>
      <c r="E220" s="629"/>
      <c r="F220" s="629"/>
      <c r="G220" s="629"/>
      <c r="H220" s="629"/>
      <c r="I220" s="629"/>
      <c r="J220" s="629"/>
      <c r="K220" s="629"/>
      <c r="L220" s="674"/>
      <c r="M220" s="674"/>
      <c r="N220" s="674"/>
      <c r="O220" s="629"/>
      <c r="P220" s="629"/>
      <c r="Q220" s="629"/>
      <c r="R220" s="629"/>
      <c r="S220" s="629"/>
      <c r="T220" s="629"/>
      <c r="U220" s="629"/>
      <c r="V220" s="629"/>
      <c r="W220" s="629"/>
      <c r="X220" s="629"/>
      <c r="Y220" s="629"/>
      <c r="Z220" s="629"/>
    </row>
    <row r="221" ht="15.75" customHeight="1">
      <c r="A221" s="629"/>
      <c r="B221" s="629"/>
      <c r="C221" s="629"/>
      <c r="D221" s="629"/>
      <c r="E221" s="629"/>
      <c r="F221" s="629"/>
      <c r="G221" s="629"/>
      <c r="H221" s="629"/>
      <c r="I221" s="629"/>
      <c r="J221" s="629"/>
      <c r="K221" s="629"/>
      <c r="L221" s="674"/>
      <c r="M221" s="674"/>
      <c r="N221" s="674"/>
      <c r="O221" s="629"/>
      <c r="P221" s="629"/>
      <c r="Q221" s="629"/>
      <c r="R221" s="629"/>
      <c r="S221" s="629"/>
      <c r="T221" s="629"/>
      <c r="U221" s="629"/>
      <c r="V221" s="629"/>
      <c r="W221" s="629"/>
      <c r="X221" s="629"/>
      <c r="Y221" s="629"/>
      <c r="Z221" s="629"/>
    </row>
    <row r="222" ht="15.75" customHeight="1">
      <c r="A222" s="629"/>
      <c r="B222" s="629"/>
      <c r="C222" s="629"/>
      <c r="D222" s="629"/>
      <c r="E222" s="629"/>
      <c r="F222" s="629"/>
      <c r="G222" s="629"/>
      <c r="H222" s="629"/>
      <c r="I222" s="629"/>
      <c r="J222" s="629"/>
      <c r="K222" s="629"/>
      <c r="L222" s="674"/>
      <c r="M222" s="674"/>
      <c r="N222" s="674"/>
      <c r="O222" s="629"/>
      <c r="P222" s="629"/>
      <c r="Q222" s="629"/>
      <c r="R222" s="629"/>
      <c r="S222" s="629"/>
      <c r="T222" s="629"/>
      <c r="U222" s="629"/>
      <c r="V222" s="629"/>
      <c r="W222" s="629"/>
      <c r="X222" s="629"/>
      <c r="Y222" s="629"/>
      <c r="Z222" s="629"/>
    </row>
    <row r="223" ht="15.75" customHeight="1">
      <c r="A223" s="629"/>
      <c r="B223" s="629"/>
      <c r="C223" s="629"/>
      <c r="D223" s="629"/>
      <c r="E223" s="629"/>
      <c r="F223" s="629"/>
      <c r="G223" s="629"/>
      <c r="H223" s="629"/>
      <c r="I223" s="629"/>
      <c r="J223" s="629"/>
      <c r="K223" s="629"/>
      <c r="L223" s="674"/>
      <c r="M223" s="674"/>
      <c r="N223" s="674"/>
      <c r="O223" s="629"/>
      <c r="P223" s="629"/>
      <c r="Q223" s="629"/>
      <c r="R223" s="629"/>
      <c r="S223" s="629"/>
      <c r="T223" s="629"/>
      <c r="U223" s="629"/>
      <c r="V223" s="629"/>
      <c r="W223" s="629"/>
      <c r="X223" s="629"/>
      <c r="Y223" s="629"/>
      <c r="Z223" s="629"/>
    </row>
    <row r="224" ht="15.75" customHeight="1">
      <c r="A224" s="629"/>
      <c r="B224" s="629"/>
      <c r="C224" s="629"/>
      <c r="D224" s="629"/>
      <c r="E224" s="629"/>
      <c r="F224" s="629"/>
      <c r="G224" s="629"/>
      <c r="H224" s="629"/>
      <c r="I224" s="629"/>
      <c r="J224" s="629"/>
      <c r="K224" s="629"/>
      <c r="L224" s="674"/>
      <c r="M224" s="674"/>
      <c r="N224" s="674"/>
      <c r="O224" s="629"/>
      <c r="P224" s="629"/>
      <c r="Q224" s="629"/>
      <c r="R224" s="629"/>
      <c r="S224" s="629"/>
      <c r="T224" s="629"/>
      <c r="U224" s="629"/>
      <c r="V224" s="629"/>
      <c r="W224" s="629"/>
      <c r="X224" s="629"/>
      <c r="Y224" s="629"/>
      <c r="Z224" s="629"/>
    </row>
    <row r="225" ht="15.75" customHeight="1">
      <c r="A225" s="629"/>
      <c r="B225" s="629"/>
      <c r="C225" s="629"/>
      <c r="D225" s="629"/>
      <c r="E225" s="629"/>
      <c r="F225" s="629"/>
      <c r="G225" s="629"/>
      <c r="H225" s="629"/>
      <c r="I225" s="629"/>
      <c r="J225" s="629"/>
      <c r="K225" s="629"/>
      <c r="L225" s="674"/>
      <c r="M225" s="674"/>
      <c r="N225" s="674"/>
      <c r="O225" s="629"/>
      <c r="P225" s="629"/>
      <c r="Q225" s="629"/>
      <c r="R225" s="629"/>
      <c r="S225" s="629"/>
      <c r="T225" s="629"/>
      <c r="U225" s="629"/>
      <c r="V225" s="629"/>
      <c r="W225" s="629"/>
      <c r="X225" s="629"/>
      <c r="Y225" s="629"/>
      <c r="Z225" s="629"/>
    </row>
    <row r="226" ht="15.75" customHeight="1">
      <c r="A226" s="629"/>
      <c r="B226" s="629"/>
      <c r="C226" s="629"/>
      <c r="D226" s="629"/>
      <c r="E226" s="629"/>
      <c r="F226" s="629"/>
      <c r="G226" s="629"/>
      <c r="H226" s="629"/>
      <c r="I226" s="629"/>
      <c r="J226" s="629"/>
      <c r="K226" s="629"/>
      <c r="L226" s="674"/>
      <c r="M226" s="674"/>
      <c r="N226" s="674"/>
      <c r="O226" s="629"/>
      <c r="P226" s="629"/>
      <c r="Q226" s="629"/>
      <c r="R226" s="629"/>
      <c r="S226" s="629"/>
      <c r="T226" s="629"/>
      <c r="U226" s="629"/>
      <c r="V226" s="629"/>
      <c r="W226" s="629"/>
      <c r="X226" s="629"/>
      <c r="Y226" s="629"/>
      <c r="Z226" s="629"/>
    </row>
    <row r="227" ht="15.75" customHeight="1">
      <c r="A227" s="629"/>
      <c r="B227" s="629"/>
      <c r="C227" s="629"/>
      <c r="D227" s="629"/>
      <c r="E227" s="629"/>
      <c r="F227" s="629"/>
      <c r="G227" s="629"/>
      <c r="H227" s="629"/>
      <c r="I227" s="629"/>
      <c r="J227" s="629"/>
      <c r="K227" s="629"/>
      <c r="L227" s="674"/>
      <c r="M227" s="674"/>
      <c r="N227" s="674"/>
      <c r="O227" s="629"/>
      <c r="P227" s="629"/>
      <c r="Q227" s="629"/>
      <c r="R227" s="629"/>
      <c r="S227" s="629"/>
      <c r="T227" s="629"/>
      <c r="U227" s="629"/>
      <c r="V227" s="629"/>
      <c r="W227" s="629"/>
      <c r="X227" s="629"/>
      <c r="Y227" s="629"/>
      <c r="Z227" s="629"/>
    </row>
    <row r="228" ht="15.75" customHeight="1">
      <c r="A228" s="629"/>
      <c r="B228" s="629"/>
      <c r="C228" s="629"/>
      <c r="D228" s="629"/>
      <c r="E228" s="629"/>
      <c r="F228" s="629"/>
      <c r="G228" s="629"/>
      <c r="H228" s="629"/>
      <c r="I228" s="629"/>
      <c r="J228" s="629"/>
      <c r="K228" s="629"/>
      <c r="L228" s="674"/>
      <c r="M228" s="674"/>
      <c r="N228" s="674"/>
      <c r="O228" s="629"/>
      <c r="P228" s="629"/>
      <c r="Q228" s="629"/>
      <c r="R228" s="629"/>
      <c r="S228" s="629"/>
      <c r="T228" s="629"/>
      <c r="U228" s="629"/>
      <c r="V228" s="629"/>
      <c r="W228" s="629"/>
      <c r="X228" s="629"/>
      <c r="Y228" s="629"/>
      <c r="Z228" s="629"/>
    </row>
    <row r="229" ht="15.75" customHeight="1">
      <c r="A229" s="629"/>
      <c r="B229" s="629"/>
      <c r="C229" s="629"/>
      <c r="D229" s="629"/>
      <c r="E229" s="629"/>
      <c r="F229" s="629"/>
      <c r="G229" s="629"/>
      <c r="H229" s="629"/>
      <c r="I229" s="629"/>
      <c r="J229" s="629"/>
      <c r="K229" s="629"/>
      <c r="L229" s="674"/>
      <c r="M229" s="674"/>
      <c r="N229" s="674"/>
      <c r="O229" s="629"/>
      <c r="P229" s="629"/>
      <c r="Q229" s="629"/>
      <c r="R229" s="629"/>
      <c r="S229" s="629"/>
      <c r="T229" s="629"/>
      <c r="U229" s="629"/>
      <c r="V229" s="629"/>
      <c r="W229" s="629"/>
      <c r="X229" s="629"/>
      <c r="Y229" s="629"/>
      <c r="Z229" s="629"/>
    </row>
    <row r="230" ht="15.75" customHeight="1">
      <c r="A230" s="629"/>
      <c r="B230" s="629"/>
      <c r="C230" s="629"/>
      <c r="D230" s="629"/>
      <c r="E230" s="629"/>
      <c r="F230" s="629"/>
      <c r="G230" s="629"/>
      <c r="H230" s="629"/>
      <c r="I230" s="629"/>
      <c r="J230" s="629"/>
      <c r="K230" s="629"/>
      <c r="L230" s="674"/>
      <c r="M230" s="674"/>
      <c r="N230" s="674"/>
      <c r="O230" s="629"/>
      <c r="P230" s="629"/>
      <c r="Q230" s="629"/>
      <c r="R230" s="629"/>
      <c r="S230" s="629"/>
      <c r="T230" s="629"/>
      <c r="U230" s="629"/>
      <c r="V230" s="629"/>
      <c r="W230" s="629"/>
      <c r="X230" s="629"/>
      <c r="Y230" s="629"/>
      <c r="Z230" s="629"/>
    </row>
    <row r="231" ht="15.75" customHeight="1">
      <c r="A231" s="629"/>
      <c r="B231" s="629"/>
      <c r="C231" s="629"/>
      <c r="D231" s="629"/>
      <c r="E231" s="629"/>
      <c r="F231" s="629"/>
      <c r="G231" s="629"/>
      <c r="H231" s="629"/>
      <c r="I231" s="629"/>
      <c r="J231" s="629"/>
      <c r="K231" s="629"/>
      <c r="L231" s="674"/>
      <c r="M231" s="674"/>
      <c r="N231" s="674"/>
      <c r="O231" s="629"/>
      <c r="P231" s="629"/>
      <c r="Q231" s="629"/>
      <c r="R231" s="629"/>
      <c r="S231" s="629"/>
      <c r="T231" s="629"/>
      <c r="U231" s="629"/>
      <c r="V231" s="629"/>
      <c r="W231" s="629"/>
      <c r="X231" s="629"/>
      <c r="Y231" s="629"/>
      <c r="Z231" s="629"/>
    </row>
    <row r="232" ht="15.75" customHeight="1">
      <c r="A232" s="629"/>
      <c r="B232" s="629"/>
      <c r="C232" s="629"/>
      <c r="D232" s="629"/>
      <c r="E232" s="629"/>
      <c r="F232" s="629"/>
      <c r="G232" s="629"/>
      <c r="H232" s="629"/>
      <c r="I232" s="629"/>
      <c r="J232" s="629"/>
      <c r="K232" s="629"/>
      <c r="L232" s="674"/>
      <c r="M232" s="674"/>
      <c r="N232" s="674"/>
      <c r="O232" s="629"/>
      <c r="P232" s="629"/>
      <c r="Q232" s="629"/>
      <c r="R232" s="629"/>
      <c r="S232" s="629"/>
      <c r="T232" s="629"/>
      <c r="U232" s="629"/>
      <c r="V232" s="629"/>
      <c r="W232" s="629"/>
      <c r="X232" s="629"/>
      <c r="Y232" s="629"/>
      <c r="Z232" s="629"/>
    </row>
    <row r="233" ht="15.75" customHeight="1">
      <c r="A233" s="629"/>
      <c r="B233" s="629"/>
      <c r="C233" s="629"/>
      <c r="D233" s="629"/>
      <c r="E233" s="629"/>
      <c r="F233" s="629"/>
      <c r="G233" s="629"/>
      <c r="H233" s="629"/>
      <c r="I233" s="629"/>
      <c r="J233" s="629"/>
      <c r="K233" s="629"/>
      <c r="L233" s="674"/>
      <c r="M233" s="674"/>
      <c r="N233" s="674"/>
      <c r="O233" s="629"/>
      <c r="P233" s="629"/>
      <c r="Q233" s="629"/>
      <c r="R233" s="629"/>
      <c r="S233" s="629"/>
      <c r="T233" s="629"/>
      <c r="U233" s="629"/>
      <c r="V233" s="629"/>
      <c r="W233" s="629"/>
      <c r="X233" s="629"/>
      <c r="Y233" s="629"/>
      <c r="Z233" s="629"/>
    </row>
    <row r="234" ht="15.75" customHeight="1">
      <c r="A234" s="629"/>
      <c r="B234" s="629"/>
      <c r="C234" s="629"/>
      <c r="D234" s="629"/>
      <c r="E234" s="629"/>
      <c r="F234" s="629"/>
      <c r="G234" s="629"/>
      <c r="H234" s="629"/>
      <c r="I234" s="629"/>
      <c r="J234" s="629"/>
      <c r="K234" s="629"/>
      <c r="L234" s="674"/>
      <c r="M234" s="674"/>
      <c r="N234" s="674"/>
      <c r="O234" s="629"/>
      <c r="P234" s="629"/>
      <c r="Q234" s="629"/>
      <c r="R234" s="629"/>
      <c r="S234" s="629"/>
      <c r="T234" s="629"/>
      <c r="U234" s="629"/>
      <c r="V234" s="629"/>
      <c r="W234" s="629"/>
      <c r="X234" s="629"/>
      <c r="Y234" s="629"/>
      <c r="Z234" s="629"/>
    </row>
    <row r="235" ht="15.75" customHeight="1">
      <c r="A235" s="629"/>
      <c r="B235" s="629"/>
      <c r="C235" s="629"/>
      <c r="D235" s="629"/>
      <c r="E235" s="629"/>
      <c r="F235" s="629"/>
      <c r="G235" s="629"/>
      <c r="H235" s="629"/>
      <c r="I235" s="629"/>
      <c r="J235" s="629"/>
      <c r="K235" s="629"/>
      <c r="L235" s="674"/>
      <c r="M235" s="674"/>
      <c r="N235" s="674"/>
      <c r="O235" s="629"/>
      <c r="P235" s="629"/>
      <c r="Q235" s="629"/>
      <c r="R235" s="629"/>
      <c r="S235" s="629"/>
      <c r="T235" s="629"/>
      <c r="U235" s="629"/>
      <c r="V235" s="629"/>
      <c r="W235" s="629"/>
      <c r="X235" s="629"/>
      <c r="Y235" s="629"/>
      <c r="Z235" s="629"/>
    </row>
    <row r="236" ht="15.75" customHeight="1">
      <c r="A236" s="629"/>
      <c r="B236" s="629"/>
      <c r="C236" s="629"/>
      <c r="D236" s="629"/>
      <c r="E236" s="629"/>
      <c r="F236" s="629"/>
      <c r="G236" s="629"/>
      <c r="H236" s="629"/>
      <c r="I236" s="629"/>
      <c r="J236" s="629"/>
      <c r="K236" s="629"/>
      <c r="L236" s="674"/>
      <c r="M236" s="674"/>
      <c r="N236" s="674"/>
      <c r="O236" s="629"/>
      <c r="P236" s="629"/>
      <c r="Q236" s="629"/>
      <c r="R236" s="629"/>
      <c r="S236" s="629"/>
      <c r="T236" s="629"/>
      <c r="U236" s="629"/>
      <c r="V236" s="629"/>
      <c r="W236" s="629"/>
      <c r="X236" s="629"/>
      <c r="Y236" s="629"/>
      <c r="Z236" s="629"/>
    </row>
    <row r="237" ht="15.75" customHeight="1">
      <c r="A237" s="629"/>
      <c r="B237" s="629"/>
      <c r="C237" s="629"/>
      <c r="D237" s="629"/>
      <c r="E237" s="629"/>
      <c r="F237" s="629"/>
      <c r="G237" s="629"/>
      <c r="H237" s="629"/>
      <c r="I237" s="629"/>
      <c r="J237" s="629"/>
      <c r="K237" s="629"/>
      <c r="L237" s="674"/>
      <c r="M237" s="674"/>
      <c r="N237" s="674"/>
      <c r="O237" s="629"/>
      <c r="P237" s="629"/>
      <c r="Q237" s="629"/>
      <c r="R237" s="629"/>
      <c r="S237" s="629"/>
      <c r="T237" s="629"/>
      <c r="U237" s="629"/>
      <c r="V237" s="629"/>
      <c r="W237" s="629"/>
      <c r="X237" s="629"/>
      <c r="Y237" s="629"/>
      <c r="Z237" s="629"/>
    </row>
    <row r="238" ht="15.75" customHeight="1">
      <c r="A238" s="629"/>
      <c r="B238" s="629"/>
      <c r="C238" s="629"/>
      <c r="D238" s="629"/>
      <c r="E238" s="629"/>
      <c r="F238" s="629"/>
      <c r="G238" s="629"/>
      <c r="H238" s="629"/>
      <c r="I238" s="629"/>
      <c r="J238" s="629"/>
      <c r="K238" s="629"/>
      <c r="L238" s="674"/>
      <c r="M238" s="674"/>
      <c r="N238" s="674"/>
      <c r="O238" s="629"/>
      <c r="P238" s="629"/>
      <c r="Q238" s="629"/>
      <c r="R238" s="629"/>
      <c r="S238" s="629"/>
      <c r="T238" s="629"/>
      <c r="U238" s="629"/>
      <c r="V238" s="629"/>
      <c r="W238" s="629"/>
      <c r="X238" s="629"/>
      <c r="Y238" s="629"/>
      <c r="Z238" s="629"/>
    </row>
    <row r="239" ht="15.75" customHeight="1">
      <c r="A239" s="629"/>
      <c r="B239" s="629"/>
      <c r="C239" s="629"/>
      <c r="D239" s="629"/>
      <c r="E239" s="629"/>
      <c r="F239" s="629"/>
      <c r="G239" s="629"/>
      <c r="H239" s="629"/>
      <c r="I239" s="629"/>
      <c r="J239" s="629"/>
      <c r="K239" s="629"/>
      <c r="L239" s="674"/>
      <c r="M239" s="674"/>
      <c r="N239" s="674"/>
      <c r="O239" s="629"/>
      <c r="P239" s="629"/>
      <c r="Q239" s="629"/>
      <c r="R239" s="629"/>
      <c r="S239" s="629"/>
      <c r="T239" s="629"/>
      <c r="U239" s="629"/>
      <c r="V239" s="629"/>
      <c r="W239" s="629"/>
      <c r="X239" s="629"/>
      <c r="Y239" s="629"/>
      <c r="Z239" s="629"/>
    </row>
    <row r="240" ht="15.75" customHeight="1">
      <c r="A240" s="629"/>
      <c r="B240" s="629"/>
      <c r="C240" s="629"/>
      <c r="D240" s="629"/>
      <c r="E240" s="629"/>
      <c r="F240" s="629"/>
      <c r="G240" s="629"/>
      <c r="H240" s="629"/>
      <c r="I240" s="629"/>
      <c r="J240" s="629"/>
      <c r="K240" s="629"/>
      <c r="L240" s="674"/>
      <c r="M240" s="674"/>
      <c r="N240" s="674"/>
      <c r="O240" s="629"/>
      <c r="P240" s="629"/>
      <c r="Q240" s="629"/>
      <c r="R240" s="629"/>
      <c r="S240" s="629"/>
      <c r="T240" s="629"/>
      <c r="U240" s="629"/>
      <c r="V240" s="629"/>
      <c r="W240" s="629"/>
      <c r="X240" s="629"/>
      <c r="Y240" s="629"/>
      <c r="Z240" s="629"/>
    </row>
    <row r="241" ht="15.75" customHeight="1">
      <c r="A241" s="629"/>
      <c r="B241" s="629"/>
      <c r="C241" s="629"/>
      <c r="D241" s="629"/>
      <c r="E241" s="629"/>
      <c r="F241" s="629"/>
      <c r="G241" s="629"/>
      <c r="H241" s="629"/>
      <c r="I241" s="629"/>
      <c r="J241" s="629"/>
      <c r="K241" s="629"/>
      <c r="L241" s="674"/>
      <c r="M241" s="674"/>
      <c r="N241" s="674"/>
      <c r="O241" s="629"/>
      <c r="P241" s="629"/>
      <c r="Q241" s="629"/>
      <c r="R241" s="629"/>
      <c r="S241" s="629"/>
      <c r="T241" s="629"/>
      <c r="U241" s="629"/>
      <c r="V241" s="629"/>
      <c r="W241" s="629"/>
      <c r="X241" s="629"/>
      <c r="Y241" s="629"/>
      <c r="Z241" s="629"/>
    </row>
    <row r="242" ht="15.75" customHeight="1">
      <c r="A242" s="629"/>
      <c r="B242" s="629"/>
      <c r="C242" s="629"/>
      <c r="D242" s="629"/>
      <c r="E242" s="629"/>
      <c r="F242" s="629"/>
      <c r="G242" s="629"/>
      <c r="H242" s="629"/>
      <c r="I242" s="629"/>
      <c r="J242" s="629"/>
      <c r="K242" s="629"/>
      <c r="L242" s="674"/>
      <c r="M242" s="674"/>
      <c r="N242" s="674"/>
      <c r="O242" s="629"/>
      <c r="P242" s="629"/>
      <c r="Q242" s="629"/>
      <c r="R242" s="629"/>
      <c r="S242" s="629"/>
      <c r="T242" s="629"/>
      <c r="U242" s="629"/>
      <c r="V242" s="629"/>
      <c r="W242" s="629"/>
      <c r="X242" s="629"/>
      <c r="Y242" s="629"/>
      <c r="Z242" s="629"/>
    </row>
    <row r="243" ht="15.75" customHeight="1">
      <c r="A243" s="629"/>
      <c r="B243" s="629"/>
      <c r="C243" s="629"/>
      <c r="D243" s="629"/>
      <c r="E243" s="629"/>
      <c r="F243" s="629"/>
      <c r="G243" s="629"/>
      <c r="H243" s="629"/>
      <c r="I243" s="629"/>
      <c r="J243" s="629"/>
      <c r="K243" s="629"/>
      <c r="L243" s="674"/>
      <c r="M243" s="674"/>
      <c r="N243" s="674"/>
      <c r="O243" s="629"/>
      <c r="P243" s="629"/>
      <c r="Q243" s="629"/>
      <c r="R243" s="629"/>
      <c r="S243" s="629"/>
      <c r="T243" s="629"/>
      <c r="U243" s="629"/>
      <c r="V243" s="629"/>
      <c r="W243" s="629"/>
      <c r="X243" s="629"/>
      <c r="Y243" s="629"/>
      <c r="Z243" s="629"/>
    </row>
    <row r="244" ht="15.75" customHeight="1">
      <c r="A244" s="629"/>
      <c r="B244" s="629"/>
      <c r="C244" s="629"/>
      <c r="D244" s="629"/>
      <c r="E244" s="629"/>
      <c r="F244" s="629"/>
      <c r="G244" s="629"/>
      <c r="H244" s="629"/>
      <c r="I244" s="629"/>
      <c r="J244" s="629"/>
      <c r="K244" s="629"/>
      <c r="L244" s="674"/>
      <c r="M244" s="674"/>
      <c r="N244" s="674"/>
      <c r="O244" s="629"/>
      <c r="P244" s="629"/>
      <c r="Q244" s="629"/>
      <c r="R244" s="629"/>
      <c r="S244" s="629"/>
      <c r="T244" s="629"/>
      <c r="U244" s="629"/>
      <c r="V244" s="629"/>
      <c r="W244" s="629"/>
      <c r="X244" s="629"/>
      <c r="Y244" s="629"/>
      <c r="Z244" s="629"/>
    </row>
    <row r="245" ht="15.75" customHeight="1">
      <c r="A245" s="629"/>
      <c r="B245" s="629"/>
      <c r="C245" s="629"/>
      <c r="D245" s="629"/>
      <c r="E245" s="629"/>
      <c r="F245" s="629"/>
      <c r="G245" s="629"/>
      <c r="H245" s="629"/>
      <c r="I245" s="629"/>
      <c r="J245" s="629"/>
      <c r="K245" s="629"/>
      <c r="L245" s="674"/>
      <c r="M245" s="674"/>
      <c r="N245" s="674"/>
      <c r="O245" s="629"/>
      <c r="P245" s="629"/>
      <c r="Q245" s="629"/>
      <c r="R245" s="629"/>
      <c r="S245" s="629"/>
      <c r="T245" s="629"/>
      <c r="U245" s="629"/>
      <c r="V245" s="629"/>
      <c r="W245" s="629"/>
      <c r="X245" s="629"/>
      <c r="Y245" s="629"/>
      <c r="Z245" s="629"/>
    </row>
    <row r="246" ht="15.75" customHeight="1">
      <c r="A246" s="629"/>
      <c r="B246" s="629"/>
      <c r="C246" s="629"/>
      <c r="D246" s="629"/>
      <c r="E246" s="629"/>
      <c r="F246" s="629"/>
      <c r="G246" s="629"/>
      <c r="H246" s="629"/>
      <c r="I246" s="629"/>
      <c r="J246" s="629"/>
      <c r="K246" s="629"/>
      <c r="L246" s="674"/>
      <c r="M246" s="674"/>
      <c r="N246" s="674"/>
      <c r="O246" s="629"/>
      <c r="P246" s="629"/>
      <c r="Q246" s="629"/>
      <c r="R246" s="629"/>
      <c r="S246" s="629"/>
      <c r="T246" s="629"/>
      <c r="U246" s="629"/>
      <c r="V246" s="629"/>
      <c r="W246" s="629"/>
      <c r="X246" s="629"/>
      <c r="Y246" s="629"/>
      <c r="Z246" s="629"/>
    </row>
    <row r="247" ht="15.75" customHeight="1">
      <c r="A247" s="629"/>
      <c r="B247" s="629"/>
      <c r="C247" s="629"/>
      <c r="D247" s="629"/>
      <c r="E247" s="629"/>
      <c r="F247" s="629"/>
      <c r="G247" s="629"/>
      <c r="H247" s="629"/>
      <c r="I247" s="629"/>
      <c r="J247" s="629"/>
      <c r="K247" s="629"/>
      <c r="L247" s="674"/>
      <c r="M247" s="674"/>
      <c r="N247" s="674"/>
      <c r="O247" s="629"/>
      <c r="P247" s="629"/>
      <c r="Q247" s="629"/>
      <c r="R247" s="629"/>
      <c r="S247" s="629"/>
      <c r="T247" s="629"/>
      <c r="U247" s="629"/>
      <c r="V247" s="629"/>
      <c r="W247" s="629"/>
      <c r="X247" s="629"/>
      <c r="Y247" s="629"/>
      <c r="Z247" s="629"/>
    </row>
    <row r="248" ht="15.75" customHeight="1">
      <c r="A248" s="629"/>
      <c r="B248" s="629"/>
      <c r="C248" s="629"/>
      <c r="D248" s="629"/>
      <c r="E248" s="629"/>
      <c r="F248" s="629"/>
      <c r="G248" s="629"/>
      <c r="H248" s="629"/>
      <c r="I248" s="629"/>
      <c r="J248" s="629"/>
      <c r="K248" s="629"/>
      <c r="L248" s="674"/>
      <c r="M248" s="674"/>
      <c r="N248" s="674"/>
      <c r="O248" s="629"/>
      <c r="P248" s="629"/>
      <c r="Q248" s="629"/>
      <c r="R248" s="629"/>
      <c r="S248" s="629"/>
      <c r="T248" s="629"/>
      <c r="U248" s="629"/>
      <c r="V248" s="629"/>
      <c r="W248" s="629"/>
      <c r="X248" s="629"/>
      <c r="Y248" s="629"/>
      <c r="Z248" s="629"/>
    </row>
    <row r="249" ht="15.75" customHeight="1">
      <c r="A249" s="629"/>
      <c r="B249" s="629"/>
      <c r="C249" s="629"/>
      <c r="D249" s="629"/>
      <c r="E249" s="629"/>
      <c r="F249" s="629"/>
      <c r="G249" s="629"/>
      <c r="H249" s="629"/>
      <c r="I249" s="629"/>
      <c r="J249" s="629"/>
      <c r="K249" s="629"/>
      <c r="L249" s="674"/>
      <c r="M249" s="674"/>
      <c r="N249" s="674"/>
      <c r="O249" s="629"/>
      <c r="P249" s="629"/>
      <c r="Q249" s="629"/>
      <c r="R249" s="629"/>
      <c r="S249" s="629"/>
      <c r="T249" s="629"/>
      <c r="U249" s="629"/>
      <c r="V249" s="629"/>
      <c r="W249" s="629"/>
      <c r="X249" s="629"/>
      <c r="Y249" s="629"/>
      <c r="Z249" s="629"/>
    </row>
    <row r="250" ht="15.75" customHeight="1">
      <c r="A250" s="629"/>
      <c r="B250" s="629"/>
      <c r="C250" s="629"/>
      <c r="D250" s="629"/>
      <c r="E250" s="629"/>
      <c r="F250" s="629"/>
      <c r="G250" s="629"/>
      <c r="H250" s="629"/>
      <c r="I250" s="629"/>
      <c r="J250" s="629"/>
      <c r="K250" s="629"/>
      <c r="L250" s="674"/>
      <c r="M250" s="674"/>
      <c r="N250" s="674"/>
      <c r="O250" s="629"/>
      <c r="P250" s="629"/>
      <c r="Q250" s="629"/>
      <c r="R250" s="629"/>
      <c r="S250" s="629"/>
      <c r="T250" s="629"/>
      <c r="U250" s="629"/>
      <c r="V250" s="629"/>
      <c r="W250" s="629"/>
      <c r="X250" s="629"/>
      <c r="Y250" s="629"/>
      <c r="Z250" s="629"/>
    </row>
    <row r="251" ht="15.75" customHeight="1">
      <c r="A251" s="629"/>
      <c r="B251" s="629"/>
      <c r="C251" s="629"/>
      <c r="D251" s="629"/>
      <c r="E251" s="629"/>
      <c r="F251" s="629"/>
      <c r="G251" s="629"/>
      <c r="H251" s="629"/>
      <c r="I251" s="629"/>
      <c r="J251" s="629"/>
      <c r="K251" s="629"/>
      <c r="L251" s="674"/>
      <c r="M251" s="674"/>
      <c r="N251" s="674"/>
      <c r="O251" s="629"/>
      <c r="P251" s="629"/>
      <c r="Q251" s="629"/>
      <c r="R251" s="629"/>
      <c r="S251" s="629"/>
      <c r="T251" s="629"/>
      <c r="U251" s="629"/>
      <c r="V251" s="629"/>
      <c r="W251" s="629"/>
      <c r="X251" s="629"/>
      <c r="Y251" s="629"/>
      <c r="Z251" s="629"/>
    </row>
    <row r="252" ht="15.75" customHeight="1">
      <c r="A252" s="629"/>
      <c r="B252" s="629"/>
      <c r="C252" s="629"/>
      <c r="D252" s="629"/>
      <c r="E252" s="629"/>
      <c r="F252" s="629"/>
      <c r="G252" s="629"/>
      <c r="H252" s="629"/>
      <c r="I252" s="629"/>
      <c r="J252" s="629"/>
      <c r="K252" s="629"/>
      <c r="L252" s="674"/>
      <c r="M252" s="674"/>
      <c r="N252" s="674"/>
      <c r="O252" s="629"/>
      <c r="P252" s="629"/>
      <c r="Q252" s="629"/>
      <c r="R252" s="629"/>
      <c r="S252" s="629"/>
      <c r="T252" s="629"/>
      <c r="U252" s="629"/>
      <c r="V252" s="629"/>
      <c r="W252" s="629"/>
      <c r="X252" s="629"/>
      <c r="Y252" s="629"/>
      <c r="Z252" s="629"/>
    </row>
    <row r="253" ht="15.75" customHeight="1">
      <c r="A253" s="629"/>
      <c r="B253" s="629"/>
      <c r="C253" s="629"/>
      <c r="D253" s="629"/>
      <c r="E253" s="629"/>
      <c r="F253" s="629"/>
      <c r="G253" s="629"/>
      <c r="H253" s="629"/>
      <c r="I253" s="629"/>
      <c r="J253" s="629"/>
      <c r="K253" s="629"/>
      <c r="L253" s="674"/>
      <c r="M253" s="674"/>
      <c r="N253" s="674"/>
      <c r="O253" s="629"/>
      <c r="P253" s="629"/>
      <c r="Q253" s="629"/>
      <c r="R253" s="629"/>
      <c r="S253" s="629"/>
      <c r="T253" s="629"/>
      <c r="U253" s="629"/>
      <c r="V253" s="629"/>
      <c r="W253" s="629"/>
      <c r="X253" s="629"/>
      <c r="Y253" s="629"/>
      <c r="Z253" s="629"/>
    </row>
    <row r="254" ht="15.75" customHeight="1">
      <c r="A254" s="629"/>
      <c r="B254" s="629"/>
      <c r="C254" s="629"/>
      <c r="D254" s="629"/>
      <c r="E254" s="629"/>
      <c r="F254" s="629"/>
      <c r="G254" s="629"/>
      <c r="H254" s="629"/>
      <c r="I254" s="629"/>
      <c r="J254" s="629"/>
      <c r="K254" s="629"/>
      <c r="L254" s="674"/>
      <c r="M254" s="674"/>
      <c r="N254" s="674"/>
      <c r="O254" s="629"/>
      <c r="P254" s="629"/>
      <c r="Q254" s="629"/>
      <c r="R254" s="629"/>
      <c r="S254" s="629"/>
      <c r="T254" s="629"/>
      <c r="U254" s="629"/>
      <c r="V254" s="629"/>
      <c r="W254" s="629"/>
      <c r="X254" s="629"/>
      <c r="Y254" s="629"/>
      <c r="Z254" s="629"/>
    </row>
    <row r="255" ht="15.75" customHeight="1">
      <c r="A255" s="629"/>
      <c r="B255" s="629"/>
      <c r="C255" s="629"/>
      <c r="D255" s="629"/>
      <c r="E255" s="629"/>
      <c r="F255" s="629"/>
      <c r="G255" s="629"/>
      <c r="H255" s="629"/>
      <c r="I255" s="629"/>
      <c r="J255" s="629"/>
      <c r="K255" s="629"/>
      <c r="L255" s="674"/>
      <c r="M255" s="674"/>
      <c r="N255" s="674"/>
      <c r="O255" s="629"/>
      <c r="P255" s="629"/>
      <c r="Q255" s="629"/>
      <c r="R255" s="629"/>
      <c r="S255" s="629"/>
      <c r="T255" s="629"/>
      <c r="U255" s="629"/>
      <c r="V255" s="629"/>
      <c r="W255" s="629"/>
      <c r="X255" s="629"/>
      <c r="Y255" s="629"/>
      <c r="Z255" s="629"/>
    </row>
    <row r="256" ht="15.75" customHeight="1">
      <c r="A256" s="629"/>
      <c r="B256" s="629"/>
      <c r="C256" s="629"/>
      <c r="D256" s="629"/>
      <c r="E256" s="629"/>
      <c r="F256" s="629"/>
      <c r="G256" s="629"/>
      <c r="H256" s="629"/>
      <c r="I256" s="629"/>
      <c r="J256" s="629"/>
      <c r="K256" s="629"/>
      <c r="L256" s="674"/>
      <c r="M256" s="674"/>
      <c r="N256" s="674"/>
      <c r="O256" s="629"/>
      <c r="P256" s="629"/>
      <c r="Q256" s="629"/>
      <c r="R256" s="629"/>
      <c r="S256" s="629"/>
      <c r="T256" s="629"/>
      <c r="U256" s="629"/>
      <c r="V256" s="629"/>
      <c r="W256" s="629"/>
      <c r="X256" s="629"/>
      <c r="Y256" s="629"/>
      <c r="Z256" s="629"/>
    </row>
    <row r="257" ht="15.75" customHeight="1">
      <c r="A257" s="629"/>
      <c r="B257" s="629"/>
      <c r="C257" s="629"/>
      <c r="D257" s="629"/>
      <c r="E257" s="629"/>
      <c r="F257" s="629"/>
      <c r="G257" s="629"/>
      <c r="H257" s="629"/>
      <c r="I257" s="629"/>
      <c r="J257" s="629"/>
      <c r="K257" s="629"/>
      <c r="L257" s="674"/>
      <c r="M257" s="674"/>
      <c r="N257" s="674"/>
      <c r="O257" s="629"/>
      <c r="P257" s="629"/>
      <c r="Q257" s="629"/>
      <c r="R257" s="629"/>
      <c r="S257" s="629"/>
      <c r="T257" s="629"/>
      <c r="U257" s="629"/>
      <c r="V257" s="629"/>
      <c r="W257" s="629"/>
      <c r="X257" s="629"/>
      <c r="Y257" s="629"/>
      <c r="Z257" s="629"/>
    </row>
    <row r="258" ht="15.75" customHeight="1">
      <c r="A258" s="629"/>
      <c r="B258" s="629"/>
      <c r="C258" s="629"/>
      <c r="D258" s="629"/>
      <c r="E258" s="629"/>
      <c r="F258" s="629"/>
      <c r="G258" s="629"/>
      <c r="H258" s="629"/>
      <c r="I258" s="629"/>
      <c r="J258" s="629"/>
      <c r="K258" s="629"/>
      <c r="L258" s="674"/>
      <c r="M258" s="674"/>
      <c r="N258" s="674"/>
      <c r="O258" s="629"/>
      <c r="P258" s="629"/>
      <c r="Q258" s="629"/>
      <c r="R258" s="629"/>
      <c r="S258" s="629"/>
      <c r="T258" s="629"/>
      <c r="U258" s="629"/>
      <c r="V258" s="629"/>
      <c r="W258" s="629"/>
      <c r="X258" s="629"/>
      <c r="Y258" s="629"/>
      <c r="Z258" s="629"/>
    </row>
    <row r="259" ht="15.75" customHeight="1">
      <c r="A259" s="629"/>
      <c r="B259" s="629"/>
      <c r="C259" s="629"/>
      <c r="D259" s="629"/>
      <c r="E259" s="629"/>
      <c r="F259" s="629"/>
      <c r="G259" s="629"/>
      <c r="H259" s="629"/>
      <c r="I259" s="629"/>
      <c r="J259" s="629"/>
      <c r="K259" s="629"/>
      <c r="L259" s="674"/>
      <c r="M259" s="674"/>
      <c r="N259" s="674"/>
      <c r="O259" s="629"/>
      <c r="P259" s="629"/>
      <c r="Q259" s="629"/>
      <c r="R259" s="629"/>
      <c r="S259" s="629"/>
      <c r="T259" s="629"/>
      <c r="U259" s="629"/>
      <c r="V259" s="629"/>
      <c r="W259" s="629"/>
      <c r="X259" s="629"/>
      <c r="Y259" s="629"/>
      <c r="Z259" s="629"/>
    </row>
    <row r="260" ht="15.75" customHeight="1">
      <c r="A260" s="629"/>
      <c r="B260" s="629"/>
      <c r="C260" s="629"/>
      <c r="D260" s="629"/>
      <c r="E260" s="629"/>
      <c r="F260" s="629"/>
      <c r="G260" s="629"/>
      <c r="H260" s="629"/>
      <c r="I260" s="629"/>
      <c r="J260" s="629"/>
      <c r="K260" s="629"/>
      <c r="L260" s="674"/>
      <c r="M260" s="674"/>
      <c r="N260" s="674"/>
      <c r="O260" s="629"/>
      <c r="P260" s="629"/>
      <c r="Q260" s="629"/>
      <c r="R260" s="629"/>
      <c r="S260" s="629"/>
      <c r="T260" s="629"/>
      <c r="U260" s="629"/>
      <c r="V260" s="629"/>
      <c r="W260" s="629"/>
      <c r="X260" s="629"/>
      <c r="Y260" s="629"/>
      <c r="Z260" s="629"/>
    </row>
    <row r="261" ht="15.75" customHeight="1">
      <c r="A261" s="629"/>
      <c r="B261" s="629"/>
      <c r="C261" s="629"/>
      <c r="D261" s="629"/>
      <c r="E261" s="629"/>
      <c r="F261" s="629"/>
      <c r="G261" s="629"/>
      <c r="H261" s="629"/>
      <c r="I261" s="629"/>
      <c r="J261" s="629"/>
      <c r="K261" s="629"/>
      <c r="L261" s="674"/>
      <c r="M261" s="674"/>
      <c r="N261" s="674"/>
      <c r="O261" s="629"/>
      <c r="P261" s="629"/>
      <c r="Q261" s="629"/>
      <c r="R261" s="629"/>
      <c r="S261" s="629"/>
      <c r="T261" s="629"/>
      <c r="U261" s="629"/>
      <c r="V261" s="629"/>
      <c r="W261" s="629"/>
      <c r="X261" s="629"/>
      <c r="Y261" s="629"/>
      <c r="Z261" s="629"/>
    </row>
    <row r="262" ht="15.75" customHeight="1">
      <c r="A262" s="629"/>
      <c r="B262" s="629"/>
      <c r="C262" s="629"/>
      <c r="D262" s="629"/>
      <c r="E262" s="629"/>
      <c r="F262" s="629"/>
      <c r="G262" s="629"/>
      <c r="H262" s="629"/>
      <c r="I262" s="629"/>
      <c r="J262" s="629"/>
      <c r="K262" s="629"/>
      <c r="L262" s="674"/>
      <c r="M262" s="674"/>
      <c r="N262" s="674"/>
      <c r="O262" s="629"/>
      <c r="P262" s="629"/>
      <c r="Q262" s="629"/>
      <c r="R262" s="629"/>
      <c r="S262" s="629"/>
      <c r="T262" s="629"/>
      <c r="U262" s="629"/>
      <c r="V262" s="629"/>
      <c r="W262" s="629"/>
      <c r="X262" s="629"/>
      <c r="Y262" s="629"/>
      <c r="Z262" s="629"/>
    </row>
    <row r="263" ht="15.75" customHeight="1">
      <c r="A263" s="629"/>
      <c r="B263" s="629"/>
      <c r="C263" s="629"/>
      <c r="D263" s="629"/>
      <c r="E263" s="629"/>
      <c r="F263" s="629"/>
      <c r="G263" s="629"/>
      <c r="H263" s="629"/>
      <c r="I263" s="629"/>
      <c r="J263" s="629"/>
      <c r="K263" s="629"/>
      <c r="L263" s="674"/>
      <c r="M263" s="674"/>
      <c r="N263" s="674"/>
      <c r="O263" s="629"/>
      <c r="P263" s="629"/>
      <c r="Q263" s="629"/>
      <c r="R263" s="629"/>
      <c r="S263" s="629"/>
      <c r="T263" s="629"/>
      <c r="U263" s="629"/>
      <c r="V263" s="629"/>
      <c r="W263" s="629"/>
      <c r="X263" s="629"/>
      <c r="Y263" s="629"/>
      <c r="Z263" s="629"/>
    </row>
    <row r="264" ht="15.75" customHeight="1">
      <c r="A264" s="629"/>
      <c r="B264" s="629"/>
      <c r="C264" s="629"/>
      <c r="D264" s="629"/>
      <c r="E264" s="629"/>
      <c r="F264" s="629"/>
      <c r="G264" s="629"/>
      <c r="H264" s="629"/>
      <c r="I264" s="629"/>
      <c r="J264" s="629"/>
      <c r="K264" s="629"/>
      <c r="L264" s="674"/>
      <c r="M264" s="674"/>
      <c r="N264" s="674"/>
      <c r="O264" s="629"/>
      <c r="P264" s="629"/>
      <c r="Q264" s="629"/>
      <c r="R264" s="629"/>
      <c r="S264" s="629"/>
      <c r="T264" s="629"/>
      <c r="U264" s="629"/>
      <c r="V264" s="629"/>
      <c r="W264" s="629"/>
      <c r="X264" s="629"/>
      <c r="Y264" s="629"/>
      <c r="Z264" s="629"/>
    </row>
    <row r="265" ht="15.75" customHeight="1">
      <c r="A265" s="629"/>
      <c r="B265" s="629"/>
      <c r="C265" s="629"/>
      <c r="D265" s="629"/>
      <c r="E265" s="629"/>
      <c r="F265" s="629"/>
      <c r="G265" s="629"/>
      <c r="H265" s="629"/>
      <c r="I265" s="629"/>
      <c r="J265" s="629"/>
      <c r="K265" s="629"/>
      <c r="L265" s="674"/>
      <c r="M265" s="674"/>
      <c r="N265" s="674"/>
      <c r="O265" s="629"/>
      <c r="P265" s="629"/>
      <c r="Q265" s="629"/>
      <c r="R265" s="629"/>
      <c r="S265" s="629"/>
      <c r="T265" s="629"/>
      <c r="U265" s="629"/>
      <c r="V265" s="629"/>
      <c r="W265" s="629"/>
      <c r="X265" s="629"/>
      <c r="Y265" s="629"/>
      <c r="Z265" s="629"/>
    </row>
    <row r="266" ht="15.75" customHeight="1">
      <c r="A266" s="629"/>
      <c r="B266" s="629"/>
      <c r="C266" s="629"/>
      <c r="D266" s="629"/>
      <c r="E266" s="629"/>
      <c r="F266" s="629"/>
      <c r="G266" s="629"/>
      <c r="H266" s="629"/>
      <c r="I266" s="629"/>
      <c r="J266" s="629"/>
      <c r="K266" s="629"/>
      <c r="L266" s="674"/>
      <c r="M266" s="674"/>
      <c r="N266" s="674"/>
      <c r="O266" s="629"/>
      <c r="P266" s="629"/>
      <c r="Q266" s="629"/>
      <c r="R266" s="629"/>
      <c r="S266" s="629"/>
      <c r="T266" s="629"/>
      <c r="U266" s="629"/>
      <c r="V266" s="629"/>
      <c r="W266" s="629"/>
      <c r="X266" s="629"/>
      <c r="Y266" s="629"/>
      <c r="Z266" s="629"/>
    </row>
    <row r="267" ht="15.75" customHeight="1">
      <c r="A267" s="629"/>
      <c r="B267" s="629"/>
      <c r="C267" s="629"/>
      <c r="D267" s="629"/>
      <c r="E267" s="629"/>
      <c r="F267" s="629"/>
      <c r="G267" s="629"/>
      <c r="H267" s="629"/>
      <c r="I267" s="629"/>
      <c r="J267" s="629"/>
      <c r="K267" s="629"/>
      <c r="L267" s="674"/>
      <c r="M267" s="674"/>
      <c r="N267" s="674"/>
      <c r="O267" s="629"/>
      <c r="P267" s="629"/>
      <c r="Q267" s="629"/>
      <c r="R267" s="629"/>
      <c r="S267" s="629"/>
      <c r="T267" s="629"/>
      <c r="U267" s="629"/>
      <c r="V267" s="629"/>
      <c r="W267" s="629"/>
      <c r="X267" s="629"/>
      <c r="Y267" s="629"/>
      <c r="Z267" s="629"/>
    </row>
    <row r="268" ht="15.75" customHeight="1">
      <c r="A268" s="629"/>
      <c r="B268" s="629"/>
      <c r="C268" s="629"/>
      <c r="D268" s="629"/>
      <c r="E268" s="629"/>
      <c r="F268" s="629"/>
      <c r="G268" s="629"/>
      <c r="H268" s="629"/>
      <c r="I268" s="629"/>
      <c r="J268" s="629"/>
      <c r="K268" s="629"/>
      <c r="L268" s="674"/>
      <c r="M268" s="674"/>
      <c r="N268" s="674"/>
      <c r="O268" s="629"/>
      <c r="P268" s="629"/>
      <c r="Q268" s="629"/>
      <c r="R268" s="629"/>
      <c r="S268" s="629"/>
      <c r="T268" s="629"/>
      <c r="U268" s="629"/>
      <c r="V268" s="629"/>
      <c r="W268" s="629"/>
      <c r="X268" s="629"/>
      <c r="Y268" s="629"/>
      <c r="Z268" s="629"/>
    </row>
    <row r="269" ht="15.75" customHeight="1">
      <c r="A269" s="629"/>
      <c r="B269" s="629"/>
      <c r="C269" s="629"/>
      <c r="D269" s="629"/>
      <c r="E269" s="629"/>
      <c r="F269" s="629"/>
      <c r="G269" s="629"/>
      <c r="H269" s="629"/>
      <c r="I269" s="629"/>
      <c r="J269" s="629"/>
      <c r="K269" s="629"/>
      <c r="L269" s="674"/>
      <c r="M269" s="674"/>
      <c r="N269" s="674"/>
      <c r="O269" s="629"/>
      <c r="P269" s="629"/>
      <c r="Q269" s="629"/>
      <c r="R269" s="629"/>
      <c r="S269" s="629"/>
      <c r="T269" s="629"/>
      <c r="U269" s="629"/>
      <c r="V269" s="629"/>
      <c r="W269" s="629"/>
      <c r="X269" s="629"/>
      <c r="Y269" s="629"/>
      <c r="Z269" s="629"/>
    </row>
    <row r="270" ht="15.75" customHeight="1">
      <c r="A270" s="629"/>
      <c r="B270" s="629"/>
      <c r="C270" s="629"/>
      <c r="D270" s="629"/>
      <c r="E270" s="629"/>
      <c r="F270" s="629"/>
      <c r="G270" s="629"/>
      <c r="H270" s="629"/>
      <c r="I270" s="629"/>
      <c r="J270" s="629"/>
      <c r="K270" s="629"/>
      <c r="L270" s="674"/>
      <c r="M270" s="674"/>
      <c r="N270" s="674"/>
      <c r="O270" s="629"/>
      <c r="P270" s="629"/>
      <c r="Q270" s="629"/>
      <c r="R270" s="629"/>
      <c r="S270" s="629"/>
      <c r="T270" s="629"/>
      <c r="U270" s="629"/>
      <c r="V270" s="629"/>
      <c r="W270" s="629"/>
      <c r="X270" s="629"/>
      <c r="Y270" s="629"/>
      <c r="Z270" s="629"/>
    </row>
    <row r="271" ht="15.75" customHeight="1">
      <c r="A271" s="629"/>
      <c r="B271" s="629"/>
      <c r="C271" s="629"/>
      <c r="D271" s="629"/>
      <c r="E271" s="629"/>
      <c r="F271" s="629"/>
      <c r="G271" s="629"/>
      <c r="H271" s="629"/>
      <c r="I271" s="629"/>
      <c r="J271" s="629"/>
      <c r="K271" s="629"/>
      <c r="L271" s="674"/>
      <c r="M271" s="674"/>
      <c r="N271" s="674"/>
      <c r="O271" s="629"/>
      <c r="P271" s="629"/>
      <c r="Q271" s="629"/>
      <c r="R271" s="629"/>
      <c r="S271" s="629"/>
      <c r="T271" s="629"/>
      <c r="U271" s="629"/>
      <c r="V271" s="629"/>
      <c r="W271" s="629"/>
      <c r="X271" s="629"/>
      <c r="Y271" s="629"/>
      <c r="Z271" s="629"/>
    </row>
    <row r="272" ht="15.75" customHeight="1">
      <c r="A272" s="629"/>
      <c r="B272" s="629"/>
      <c r="C272" s="629"/>
      <c r="D272" s="629"/>
      <c r="E272" s="629"/>
      <c r="F272" s="629"/>
      <c r="G272" s="629"/>
      <c r="H272" s="629"/>
      <c r="I272" s="629"/>
      <c r="J272" s="629"/>
      <c r="K272" s="629"/>
      <c r="L272" s="674"/>
      <c r="M272" s="674"/>
      <c r="N272" s="674"/>
      <c r="O272" s="629"/>
      <c r="P272" s="629"/>
      <c r="Q272" s="629"/>
      <c r="R272" s="629"/>
      <c r="S272" s="629"/>
      <c r="T272" s="629"/>
      <c r="U272" s="629"/>
      <c r="V272" s="629"/>
      <c r="W272" s="629"/>
      <c r="X272" s="629"/>
      <c r="Y272" s="629"/>
      <c r="Z272" s="629"/>
    </row>
    <row r="273" ht="15.75" customHeight="1">
      <c r="A273" s="629"/>
      <c r="B273" s="629"/>
      <c r="C273" s="629"/>
      <c r="D273" s="629"/>
      <c r="E273" s="629"/>
      <c r="F273" s="629"/>
      <c r="G273" s="629"/>
      <c r="H273" s="629"/>
      <c r="I273" s="629"/>
      <c r="J273" s="629"/>
      <c r="K273" s="629"/>
      <c r="L273" s="674"/>
      <c r="M273" s="674"/>
      <c r="N273" s="674"/>
      <c r="O273" s="629"/>
      <c r="P273" s="629"/>
      <c r="Q273" s="629"/>
      <c r="R273" s="629"/>
      <c r="S273" s="629"/>
      <c r="T273" s="629"/>
      <c r="U273" s="629"/>
      <c r="V273" s="629"/>
      <c r="W273" s="629"/>
      <c r="X273" s="629"/>
      <c r="Y273" s="629"/>
      <c r="Z273" s="629"/>
    </row>
    <row r="274" ht="15.75" customHeight="1">
      <c r="A274" s="629"/>
      <c r="B274" s="629"/>
      <c r="C274" s="629"/>
      <c r="D274" s="629"/>
      <c r="E274" s="629"/>
      <c r="F274" s="629"/>
      <c r="G274" s="629"/>
      <c r="H274" s="629"/>
      <c r="I274" s="629"/>
      <c r="J274" s="629"/>
      <c r="K274" s="629"/>
      <c r="L274" s="674"/>
      <c r="M274" s="674"/>
      <c r="N274" s="674"/>
      <c r="O274" s="629"/>
      <c r="P274" s="629"/>
      <c r="Q274" s="629"/>
      <c r="R274" s="629"/>
      <c r="S274" s="629"/>
      <c r="T274" s="629"/>
      <c r="U274" s="629"/>
      <c r="V274" s="629"/>
      <c r="W274" s="629"/>
      <c r="X274" s="629"/>
      <c r="Y274" s="629"/>
      <c r="Z274" s="629"/>
    </row>
    <row r="275" ht="15.75" customHeight="1">
      <c r="A275" s="629"/>
      <c r="B275" s="629"/>
      <c r="C275" s="629"/>
      <c r="D275" s="629"/>
      <c r="E275" s="629"/>
      <c r="F275" s="629"/>
      <c r="G275" s="629"/>
      <c r="H275" s="629"/>
      <c r="I275" s="629"/>
      <c r="J275" s="629"/>
      <c r="K275" s="629"/>
      <c r="L275" s="674"/>
      <c r="M275" s="674"/>
      <c r="N275" s="674"/>
      <c r="O275" s="629"/>
      <c r="P275" s="629"/>
      <c r="Q275" s="629"/>
      <c r="R275" s="629"/>
      <c r="S275" s="629"/>
      <c r="T275" s="629"/>
      <c r="U275" s="629"/>
      <c r="V275" s="629"/>
      <c r="W275" s="629"/>
      <c r="X275" s="629"/>
      <c r="Y275" s="629"/>
      <c r="Z275" s="629"/>
    </row>
    <row r="276" ht="15.75" customHeight="1">
      <c r="A276" s="629"/>
      <c r="B276" s="629"/>
      <c r="C276" s="629"/>
      <c r="D276" s="629"/>
      <c r="E276" s="629"/>
      <c r="F276" s="629"/>
      <c r="G276" s="629"/>
      <c r="H276" s="629"/>
      <c r="I276" s="629"/>
      <c r="J276" s="629"/>
      <c r="K276" s="629"/>
      <c r="L276" s="674"/>
      <c r="M276" s="674"/>
      <c r="N276" s="674"/>
      <c r="O276" s="629"/>
      <c r="P276" s="629"/>
      <c r="Q276" s="629"/>
      <c r="R276" s="629"/>
      <c r="S276" s="629"/>
      <c r="T276" s="629"/>
      <c r="U276" s="629"/>
      <c r="V276" s="629"/>
      <c r="W276" s="629"/>
      <c r="X276" s="629"/>
      <c r="Y276" s="629"/>
      <c r="Z276" s="629"/>
    </row>
    <row r="277" ht="15.75" customHeight="1">
      <c r="A277" s="629"/>
      <c r="B277" s="629"/>
      <c r="C277" s="629"/>
      <c r="D277" s="629"/>
      <c r="E277" s="629"/>
      <c r="F277" s="629"/>
      <c r="G277" s="629"/>
      <c r="H277" s="629"/>
      <c r="I277" s="629"/>
      <c r="J277" s="629"/>
      <c r="K277" s="629"/>
      <c r="L277" s="674"/>
      <c r="M277" s="674"/>
      <c r="N277" s="674"/>
      <c r="O277" s="629"/>
      <c r="P277" s="629"/>
      <c r="Q277" s="629"/>
      <c r="R277" s="629"/>
      <c r="S277" s="629"/>
      <c r="T277" s="629"/>
      <c r="U277" s="629"/>
      <c r="V277" s="629"/>
      <c r="W277" s="629"/>
      <c r="X277" s="629"/>
      <c r="Y277" s="629"/>
      <c r="Z277" s="629"/>
    </row>
    <row r="278" ht="15.75" customHeight="1">
      <c r="A278" s="629"/>
      <c r="B278" s="629"/>
      <c r="C278" s="629"/>
      <c r="D278" s="629"/>
      <c r="E278" s="629"/>
      <c r="F278" s="629"/>
      <c r="G278" s="629"/>
      <c r="H278" s="629"/>
      <c r="I278" s="629"/>
      <c r="J278" s="629"/>
      <c r="K278" s="629"/>
      <c r="L278" s="674"/>
      <c r="M278" s="674"/>
      <c r="N278" s="674"/>
      <c r="O278" s="629"/>
      <c r="P278" s="629"/>
      <c r="Q278" s="629"/>
      <c r="R278" s="629"/>
      <c r="S278" s="629"/>
      <c r="T278" s="629"/>
      <c r="U278" s="629"/>
      <c r="V278" s="629"/>
      <c r="W278" s="629"/>
      <c r="X278" s="629"/>
      <c r="Y278" s="629"/>
      <c r="Z278" s="629"/>
    </row>
    <row r="279" ht="15.75" customHeight="1">
      <c r="A279" s="629"/>
      <c r="B279" s="629"/>
      <c r="C279" s="629"/>
      <c r="D279" s="629"/>
      <c r="E279" s="629"/>
      <c r="F279" s="629"/>
      <c r="G279" s="629"/>
      <c r="H279" s="629"/>
      <c r="I279" s="629"/>
      <c r="J279" s="629"/>
      <c r="K279" s="629"/>
      <c r="L279" s="674"/>
      <c r="M279" s="674"/>
      <c r="N279" s="674"/>
      <c r="O279" s="629"/>
      <c r="P279" s="629"/>
      <c r="Q279" s="629"/>
      <c r="R279" s="629"/>
      <c r="S279" s="629"/>
      <c r="T279" s="629"/>
      <c r="U279" s="629"/>
      <c r="V279" s="629"/>
      <c r="W279" s="629"/>
      <c r="X279" s="629"/>
      <c r="Y279" s="629"/>
      <c r="Z279" s="629"/>
    </row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7">
    <mergeCell ref="E4:E5"/>
    <mergeCell ref="F4:F5"/>
    <mergeCell ref="B77:C77"/>
    <mergeCell ref="H3:H5"/>
    <mergeCell ref="I4:I5"/>
    <mergeCell ref="J4:J5"/>
    <mergeCell ref="K4:K5"/>
    <mergeCell ref="L4:L5"/>
    <mergeCell ref="M4:M5"/>
    <mergeCell ref="B3:B5"/>
    <mergeCell ref="C3:C5"/>
    <mergeCell ref="D3:D5"/>
    <mergeCell ref="E3:G3"/>
    <mergeCell ref="I3:K3"/>
    <mergeCell ref="L3:N3"/>
    <mergeCell ref="G4:G5"/>
    <mergeCell ref="N4:N5"/>
  </mergeCells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3" max="3" width="14.38"/>
  </cols>
  <sheetData>
    <row r="1" ht="15.0" customHeight="1">
      <c r="A1" s="629"/>
      <c r="B1" s="672"/>
      <c r="C1" s="672"/>
      <c r="D1" s="672"/>
      <c r="E1" s="672"/>
      <c r="F1" s="672"/>
      <c r="G1" s="672"/>
      <c r="H1" s="672"/>
      <c r="I1" s="629"/>
      <c r="J1" s="629"/>
      <c r="K1" s="629"/>
      <c r="L1" s="673"/>
      <c r="M1" s="674"/>
      <c r="N1" s="674"/>
      <c r="O1" s="629"/>
      <c r="P1" s="629"/>
      <c r="Q1" s="629"/>
      <c r="R1" s="629"/>
      <c r="S1" s="629"/>
      <c r="T1" s="629"/>
      <c r="U1" s="629"/>
      <c r="V1" s="629"/>
      <c r="W1" s="629"/>
      <c r="X1" s="629"/>
      <c r="Y1" s="629"/>
      <c r="Z1" s="629"/>
    </row>
    <row r="2" ht="15.0" customHeight="1">
      <c r="A2" s="629"/>
      <c r="B2" s="672"/>
      <c r="C2" s="672"/>
      <c r="D2" s="672"/>
      <c r="E2" s="672"/>
      <c r="F2" s="672"/>
      <c r="G2" s="672"/>
      <c r="H2" s="672"/>
      <c r="I2" s="672"/>
      <c r="J2" s="672"/>
      <c r="K2" s="672"/>
      <c r="L2" s="675"/>
      <c r="M2" s="674"/>
      <c r="N2" s="674"/>
      <c r="O2" s="629"/>
      <c r="P2" s="629"/>
      <c r="Q2" s="629"/>
      <c r="R2" s="629"/>
      <c r="S2" s="629"/>
      <c r="T2" s="629"/>
      <c r="U2" s="629"/>
      <c r="V2" s="629"/>
      <c r="W2" s="629"/>
      <c r="X2" s="629"/>
      <c r="Y2" s="629"/>
      <c r="Z2" s="629"/>
    </row>
    <row r="3" ht="15.0" customHeight="1">
      <c r="A3" s="629"/>
      <c r="B3" s="676" t="s">
        <v>630</v>
      </c>
      <c r="C3" s="676" t="s">
        <v>631</v>
      </c>
      <c r="D3" s="676" t="s">
        <v>632</v>
      </c>
      <c r="E3" s="677" t="s">
        <v>633</v>
      </c>
      <c r="F3" s="375"/>
      <c r="G3" s="376"/>
      <c r="H3" s="676" t="s">
        <v>634</v>
      </c>
      <c r="I3" s="677" t="s">
        <v>635</v>
      </c>
      <c r="J3" s="375"/>
      <c r="K3" s="376"/>
      <c r="L3" s="678" t="s">
        <v>636</v>
      </c>
      <c r="M3" s="375"/>
      <c r="N3" s="376"/>
      <c r="O3" s="629"/>
      <c r="P3" s="629"/>
      <c r="Q3" s="629"/>
      <c r="R3" s="629"/>
      <c r="S3" s="629"/>
      <c r="T3" s="629"/>
      <c r="U3" s="629"/>
      <c r="V3" s="629"/>
      <c r="W3" s="629"/>
      <c r="X3" s="629"/>
      <c r="Y3" s="629"/>
      <c r="Z3" s="629"/>
    </row>
    <row r="4" ht="15.0" customHeight="1">
      <c r="A4" s="629"/>
      <c r="B4" s="679"/>
      <c r="C4" s="679"/>
      <c r="D4" s="679"/>
      <c r="E4" s="676" t="s">
        <v>639</v>
      </c>
      <c r="F4" s="676" t="s">
        <v>638</v>
      </c>
      <c r="G4" s="676" t="s">
        <v>637</v>
      </c>
      <c r="H4" s="679"/>
      <c r="I4" s="676" t="s">
        <v>639</v>
      </c>
      <c r="J4" s="676" t="s">
        <v>638</v>
      </c>
      <c r="K4" s="676" t="s">
        <v>637</v>
      </c>
      <c r="L4" s="680" t="s">
        <v>637</v>
      </c>
      <c r="M4" s="680" t="s">
        <v>638</v>
      </c>
      <c r="N4" s="680" t="s">
        <v>639</v>
      </c>
      <c r="O4" s="629"/>
      <c r="P4" s="629"/>
      <c r="Q4" s="629"/>
      <c r="R4" s="629"/>
      <c r="S4" s="629"/>
      <c r="T4" s="629"/>
      <c r="U4" s="629"/>
      <c r="V4" s="629"/>
      <c r="W4" s="629"/>
      <c r="X4" s="629"/>
      <c r="Y4" s="629"/>
      <c r="Z4" s="629"/>
    </row>
    <row r="5" ht="15.0" customHeight="1">
      <c r="A5" s="629"/>
      <c r="B5" s="681"/>
      <c r="C5" s="681"/>
      <c r="D5" s="681"/>
      <c r="E5" s="681"/>
      <c r="F5" s="681"/>
      <c r="G5" s="681"/>
      <c r="H5" s="681"/>
      <c r="I5" s="681"/>
      <c r="J5" s="681"/>
      <c r="K5" s="681"/>
      <c r="L5" s="681"/>
      <c r="M5" s="681"/>
      <c r="N5" s="681"/>
      <c r="O5" s="629"/>
      <c r="P5" s="629"/>
      <c r="Q5" s="629"/>
      <c r="R5" s="629"/>
      <c r="S5" s="629"/>
      <c r="T5" s="629"/>
      <c r="U5" s="629"/>
      <c r="V5" s="629"/>
      <c r="W5" s="629"/>
      <c r="X5" s="629"/>
      <c r="Y5" s="629"/>
      <c r="Z5" s="629"/>
    </row>
    <row r="6" ht="15.0" customHeight="1">
      <c r="A6" s="629"/>
      <c r="B6" s="682">
        <v>1.0</v>
      </c>
      <c r="C6" s="683" t="s">
        <v>640</v>
      </c>
      <c r="D6" s="682" t="s">
        <v>641</v>
      </c>
      <c r="E6" s="684">
        <f>SUM(E7:E10)</f>
        <v>700</v>
      </c>
      <c r="F6" s="685">
        <v>25.5</v>
      </c>
      <c r="G6" s="686">
        <f>SUM(G7:G10)</f>
        <v>480</v>
      </c>
      <c r="H6" s="687">
        <f>AVERAGE(H7:H10)</f>
        <v>46.25</v>
      </c>
      <c r="I6" s="688">
        <f>E6*H6</f>
        <v>32375</v>
      </c>
      <c r="J6" s="689">
        <f t="shared" ref="J6:J10" si="2">F6*H6</f>
        <v>1179.375</v>
      </c>
      <c r="K6" s="690">
        <f t="shared" ref="K6:N6" si="1">SUM(K7:K10)</f>
        <v>22200</v>
      </c>
      <c r="L6" s="691">
        <f t="shared" si="1"/>
        <v>92000</v>
      </c>
      <c r="M6" s="692">
        <f t="shared" si="1"/>
        <v>58800</v>
      </c>
      <c r="N6" s="693">
        <f t="shared" si="1"/>
        <v>256000</v>
      </c>
      <c r="O6" s="629"/>
      <c r="P6" s="629"/>
      <c r="Q6" s="629"/>
      <c r="R6" s="629"/>
      <c r="S6" s="629"/>
      <c r="T6" s="629"/>
      <c r="U6" s="629"/>
      <c r="V6" s="629"/>
      <c r="W6" s="629"/>
      <c r="X6" s="629"/>
      <c r="Y6" s="629"/>
      <c r="Z6" s="629"/>
    </row>
    <row r="7" ht="15.0" customHeight="1">
      <c r="A7" s="629"/>
      <c r="B7" s="694">
        <v>1.1</v>
      </c>
      <c r="C7" s="695" t="s">
        <v>642</v>
      </c>
      <c r="D7" s="694">
        <v>2.0</v>
      </c>
      <c r="E7" s="696">
        <v>200.0</v>
      </c>
      <c r="F7" s="697">
        <f t="shared" ref="F7:F10" si="3">(G7+E7)/2</f>
        <v>160</v>
      </c>
      <c r="G7" s="698">
        <v>120.0</v>
      </c>
      <c r="H7" s="699">
        <v>35.0</v>
      </c>
      <c r="I7" s="700">
        <f t="shared" ref="I7:I10" si="4">H7*E7</f>
        <v>7000</v>
      </c>
      <c r="J7" s="701">
        <f t="shared" si="2"/>
        <v>5600</v>
      </c>
      <c r="K7" s="702">
        <f t="shared" ref="K7:K10" si="5">H7*G7</f>
        <v>4200</v>
      </c>
      <c r="L7" s="703">
        <f t="shared" ref="L7:L10" si="6">I7*D7</f>
        <v>14000</v>
      </c>
      <c r="M7" s="704">
        <f t="shared" ref="M7:M10" si="7">K7*D7</f>
        <v>8400</v>
      </c>
      <c r="N7" s="705">
        <f t="shared" ref="N7:N10" si="8">D7*L7</f>
        <v>28000</v>
      </c>
      <c r="O7" s="629"/>
      <c r="P7" s="629"/>
      <c r="Q7" s="629"/>
      <c r="R7" s="629"/>
      <c r="S7" s="629"/>
      <c r="T7" s="629"/>
      <c r="U7" s="629"/>
      <c r="V7" s="629"/>
      <c r="W7" s="629"/>
      <c r="X7" s="629"/>
      <c r="Y7" s="629"/>
      <c r="Z7" s="629"/>
    </row>
    <row r="8" ht="15.0" customHeight="1">
      <c r="A8" s="629"/>
      <c r="B8" s="694">
        <v>1.2</v>
      </c>
      <c r="C8" s="695" t="s">
        <v>643</v>
      </c>
      <c r="D8" s="694">
        <v>3.0</v>
      </c>
      <c r="E8" s="696">
        <v>200.0</v>
      </c>
      <c r="F8" s="697">
        <f t="shared" si="3"/>
        <v>160</v>
      </c>
      <c r="G8" s="698">
        <v>120.0</v>
      </c>
      <c r="H8" s="699">
        <v>60.0</v>
      </c>
      <c r="I8" s="700">
        <f t="shared" si="4"/>
        <v>12000</v>
      </c>
      <c r="J8" s="701">
        <f t="shared" si="2"/>
        <v>9600</v>
      </c>
      <c r="K8" s="702">
        <f t="shared" si="5"/>
        <v>7200</v>
      </c>
      <c r="L8" s="703">
        <f t="shared" si="6"/>
        <v>36000</v>
      </c>
      <c r="M8" s="704">
        <f t="shared" si="7"/>
        <v>21600</v>
      </c>
      <c r="N8" s="705">
        <f t="shared" si="8"/>
        <v>108000</v>
      </c>
      <c r="O8" s="629"/>
      <c r="P8" s="629"/>
      <c r="Q8" s="629"/>
      <c r="R8" s="629"/>
      <c r="S8" s="629"/>
      <c r="T8" s="629"/>
      <c r="U8" s="629"/>
      <c r="V8" s="629"/>
      <c r="W8" s="629"/>
      <c r="X8" s="629"/>
      <c r="Y8" s="629"/>
      <c r="Z8" s="629"/>
    </row>
    <row r="9" ht="15.0" customHeight="1">
      <c r="A9" s="629"/>
      <c r="B9" s="694">
        <v>1.3</v>
      </c>
      <c r="C9" s="695" t="s">
        <v>644</v>
      </c>
      <c r="D9" s="694">
        <v>3.0</v>
      </c>
      <c r="E9" s="696">
        <v>200.0</v>
      </c>
      <c r="F9" s="697">
        <f t="shared" si="3"/>
        <v>160</v>
      </c>
      <c r="G9" s="698">
        <v>120.0</v>
      </c>
      <c r="H9" s="699">
        <v>60.0</v>
      </c>
      <c r="I9" s="700">
        <f t="shared" si="4"/>
        <v>12000</v>
      </c>
      <c r="J9" s="701">
        <f t="shared" si="2"/>
        <v>9600</v>
      </c>
      <c r="K9" s="702">
        <f t="shared" si="5"/>
        <v>7200</v>
      </c>
      <c r="L9" s="703">
        <f t="shared" si="6"/>
        <v>36000</v>
      </c>
      <c r="M9" s="704">
        <f t="shared" si="7"/>
        <v>21600</v>
      </c>
      <c r="N9" s="705">
        <f t="shared" si="8"/>
        <v>108000</v>
      </c>
      <c r="O9" s="629"/>
      <c r="P9" s="629"/>
      <c r="Q9" s="629"/>
      <c r="R9" s="629"/>
      <c r="S9" s="629"/>
      <c r="T9" s="629"/>
      <c r="U9" s="629"/>
      <c r="V9" s="629"/>
      <c r="W9" s="629"/>
      <c r="X9" s="629"/>
      <c r="Y9" s="629"/>
      <c r="Z9" s="629"/>
    </row>
    <row r="10" ht="15.0" customHeight="1">
      <c r="A10" s="629"/>
      <c r="B10" s="694">
        <v>1.4</v>
      </c>
      <c r="C10" s="695" t="s">
        <v>645</v>
      </c>
      <c r="D10" s="694">
        <v>2.0</v>
      </c>
      <c r="E10" s="696">
        <v>100.0</v>
      </c>
      <c r="F10" s="697">
        <f t="shared" si="3"/>
        <v>110</v>
      </c>
      <c r="G10" s="698">
        <v>120.0</v>
      </c>
      <c r="H10" s="699">
        <v>30.0</v>
      </c>
      <c r="I10" s="700">
        <f t="shared" si="4"/>
        <v>3000</v>
      </c>
      <c r="J10" s="701">
        <f t="shared" si="2"/>
        <v>3300</v>
      </c>
      <c r="K10" s="702">
        <f t="shared" si="5"/>
        <v>3600</v>
      </c>
      <c r="L10" s="703">
        <f t="shared" si="6"/>
        <v>6000</v>
      </c>
      <c r="M10" s="704">
        <f t="shared" si="7"/>
        <v>7200</v>
      </c>
      <c r="N10" s="705">
        <f t="shared" si="8"/>
        <v>12000</v>
      </c>
      <c r="O10" s="629"/>
      <c r="P10" s="629"/>
      <c r="Q10" s="629"/>
      <c r="R10" s="629"/>
      <c r="S10" s="629"/>
      <c r="T10" s="629"/>
      <c r="U10" s="629"/>
      <c r="V10" s="629"/>
      <c r="W10" s="629"/>
      <c r="X10" s="629"/>
      <c r="Y10" s="629"/>
      <c r="Z10" s="629"/>
    </row>
    <row r="11" ht="15.0" customHeight="1">
      <c r="A11" s="629"/>
      <c r="B11" s="629"/>
      <c r="C11" s="629"/>
      <c r="D11" s="629"/>
      <c r="E11" s="629"/>
      <c r="F11" s="629"/>
      <c r="G11" s="629"/>
      <c r="H11" s="629"/>
      <c r="I11" s="629"/>
      <c r="J11" s="629"/>
      <c r="K11" s="629"/>
      <c r="L11" s="674"/>
      <c r="M11" s="674"/>
      <c r="N11" s="674"/>
      <c r="O11" s="629"/>
      <c r="P11" s="629"/>
      <c r="Q11" s="629"/>
      <c r="R11" s="629"/>
      <c r="S11" s="629"/>
      <c r="T11" s="629"/>
      <c r="U11" s="629"/>
      <c r="V11" s="629"/>
      <c r="W11" s="629"/>
      <c r="X11" s="629"/>
      <c r="Y11" s="629"/>
      <c r="Z11" s="629"/>
    </row>
    <row r="12" ht="15.0" customHeight="1">
      <c r="A12" s="629"/>
      <c r="B12" s="682">
        <v>2.0</v>
      </c>
      <c r="C12" s="683" t="s">
        <v>646</v>
      </c>
      <c r="D12" s="682" t="s">
        <v>641</v>
      </c>
      <c r="E12" s="684">
        <f>SUM(E13:E21)</f>
        <v>1900</v>
      </c>
      <c r="F12" s="685">
        <v>25.5</v>
      </c>
      <c r="G12" s="686">
        <f>SUM(G13:G21)</f>
        <v>2330</v>
      </c>
      <c r="H12" s="687">
        <f>AVERAGE(H13:H21)</f>
        <v>60.625</v>
      </c>
      <c r="I12" s="688">
        <f>E12*H12</f>
        <v>115187.5</v>
      </c>
      <c r="J12" s="689">
        <f t="shared" ref="J12:J20" si="10">F12*H12</f>
        <v>1545.9375</v>
      </c>
      <c r="K12" s="690">
        <f t="shared" ref="K12:N12" si="9">SUM(K13:K21)</f>
        <v>142700</v>
      </c>
      <c r="L12" s="691">
        <f t="shared" si="9"/>
        <v>382000</v>
      </c>
      <c r="M12" s="692">
        <f t="shared" si="9"/>
        <v>465800</v>
      </c>
      <c r="N12" s="693">
        <f t="shared" si="9"/>
        <v>1276000</v>
      </c>
      <c r="O12" s="629"/>
      <c r="P12" s="629"/>
      <c r="Q12" s="629"/>
      <c r="R12" s="629"/>
      <c r="S12" s="629"/>
      <c r="T12" s="629"/>
      <c r="U12" s="629"/>
      <c r="V12" s="629"/>
      <c r="W12" s="629"/>
      <c r="X12" s="629"/>
      <c r="Y12" s="629"/>
      <c r="Z12" s="629"/>
    </row>
    <row r="13" ht="15.0" customHeight="1">
      <c r="A13" s="629"/>
      <c r="B13" s="694">
        <v>2.1</v>
      </c>
      <c r="C13" s="695" t="s">
        <v>647</v>
      </c>
      <c r="D13" s="694">
        <v>4.0</v>
      </c>
      <c r="E13" s="696">
        <v>500.0</v>
      </c>
      <c r="F13" s="697">
        <v>550.0</v>
      </c>
      <c r="G13" s="698">
        <v>580.0</v>
      </c>
      <c r="H13" s="699">
        <v>65.0</v>
      </c>
      <c r="I13" s="700">
        <f t="shared" ref="I13:I20" si="11">H13*E13</f>
        <v>32500</v>
      </c>
      <c r="J13" s="701">
        <f t="shared" si="10"/>
        <v>35750</v>
      </c>
      <c r="K13" s="702">
        <f t="shared" ref="K13:K20" si="12">H13*G13</f>
        <v>37700</v>
      </c>
      <c r="L13" s="703">
        <f t="shared" ref="L13:L20" si="13">I13*D13</f>
        <v>130000</v>
      </c>
      <c r="M13" s="704">
        <f t="shared" ref="M13:M20" si="14">K13*D13</f>
        <v>150800</v>
      </c>
      <c r="N13" s="705">
        <f t="shared" ref="N13:N20" si="15">D13*L13</f>
        <v>520000</v>
      </c>
      <c r="O13" s="629"/>
      <c r="P13" s="651">
        <f t="shared" ref="P13:P20" si="16">F13/40</f>
        <v>13.75</v>
      </c>
      <c r="Q13" s="629"/>
      <c r="R13" s="629"/>
      <c r="S13" s="629"/>
      <c r="T13" s="629"/>
      <c r="U13" s="629"/>
      <c r="V13" s="629"/>
      <c r="W13" s="629"/>
      <c r="X13" s="629"/>
      <c r="Y13" s="629"/>
      <c r="Z13" s="629"/>
    </row>
    <row r="14" ht="15.0" customHeight="1">
      <c r="A14" s="629"/>
      <c r="B14" s="694">
        <v>2.2</v>
      </c>
      <c r="C14" s="695" t="s">
        <v>648</v>
      </c>
      <c r="D14" s="694">
        <v>3.0</v>
      </c>
      <c r="E14" s="696">
        <v>200.0</v>
      </c>
      <c r="F14" s="697">
        <v>230.0</v>
      </c>
      <c r="G14" s="698">
        <v>250.0</v>
      </c>
      <c r="H14" s="699">
        <v>60.0</v>
      </c>
      <c r="I14" s="700">
        <f t="shared" si="11"/>
        <v>12000</v>
      </c>
      <c r="J14" s="701">
        <f t="shared" si="10"/>
        <v>13800</v>
      </c>
      <c r="K14" s="702">
        <f t="shared" si="12"/>
        <v>15000</v>
      </c>
      <c r="L14" s="703">
        <f t="shared" si="13"/>
        <v>36000</v>
      </c>
      <c r="M14" s="704">
        <f t="shared" si="14"/>
        <v>45000</v>
      </c>
      <c r="N14" s="705">
        <f t="shared" si="15"/>
        <v>108000</v>
      </c>
      <c r="O14" s="629"/>
      <c r="P14" s="651">
        <f t="shared" si="16"/>
        <v>5.75</v>
      </c>
      <c r="Q14" s="629"/>
      <c r="R14" s="629"/>
      <c r="S14" s="629"/>
      <c r="T14" s="629"/>
      <c r="U14" s="629"/>
      <c r="V14" s="629"/>
      <c r="W14" s="629"/>
      <c r="X14" s="629"/>
      <c r="Y14" s="629"/>
      <c r="Z14" s="629"/>
    </row>
    <row r="15" ht="15.0" customHeight="1">
      <c r="A15" s="629"/>
      <c r="B15" s="694">
        <v>2.3</v>
      </c>
      <c r="C15" s="695" t="s">
        <v>651</v>
      </c>
      <c r="D15" s="694">
        <v>3.0</v>
      </c>
      <c r="E15" s="696">
        <v>200.0</v>
      </c>
      <c r="F15" s="697">
        <v>230.0</v>
      </c>
      <c r="G15" s="698">
        <v>250.0</v>
      </c>
      <c r="H15" s="699">
        <v>60.0</v>
      </c>
      <c r="I15" s="700">
        <f t="shared" si="11"/>
        <v>12000</v>
      </c>
      <c r="J15" s="701">
        <f t="shared" si="10"/>
        <v>13800</v>
      </c>
      <c r="K15" s="702">
        <f t="shared" si="12"/>
        <v>15000</v>
      </c>
      <c r="L15" s="703">
        <f t="shared" si="13"/>
        <v>36000</v>
      </c>
      <c r="M15" s="704">
        <f t="shared" si="14"/>
        <v>45000</v>
      </c>
      <c r="N15" s="705">
        <f t="shared" si="15"/>
        <v>108000</v>
      </c>
      <c r="O15" s="629"/>
      <c r="P15" s="651">
        <f t="shared" si="16"/>
        <v>5.75</v>
      </c>
      <c r="Q15" s="629"/>
      <c r="R15" s="629"/>
      <c r="S15" s="629"/>
      <c r="T15" s="629"/>
      <c r="U15" s="629"/>
      <c r="V15" s="629"/>
      <c r="W15" s="629"/>
      <c r="X15" s="629"/>
      <c r="Y15" s="629"/>
      <c r="Z15" s="629"/>
    </row>
    <row r="16" ht="15.0" customHeight="1">
      <c r="A16" s="629"/>
      <c r="B16" s="694">
        <v>2.4</v>
      </c>
      <c r="C16" s="695" t="s">
        <v>652</v>
      </c>
      <c r="D16" s="694">
        <v>3.0</v>
      </c>
      <c r="E16" s="696">
        <v>200.0</v>
      </c>
      <c r="F16" s="697">
        <v>230.0</v>
      </c>
      <c r="G16" s="698">
        <v>250.0</v>
      </c>
      <c r="H16" s="699">
        <v>60.0</v>
      </c>
      <c r="I16" s="700">
        <f t="shared" si="11"/>
        <v>12000</v>
      </c>
      <c r="J16" s="701">
        <f t="shared" si="10"/>
        <v>13800</v>
      </c>
      <c r="K16" s="702">
        <f t="shared" si="12"/>
        <v>15000</v>
      </c>
      <c r="L16" s="703">
        <f t="shared" si="13"/>
        <v>36000</v>
      </c>
      <c r="M16" s="704">
        <f t="shared" si="14"/>
        <v>45000</v>
      </c>
      <c r="N16" s="705">
        <f t="shared" si="15"/>
        <v>108000</v>
      </c>
      <c r="O16" s="629"/>
      <c r="P16" s="651">
        <f t="shared" si="16"/>
        <v>5.75</v>
      </c>
      <c r="Q16" s="629"/>
      <c r="R16" s="629"/>
      <c r="S16" s="629"/>
      <c r="T16" s="629"/>
      <c r="U16" s="629"/>
      <c r="V16" s="629"/>
      <c r="W16" s="629"/>
      <c r="X16" s="629"/>
      <c r="Y16" s="629"/>
      <c r="Z16" s="629"/>
    </row>
    <row r="17" ht="15.0" customHeight="1">
      <c r="A17" s="629"/>
      <c r="B17" s="694">
        <v>2.5</v>
      </c>
      <c r="C17" s="695" t="s">
        <v>653</v>
      </c>
      <c r="D17" s="694">
        <v>3.0</v>
      </c>
      <c r="E17" s="696">
        <v>200.0</v>
      </c>
      <c r="F17" s="697">
        <v>230.0</v>
      </c>
      <c r="G17" s="698">
        <v>250.0</v>
      </c>
      <c r="H17" s="699">
        <v>60.0</v>
      </c>
      <c r="I17" s="700">
        <f t="shared" si="11"/>
        <v>12000</v>
      </c>
      <c r="J17" s="701">
        <f t="shared" si="10"/>
        <v>13800</v>
      </c>
      <c r="K17" s="702">
        <f t="shared" si="12"/>
        <v>15000</v>
      </c>
      <c r="L17" s="703">
        <f t="shared" si="13"/>
        <v>36000</v>
      </c>
      <c r="M17" s="704">
        <f t="shared" si="14"/>
        <v>45000</v>
      </c>
      <c r="N17" s="705">
        <f t="shared" si="15"/>
        <v>108000</v>
      </c>
      <c r="O17" s="629"/>
      <c r="P17" s="651">
        <f t="shared" si="16"/>
        <v>5.75</v>
      </c>
      <c r="Q17" s="629"/>
      <c r="R17" s="629"/>
      <c r="S17" s="629"/>
      <c r="T17" s="629"/>
      <c r="U17" s="629"/>
      <c r="V17" s="629"/>
      <c r="W17" s="629"/>
      <c r="X17" s="629"/>
      <c r="Y17" s="629"/>
      <c r="Z17" s="629"/>
    </row>
    <row r="18" ht="15.0" customHeight="1">
      <c r="A18" s="629"/>
      <c r="B18" s="694">
        <v>2.6</v>
      </c>
      <c r="C18" s="695" t="s">
        <v>654</v>
      </c>
      <c r="D18" s="694">
        <v>3.0</v>
      </c>
      <c r="E18" s="696">
        <v>200.0</v>
      </c>
      <c r="F18" s="697">
        <v>230.0</v>
      </c>
      <c r="G18" s="698">
        <v>250.0</v>
      </c>
      <c r="H18" s="699">
        <v>60.0</v>
      </c>
      <c r="I18" s="700">
        <f t="shared" si="11"/>
        <v>12000</v>
      </c>
      <c r="J18" s="701">
        <f t="shared" si="10"/>
        <v>13800</v>
      </c>
      <c r="K18" s="702">
        <f t="shared" si="12"/>
        <v>15000</v>
      </c>
      <c r="L18" s="703">
        <f t="shared" si="13"/>
        <v>36000</v>
      </c>
      <c r="M18" s="704">
        <f t="shared" si="14"/>
        <v>45000</v>
      </c>
      <c r="N18" s="705">
        <f t="shared" si="15"/>
        <v>108000</v>
      </c>
      <c r="O18" s="629"/>
      <c r="P18" s="651">
        <f t="shared" si="16"/>
        <v>5.75</v>
      </c>
      <c r="Q18" s="629"/>
      <c r="R18" s="629"/>
      <c r="S18" s="629"/>
      <c r="T18" s="629"/>
      <c r="U18" s="629"/>
      <c r="V18" s="629"/>
      <c r="W18" s="629"/>
      <c r="X18" s="629"/>
      <c r="Y18" s="629"/>
      <c r="Z18" s="629"/>
    </row>
    <row r="19" ht="15.0" customHeight="1">
      <c r="A19" s="629"/>
      <c r="B19" s="694">
        <v>2.7</v>
      </c>
      <c r="C19" s="695" t="s">
        <v>655</v>
      </c>
      <c r="D19" s="694">
        <v>3.0</v>
      </c>
      <c r="E19" s="696">
        <v>200.0</v>
      </c>
      <c r="F19" s="697">
        <v>230.0</v>
      </c>
      <c r="G19" s="698">
        <v>250.0</v>
      </c>
      <c r="H19" s="699">
        <v>60.0</v>
      </c>
      <c r="I19" s="700">
        <f t="shared" si="11"/>
        <v>12000</v>
      </c>
      <c r="J19" s="701">
        <f t="shared" si="10"/>
        <v>13800</v>
      </c>
      <c r="K19" s="702">
        <f t="shared" si="12"/>
        <v>15000</v>
      </c>
      <c r="L19" s="703">
        <f t="shared" si="13"/>
        <v>36000</v>
      </c>
      <c r="M19" s="704">
        <f t="shared" si="14"/>
        <v>45000</v>
      </c>
      <c r="N19" s="705">
        <f t="shared" si="15"/>
        <v>108000</v>
      </c>
      <c r="O19" s="629"/>
      <c r="P19" s="651">
        <f t="shared" si="16"/>
        <v>5.75</v>
      </c>
      <c r="Q19" s="629"/>
      <c r="R19" s="629"/>
      <c r="S19" s="629"/>
      <c r="T19" s="629"/>
      <c r="U19" s="629"/>
      <c r="V19" s="629"/>
      <c r="W19" s="629"/>
      <c r="X19" s="629"/>
      <c r="Y19" s="629"/>
      <c r="Z19" s="629"/>
    </row>
    <row r="20" ht="15.0" customHeight="1">
      <c r="A20" s="629"/>
      <c r="B20" s="694">
        <v>2.8</v>
      </c>
      <c r="C20" s="695" t="s">
        <v>656</v>
      </c>
      <c r="D20" s="694">
        <v>3.0</v>
      </c>
      <c r="E20" s="696">
        <v>200.0</v>
      </c>
      <c r="F20" s="697">
        <v>230.0</v>
      </c>
      <c r="G20" s="698">
        <v>250.0</v>
      </c>
      <c r="H20" s="699">
        <v>60.0</v>
      </c>
      <c r="I20" s="700">
        <f t="shared" si="11"/>
        <v>12000</v>
      </c>
      <c r="J20" s="701">
        <f t="shared" si="10"/>
        <v>13800</v>
      </c>
      <c r="K20" s="702">
        <f t="shared" si="12"/>
        <v>15000</v>
      </c>
      <c r="L20" s="703">
        <f t="shared" si="13"/>
        <v>36000</v>
      </c>
      <c r="M20" s="704">
        <f t="shared" si="14"/>
        <v>45000</v>
      </c>
      <c r="N20" s="705">
        <f t="shared" si="15"/>
        <v>108000</v>
      </c>
      <c r="O20" s="629"/>
      <c r="P20" s="651">
        <f t="shared" si="16"/>
        <v>5.75</v>
      </c>
      <c r="Q20" s="629"/>
      <c r="R20" s="629"/>
      <c r="S20" s="629"/>
      <c r="T20" s="629"/>
      <c r="U20" s="629"/>
      <c r="V20" s="629"/>
      <c r="W20" s="629"/>
      <c r="X20" s="629"/>
      <c r="Y20" s="629"/>
      <c r="Z20" s="629"/>
    </row>
    <row r="21" ht="15.0" customHeight="1">
      <c r="A21" s="629"/>
      <c r="B21" s="629"/>
      <c r="C21" s="629"/>
      <c r="D21" s="629"/>
      <c r="E21" s="629"/>
      <c r="F21" s="629"/>
      <c r="G21" s="629"/>
      <c r="H21" s="629"/>
      <c r="I21" s="629"/>
      <c r="J21" s="629"/>
      <c r="K21" s="629"/>
      <c r="L21" s="674"/>
      <c r="M21" s="674"/>
      <c r="N21" s="674"/>
      <c r="O21" s="629"/>
      <c r="P21" s="629"/>
      <c r="Q21" s="629"/>
      <c r="R21" s="629"/>
      <c r="S21" s="629"/>
      <c r="T21" s="629"/>
      <c r="U21" s="629"/>
      <c r="V21" s="629"/>
      <c r="W21" s="629"/>
      <c r="X21" s="629"/>
      <c r="Y21" s="629"/>
      <c r="Z21" s="629"/>
    </row>
    <row r="22" ht="15.0" customHeight="1">
      <c r="A22" s="629"/>
      <c r="B22" s="682">
        <v>3.0</v>
      </c>
      <c r="C22" s="683" t="s">
        <v>657</v>
      </c>
      <c r="D22" s="682" t="s">
        <v>641</v>
      </c>
      <c r="E22" s="684">
        <f>SUM(E23:E31)</f>
        <v>800</v>
      </c>
      <c r="F22" s="685">
        <v>25.5</v>
      </c>
      <c r="G22" s="686">
        <f>SUM(G23:G31)</f>
        <v>1600</v>
      </c>
      <c r="H22" s="687">
        <f>AVERAGE(H23:H31)</f>
        <v>60.625</v>
      </c>
      <c r="I22" s="688">
        <f>E22*H22</f>
        <v>48500</v>
      </c>
      <c r="J22" s="689">
        <f t="shared" ref="J22:J30" si="18">F22*H22</f>
        <v>1545.9375</v>
      </c>
      <c r="K22" s="690">
        <f t="shared" ref="K22:N22" si="17">SUM(K23:K31)</f>
        <v>97000</v>
      </c>
      <c r="L22" s="691">
        <f t="shared" si="17"/>
        <v>139000</v>
      </c>
      <c r="M22" s="692">
        <f t="shared" si="17"/>
        <v>278000</v>
      </c>
      <c r="N22" s="693">
        <f t="shared" si="17"/>
        <v>404000</v>
      </c>
      <c r="O22" s="629"/>
      <c r="P22" s="629"/>
      <c r="Q22" s="629"/>
      <c r="R22" s="629"/>
      <c r="S22" s="629"/>
      <c r="T22" s="629"/>
      <c r="U22" s="629"/>
      <c r="V22" s="629"/>
      <c r="W22" s="629"/>
      <c r="X22" s="629"/>
      <c r="Y22" s="629"/>
      <c r="Z22" s="629"/>
    </row>
    <row r="23" ht="15.0" customHeight="1">
      <c r="A23" s="629"/>
      <c r="B23" s="694">
        <v>3.1</v>
      </c>
      <c r="C23" s="695" t="s">
        <v>658</v>
      </c>
      <c r="D23" s="694">
        <v>2.0</v>
      </c>
      <c r="E23" s="696">
        <v>100.0</v>
      </c>
      <c r="F23" s="697">
        <v>150.0</v>
      </c>
      <c r="G23" s="698">
        <v>200.0</v>
      </c>
      <c r="H23" s="699">
        <v>65.0</v>
      </c>
      <c r="I23" s="700">
        <f t="shared" ref="I23:I30" si="19">H23*E23</f>
        <v>6500</v>
      </c>
      <c r="J23" s="701">
        <f t="shared" si="18"/>
        <v>9750</v>
      </c>
      <c r="K23" s="702">
        <f t="shared" ref="K23:K30" si="20">H23*G23</f>
        <v>13000</v>
      </c>
      <c r="L23" s="703">
        <f t="shared" ref="L23:L30" si="21">I23*D23</f>
        <v>13000</v>
      </c>
      <c r="M23" s="704">
        <f t="shared" ref="M23:M30" si="22">K23*D23</f>
        <v>26000</v>
      </c>
      <c r="N23" s="705">
        <f t="shared" ref="N23:N30" si="23">D23*L23</f>
        <v>26000</v>
      </c>
      <c r="O23" s="629"/>
      <c r="P23" s="629"/>
      <c r="Q23" s="629"/>
      <c r="R23" s="629"/>
      <c r="S23" s="629"/>
      <c r="T23" s="629"/>
      <c r="U23" s="629"/>
      <c r="V23" s="629"/>
      <c r="W23" s="629"/>
      <c r="X23" s="629"/>
      <c r="Y23" s="629"/>
      <c r="Z23" s="629"/>
    </row>
    <row r="24" ht="15.0" customHeight="1">
      <c r="A24" s="629"/>
      <c r="B24" s="694">
        <v>3.2</v>
      </c>
      <c r="C24" s="695" t="s">
        <v>648</v>
      </c>
      <c r="D24" s="694">
        <v>3.0</v>
      </c>
      <c r="E24" s="696">
        <v>100.0</v>
      </c>
      <c r="F24" s="697">
        <v>150.0</v>
      </c>
      <c r="G24" s="698">
        <v>200.0</v>
      </c>
      <c r="H24" s="699">
        <v>60.0</v>
      </c>
      <c r="I24" s="700">
        <f t="shared" si="19"/>
        <v>6000</v>
      </c>
      <c r="J24" s="701">
        <f t="shared" si="18"/>
        <v>9000</v>
      </c>
      <c r="K24" s="702">
        <f t="shared" si="20"/>
        <v>12000</v>
      </c>
      <c r="L24" s="703">
        <f t="shared" si="21"/>
        <v>18000</v>
      </c>
      <c r="M24" s="704">
        <f t="shared" si="22"/>
        <v>36000</v>
      </c>
      <c r="N24" s="705">
        <f t="shared" si="23"/>
        <v>54000</v>
      </c>
      <c r="O24" s="629"/>
      <c r="P24" s="629"/>
      <c r="Q24" s="629"/>
      <c r="R24" s="629"/>
      <c r="S24" s="629"/>
      <c r="T24" s="629"/>
      <c r="U24" s="629"/>
      <c r="V24" s="629"/>
      <c r="W24" s="629"/>
      <c r="X24" s="629"/>
      <c r="Y24" s="629"/>
      <c r="Z24" s="629"/>
    </row>
    <row r="25" ht="15.0" customHeight="1">
      <c r="A25" s="629"/>
      <c r="B25" s="694">
        <v>3.3</v>
      </c>
      <c r="C25" s="695" t="s">
        <v>651</v>
      </c>
      <c r="D25" s="694">
        <v>3.0</v>
      </c>
      <c r="E25" s="696">
        <v>100.0</v>
      </c>
      <c r="F25" s="697">
        <v>150.0</v>
      </c>
      <c r="G25" s="698">
        <v>200.0</v>
      </c>
      <c r="H25" s="699">
        <v>60.0</v>
      </c>
      <c r="I25" s="700">
        <f t="shared" si="19"/>
        <v>6000</v>
      </c>
      <c r="J25" s="701">
        <f t="shared" si="18"/>
        <v>9000</v>
      </c>
      <c r="K25" s="702">
        <f t="shared" si="20"/>
        <v>12000</v>
      </c>
      <c r="L25" s="703">
        <f t="shared" si="21"/>
        <v>18000</v>
      </c>
      <c r="M25" s="704">
        <f t="shared" si="22"/>
        <v>36000</v>
      </c>
      <c r="N25" s="705">
        <f t="shared" si="23"/>
        <v>54000</v>
      </c>
      <c r="O25" s="629"/>
      <c r="P25" s="629"/>
      <c r="Q25" s="629"/>
      <c r="R25" s="629"/>
      <c r="S25" s="629"/>
      <c r="T25" s="629"/>
      <c r="U25" s="629"/>
      <c r="V25" s="629"/>
      <c r="W25" s="629"/>
      <c r="X25" s="629"/>
      <c r="Y25" s="629"/>
      <c r="Z25" s="629"/>
    </row>
    <row r="26" ht="15.0" customHeight="1">
      <c r="A26" s="629"/>
      <c r="B26" s="694">
        <v>3.4</v>
      </c>
      <c r="C26" s="695" t="s">
        <v>652</v>
      </c>
      <c r="D26" s="694">
        <v>3.0</v>
      </c>
      <c r="E26" s="696">
        <v>100.0</v>
      </c>
      <c r="F26" s="697">
        <v>150.0</v>
      </c>
      <c r="G26" s="698">
        <v>200.0</v>
      </c>
      <c r="H26" s="699">
        <v>60.0</v>
      </c>
      <c r="I26" s="700">
        <f t="shared" si="19"/>
        <v>6000</v>
      </c>
      <c r="J26" s="701">
        <f t="shared" si="18"/>
        <v>9000</v>
      </c>
      <c r="K26" s="702">
        <f t="shared" si="20"/>
        <v>12000</v>
      </c>
      <c r="L26" s="703">
        <f t="shared" si="21"/>
        <v>18000</v>
      </c>
      <c r="M26" s="704">
        <f t="shared" si="22"/>
        <v>36000</v>
      </c>
      <c r="N26" s="705">
        <f t="shared" si="23"/>
        <v>54000</v>
      </c>
      <c r="O26" s="629"/>
      <c r="P26" s="629"/>
      <c r="Q26" s="629"/>
      <c r="R26" s="629"/>
      <c r="S26" s="629"/>
      <c r="T26" s="629"/>
      <c r="U26" s="629"/>
      <c r="V26" s="629"/>
      <c r="W26" s="629"/>
      <c r="X26" s="629"/>
      <c r="Y26" s="629"/>
      <c r="Z26" s="629"/>
    </row>
    <row r="27" ht="15.0" customHeight="1">
      <c r="A27" s="629"/>
      <c r="B27" s="694">
        <v>3.5</v>
      </c>
      <c r="C27" s="695" t="s">
        <v>653</v>
      </c>
      <c r="D27" s="694">
        <v>3.0</v>
      </c>
      <c r="E27" s="696">
        <v>100.0</v>
      </c>
      <c r="F27" s="697">
        <v>150.0</v>
      </c>
      <c r="G27" s="698">
        <v>200.0</v>
      </c>
      <c r="H27" s="699">
        <v>60.0</v>
      </c>
      <c r="I27" s="700">
        <f t="shared" si="19"/>
        <v>6000</v>
      </c>
      <c r="J27" s="701">
        <f t="shared" si="18"/>
        <v>9000</v>
      </c>
      <c r="K27" s="702">
        <f t="shared" si="20"/>
        <v>12000</v>
      </c>
      <c r="L27" s="703">
        <f t="shared" si="21"/>
        <v>18000</v>
      </c>
      <c r="M27" s="704">
        <f t="shared" si="22"/>
        <v>36000</v>
      </c>
      <c r="N27" s="705">
        <f t="shared" si="23"/>
        <v>54000</v>
      </c>
      <c r="O27" s="629"/>
      <c r="P27" s="629"/>
      <c r="Q27" s="629"/>
      <c r="R27" s="629"/>
      <c r="S27" s="629"/>
      <c r="T27" s="629"/>
      <c r="U27" s="629"/>
      <c r="V27" s="629"/>
      <c r="W27" s="629"/>
      <c r="X27" s="629"/>
      <c r="Y27" s="629"/>
      <c r="Z27" s="629"/>
    </row>
    <row r="28" ht="15.0" customHeight="1">
      <c r="A28" s="629"/>
      <c r="B28" s="694">
        <v>3.6</v>
      </c>
      <c r="C28" s="695" t="s">
        <v>654</v>
      </c>
      <c r="D28" s="694">
        <v>3.0</v>
      </c>
      <c r="E28" s="696">
        <v>100.0</v>
      </c>
      <c r="F28" s="697">
        <v>150.0</v>
      </c>
      <c r="G28" s="698">
        <v>200.0</v>
      </c>
      <c r="H28" s="699">
        <v>60.0</v>
      </c>
      <c r="I28" s="700">
        <f t="shared" si="19"/>
        <v>6000</v>
      </c>
      <c r="J28" s="701">
        <f t="shared" si="18"/>
        <v>9000</v>
      </c>
      <c r="K28" s="702">
        <f t="shared" si="20"/>
        <v>12000</v>
      </c>
      <c r="L28" s="703">
        <f t="shared" si="21"/>
        <v>18000</v>
      </c>
      <c r="M28" s="704">
        <f t="shared" si="22"/>
        <v>36000</v>
      </c>
      <c r="N28" s="705">
        <f t="shared" si="23"/>
        <v>54000</v>
      </c>
      <c r="O28" s="629"/>
      <c r="P28" s="629"/>
      <c r="Q28" s="629"/>
      <c r="R28" s="629"/>
      <c r="S28" s="629"/>
      <c r="T28" s="629"/>
      <c r="U28" s="629"/>
      <c r="V28" s="629"/>
      <c r="W28" s="629"/>
      <c r="X28" s="629"/>
      <c r="Y28" s="629"/>
      <c r="Z28" s="629"/>
    </row>
    <row r="29" ht="15.0" customHeight="1">
      <c r="A29" s="629"/>
      <c r="B29" s="694">
        <v>3.7</v>
      </c>
      <c r="C29" s="695" t="s">
        <v>655</v>
      </c>
      <c r="D29" s="694">
        <v>3.0</v>
      </c>
      <c r="E29" s="696">
        <v>100.0</v>
      </c>
      <c r="F29" s="697">
        <v>150.0</v>
      </c>
      <c r="G29" s="698">
        <v>200.0</v>
      </c>
      <c r="H29" s="699">
        <v>60.0</v>
      </c>
      <c r="I29" s="700">
        <f t="shared" si="19"/>
        <v>6000</v>
      </c>
      <c r="J29" s="701">
        <f t="shared" si="18"/>
        <v>9000</v>
      </c>
      <c r="K29" s="702">
        <f t="shared" si="20"/>
        <v>12000</v>
      </c>
      <c r="L29" s="703">
        <f t="shared" si="21"/>
        <v>18000</v>
      </c>
      <c r="M29" s="704">
        <f t="shared" si="22"/>
        <v>36000</v>
      </c>
      <c r="N29" s="705">
        <f t="shared" si="23"/>
        <v>54000</v>
      </c>
      <c r="O29" s="629"/>
      <c r="P29" s="629"/>
      <c r="Q29" s="629"/>
      <c r="R29" s="629"/>
      <c r="S29" s="629"/>
      <c r="T29" s="629"/>
      <c r="U29" s="629"/>
      <c r="V29" s="629"/>
      <c r="W29" s="629"/>
      <c r="X29" s="629"/>
      <c r="Y29" s="629"/>
      <c r="Z29" s="629"/>
    </row>
    <row r="30" ht="15.0" customHeight="1">
      <c r="A30" s="629"/>
      <c r="B30" s="694">
        <v>3.8</v>
      </c>
      <c r="C30" s="695" t="s">
        <v>656</v>
      </c>
      <c r="D30" s="694">
        <v>3.0</v>
      </c>
      <c r="E30" s="696">
        <v>100.0</v>
      </c>
      <c r="F30" s="697">
        <v>150.0</v>
      </c>
      <c r="G30" s="698">
        <v>200.0</v>
      </c>
      <c r="H30" s="699">
        <v>60.0</v>
      </c>
      <c r="I30" s="700">
        <f t="shared" si="19"/>
        <v>6000</v>
      </c>
      <c r="J30" s="701">
        <f t="shared" si="18"/>
        <v>9000</v>
      </c>
      <c r="K30" s="702">
        <f t="shared" si="20"/>
        <v>12000</v>
      </c>
      <c r="L30" s="703">
        <f t="shared" si="21"/>
        <v>18000</v>
      </c>
      <c r="M30" s="704">
        <f t="shared" si="22"/>
        <v>36000</v>
      </c>
      <c r="N30" s="705">
        <f t="shared" si="23"/>
        <v>54000</v>
      </c>
      <c r="O30" s="629"/>
      <c r="P30" s="629"/>
      <c r="Q30" s="629"/>
      <c r="R30" s="629"/>
      <c r="S30" s="629"/>
      <c r="T30" s="629"/>
      <c r="U30" s="629"/>
      <c r="V30" s="629"/>
      <c r="W30" s="629"/>
      <c r="X30" s="629"/>
      <c r="Y30" s="629"/>
      <c r="Z30" s="629"/>
    </row>
    <row r="31" ht="15.0" customHeight="1">
      <c r="A31" s="629"/>
      <c r="B31" s="629"/>
      <c r="C31" s="629"/>
      <c r="D31" s="629"/>
      <c r="E31" s="706"/>
      <c r="F31" s="707"/>
      <c r="G31" s="708"/>
      <c r="H31" s="709"/>
      <c r="I31" s="710"/>
      <c r="J31" s="711"/>
      <c r="K31" s="712"/>
      <c r="L31" s="674"/>
      <c r="M31" s="674"/>
      <c r="N31" s="674"/>
      <c r="O31" s="629"/>
      <c r="P31" s="629"/>
      <c r="Q31" s="629"/>
      <c r="R31" s="629"/>
      <c r="S31" s="629"/>
      <c r="T31" s="629"/>
      <c r="U31" s="629"/>
      <c r="V31" s="629"/>
      <c r="W31" s="629"/>
      <c r="X31" s="629"/>
      <c r="Y31" s="629"/>
      <c r="Z31" s="629"/>
    </row>
    <row r="32" ht="15.0" customHeight="1">
      <c r="A32" s="629"/>
      <c r="B32" s="682">
        <v>4.0</v>
      </c>
      <c r="C32" s="683" t="s">
        <v>659</v>
      </c>
      <c r="D32" s="682" t="s">
        <v>641</v>
      </c>
      <c r="E32" s="684">
        <f>SUM(E33:E36)</f>
        <v>2650</v>
      </c>
      <c r="F32" s="685">
        <v>25.5</v>
      </c>
      <c r="G32" s="686">
        <f>SUM(G33:G41)</f>
        <v>9200</v>
      </c>
      <c r="H32" s="687">
        <f>AVERAGE(H33:H41)</f>
        <v>52.70833333</v>
      </c>
      <c r="I32" s="688">
        <f>E32*H32</f>
        <v>139677.0833</v>
      </c>
      <c r="J32" s="689">
        <f t="shared" ref="J32:J36" si="25">F32*H32</f>
        <v>1344.0625</v>
      </c>
      <c r="K32" s="690">
        <f>SUM(K33:K36)</f>
        <v>35000</v>
      </c>
      <c r="L32" s="691">
        <f>SUM(L33:L41)</f>
        <v>7108000</v>
      </c>
      <c r="M32" s="692">
        <f t="shared" ref="M32:N32" si="24">SUM(M33:M36)</f>
        <v>126000</v>
      </c>
      <c r="N32" s="693">
        <f t="shared" si="24"/>
        <v>1639000</v>
      </c>
      <c r="O32" s="629"/>
      <c r="P32" s="629"/>
      <c r="Q32" s="629"/>
      <c r="R32" s="629"/>
      <c r="S32" s="629"/>
      <c r="T32" s="629"/>
      <c r="U32" s="629"/>
      <c r="V32" s="629"/>
      <c r="W32" s="629"/>
      <c r="X32" s="629"/>
      <c r="Y32" s="629"/>
      <c r="Z32" s="629"/>
    </row>
    <row r="33" ht="15.0" customHeight="1">
      <c r="A33" s="629"/>
      <c r="B33" s="694">
        <v>4.1</v>
      </c>
      <c r="C33" s="695" t="s">
        <v>353</v>
      </c>
      <c r="D33" s="694">
        <v>5.0</v>
      </c>
      <c r="E33" s="696">
        <v>1000.0</v>
      </c>
      <c r="F33" s="697">
        <v>150.0</v>
      </c>
      <c r="G33" s="698">
        <v>200.0</v>
      </c>
      <c r="H33" s="699">
        <v>35.0</v>
      </c>
      <c r="I33" s="700">
        <f t="shared" ref="I33:I36" si="26">H33*E33</f>
        <v>35000</v>
      </c>
      <c r="J33" s="701">
        <f t="shared" si="25"/>
        <v>5250</v>
      </c>
      <c r="K33" s="702">
        <f t="shared" ref="K33:K36" si="27">H33*G33</f>
        <v>7000</v>
      </c>
      <c r="L33" s="703">
        <f t="shared" ref="L33:L36" si="28">I33*D33</f>
        <v>175000</v>
      </c>
      <c r="M33" s="704">
        <f t="shared" ref="M33:M36" si="29">K33*D33</f>
        <v>35000</v>
      </c>
      <c r="N33" s="705">
        <f t="shared" ref="N33:N36" si="30">D33*L33</f>
        <v>875000</v>
      </c>
      <c r="O33" s="629"/>
      <c r="P33" s="629"/>
      <c r="Q33" s="629"/>
      <c r="R33" s="629"/>
      <c r="S33" s="629"/>
      <c r="T33" s="629"/>
      <c r="U33" s="629"/>
      <c r="V33" s="629"/>
      <c r="W33" s="629"/>
      <c r="X33" s="629"/>
      <c r="Y33" s="629"/>
      <c r="Z33" s="629"/>
    </row>
    <row r="34" ht="15.0" customHeight="1">
      <c r="A34" s="629"/>
      <c r="B34" s="694">
        <v>4.2</v>
      </c>
      <c r="C34" s="695" t="s">
        <v>660</v>
      </c>
      <c r="D34" s="694">
        <v>4.0</v>
      </c>
      <c r="E34" s="696">
        <v>400.0</v>
      </c>
      <c r="F34" s="697">
        <v>150.0</v>
      </c>
      <c r="G34" s="698">
        <v>200.0</v>
      </c>
      <c r="H34" s="699">
        <v>35.0</v>
      </c>
      <c r="I34" s="700">
        <f t="shared" si="26"/>
        <v>14000</v>
      </c>
      <c r="J34" s="701">
        <f t="shared" si="25"/>
        <v>5250</v>
      </c>
      <c r="K34" s="702">
        <f t="shared" si="27"/>
        <v>7000</v>
      </c>
      <c r="L34" s="703">
        <f t="shared" si="28"/>
        <v>56000</v>
      </c>
      <c r="M34" s="704">
        <f t="shared" si="29"/>
        <v>28000</v>
      </c>
      <c r="N34" s="705">
        <f t="shared" si="30"/>
        <v>224000</v>
      </c>
      <c r="O34" s="629"/>
      <c r="P34" s="629"/>
      <c r="Q34" s="629"/>
      <c r="R34" s="629"/>
      <c r="S34" s="629"/>
      <c r="T34" s="629"/>
      <c r="U34" s="629"/>
      <c r="V34" s="629"/>
      <c r="W34" s="629"/>
      <c r="X34" s="629"/>
      <c r="Y34" s="629"/>
      <c r="Z34" s="629"/>
    </row>
    <row r="35" ht="15.0" customHeight="1">
      <c r="A35" s="629"/>
      <c r="B35" s="694">
        <v>4.3</v>
      </c>
      <c r="C35" s="695" t="s">
        <v>661</v>
      </c>
      <c r="D35" s="694">
        <v>3.0</v>
      </c>
      <c r="E35" s="696">
        <v>1000.0</v>
      </c>
      <c r="F35" s="697">
        <v>150.0</v>
      </c>
      <c r="G35" s="698">
        <v>200.0</v>
      </c>
      <c r="H35" s="699">
        <v>45.0</v>
      </c>
      <c r="I35" s="700">
        <f t="shared" si="26"/>
        <v>45000</v>
      </c>
      <c r="J35" s="701">
        <f t="shared" si="25"/>
        <v>6750</v>
      </c>
      <c r="K35" s="702">
        <f t="shared" si="27"/>
        <v>9000</v>
      </c>
      <c r="L35" s="703">
        <f t="shared" si="28"/>
        <v>135000</v>
      </c>
      <c r="M35" s="704">
        <f t="shared" si="29"/>
        <v>27000</v>
      </c>
      <c r="N35" s="705">
        <f t="shared" si="30"/>
        <v>405000</v>
      </c>
      <c r="O35" s="629"/>
      <c r="P35" s="629"/>
      <c r="Q35" s="629"/>
      <c r="R35" s="629"/>
      <c r="S35" s="629"/>
      <c r="T35" s="629"/>
      <c r="U35" s="629"/>
      <c r="V35" s="629"/>
      <c r="W35" s="629"/>
      <c r="X35" s="629"/>
      <c r="Y35" s="629"/>
      <c r="Z35" s="629"/>
    </row>
    <row r="36" ht="15.0" customHeight="1">
      <c r="A36" s="629"/>
      <c r="B36" s="694">
        <v>4.4</v>
      </c>
      <c r="C36" s="629"/>
      <c r="D36" s="694">
        <v>3.0</v>
      </c>
      <c r="E36" s="696">
        <v>250.0</v>
      </c>
      <c r="F36" s="697">
        <v>150.0</v>
      </c>
      <c r="G36" s="698">
        <v>200.0</v>
      </c>
      <c r="H36" s="699">
        <v>60.0</v>
      </c>
      <c r="I36" s="700">
        <f t="shared" si="26"/>
        <v>15000</v>
      </c>
      <c r="J36" s="701">
        <f t="shared" si="25"/>
        <v>9000</v>
      </c>
      <c r="K36" s="702">
        <f t="shared" si="27"/>
        <v>12000</v>
      </c>
      <c r="L36" s="703">
        <f t="shared" si="28"/>
        <v>45000</v>
      </c>
      <c r="M36" s="704">
        <f t="shared" si="29"/>
        <v>36000</v>
      </c>
      <c r="N36" s="705">
        <f t="shared" si="30"/>
        <v>135000</v>
      </c>
      <c r="O36" s="629"/>
      <c r="P36" s="629"/>
      <c r="Q36" s="629"/>
      <c r="R36" s="629"/>
      <c r="S36" s="629"/>
      <c r="T36" s="629"/>
      <c r="U36" s="629"/>
      <c r="V36" s="629"/>
      <c r="W36" s="629"/>
      <c r="X36" s="629"/>
      <c r="Y36" s="629"/>
      <c r="Z36" s="629"/>
    </row>
    <row r="37" ht="15.0" customHeight="1">
      <c r="A37" s="629"/>
      <c r="B37" s="629"/>
      <c r="C37" s="629"/>
      <c r="D37" s="629"/>
      <c r="E37" s="629"/>
      <c r="F37" s="629"/>
      <c r="G37" s="629"/>
      <c r="H37" s="629"/>
      <c r="I37" s="629"/>
      <c r="J37" s="629"/>
      <c r="K37" s="629"/>
      <c r="L37" s="674"/>
      <c r="M37" s="674"/>
      <c r="N37" s="674"/>
      <c r="O37" s="629"/>
      <c r="P37" s="629"/>
      <c r="Q37" s="629"/>
      <c r="R37" s="629"/>
      <c r="S37" s="629"/>
      <c r="T37" s="629"/>
      <c r="U37" s="629"/>
      <c r="V37" s="629"/>
      <c r="W37" s="629"/>
      <c r="X37" s="629"/>
      <c r="Y37" s="629"/>
      <c r="Z37" s="629"/>
    </row>
    <row r="38" ht="15.0" customHeight="1">
      <c r="A38" s="629"/>
      <c r="B38" s="682">
        <v>5.0</v>
      </c>
      <c r="C38" s="683" t="s">
        <v>662</v>
      </c>
      <c r="D38" s="682" t="s">
        <v>641</v>
      </c>
      <c r="E38" s="684">
        <f>SUM(E39:E42)</f>
        <v>3000</v>
      </c>
      <c r="F38" s="685">
        <v>25.5</v>
      </c>
      <c r="G38" s="686">
        <f>SUM(G39:G47)</f>
        <v>7800</v>
      </c>
      <c r="H38" s="687">
        <f>AVERAGE(H39:H47)</f>
        <v>61.66666667</v>
      </c>
      <c r="I38" s="688">
        <f>E38*H38</f>
        <v>185000</v>
      </c>
      <c r="J38" s="689">
        <f t="shared" ref="J38:J41" si="32">F38*H38</f>
        <v>1572.5</v>
      </c>
      <c r="K38" s="690">
        <f>SUM(K39:K42)</f>
        <v>37000</v>
      </c>
      <c r="L38" s="691">
        <f>SUM(L39:L47)</f>
        <v>5952000</v>
      </c>
      <c r="M38" s="692">
        <f t="shared" ref="M38:N38" si="31">SUM(M39:M42)</f>
        <v>149000</v>
      </c>
      <c r="N38" s="693">
        <f t="shared" si="31"/>
        <v>3125000</v>
      </c>
      <c r="O38" s="629"/>
      <c r="P38" s="629"/>
      <c r="Q38" s="629"/>
      <c r="R38" s="629"/>
      <c r="S38" s="629"/>
      <c r="T38" s="629"/>
      <c r="U38" s="629"/>
      <c r="V38" s="629"/>
      <c r="W38" s="629"/>
      <c r="X38" s="629"/>
      <c r="Y38" s="629"/>
      <c r="Z38" s="629"/>
    </row>
    <row r="39" ht="15.75" customHeight="1">
      <c r="A39" s="629"/>
      <c r="B39" s="694">
        <v>5.1</v>
      </c>
      <c r="C39" s="629"/>
      <c r="D39" s="694">
        <v>5.0</v>
      </c>
      <c r="E39" s="696">
        <v>1000.0</v>
      </c>
      <c r="F39" s="697">
        <v>150.0</v>
      </c>
      <c r="G39" s="698">
        <v>200.0</v>
      </c>
      <c r="H39" s="699">
        <v>65.0</v>
      </c>
      <c r="I39" s="700">
        <f t="shared" ref="I39:I41" si="33">H39*E39</f>
        <v>65000</v>
      </c>
      <c r="J39" s="701">
        <f t="shared" si="32"/>
        <v>9750</v>
      </c>
      <c r="K39" s="702">
        <f t="shared" ref="K39:K41" si="34">H39*G39</f>
        <v>13000</v>
      </c>
      <c r="L39" s="703">
        <f t="shared" ref="L39:L41" si="35">I39*D39</f>
        <v>325000</v>
      </c>
      <c r="M39" s="704">
        <f t="shared" ref="M39:M41" si="36">K39*D39</f>
        <v>65000</v>
      </c>
      <c r="N39" s="705">
        <f t="shared" ref="N39:N41" si="37">D39*L39</f>
        <v>1625000</v>
      </c>
      <c r="O39" s="629"/>
      <c r="P39" s="629"/>
      <c r="Q39" s="629"/>
      <c r="R39" s="629"/>
      <c r="S39" s="629"/>
      <c r="T39" s="629"/>
      <c r="U39" s="629"/>
      <c r="V39" s="629"/>
      <c r="W39" s="629"/>
      <c r="X39" s="629"/>
      <c r="Y39" s="629"/>
      <c r="Z39" s="629"/>
    </row>
    <row r="40" ht="15.75" customHeight="1">
      <c r="A40" s="629"/>
      <c r="B40" s="694">
        <v>5.2</v>
      </c>
      <c r="C40" s="629"/>
      <c r="D40" s="694">
        <v>4.0</v>
      </c>
      <c r="E40" s="696">
        <v>1000.0</v>
      </c>
      <c r="F40" s="697">
        <v>150.0</v>
      </c>
      <c r="G40" s="698">
        <v>200.0</v>
      </c>
      <c r="H40" s="699">
        <v>60.0</v>
      </c>
      <c r="I40" s="700">
        <f t="shared" si="33"/>
        <v>60000</v>
      </c>
      <c r="J40" s="701">
        <f t="shared" si="32"/>
        <v>9000</v>
      </c>
      <c r="K40" s="702">
        <f t="shared" si="34"/>
        <v>12000</v>
      </c>
      <c r="L40" s="703">
        <f t="shared" si="35"/>
        <v>240000</v>
      </c>
      <c r="M40" s="704">
        <f t="shared" si="36"/>
        <v>48000</v>
      </c>
      <c r="N40" s="705">
        <f t="shared" si="37"/>
        <v>960000</v>
      </c>
      <c r="O40" s="629"/>
      <c r="P40" s="629"/>
      <c r="Q40" s="629"/>
      <c r="R40" s="629"/>
      <c r="S40" s="629"/>
      <c r="T40" s="629"/>
      <c r="U40" s="629"/>
      <c r="V40" s="629"/>
      <c r="W40" s="629"/>
      <c r="X40" s="629"/>
      <c r="Y40" s="629"/>
      <c r="Z40" s="629"/>
    </row>
    <row r="41" ht="15.75" customHeight="1">
      <c r="A41" s="629"/>
      <c r="B41" s="694">
        <v>5.3</v>
      </c>
      <c r="C41" s="629"/>
      <c r="D41" s="694">
        <v>3.0</v>
      </c>
      <c r="E41" s="696">
        <v>1000.0</v>
      </c>
      <c r="F41" s="697">
        <v>150.0</v>
      </c>
      <c r="G41" s="698">
        <v>200.0</v>
      </c>
      <c r="H41" s="699">
        <v>60.0</v>
      </c>
      <c r="I41" s="700">
        <f t="shared" si="33"/>
        <v>60000</v>
      </c>
      <c r="J41" s="701">
        <f t="shared" si="32"/>
        <v>9000</v>
      </c>
      <c r="K41" s="702">
        <f t="shared" si="34"/>
        <v>12000</v>
      </c>
      <c r="L41" s="703">
        <f t="shared" si="35"/>
        <v>180000</v>
      </c>
      <c r="M41" s="704">
        <f t="shared" si="36"/>
        <v>36000</v>
      </c>
      <c r="N41" s="705">
        <f t="shared" si="37"/>
        <v>540000</v>
      </c>
      <c r="O41" s="629"/>
      <c r="P41" s="629"/>
      <c r="Q41" s="629"/>
      <c r="R41" s="629"/>
      <c r="S41" s="629"/>
      <c r="T41" s="629"/>
      <c r="U41" s="629"/>
      <c r="V41" s="629"/>
      <c r="W41" s="629"/>
      <c r="X41" s="629"/>
      <c r="Y41" s="629"/>
      <c r="Z41" s="629"/>
    </row>
    <row r="42" ht="15.75" customHeight="1">
      <c r="A42" s="629"/>
      <c r="B42" s="629"/>
      <c r="C42" s="629"/>
      <c r="D42" s="629"/>
      <c r="E42" s="629"/>
      <c r="F42" s="629"/>
      <c r="G42" s="629"/>
      <c r="H42" s="629"/>
      <c r="I42" s="629"/>
      <c r="J42" s="629"/>
      <c r="K42" s="629"/>
      <c r="L42" s="674"/>
      <c r="M42" s="674"/>
      <c r="N42" s="674"/>
      <c r="O42" s="629"/>
      <c r="P42" s="629"/>
      <c r="Q42" s="629"/>
      <c r="R42" s="629"/>
      <c r="S42" s="629"/>
      <c r="T42" s="629"/>
      <c r="U42" s="629"/>
      <c r="V42" s="629"/>
      <c r="W42" s="629"/>
      <c r="X42" s="629"/>
      <c r="Y42" s="629"/>
      <c r="Z42" s="629"/>
    </row>
    <row r="43" ht="15.75" customHeight="1">
      <c r="A43" s="629"/>
      <c r="B43" s="682">
        <v>6.0</v>
      </c>
      <c r="C43" s="683" t="s">
        <v>663</v>
      </c>
      <c r="D43" s="682" t="s">
        <v>641</v>
      </c>
      <c r="E43" s="684">
        <f>SUM(E44:E47)</f>
        <v>3000</v>
      </c>
      <c r="F43" s="685">
        <v>25.5</v>
      </c>
      <c r="G43" s="686">
        <f>SUM(G44:G52)</f>
        <v>6600</v>
      </c>
      <c r="H43" s="687">
        <f>AVERAGE(H44:H52)</f>
        <v>61.66666667</v>
      </c>
      <c r="I43" s="688">
        <f>E43*H43</f>
        <v>185000</v>
      </c>
      <c r="J43" s="689">
        <f t="shared" ref="J43:J46" si="39">F43*H43</f>
        <v>1572.5</v>
      </c>
      <c r="K43" s="690">
        <f>SUM(K44:K47)</f>
        <v>37000</v>
      </c>
      <c r="L43" s="691">
        <f>SUM(L44:L52)</f>
        <v>4462000</v>
      </c>
      <c r="M43" s="692">
        <f t="shared" ref="M43:N43" si="38">SUM(M44:M47)</f>
        <v>149000</v>
      </c>
      <c r="N43" s="693">
        <f t="shared" si="38"/>
        <v>3125000</v>
      </c>
      <c r="O43" s="629"/>
      <c r="P43" s="629"/>
      <c r="Q43" s="629"/>
      <c r="R43" s="629"/>
      <c r="S43" s="629"/>
      <c r="T43" s="629"/>
      <c r="U43" s="629"/>
      <c r="V43" s="629"/>
      <c r="W43" s="629"/>
      <c r="X43" s="629"/>
      <c r="Y43" s="629"/>
      <c r="Z43" s="629"/>
    </row>
    <row r="44" ht="15.75" customHeight="1">
      <c r="A44" s="629"/>
      <c r="B44" s="694">
        <v>6.1</v>
      </c>
      <c r="C44" s="629"/>
      <c r="D44" s="694">
        <v>5.0</v>
      </c>
      <c r="E44" s="696">
        <v>1000.0</v>
      </c>
      <c r="F44" s="697">
        <v>150.0</v>
      </c>
      <c r="G44" s="698">
        <v>200.0</v>
      </c>
      <c r="H44" s="699">
        <v>65.0</v>
      </c>
      <c r="I44" s="700">
        <f t="shared" ref="I44:I46" si="40">H44*E44</f>
        <v>65000</v>
      </c>
      <c r="J44" s="701">
        <f t="shared" si="39"/>
        <v>9750</v>
      </c>
      <c r="K44" s="702">
        <f t="shared" ref="K44:K46" si="41">H44*G44</f>
        <v>13000</v>
      </c>
      <c r="L44" s="703">
        <f t="shared" ref="L44:L46" si="42">I44*D44</f>
        <v>325000</v>
      </c>
      <c r="M44" s="704">
        <f t="shared" ref="M44:M46" si="43">K44*D44</f>
        <v>65000</v>
      </c>
      <c r="N44" s="705">
        <f t="shared" ref="N44:N46" si="44">D44*L44</f>
        <v>1625000</v>
      </c>
      <c r="O44" s="629"/>
      <c r="P44" s="629"/>
      <c r="Q44" s="629"/>
      <c r="R44" s="629"/>
      <c r="S44" s="629"/>
      <c r="T44" s="629"/>
      <c r="U44" s="629"/>
      <c r="V44" s="629"/>
      <c r="W44" s="629"/>
      <c r="X44" s="629"/>
      <c r="Y44" s="629"/>
      <c r="Z44" s="629"/>
    </row>
    <row r="45" ht="15.75" customHeight="1">
      <c r="A45" s="629"/>
      <c r="B45" s="713">
        <v>6.2</v>
      </c>
      <c r="C45" s="672"/>
      <c r="D45" s="694">
        <v>4.0</v>
      </c>
      <c r="E45" s="696">
        <v>1000.0</v>
      </c>
      <c r="F45" s="697">
        <v>150.0</v>
      </c>
      <c r="G45" s="698">
        <v>200.0</v>
      </c>
      <c r="H45" s="699">
        <v>60.0</v>
      </c>
      <c r="I45" s="700">
        <f t="shared" si="40"/>
        <v>60000</v>
      </c>
      <c r="J45" s="701">
        <f t="shared" si="39"/>
        <v>9000</v>
      </c>
      <c r="K45" s="702">
        <f t="shared" si="41"/>
        <v>12000</v>
      </c>
      <c r="L45" s="703">
        <f t="shared" si="42"/>
        <v>240000</v>
      </c>
      <c r="M45" s="704">
        <f t="shared" si="43"/>
        <v>48000</v>
      </c>
      <c r="N45" s="705">
        <f t="shared" si="44"/>
        <v>960000</v>
      </c>
      <c r="O45" s="629"/>
      <c r="P45" s="629"/>
      <c r="Q45" s="629"/>
      <c r="R45" s="629"/>
      <c r="S45" s="629"/>
      <c r="T45" s="629"/>
      <c r="U45" s="629"/>
      <c r="V45" s="629"/>
      <c r="W45" s="629"/>
      <c r="X45" s="629"/>
      <c r="Y45" s="629"/>
      <c r="Z45" s="629"/>
    </row>
    <row r="46" ht="15.75" customHeight="1">
      <c r="A46" s="629"/>
      <c r="B46" s="713">
        <v>6.3</v>
      </c>
      <c r="C46" s="672"/>
      <c r="D46" s="694">
        <v>3.0</v>
      </c>
      <c r="E46" s="696">
        <v>1000.0</v>
      </c>
      <c r="F46" s="697">
        <v>150.0</v>
      </c>
      <c r="G46" s="698">
        <v>200.0</v>
      </c>
      <c r="H46" s="699">
        <v>60.0</v>
      </c>
      <c r="I46" s="700">
        <f t="shared" si="40"/>
        <v>60000</v>
      </c>
      <c r="J46" s="701">
        <f t="shared" si="39"/>
        <v>9000</v>
      </c>
      <c r="K46" s="702">
        <f t="shared" si="41"/>
        <v>12000</v>
      </c>
      <c r="L46" s="703">
        <f t="shared" si="42"/>
        <v>180000</v>
      </c>
      <c r="M46" s="704">
        <f t="shared" si="43"/>
        <v>36000</v>
      </c>
      <c r="N46" s="705">
        <f t="shared" si="44"/>
        <v>540000</v>
      </c>
      <c r="O46" s="629"/>
      <c r="P46" s="629"/>
      <c r="Q46" s="629"/>
      <c r="R46" s="629"/>
      <c r="S46" s="629"/>
      <c r="T46" s="629"/>
      <c r="U46" s="629"/>
      <c r="V46" s="629"/>
      <c r="W46" s="629"/>
      <c r="X46" s="629"/>
      <c r="Y46" s="629"/>
      <c r="Z46" s="629"/>
    </row>
    <row r="47" ht="15.75" customHeight="1">
      <c r="A47" s="629"/>
      <c r="B47" s="672"/>
      <c r="C47" s="672"/>
      <c r="D47" s="629"/>
      <c r="E47" s="672"/>
      <c r="F47" s="672"/>
      <c r="G47" s="672"/>
      <c r="H47" s="672"/>
      <c r="I47" s="629"/>
      <c r="J47" s="629"/>
      <c r="K47" s="629"/>
      <c r="L47" s="674"/>
      <c r="M47" s="674"/>
      <c r="N47" s="674"/>
      <c r="O47" s="629"/>
      <c r="P47" s="629"/>
      <c r="Q47" s="629"/>
      <c r="R47" s="629"/>
      <c r="S47" s="629"/>
      <c r="T47" s="629"/>
      <c r="U47" s="629"/>
      <c r="V47" s="629"/>
      <c r="W47" s="629"/>
      <c r="X47" s="629"/>
      <c r="Y47" s="629"/>
      <c r="Z47" s="629"/>
    </row>
    <row r="48" ht="15.75" customHeight="1">
      <c r="A48" s="629"/>
      <c r="B48" s="682">
        <v>7.0</v>
      </c>
      <c r="C48" s="683" t="s">
        <v>664</v>
      </c>
      <c r="D48" s="682" t="s">
        <v>641</v>
      </c>
      <c r="E48" s="684">
        <f>SUM(E49:E52)</f>
        <v>3000</v>
      </c>
      <c r="F48" s="685">
        <v>25.5</v>
      </c>
      <c r="G48" s="686">
        <f>SUM(G49:G57)</f>
        <v>5400</v>
      </c>
      <c r="H48" s="687">
        <f>AVERAGE(H49:H57)</f>
        <v>61.66666667</v>
      </c>
      <c r="I48" s="688">
        <f>E48*H48</f>
        <v>185000</v>
      </c>
      <c r="J48" s="689">
        <f t="shared" ref="J48:J51" si="46">F48*H48</f>
        <v>1572.5</v>
      </c>
      <c r="K48" s="690">
        <f>SUM(K49:K52)</f>
        <v>37000</v>
      </c>
      <c r="L48" s="691">
        <f>SUM(L49:L57)</f>
        <v>2972000</v>
      </c>
      <c r="M48" s="692">
        <f t="shared" ref="M48:N48" si="45">SUM(M49:M52)</f>
        <v>149000</v>
      </c>
      <c r="N48" s="693">
        <f t="shared" si="45"/>
        <v>3125000</v>
      </c>
      <c r="O48" s="629"/>
      <c r="P48" s="629"/>
      <c r="Q48" s="629"/>
      <c r="R48" s="629"/>
      <c r="S48" s="629"/>
      <c r="T48" s="629"/>
      <c r="U48" s="629"/>
      <c r="V48" s="629"/>
      <c r="W48" s="629"/>
      <c r="X48" s="629"/>
      <c r="Y48" s="629"/>
      <c r="Z48" s="629"/>
    </row>
    <row r="49" ht="15.75" customHeight="1">
      <c r="A49" s="629"/>
      <c r="B49" s="713">
        <v>7.1</v>
      </c>
      <c r="C49" s="672"/>
      <c r="D49" s="694">
        <v>5.0</v>
      </c>
      <c r="E49" s="696">
        <v>1000.0</v>
      </c>
      <c r="F49" s="697">
        <v>150.0</v>
      </c>
      <c r="G49" s="698">
        <v>200.0</v>
      </c>
      <c r="H49" s="699">
        <v>65.0</v>
      </c>
      <c r="I49" s="700">
        <f t="shared" ref="I49:I51" si="47">H49*E49</f>
        <v>65000</v>
      </c>
      <c r="J49" s="701">
        <f t="shared" si="46"/>
        <v>9750</v>
      </c>
      <c r="K49" s="702">
        <f t="shared" ref="K49:K51" si="48">H49*G49</f>
        <v>13000</v>
      </c>
      <c r="L49" s="703">
        <f t="shared" ref="L49:L51" si="49">I49*D49</f>
        <v>325000</v>
      </c>
      <c r="M49" s="704">
        <f t="shared" ref="M49:M51" si="50">K49*D49</f>
        <v>65000</v>
      </c>
      <c r="N49" s="705">
        <f t="shared" ref="N49:N51" si="51">D49*L49</f>
        <v>1625000</v>
      </c>
      <c r="O49" s="629"/>
      <c r="P49" s="629"/>
      <c r="Q49" s="629"/>
      <c r="R49" s="629"/>
      <c r="S49" s="629"/>
      <c r="T49" s="629"/>
      <c r="U49" s="629"/>
      <c r="V49" s="629"/>
      <c r="W49" s="629"/>
      <c r="X49" s="629"/>
      <c r="Y49" s="629"/>
      <c r="Z49" s="629"/>
    </row>
    <row r="50" ht="15.75" customHeight="1">
      <c r="A50" s="629"/>
      <c r="B50" s="713">
        <v>7.2</v>
      </c>
      <c r="C50" s="672"/>
      <c r="D50" s="694">
        <v>4.0</v>
      </c>
      <c r="E50" s="696">
        <v>1000.0</v>
      </c>
      <c r="F50" s="697">
        <v>150.0</v>
      </c>
      <c r="G50" s="698">
        <v>200.0</v>
      </c>
      <c r="H50" s="699">
        <v>60.0</v>
      </c>
      <c r="I50" s="700">
        <f t="shared" si="47"/>
        <v>60000</v>
      </c>
      <c r="J50" s="701">
        <f t="shared" si="46"/>
        <v>9000</v>
      </c>
      <c r="K50" s="702">
        <f t="shared" si="48"/>
        <v>12000</v>
      </c>
      <c r="L50" s="703">
        <f t="shared" si="49"/>
        <v>240000</v>
      </c>
      <c r="M50" s="704">
        <f t="shared" si="50"/>
        <v>48000</v>
      </c>
      <c r="N50" s="705">
        <f t="shared" si="51"/>
        <v>960000</v>
      </c>
      <c r="O50" s="629"/>
      <c r="P50" s="629"/>
      <c r="Q50" s="629"/>
      <c r="R50" s="629"/>
      <c r="S50" s="629"/>
      <c r="T50" s="629"/>
      <c r="U50" s="629"/>
      <c r="V50" s="629"/>
      <c r="W50" s="629"/>
      <c r="X50" s="629"/>
      <c r="Y50" s="629"/>
      <c r="Z50" s="629"/>
    </row>
    <row r="51" ht="15.75" customHeight="1">
      <c r="A51" s="629"/>
      <c r="B51" s="713">
        <v>7.3</v>
      </c>
      <c r="C51" s="672"/>
      <c r="D51" s="694">
        <v>3.0</v>
      </c>
      <c r="E51" s="696">
        <v>1000.0</v>
      </c>
      <c r="F51" s="697">
        <v>150.0</v>
      </c>
      <c r="G51" s="698">
        <v>200.0</v>
      </c>
      <c r="H51" s="699">
        <v>60.0</v>
      </c>
      <c r="I51" s="700">
        <f t="shared" si="47"/>
        <v>60000</v>
      </c>
      <c r="J51" s="701">
        <f t="shared" si="46"/>
        <v>9000</v>
      </c>
      <c r="K51" s="702">
        <f t="shared" si="48"/>
        <v>12000</v>
      </c>
      <c r="L51" s="703">
        <f t="shared" si="49"/>
        <v>180000</v>
      </c>
      <c r="M51" s="704">
        <f t="shared" si="50"/>
        <v>36000</v>
      </c>
      <c r="N51" s="705">
        <f t="shared" si="51"/>
        <v>540000</v>
      </c>
      <c r="O51" s="629"/>
      <c r="P51" s="629"/>
      <c r="Q51" s="629"/>
      <c r="R51" s="629"/>
      <c r="S51" s="629"/>
      <c r="T51" s="629"/>
      <c r="U51" s="629"/>
      <c r="V51" s="629"/>
      <c r="W51" s="629"/>
      <c r="X51" s="629"/>
      <c r="Y51" s="629"/>
      <c r="Z51" s="629"/>
    </row>
    <row r="52" ht="15.75" customHeight="1">
      <c r="A52" s="629"/>
      <c r="B52" s="672"/>
      <c r="C52" s="672"/>
      <c r="D52" s="672"/>
      <c r="E52" s="672"/>
      <c r="F52" s="672"/>
      <c r="G52" s="672"/>
      <c r="H52" s="672"/>
      <c r="I52" s="629"/>
      <c r="J52" s="629"/>
      <c r="K52" s="629"/>
      <c r="L52" s="674"/>
      <c r="M52" s="674"/>
      <c r="N52" s="674"/>
      <c r="O52" s="629"/>
      <c r="P52" s="629"/>
      <c r="Q52" s="629"/>
      <c r="R52" s="629"/>
      <c r="S52" s="629"/>
      <c r="T52" s="629"/>
      <c r="U52" s="629"/>
      <c r="V52" s="629"/>
      <c r="W52" s="629"/>
      <c r="X52" s="629"/>
      <c r="Y52" s="629"/>
      <c r="Z52" s="629"/>
    </row>
    <row r="53" ht="15.75" customHeight="1">
      <c r="A53" s="629"/>
      <c r="B53" s="682">
        <v>8.0</v>
      </c>
      <c r="C53" s="683" t="s">
        <v>665</v>
      </c>
      <c r="D53" s="682" t="s">
        <v>641</v>
      </c>
      <c r="E53" s="684">
        <f>SUM(E54:E57)</f>
        <v>900</v>
      </c>
      <c r="F53" s="685">
        <v>25.5</v>
      </c>
      <c r="G53" s="686">
        <f>SUM(G54:G62)</f>
        <v>4200</v>
      </c>
      <c r="H53" s="687">
        <f>AVERAGE(H54:H62)</f>
        <v>61.66666667</v>
      </c>
      <c r="I53" s="688">
        <f>E53*H53</f>
        <v>55500</v>
      </c>
      <c r="J53" s="689">
        <f t="shared" ref="J53:J56" si="53">F53*H53</f>
        <v>1572.5</v>
      </c>
      <c r="K53" s="690">
        <f>SUM(K54:K57)</f>
        <v>37000</v>
      </c>
      <c r="L53" s="691">
        <f>SUM(L54:L62)</f>
        <v>2005000</v>
      </c>
      <c r="M53" s="692">
        <f t="shared" ref="M53:N53" si="52">SUM(M54:M57)</f>
        <v>148000</v>
      </c>
      <c r="N53" s="693">
        <f t="shared" si="52"/>
        <v>888000</v>
      </c>
      <c r="O53" s="629"/>
      <c r="P53" s="629"/>
      <c r="Q53" s="629"/>
      <c r="R53" s="629"/>
      <c r="S53" s="629"/>
      <c r="T53" s="629"/>
      <c r="U53" s="629"/>
      <c r="V53" s="629"/>
      <c r="W53" s="629"/>
      <c r="X53" s="629"/>
      <c r="Y53" s="629"/>
      <c r="Z53" s="629"/>
    </row>
    <row r="54" ht="15.75" customHeight="1">
      <c r="A54" s="629"/>
      <c r="B54" s="713">
        <v>8.1</v>
      </c>
      <c r="C54" s="672"/>
      <c r="D54" s="694">
        <v>4.0</v>
      </c>
      <c r="E54" s="696">
        <v>300.0</v>
      </c>
      <c r="F54" s="697">
        <v>150.0</v>
      </c>
      <c r="G54" s="698">
        <v>200.0</v>
      </c>
      <c r="H54" s="699">
        <v>65.0</v>
      </c>
      <c r="I54" s="700">
        <f t="shared" ref="I54:I56" si="54">H54*E54</f>
        <v>19500</v>
      </c>
      <c r="J54" s="701">
        <f t="shared" si="53"/>
        <v>9750</v>
      </c>
      <c r="K54" s="702">
        <f t="shared" ref="K54:K56" si="55">H54*G54</f>
        <v>13000</v>
      </c>
      <c r="L54" s="703">
        <f t="shared" ref="L54:L56" si="56">I54*D54</f>
        <v>78000</v>
      </c>
      <c r="M54" s="704">
        <f t="shared" ref="M54:M56" si="57">K54*D54</f>
        <v>52000</v>
      </c>
      <c r="N54" s="705">
        <f t="shared" ref="N54:N56" si="58">D54*L54</f>
        <v>312000</v>
      </c>
      <c r="O54" s="629"/>
      <c r="P54" s="629"/>
      <c r="Q54" s="629"/>
      <c r="R54" s="629"/>
      <c r="S54" s="629"/>
      <c r="T54" s="629"/>
      <c r="U54" s="629"/>
      <c r="V54" s="629"/>
      <c r="W54" s="629"/>
      <c r="X54" s="629"/>
      <c r="Y54" s="629"/>
      <c r="Z54" s="629"/>
    </row>
    <row r="55" ht="15.75" customHeight="1">
      <c r="A55" s="629"/>
      <c r="B55" s="713">
        <v>8.2</v>
      </c>
      <c r="C55" s="672"/>
      <c r="D55" s="694">
        <v>4.0</v>
      </c>
      <c r="E55" s="696">
        <v>300.0</v>
      </c>
      <c r="F55" s="697">
        <v>150.0</v>
      </c>
      <c r="G55" s="698">
        <v>200.0</v>
      </c>
      <c r="H55" s="699">
        <v>60.0</v>
      </c>
      <c r="I55" s="700">
        <f t="shared" si="54"/>
        <v>18000</v>
      </c>
      <c r="J55" s="701">
        <f t="shared" si="53"/>
        <v>9000</v>
      </c>
      <c r="K55" s="702">
        <f t="shared" si="55"/>
        <v>12000</v>
      </c>
      <c r="L55" s="703">
        <f t="shared" si="56"/>
        <v>72000</v>
      </c>
      <c r="M55" s="704">
        <f t="shared" si="57"/>
        <v>48000</v>
      </c>
      <c r="N55" s="705">
        <f t="shared" si="58"/>
        <v>288000</v>
      </c>
      <c r="O55" s="629"/>
      <c r="P55" s="629"/>
      <c r="Q55" s="629"/>
      <c r="R55" s="629"/>
      <c r="S55" s="629"/>
      <c r="T55" s="629"/>
      <c r="U55" s="629"/>
      <c r="V55" s="629"/>
      <c r="W55" s="629"/>
      <c r="X55" s="629"/>
      <c r="Y55" s="629"/>
      <c r="Z55" s="629"/>
    </row>
    <row r="56" ht="15.75" customHeight="1">
      <c r="A56" s="629"/>
      <c r="B56" s="713">
        <v>8.3</v>
      </c>
      <c r="C56" s="672"/>
      <c r="D56" s="694">
        <v>4.0</v>
      </c>
      <c r="E56" s="696">
        <v>300.0</v>
      </c>
      <c r="F56" s="697">
        <v>150.0</v>
      </c>
      <c r="G56" s="698">
        <v>200.0</v>
      </c>
      <c r="H56" s="699">
        <v>60.0</v>
      </c>
      <c r="I56" s="700">
        <f t="shared" si="54"/>
        <v>18000</v>
      </c>
      <c r="J56" s="701">
        <f t="shared" si="53"/>
        <v>9000</v>
      </c>
      <c r="K56" s="702">
        <f t="shared" si="55"/>
        <v>12000</v>
      </c>
      <c r="L56" s="703">
        <f t="shared" si="56"/>
        <v>72000</v>
      </c>
      <c r="M56" s="704">
        <f t="shared" si="57"/>
        <v>48000</v>
      </c>
      <c r="N56" s="705">
        <f t="shared" si="58"/>
        <v>288000</v>
      </c>
      <c r="O56" s="629"/>
      <c r="P56" s="629"/>
      <c r="Q56" s="629"/>
      <c r="R56" s="629"/>
      <c r="S56" s="629"/>
      <c r="T56" s="629"/>
      <c r="U56" s="629"/>
      <c r="V56" s="629"/>
      <c r="W56" s="629"/>
      <c r="X56" s="629"/>
      <c r="Y56" s="629"/>
      <c r="Z56" s="629"/>
    </row>
    <row r="57" ht="15.75" customHeight="1">
      <c r="A57" s="629"/>
      <c r="B57" s="672"/>
      <c r="C57" s="672"/>
      <c r="D57" s="672"/>
      <c r="E57" s="672"/>
      <c r="F57" s="672"/>
      <c r="G57" s="672"/>
      <c r="H57" s="672"/>
      <c r="I57" s="629"/>
      <c r="J57" s="629"/>
      <c r="K57" s="629"/>
      <c r="L57" s="674"/>
      <c r="M57" s="674"/>
      <c r="N57" s="674"/>
      <c r="O57" s="629"/>
      <c r="P57" s="629"/>
      <c r="Q57" s="629"/>
      <c r="R57" s="629"/>
      <c r="S57" s="629"/>
      <c r="T57" s="629"/>
      <c r="U57" s="629"/>
      <c r="V57" s="629"/>
      <c r="W57" s="629"/>
      <c r="X57" s="629"/>
      <c r="Y57" s="629"/>
      <c r="Z57" s="629"/>
    </row>
    <row r="58" ht="15.75" customHeight="1">
      <c r="A58" s="629"/>
      <c r="B58" s="682">
        <v>9.0</v>
      </c>
      <c r="C58" s="683" t="s">
        <v>666</v>
      </c>
      <c r="D58" s="682" t="s">
        <v>641</v>
      </c>
      <c r="E58" s="684">
        <f>SUM(E59:E62)</f>
        <v>1500</v>
      </c>
      <c r="F58" s="685">
        <v>25.5</v>
      </c>
      <c r="G58" s="686">
        <f>SUM(G59:G67)</f>
        <v>3000</v>
      </c>
      <c r="H58" s="687">
        <f>AVERAGE(H59:H67)</f>
        <v>61.66666667</v>
      </c>
      <c r="I58" s="688">
        <f>E58*H58</f>
        <v>92500</v>
      </c>
      <c r="J58" s="689">
        <f t="shared" ref="J58:J61" si="60">F58*H58</f>
        <v>1572.5</v>
      </c>
      <c r="K58" s="690">
        <f>SUM(K59:K62)</f>
        <v>37000</v>
      </c>
      <c r="L58" s="691">
        <f>SUM(L59:L67)</f>
        <v>1413000</v>
      </c>
      <c r="M58" s="692">
        <f t="shared" ref="M58:N58" si="59">SUM(M59:M62)</f>
        <v>148000</v>
      </c>
      <c r="N58" s="693">
        <f t="shared" si="59"/>
        <v>1480000</v>
      </c>
      <c r="O58" s="629"/>
      <c r="P58" s="629"/>
      <c r="Q58" s="629"/>
      <c r="R58" s="629"/>
      <c r="S58" s="629"/>
      <c r="T58" s="629"/>
      <c r="U58" s="629"/>
      <c r="V58" s="629"/>
      <c r="W58" s="629"/>
      <c r="X58" s="629"/>
      <c r="Y58" s="629"/>
      <c r="Z58" s="629"/>
    </row>
    <row r="59" ht="15.75" customHeight="1">
      <c r="A59" s="629"/>
      <c r="B59" s="713">
        <v>9.1</v>
      </c>
      <c r="C59" s="672"/>
      <c r="D59" s="694">
        <v>4.0</v>
      </c>
      <c r="E59" s="696">
        <v>500.0</v>
      </c>
      <c r="F59" s="697">
        <v>150.0</v>
      </c>
      <c r="G59" s="698">
        <v>200.0</v>
      </c>
      <c r="H59" s="699">
        <v>65.0</v>
      </c>
      <c r="I59" s="700">
        <f t="shared" ref="I59:I61" si="61">H59*E59</f>
        <v>32500</v>
      </c>
      <c r="J59" s="701">
        <f t="shared" si="60"/>
        <v>9750</v>
      </c>
      <c r="K59" s="702">
        <f t="shared" ref="K59:K61" si="62">H59*G59</f>
        <v>13000</v>
      </c>
      <c r="L59" s="703">
        <f t="shared" ref="L59:L61" si="63">I59*D59</f>
        <v>130000</v>
      </c>
      <c r="M59" s="704">
        <f t="shared" ref="M59:M61" si="64">K59*D59</f>
        <v>52000</v>
      </c>
      <c r="N59" s="705">
        <f t="shared" ref="N59:N61" si="65">D59*L59</f>
        <v>520000</v>
      </c>
      <c r="O59" s="629"/>
      <c r="P59" s="629"/>
      <c r="Q59" s="629"/>
      <c r="R59" s="629"/>
      <c r="S59" s="629"/>
      <c r="T59" s="629"/>
      <c r="U59" s="629"/>
      <c r="V59" s="629"/>
      <c r="W59" s="629"/>
      <c r="X59" s="629"/>
      <c r="Y59" s="629"/>
      <c r="Z59" s="629"/>
    </row>
    <row r="60" ht="15.75" customHeight="1">
      <c r="A60" s="629"/>
      <c r="B60" s="713">
        <v>9.2</v>
      </c>
      <c r="C60" s="672"/>
      <c r="D60" s="694">
        <v>4.0</v>
      </c>
      <c r="E60" s="696">
        <v>500.0</v>
      </c>
      <c r="F60" s="697">
        <v>150.0</v>
      </c>
      <c r="G60" s="698">
        <v>200.0</v>
      </c>
      <c r="H60" s="699">
        <v>60.0</v>
      </c>
      <c r="I60" s="700">
        <f t="shared" si="61"/>
        <v>30000</v>
      </c>
      <c r="J60" s="701">
        <f t="shared" si="60"/>
        <v>9000</v>
      </c>
      <c r="K60" s="702">
        <f t="shared" si="62"/>
        <v>12000</v>
      </c>
      <c r="L60" s="703">
        <f t="shared" si="63"/>
        <v>120000</v>
      </c>
      <c r="M60" s="704">
        <f t="shared" si="64"/>
        <v>48000</v>
      </c>
      <c r="N60" s="705">
        <f t="shared" si="65"/>
        <v>480000</v>
      </c>
      <c r="O60" s="629"/>
      <c r="P60" s="629"/>
      <c r="Q60" s="629"/>
      <c r="R60" s="629"/>
      <c r="S60" s="629"/>
      <c r="T60" s="629"/>
      <c r="U60" s="629"/>
      <c r="V60" s="629"/>
      <c r="W60" s="629"/>
      <c r="X60" s="629"/>
      <c r="Y60" s="629"/>
      <c r="Z60" s="629"/>
    </row>
    <row r="61" ht="15.75" customHeight="1">
      <c r="A61" s="629"/>
      <c r="B61" s="713">
        <v>9.3</v>
      </c>
      <c r="C61" s="672"/>
      <c r="D61" s="694">
        <v>4.0</v>
      </c>
      <c r="E61" s="696">
        <v>500.0</v>
      </c>
      <c r="F61" s="697">
        <v>150.0</v>
      </c>
      <c r="G61" s="698">
        <v>200.0</v>
      </c>
      <c r="H61" s="699">
        <v>60.0</v>
      </c>
      <c r="I61" s="700">
        <f t="shared" si="61"/>
        <v>30000</v>
      </c>
      <c r="J61" s="701">
        <f t="shared" si="60"/>
        <v>9000</v>
      </c>
      <c r="K61" s="702">
        <f t="shared" si="62"/>
        <v>12000</v>
      </c>
      <c r="L61" s="703">
        <f t="shared" si="63"/>
        <v>120000</v>
      </c>
      <c r="M61" s="704">
        <f t="shared" si="64"/>
        <v>48000</v>
      </c>
      <c r="N61" s="705">
        <f t="shared" si="65"/>
        <v>480000</v>
      </c>
      <c r="O61" s="629"/>
      <c r="P61" s="629"/>
      <c r="Q61" s="629"/>
      <c r="R61" s="629"/>
      <c r="S61" s="629"/>
      <c r="T61" s="629"/>
      <c r="U61" s="629"/>
      <c r="V61" s="629"/>
      <c r="W61" s="629"/>
      <c r="X61" s="629"/>
      <c r="Y61" s="629"/>
      <c r="Z61" s="629"/>
    </row>
    <row r="62" ht="15.75" customHeight="1">
      <c r="A62" s="629"/>
      <c r="B62" s="672"/>
      <c r="C62" s="672"/>
      <c r="D62" s="629"/>
      <c r="E62" s="672"/>
      <c r="F62" s="672"/>
      <c r="G62" s="672"/>
      <c r="H62" s="672"/>
      <c r="I62" s="629"/>
      <c r="J62" s="629"/>
      <c r="K62" s="629"/>
      <c r="L62" s="674"/>
      <c r="M62" s="674"/>
      <c r="N62" s="674"/>
      <c r="O62" s="629"/>
      <c r="P62" s="629"/>
      <c r="Q62" s="629"/>
      <c r="R62" s="629"/>
      <c r="S62" s="629"/>
      <c r="T62" s="629"/>
      <c r="U62" s="629"/>
      <c r="V62" s="629"/>
      <c r="W62" s="629"/>
      <c r="X62" s="629"/>
      <c r="Y62" s="629"/>
      <c r="Z62" s="629"/>
    </row>
    <row r="63" ht="15.75" customHeight="1">
      <c r="A63" s="629"/>
      <c r="B63" s="682">
        <v>10.0</v>
      </c>
      <c r="C63" s="683" t="s">
        <v>667</v>
      </c>
      <c r="D63" s="682" t="s">
        <v>641</v>
      </c>
      <c r="E63" s="684">
        <f>SUM(E64:E67)</f>
        <v>1200</v>
      </c>
      <c r="F63" s="685">
        <v>25.5</v>
      </c>
      <c r="G63" s="686">
        <f>SUM(G64:G72)</f>
        <v>1800</v>
      </c>
      <c r="H63" s="687">
        <f>AVERAGE(H64:H72)</f>
        <v>61.66666667</v>
      </c>
      <c r="I63" s="688">
        <f>E63*H63</f>
        <v>74000</v>
      </c>
      <c r="J63" s="689">
        <f t="shared" ref="J63:J66" si="67">F63*H63</f>
        <v>1572.5</v>
      </c>
      <c r="K63" s="690">
        <f>SUM(K64:K67)</f>
        <v>37000</v>
      </c>
      <c r="L63" s="691">
        <f>SUM(L64:L72)</f>
        <v>745000</v>
      </c>
      <c r="M63" s="692">
        <f t="shared" ref="M63:N63" si="66">SUM(M64:M67)</f>
        <v>149000</v>
      </c>
      <c r="N63" s="693">
        <f t="shared" si="66"/>
        <v>1250000</v>
      </c>
      <c r="O63" s="629"/>
      <c r="P63" s="629"/>
      <c r="Q63" s="629"/>
      <c r="R63" s="629"/>
      <c r="S63" s="629"/>
      <c r="T63" s="629"/>
      <c r="U63" s="629"/>
      <c r="V63" s="629"/>
      <c r="W63" s="629"/>
      <c r="X63" s="629"/>
      <c r="Y63" s="629"/>
      <c r="Z63" s="629"/>
    </row>
    <row r="64" ht="15.75" customHeight="1">
      <c r="A64" s="629"/>
      <c r="B64" s="694">
        <v>10.1</v>
      </c>
      <c r="C64" s="629"/>
      <c r="D64" s="694">
        <v>5.0</v>
      </c>
      <c r="E64" s="696">
        <v>400.0</v>
      </c>
      <c r="F64" s="697">
        <v>150.0</v>
      </c>
      <c r="G64" s="698">
        <v>200.0</v>
      </c>
      <c r="H64" s="699">
        <v>65.0</v>
      </c>
      <c r="I64" s="700">
        <f t="shared" ref="I64:I66" si="68">H64*E64</f>
        <v>26000</v>
      </c>
      <c r="J64" s="701">
        <f t="shared" si="67"/>
        <v>9750</v>
      </c>
      <c r="K64" s="702">
        <f t="shared" ref="K64:K66" si="69">H64*G64</f>
        <v>13000</v>
      </c>
      <c r="L64" s="703">
        <f t="shared" ref="L64:L66" si="70">I64*D64</f>
        <v>130000</v>
      </c>
      <c r="M64" s="704">
        <f t="shared" ref="M64:M66" si="71">K64*D64</f>
        <v>65000</v>
      </c>
      <c r="N64" s="705">
        <f t="shared" ref="N64:N66" si="72">D64*L64</f>
        <v>650000</v>
      </c>
      <c r="O64" s="629"/>
      <c r="P64" s="629"/>
      <c r="Q64" s="629"/>
      <c r="R64" s="629"/>
      <c r="S64" s="629"/>
      <c r="T64" s="629"/>
      <c r="U64" s="629"/>
      <c r="V64" s="629"/>
      <c r="W64" s="629"/>
      <c r="X64" s="629"/>
      <c r="Y64" s="629"/>
      <c r="Z64" s="629"/>
    </row>
    <row r="65" ht="15.75" customHeight="1">
      <c r="A65" s="629"/>
      <c r="B65" s="694">
        <v>10.2</v>
      </c>
      <c r="C65" s="629"/>
      <c r="D65" s="694">
        <v>4.0</v>
      </c>
      <c r="E65" s="696">
        <v>400.0</v>
      </c>
      <c r="F65" s="697">
        <v>150.0</v>
      </c>
      <c r="G65" s="698">
        <v>200.0</v>
      </c>
      <c r="H65" s="699">
        <v>60.0</v>
      </c>
      <c r="I65" s="700">
        <f t="shared" si="68"/>
        <v>24000</v>
      </c>
      <c r="J65" s="701">
        <f t="shared" si="67"/>
        <v>9000</v>
      </c>
      <c r="K65" s="702">
        <f t="shared" si="69"/>
        <v>12000</v>
      </c>
      <c r="L65" s="703">
        <f t="shared" si="70"/>
        <v>96000</v>
      </c>
      <c r="M65" s="704">
        <f t="shared" si="71"/>
        <v>48000</v>
      </c>
      <c r="N65" s="705">
        <f t="shared" si="72"/>
        <v>384000</v>
      </c>
      <c r="O65" s="629"/>
      <c r="P65" s="629"/>
      <c r="Q65" s="629"/>
      <c r="R65" s="629"/>
      <c r="S65" s="629"/>
      <c r="T65" s="629"/>
      <c r="U65" s="629"/>
      <c r="V65" s="629"/>
      <c r="W65" s="629"/>
      <c r="X65" s="629"/>
      <c r="Y65" s="629"/>
      <c r="Z65" s="629"/>
    </row>
    <row r="66" ht="15.75" customHeight="1">
      <c r="A66" s="629"/>
      <c r="B66" s="694">
        <v>10.3</v>
      </c>
      <c r="C66" s="629"/>
      <c r="D66" s="694">
        <v>3.0</v>
      </c>
      <c r="E66" s="696">
        <v>400.0</v>
      </c>
      <c r="F66" s="697">
        <v>150.0</v>
      </c>
      <c r="G66" s="698">
        <v>200.0</v>
      </c>
      <c r="H66" s="699">
        <v>60.0</v>
      </c>
      <c r="I66" s="700">
        <f t="shared" si="68"/>
        <v>24000</v>
      </c>
      <c r="J66" s="701">
        <f t="shared" si="67"/>
        <v>9000</v>
      </c>
      <c r="K66" s="702">
        <f t="shared" si="69"/>
        <v>12000</v>
      </c>
      <c r="L66" s="703">
        <f t="shared" si="70"/>
        <v>72000</v>
      </c>
      <c r="M66" s="704">
        <f t="shared" si="71"/>
        <v>36000</v>
      </c>
      <c r="N66" s="705">
        <f t="shared" si="72"/>
        <v>216000</v>
      </c>
      <c r="O66" s="629"/>
      <c r="P66" s="629"/>
      <c r="Q66" s="629"/>
      <c r="R66" s="629"/>
      <c r="S66" s="629"/>
      <c r="T66" s="629"/>
      <c r="U66" s="629"/>
      <c r="V66" s="629"/>
      <c r="W66" s="629"/>
      <c r="X66" s="629"/>
      <c r="Y66" s="629"/>
      <c r="Z66" s="629"/>
    </row>
    <row r="67" ht="15.75" customHeight="1">
      <c r="A67" s="629"/>
      <c r="B67" s="629"/>
      <c r="C67" s="629"/>
      <c r="D67" s="629"/>
      <c r="E67" s="629"/>
      <c r="F67" s="629"/>
      <c r="G67" s="629"/>
      <c r="H67" s="629"/>
      <c r="I67" s="629"/>
      <c r="J67" s="629"/>
      <c r="K67" s="629"/>
      <c r="L67" s="674"/>
      <c r="M67" s="674"/>
      <c r="N67" s="674"/>
      <c r="O67" s="629"/>
      <c r="P67" s="629"/>
      <c r="Q67" s="629"/>
      <c r="R67" s="629"/>
      <c r="S67" s="629"/>
      <c r="T67" s="629"/>
      <c r="U67" s="629"/>
      <c r="V67" s="629"/>
      <c r="W67" s="629"/>
      <c r="X67" s="629"/>
      <c r="Y67" s="629"/>
      <c r="Z67" s="629"/>
    </row>
    <row r="68" ht="15.75" customHeight="1">
      <c r="A68" s="629"/>
      <c r="B68" s="682">
        <v>11.0</v>
      </c>
      <c r="C68" s="683" t="s">
        <v>668</v>
      </c>
      <c r="D68" s="682" t="s">
        <v>641</v>
      </c>
      <c r="E68" s="684">
        <f>SUM(E69:E72)</f>
        <v>900</v>
      </c>
      <c r="F68" s="685">
        <v>25.5</v>
      </c>
      <c r="G68" s="686">
        <f>SUM(G69:G76)</f>
        <v>600</v>
      </c>
      <c r="H68" s="687">
        <f>AVERAGE(H69:H76)</f>
        <v>61.66666667</v>
      </c>
      <c r="I68" s="688">
        <f>E68*H68</f>
        <v>55500</v>
      </c>
      <c r="J68" s="689">
        <f t="shared" ref="J68:J71" si="74">F68*H68</f>
        <v>1572.5</v>
      </c>
      <c r="K68" s="690">
        <f>SUM(K69:K72)</f>
        <v>37000</v>
      </c>
      <c r="L68" s="691">
        <f>SUM(L69:L76)</f>
        <v>223500</v>
      </c>
      <c r="M68" s="692">
        <f t="shared" ref="M68:N68" si="73">SUM(M69:M72)</f>
        <v>149000</v>
      </c>
      <c r="N68" s="693">
        <f t="shared" si="73"/>
        <v>937500</v>
      </c>
      <c r="O68" s="629"/>
      <c r="P68" s="629"/>
      <c r="Q68" s="629"/>
      <c r="R68" s="629"/>
      <c r="S68" s="629"/>
      <c r="T68" s="629"/>
      <c r="U68" s="629"/>
      <c r="V68" s="629"/>
      <c r="W68" s="629"/>
      <c r="X68" s="629"/>
      <c r="Y68" s="629"/>
      <c r="Z68" s="629"/>
    </row>
    <row r="69" ht="15.75" customHeight="1">
      <c r="A69" s="629"/>
      <c r="B69" s="694">
        <v>11.1</v>
      </c>
      <c r="C69" s="629"/>
      <c r="D69" s="694">
        <v>5.0</v>
      </c>
      <c r="E69" s="696">
        <v>300.0</v>
      </c>
      <c r="F69" s="697">
        <v>150.0</v>
      </c>
      <c r="G69" s="698">
        <v>200.0</v>
      </c>
      <c r="H69" s="699">
        <v>65.0</v>
      </c>
      <c r="I69" s="700">
        <f t="shared" ref="I69:I71" si="75">H69*E69</f>
        <v>19500</v>
      </c>
      <c r="J69" s="701">
        <f t="shared" si="74"/>
        <v>9750</v>
      </c>
      <c r="K69" s="702">
        <f t="shared" ref="K69:K71" si="76">H69*G69</f>
        <v>13000</v>
      </c>
      <c r="L69" s="703">
        <f t="shared" ref="L69:L71" si="77">I69*D69</f>
        <v>97500</v>
      </c>
      <c r="M69" s="704">
        <f t="shared" ref="M69:M71" si="78">K69*D69</f>
        <v>65000</v>
      </c>
      <c r="N69" s="705">
        <f t="shared" ref="N69:N71" si="79">D69*L69</f>
        <v>487500</v>
      </c>
      <c r="O69" s="629"/>
      <c r="P69" s="629"/>
      <c r="Q69" s="629"/>
      <c r="R69" s="629"/>
      <c r="S69" s="629"/>
      <c r="T69" s="629"/>
      <c r="U69" s="629"/>
      <c r="V69" s="629"/>
      <c r="W69" s="629"/>
      <c r="X69" s="629"/>
      <c r="Y69" s="629"/>
      <c r="Z69" s="629"/>
    </row>
    <row r="70" ht="15.75" customHeight="1">
      <c r="A70" s="629"/>
      <c r="B70" s="694">
        <v>11.2</v>
      </c>
      <c r="C70" s="629"/>
      <c r="D70" s="694">
        <v>4.0</v>
      </c>
      <c r="E70" s="696">
        <v>300.0</v>
      </c>
      <c r="F70" s="697">
        <v>150.0</v>
      </c>
      <c r="G70" s="698">
        <v>200.0</v>
      </c>
      <c r="H70" s="699">
        <v>60.0</v>
      </c>
      <c r="I70" s="700">
        <f t="shared" si="75"/>
        <v>18000</v>
      </c>
      <c r="J70" s="701">
        <f t="shared" si="74"/>
        <v>9000</v>
      </c>
      <c r="K70" s="702">
        <f t="shared" si="76"/>
        <v>12000</v>
      </c>
      <c r="L70" s="703">
        <f t="shared" si="77"/>
        <v>72000</v>
      </c>
      <c r="M70" s="704">
        <f t="shared" si="78"/>
        <v>48000</v>
      </c>
      <c r="N70" s="705">
        <f t="shared" si="79"/>
        <v>288000</v>
      </c>
      <c r="O70" s="629"/>
      <c r="P70" s="629"/>
      <c r="Q70" s="629"/>
      <c r="R70" s="629"/>
      <c r="S70" s="629"/>
      <c r="T70" s="629"/>
      <c r="U70" s="629"/>
      <c r="V70" s="629"/>
      <c r="W70" s="629"/>
      <c r="X70" s="629"/>
      <c r="Y70" s="629"/>
      <c r="Z70" s="629"/>
    </row>
    <row r="71" ht="15.75" customHeight="1">
      <c r="A71" s="629"/>
      <c r="B71" s="694">
        <v>11.3</v>
      </c>
      <c r="C71" s="629"/>
      <c r="D71" s="694">
        <v>3.0</v>
      </c>
      <c r="E71" s="696">
        <v>300.0</v>
      </c>
      <c r="F71" s="697">
        <v>150.0</v>
      </c>
      <c r="G71" s="698">
        <v>200.0</v>
      </c>
      <c r="H71" s="699">
        <v>60.0</v>
      </c>
      <c r="I71" s="700">
        <f t="shared" si="75"/>
        <v>18000</v>
      </c>
      <c r="J71" s="701">
        <f t="shared" si="74"/>
        <v>9000</v>
      </c>
      <c r="K71" s="702">
        <f t="shared" si="76"/>
        <v>12000</v>
      </c>
      <c r="L71" s="703">
        <f t="shared" si="77"/>
        <v>54000</v>
      </c>
      <c r="M71" s="704">
        <f t="shared" si="78"/>
        <v>36000</v>
      </c>
      <c r="N71" s="705">
        <f t="shared" si="79"/>
        <v>162000</v>
      </c>
      <c r="O71" s="629"/>
      <c r="P71" s="629"/>
      <c r="Q71" s="629"/>
      <c r="R71" s="629"/>
      <c r="S71" s="629"/>
      <c r="T71" s="629"/>
      <c r="U71" s="629"/>
      <c r="V71" s="629"/>
      <c r="W71" s="629"/>
      <c r="X71" s="629"/>
      <c r="Y71" s="629"/>
      <c r="Z71" s="629"/>
    </row>
    <row r="72" ht="15.75" customHeight="1">
      <c r="A72" s="629"/>
      <c r="B72" s="629"/>
      <c r="C72" s="629"/>
      <c r="D72" s="629"/>
      <c r="E72" s="629"/>
      <c r="F72" s="629"/>
      <c r="G72" s="629"/>
      <c r="H72" s="629"/>
      <c r="I72" s="629"/>
      <c r="J72" s="629"/>
      <c r="K72" s="629"/>
      <c r="L72" s="674"/>
      <c r="M72" s="674"/>
      <c r="N72" s="674"/>
      <c r="O72" s="629"/>
      <c r="P72" s="629"/>
      <c r="Q72" s="629"/>
      <c r="R72" s="629"/>
      <c r="S72" s="629"/>
      <c r="T72" s="629"/>
      <c r="U72" s="629"/>
      <c r="V72" s="629"/>
      <c r="W72" s="629"/>
      <c r="X72" s="629"/>
      <c r="Y72" s="629"/>
      <c r="Z72" s="629"/>
    </row>
    <row r="73" ht="15.75" customHeight="1">
      <c r="A73" s="629"/>
      <c r="B73" s="682">
        <v>12.0</v>
      </c>
      <c r="C73" s="683" t="s">
        <v>669</v>
      </c>
      <c r="D73" s="682" t="s">
        <v>670</v>
      </c>
      <c r="E73" s="714"/>
      <c r="F73" s="714"/>
      <c r="G73" s="714"/>
      <c r="H73" s="714"/>
      <c r="I73" s="714"/>
      <c r="J73" s="714"/>
      <c r="K73" s="714"/>
      <c r="L73" s="674"/>
      <c r="M73" s="674"/>
      <c r="N73" s="674"/>
      <c r="O73" s="629"/>
      <c r="P73" s="629"/>
      <c r="Q73" s="629"/>
      <c r="R73" s="629"/>
      <c r="S73" s="629"/>
      <c r="T73" s="629"/>
      <c r="U73" s="629"/>
      <c r="V73" s="629"/>
      <c r="W73" s="629"/>
      <c r="X73" s="629"/>
      <c r="Y73" s="629"/>
      <c r="Z73" s="629"/>
    </row>
    <row r="74" ht="15.75" customHeight="1">
      <c r="A74" s="629"/>
      <c r="B74" s="672"/>
      <c r="C74" s="672"/>
      <c r="D74" s="715" t="s">
        <v>675</v>
      </c>
      <c r="E74" s="716">
        <f>E68+E63+E58+E53+E48+E43+E38+E32+E22+E12+E6</f>
        <v>19550</v>
      </c>
      <c r="F74" s="672"/>
      <c r="G74" s="672"/>
      <c r="H74" s="672"/>
      <c r="I74" s="672"/>
      <c r="J74" s="672"/>
      <c r="K74" s="672"/>
      <c r="L74" s="674"/>
      <c r="M74" s="674"/>
      <c r="N74" s="716">
        <f>N68+N63+N58+N53+N48+N43+N38+N32+N22+N12+N6</f>
        <v>17505500</v>
      </c>
      <c r="O74" s="629"/>
      <c r="P74" s="629"/>
      <c r="Q74" s="629"/>
      <c r="R74" s="629"/>
      <c r="S74" s="629"/>
      <c r="T74" s="629"/>
      <c r="U74" s="629"/>
      <c r="V74" s="629"/>
      <c r="W74" s="629"/>
      <c r="X74" s="629"/>
      <c r="Y74" s="629"/>
      <c r="Z74" s="629"/>
    </row>
    <row r="75" ht="15.75" customHeight="1">
      <c r="A75" s="629"/>
      <c r="B75" s="717" t="s">
        <v>672</v>
      </c>
      <c r="C75" s="376"/>
      <c r="D75" s="718"/>
      <c r="E75" s="718"/>
      <c r="F75" s="718"/>
      <c r="G75" s="718"/>
      <c r="H75" s="718"/>
      <c r="I75" s="718"/>
      <c r="J75" s="718"/>
      <c r="K75" s="718"/>
      <c r="L75" s="674"/>
      <c r="M75" s="674"/>
      <c r="N75" s="674"/>
      <c r="O75" s="629"/>
      <c r="P75" s="629"/>
      <c r="Q75" s="629"/>
      <c r="R75" s="629"/>
      <c r="S75" s="629"/>
      <c r="T75" s="629"/>
      <c r="U75" s="629"/>
      <c r="V75" s="629"/>
      <c r="W75" s="629"/>
      <c r="X75" s="629"/>
      <c r="Y75" s="629"/>
      <c r="Z75" s="629"/>
    </row>
    <row r="76" ht="15.75" customHeight="1">
      <c r="A76" s="629"/>
      <c r="B76" s="629"/>
      <c r="C76" s="629"/>
      <c r="D76" s="719" t="s">
        <v>676</v>
      </c>
      <c r="E76" s="720">
        <f>E74/7</f>
        <v>2792.857143</v>
      </c>
      <c r="F76" s="629"/>
      <c r="G76" s="629"/>
      <c r="H76" s="629"/>
      <c r="I76" s="629"/>
      <c r="J76" s="629"/>
      <c r="K76" s="629"/>
      <c r="L76" s="674"/>
      <c r="M76" s="674"/>
      <c r="N76" s="674"/>
      <c r="O76" s="629"/>
      <c r="P76" s="629"/>
      <c r="Q76" s="629"/>
      <c r="R76" s="629"/>
      <c r="S76" s="629"/>
      <c r="T76" s="629"/>
      <c r="U76" s="629"/>
      <c r="V76" s="629"/>
      <c r="W76" s="629"/>
      <c r="X76" s="629"/>
      <c r="Y76" s="629"/>
      <c r="Z76" s="629"/>
    </row>
    <row r="77" ht="15.75" customHeight="1">
      <c r="A77" s="629"/>
      <c r="B77" s="629"/>
      <c r="C77" s="629"/>
      <c r="D77" s="629" t="s">
        <v>674</v>
      </c>
      <c r="E77" s="716">
        <f>E76/(40*48)</f>
        <v>1.454613095</v>
      </c>
      <c r="F77" s="629"/>
      <c r="G77" s="629"/>
      <c r="H77" s="629"/>
      <c r="I77" s="629"/>
      <c r="J77" s="629"/>
      <c r="K77" s="629"/>
      <c r="L77" s="674"/>
      <c r="M77" s="674"/>
      <c r="N77" s="674"/>
      <c r="O77" s="629"/>
      <c r="P77" s="629"/>
      <c r="Q77" s="629"/>
      <c r="R77" s="629"/>
      <c r="S77" s="629"/>
      <c r="T77" s="629"/>
      <c r="U77" s="629"/>
      <c r="V77" s="629"/>
      <c r="W77" s="629"/>
      <c r="X77" s="629"/>
      <c r="Y77" s="629"/>
      <c r="Z77" s="629"/>
    </row>
    <row r="78" ht="15.75" customHeight="1">
      <c r="A78" s="629"/>
      <c r="B78" s="629"/>
      <c r="C78" s="629"/>
      <c r="D78" s="629"/>
      <c r="E78" s="629"/>
      <c r="F78" s="629"/>
      <c r="G78" s="629"/>
      <c r="H78" s="629"/>
      <c r="I78" s="629"/>
      <c r="J78" s="629"/>
      <c r="K78" s="629"/>
      <c r="L78" s="674"/>
      <c r="M78" s="674"/>
      <c r="N78" s="674"/>
      <c r="O78" s="629"/>
      <c r="P78" s="629"/>
      <c r="Q78" s="629"/>
      <c r="R78" s="629"/>
      <c r="S78" s="629"/>
      <c r="T78" s="629"/>
      <c r="U78" s="629"/>
      <c r="V78" s="629"/>
      <c r="W78" s="629"/>
      <c r="X78" s="629"/>
      <c r="Y78" s="629"/>
      <c r="Z78" s="629"/>
    </row>
    <row r="79" ht="15.75" customHeight="1">
      <c r="A79" s="629"/>
      <c r="B79" s="629"/>
      <c r="C79" s="629"/>
      <c r="D79" s="629"/>
      <c r="E79" s="629"/>
      <c r="F79" s="629"/>
      <c r="G79" s="629"/>
      <c r="H79" s="629"/>
      <c r="I79" s="629"/>
      <c r="J79" s="629"/>
      <c r="K79" s="629"/>
      <c r="L79" s="674"/>
      <c r="M79" s="674"/>
      <c r="N79" s="674"/>
      <c r="O79" s="629"/>
      <c r="P79" s="629"/>
      <c r="Q79" s="629"/>
      <c r="R79" s="629"/>
      <c r="S79" s="629"/>
      <c r="T79" s="629"/>
      <c r="U79" s="629"/>
      <c r="V79" s="629"/>
      <c r="W79" s="629"/>
      <c r="X79" s="629"/>
      <c r="Y79" s="629"/>
      <c r="Z79" s="629"/>
    </row>
    <row r="80" ht="15.75" customHeight="1">
      <c r="A80" s="629"/>
      <c r="B80" s="629"/>
      <c r="C80" s="629"/>
      <c r="D80" s="629"/>
      <c r="E80" s="629"/>
      <c r="F80" s="629"/>
      <c r="G80" s="629"/>
      <c r="H80" s="629"/>
      <c r="I80" s="629"/>
      <c r="J80" s="629"/>
      <c r="K80" s="629"/>
      <c r="L80" s="674"/>
      <c r="M80" s="674"/>
      <c r="N80" s="674"/>
      <c r="O80" s="629"/>
      <c r="P80" s="629"/>
      <c r="Q80" s="629"/>
      <c r="R80" s="629"/>
      <c r="S80" s="629"/>
      <c r="T80" s="629"/>
      <c r="U80" s="629"/>
      <c r="V80" s="629"/>
      <c r="W80" s="629"/>
      <c r="X80" s="629"/>
      <c r="Y80" s="629"/>
      <c r="Z80" s="629"/>
    </row>
    <row r="81" ht="15.75" customHeight="1">
      <c r="A81" s="629"/>
      <c r="B81" s="629"/>
      <c r="C81" s="629"/>
      <c r="D81" s="629"/>
      <c r="E81" s="629"/>
      <c r="F81" s="629"/>
      <c r="G81" s="629"/>
      <c r="H81" s="629"/>
      <c r="I81" s="629"/>
      <c r="J81" s="629"/>
      <c r="K81" s="629"/>
      <c r="L81" s="674"/>
      <c r="M81" s="674"/>
      <c r="N81" s="674"/>
      <c r="O81" s="629"/>
      <c r="P81" s="629"/>
      <c r="Q81" s="629"/>
      <c r="R81" s="629"/>
      <c r="S81" s="629"/>
      <c r="T81" s="629"/>
      <c r="U81" s="629"/>
      <c r="V81" s="629"/>
      <c r="W81" s="629"/>
      <c r="X81" s="629"/>
      <c r="Y81" s="629"/>
      <c r="Z81" s="629"/>
    </row>
    <row r="82" ht="15.75" customHeight="1">
      <c r="A82" s="629"/>
      <c r="B82" s="629"/>
      <c r="C82" s="629"/>
      <c r="D82" s="629"/>
      <c r="E82" s="629"/>
      <c r="F82" s="629"/>
      <c r="G82" s="629"/>
      <c r="H82" s="629"/>
      <c r="I82" s="629"/>
      <c r="J82" s="629"/>
      <c r="K82" s="629"/>
      <c r="L82" s="674"/>
      <c r="M82" s="674"/>
      <c r="N82" s="674"/>
      <c r="O82" s="629"/>
      <c r="P82" s="629"/>
      <c r="Q82" s="629"/>
      <c r="R82" s="629"/>
      <c r="S82" s="629"/>
      <c r="T82" s="629"/>
      <c r="U82" s="629"/>
      <c r="V82" s="629"/>
      <c r="W82" s="629"/>
      <c r="X82" s="629"/>
      <c r="Y82" s="629"/>
      <c r="Z82" s="629"/>
    </row>
    <row r="83" ht="15.75" customHeight="1">
      <c r="A83" s="629"/>
      <c r="B83" s="629"/>
      <c r="C83" s="629"/>
      <c r="D83" s="629"/>
      <c r="E83" s="629"/>
      <c r="F83" s="629"/>
      <c r="G83" s="629"/>
      <c r="H83" s="629"/>
      <c r="I83" s="629"/>
      <c r="J83" s="629"/>
      <c r="K83" s="629"/>
      <c r="L83" s="674"/>
      <c r="M83" s="674"/>
      <c r="N83" s="674"/>
      <c r="O83" s="629"/>
      <c r="P83" s="629"/>
      <c r="Q83" s="629"/>
      <c r="R83" s="629"/>
      <c r="S83" s="629"/>
      <c r="T83" s="629"/>
      <c r="U83" s="629"/>
      <c r="V83" s="629"/>
      <c r="W83" s="629"/>
      <c r="X83" s="629"/>
      <c r="Y83" s="629"/>
      <c r="Z83" s="629"/>
    </row>
    <row r="84" ht="15.75" customHeight="1">
      <c r="A84" s="629"/>
      <c r="B84" s="629"/>
      <c r="C84" s="629"/>
      <c r="D84" s="629"/>
      <c r="E84" s="629"/>
      <c r="F84" s="629"/>
      <c r="G84" s="629"/>
      <c r="H84" s="629"/>
      <c r="I84" s="629"/>
      <c r="J84" s="629"/>
      <c r="K84" s="629"/>
      <c r="L84" s="674"/>
      <c r="M84" s="674"/>
      <c r="N84" s="674"/>
      <c r="O84" s="629"/>
      <c r="P84" s="629"/>
      <c r="Q84" s="629"/>
      <c r="R84" s="629"/>
      <c r="S84" s="629"/>
      <c r="T84" s="629"/>
      <c r="U84" s="629"/>
      <c r="V84" s="629"/>
      <c r="W84" s="629"/>
      <c r="X84" s="629"/>
      <c r="Y84" s="629"/>
      <c r="Z84" s="629"/>
    </row>
    <row r="85" ht="15.75" customHeight="1">
      <c r="A85" s="629"/>
      <c r="B85" s="629"/>
      <c r="C85" s="629"/>
      <c r="D85" s="629"/>
      <c r="E85" s="629"/>
      <c r="F85" s="629"/>
      <c r="G85" s="629"/>
      <c r="H85" s="629"/>
      <c r="I85" s="629"/>
      <c r="J85" s="629"/>
      <c r="K85" s="629"/>
      <c r="L85" s="674"/>
      <c r="M85" s="674"/>
      <c r="N85" s="674"/>
      <c r="O85" s="629"/>
      <c r="P85" s="629"/>
      <c r="Q85" s="629"/>
      <c r="R85" s="629"/>
      <c r="S85" s="629"/>
      <c r="T85" s="629"/>
      <c r="U85" s="629"/>
      <c r="V85" s="629"/>
      <c r="W85" s="629"/>
      <c r="X85" s="629"/>
      <c r="Y85" s="629"/>
      <c r="Z85" s="629"/>
    </row>
    <row r="86" ht="15.75" customHeight="1">
      <c r="A86" s="629"/>
      <c r="B86" s="629"/>
      <c r="C86" s="629"/>
      <c r="D86" s="629"/>
      <c r="E86" s="629"/>
      <c r="F86" s="629"/>
      <c r="G86" s="629"/>
      <c r="H86" s="629"/>
      <c r="I86" s="629"/>
      <c r="J86" s="629"/>
      <c r="K86" s="629"/>
      <c r="L86" s="674"/>
      <c r="M86" s="674"/>
      <c r="N86" s="674"/>
      <c r="O86" s="629"/>
      <c r="P86" s="629"/>
      <c r="Q86" s="629"/>
      <c r="R86" s="629"/>
      <c r="S86" s="629"/>
      <c r="T86" s="629"/>
      <c r="U86" s="629"/>
      <c r="V86" s="629"/>
      <c r="W86" s="629"/>
      <c r="X86" s="629"/>
      <c r="Y86" s="629"/>
      <c r="Z86" s="629"/>
    </row>
    <row r="87" ht="15.75" customHeight="1">
      <c r="A87" s="629"/>
      <c r="B87" s="629"/>
      <c r="C87" s="629"/>
      <c r="D87" s="629"/>
      <c r="E87" s="629"/>
      <c r="F87" s="629"/>
      <c r="G87" s="629"/>
      <c r="H87" s="629"/>
      <c r="I87" s="629"/>
      <c r="J87" s="629"/>
      <c r="K87" s="629"/>
      <c r="L87" s="674"/>
      <c r="M87" s="674"/>
      <c r="N87" s="674"/>
      <c r="O87" s="629"/>
      <c r="P87" s="629"/>
      <c r="Q87" s="629"/>
      <c r="R87" s="629"/>
      <c r="S87" s="629"/>
      <c r="T87" s="629"/>
      <c r="U87" s="629"/>
      <c r="V87" s="629"/>
      <c r="W87" s="629"/>
      <c r="X87" s="629"/>
      <c r="Y87" s="629"/>
      <c r="Z87" s="629"/>
    </row>
    <row r="88" ht="15.75" customHeight="1">
      <c r="A88" s="629"/>
      <c r="B88" s="629"/>
      <c r="C88" s="629"/>
      <c r="D88" s="629"/>
      <c r="E88" s="629"/>
      <c r="F88" s="629"/>
      <c r="G88" s="629"/>
      <c r="H88" s="629"/>
      <c r="I88" s="629"/>
      <c r="J88" s="629"/>
      <c r="K88" s="629"/>
      <c r="L88" s="674"/>
      <c r="M88" s="674"/>
      <c r="N88" s="674"/>
      <c r="O88" s="629"/>
      <c r="P88" s="629"/>
      <c r="Q88" s="629"/>
      <c r="R88" s="629"/>
      <c r="S88" s="629"/>
      <c r="T88" s="629"/>
      <c r="U88" s="629"/>
      <c r="V88" s="629"/>
      <c r="W88" s="629"/>
      <c r="X88" s="629"/>
      <c r="Y88" s="629"/>
      <c r="Z88" s="629"/>
    </row>
    <row r="89" ht="15.75" customHeight="1">
      <c r="A89" s="629"/>
      <c r="B89" s="629"/>
      <c r="C89" s="629"/>
      <c r="D89" s="629"/>
      <c r="E89" s="629"/>
      <c r="F89" s="629"/>
      <c r="G89" s="629"/>
      <c r="H89" s="629"/>
      <c r="I89" s="629"/>
      <c r="J89" s="629"/>
      <c r="K89" s="629"/>
      <c r="L89" s="674"/>
      <c r="M89" s="674"/>
      <c r="N89" s="674"/>
      <c r="O89" s="629"/>
      <c r="P89" s="629"/>
      <c r="Q89" s="629"/>
      <c r="R89" s="629"/>
      <c r="S89" s="629"/>
      <c r="T89" s="629"/>
      <c r="U89" s="629"/>
      <c r="V89" s="629"/>
      <c r="W89" s="629"/>
      <c r="X89" s="629"/>
      <c r="Y89" s="629"/>
      <c r="Z89" s="629"/>
    </row>
    <row r="90" ht="15.75" customHeight="1">
      <c r="A90" s="629"/>
      <c r="B90" s="629"/>
      <c r="C90" s="629"/>
      <c r="D90" s="629"/>
      <c r="E90" s="629"/>
      <c r="F90" s="629"/>
      <c r="G90" s="629"/>
      <c r="H90" s="629"/>
      <c r="I90" s="629"/>
      <c r="J90" s="629"/>
      <c r="K90" s="629"/>
      <c r="L90" s="674"/>
      <c r="M90" s="674"/>
      <c r="N90" s="674"/>
      <c r="O90" s="629"/>
      <c r="P90" s="629"/>
      <c r="Q90" s="629"/>
      <c r="R90" s="629"/>
      <c r="S90" s="629"/>
      <c r="T90" s="629"/>
      <c r="U90" s="629"/>
      <c r="V90" s="629"/>
      <c r="W90" s="629"/>
      <c r="X90" s="629"/>
      <c r="Y90" s="629"/>
      <c r="Z90" s="629"/>
    </row>
    <row r="91" ht="15.75" customHeight="1">
      <c r="A91" s="629"/>
      <c r="B91" s="629"/>
      <c r="C91" s="629"/>
      <c r="D91" s="629"/>
      <c r="E91" s="629"/>
      <c r="F91" s="629"/>
      <c r="G91" s="629"/>
      <c r="H91" s="629"/>
      <c r="I91" s="629"/>
      <c r="J91" s="629"/>
      <c r="K91" s="629"/>
      <c r="L91" s="674"/>
      <c r="M91" s="674"/>
      <c r="N91" s="674"/>
      <c r="O91" s="629"/>
      <c r="P91" s="629"/>
      <c r="Q91" s="629"/>
      <c r="R91" s="629"/>
      <c r="S91" s="629"/>
      <c r="T91" s="629"/>
      <c r="U91" s="629"/>
      <c r="V91" s="629"/>
      <c r="W91" s="629"/>
      <c r="X91" s="629"/>
      <c r="Y91" s="629"/>
      <c r="Z91" s="629"/>
    </row>
    <row r="92" ht="15.75" customHeight="1">
      <c r="A92" s="629"/>
      <c r="B92" s="629"/>
      <c r="C92" s="629"/>
      <c r="D92" s="629"/>
      <c r="E92" s="629"/>
      <c r="F92" s="629"/>
      <c r="G92" s="629"/>
      <c r="H92" s="629"/>
      <c r="I92" s="629"/>
      <c r="J92" s="629"/>
      <c r="K92" s="629"/>
      <c r="L92" s="674"/>
      <c r="M92" s="674"/>
      <c r="N92" s="674"/>
      <c r="O92" s="629"/>
      <c r="P92" s="629"/>
      <c r="Q92" s="629"/>
      <c r="R92" s="629"/>
      <c r="S92" s="629"/>
      <c r="T92" s="629"/>
      <c r="U92" s="629"/>
      <c r="V92" s="629"/>
      <c r="W92" s="629"/>
      <c r="X92" s="629"/>
      <c r="Y92" s="629"/>
      <c r="Z92" s="629"/>
    </row>
    <row r="93" ht="15.75" customHeight="1">
      <c r="A93" s="629"/>
      <c r="B93" s="629"/>
      <c r="C93" s="629"/>
      <c r="D93" s="629"/>
      <c r="E93" s="629"/>
      <c r="F93" s="629"/>
      <c r="G93" s="629"/>
      <c r="H93" s="629"/>
      <c r="I93" s="629"/>
      <c r="J93" s="629"/>
      <c r="K93" s="629"/>
      <c r="L93" s="674"/>
      <c r="M93" s="674"/>
      <c r="N93" s="674"/>
      <c r="O93" s="629"/>
      <c r="P93" s="629"/>
      <c r="Q93" s="629"/>
      <c r="R93" s="629"/>
      <c r="S93" s="629"/>
      <c r="T93" s="629"/>
      <c r="U93" s="629"/>
      <c r="V93" s="629"/>
      <c r="W93" s="629"/>
      <c r="X93" s="629"/>
      <c r="Y93" s="629"/>
      <c r="Z93" s="629"/>
    </row>
    <row r="94" ht="15.75" customHeight="1">
      <c r="A94" s="629"/>
      <c r="B94" s="629"/>
      <c r="C94" s="629"/>
      <c r="D94" s="629"/>
      <c r="E94" s="629"/>
      <c r="F94" s="629"/>
      <c r="G94" s="629"/>
      <c r="H94" s="629"/>
      <c r="I94" s="629"/>
      <c r="J94" s="629"/>
      <c r="K94" s="629"/>
      <c r="L94" s="674"/>
      <c r="M94" s="674"/>
      <c r="N94" s="674"/>
      <c r="O94" s="629"/>
      <c r="P94" s="629"/>
      <c r="Q94" s="629"/>
      <c r="R94" s="629"/>
      <c r="S94" s="629"/>
      <c r="T94" s="629"/>
      <c r="U94" s="629"/>
      <c r="V94" s="629"/>
      <c r="W94" s="629"/>
      <c r="X94" s="629"/>
      <c r="Y94" s="629"/>
      <c r="Z94" s="629"/>
    </row>
    <row r="95" ht="15.75" customHeight="1">
      <c r="A95" s="629"/>
      <c r="B95" s="629"/>
      <c r="C95" s="629"/>
      <c r="D95" s="629"/>
      <c r="E95" s="629"/>
      <c r="F95" s="629"/>
      <c r="G95" s="629"/>
      <c r="H95" s="629"/>
      <c r="I95" s="629"/>
      <c r="J95" s="629"/>
      <c r="K95" s="629"/>
      <c r="L95" s="674"/>
      <c r="M95" s="674"/>
      <c r="N95" s="674"/>
      <c r="O95" s="629"/>
      <c r="P95" s="629"/>
      <c r="Q95" s="629"/>
      <c r="R95" s="629"/>
      <c r="S95" s="629"/>
      <c r="T95" s="629"/>
      <c r="U95" s="629"/>
      <c r="V95" s="629"/>
      <c r="W95" s="629"/>
      <c r="X95" s="629"/>
      <c r="Y95" s="629"/>
      <c r="Z95" s="629"/>
    </row>
    <row r="96" ht="15.75" customHeight="1">
      <c r="A96" s="629"/>
      <c r="B96" s="629"/>
      <c r="C96" s="629"/>
      <c r="D96" s="629"/>
      <c r="E96" s="629"/>
      <c r="F96" s="629"/>
      <c r="G96" s="629"/>
      <c r="H96" s="629"/>
      <c r="I96" s="629"/>
      <c r="J96" s="629"/>
      <c r="K96" s="629"/>
      <c r="L96" s="674"/>
      <c r="M96" s="674"/>
      <c r="N96" s="674"/>
      <c r="O96" s="629"/>
      <c r="P96" s="629"/>
      <c r="Q96" s="629"/>
      <c r="R96" s="629"/>
      <c r="S96" s="629"/>
      <c r="T96" s="629"/>
      <c r="U96" s="629"/>
      <c r="V96" s="629"/>
      <c r="W96" s="629"/>
      <c r="X96" s="629"/>
      <c r="Y96" s="629"/>
      <c r="Z96" s="629"/>
    </row>
    <row r="97" ht="15.75" customHeight="1">
      <c r="A97" s="629"/>
      <c r="B97" s="629"/>
      <c r="C97" s="629"/>
      <c r="D97" s="629"/>
      <c r="E97" s="629"/>
      <c r="F97" s="629"/>
      <c r="G97" s="629"/>
      <c r="H97" s="629"/>
      <c r="I97" s="629"/>
      <c r="J97" s="629"/>
      <c r="K97" s="629"/>
      <c r="L97" s="674"/>
      <c r="M97" s="674"/>
      <c r="N97" s="674"/>
      <c r="O97" s="629"/>
      <c r="P97" s="629"/>
      <c r="Q97" s="629"/>
      <c r="R97" s="629"/>
      <c r="S97" s="629"/>
      <c r="T97" s="629"/>
      <c r="U97" s="629"/>
      <c r="V97" s="629"/>
      <c r="W97" s="629"/>
      <c r="X97" s="629"/>
      <c r="Y97" s="629"/>
      <c r="Z97" s="629"/>
    </row>
    <row r="98" ht="15.75" customHeight="1">
      <c r="A98" s="629"/>
      <c r="B98" s="629"/>
      <c r="C98" s="629"/>
      <c r="D98" s="629"/>
      <c r="E98" s="629"/>
      <c r="F98" s="629"/>
      <c r="G98" s="629"/>
      <c r="H98" s="629"/>
      <c r="I98" s="629"/>
      <c r="J98" s="629"/>
      <c r="K98" s="629"/>
      <c r="L98" s="674"/>
      <c r="M98" s="674"/>
      <c r="N98" s="674"/>
      <c r="O98" s="629"/>
      <c r="P98" s="629"/>
      <c r="Q98" s="629"/>
      <c r="R98" s="629"/>
      <c r="S98" s="629"/>
      <c r="T98" s="629"/>
      <c r="U98" s="629"/>
      <c r="V98" s="629"/>
      <c r="W98" s="629"/>
      <c r="X98" s="629"/>
      <c r="Y98" s="629"/>
      <c r="Z98" s="629"/>
    </row>
    <row r="99" ht="15.75" customHeight="1">
      <c r="A99" s="629"/>
      <c r="B99" s="629"/>
      <c r="C99" s="629"/>
      <c r="D99" s="629"/>
      <c r="E99" s="629"/>
      <c r="F99" s="629"/>
      <c r="G99" s="629"/>
      <c r="H99" s="629"/>
      <c r="I99" s="629"/>
      <c r="J99" s="629"/>
      <c r="K99" s="629"/>
      <c r="L99" s="674"/>
      <c r="M99" s="674"/>
      <c r="N99" s="674"/>
      <c r="O99" s="629"/>
      <c r="P99" s="629"/>
      <c r="Q99" s="629"/>
      <c r="R99" s="629"/>
      <c r="S99" s="629"/>
      <c r="T99" s="629"/>
      <c r="U99" s="629"/>
      <c r="V99" s="629"/>
      <c r="W99" s="629"/>
      <c r="X99" s="629"/>
      <c r="Y99" s="629"/>
      <c r="Z99" s="629"/>
    </row>
    <row r="100" ht="15.75" customHeight="1">
      <c r="A100" s="629"/>
      <c r="B100" s="629"/>
      <c r="C100" s="629"/>
      <c r="D100" s="629"/>
      <c r="E100" s="629"/>
      <c r="F100" s="629"/>
      <c r="G100" s="629"/>
      <c r="H100" s="629"/>
      <c r="I100" s="629"/>
      <c r="J100" s="629"/>
      <c r="K100" s="629"/>
      <c r="L100" s="674"/>
      <c r="M100" s="674"/>
      <c r="N100" s="674"/>
      <c r="O100" s="629"/>
      <c r="P100" s="629"/>
      <c r="Q100" s="629"/>
      <c r="R100" s="629"/>
      <c r="S100" s="629"/>
      <c r="T100" s="629"/>
      <c r="U100" s="629"/>
      <c r="V100" s="629"/>
      <c r="W100" s="629"/>
      <c r="X100" s="629"/>
      <c r="Y100" s="629"/>
      <c r="Z100" s="629"/>
    </row>
    <row r="101" ht="15.75" customHeight="1">
      <c r="A101" s="629"/>
      <c r="B101" s="629"/>
      <c r="C101" s="629"/>
      <c r="D101" s="629"/>
      <c r="E101" s="629"/>
      <c r="F101" s="629"/>
      <c r="G101" s="629"/>
      <c r="H101" s="629"/>
      <c r="I101" s="629"/>
      <c r="J101" s="629"/>
      <c r="K101" s="629"/>
      <c r="L101" s="674"/>
      <c r="M101" s="674"/>
      <c r="N101" s="674"/>
      <c r="O101" s="629"/>
      <c r="P101" s="629"/>
      <c r="Q101" s="629"/>
      <c r="R101" s="629"/>
      <c r="S101" s="629"/>
      <c r="T101" s="629"/>
      <c r="U101" s="629"/>
      <c r="V101" s="629"/>
      <c r="W101" s="629"/>
      <c r="X101" s="629"/>
      <c r="Y101" s="629"/>
      <c r="Z101" s="629"/>
    </row>
    <row r="102" ht="15.75" customHeight="1">
      <c r="A102" s="629"/>
      <c r="B102" s="629"/>
      <c r="C102" s="629"/>
      <c r="D102" s="629"/>
      <c r="E102" s="629"/>
      <c r="F102" s="629"/>
      <c r="G102" s="629"/>
      <c r="H102" s="629"/>
      <c r="I102" s="629"/>
      <c r="J102" s="629"/>
      <c r="K102" s="629"/>
      <c r="L102" s="674"/>
      <c r="M102" s="674"/>
      <c r="N102" s="674"/>
      <c r="O102" s="629"/>
      <c r="P102" s="629"/>
      <c r="Q102" s="629"/>
      <c r="R102" s="629"/>
      <c r="S102" s="629"/>
      <c r="T102" s="629"/>
      <c r="U102" s="629"/>
      <c r="V102" s="629"/>
      <c r="W102" s="629"/>
      <c r="X102" s="629"/>
      <c r="Y102" s="629"/>
      <c r="Z102" s="629"/>
    </row>
    <row r="103" ht="15.75" customHeight="1">
      <c r="A103" s="629"/>
      <c r="B103" s="629"/>
      <c r="C103" s="629"/>
      <c r="D103" s="629"/>
      <c r="E103" s="629"/>
      <c r="F103" s="629"/>
      <c r="G103" s="629"/>
      <c r="H103" s="629"/>
      <c r="I103" s="629"/>
      <c r="J103" s="629"/>
      <c r="K103" s="629"/>
      <c r="L103" s="674"/>
      <c r="M103" s="674"/>
      <c r="N103" s="674"/>
      <c r="O103" s="629"/>
      <c r="P103" s="629"/>
      <c r="Q103" s="629"/>
      <c r="R103" s="629"/>
      <c r="S103" s="629"/>
      <c r="T103" s="629"/>
      <c r="U103" s="629"/>
      <c r="V103" s="629"/>
      <c r="W103" s="629"/>
      <c r="X103" s="629"/>
      <c r="Y103" s="629"/>
      <c r="Z103" s="629"/>
    </row>
    <row r="104" ht="15.75" customHeight="1">
      <c r="A104" s="629"/>
      <c r="B104" s="629"/>
      <c r="C104" s="629"/>
      <c r="D104" s="629"/>
      <c r="E104" s="629"/>
      <c r="F104" s="629"/>
      <c r="G104" s="629"/>
      <c r="H104" s="629"/>
      <c r="I104" s="629"/>
      <c r="J104" s="629"/>
      <c r="K104" s="629"/>
      <c r="L104" s="674"/>
      <c r="M104" s="674"/>
      <c r="N104" s="674"/>
      <c r="O104" s="629"/>
      <c r="P104" s="629"/>
      <c r="Q104" s="629"/>
      <c r="R104" s="629"/>
      <c r="S104" s="629"/>
      <c r="T104" s="629"/>
      <c r="U104" s="629"/>
      <c r="V104" s="629"/>
      <c r="W104" s="629"/>
      <c r="X104" s="629"/>
      <c r="Y104" s="629"/>
      <c r="Z104" s="629"/>
    </row>
    <row r="105" ht="15.75" customHeight="1">
      <c r="A105" s="629"/>
      <c r="B105" s="629"/>
      <c r="C105" s="629"/>
      <c r="D105" s="629"/>
      <c r="E105" s="629"/>
      <c r="F105" s="629"/>
      <c r="G105" s="629"/>
      <c r="H105" s="629"/>
      <c r="I105" s="629"/>
      <c r="J105" s="629"/>
      <c r="K105" s="629"/>
      <c r="L105" s="674"/>
      <c r="M105" s="674"/>
      <c r="N105" s="674"/>
      <c r="O105" s="629"/>
      <c r="P105" s="629"/>
      <c r="Q105" s="629"/>
      <c r="R105" s="629"/>
      <c r="S105" s="629"/>
      <c r="T105" s="629"/>
      <c r="U105" s="629"/>
      <c r="V105" s="629"/>
      <c r="W105" s="629"/>
      <c r="X105" s="629"/>
      <c r="Y105" s="629"/>
      <c r="Z105" s="629"/>
    </row>
    <row r="106" ht="15.75" customHeight="1">
      <c r="A106" s="629"/>
      <c r="B106" s="629"/>
      <c r="C106" s="629"/>
      <c r="D106" s="629"/>
      <c r="E106" s="629"/>
      <c r="F106" s="629"/>
      <c r="G106" s="629"/>
      <c r="H106" s="629"/>
      <c r="I106" s="629"/>
      <c r="J106" s="629"/>
      <c r="K106" s="629"/>
      <c r="L106" s="674"/>
      <c r="M106" s="674"/>
      <c r="N106" s="674"/>
      <c r="O106" s="629"/>
      <c r="P106" s="629"/>
      <c r="Q106" s="629"/>
      <c r="R106" s="629"/>
      <c r="S106" s="629"/>
      <c r="T106" s="629"/>
      <c r="U106" s="629"/>
      <c r="V106" s="629"/>
      <c r="W106" s="629"/>
      <c r="X106" s="629"/>
      <c r="Y106" s="629"/>
      <c r="Z106" s="629"/>
    </row>
    <row r="107" ht="15.75" customHeight="1">
      <c r="A107" s="629"/>
      <c r="B107" s="629"/>
      <c r="C107" s="629"/>
      <c r="D107" s="629"/>
      <c r="E107" s="629"/>
      <c r="F107" s="629"/>
      <c r="G107" s="629"/>
      <c r="H107" s="629"/>
      <c r="I107" s="629"/>
      <c r="J107" s="629"/>
      <c r="K107" s="629"/>
      <c r="L107" s="674"/>
      <c r="M107" s="674"/>
      <c r="N107" s="674"/>
      <c r="O107" s="629"/>
      <c r="P107" s="629"/>
      <c r="Q107" s="629"/>
      <c r="R107" s="629"/>
      <c r="S107" s="629"/>
      <c r="T107" s="629"/>
      <c r="U107" s="629"/>
      <c r="V107" s="629"/>
      <c r="W107" s="629"/>
      <c r="X107" s="629"/>
      <c r="Y107" s="629"/>
      <c r="Z107" s="629"/>
    </row>
    <row r="108" ht="15.75" customHeight="1">
      <c r="A108" s="629"/>
      <c r="B108" s="629"/>
      <c r="C108" s="629"/>
      <c r="D108" s="629"/>
      <c r="E108" s="629"/>
      <c r="F108" s="629"/>
      <c r="G108" s="629"/>
      <c r="H108" s="629"/>
      <c r="I108" s="629"/>
      <c r="J108" s="629"/>
      <c r="K108" s="629"/>
      <c r="L108" s="674"/>
      <c r="M108" s="674"/>
      <c r="N108" s="674"/>
      <c r="O108" s="629"/>
      <c r="P108" s="629"/>
      <c r="Q108" s="629"/>
      <c r="R108" s="629"/>
      <c r="S108" s="629"/>
      <c r="T108" s="629"/>
      <c r="U108" s="629"/>
      <c r="V108" s="629"/>
      <c r="W108" s="629"/>
      <c r="X108" s="629"/>
      <c r="Y108" s="629"/>
      <c r="Z108" s="629"/>
    </row>
    <row r="109" ht="15.75" customHeight="1">
      <c r="A109" s="629"/>
      <c r="B109" s="629"/>
      <c r="C109" s="629"/>
      <c r="D109" s="629"/>
      <c r="E109" s="629"/>
      <c r="F109" s="629"/>
      <c r="G109" s="629"/>
      <c r="H109" s="629"/>
      <c r="I109" s="629"/>
      <c r="J109" s="629"/>
      <c r="K109" s="629"/>
      <c r="L109" s="674"/>
      <c r="M109" s="674"/>
      <c r="N109" s="674"/>
      <c r="O109" s="629"/>
      <c r="P109" s="629"/>
      <c r="Q109" s="629"/>
      <c r="R109" s="629"/>
      <c r="S109" s="629"/>
      <c r="T109" s="629"/>
      <c r="U109" s="629"/>
      <c r="V109" s="629"/>
      <c r="W109" s="629"/>
      <c r="X109" s="629"/>
      <c r="Y109" s="629"/>
      <c r="Z109" s="629"/>
    </row>
    <row r="110" ht="15.75" customHeight="1">
      <c r="A110" s="629"/>
      <c r="B110" s="629"/>
      <c r="C110" s="629"/>
      <c r="D110" s="629"/>
      <c r="E110" s="629"/>
      <c r="F110" s="629"/>
      <c r="G110" s="629"/>
      <c r="H110" s="629"/>
      <c r="I110" s="629"/>
      <c r="J110" s="629"/>
      <c r="K110" s="629"/>
      <c r="L110" s="674"/>
      <c r="M110" s="674"/>
      <c r="N110" s="674"/>
      <c r="O110" s="629"/>
      <c r="P110" s="629"/>
      <c r="Q110" s="629"/>
      <c r="R110" s="629"/>
      <c r="S110" s="629"/>
      <c r="T110" s="629"/>
      <c r="U110" s="629"/>
      <c r="V110" s="629"/>
      <c r="W110" s="629"/>
      <c r="X110" s="629"/>
      <c r="Y110" s="629"/>
      <c r="Z110" s="629"/>
    </row>
    <row r="111" ht="15.75" customHeight="1">
      <c r="A111" s="629"/>
      <c r="B111" s="629"/>
      <c r="C111" s="629"/>
      <c r="D111" s="629"/>
      <c r="E111" s="629"/>
      <c r="F111" s="629"/>
      <c r="G111" s="629"/>
      <c r="H111" s="629"/>
      <c r="I111" s="629"/>
      <c r="J111" s="629"/>
      <c r="K111" s="629"/>
      <c r="L111" s="674"/>
      <c r="M111" s="674"/>
      <c r="N111" s="674"/>
      <c r="O111" s="629"/>
      <c r="P111" s="629"/>
      <c r="Q111" s="629"/>
      <c r="R111" s="629"/>
      <c r="S111" s="629"/>
      <c r="T111" s="629"/>
      <c r="U111" s="629"/>
      <c r="V111" s="629"/>
      <c r="W111" s="629"/>
      <c r="X111" s="629"/>
      <c r="Y111" s="629"/>
      <c r="Z111" s="629"/>
    </row>
    <row r="112" ht="15.75" customHeight="1">
      <c r="A112" s="629"/>
      <c r="B112" s="629"/>
      <c r="C112" s="629"/>
      <c r="D112" s="629"/>
      <c r="E112" s="629"/>
      <c r="F112" s="629"/>
      <c r="G112" s="629"/>
      <c r="H112" s="629"/>
      <c r="I112" s="629"/>
      <c r="J112" s="629"/>
      <c r="K112" s="629"/>
      <c r="L112" s="674"/>
      <c r="M112" s="674"/>
      <c r="N112" s="674"/>
      <c r="O112" s="629"/>
      <c r="P112" s="629"/>
      <c r="Q112" s="629"/>
      <c r="R112" s="629"/>
      <c r="S112" s="629"/>
      <c r="T112" s="629"/>
      <c r="U112" s="629"/>
      <c r="V112" s="629"/>
      <c r="W112" s="629"/>
      <c r="X112" s="629"/>
      <c r="Y112" s="629"/>
      <c r="Z112" s="629"/>
    </row>
    <row r="113" ht="15.75" customHeight="1">
      <c r="A113" s="629"/>
      <c r="B113" s="629"/>
      <c r="C113" s="629"/>
      <c r="D113" s="629"/>
      <c r="E113" s="629"/>
      <c r="F113" s="629"/>
      <c r="G113" s="629"/>
      <c r="H113" s="629"/>
      <c r="I113" s="629"/>
      <c r="J113" s="629"/>
      <c r="K113" s="629"/>
      <c r="L113" s="674"/>
      <c r="M113" s="674"/>
      <c r="N113" s="674"/>
      <c r="O113" s="629"/>
      <c r="P113" s="629"/>
      <c r="Q113" s="629"/>
      <c r="R113" s="629"/>
      <c r="S113" s="629"/>
      <c r="T113" s="629"/>
      <c r="U113" s="629"/>
      <c r="V113" s="629"/>
      <c r="W113" s="629"/>
      <c r="X113" s="629"/>
      <c r="Y113" s="629"/>
      <c r="Z113" s="629"/>
    </row>
    <row r="114" ht="15.75" customHeight="1">
      <c r="A114" s="629"/>
      <c r="B114" s="629"/>
      <c r="C114" s="629"/>
      <c r="D114" s="629"/>
      <c r="E114" s="629"/>
      <c r="F114" s="629"/>
      <c r="G114" s="629"/>
      <c r="H114" s="629"/>
      <c r="I114" s="629"/>
      <c r="J114" s="629"/>
      <c r="K114" s="629"/>
      <c r="L114" s="674"/>
      <c r="M114" s="674"/>
      <c r="N114" s="674"/>
      <c r="O114" s="629"/>
      <c r="P114" s="629"/>
      <c r="Q114" s="629"/>
      <c r="R114" s="629"/>
      <c r="S114" s="629"/>
      <c r="T114" s="629"/>
      <c r="U114" s="629"/>
      <c r="V114" s="629"/>
      <c r="W114" s="629"/>
      <c r="X114" s="629"/>
      <c r="Y114" s="629"/>
      <c r="Z114" s="629"/>
    </row>
    <row r="115" ht="15.75" customHeight="1">
      <c r="A115" s="629"/>
      <c r="B115" s="629"/>
      <c r="C115" s="629"/>
      <c r="D115" s="629"/>
      <c r="E115" s="629"/>
      <c r="F115" s="629"/>
      <c r="G115" s="629"/>
      <c r="H115" s="629"/>
      <c r="I115" s="629"/>
      <c r="J115" s="629"/>
      <c r="K115" s="629"/>
      <c r="L115" s="674"/>
      <c r="M115" s="674"/>
      <c r="N115" s="674"/>
      <c r="O115" s="629"/>
      <c r="P115" s="629"/>
      <c r="Q115" s="629"/>
      <c r="R115" s="629"/>
      <c r="S115" s="629"/>
      <c r="T115" s="629"/>
      <c r="U115" s="629"/>
      <c r="V115" s="629"/>
      <c r="W115" s="629"/>
      <c r="X115" s="629"/>
      <c r="Y115" s="629"/>
      <c r="Z115" s="629"/>
    </row>
    <row r="116" ht="15.75" customHeight="1">
      <c r="A116" s="629"/>
      <c r="B116" s="629"/>
      <c r="C116" s="629"/>
      <c r="D116" s="629"/>
      <c r="E116" s="629"/>
      <c r="F116" s="629"/>
      <c r="G116" s="629"/>
      <c r="H116" s="629"/>
      <c r="I116" s="629"/>
      <c r="J116" s="629"/>
      <c r="K116" s="629"/>
      <c r="L116" s="674"/>
      <c r="M116" s="674"/>
      <c r="N116" s="674"/>
      <c r="O116" s="629"/>
      <c r="P116" s="629"/>
      <c r="Q116" s="629"/>
      <c r="R116" s="629"/>
      <c r="S116" s="629"/>
      <c r="T116" s="629"/>
      <c r="U116" s="629"/>
      <c r="V116" s="629"/>
      <c r="W116" s="629"/>
      <c r="X116" s="629"/>
      <c r="Y116" s="629"/>
      <c r="Z116" s="629"/>
    </row>
    <row r="117" ht="15.75" customHeight="1">
      <c r="A117" s="629"/>
      <c r="B117" s="629"/>
      <c r="C117" s="629"/>
      <c r="D117" s="629"/>
      <c r="E117" s="629"/>
      <c r="F117" s="629"/>
      <c r="G117" s="629"/>
      <c r="H117" s="629"/>
      <c r="I117" s="629"/>
      <c r="J117" s="629"/>
      <c r="K117" s="629"/>
      <c r="L117" s="674"/>
      <c r="M117" s="674"/>
      <c r="N117" s="674"/>
      <c r="O117" s="629"/>
      <c r="P117" s="629"/>
      <c r="Q117" s="629"/>
      <c r="R117" s="629"/>
      <c r="S117" s="629"/>
      <c r="T117" s="629"/>
      <c r="U117" s="629"/>
      <c r="V117" s="629"/>
      <c r="W117" s="629"/>
      <c r="X117" s="629"/>
      <c r="Y117" s="629"/>
      <c r="Z117" s="629"/>
    </row>
    <row r="118" ht="15.75" customHeight="1">
      <c r="A118" s="629"/>
      <c r="B118" s="629"/>
      <c r="C118" s="629"/>
      <c r="D118" s="629"/>
      <c r="E118" s="629"/>
      <c r="F118" s="629"/>
      <c r="G118" s="629"/>
      <c r="H118" s="629"/>
      <c r="I118" s="629"/>
      <c r="J118" s="629"/>
      <c r="K118" s="629"/>
      <c r="L118" s="674"/>
      <c r="M118" s="674"/>
      <c r="N118" s="674"/>
      <c r="O118" s="629"/>
      <c r="P118" s="629"/>
      <c r="Q118" s="629"/>
      <c r="R118" s="629"/>
      <c r="S118" s="629"/>
      <c r="T118" s="629"/>
      <c r="U118" s="629"/>
      <c r="V118" s="629"/>
      <c r="W118" s="629"/>
      <c r="X118" s="629"/>
      <c r="Y118" s="629"/>
      <c r="Z118" s="629"/>
    </row>
    <row r="119" ht="15.75" customHeight="1">
      <c r="A119" s="629"/>
      <c r="B119" s="629"/>
      <c r="C119" s="629"/>
      <c r="D119" s="629"/>
      <c r="E119" s="629"/>
      <c r="F119" s="629"/>
      <c r="G119" s="629"/>
      <c r="H119" s="629"/>
      <c r="I119" s="629"/>
      <c r="J119" s="629"/>
      <c r="K119" s="629"/>
      <c r="L119" s="674"/>
      <c r="M119" s="674"/>
      <c r="N119" s="674"/>
      <c r="O119" s="629"/>
      <c r="P119" s="629"/>
      <c r="Q119" s="629"/>
      <c r="R119" s="629"/>
      <c r="S119" s="629"/>
      <c r="T119" s="629"/>
      <c r="U119" s="629"/>
      <c r="V119" s="629"/>
      <c r="W119" s="629"/>
      <c r="X119" s="629"/>
      <c r="Y119" s="629"/>
      <c r="Z119" s="629"/>
    </row>
    <row r="120" ht="15.75" customHeight="1">
      <c r="A120" s="629"/>
      <c r="B120" s="629"/>
      <c r="C120" s="629"/>
      <c r="D120" s="629"/>
      <c r="E120" s="629"/>
      <c r="F120" s="629"/>
      <c r="G120" s="629"/>
      <c r="H120" s="629"/>
      <c r="I120" s="629"/>
      <c r="J120" s="629"/>
      <c r="K120" s="629"/>
      <c r="L120" s="674"/>
      <c r="M120" s="674"/>
      <c r="N120" s="674"/>
      <c r="O120" s="629"/>
      <c r="P120" s="629"/>
      <c r="Q120" s="629"/>
      <c r="R120" s="629"/>
      <c r="S120" s="629"/>
      <c r="T120" s="629"/>
      <c r="U120" s="629"/>
      <c r="V120" s="629"/>
      <c r="W120" s="629"/>
      <c r="X120" s="629"/>
      <c r="Y120" s="629"/>
      <c r="Z120" s="629"/>
    </row>
    <row r="121" ht="15.75" customHeight="1">
      <c r="A121" s="629"/>
      <c r="B121" s="629"/>
      <c r="C121" s="629"/>
      <c r="D121" s="629"/>
      <c r="E121" s="629"/>
      <c r="F121" s="629"/>
      <c r="G121" s="629"/>
      <c r="H121" s="629"/>
      <c r="I121" s="629"/>
      <c r="J121" s="629"/>
      <c r="K121" s="629"/>
      <c r="L121" s="674"/>
      <c r="M121" s="674"/>
      <c r="N121" s="674"/>
      <c r="O121" s="629"/>
      <c r="P121" s="629"/>
      <c r="Q121" s="629"/>
      <c r="R121" s="629"/>
      <c r="S121" s="629"/>
      <c r="T121" s="629"/>
      <c r="U121" s="629"/>
      <c r="V121" s="629"/>
      <c r="W121" s="629"/>
      <c r="X121" s="629"/>
      <c r="Y121" s="629"/>
      <c r="Z121" s="629"/>
    </row>
    <row r="122" ht="15.75" customHeight="1">
      <c r="A122" s="629"/>
      <c r="B122" s="629"/>
      <c r="C122" s="629"/>
      <c r="D122" s="629"/>
      <c r="E122" s="629"/>
      <c r="F122" s="629"/>
      <c r="G122" s="629"/>
      <c r="H122" s="629"/>
      <c r="I122" s="629"/>
      <c r="J122" s="629"/>
      <c r="K122" s="629"/>
      <c r="L122" s="674"/>
      <c r="M122" s="674"/>
      <c r="N122" s="674"/>
      <c r="O122" s="629"/>
      <c r="P122" s="629"/>
      <c r="Q122" s="629"/>
      <c r="R122" s="629"/>
      <c r="S122" s="629"/>
      <c r="T122" s="629"/>
      <c r="U122" s="629"/>
      <c r="V122" s="629"/>
      <c r="W122" s="629"/>
      <c r="X122" s="629"/>
      <c r="Y122" s="629"/>
      <c r="Z122" s="629"/>
    </row>
    <row r="123" ht="15.75" customHeight="1">
      <c r="A123" s="629"/>
      <c r="B123" s="629"/>
      <c r="C123" s="629"/>
      <c r="D123" s="629"/>
      <c r="E123" s="629"/>
      <c r="F123" s="629"/>
      <c r="G123" s="629"/>
      <c r="H123" s="629"/>
      <c r="I123" s="629"/>
      <c r="J123" s="629"/>
      <c r="K123" s="629"/>
      <c r="L123" s="674"/>
      <c r="M123" s="674"/>
      <c r="N123" s="674"/>
      <c r="O123" s="629"/>
      <c r="P123" s="629"/>
      <c r="Q123" s="629"/>
      <c r="R123" s="629"/>
      <c r="S123" s="629"/>
      <c r="T123" s="629"/>
      <c r="U123" s="629"/>
      <c r="V123" s="629"/>
      <c r="W123" s="629"/>
      <c r="X123" s="629"/>
      <c r="Y123" s="629"/>
      <c r="Z123" s="629"/>
    </row>
    <row r="124" ht="15.75" customHeight="1">
      <c r="A124" s="629"/>
      <c r="B124" s="629"/>
      <c r="C124" s="629"/>
      <c r="D124" s="629"/>
      <c r="E124" s="629"/>
      <c r="F124" s="629"/>
      <c r="G124" s="629"/>
      <c r="H124" s="629"/>
      <c r="I124" s="629"/>
      <c r="J124" s="629"/>
      <c r="K124" s="629"/>
      <c r="L124" s="674"/>
      <c r="M124" s="674"/>
      <c r="N124" s="674"/>
      <c r="O124" s="629"/>
      <c r="P124" s="629"/>
      <c r="Q124" s="629"/>
      <c r="R124" s="629"/>
      <c r="S124" s="629"/>
      <c r="T124" s="629"/>
      <c r="U124" s="629"/>
      <c r="V124" s="629"/>
      <c r="W124" s="629"/>
      <c r="X124" s="629"/>
      <c r="Y124" s="629"/>
      <c r="Z124" s="629"/>
    </row>
    <row r="125" ht="15.75" customHeight="1">
      <c r="A125" s="629"/>
      <c r="B125" s="629"/>
      <c r="C125" s="629"/>
      <c r="D125" s="629"/>
      <c r="E125" s="629"/>
      <c r="F125" s="629"/>
      <c r="G125" s="629"/>
      <c r="H125" s="629"/>
      <c r="I125" s="629"/>
      <c r="J125" s="629"/>
      <c r="K125" s="629"/>
      <c r="L125" s="674"/>
      <c r="M125" s="674"/>
      <c r="N125" s="674"/>
      <c r="O125" s="629"/>
      <c r="P125" s="629"/>
      <c r="Q125" s="629"/>
      <c r="R125" s="629"/>
      <c r="S125" s="629"/>
      <c r="T125" s="629"/>
      <c r="U125" s="629"/>
      <c r="V125" s="629"/>
      <c r="W125" s="629"/>
      <c r="X125" s="629"/>
      <c r="Y125" s="629"/>
      <c r="Z125" s="629"/>
    </row>
    <row r="126" ht="15.75" customHeight="1">
      <c r="A126" s="629"/>
      <c r="B126" s="629"/>
      <c r="C126" s="629"/>
      <c r="D126" s="629"/>
      <c r="E126" s="629"/>
      <c r="F126" s="629"/>
      <c r="G126" s="629"/>
      <c r="H126" s="629"/>
      <c r="I126" s="629"/>
      <c r="J126" s="629"/>
      <c r="K126" s="629"/>
      <c r="L126" s="674"/>
      <c r="M126" s="674"/>
      <c r="N126" s="674"/>
      <c r="O126" s="629"/>
      <c r="P126" s="629"/>
      <c r="Q126" s="629"/>
      <c r="R126" s="629"/>
      <c r="S126" s="629"/>
      <c r="T126" s="629"/>
      <c r="U126" s="629"/>
      <c r="V126" s="629"/>
      <c r="W126" s="629"/>
      <c r="X126" s="629"/>
      <c r="Y126" s="629"/>
      <c r="Z126" s="629"/>
    </row>
    <row r="127" ht="15.75" customHeight="1">
      <c r="A127" s="629"/>
      <c r="B127" s="629"/>
      <c r="C127" s="629"/>
      <c r="D127" s="629"/>
      <c r="E127" s="629"/>
      <c r="F127" s="629"/>
      <c r="G127" s="629"/>
      <c r="H127" s="629"/>
      <c r="I127" s="629"/>
      <c r="J127" s="629"/>
      <c r="K127" s="629"/>
      <c r="L127" s="674"/>
      <c r="M127" s="674"/>
      <c r="N127" s="674"/>
      <c r="O127" s="629"/>
      <c r="P127" s="629"/>
      <c r="Q127" s="629"/>
      <c r="R127" s="629"/>
      <c r="S127" s="629"/>
      <c r="T127" s="629"/>
      <c r="U127" s="629"/>
      <c r="V127" s="629"/>
      <c r="W127" s="629"/>
      <c r="X127" s="629"/>
      <c r="Y127" s="629"/>
      <c r="Z127" s="629"/>
    </row>
    <row r="128" ht="15.75" customHeight="1">
      <c r="A128" s="629"/>
      <c r="B128" s="629"/>
      <c r="C128" s="629"/>
      <c r="D128" s="629"/>
      <c r="E128" s="629"/>
      <c r="F128" s="629"/>
      <c r="G128" s="629"/>
      <c r="H128" s="629"/>
      <c r="I128" s="629"/>
      <c r="J128" s="629"/>
      <c r="K128" s="629"/>
      <c r="L128" s="674"/>
      <c r="M128" s="674"/>
      <c r="N128" s="674"/>
      <c r="O128" s="629"/>
      <c r="P128" s="629"/>
      <c r="Q128" s="629"/>
      <c r="R128" s="629"/>
      <c r="S128" s="629"/>
      <c r="T128" s="629"/>
      <c r="U128" s="629"/>
      <c r="V128" s="629"/>
      <c r="W128" s="629"/>
      <c r="X128" s="629"/>
      <c r="Y128" s="629"/>
      <c r="Z128" s="629"/>
    </row>
    <row r="129" ht="15.75" customHeight="1">
      <c r="A129" s="629"/>
      <c r="B129" s="629"/>
      <c r="C129" s="629"/>
      <c r="D129" s="629"/>
      <c r="E129" s="629"/>
      <c r="F129" s="629"/>
      <c r="G129" s="629"/>
      <c r="H129" s="629"/>
      <c r="I129" s="629"/>
      <c r="J129" s="629"/>
      <c r="K129" s="629"/>
      <c r="L129" s="674"/>
      <c r="M129" s="674"/>
      <c r="N129" s="674"/>
      <c r="O129" s="629"/>
      <c r="P129" s="629"/>
      <c r="Q129" s="629"/>
      <c r="R129" s="629"/>
      <c r="S129" s="629"/>
      <c r="T129" s="629"/>
      <c r="U129" s="629"/>
      <c r="V129" s="629"/>
      <c r="W129" s="629"/>
      <c r="X129" s="629"/>
      <c r="Y129" s="629"/>
      <c r="Z129" s="629"/>
    </row>
    <row r="130" ht="15.75" customHeight="1">
      <c r="A130" s="629"/>
      <c r="B130" s="629"/>
      <c r="C130" s="629"/>
      <c r="D130" s="629"/>
      <c r="E130" s="629"/>
      <c r="F130" s="629"/>
      <c r="G130" s="629"/>
      <c r="H130" s="629"/>
      <c r="I130" s="629"/>
      <c r="J130" s="629"/>
      <c r="K130" s="629"/>
      <c r="L130" s="674"/>
      <c r="M130" s="674"/>
      <c r="N130" s="674"/>
      <c r="O130" s="629"/>
      <c r="P130" s="629"/>
      <c r="Q130" s="629"/>
      <c r="R130" s="629"/>
      <c r="S130" s="629"/>
      <c r="T130" s="629"/>
      <c r="U130" s="629"/>
      <c r="V130" s="629"/>
      <c r="W130" s="629"/>
      <c r="X130" s="629"/>
      <c r="Y130" s="629"/>
      <c r="Z130" s="629"/>
    </row>
    <row r="131" ht="15.75" customHeight="1">
      <c r="A131" s="629"/>
      <c r="B131" s="629"/>
      <c r="C131" s="629"/>
      <c r="D131" s="629"/>
      <c r="E131" s="629"/>
      <c r="F131" s="629"/>
      <c r="G131" s="629"/>
      <c r="H131" s="629"/>
      <c r="I131" s="629"/>
      <c r="J131" s="629"/>
      <c r="K131" s="629"/>
      <c r="L131" s="674"/>
      <c r="M131" s="674"/>
      <c r="N131" s="674"/>
      <c r="O131" s="629"/>
      <c r="P131" s="629"/>
      <c r="Q131" s="629"/>
      <c r="R131" s="629"/>
      <c r="S131" s="629"/>
      <c r="T131" s="629"/>
      <c r="U131" s="629"/>
      <c r="V131" s="629"/>
      <c r="W131" s="629"/>
      <c r="X131" s="629"/>
      <c r="Y131" s="629"/>
      <c r="Z131" s="629"/>
    </row>
    <row r="132" ht="15.75" customHeight="1">
      <c r="A132" s="629"/>
      <c r="B132" s="629"/>
      <c r="C132" s="629"/>
      <c r="D132" s="629"/>
      <c r="E132" s="629"/>
      <c r="F132" s="629"/>
      <c r="G132" s="629"/>
      <c r="H132" s="629"/>
      <c r="I132" s="629"/>
      <c r="J132" s="629"/>
      <c r="K132" s="629"/>
      <c r="L132" s="674"/>
      <c r="M132" s="674"/>
      <c r="N132" s="674"/>
      <c r="O132" s="629"/>
      <c r="P132" s="629"/>
      <c r="Q132" s="629"/>
      <c r="R132" s="629"/>
      <c r="S132" s="629"/>
      <c r="T132" s="629"/>
      <c r="U132" s="629"/>
      <c r="V132" s="629"/>
      <c r="W132" s="629"/>
      <c r="X132" s="629"/>
      <c r="Y132" s="629"/>
      <c r="Z132" s="629"/>
    </row>
    <row r="133" ht="15.75" customHeight="1">
      <c r="A133" s="629"/>
      <c r="B133" s="629"/>
      <c r="C133" s="629"/>
      <c r="D133" s="629"/>
      <c r="E133" s="629"/>
      <c r="F133" s="629"/>
      <c r="G133" s="629"/>
      <c r="H133" s="629"/>
      <c r="I133" s="629"/>
      <c r="J133" s="629"/>
      <c r="K133" s="629"/>
      <c r="L133" s="674"/>
      <c r="M133" s="674"/>
      <c r="N133" s="674"/>
      <c r="O133" s="629"/>
      <c r="P133" s="629"/>
      <c r="Q133" s="629"/>
      <c r="R133" s="629"/>
      <c r="S133" s="629"/>
      <c r="T133" s="629"/>
      <c r="U133" s="629"/>
      <c r="V133" s="629"/>
      <c r="W133" s="629"/>
      <c r="X133" s="629"/>
      <c r="Y133" s="629"/>
      <c r="Z133" s="629"/>
    </row>
    <row r="134" ht="15.75" customHeight="1">
      <c r="A134" s="629"/>
      <c r="B134" s="629"/>
      <c r="C134" s="629"/>
      <c r="D134" s="629"/>
      <c r="E134" s="629"/>
      <c r="F134" s="629"/>
      <c r="G134" s="629"/>
      <c r="H134" s="629"/>
      <c r="I134" s="629"/>
      <c r="J134" s="629"/>
      <c r="K134" s="629"/>
      <c r="L134" s="674"/>
      <c r="M134" s="674"/>
      <c r="N134" s="674"/>
      <c r="O134" s="629"/>
      <c r="P134" s="629"/>
      <c r="Q134" s="629"/>
      <c r="R134" s="629"/>
      <c r="S134" s="629"/>
      <c r="T134" s="629"/>
      <c r="U134" s="629"/>
      <c r="V134" s="629"/>
      <c r="W134" s="629"/>
      <c r="X134" s="629"/>
      <c r="Y134" s="629"/>
      <c r="Z134" s="629"/>
    </row>
    <row r="135" ht="15.75" customHeight="1">
      <c r="A135" s="629"/>
      <c r="B135" s="629"/>
      <c r="C135" s="629"/>
      <c r="D135" s="629"/>
      <c r="E135" s="629"/>
      <c r="F135" s="629"/>
      <c r="G135" s="629"/>
      <c r="H135" s="629"/>
      <c r="I135" s="629"/>
      <c r="J135" s="629"/>
      <c r="K135" s="629"/>
      <c r="L135" s="674"/>
      <c r="M135" s="674"/>
      <c r="N135" s="674"/>
      <c r="O135" s="629"/>
      <c r="P135" s="629"/>
      <c r="Q135" s="629"/>
      <c r="R135" s="629"/>
      <c r="S135" s="629"/>
      <c r="T135" s="629"/>
      <c r="U135" s="629"/>
      <c r="V135" s="629"/>
      <c r="W135" s="629"/>
      <c r="X135" s="629"/>
      <c r="Y135" s="629"/>
      <c r="Z135" s="629"/>
    </row>
    <row r="136" ht="15.75" customHeight="1">
      <c r="A136" s="629"/>
      <c r="B136" s="629"/>
      <c r="C136" s="629"/>
      <c r="D136" s="629"/>
      <c r="E136" s="629"/>
      <c r="F136" s="629"/>
      <c r="G136" s="629"/>
      <c r="H136" s="629"/>
      <c r="I136" s="629"/>
      <c r="J136" s="629"/>
      <c r="K136" s="629"/>
      <c r="L136" s="674"/>
      <c r="M136" s="674"/>
      <c r="N136" s="674"/>
      <c r="O136" s="629"/>
      <c r="P136" s="629"/>
      <c r="Q136" s="629"/>
      <c r="R136" s="629"/>
      <c r="S136" s="629"/>
      <c r="T136" s="629"/>
      <c r="U136" s="629"/>
      <c r="V136" s="629"/>
      <c r="W136" s="629"/>
      <c r="X136" s="629"/>
      <c r="Y136" s="629"/>
      <c r="Z136" s="629"/>
    </row>
    <row r="137" ht="15.75" customHeight="1">
      <c r="A137" s="629"/>
      <c r="B137" s="629"/>
      <c r="C137" s="629"/>
      <c r="D137" s="629"/>
      <c r="E137" s="629"/>
      <c r="F137" s="629"/>
      <c r="G137" s="629"/>
      <c r="H137" s="629"/>
      <c r="I137" s="629"/>
      <c r="J137" s="629"/>
      <c r="K137" s="629"/>
      <c r="L137" s="674"/>
      <c r="M137" s="674"/>
      <c r="N137" s="674"/>
      <c r="O137" s="629"/>
      <c r="P137" s="629"/>
      <c r="Q137" s="629"/>
      <c r="R137" s="629"/>
      <c r="S137" s="629"/>
      <c r="T137" s="629"/>
      <c r="U137" s="629"/>
      <c r="V137" s="629"/>
      <c r="W137" s="629"/>
      <c r="X137" s="629"/>
      <c r="Y137" s="629"/>
      <c r="Z137" s="629"/>
    </row>
    <row r="138" ht="15.75" customHeight="1">
      <c r="A138" s="629"/>
      <c r="B138" s="629"/>
      <c r="C138" s="629"/>
      <c r="D138" s="629"/>
      <c r="E138" s="629"/>
      <c r="F138" s="629"/>
      <c r="G138" s="629"/>
      <c r="H138" s="629"/>
      <c r="I138" s="629"/>
      <c r="J138" s="629"/>
      <c r="K138" s="629"/>
      <c r="L138" s="674"/>
      <c r="M138" s="674"/>
      <c r="N138" s="674"/>
      <c r="O138" s="629"/>
      <c r="P138" s="629"/>
      <c r="Q138" s="629"/>
      <c r="R138" s="629"/>
      <c r="S138" s="629"/>
      <c r="T138" s="629"/>
      <c r="U138" s="629"/>
      <c r="V138" s="629"/>
      <c r="W138" s="629"/>
      <c r="X138" s="629"/>
      <c r="Y138" s="629"/>
      <c r="Z138" s="629"/>
    </row>
    <row r="139" ht="15.75" customHeight="1">
      <c r="A139" s="629"/>
      <c r="B139" s="629"/>
      <c r="C139" s="629"/>
      <c r="D139" s="629"/>
      <c r="E139" s="629"/>
      <c r="F139" s="629"/>
      <c r="G139" s="629"/>
      <c r="H139" s="629"/>
      <c r="I139" s="629"/>
      <c r="J139" s="629"/>
      <c r="K139" s="629"/>
      <c r="L139" s="674"/>
      <c r="M139" s="674"/>
      <c r="N139" s="674"/>
      <c r="O139" s="629"/>
      <c r="P139" s="629"/>
      <c r="Q139" s="629"/>
      <c r="R139" s="629"/>
      <c r="S139" s="629"/>
      <c r="T139" s="629"/>
      <c r="U139" s="629"/>
      <c r="V139" s="629"/>
      <c r="W139" s="629"/>
      <c r="X139" s="629"/>
      <c r="Y139" s="629"/>
      <c r="Z139" s="629"/>
    </row>
    <row r="140" ht="15.75" customHeight="1">
      <c r="A140" s="629"/>
      <c r="B140" s="629"/>
      <c r="C140" s="629"/>
      <c r="D140" s="629"/>
      <c r="E140" s="629"/>
      <c r="F140" s="629"/>
      <c r="G140" s="629"/>
      <c r="H140" s="629"/>
      <c r="I140" s="629"/>
      <c r="J140" s="629"/>
      <c r="K140" s="629"/>
      <c r="L140" s="674"/>
      <c r="M140" s="674"/>
      <c r="N140" s="674"/>
      <c r="O140" s="629"/>
      <c r="P140" s="629"/>
      <c r="Q140" s="629"/>
      <c r="R140" s="629"/>
      <c r="S140" s="629"/>
      <c r="T140" s="629"/>
      <c r="U140" s="629"/>
      <c r="V140" s="629"/>
      <c r="W140" s="629"/>
      <c r="X140" s="629"/>
      <c r="Y140" s="629"/>
      <c r="Z140" s="629"/>
    </row>
    <row r="141" ht="15.75" customHeight="1">
      <c r="A141" s="629"/>
      <c r="B141" s="629"/>
      <c r="C141" s="629"/>
      <c r="D141" s="629"/>
      <c r="E141" s="629"/>
      <c r="F141" s="629"/>
      <c r="G141" s="629"/>
      <c r="H141" s="629"/>
      <c r="I141" s="629"/>
      <c r="J141" s="629"/>
      <c r="K141" s="629"/>
      <c r="L141" s="674"/>
      <c r="M141" s="674"/>
      <c r="N141" s="674"/>
      <c r="O141" s="629"/>
      <c r="P141" s="629"/>
      <c r="Q141" s="629"/>
      <c r="R141" s="629"/>
      <c r="S141" s="629"/>
      <c r="T141" s="629"/>
      <c r="U141" s="629"/>
      <c r="V141" s="629"/>
      <c r="W141" s="629"/>
      <c r="X141" s="629"/>
      <c r="Y141" s="629"/>
      <c r="Z141" s="629"/>
    </row>
    <row r="142" ht="15.75" customHeight="1">
      <c r="A142" s="629"/>
      <c r="B142" s="629"/>
      <c r="C142" s="629"/>
      <c r="D142" s="629"/>
      <c r="E142" s="629"/>
      <c r="F142" s="629"/>
      <c r="G142" s="629"/>
      <c r="H142" s="629"/>
      <c r="I142" s="629"/>
      <c r="J142" s="629"/>
      <c r="K142" s="629"/>
      <c r="L142" s="674"/>
      <c r="M142" s="674"/>
      <c r="N142" s="674"/>
      <c r="O142" s="629"/>
      <c r="P142" s="629"/>
      <c r="Q142" s="629"/>
      <c r="R142" s="629"/>
      <c r="S142" s="629"/>
      <c r="T142" s="629"/>
      <c r="U142" s="629"/>
      <c r="V142" s="629"/>
      <c r="W142" s="629"/>
      <c r="X142" s="629"/>
      <c r="Y142" s="629"/>
      <c r="Z142" s="629"/>
    </row>
    <row r="143" ht="15.75" customHeight="1">
      <c r="A143" s="629"/>
      <c r="B143" s="629"/>
      <c r="C143" s="629"/>
      <c r="D143" s="629"/>
      <c r="E143" s="629"/>
      <c r="F143" s="629"/>
      <c r="G143" s="629"/>
      <c r="H143" s="629"/>
      <c r="I143" s="629"/>
      <c r="J143" s="629"/>
      <c r="K143" s="629"/>
      <c r="L143" s="674"/>
      <c r="M143" s="674"/>
      <c r="N143" s="674"/>
      <c r="O143" s="629"/>
      <c r="P143" s="629"/>
      <c r="Q143" s="629"/>
      <c r="R143" s="629"/>
      <c r="S143" s="629"/>
      <c r="T143" s="629"/>
      <c r="U143" s="629"/>
      <c r="V143" s="629"/>
      <c r="W143" s="629"/>
      <c r="X143" s="629"/>
      <c r="Y143" s="629"/>
      <c r="Z143" s="629"/>
    </row>
    <row r="144" ht="15.75" customHeight="1">
      <c r="A144" s="629"/>
      <c r="B144" s="629"/>
      <c r="C144" s="629"/>
      <c r="D144" s="629"/>
      <c r="E144" s="629"/>
      <c r="F144" s="629"/>
      <c r="G144" s="629"/>
      <c r="H144" s="629"/>
      <c r="I144" s="629"/>
      <c r="J144" s="629"/>
      <c r="K144" s="629"/>
      <c r="L144" s="674"/>
      <c r="M144" s="674"/>
      <c r="N144" s="674"/>
      <c r="O144" s="629"/>
      <c r="P144" s="629"/>
      <c r="Q144" s="629"/>
      <c r="R144" s="629"/>
      <c r="S144" s="629"/>
      <c r="T144" s="629"/>
      <c r="U144" s="629"/>
      <c r="V144" s="629"/>
      <c r="W144" s="629"/>
      <c r="X144" s="629"/>
      <c r="Y144" s="629"/>
      <c r="Z144" s="629"/>
    </row>
    <row r="145" ht="15.75" customHeight="1">
      <c r="A145" s="629"/>
      <c r="B145" s="629"/>
      <c r="C145" s="629"/>
      <c r="D145" s="629"/>
      <c r="E145" s="629"/>
      <c r="F145" s="629"/>
      <c r="G145" s="629"/>
      <c r="H145" s="629"/>
      <c r="I145" s="629"/>
      <c r="J145" s="629"/>
      <c r="K145" s="629"/>
      <c r="L145" s="674"/>
      <c r="M145" s="674"/>
      <c r="N145" s="674"/>
      <c r="O145" s="629"/>
      <c r="P145" s="629"/>
      <c r="Q145" s="629"/>
      <c r="R145" s="629"/>
      <c r="S145" s="629"/>
      <c r="T145" s="629"/>
      <c r="U145" s="629"/>
      <c r="V145" s="629"/>
      <c r="W145" s="629"/>
      <c r="X145" s="629"/>
      <c r="Y145" s="629"/>
      <c r="Z145" s="629"/>
    </row>
    <row r="146" ht="15.75" customHeight="1">
      <c r="A146" s="629"/>
      <c r="B146" s="629"/>
      <c r="C146" s="629"/>
      <c r="D146" s="629"/>
      <c r="E146" s="629"/>
      <c r="F146" s="629"/>
      <c r="G146" s="629"/>
      <c r="H146" s="629"/>
      <c r="I146" s="629"/>
      <c r="J146" s="629"/>
      <c r="K146" s="629"/>
      <c r="L146" s="674"/>
      <c r="M146" s="674"/>
      <c r="N146" s="674"/>
      <c r="O146" s="629"/>
      <c r="P146" s="629"/>
      <c r="Q146" s="629"/>
      <c r="R146" s="629"/>
      <c r="S146" s="629"/>
      <c r="T146" s="629"/>
      <c r="U146" s="629"/>
      <c r="V146" s="629"/>
      <c r="W146" s="629"/>
      <c r="X146" s="629"/>
      <c r="Y146" s="629"/>
      <c r="Z146" s="629"/>
    </row>
    <row r="147" ht="15.75" customHeight="1">
      <c r="A147" s="629"/>
      <c r="B147" s="629"/>
      <c r="C147" s="629"/>
      <c r="D147" s="629"/>
      <c r="E147" s="629"/>
      <c r="F147" s="629"/>
      <c r="G147" s="629"/>
      <c r="H147" s="629"/>
      <c r="I147" s="629"/>
      <c r="J147" s="629"/>
      <c r="K147" s="629"/>
      <c r="L147" s="674"/>
      <c r="M147" s="674"/>
      <c r="N147" s="674"/>
      <c r="O147" s="629"/>
      <c r="P147" s="629"/>
      <c r="Q147" s="629"/>
      <c r="R147" s="629"/>
      <c r="S147" s="629"/>
      <c r="T147" s="629"/>
      <c r="U147" s="629"/>
      <c r="V147" s="629"/>
      <c r="W147" s="629"/>
      <c r="X147" s="629"/>
      <c r="Y147" s="629"/>
      <c r="Z147" s="629"/>
    </row>
    <row r="148" ht="15.75" customHeight="1">
      <c r="A148" s="629"/>
      <c r="B148" s="629"/>
      <c r="C148" s="629"/>
      <c r="D148" s="629"/>
      <c r="E148" s="629"/>
      <c r="F148" s="629"/>
      <c r="G148" s="629"/>
      <c r="H148" s="629"/>
      <c r="I148" s="629"/>
      <c r="J148" s="629"/>
      <c r="K148" s="629"/>
      <c r="L148" s="674"/>
      <c r="M148" s="674"/>
      <c r="N148" s="674"/>
      <c r="O148" s="629"/>
      <c r="P148" s="629"/>
      <c r="Q148" s="629"/>
      <c r="R148" s="629"/>
      <c r="S148" s="629"/>
      <c r="T148" s="629"/>
      <c r="U148" s="629"/>
      <c r="V148" s="629"/>
      <c r="W148" s="629"/>
      <c r="X148" s="629"/>
      <c r="Y148" s="629"/>
      <c r="Z148" s="629"/>
    </row>
    <row r="149" ht="15.75" customHeight="1">
      <c r="A149" s="629"/>
      <c r="B149" s="629"/>
      <c r="C149" s="629"/>
      <c r="D149" s="629"/>
      <c r="E149" s="629"/>
      <c r="F149" s="629"/>
      <c r="G149" s="629"/>
      <c r="H149" s="629"/>
      <c r="I149" s="629"/>
      <c r="J149" s="629"/>
      <c r="K149" s="629"/>
      <c r="L149" s="674"/>
      <c r="M149" s="674"/>
      <c r="N149" s="674"/>
      <c r="O149" s="629"/>
      <c r="P149" s="629"/>
      <c r="Q149" s="629"/>
      <c r="R149" s="629"/>
      <c r="S149" s="629"/>
      <c r="T149" s="629"/>
      <c r="U149" s="629"/>
      <c r="V149" s="629"/>
      <c r="W149" s="629"/>
      <c r="X149" s="629"/>
      <c r="Y149" s="629"/>
      <c r="Z149" s="629"/>
    </row>
    <row r="150" ht="15.75" customHeight="1">
      <c r="A150" s="629"/>
      <c r="B150" s="629"/>
      <c r="C150" s="629"/>
      <c r="D150" s="629"/>
      <c r="E150" s="629"/>
      <c r="F150" s="629"/>
      <c r="G150" s="629"/>
      <c r="H150" s="629"/>
      <c r="I150" s="629"/>
      <c r="J150" s="629"/>
      <c r="K150" s="629"/>
      <c r="L150" s="674"/>
      <c r="M150" s="674"/>
      <c r="N150" s="674"/>
      <c r="O150" s="629"/>
      <c r="P150" s="629"/>
      <c r="Q150" s="629"/>
      <c r="R150" s="629"/>
      <c r="S150" s="629"/>
      <c r="T150" s="629"/>
      <c r="U150" s="629"/>
      <c r="V150" s="629"/>
      <c r="W150" s="629"/>
      <c r="X150" s="629"/>
      <c r="Y150" s="629"/>
      <c r="Z150" s="629"/>
    </row>
    <row r="151" ht="15.75" customHeight="1">
      <c r="A151" s="629"/>
      <c r="B151" s="629"/>
      <c r="C151" s="629"/>
      <c r="D151" s="629"/>
      <c r="E151" s="629"/>
      <c r="F151" s="629"/>
      <c r="G151" s="629"/>
      <c r="H151" s="629"/>
      <c r="I151" s="629"/>
      <c r="J151" s="629"/>
      <c r="K151" s="629"/>
      <c r="L151" s="674"/>
      <c r="M151" s="674"/>
      <c r="N151" s="674"/>
      <c r="O151" s="629"/>
      <c r="P151" s="629"/>
      <c r="Q151" s="629"/>
      <c r="R151" s="629"/>
      <c r="S151" s="629"/>
      <c r="T151" s="629"/>
      <c r="U151" s="629"/>
      <c r="V151" s="629"/>
      <c r="W151" s="629"/>
      <c r="X151" s="629"/>
      <c r="Y151" s="629"/>
      <c r="Z151" s="629"/>
    </row>
    <row r="152" ht="15.75" customHeight="1">
      <c r="A152" s="629"/>
      <c r="B152" s="629"/>
      <c r="C152" s="629"/>
      <c r="D152" s="629"/>
      <c r="E152" s="629"/>
      <c r="F152" s="629"/>
      <c r="G152" s="629"/>
      <c r="H152" s="629"/>
      <c r="I152" s="629"/>
      <c r="J152" s="629"/>
      <c r="K152" s="629"/>
      <c r="L152" s="674"/>
      <c r="M152" s="674"/>
      <c r="N152" s="674"/>
      <c r="O152" s="629"/>
      <c r="P152" s="629"/>
      <c r="Q152" s="629"/>
      <c r="R152" s="629"/>
      <c r="S152" s="629"/>
      <c r="T152" s="629"/>
      <c r="U152" s="629"/>
      <c r="V152" s="629"/>
      <c r="W152" s="629"/>
      <c r="X152" s="629"/>
      <c r="Y152" s="629"/>
      <c r="Z152" s="629"/>
    </row>
    <row r="153" ht="15.75" customHeight="1">
      <c r="A153" s="629"/>
      <c r="B153" s="629"/>
      <c r="C153" s="629"/>
      <c r="D153" s="629"/>
      <c r="E153" s="629"/>
      <c r="F153" s="629"/>
      <c r="G153" s="629"/>
      <c r="H153" s="629"/>
      <c r="I153" s="629"/>
      <c r="J153" s="629"/>
      <c r="K153" s="629"/>
      <c r="L153" s="674"/>
      <c r="M153" s="674"/>
      <c r="N153" s="674"/>
      <c r="O153" s="629"/>
      <c r="P153" s="629"/>
      <c r="Q153" s="629"/>
      <c r="R153" s="629"/>
      <c r="S153" s="629"/>
      <c r="T153" s="629"/>
      <c r="U153" s="629"/>
      <c r="V153" s="629"/>
      <c r="W153" s="629"/>
      <c r="X153" s="629"/>
      <c r="Y153" s="629"/>
      <c r="Z153" s="629"/>
    </row>
    <row r="154" ht="15.75" customHeight="1">
      <c r="A154" s="629"/>
      <c r="B154" s="629"/>
      <c r="C154" s="629"/>
      <c r="D154" s="629"/>
      <c r="E154" s="629"/>
      <c r="F154" s="629"/>
      <c r="G154" s="629"/>
      <c r="H154" s="629"/>
      <c r="I154" s="629"/>
      <c r="J154" s="629"/>
      <c r="K154" s="629"/>
      <c r="L154" s="674"/>
      <c r="M154" s="674"/>
      <c r="N154" s="674"/>
      <c r="O154" s="629"/>
      <c r="P154" s="629"/>
      <c r="Q154" s="629"/>
      <c r="R154" s="629"/>
      <c r="S154" s="629"/>
      <c r="T154" s="629"/>
      <c r="U154" s="629"/>
      <c r="V154" s="629"/>
      <c r="W154" s="629"/>
      <c r="X154" s="629"/>
      <c r="Y154" s="629"/>
      <c r="Z154" s="629"/>
    </row>
    <row r="155" ht="15.75" customHeight="1">
      <c r="A155" s="629"/>
      <c r="B155" s="629"/>
      <c r="C155" s="629"/>
      <c r="D155" s="629"/>
      <c r="E155" s="629"/>
      <c r="F155" s="629"/>
      <c r="G155" s="629"/>
      <c r="H155" s="629"/>
      <c r="I155" s="629"/>
      <c r="J155" s="629"/>
      <c r="K155" s="629"/>
      <c r="L155" s="674"/>
      <c r="M155" s="674"/>
      <c r="N155" s="674"/>
      <c r="O155" s="629"/>
      <c r="P155" s="629"/>
      <c r="Q155" s="629"/>
      <c r="R155" s="629"/>
      <c r="S155" s="629"/>
      <c r="T155" s="629"/>
      <c r="U155" s="629"/>
      <c r="V155" s="629"/>
      <c r="W155" s="629"/>
      <c r="X155" s="629"/>
      <c r="Y155" s="629"/>
      <c r="Z155" s="629"/>
    </row>
    <row r="156" ht="15.75" customHeight="1">
      <c r="A156" s="629"/>
      <c r="B156" s="629"/>
      <c r="C156" s="629"/>
      <c r="D156" s="629"/>
      <c r="E156" s="629"/>
      <c r="F156" s="629"/>
      <c r="G156" s="629"/>
      <c r="H156" s="629"/>
      <c r="I156" s="629"/>
      <c r="J156" s="629"/>
      <c r="K156" s="629"/>
      <c r="L156" s="674"/>
      <c r="M156" s="674"/>
      <c r="N156" s="674"/>
      <c r="O156" s="629"/>
      <c r="P156" s="629"/>
      <c r="Q156" s="629"/>
      <c r="R156" s="629"/>
      <c r="S156" s="629"/>
      <c r="T156" s="629"/>
      <c r="U156" s="629"/>
      <c r="V156" s="629"/>
      <c r="W156" s="629"/>
      <c r="X156" s="629"/>
      <c r="Y156" s="629"/>
      <c r="Z156" s="629"/>
    </row>
    <row r="157" ht="15.75" customHeight="1">
      <c r="A157" s="629"/>
      <c r="B157" s="629"/>
      <c r="C157" s="629"/>
      <c r="D157" s="629"/>
      <c r="E157" s="629"/>
      <c r="F157" s="629"/>
      <c r="G157" s="629"/>
      <c r="H157" s="629"/>
      <c r="I157" s="629"/>
      <c r="J157" s="629"/>
      <c r="K157" s="629"/>
      <c r="L157" s="674"/>
      <c r="M157" s="674"/>
      <c r="N157" s="674"/>
      <c r="O157" s="629"/>
      <c r="P157" s="629"/>
      <c r="Q157" s="629"/>
      <c r="R157" s="629"/>
      <c r="S157" s="629"/>
      <c r="T157" s="629"/>
      <c r="U157" s="629"/>
      <c r="V157" s="629"/>
      <c r="W157" s="629"/>
      <c r="X157" s="629"/>
      <c r="Y157" s="629"/>
      <c r="Z157" s="629"/>
    </row>
    <row r="158" ht="15.75" customHeight="1">
      <c r="A158" s="629"/>
      <c r="B158" s="629"/>
      <c r="C158" s="629"/>
      <c r="D158" s="629"/>
      <c r="E158" s="629"/>
      <c r="F158" s="629"/>
      <c r="G158" s="629"/>
      <c r="H158" s="629"/>
      <c r="I158" s="629"/>
      <c r="J158" s="629"/>
      <c r="K158" s="629"/>
      <c r="L158" s="674"/>
      <c r="M158" s="674"/>
      <c r="N158" s="674"/>
      <c r="O158" s="629"/>
      <c r="P158" s="629"/>
      <c r="Q158" s="629"/>
      <c r="R158" s="629"/>
      <c r="S158" s="629"/>
      <c r="T158" s="629"/>
      <c r="U158" s="629"/>
      <c r="V158" s="629"/>
      <c r="W158" s="629"/>
      <c r="X158" s="629"/>
      <c r="Y158" s="629"/>
      <c r="Z158" s="629"/>
    </row>
    <row r="159" ht="15.75" customHeight="1">
      <c r="A159" s="629"/>
      <c r="B159" s="629"/>
      <c r="C159" s="629"/>
      <c r="D159" s="629"/>
      <c r="E159" s="629"/>
      <c r="F159" s="629"/>
      <c r="G159" s="629"/>
      <c r="H159" s="629"/>
      <c r="I159" s="629"/>
      <c r="J159" s="629"/>
      <c r="K159" s="629"/>
      <c r="L159" s="674"/>
      <c r="M159" s="674"/>
      <c r="N159" s="674"/>
      <c r="O159" s="629"/>
      <c r="P159" s="629"/>
      <c r="Q159" s="629"/>
      <c r="R159" s="629"/>
      <c r="S159" s="629"/>
      <c r="T159" s="629"/>
      <c r="U159" s="629"/>
      <c r="V159" s="629"/>
      <c r="W159" s="629"/>
      <c r="X159" s="629"/>
      <c r="Y159" s="629"/>
      <c r="Z159" s="629"/>
    </row>
    <row r="160" ht="15.75" customHeight="1">
      <c r="A160" s="629"/>
      <c r="B160" s="629"/>
      <c r="C160" s="629"/>
      <c r="D160" s="629"/>
      <c r="E160" s="629"/>
      <c r="F160" s="629"/>
      <c r="G160" s="629"/>
      <c r="H160" s="629"/>
      <c r="I160" s="629"/>
      <c r="J160" s="629"/>
      <c r="K160" s="629"/>
      <c r="L160" s="674"/>
      <c r="M160" s="674"/>
      <c r="N160" s="674"/>
      <c r="O160" s="629"/>
      <c r="P160" s="629"/>
      <c r="Q160" s="629"/>
      <c r="R160" s="629"/>
      <c r="S160" s="629"/>
      <c r="T160" s="629"/>
      <c r="U160" s="629"/>
      <c r="V160" s="629"/>
      <c r="W160" s="629"/>
      <c r="X160" s="629"/>
      <c r="Y160" s="629"/>
      <c r="Z160" s="629"/>
    </row>
    <row r="161" ht="15.75" customHeight="1">
      <c r="A161" s="629"/>
      <c r="B161" s="629"/>
      <c r="C161" s="629"/>
      <c r="D161" s="629"/>
      <c r="E161" s="629"/>
      <c r="F161" s="629"/>
      <c r="G161" s="629"/>
      <c r="H161" s="629"/>
      <c r="I161" s="629"/>
      <c r="J161" s="629"/>
      <c r="K161" s="629"/>
      <c r="L161" s="674"/>
      <c r="M161" s="674"/>
      <c r="N161" s="674"/>
      <c r="O161" s="629"/>
      <c r="P161" s="629"/>
      <c r="Q161" s="629"/>
      <c r="R161" s="629"/>
      <c r="S161" s="629"/>
      <c r="T161" s="629"/>
      <c r="U161" s="629"/>
      <c r="V161" s="629"/>
      <c r="W161" s="629"/>
      <c r="X161" s="629"/>
      <c r="Y161" s="629"/>
      <c r="Z161" s="629"/>
    </row>
    <row r="162" ht="15.75" customHeight="1">
      <c r="A162" s="629"/>
      <c r="B162" s="629"/>
      <c r="C162" s="629"/>
      <c r="D162" s="629"/>
      <c r="E162" s="629"/>
      <c r="F162" s="629"/>
      <c r="G162" s="629"/>
      <c r="H162" s="629"/>
      <c r="I162" s="629"/>
      <c r="J162" s="629"/>
      <c r="K162" s="629"/>
      <c r="L162" s="674"/>
      <c r="M162" s="674"/>
      <c r="N162" s="674"/>
      <c r="O162" s="629"/>
      <c r="P162" s="629"/>
      <c r="Q162" s="629"/>
      <c r="R162" s="629"/>
      <c r="S162" s="629"/>
      <c r="T162" s="629"/>
      <c r="U162" s="629"/>
      <c r="V162" s="629"/>
      <c r="W162" s="629"/>
      <c r="X162" s="629"/>
      <c r="Y162" s="629"/>
      <c r="Z162" s="629"/>
    </row>
    <row r="163" ht="15.75" customHeight="1">
      <c r="A163" s="629"/>
      <c r="B163" s="629"/>
      <c r="C163" s="629"/>
      <c r="D163" s="629"/>
      <c r="E163" s="629"/>
      <c r="F163" s="629"/>
      <c r="G163" s="629"/>
      <c r="H163" s="629"/>
      <c r="I163" s="629"/>
      <c r="J163" s="629"/>
      <c r="K163" s="629"/>
      <c r="L163" s="674"/>
      <c r="M163" s="674"/>
      <c r="N163" s="674"/>
      <c r="O163" s="629"/>
      <c r="P163" s="629"/>
      <c r="Q163" s="629"/>
      <c r="R163" s="629"/>
      <c r="S163" s="629"/>
      <c r="T163" s="629"/>
      <c r="U163" s="629"/>
      <c r="V163" s="629"/>
      <c r="W163" s="629"/>
      <c r="X163" s="629"/>
      <c r="Y163" s="629"/>
      <c r="Z163" s="629"/>
    </row>
    <row r="164" ht="15.75" customHeight="1">
      <c r="A164" s="629"/>
      <c r="B164" s="629"/>
      <c r="C164" s="629"/>
      <c r="D164" s="629"/>
      <c r="E164" s="629"/>
      <c r="F164" s="629"/>
      <c r="G164" s="629"/>
      <c r="H164" s="629"/>
      <c r="I164" s="629"/>
      <c r="J164" s="629"/>
      <c r="K164" s="629"/>
      <c r="L164" s="674"/>
      <c r="M164" s="674"/>
      <c r="N164" s="674"/>
      <c r="O164" s="629"/>
      <c r="P164" s="629"/>
      <c r="Q164" s="629"/>
      <c r="R164" s="629"/>
      <c r="S164" s="629"/>
      <c r="T164" s="629"/>
      <c r="U164" s="629"/>
      <c r="V164" s="629"/>
      <c r="W164" s="629"/>
      <c r="X164" s="629"/>
      <c r="Y164" s="629"/>
      <c r="Z164" s="629"/>
    </row>
    <row r="165" ht="15.75" customHeight="1">
      <c r="A165" s="629"/>
      <c r="B165" s="629"/>
      <c r="C165" s="629"/>
      <c r="D165" s="629"/>
      <c r="E165" s="629"/>
      <c r="F165" s="629"/>
      <c r="G165" s="629"/>
      <c r="H165" s="629"/>
      <c r="I165" s="629"/>
      <c r="J165" s="629"/>
      <c r="K165" s="629"/>
      <c r="L165" s="674"/>
      <c r="M165" s="674"/>
      <c r="N165" s="674"/>
      <c r="O165" s="629"/>
      <c r="P165" s="629"/>
      <c r="Q165" s="629"/>
      <c r="R165" s="629"/>
      <c r="S165" s="629"/>
      <c r="T165" s="629"/>
      <c r="U165" s="629"/>
      <c r="V165" s="629"/>
      <c r="W165" s="629"/>
      <c r="X165" s="629"/>
      <c r="Y165" s="629"/>
      <c r="Z165" s="629"/>
    </row>
    <row r="166" ht="15.75" customHeight="1">
      <c r="A166" s="629"/>
      <c r="B166" s="629"/>
      <c r="C166" s="629"/>
      <c r="D166" s="629"/>
      <c r="E166" s="629"/>
      <c r="F166" s="629"/>
      <c r="G166" s="629"/>
      <c r="H166" s="629"/>
      <c r="I166" s="629"/>
      <c r="J166" s="629"/>
      <c r="K166" s="629"/>
      <c r="L166" s="674"/>
      <c r="M166" s="674"/>
      <c r="N166" s="674"/>
      <c r="O166" s="629"/>
      <c r="P166" s="629"/>
      <c r="Q166" s="629"/>
      <c r="R166" s="629"/>
      <c r="S166" s="629"/>
      <c r="T166" s="629"/>
      <c r="U166" s="629"/>
      <c r="V166" s="629"/>
      <c r="W166" s="629"/>
      <c r="X166" s="629"/>
      <c r="Y166" s="629"/>
      <c r="Z166" s="629"/>
    </row>
    <row r="167" ht="15.75" customHeight="1">
      <c r="A167" s="629"/>
      <c r="B167" s="629"/>
      <c r="C167" s="629"/>
      <c r="D167" s="629"/>
      <c r="E167" s="629"/>
      <c r="F167" s="629"/>
      <c r="G167" s="629"/>
      <c r="H167" s="629"/>
      <c r="I167" s="629"/>
      <c r="J167" s="629"/>
      <c r="K167" s="629"/>
      <c r="L167" s="674"/>
      <c r="M167" s="674"/>
      <c r="N167" s="674"/>
      <c r="O167" s="629"/>
      <c r="P167" s="629"/>
      <c r="Q167" s="629"/>
      <c r="R167" s="629"/>
      <c r="S167" s="629"/>
      <c r="T167" s="629"/>
      <c r="U167" s="629"/>
      <c r="V167" s="629"/>
      <c r="W167" s="629"/>
      <c r="X167" s="629"/>
      <c r="Y167" s="629"/>
      <c r="Z167" s="629"/>
    </row>
    <row r="168" ht="15.75" customHeight="1">
      <c r="A168" s="629"/>
      <c r="B168" s="629"/>
      <c r="C168" s="629"/>
      <c r="D168" s="629"/>
      <c r="E168" s="629"/>
      <c r="F168" s="629"/>
      <c r="G168" s="629"/>
      <c r="H168" s="629"/>
      <c r="I168" s="629"/>
      <c r="J168" s="629"/>
      <c r="K168" s="629"/>
      <c r="L168" s="674"/>
      <c r="M168" s="674"/>
      <c r="N168" s="674"/>
      <c r="O168" s="629"/>
      <c r="P168" s="629"/>
      <c r="Q168" s="629"/>
      <c r="R168" s="629"/>
      <c r="S168" s="629"/>
      <c r="T168" s="629"/>
      <c r="U168" s="629"/>
      <c r="V168" s="629"/>
      <c r="W168" s="629"/>
      <c r="X168" s="629"/>
      <c r="Y168" s="629"/>
      <c r="Z168" s="629"/>
    </row>
    <row r="169" ht="15.75" customHeight="1">
      <c r="A169" s="629"/>
      <c r="B169" s="629"/>
      <c r="C169" s="629"/>
      <c r="D169" s="629"/>
      <c r="E169" s="629"/>
      <c r="F169" s="629"/>
      <c r="G169" s="629"/>
      <c r="H169" s="629"/>
      <c r="I169" s="629"/>
      <c r="J169" s="629"/>
      <c r="K169" s="629"/>
      <c r="L169" s="674"/>
      <c r="M169" s="674"/>
      <c r="N169" s="674"/>
      <c r="O169" s="629"/>
      <c r="P169" s="629"/>
      <c r="Q169" s="629"/>
      <c r="R169" s="629"/>
      <c r="S169" s="629"/>
      <c r="T169" s="629"/>
      <c r="U169" s="629"/>
      <c r="V169" s="629"/>
      <c r="W169" s="629"/>
      <c r="X169" s="629"/>
      <c r="Y169" s="629"/>
      <c r="Z169" s="629"/>
    </row>
    <row r="170" ht="15.75" customHeight="1">
      <c r="A170" s="629"/>
      <c r="B170" s="629"/>
      <c r="C170" s="629"/>
      <c r="D170" s="629"/>
      <c r="E170" s="629"/>
      <c r="F170" s="629"/>
      <c r="G170" s="629"/>
      <c r="H170" s="629"/>
      <c r="I170" s="629"/>
      <c r="J170" s="629"/>
      <c r="K170" s="629"/>
      <c r="L170" s="674"/>
      <c r="M170" s="674"/>
      <c r="N170" s="674"/>
      <c r="O170" s="629"/>
      <c r="P170" s="629"/>
      <c r="Q170" s="629"/>
      <c r="R170" s="629"/>
      <c r="S170" s="629"/>
      <c r="T170" s="629"/>
      <c r="U170" s="629"/>
      <c r="V170" s="629"/>
      <c r="W170" s="629"/>
      <c r="X170" s="629"/>
      <c r="Y170" s="629"/>
      <c r="Z170" s="629"/>
    </row>
    <row r="171" ht="15.75" customHeight="1">
      <c r="A171" s="629"/>
      <c r="B171" s="629"/>
      <c r="C171" s="629"/>
      <c r="D171" s="629"/>
      <c r="E171" s="629"/>
      <c r="F171" s="629"/>
      <c r="G171" s="629"/>
      <c r="H171" s="629"/>
      <c r="I171" s="629"/>
      <c r="J171" s="629"/>
      <c r="K171" s="629"/>
      <c r="L171" s="674"/>
      <c r="M171" s="674"/>
      <c r="N171" s="674"/>
      <c r="O171" s="629"/>
      <c r="P171" s="629"/>
      <c r="Q171" s="629"/>
      <c r="R171" s="629"/>
      <c r="S171" s="629"/>
      <c r="T171" s="629"/>
      <c r="U171" s="629"/>
      <c r="V171" s="629"/>
      <c r="W171" s="629"/>
      <c r="X171" s="629"/>
      <c r="Y171" s="629"/>
      <c r="Z171" s="629"/>
    </row>
    <row r="172" ht="15.75" customHeight="1">
      <c r="A172" s="629"/>
      <c r="B172" s="629"/>
      <c r="C172" s="629"/>
      <c r="D172" s="629"/>
      <c r="E172" s="629"/>
      <c r="F172" s="629"/>
      <c r="G172" s="629"/>
      <c r="H172" s="629"/>
      <c r="I172" s="629"/>
      <c r="J172" s="629"/>
      <c r="K172" s="629"/>
      <c r="L172" s="674"/>
      <c r="M172" s="674"/>
      <c r="N172" s="674"/>
      <c r="O172" s="629"/>
      <c r="P172" s="629"/>
      <c r="Q172" s="629"/>
      <c r="R172" s="629"/>
      <c r="S172" s="629"/>
      <c r="T172" s="629"/>
      <c r="U172" s="629"/>
      <c r="V172" s="629"/>
      <c r="W172" s="629"/>
      <c r="X172" s="629"/>
      <c r="Y172" s="629"/>
      <c r="Z172" s="629"/>
    </row>
    <row r="173" ht="15.75" customHeight="1">
      <c r="A173" s="629"/>
      <c r="B173" s="629"/>
      <c r="C173" s="629"/>
      <c r="D173" s="629"/>
      <c r="E173" s="629"/>
      <c r="F173" s="629"/>
      <c r="G173" s="629"/>
      <c r="H173" s="629"/>
      <c r="I173" s="629"/>
      <c r="J173" s="629"/>
      <c r="K173" s="629"/>
      <c r="L173" s="674"/>
      <c r="M173" s="674"/>
      <c r="N173" s="674"/>
      <c r="O173" s="629"/>
      <c r="P173" s="629"/>
      <c r="Q173" s="629"/>
      <c r="R173" s="629"/>
      <c r="S173" s="629"/>
      <c r="T173" s="629"/>
      <c r="U173" s="629"/>
      <c r="V173" s="629"/>
      <c r="W173" s="629"/>
      <c r="X173" s="629"/>
      <c r="Y173" s="629"/>
      <c r="Z173" s="629"/>
    </row>
    <row r="174" ht="15.75" customHeight="1">
      <c r="A174" s="629"/>
      <c r="B174" s="629"/>
      <c r="C174" s="629"/>
      <c r="D174" s="629"/>
      <c r="E174" s="629"/>
      <c r="F174" s="629"/>
      <c r="G174" s="629"/>
      <c r="H174" s="629"/>
      <c r="I174" s="629"/>
      <c r="J174" s="629"/>
      <c r="K174" s="629"/>
      <c r="L174" s="674"/>
      <c r="M174" s="674"/>
      <c r="N174" s="674"/>
      <c r="O174" s="629"/>
      <c r="P174" s="629"/>
      <c r="Q174" s="629"/>
      <c r="R174" s="629"/>
      <c r="S174" s="629"/>
      <c r="T174" s="629"/>
      <c r="U174" s="629"/>
      <c r="V174" s="629"/>
      <c r="W174" s="629"/>
      <c r="X174" s="629"/>
      <c r="Y174" s="629"/>
      <c r="Z174" s="629"/>
    </row>
    <row r="175" ht="15.75" customHeight="1">
      <c r="A175" s="629"/>
      <c r="B175" s="629"/>
      <c r="C175" s="629"/>
      <c r="D175" s="629"/>
      <c r="E175" s="629"/>
      <c r="F175" s="629"/>
      <c r="G175" s="629"/>
      <c r="H175" s="629"/>
      <c r="I175" s="629"/>
      <c r="J175" s="629"/>
      <c r="K175" s="629"/>
      <c r="L175" s="674"/>
      <c r="M175" s="674"/>
      <c r="N175" s="674"/>
      <c r="O175" s="629"/>
      <c r="P175" s="629"/>
      <c r="Q175" s="629"/>
      <c r="R175" s="629"/>
      <c r="S175" s="629"/>
      <c r="T175" s="629"/>
      <c r="U175" s="629"/>
      <c r="V175" s="629"/>
      <c r="W175" s="629"/>
      <c r="X175" s="629"/>
      <c r="Y175" s="629"/>
      <c r="Z175" s="629"/>
    </row>
    <row r="176" ht="15.75" customHeight="1">
      <c r="A176" s="629"/>
      <c r="B176" s="629"/>
      <c r="C176" s="629"/>
      <c r="D176" s="629"/>
      <c r="E176" s="629"/>
      <c r="F176" s="629"/>
      <c r="G176" s="629"/>
      <c r="H176" s="629"/>
      <c r="I176" s="629"/>
      <c r="J176" s="629"/>
      <c r="K176" s="629"/>
      <c r="L176" s="674"/>
      <c r="M176" s="674"/>
      <c r="N176" s="674"/>
      <c r="O176" s="629"/>
      <c r="P176" s="629"/>
      <c r="Q176" s="629"/>
      <c r="R176" s="629"/>
      <c r="S176" s="629"/>
      <c r="T176" s="629"/>
      <c r="U176" s="629"/>
      <c r="V176" s="629"/>
      <c r="W176" s="629"/>
      <c r="X176" s="629"/>
      <c r="Y176" s="629"/>
      <c r="Z176" s="629"/>
    </row>
    <row r="177" ht="15.75" customHeight="1">
      <c r="A177" s="629"/>
      <c r="B177" s="629"/>
      <c r="C177" s="629"/>
      <c r="D177" s="629"/>
      <c r="E177" s="629"/>
      <c r="F177" s="629"/>
      <c r="G177" s="629"/>
      <c r="H177" s="629"/>
      <c r="I177" s="629"/>
      <c r="J177" s="629"/>
      <c r="K177" s="629"/>
      <c r="L177" s="674"/>
      <c r="M177" s="674"/>
      <c r="N177" s="674"/>
      <c r="O177" s="629"/>
      <c r="P177" s="629"/>
      <c r="Q177" s="629"/>
      <c r="R177" s="629"/>
      <c r="S177" s="629"/>
      <c r="T177" s="629"/>
      <c r="U177" s="629"/>
      <c r="V177" s="629"/>
      <c r="W177" s="629"/>
      <c r="X177" s="629"/>
      <c r="Y177" s="629"/>
      <c r="Z177" s="629"/>
    </row>
    <row r="178" ht="15.75" customHeight="1">
      <c r="A178" s="629"/>
      <c r="B178" s="629"/>
      <c r="C178" s="629"/>
      <c r="D178" s="629"/>
      <c r="E178" s="629"/>
      <c r="F178" s="629"/>
      <c r="G178" s="629"/>
      <c r="H178" s="629"/>
      <c r="I178" s="629"/>
      <c r="J178" s="629"/>
      <c r="K178" s="629"/>
      <c r="L178" s="674"/>
      <c r="M178" s="674"/>
      <c r="N178" s="674"/>
      <c r="O178" s="629"/>
      <c r="P178" s="629"/>
      <c r="Q178" s="629"/>
      <c r="R178" s="629"/>
      <c r="S178" s="629"/>
      <c r="T178" s="629"/>
      <c r="U178" s="629"/>
      <c r="V178" s="629"/>
      <c r="W178" s="629"/>
      <c r="X178" s="629"/>
      <c r="Y178" s="629"/>
      <c r="Z178" s="629"/>
    </row>
    <row r="179" ht="15.75" customHeight="1">
      <c r="A179" s="629"/>
      <c r="B179" s="629"/>
      <c r="C179" s="629"/>
      <c r="D179" s="629"/>
      <c r="E179" s="629"/>
      <c r="F179" s="629"/>
      <c r="G179" s="629"/>
      <c r="H179" s="629"/>
      <c r="I179" s="629"/>
      <c r="J179" s="629"/>
      <c r="K179" s="629"/>
      <c r="L179" s="674"/>
      <c r="M179" s="674"/>
      <c r="N179" s="674"/>
      <c r="O179" s="629"/>
      <c r="P179" s="629"/>
      <c r="Q179" s="629"/>
      <c r="R179" s="629"/>
      <c r="S179" s="629"/>
      <c r="T179" s="629"/>
      <c r="U179" s="629"/>
      <c r="V179" s="629"/>
      <c r="W179" s="629"/>
      <c r="X179" s="629"/>
      <c r="Y179" s="629"/>
      <c r="Z179" s="629"/>
    </row>
    <row r="180" ht="15.75" customHeight="1">
      <c r="A180" s="629"/>
      <c r="B180" s="629"/>
      <c r="C180" s="629"/>
      <c r="D180" s="629"/>
      <c r="E180" s="629"/>
      <c r="F180" s="629"/>
      <c r="G180" s="629"/>
      <c r="H180" s="629"/>
      <c r="I180" s="629"/>
      <c r="J180" s="629"/>
      <c r="K180" s="629"/>
      <c r="L180" s="674"/>
      <c r="M180" s="674"/>
      <c r="N180" s="674"/>
      <c r="O180" s="629"/>
      <c r="P180" s="629"/>
      <c r="Q180" s="629"/>
      <c r="R180" s="629"/>
      <c r="S180" s="629"/>
      <c r="T180" s="629"/>
      <c r="U180" s="629"/>
      <c r="V180" s="629"/>
      <c r="W180" s="629"/>
      <c r="X180" s="629"/>
      <c r="Y180" s="629"/>
      <c r="Z180" s="629"/>
    </row>
    <row r="181" ht="15.75" customHeight="1">
      <c r="A181" s="629"/>
      <c r="B181" s="629"/>
      <c r="C181" s="629"/>
      <c r="D181" s="629"/>
      <c r="E181" s="629"/>
      <c r="F181" s="629"/>
      <c r="G181" s="629"/>
      <c r="H181" s="629"/>
      <c r="I181" s="629"/>
      <c r="J181" s="629"/>
      <c r="K181" s="629"/>
      <c r="L181" s="674"/>
      <c r="M181" s="674"/>
      <c r="N181" s="674"/>
      <c r="O181" s="629"/>
      <c r="P181" s="629"/>
      <c r="Q181" s="629"/>
      <c r="R181" s="629"/>
      <c r="S181" s="629"/>
      <c r="T181" s="629"/>
      <c r="U181" s="629"/>
      <c r="V181" s="629"/>
      <c r="W181" s="629"/>
      <c r="X181" s="629"/>
      <c r="Y181" s="629"/>
      <c r="Z181" s="629"/>
    </row>
    <row r="182" ht="15.75" customHeight="1">
      <c r="A182" s="629"/>
      <c r="B182" s="629"/>
      <c r="C182" s="629"/>
      <c r="D182" s="629"/>
      <c r="E182" s="629"/>
      <c r="F182" s="629"/>
      <c r="G182" s="629"/>
      <c r="H182" s="629"/>
      <c r="I182" s="629"/>
      <c r="J182" s="629"/>
      <c r="K182" s="629"/>
      <c r="L182" s="674"/>
      <c r="M182" s="674"/>
      <c r="N182" s="674"/>
      <c r="O182" s="629"/>
      <c r="P182" s="629"/>
      <c r="Q182" s="629"/>
      <c r="R182" s="629"/>
      <c r="S182" s="629"/>
      <c r="T182" s="629"/>
      <c r="U182" s="629"/>
      <c r="V182" s="629"/>
      <c r="W182" s="629"/>
      <c r="X182" s="629"/>
      <c r="Y182" s="629"/>
      <c r="Z182" s="629"/>
    </row>
    <row r="183" ht="15.75" customHeight="1">
      <c r="A183" s="629"/>
      <c r="B183" s="629"/>
      <c r="C183" s="629"/>
      <c r="D183" s="629"/>
      <c r="E183" s="629"/>
      <c r="F183" s="629"/>
      <c r="G183" s="629"/>
      <c r="H183" s="629"/>
      <c r="I183" s="629"/>
      <c r="J183" s="629"/>
      <c r="K183" s="629"/>
      <c r="L183" s="674"/>
      <c r="M183" s="674"/>
      <c r="N183" s="674"/>
      <c r="O183" s="629"/>
      <c r="P183" s="629"/>
      <c r="Q183" s="629"/>
      <c r="R183" s="629"/>
      <c r="S183" s="629"/>
      <c r="T183" s="629"/>
      <c r="U183" s="629"/>
      <c r="V183" s="629"/>
      <c r="W183" s="629"/>
      <c r="X183" s="629"/>
      <c r="Y183" s="629"/>
      <c r="Z183" s="629"/>
    </row>
    <row r="184" ht="15.75" customHeight="1">
      <c r="A184" s="629"/>
      <c r="B184" s="629"/>
      <c r="C184" s="629"/>
      <c r="D184" s="629"/>
      <c r="E184" s="629"/>
      <c r="F184" s="629"/>
      <c r="G184" s="629"/>
      <c r="H184" s="629"/>
      <c r="I184" s="629"/>
      <c r="J184" s="629"/>
      <c r="K184" s="629"/>
      <c r="L184" s="674"/>
      <c r="M184" s="674"/>
      <c r="N184" s="674"/>
      <c r="O184" s="629"/>
      <c r="P184" s="629"/>
      <c r="Q184" s="629"/>
      <c r="R184" s="629"/>
      <c r="S184" s="629"/>
      <c r="T184" s="629"/>
      <c r="U184" s="629"/>
      <c r="V184" s="629"/>
      <c r="W184" s="629"/>
      <c r="X184" s="629"/>
      <c r="Y184" s="629"/>
      <c r="Z184" s="629"/>
    </row>
    <row r="185" ht="15.75" customHeight="1">
      <c r="A185" s="629"/>
      <c r="B185" s="629"/>
      <c r="C185" s="629"/>
      <c r="D185" s="629"/>
      <c r="E185" s="629"/>
      <c r="F185" s="629"/>
      <c r="G185" s="629"/>
      <c r="H185" s="629"/>
      <c r="I185" s="629"/>
      <c r="J185" s="629"/>
      <c r="K185" s="629"/>
      <c r="L185" s="674"/>
      <c r="M185" s="674"/>
      <c r="N185" s="674"/>
      <c r="O185" s="629"/>
      <c r="P185" s="629"/>
      <c r="Q185" s="629"/>
      <c r="R185" s="629"/>
      <c r="S185" s="629"/>
      <c r="T185" s="629"/>
      <c r="U185" s="629"/>
      <c r="V185" s="629"/>
      <c r="W185" s="629"/>
      <c r="X185" s="629"/>
      <c r="Y185" s="629"/>
      <c r="Z185" s="629"/>
    </row>
    <row r="186" ht="15.75" customHeight="1">
      <c r="A186" s="629"/>
      <c r="B186" s="629"/>
      <c r="C186" s="629"/>
      <c r="D186" s="629"/>
      <c r="E186" s="629"/>
      <c r="F186" s="629"/>
      <c r="G186" s="629"/>
      <c r="H186" s="629"/>
      <c r="I186" s="629"/>
      <c r="J186" s="629"/>
      <c r="K186" s="629"/>
      <c r="L186" s="674"/>
      <c r="M186" s="674"/>
      <c r="N186" s="674"/>
      <c r="O186" s="629"/>
      <c r="P186" s="629"/>
      <c r="Q186" s="629"/>
      <c r="R186" s="629"/>
      <c r="S186" s="629"/>
      <c r="T186" s="629"/>
      <c r="U186" s="629"/>
      <c r="V186" s="629"/>
      <c r="W186" s="629"/>
      <c r="X186" s="629"/>
      <c r="Y186" s="629"/>
      <c r="Z186" s="629"/>
    </row>
    <row r="187" ht="15.75" customHeight="1">
      <c r="A187" s="629"/>
      <c r="B187" s="629"/>
      <c r="C187" s="629"/>
      <c r="D187" s="629"/>
      <c r="E187" s="629"/>
      <c r="F187" s="629"/>
      <c r="G187" s="629"/>
      <c r="H187" s="629"/>
      <c r="I187" s="629"/>
      <c r="J187" s="629"/>
      <c r="K187" s="629"/>
      <c r="L187" s="674"/>
      <c r="M187" s="674"/>
      <c r="N187" s="674"/>
      <c r="O187" s="629"/>
      <c r="P187" s="629"/>
      <c r="Q187" s="629"/>
      <c r="R187" s="629"/>
      <c r="S187" s="629"/>
      <c r="T187" s="629"/>
      <c r="U187" s="629"/>
      <c r="V187" s="629"/>
      <c r="W187" s="629"/>
      <c r="X187" s="629"/>
      <c r="Y187" s="629"/>
      <c r="Z187" s="629"/>
    </row>
    <row r="188" ht="15.75" customHeight="1">
      <c r="A188" s="629"/>
      <c r="B188" s="629"/>
      <c r="C188" s="629"/>
      <c r="D188" s="629"/>
      <c r="E188" s="629"/>
      <c r="F188" s="629"/>
      <c r="G188" s="629"/>
      <c r="H188" s="629"/>
      <c r="I188" s="629"/>
      <c r="J188" s="629"/>
      <c r="K188" s="629"/>
      <c r="L188" s="674"/>
      <c r="M188" s="674"/>
      <c r="N188" s="674"/>
      <c r="O188" s="629"/>
      <c r="P188" s="629"/>
      <c r="Q188" s="629"/>
      <c r="R188" s="629"/>
      <c r="S188" s="629"/>
      <c r="T188" s="629"/>
      <c r="U188" s="629"/>
      <c r="V188" s="629"/>
      <c r="W188" s="629"/>
      <c r="X188" s="629"/>
      <c r="Y188" s="629"/>
      <c r="Z188" s="629"/>
    </row>
    <row r="189" ht="15.75" customHeight="1">
      <c r="A189" s="629"/>
      <c r="B189" s="629"/>
      <c r="C189" s="629"/>
      <c r="D189" s="629"/>
      <c r="E189" s="629"/>
      <c r="F189" s="629"/>
      <c r="G189" s="629"/>
      <c r="H189" s="629"/>
      <c r="I189" s="629"/>
      <c r="J189" s="629"/>
      <c r="K189" s="629"/>
      <c r="L189" s="674"/>
      <c r="M189" s="674"/>
      <c r="N189" s="674"/>
      <c r="O189" s="629"/>
      <c r="P189" s="629"/>
      <c r="Q189" s="629"/>
      <c r="R189" s="629"/>
      <c r="S189" s="629"/>
      <c r="T189" s="629"/>
      <c r="U189" s="629"/>
      <c r="V189" s="629"/>
      <c r="W189" s="629"/>
      <c r="X189" s="629"/>
      <c r="Y189" s="629"/>
      <c r="Z189" s="629"/>
    </row>
    <row r="190" ht="15.75" customHeight="1">
      <c r="A190" s="629"/>
      <c r="B190" s="629"/>
      <c r="C190" s="629"/>
      <c r="D190" s="629"/>
      <c r="E190" s="629"/>
      <c r="F190" s="629"/>
      <c r="G190" s="629"/>
      <c r="H190" s="629"/>
      <c r="I190" s="629"/>
      <c r="J190" s="629"/>
      <c r="K190" s="629"/>
      <c r="L190" s="674"/>
      <c r="M190" s="674"/>
      <c r="N190" s="674"/>
      <c r="O190" s="629"/>
      <c r="P190" s="629"/>
      <c r="Q190" s="629"/>
      <c r="R190" s="629"/>
      <c r="S190" s="629"/>
      <c r="T190" s="629"/>
      <c r="U190" s="629"/>
      <c r="V190" s="629"/>
      <c r="W190" s="629"/>
      <c r="X190" s="629"/>
      <c r="Y190" s="629"/>
      <c r="Z190" s="629"/>
    </row>
    <row r="191" ht="15.75" customHeight="1">
      <c r="A191" s="629"/>
      <c r="B191" s="629"/>
      <c r="C191" s="629"/>
      <c r="D191" s="629"/>
      <c r="E191" s="629"/>
      <c r="F191" s="629"/>
      <c r="G191" s="629"/>
      <c r="H191" s="629"/>
      <c r="I191" s="629"/>
      <c r="J191" s="629"/>
      <c r="K191" s="629"/>
      <c r="L191" s="674"/>
      <c r="M191" s="674"/>
      <c r="N191" s="674"/>
      <c r="O191" s="629"/>
      <c r="P191" s="629"/>
      <c r="Q191" s="629"/>
      <c r="R191" s="629"/>
      <c r="S191" s="629"/>
      <c r="T191" s="629"/>
      <c r="U191" s="629"/>
      <c r="V191" s="629"/>
      <c r="W191" s="629"/>
      <c r="X191" s="629"/>
      <c r="Y191" s="629"/>
      <c r="Z191" s="629"/>
    </row>
    <row r="192" ht="15.75" customHeight="1">
      <c r="A192" s="629"/>
      <c r="B192" s="629"/>
      <c r="C192" s="629"/>
      <c r="D192" s="629"/>
      <c r="E192" s="629"/>
      <c r="F192" s="629"/>
      <c r="G192" s="629"/>
      <c r="H192" s="629"/>
      <c r="I192" s="629"/>
      <c r="J192" s="629"/>
      <c r="K192" s="629"/>
      <c r="L192" s="674"/>
      <c r="M192" s="674"/>
      <c r="N192" s="674"/>
      <c r="O192" s="629"/>
      <c r="P192" s="629"/>
      <c r="Q192" s="629"/>
      <c r="R192" s="629"/>
      <c r="S192" s="629"/>
      <c r="T192" s="629"/>
      <c r="U192" s="629"/>
      <c r="V192" s="629"/>
      <c r="W192" s="629"/>
      <c r="X192" s="629"/>
      <c r="Y192" s="629"/>
      <c r="Z192" s="629"/>
    </row>
    <row r="193" ht="15.75" customHeight="1">
      <c r="A193" s="629"/>
      <c r="B193" s="629"/>
      <c r="C193" s="629"/>
      <c r="D193" s="629"/>
      <c r="E193" s="629"/>
      <c r="F193" s="629"/>
      <c r="G193" s="629"/>
      <c r="H193" s="629"/>
      <c r="I193" s="629"/>
      <c r="J193" s="629"/>
      <c r="K193" s="629"/>
      <c r="L193" s="674"/>
      <c r="M193" s="674"/>
      <c r="N193" s="674"/>
      <c r="O193" s="629"/>
      <c r="P193" s="629"/>
      <c r="Q193" s="629"/>
      <c r="R193" s="629"/>
      <c r="S193" s="629"/>
      <c r="T193" s="629"/>
      <c r="U193" s="629"/>
      <c r="V193" s="629"/>
      <c r="W193" s="629"/>
      <c r="X193" s="629"/>
      <c r="Y193" s="629"/>
      <c r="Z193" s="629"/>
    </row>
    <row r="194" ht="15.75" customHeight="1">
      <c r="A194" s="629"/>
      <c r="B194" s="629"/>
      <c r="C194" s="629"/>
      <c r="D194" s="629"/>
      <c r="E194" s="629"/>
      <c r="F194" s="629"/>
      <c r="G194" s="629"/>
      <c r="H194" s="629"/>
      <c r="I194" s="629"/>
      <c r="J194" s="629"/>
      <c r="K194" s="629"/>
      <c r="L194" s="674"/>
      <c r="M194" s="674"/>
      <c r="N194" s="674"/>
      <c r="O194" s="629"/>
      <c r="P194" s="629"/>
      <c r="Q194" s="629"/>
      <c r="R194" s="629"/>
      <c r="S194" s="629"/>
      <c r="T194" s="629"/>
      <c r="U194" s="629"/>
      <c r="V194" s="629"/>
      <c r="W194" s="629"/>
      <c r="X194" s="629"/>
      <c r="Y194" s="629"/>
      <c r="Z194" s="629"/>
    </row>
    <row r="195" ht="15.75" customHeight="1">
      <c r="A195" s="629"/>
      <c r="B195" s="629"/>
      <c r="C195" s="629"/>
      <c r="D195" s="629"/>
      <c r="E195" s="629"/>
      <c r="F195" s="629"/>
      <c r="G195" s="629"/>
      <c r="H195" s="629"/>
      <c r="I195" s="629"/>
      <c r="J195" s="629"/>
      <c r="K195" s="629"/>
      <c r="L195" s="674"/>
      <c r="M195" s="674"/>
      <c r="N195" s="674"/>
      <c r="O195" s="629"/>
      <c r="P195" s="629"/>
      <c r="Q195" s="629"/>
      <c r="R195" s="629"/>
      <c r="S195" s="629"/>
      <c r="T195" s="629"/>
      <c r="U195" s="629"/>
      <c r="V195" s="629"/>
      <c r="W195" s="629"/>
      <c r="X195" s="629"/>
      <c r="Y195" s="629"/>
      <c r="Z195" s="629"/>
    </row>
    <row r="196" ht="15.75" customHeight="1">
      <c r="A196" s="629"/>
      <c r="B196" s="629"/>
      <c r="C196" s="629"/>
      <c r="D196" s="629"/>
      <c r="E196" s="629"/>
      <c r="F196" s="629"/>
      <c r="G196" s="629"/>
      <c r="H196" s="629"/>
      <c r="I196" s="629"/>
      <c r="J196" s="629"/>
      <c r="K196" s="629"/>
      <c r="L196" s="674"/>
      <c r="M196" s="674"/>
      <c r="N196" s="674"/>
      <c r="O196" s="629"/>
      <c r="P196" s="629"/>
      <c r="Q196" s="629"/>
      <c r="R196" s="629"/>
      <c r="S196" s="629"/>
      <c r="T196" s="629"/>
      <c r="U196" s="629"/>
      <c r="V196" s="629"/>
      <c r="W196" s="629"/>
      <c r="X196" s="629"/>
      <c r="Y196" s="629"/>
      <c r="Z196" s="629"/>
    </row>
    <row r="197" ht="15.75" customHeight="1">
      <c r="A197" s="629"/>
      <c r="B197" s="629"/>
      <c r="C197" s="629"/>
      <c r="D197" s="629"/>
      <c r="E197" s="629"/>
      <c r="F197" s="629"/>
      <c r="G197" s="629"/>
      <c r="H197" s="629"/>
      <c r="I197" s="629"/>
      <c r="J197" s="629"/>
      <c r="K197" s="629"/>
      <c r="L197" s="674"/>
      <c r="M197" s="674"/>
      <c r="N197" s="674"/>
      <c r="O197" s="629"/>
      <c r="P197" s="629"/>
      <c r="Q197" s="629"/>
      <c r="R197" s="629"/>
      <c r="S197" s="629"/>
      <c r="T197" s="629"/>
      <c r="U197" s="629"/>
      <c r="V197" s="629"/>
      <c r="W197" s="629"/>
      <c r="X197" s="629"/>
      <c r="Y197" s="629"/>
      <c r="Z197" s="629"/>
    </row>
    <row r="198" ht="15.75" customHeight="1">
      <c r="A198" s="629"/>
      <c r="B198" s="629"/>
      <c r="C198" s="629"/>
      <c r="D198" s="629"/>
      <c r="E198" s="629"/>
      <c r="F198" s="629"/>
      <c r="G198" s="629"/>
      <c r="H198" s="629"/>
      <c r="I198" s="629"/>
      <c r="J198" s="629"/>
      <c r="K198" s="629"/>
      <c r="L198" s="674"/>
      <c r="M198" s="674"/>
      <c r="N198" s="674"/>
      <c r="O198" s="629"/>
      <c r="P198" s="629"/>
      <c r="Q198" s="629"/>
      <c r="R198" s="629"/>
      <c r="S198" s="629"/>
      <c r="T198" s="629"/>
      <c r="U198" s="629"/>
      <c r="V198" s="629"/>
      <c r="W198" s="629"/>
      <c r="X198" s="629"/>
      <c r="Y198" s="629"/>
      <c r="Z198" s="629"/>
    </row>
    <row r="199" ht="15.75" customHeight="1">
      <c r="A199" s="629"/>
      <c r="B199" s="629"/>
      <c r="C199" s="629"/>
      <c r="D199" s="629"/>
      <c r="E199" s="629"/>
      <c r="F199" s="629"/>
      <c r="G199" s="629"/>
      <c r="H199" s="629"/>
      <c r="I199" s="629"/>
      <c r="J199" s="629"/>
      <c r="K199" s="629"/>
      <c r="L199" s="674"/>
      <c r="M199" s="674"/>
      <c r="N199" s="674"/>
      <c r="O199" s="629"/>
      <c r="P199" s="629"/>
      <c r="Q199" s="629"/>
      <c r="R199" s="629"/>
      <c r="S199" s="629"/>
      <c r="T199" s="629"/>
      <c r="U199" s="629"/>
      <c r="V199" s="629"/>
      <c r="W199" s="629"/>
      <c r="X199" s="629"/>
      <c r="Y199" s="629"/>
      <c r="Z199" s="629"/>
    </row>
    <row r="200" ht="15.75" customHeight="1">
      <c r="A200" s="629"/>
      <c r="B200" s="629"/>
      <c r="C200" s="629"/>
      <c r="D200" s="629"/>
      <c r="E200" s="629"/>
      <c r="F200" s="629"/>
      <c r="G200" s="629"/>
      <c r="H200" s="629"/>
      <c r="I200" s="629"/>
      <c r="J200" s="629"/>
      <c r="K200" s="629"/>
      <c r="L200" s="674"/>
      <c r="M200" s="674"/>
      <c r="N200" s="674"/>
      <c r="O200" s="629"/>
      <c r="P200" s="629"/>
      <c r="Q200" s="629"/>
      <c r="R200" s="629"/>
      <c r="S200" s="629"/>
      <c r="T200" s="629"/>
      <c r="U200" s="629"/>
      <c r="V200" s="629"/>
      <c r="W200" s="629"/>
      <c r="X200" s="629"/>
      <c r="Y200" s="629"/>
      <c r="Z200" s="629"/>
    </row>
    <row r="201" ht="15.75" customHeight="1">
      <c r="A201" s="629"/>
      <c r="B201" s="629"/>
      <c r="C201" s="629"/>
      <c r="D201" s="629"/>
      <c r="E201" s="629"/>
      <c r="F201" s="629"/>
      <c r="G201" s="629"/>
      <c r="H201" s="629"/>
      <c r="I201" s="629"/>
      <c r="J201" s="629"/>
      <c r="K201" s="629"/>
      <c r="L201" s="674"/>
      <c r="M201" s="674"/>
      <c r="N201" s="674"/>
      <c r="O201" s="629"/>
      <c r="P201" s="629"/>
      <c r="Q201" s="629"/>
      <c r="R201" s="629"/>
      <c r="S201" s="629"/>
      <c r="T201" s="629"/>
      <c r="U201" s="629"/>
      <c r="V201" s="629"/>
      <c r="W201" s="629"/>
      <c r="X201" s="629"/>
      <c r="Y201" s="629"/>
      <c r="Z201" s="629"/>
    </row>
    <row r="202" ht="15.75" customHeight="1">
      <c r="A202" s="629"/>
      <c r="B202" s="629"/>
      <c r="C202" s="629"/>
      <c r="D202" s="629"/>
      <c r="E202" s="629"/>
      <c r="F202" s="629"/>
      <c r="G202" s="629"/>
      <c r="H202" s="629"/>
      <c r="I202" s="629"/>
      <c r="J202" s="629"/>
      <c r="K202" s="629"/>
      <c r="L202" s="674"/>
      <c r="M202" s="674"/>
      <c r="N202" s="674"/>
      <c r="O202" s="629"/>
      <c r="P202" s="629"/>
      <c r="Q202" s="629"/>
      <c r="R202" s="629"/>
      <c r="S202" s="629"/>
      <c r="T202" s="629"/>
      <c r="U202" s="629"/>
      <c r="V202" s="629"/>
      <c r="W202" s="629"/>
      <c r="X202" s="629"/>
      <c r="Y202" s="629"/>
      <c r="Z202" s="629"/>
    </row>
    <row r="203" ht="15.75" customHeight="1">
      <c r="A203" s="629"/>
      <c r="B203" s="629"/>
      <c r="C203" s="629"/>
      <c r="D203" s="629"/>
      <c r="E203" s="629"/>
      <c r="F203" s="629"/>
      <c r="G203" s="629"/>
      <c r="H203" s="629"/>
      <c r="I203" s="629"/>
      <c r="J203" s="629"/>
      <c r="K203" s="629"/>
      <c r="L203" s="674"/>
      <c r="M203" s="674"/>
      <c r="N203" s="674"/>
      <c r="O203" s="629"/>
      <c r="P203" s="629"/>
      <c r="Q203" s="629"/>
      <c r="R203" s="629"/>
      <c r="S203" s="629"/>
      <c r="T203" s="629"/>
      <c r="U203" s="629"/>
      <c r="V203" s="629"/>
      <c r="W203" s="629"/>
      <c r="X203" s="629"/>
      <c r="Y203" s="629"/>
      <c r="Z203" s="629"/>
    </row>
    <row r="204" ht="15.75" customHeight="1">
      <c r="A204" s="629"/>
      <c r="B204" s="629"/>
      <c r="C204" s="629"/>
      <c r="D204" s="629"/>
      <c r="E204" s="629"/>
      <c r="F204" s="629"/>
      <c r="G204" s="629"/>
      <c r="H204" s="629"/>
      <c r="I204" s="629"/>
      <c r="J204" s="629"/>
      <c r="K204" s="629"/>
      <c r="L204" s="674"/>
      <c r="M204" s="674"/>
      <c r="N204" s="674"/>
      <c r="O204" s="629"/>
      <c r="P204" s="629"/>
      <c r="Q204" s="629"/>
      <c r="R204" s="629"/>
      <c r="S204" s="629"/>
      <c r="T204" s="629"/>
      <c r="U204" s="629"/>
      <c r="V204" s="629"/>
      <c r="W204" s="629"/>
      <c r="X204" s="629"/>
      <c r="Y204" s="629"/>
      <c r="Z204" s="629"/>
    </row>
    <row r="205" ht="15.75" customHeight="1">
      <c r="A205" s="629"/>
      <c r="B205" s="629"/>
      <c r="C205" s="629"/>
      <c r="D205" s="629"/>
      <c r="E205" s="629"/>
      <c r="F205" s="629"/>
      <c r="G205" s="629"/>
      <c r="H205" s="629"/>
      <c r="I205" s="629"/>
      <c r="J205" s="629"/>
      <c r="K205" s="629"/>
      <c r="L205" s="674"/>
      <c r="M205" s="674"/>
      <c r="N205" s="674"/>
      <c r="O205" s="629"/>
      <c r="P205" s="629"/>
      <c r="Q205" s="629"/>
      <c r="R205" s="629"/>
      <c r="S205" s="629"/>
      <c r="T205" s="629"/>
      <c r="U205" s="629"/>
      <c r="V205" s="629"/>
      <c r="W205" s="629"/>
      <c r="X205" s="629"/>
      <c r="Y205" s="629"/>
      <c r="Z205" s="629"/>
    </row>
    <row r="206" ht="15.75" customHeight="1">
      <c r="A206" s="629"/>
      <c r="B206" s="629"/>
      <c r="C206" s="629"/>
      <c r="D206" s="629"/>
      <c r="E206" s="629"/>
      <c r="F206" s="629"/>
      <c r="G206" s="629"/>
      <c r="H206" s="629"/>
      <c r="I206" s="629"/>
      <c r="J206" s="629"/>
      <c r="K206" s="629"/>
      <c r="L206" s="674"/>
      <c r="M206" s="674"/>
      <c r="N206" s="674"/>
      <c r="O206" s="629"/>
      <c r="P206" s="629"/>
      <c r="Q206" s="629"/>
      <c r="R206" s="629"/>
      <c r="S206" s="629"/>
      <c r="T206" s="629"/>
      <c r="U206" s="629"/>
      <c r="V206" s="629"/>
      <c r="W206" s="629"/>
      <c r="X206" s="629"/>
      <c r="Y206" s="629"/>
      <c r="Z206" s="629"/>
    </row>
    <row r="207" ht="15.75" customHeight="1">
      <c r="A207" s="629"/>
      <c r="B207" s="629"/>
      <c r="C207" s="629"/>
      <c r="D207" s="629"/>
      <c r="E207" s="629"/>
      <c r="F207" s="629"/>
      <c r="G207" s="629"/>
      <c r="H207" s="629"/>
      <c r="I207" s="629"/>
      <c r="J207" s="629"/>
      <c r="K207" s="629"/>
      <c r="L207" s="674"/>
      <c r="M207" s="674"/>
      <c r="N207" s="674"/>
      <c r="O207" s="629"/>
      <c r="P207" s="629"/>
      <c r="Q207" s="629"/>
      <c r="R207" s="629"/>
      <c r="S207" s="629"/>
      <c r="T207" s="629"/>
      <c r="U207" s="629"/>
      <c r="V207" s="629"/>
      <c r="W207" s="629"/>
      <c r="X207" s="629"/>
      <c r="Y207" s="629"/>
      <c r="Z207" s="629"/>
    </row>
    <row r="208" ht="15.75" customHeight="1">
      <c r="A208" s="629"/>
      <c r="B208" s="629"/>
      <c r="C208" s="629"/>
      <c r="D208" s="629"/>
      <c r="E208" s="629"/>
      <c r="F208" s="629"/>
      <c r="G208" s="629"/>
      <c r="H208" s="629"/>
      <c r="I208" s="629"/>
      <c r="J208" s="629"/>
      <c r="K208" s="629"/>
      <c r="L208" s="674"/>
      <c r="M208" s="674"/>
      <c r="N208" s="674"/>
      <c r="O208" s="629"/>
      <c r="P208" s="629"/>
      <c r="Q208" s="629"/>
      <c r="R208" s="629"/>
      <c r="S208" s="629"/>
      <c r="T208" s="629"/>
      <c r="U208" s="629"/>
      <c r="V208" s="629"/>
      <c r="W208" s="629"/>
      <c r="X208" s="629"/>
      <c r="Y208" s="629"/>
      <c r="Z208" s="629"/>
    </row>
    <row r="209" ht="15.75" customHeight="1">
      <c r="A209" s="629"/>
      <c r="B209" s="629"/>
      <c r="C209" s="629"/>
      <c r="D209" s="629"/>
      <c r="E209" s="629"/>
      <c r="F209" s="629"/>
      <c r="G209" s="629"/>
      <c r="H209" s="629"/>
      <c r="I209" s="629"/>
      <c r="J209" s="629"/>
      <c r="K209" s="629"/>
      <c r="L209" s="674"/>
      <c r="M209" s="674"/>
      <c r="N209" s="674"/>
      <c r="O209" s="629"/>
      <c r="P209" s="629"/>
      <c r="Q209" s="629"/>
      <c r="R209" s="629"/>
      <c r="S209" s="629"/>
      <c r="T209" s="629"/>
      <c r="U209" s="629"/>
      <c r="V209" s="629"/>
      <c r="W209" s="629"/>
      <c r="X209" s="629"/>
      <c r="Y209" s="629"/>
      <c r="Z209" s="629"/>
    </row>
    <row r="210" ht="15.75" customHeight="1">
      <c r="A210" s="629"/>
      <c r="B210" s="629"/>
      <c r="C210" s="629"/>
      <c r="D210" s="629"/>
      <c r="E210" s="629"/>
      <c r="F210" s="629"/>
      <c r="G210" s="629"/>
      <c r="H210" s="629"/>
      <c r="I210" s="629"/>
      <c r="J210" s="629"/>
      <c r="K210" s="629"/>
      <c r="L210" s="674"/>
      <c r="M210" s="674"/>
      <c r="N210" s="674"/>
      <c r="O210" s="629"/>
      <c r="P210" s="629"/>
      <c r="Q210" s="629"/>
      <c r="R210" s="629"/>
      <c r="S210" s="629"/>
      <c r="T210" s="629"/>
      <c r="U210" s="629"/>
      <c r="V210" s="629"/>
      <c r="W210" s="629"/>
      <c r="X210" s="629"/>
      <c r="Y210" s="629"/>
      <c r="Z210" s="629"/>
    </row>
    <row r="211" ht="15.75" customHeight="1">
      <c r="A211" s="629"/>
      <c r="B211" s="629"/>
      <c r="C211" s="629"/>
      <c r="D211" s="629"/>
      <c r="E211" s="629"/>
      <c r="F211" s="629"/>
      <c r="G211" s="629"/>
      <c r="H211" s="629"/>
      <c r="I211" s="629"/>
      <c r="J211" s="629"/>
      <c r="K211" s="629"/>
      <c r="L211" s="674"/>
      <c r="M211" s="674"/>
      <c r="N211" s="674"/>
      <c r="O211" s="629"/>
      <c r="P211" s="629"/>
      <c r="Q211" s="629"/>
      <c r="R211" s="629"/>
      <c r="S211" s="629"/>
      <c r="T211" s="629"/>
      <c r="U211" s="629"/>
      <c r="V211" s="629"/>
      <c r="W211" s="629"/>
      <c r="X211" s="629"/>
      <c r="Y211" s="629"/>
      <c r="Z211" s="629"/>
    </row>
    <row r="212" ht="15.75" customHeight="1">
      <c r="A212" s="629"/>
      <c r="B212" s="629"/>
      <c r="C212" s="629"/>
      <c r="D212" s="629"/>
      <c r="E212" s="629"/>
      <c r="F212" s="629"/>
      <c r="G212" s="629"/>
      <c r="H212" s="629"/>
      <c r="I212" s="629"/>
      <c r="J212" s="629"/>
      <c r="K212" s="629"/>
      <c r="L212" s="674"/>
      <c r="M212" s="674"/>
      <c r="N212" s="674"/>
      <c r="O212" s="629"/>
      <c r="P212" s="629"/>
      <c r="Q212" s="629"/>
      <c r="R212" s="629"/>
      <c r="S212" s="629"/>
      <c r="T212" s="629"/>
      <c r="U212" s="629"/>
      <c r="V212" s="629"/>
      <c r="W212" s="629"/>
      <c r="X212" s="629"/>
      <c r="Y212" s="629"/>
      <c r="Z212" s="629"/>
    </row>
    <row r="213" ht="15.75" customHeight="1">
      <c r="A213" s="629"/>
      <c r="B213" s="629"/>
      <c r="C213" s="629"/>
      <c r="D213" s="629"/>
      <c r="E213" s="629"/>
      <c r="F213" s="629"/>
      <c r="G213" s="629"/>
      <c r="H213" s="629"/>
      <c r="I213" s="629"/>
      <c r="J213" s="629"/>
      <c r="K213" s="629"/>
      <c r="L213" s="674"/>
      <c r="M213" s="674"/>
      <c r="N213" s="674"/>
      <c r="O213" s="629"/>
      <c r="P213" s="629"/>
      <c r="Q213" s="629"/>
      <c r="R213" s="629"/>
      <c r="S213" s="629"/>
      <c r="T213" s="629"/>
      <c r="U213" s="629"/>
      <c r="V213" s="629"/>
      <c r="W213" s="629"/>
      <c r="X213" s="629"/>
      <c r="Y213" s="629"/>
      <c r="Z213" s="629"/>
    </row>
    <row r="214" ht="15.75" customHeight="1">
      <c r="A214" s="629"/>
      <c r="B214" s="629"/>
      <c r="C214" s="629"/>
      <c r="D214" s="629"/>
      <c r="E214" s="629"/>
      <c r="F214" s="629"/>
      <c r="G214" s="629"/>
      <c r="H214" s="629"/>
      <c r="I214" s="629"/>
      <c r="J214" s="629"/>
      <c r="K214" s="629"/>
      <c r="L214" s="674"/>
      <c r="M214" s="674"/>
      <c r="N214" s="674"/>
      <c r="O214" s="629"/>
      <c r="P214" s="629"/>
      <c r="Q214" s="629"/>
      <c r="R214" s="629"/>
      <c r="S214" s="629"/>
      <c r="T214" s="629"/>
      <c r="U214" s="629"/>
      <c r="V214" s="629"/>
      <c r="W214" s="629"/>
      <c r="X214" s="629"/>
      <c r="Y214" s="629"/>
      <c r="Z214" s="629"/>
    </row>
    <row r="215" ht="15.75" customHeight="1">
      <c r="A215" s="629"/>
      <c r="B215" s="629"/>
      <c r="C215" s="629"/>
      <c r="D215" s="629"/>
      <c r="E215" s="629"/>
      <c r="F215" s="629"/>
      <c r="G215" s="629"/>
      <c r="H215" s="629"/>
      <c r="I215" s="629"/>
      <c r="J215" s="629"/>
      <c r="K215" s="629"/>
      <c r="L215" s="674"/>
      <c r="M215" s="674"/>
      <c r="N215" s="674"/>
      <c r="O215" s="629"/>
      <c r="P215" s="629"/>
      <c r="Q215" s="629"/>
      <c r="R215" s="629"/>
      <c r="S215" s="629"/>
      <c r="T215" s="629"/>
      <c r="U215" s="629"/>
      <c r="V215" s="629"/>
      <c r="W215" s="629"/>
      <c r="X215" s="629"/>
      <c r="Y215" s="629"/>
      <c r="Z215" s="629"/>
    </row>
    <row r="216" ht="15.75" customHeight="1">
      <c r="A216" s="629"/>
      <c r="B216" s="629"/>
      <c r="C216" s="629"/>
      <c r="D216" s="629"/>
      <c r="E216" s="629"/>
      <c r="F216" s="629"/>
      <c r="G216" s="629"/>
      <c r="H216" s="629"/>
      <c r="I216" s="629"/>
      <c r="J216" s="629"/>
      <c r="K216" s="629"/>
      <c r="L216" s="674"/>
      <c r="M216" s="674"/>
      <c r="N216" s="674"/>
      <c r="O216" s="629"/>
      <c r="P216" s="629"/>
      <c r="Q216" s="629"/>
      <c r="R216" s="629"/>
      <c r="S216" s="629"/>
      <c r="T216" s="629"/>
      <c r="U216" s="629"/>
      <c r="V216" s="629"/>
      <c r="W216" s="629"/>
      <c r="X216" s="629"/>
      <c r="Y216" s="629"/>
      <c r="Z216" s="629"/>
    </row>
    <row r="217" ht="15.75" customHeight="1">
      <c r="A217" s="629"/>
      <c r="B217" s="629"/>
      <c r="C217" s="629"/>
      <c r="D217" s="629"/>
      <c r="E217" s="629"/>
      <c r="F217" s="629"/>
      <c r="G217" s="629"/>
      <c r="H217" s="629"/>
      <c r="I217" s="629"/>
      <c r="J217" s="629"/>
      <c r="K217" s="629"/>
      <c r="L217" s="674"/>
      <c r="M217" s="674"/>
      <c r="N217" s="674"/>
      <c r="O217" s="629"/>
      <c r="P217" s="629"/>
      <c r="Q217" s="629"/>
      <c r="R217" s="629"/>
      <c r="S217" s="629"/>
      <c r="T217" s="629"/>
      <c r="U217" s="629"/>
      <c r="V217" s="629"/>
      <c r="W217" s="629"/>
      <c r="X217" s="629"/>
      <c r="Y217" s="629"/>
      <c r="Z217" s="629"/>
    </row>
    <row r="218" ht="15.75" customHeight="1">
      <c r="A218" s="629"/>
      <c r="B218" s="629"/>
      <c r="C218" s="629"/>
      <c r="D218" s="629"/>
      <c r="E218" s="629"/>
      <c r="F218" s="629"/>
      <c r="G218" s="629"/>
      <c r="H218" s="629"/>
      <c r="I218" s="629"/>
      <c r="J218" s="629"/>
      <c r="K218" s="629"/>
      <c r="L218" s="674"/>
      <c r="M218" s="674"/>
      <c r="N218" s="674"/>
      <c r="O218" s="629"/>
      <c r="P218" s="629"/>
      <c r="Q218" s="629"/>
      <c r="R218" s="629"/>
      <c r="S218" s="629"/>
      <c r="T218" s="629"/>
      <c r="U218" s="629"/>
      <c r="V218" s="629"/>
      <c r="W218" s="629"/>
      <c r="X218" s="629"/>
      <c r="Y218" s="629"/>
      <c r="Z218" s="629"/>
    </row>
    <row r="219" ht="15.75" customHeight="1">
      <c r="A219" s="629"/>
      <c r="B219" s="629"/>
      <c r="C219" s="629"/>
      <c r="D219" s="629"/>
      <c r="E219" s="629"/>
      <c r="F219" s="629"/>
      <c r="G219" s="629"/>
      <c r="H219" s="629"/>
      <c r="I219" s="629"/>
      <c r="J219" s="629"/>
      <c r="K219" s="629"/>
      <c r="L219" s="674"/>
      <c r="M219" s="674"/>
      <c r="N219" s="674"/>
      <c r="O219" s="629"/>
      <c r="P219" s="629"/>
      <c r="Q219" s="629"/>
      <c r="R219" s="629"/>
      <c r="S219" s="629"/>
      <c r="T219" s="629"/>
      <c r="U219" s="629"/>
      <c r="V219" s="629"/>
      <c r="W219" s="629"/>
      <c r="X219" s="629"/>
      <c r="Y219" s="629"/>
      <c r="Z219" s="629"/>
    </row>
    <row r="220" ht="15.75" customHeight="1">
      <c r="A220" s="629"/>
      <c r="B220" s="629"/>
      <c r="C220" s="629"/>
      <c r="D220" s="629"/>
      <c r="E220" s="629"/>
      <c r="F220" s="629"/>
      <c r="G220" s="629"/>
      <c r="H220" s="629"/>
      <c r="I220" s="629"/>
      <c r="J220" s="629"/>
      <c r="K220" s="629"/>
      <c r="L220" s="674"/>
      <c r="M220" s="674"/>
      <c r="N220" s="674"/>
      <c r="O220" s="629"/>
      <c r="P220" s="629"/>
      <c r="Q220" s="629"/>
      <c r="R220" s="629"/>
      <c r="S220" s="629"/>
      <c r="T220" s="629"/>
      <c r="U220" s="629"/>
      <c r="V220" s="629"/>
      <c r="W220" s="629"/>
      <c r="X220" s="629"/>
      <c r="Y220" s="629"/>
      <c r="Z220" s="629"/>
    </row>
    <row r="221" ht="15.75" customHeight="1">
      <c r="A221" s="629"/>
      <c r="B221" s="629"/>
      <c r="C221" s="629"/>
      <c r="D221" s="629"/>
      <c r="E221" s="629"/>
      <c r="F221" s="629"/>
      <c r="G221" s="629"/>
      <c r="H221" s="629"/>
      <c r="I221" s="629"/>
      <c r="J221" s="629"/>
      <c r="K221" s="629"/>
      <c r="L221" s="674"/>
      <c r="M221" s="674"/>
      <c r="N221" s="674"/>
      <c r="O221" s="629"/>
      <c r="P221" s="629"/>
      <c r="Q221" s="629"/>
      <c r="R221" s="629"/>
      <c r="S221" s="629"/>
      <c r="T221" s="629"/>
      <c r="U221" s="629"/>
      <c r="V221" s="629"/>
      <c r="W221" s="629"/>
      <c r="X221" s="629"/>
      <c r="Y221" s="629"/>
      <c r="Z221" s="629"/>
    </row>
    <row r="222" ht="15.75" customHeight="1">
      <c r="A222" s="629"/>
      <c r="B222" s="629"/>
      <c r="C222" s="629"/>
      <c r="D222" s="629"/>
      <c r="E222" s="629"/>
      <c r="F222" s="629"/>
      <c r="G222" s="629"/>
      <c r="H222" s="629"/>
      <c r="I222" s="629"/>
      <c r="J222" s="629"/>
      <c r="K222" s="629"/>
      <c r="L222" s="674"/>
      <c r="M222" s="674"/>
      <c r="N222" s="674"/>
      <c r="O222" s="629"/>
      <c r="P222" s="629"/>
      <c r="Q222" s="629"/>
      <c r="R222" s="629"/>
      <c r="S222" s="629"/>
      <c r="T222" s="629"/>
      <c r="U222" s="629"/>
      <c r="V222" s="629"/>
      <c r="W222" s="629"/>
      <c r="X222" s="629"/>
      <c r="Y222" s="629"/>
      <c r="Z222" s="629"/>
    </row>
    <row r="223" ht="15.75" customHeight="1">
      <c r="A223" s="629"/>
      <c r="B223" s="629"/>
      <c r="C223" s="629"/>
      <c r="D223" s="629"/>
      <c r="E223" s="629"/>
      <c r="F223" s="629"/>
      <c r="G223" s="629"/>
      <c r="H223" s="629"/>
      <c r="I223" s="629"/>
      <c r="J223" s="629"/>
      <c r="K223" s="629"/>
      <c r="L223" s="674"/>
      <c r="M223" s="674"/>
      <c r="N223" s="674"/>
      <c r="O223" s="629"/>
      <c r="P223" s="629"/>
      <c r="Q223" s="629"/>
      <c r="R223" s="629"/>
      <c r="S223" s="629"/>
      <c r="T223" s="629"/>
      <c r="U223" s="629"/>
      <c r="V223" s="629"/>
      <c r="W223" s="629"/>
      <c r="X223" s="629"/>
      <c r="Y223" s="629"/>
      <c r="Z223" s="629"/>
    </row>
    <row r="224" ht="15.75" customHeight="1">
      <c r="A224" s="629"/>
      <c r="B224" s="629"/>
      <c r="C224" s="629"/>
      <c r="D224" s="629"/>
      <c r="E224" s="629"/>
      <c r="F224" s="629"/>
      <c r="G224" s="629"/>
      <c r="H224" s="629"/>
      <c r="I224" s="629"/>
      <c r="J224" s="629"/>
      <c r="K224" s="629"/>
      <c r="L224" s="674"/>
      <c r="M224" s="674"/>
      <c r="N224" s="674"/>
      <c r="O224" s="629"/>
      <c r="P224" s="629"/>
      <c r="Q224" s="629"/>
      <c r="R224" s="629"/>
      <c r="S224" s="629"/>
      <c r="T224" s="629"/>
      <c r="U224" s="629"/>
      <c r="V224" s="629"/>
      <c r="W224" s="629"/>
      <c r="X224" s="629"/>
      <c r="Y224" s="629"/>
      <c r="Z224" s="629"/>
    </row>
    <row r="225" ht="15.75" customHeight="1">
      <c r="A225" s="629"/>
      <c r="B225" s="629"/>
      <c r="C225" s="629"/>
      <c r="D225" s="629"/>
      <c r="E225" s="629"/>
      <c r="F225" s="629"/>
      <c r="G225" s="629"/>
      <c r="H225" s="629"/>
      <c r="I225" s="629"/>
      <c r="J225" s="629"/>
      <c r="K225" s="629"/>
      <c r="L225" s="674"/>
      <c r="M225" s="674"/>
      <c r="N225" s="674"/>
      <c r="O225" s="629"/>
      <c r="P225" s="629"/>
      <c r="Q225" s="629"/>
      <c r="R225" s="629"/>
      <c r="S225" s="629"/>
      <c r="T225" s="629"/>
      <c r="U225" s="629"/>
      <c r="V225" s="629"/>
      <c r="W225" s="629"/>
      <c r="X225" s="629"/>
      <c r="Y225" s="629"/>
      <c r="Z225" s="629"/>
    </row>
    <row r="226" ht="15.75" customHeight="1">
      <c r="A226" s="629"/>
      <c r="B226" s="629"/>
      <c r="C226" s="629"/>
      <c r="D226" s="629"/>
      <c r="E226" s="629"/>
      <c r="F226" s="629"/>
      <c r="G226" s="629"/>
      <c r="H226" s="629"/>
      <c r="I226" s="629"/>
      <c r="J226" s="629"/>
      <c r="K226" s="629"/>
      <c r="L226" s="674"/>
      <c r="M226" s="674"/>
      <c r="N226" s="674"/>
      <c r="O226" s="629"/>
      <c r="P226" s="629"/>
      <c r="Q226" s="629"/>
      <c r="R226" s="629"/>
      <c r="S226" s="629"/>
      <c r="T226" s="629"/>
      <c r="U226" s="629"/>
      <c r="V226" s="629"/>
      <c r="W226" s="629"/>
      <c r="X226" s="629"/>
      <c r="Y226" s="629"/>
      <c r="Z226" s="629"/>
    </row>
    <row r="227" ht="15.75" customHeight="1">
      <c r="A227" s="629"/>
      <c r="B227" s="629"/>
      <c r="C227" s="629"/>
      <c r="D227" s="629"/>
      <c r="E227" s="629"/>
      <c r="F227" s="629"/>
      <c r="G227" s="629"/>
      <c r="H227" s="629"/>
      <c r="I227" s="629"/>
      <c r="J227" s="629"/>
      <c r="K227" s="629"/>
      <c r="L227" s="674"/>
      <c r="M227" s="674"/>
      <c r="N227" s="674"/>
      <c r="O227" s="629"/>
      <c r="P227" s="629"/>
      <c r="Q227" s="629"/>
      <c r="R227" s="629"/>
      <c r="S227" s="629"/>
      <c r="T227" s="629"/>
      <c r="U227" s="629"/>
      <c r="V227" s="629"/>
      <c r="W227" s="629"/>
      <c r="X227" s="629"/>
      <c r="Y227" s="629"/>
      <c r="Z227" s="629"/>
    </row>
    <row r="228" ht="15.75" customHeight="1">
      <c r="A228" s="629"/>
      <c r="B228" s="629"/>
      <c r="C228" s="629"/>
      <c r="D228" s="629"/>
      <c r="E228" s="629"/>
      <c r="F228" s="629"/>
      <c r="G228" s="629"/>
      <c r="H228" s="629"/>
      <c r="I228" s="629"/>
      <c r="J228" s="629"/>
      <c r="K228" s="629"/>
      <c r="L228" s="674"/>
      <c r="M228" s="674"/>
      <c r="N228" s="674"/>
      <c r="O228" s="629"/>
      <c r="P228" s="629"/>
      <c r="Q228" s="629"/>
      <c r="R228" s="629"/>
      <c r="S228" s="629"/>
      <c r="T228" s="629"/>
      <c r="U228" s="629"/>
      <c r="V228" s="629"/>
      <c r="W228" s="629"/>
      <c r="X228" s="629"/>
      <c r="Y228" s="629"/>
      <c r="Z228" s="629"/>
    </row>
    <row r="229" ht="15.75" customHeight="1">
      <c r="A229" s="629"/>
      <c r="B229" s="629"/>
      <c r="C229" s="629"/>
      <c r="D229" s="629"/>
      <c r="E229" s="629"/>
      <c r="F229" s="629"/>
      <c r="G229" s="629"/>
      <c r="H229" s="629"/>
      <c r="I229" s="629"/>
      <c r="J229" s="629"/>
      <c r="K229" s="629"/>
      <c r="L229" s="674"/>
      <c r="M229" s="674"/>
      <c r="N229" s="674"/>
      <c r="O229" s="629"/>
      <c r="P229" s="629"/>
      <c r="Q229" s="629"/>
      <c r="R229" s="629"/>
      <c r="S229" s="629"/>
      <c r="T229" s="629"/>
      <c r="U229" s="629"/>
      <c r="V229" s="629"/>
      <c r="W229" s="629"/>
      <c r="X229" s="629"/>
      <c r="Y229" s="629"/>
      <c r="Z229" s="629"/>
    </row>
    <row r="230" ht="15.75" customHeight="1">
      <c r="A230" s="629"/>
      <c r="B230" s="629"/>
      <c r="C230" s="629"/>
      <c r="D230" s="629"/>
      <c r="E230" s="629"/>
      <c r="F230" s="629"/>
      <c r="G230" s="629"/>
      <c r="H230" s="629"/>
      <c r="I230" s="629"/>
      <c r="J230" s="629"/>
      <c r="K230" s="629"/>
      <c r="L230" s="674"/>
      <c r="M230" s="674"/>
      <c r="N230" s="674"/>
      <c r="O230" s="629"/>
      <c r="P230" s="629"/>
      <c r="Q230" s="629"/>
      <c r="R230" s="629"/>
      <c r="S230" s="629"/>
      <c r="T230" s="629"/>
      <c r="U230" s="629"/>
      <c r="V230" s="629"/>
      <c r="W230" s="629"/>
      <c r="X230" s="629"/>
      <c r="Y230" s="629"/>
      <c r="Z230" s="629"/>
    </row>
    <row r="231" ht="15.75" customHeight="1">
      <c r="A231" s="629"/>
      <c r="B231" s="629"/>
      <c r="C231" s="629"/>
      <c r="D231" s="629"/>
      <c r="E231" s="629"/>
      <c r="F231" s="629"/>
      <c r="G231" s="629"/>
      <c r="H231" s="629"/>
      <c r="I231" s="629"/>
      <c r="J231" s="629"/>
      <c r="K231" s="629"/>
      <c r="L231" s="674"/>
      <c r="M231" s="674"/>
      <c r="N231" s="674"/>
      <c r="O231" s="629"/>
      <c r="P231" s="629"/>
      <c r="Q231" s="629"/>
      <c r="R231" s="629"/>
      <c r="S231" s="629"/>
      <c r="T231" s="629"/>
      <c r="U231" s="629"/>
      <c r="V231" s="629"/>
      <c r="W231" s="629"/>
      <c r="X231" s="629"/>
      <c r="Y231" s="629"/>
      <c r="Z231" s="629"/>
    </row>
    <row r="232" ht="15.75" customHeight="1">
      <c r="A232" s="629"/>
      <c r="B232" s="629"/>
      <c r="C232" s="629"/>
      <c r="D232" s="629"/>
      <c r="E232" s="629"/>
      <c r="F232" s="629"/>
      <c r="G232" s="629"/>
      <c r="H232" s="629"/>
      <c r="I232" s="629"/>
      <c r="J232" s="629"/>
      <c r="K232" s="629"/>
      <c r="L232" s="674"/>
      <c r="M232" s="674"/>
      <c r="N232" s="674"/>
      <c r="O232" s="629"/>
      <c r="P232" s="629"/>
      <c r="Q232" s="629"/>
      <c r="R232" s="629"/>
      <c r="S232" s="629"/>
      <c r="T232" s="629"/>
      <c r="U232" s="629"/>
      <c r="V232" s="629"/>
      <c r="W232" s="629"/>
      <c r="X232" s="629"/>
      <c r="Y232" s="629"/>
      <c r="Z232" s="629"/>
    </row>
    <row r="233" ht="15.75" customHeight="1">
      <c r="A233" s="629"/>
      <c r="B233" s="629"/>
      <c r="C233" s="629"/>
      <c r="D233" s="629"/>
      <c r="E233" s="629"/>
      <c r="F233" s="629"/>
      <c r="G233" s="629"/>
      <c r="H233" s="629"/>
      <c r="I233" s="629"/>
      <c r="J233" s="629"/>
      <c r="K233" s="629"/>
      <c r="L233" s="674"/>
      <c r="M233" s="674"/>
      <c r="N233" s="674"/>
      <c r="O233" s="629"/>
      <c r="P233" s="629"/>
      <c r="Q233" s="629"/>
      <c r="R233" s="629"/>
      <c r="S233" s="629"/>
      <c r="T233" s="629"/>
      <c r="U233" s="629"/>
      <c r="V233" s="629"/>
      <c r="W233" s="629"/>
      <c r="X233" s="629"/>
      <c r="Y233" s="629"/>
      <c r="Z233" s="629"/>
    </row>
    <row r="234" ht="15.75" customHeight="1">
      <c r="A234" s="629"/>
      <c r="B234" s="629"/>
      <c r="C234" s="629"/>
      <c r="D234" s="629"/>
      <c r="E234" s="629"/>
      <c r="F234" s="629"/>
      <c r="G234" s="629"/>
      <c r="H234" s="629"/>
      <c r="I234" s="629"/>
      <c r="J234" s="629"/>
      <c r="K234" s="629"/>
      <c r="L234" s="674"/>
      <c r="M234" s="674"/>
      <c r="N234" s="674"/>
      <c r="O234" s="629"/>
      <c r="P234" s="629"/>
      <c r="Q234" s="629"/>
      <c r="R234" s="629"/>
      <c r="S234" s="629"/>
      <c r="T234" s="629"/>
      <c r="U234" s="629"/>
      <c r="V234" s="629"/>
      <c r="W234" s="629"/>
      <c r="X234" s="629"/>
      <c r="Y234" s="629"/>
      <c r="Z234" s="629"/>
    </row>
    <row r="235" ht="15.75" customHeight="1">
      <c r="A235" s="629"/>
      <c r="B235" s="629"/>
      <c r="C235" s="629"/>
      <c r="D235" s="629"/>
      <c r="E235" s="629"/>
      <c r="F235" s="629"/>
      <c r="G235" s="629"/>
      <c r="H235" s="629"/>
      <c r="I235" s="629"/>
      <c r="J235" s="629"/>
      <c r="K235" s="629"/>
      <c r="L235" s="674"/>
      <c r="M235" s="674"/>
      <c r="N235" s="674"/>
      <c r="O235" s="629"/>
      <c r="P235" s="629"/>
      <c r="Q235" s="629"/>
      <c r="R235" s="629"/>
      <c r="S235" s="629"/>
      <c r="T235" s="629"/>
      <c r="U235" s="629"/>
      <c r="V235" s="629"/>
      <c r="W235" s="629"/>
      <c r="X235" s="629"/>
      <c r="Y235" s="629"/>
      <c r="Z235" s="629"/>
    </row>
    <row r="236" ht="15.75" customHeight="1">
      <c r="A236" s="629"/>
      <c r="B236" s="629"/>
      <c r="C236" s="629"/>
      <c r="D236" s="629"/>
      <c r="E236" s="629"/>
      <c r="F236" s="629"/>
      <c r="G236" s="629"/>
      <c r="H236" s="629"/>
      <c r="I236" s="629"/>
      <c r="J236" s="629"/>
      <c r="K236" s="629"/>
      <c r="L236" s="674"/>
      <c r="M236" s="674"/>
      <c r="N236" s="674"/>
      <c r="O236" s="629"/>
      <c r="P236" s="629"/>
      <c r="Q236" s="629"/>
      <c r="R236" s="629"/>
      <c r="S236" s="629"/>
      <c r="T236" s="629"/>
      <c r="U236" s="629"/>
      <c r="V236" s="629"/>
      <c r="W236" s="629"/>
      <c r="X236" s="629"/>
      <c r="Y236" s="629"/>
      <c r="Z236" s="629"/>
    </row>
    <row r="237" ht="15.75" customHeight="1">
      <c r="A237" s="629"/>
      <c r="B237" s="629"/>
      <c r="C237" s="629"/>
      <c r="D237" s="629"/>
      <c r="E237" s="629"/>
      <c r="F237" s="629"/>
      <c r="G237" s="629"/>
      <c r="H237" s="629"/>
      <c r="I237" s="629"/>
      <c r="J237" s="629"/>
      <c r="K237" s="629"/>
      <c r="L237" s="674"/>
      <c r="M237" s="674"/>
      <c r="N237" s="674"/>
      <c r="O237" s="629"/>
      <c r="P237" s="629"/>
      <c r="Q237" s="629"/>
      <c r="R237" s="629"/>
      <c r="S237" s="629"/>
      <c r="T237" s="629"/>
      <c r="U237" s="629"/>
      <c r="V237" s="629"/>
      <c r="W237" s="629"/>
      <c r="X237" s="629"/>
      <c r="Y237" s="629"/>
      <c r="Z237" s="629"/>
    </row>
    <row r="238" ht="15.75" customHeight="1">
      <c r="A238" s="629"/>
      <c r="B238" s="629"/>
      <c r="C238" s="629"/>
      <c r="D238" s="629"/>
      <c r="E238" s="629"/>
      <c r="F238" s="629"/>
      <c r="G238" s="629"/>
      <c r="H238" s="629"/>
      <c r="I238" s="629"/>
      <c r="J238" s="629"/>
      <c r="K238" s="629"/>
      <c r="L238" s="674"/>
      <c r="M238" s="674"/>
      <c r="N238" s="674"/>
      <c r="O238" s="629"/>
      <c r="P238" s="629"/>
      <c r="Q238" s="629"/>
      <c r="R238" s="629"/>
      <c r="S238" s="629"/>
      <c r="T238" s="629"/>
      <c r="U238" s="629"/>
      <c r="V238" s="629"/>
      <c r="W238" s="629"/>
      <c r="X238" s="629"/>
      <c r="Y238" s="629"/>
      <c r="Z238" s="629"/>
    </row>
    <row r="239" ht="15.75" customHeight="1">
      <c r="A239" s="629"/>
      <c r="B239" s="629"/>
      <c r="C239" s="629"/>
      <c r="D239" s="629"/>
      <c r="E239" s="629"/>
      <c r="F239" s="629"/>
      <c r="G239" s="629"/>
      <c r="H239" s="629"/>
      <c r="I239" s="629"/>
      <c r="J239" s="629"/>
      <c r="K239" s="629"/>
      <c r="L239" s="674"/>
      <c r="M239" s="674"/>
      <c r="N239" s="674"/>
      <c r="O239" s="629"/>
      <c r="P239" s="629"/>
      <c r="Q239" s="629"/>
      <c r="R239" s="629"/>
      <c r="S239" s="629"/>
      <c r="T239" s="629"/>
      <c r="U239" s="629"/>
      <c r="V239" s="629"/>
      <c r="W239" s="629"/>
      <c r="X239" s="629"/>
      <c r="Y239" s="629"/>
      <c r="Z239" s="629"/>
    </row>
    <row r="240" ht="15.75" customHeight="1">
      <c r="A240" s="629"/>
      <c r="B240" s="629"/>
      <c r="C240" s="629"/>
      <c r="D240" s="629"/>
      <c r="E240" s="629"/>
      <c r="F240" s="629"/>
      <c r="G240" s="629"/>
      <c r="H240" s="629"/>
      <c r="I240" s="629"/>
      <c r="J240" s="629"/>
      <c r="K240" s="629"/>
      <c r="L240" s="674"/>
      <c r="M240" s="674"/>
      <c r="N240" s="674"/>
      <c r="O240" s="629"/>
      <c r="P240" s="629"/>
      <c r="Q240" s="629"/>
      <c r="R240" s="629"/>
      <c r="S240" s="629"/>
      <c r="T240" s="629"/>
      <c r="U240" s="629"/>
      <c r="V240" s="629"/>
      <c r="W240" s="629"/>
      <c r="X240" s="629"/>
      <c r="Y240" s="629"/>
      <c r="Z240" s="629"/>
    </row>
    <row r="241" ht="15.75" customHeight="1">
      <c r="A241" s="629"/>
      <c r="B241" s="629"/>
      <c r="C241" s="629"/>
      <c r="D241" s="629"/>
      <c r="E241" s="629"/>
      <c r="F241" s="629"/>
      <c r="G241" s="629"/>
      <c r="H241" s="629"/>
      <c r="I241" s="629"/>
      <c r="J241" s="629"/>
      <c r="K241" s="629"/>
      <c r="L241" s="674"/>
      <c r="M241" s="674"/>
      <c r="N241" s="674"/>
      <c r="O241" s="629"/>
      <c r="P241" s="629"/>
      <c r="Q241" s="629"/>
      <c r="R241" s="629"/>
      <c r="S241" s="629"/>
      <c r="T241" s="629"/>
      <c r="U241" s="629"/>
      <c r="V241" s="629"/>
      <c r="W241" s="629"/>
      <c r="X241" s="629"/>
      <c r="Y241" s="629"/>
      <c r="Z241" s="629"/>
    </row>
    <row r="242" ht="15.75" customHeight="1">
      <c r="A242" s="629"/>
      <c r="B242" s="629"/>
      <c r="C242" s="629"/>
      <c r="D242" s="629"/>
      <c r="E242" s="629"/>
      <c r="F242" s="629"/>
      <c r="G242" s="629"/>
      <c r="H242" s="629"/>
      <c r="I242" s="629"/>
      <c r="J242" s="629"/>
      <c r="K242" s="629"/>
      <c r="L242" s="674"/>
      <c r="M242" s="674"/>
      <c r="N242" s="674"/>
      <c r="O242" s="629"/>
      <c r="P242" s="629"/>
      <c r="Q242" s="629"/>
      <c r="R242" s="629"/>
      <c r="S242" s="629"/>
      <c r="T242" s="629"/>
      <c r="U242" s="629"/>
      <c r="V242" s="629"/>
      <c r="W242" s="629"/>
      <c r="X242" s="629"/>
      <c r="Y242" s="629"/>
      <c r="Z242" s="629"/>
    </row>
    <row r="243" ht="15.75" customHeight="1">
      <c r="A243" s="629"/>
      <c r="B243" s="629"/>
      <c r="C243" s="629"/>
      <c r="D243" s="629"/>
      <c r="E243" s="629"/>
      <c r="F243" s="629"/>
      <c r="G243" s="629"/>
      <c r="H243" s="629"/>
      <c r="I243" s="629"/>
      <c r="J243" s="629"/>
      <c r="K243" s="629"/>
      <c r="L243" s="674"/>
      <c r="M243" s="674"/>
      <c r="N243" s="674"/>
      <c r="O243" s="629"/>
      <c r="P243" s="629"/>
      <c r="Q243" s="629"/>
      <c r="R243" s="629"/>
      <c r="S243" s="629"/>
      <c r="T243" s="629"/>
      <c r="U243" s="629"/>
      <c r="V243" s="629"/>
      <c r="W243" s="629"/>
      <c r="X243" s="629"/>
      <c r="Y243" s="629"/>
      <c r="Z243" s="629"/>
    </row>
    <row r="244" ht="15.75" customHeight="1">
      <c r="A244" s="629"/>
      <c r="B244" s="629"/>
      <c r="C244" s="629"/>
      <c r="D244" s="629"/>
      <c r="E244" s="629"/>
      <c r="F244" s="629"/>
      <c r="G244" s="629"/>
      <c r="H244" s="629"/>
      <c r="I244" s="629"/>
      <c r="J244" s="629"/>
      <c r="K244" s="629"/>
      <c r="L244" s="674"/>
      <c r="M244" s="674"/>
      <c r="N244" s="674"/>
      <c r="O244" s="629"/>
      <c r="P244" s="629"/>
      <c r="Q244" s="629"/>
      <c r="R244" s="629"/>
      <c r="S244" s="629"/>
      <c r="T244" s="629"/>
      <c r="U244" s="629"/>
      <c r="V244" s="629"/>
      <c r="W244" s="629"/>
      <c r="X244" s="629"/>
      <c r="Y244" s="629"/>
      <c r="Z244" s="629"/>
    </row>
    <row r="245" ht="15.75" customHeight="1">
      <c r="A245" s="629"/>
      <c r="B245" s="629"/>
      <c r="C245" s="629"/>
      <c r="D245" s="629"/>
      <c r="E245" s="629"/>
      <c r="F245" s="629"/>
      <c r="G245" s="629"/>
      <c r="H245" s="629"/>
      <c r="I245" s="629"/>
      <c r="J245" s="629"/>
      <c r="K245" s="629"/>
      <c r="L245" s="674"/>
      <c r="M245" s="674"/>
      <c r="N245" s="674"/>
      <c r="O245" s="629"/>
      <c r="P245" s="629"/>
      <c r="Q245" s="629"/>
      <c r="R245" s="629"/>
      <c r="S245" s="629"/>
      <c r="T245" s="629"/>
      <c r="U245" s="629"/>
      <c r="V245" s="629"/>
      <c r="W245" s="629"/>
      <c r="X245" s="629"/>
      <c r="Y245" s="629"/>
      <c r="Z245" s="629"/>
    </row>
    <row r="246" ht="15.75" customHeight="1">
      <c r="A246" s="629"/>
      <c r="B246" s="629"/>
      <c r="C246" s="629"/>
      <c r="D246" s="629"/>
      <c r="E246" s="629"/>
      <c r="F246" s="629"/>
      <c r="G246" s="629"/>
      <c r="H246" s="629"/>
      <c r="I246" s="629"/>
      <c r="J246" s="629"/>
      <c r="K246" s="629"/>
      <c r="L246" s="674"/>
      <c r="M246" s="674"/>
      <c r="N246" s="674"/>
      <c r="O246" s="629"/>
      <c r="P246" s="629"/>
      <c r="Q246" s="629"/>
      <c r="R246" s="629"/>
      <c r="S246" s="629"/>
      <c r="T246" s="629"/>
      <c r="U246" s="629"/>
      <c r="V246" s="629"/>
      <c r="W246" s="629"/>
      <c r="X246" s="629"/>
      <c r="Y246" s="629"/>
      <c r="Z246" s="629"/>
    </row>
    <row r="247" ht="15.75" customHeight="1">
      <c r="A247" s="629"/>
      <c r="B247" s="629"/>
      <c r="C247" s="629"/>
      <c r="D247" s="629"/>
      <c r="E247" s="629"/>
      <c r="F247" s="629"/>
      <c r="G247" s="629"/>
      <c r="H247" s="629"/>
      <c r="I247" s="629"/>
      <c r="J247" s="629"/>
      <c r="K247" s="629"/>
      <c r="L247" s="674"/>
      <c r="M247" s="674"/>
      <c r="N247" s="674"/>
      <c r="O247" s="629"/>
      <c r="P247" s="629"/>
      <c r="Q247" s="629"/>
      <c r="R247" s="629"/>
      <c r="S247" s="629"/>
      <c r="T247" s="629"/>
      <c r="U247" s="629"/>
      <c r="V247" s="629"/>
      <c r="W247" s="629"/>
      <c r="X247" s="629"/>
      <c r="Y247" s="629"/>
      <c r="Z247" s="629"/>
    </row>
    <row r="248" ht="15.75" customHeight="1">
      <c r="A248" s="629"/>
      <c r="B248" s="629"/>
      <c r="C248" s="629"/>
      <c r="D248" s="629"/>
      <c r="E248" s="629"/>
      <c r="F248" s="629"/>
      <c r="G248" s="629"/>
      <c r="H248" s="629"/>
      <c r="I248" s="629"/>
      <c r="J248" s="629"/>
      <c r="K248" s="629"/>
      <c r="L248" s="674"/>
      <c r="M248" s="674"/>
      <c r="N248" s="674"/>
      <c r="O248" s="629"/>
      <c r="P248" s="629"/>
      <c r="Q248" s="629"/>
      <c r="R248" s="629"/>
      <c r="S248" s="629"/>
      <c r="T248" s="629"/>
      <c r="U248" s="629"/>
      <c r="V248" s="629"/>
      <c r="W248" s="629"/>
      <c r="X248" s="629"/>
      <c r="Y248" s="629"/>
      <c r="Z248" s="629"/>
    </row>
    <row r="249" ht="15.75" customHeight="1">
      <c r="A249" s="629"/>
      <c r="B249" s="629"/>
      <c r="C249" s="629"/>
      <c r="D249" s="629"/>
      <c r="E249" s="629"/>
      <c r="F249" s="629"/>
      <c r="G249" s="629"/>
      <c r="H249" s="629"/>
      <c r="I249" s="629"/>
      <c r="J249" s="629"/>
      <c r="K249" s="629"/>
      <c r="L249" s="674"/>
      <c r="M249" s="674"/>
      <c r="N249" s="674"/>
      <c r="O249" s="629"/>
      <c r="P249" s="629"/>
      <c r="Q249" s="629"/>
      <c r="R249" s="629"/>
      <c r="S249" s="629"/>
      <c r="T249" s="629"/>
      <c r="U249" s="629"/>
      <c r="V249" s="629"/>
      <c r="W249" s="629"/>
      <c r="X249" s="629"/>
      <c r="Y249" s="629"/>
      <c r="Z249" s="629"/>
    </row>
    <row r="250" ht="15.75" customHeight="1">
      <c r="A250" s="629"/>
      <c r="B250" s="629"/>
      <c r="C250" s="629"/>
      <c r="D250" s="629"/>
      <c r="E250" s="629"/>
      <c r="F250" s="629"/>
      <c r="G250" s="629"/>
      <c r="H250" s="629"/>
      <c r="I250" s="629"/>
      <c r="J250" s="629"/>
      <c r="K250" s="629"/>
      <c r="L250" s="674"/>
      <c r="M250" s="674"/>
      <c r="N250" s="674"/>
      <c r="O250" s="629"/>
      <c r="P250" s="629"/>
      <c r="Q250" s="629"/>
      <c r="R250" s="629"/>
      <c r="S250" s="629"/>
      <c r="T250" s="629"/>
      <c r="U250" s="629"/>
      <c r="V250" s="629"/>
      <c r="W250" s="629"/>
      <c r="X250" s="629"/>
      <c r="Y250" s="629"/>
      <c r="Z250" s="629"/>
    </row>
    <row r="251" ht="15.75" customHeight="1">
      <c r="A251" s="629"/>
      <c r="B251" s="629"/>
      <c r="C251" s="629"/>
      <c r="D251" s="629"/>
      <c r="E251" s="629"/>
      <c r="F251" s="629"/>
      <c r="G251" s="629"/>
      <c r="H251" s="629"/>
      <c r="I251" s="629"/>
      <c r="J251" s="629"/>
      <c r="K251" s="629"/>
      <c r="L251" s="674"/>
      <c r="M251" s="674"/>
      <c r="N251" s="674"/>
      <c r="O251" s="629"/>
      <c r="P251" s="629"/>
      <c r="Q251" s="629"/>
      <c r="R251" s="629"/>
      <c r="S251" s="629"/>
      <c r="T251" s="629"/>
      <c r="U251" s="629"/>
      <c r="V251" s="629"/>
      <c r="W251" s="629"/>
      <c r="X251" s="629"/>
      <c r="Y251" s="629"/>
      <c r="Z251" s="629"/>
    </row>
    <row r="252" ht="15.75" customHeight="1">
      <c r="A252" s="629"/>
      <c r="B252" s="629"/>
      <c r="C252" s="629"/>
      <c r="D252" s="629"/>
      <c r="E252" s="629"/>
      <c r="F252" s="629"/>
      <c r="G252" s="629"/>
      <c r="H252" s="629"/>
      <c r="I252" s="629"/>
      <c r="J252" s="629"/>
      <c r="K252" s="629"/>
      <c r="L252" s="674"/>
      <c r="M252" s="674"/>
      <c r="N252" s="674"/>
      <c r="O252" s="629"/>
      <c r="P252" s="629"/>
      <c r="Q252" s="629"/>
      <c r="R252" s="629"/>
      <c r="S252" s="629"/>
      <c r="T252" s="629"/>
      <c r="U252" s="629"/>
      <c r="V252" s="629"/>
      <c r="W252" s="629"/>
      <c r="X252" s="629"/>
      <c r="Y252" s="629"/>
      <c r="Z252" s="629"/>
    </row>
    <row r="253" ht="15.75" customHeight="1">
      <c r="A253" s="629"/>
      <c r="B253" s="629"/>
      <c r="C253" s="629"/>
      <c r="D253" s="629"/>
      <c r="E253" s="629"/>
      <c r="F253" s="629"/>
      <c r="G253" s="629"/>
      <c r="H253" s="629"/>
      <c r="I253" s="629"/>
      <c r="J253" s="629"/>
      <c r="K253" s="629"/>
      <c r="L253" s="674"/>
      <c r="M253" s="674"/>
      <c r="N253" s="674"/>
      <c r="O253" s="629"/>
      <c r="P253" s="629"/>
      <c r="Q253" s="629"/>
      <c r="R253" s="629"/>
      <c r="S253" s="629"/>
      <c r="T253" s="629"/>
      <c r="U253" s="629"/>
      <c r="V253" s="629"/>
      <c r="W253" s="629"/>
      <c r="X253" s="629"/>
      <c r="Y253" s="629"/>
      <c r="Z253" s="629"/>
    </row>
    <row r="254" ht="15.75" customHeight="1">
      <c r="A254" s="629"/>
      <c r="B254" s="629"/>
      <c r="C254" s="629"/>
      <c r="D254" s="629"/>
      <c r="E254" s="629"/>
      <c r="F254" s="629"/>
      <c r="G254" s="629"/>
      <c r="H254" s="629"/>
      <c r="I254" s="629"/>
      <c r="J254" s="629"/>
      <c r="K254" s="629"/>
      <c r="L254" s="674"/>
      <c r="M254" s="674"/>
      <c r="N254" s="674"/>
      <c r="O254" s="629"/>
      <c r="P254" s="629"/>
      <c r="Q254" s="629"/>
      <c r="R254" s="629"/>
      <c r="S254" s="629"/>
      <c r="T254" s="629"/>
      <c r="U254" s="629"/>
      <c r="V254" s="629"/>
      <c r="W254" s="629"/>
      <c r="X254" s="629"/>
      <c r="Y254" s="629"/>
      <c r="Z254" s="629"/>
    </row>
    <row r="255" ht="15.75" customHeight="1">
      <c r="A255" s="629"/>
      <c r="B255" s="629"/>
      <c r="C255" s="629"/>
      <c r="D255" s="629"/>
      <c r="E255" s="629"/>
      <c r="F255" s="629"/>
      <c r="G255" s="629"/>
      <c r="H255" s="629"/>
      <c r="I255" s="629"/>
      <c r="J255" s="629"/>
      <c r="K255" s="629"/>
      <c r="L255" s="674"/>
      <c r="M255" s="674"/>
      <c r="N255" s="674"/>
      <c r="O255" s="629"/>
      <c r="P255" s="629"/>
      <c r="Q255" s="629"/>
      <c r="R255" s="629"/>
      <c r="S255" s="629"/>
      <c r="T255" s="629"/>
      <c r="U255" s="629"/>
      <c r="V255" s="629"/>
      <c r="W255" s="629"/>
      <c r="X255" s="629"/>
      <c r="Y255" s="629"/>
      <c r="Z255" s="629"/>
    </row>
    <row r="256" ht="15.75" customHeight="1">
      <c r="A256" s="629"/>
      <c r="B256" s="629"/>
      <c r="C256" s="629"/>
      <c r="D256" s="629"/>
      <c r="E256" s="629"/>
      <c r="F256" s="629"/>
      <c r="G256" s="629"/>
      <c r="H256" s="629"/>
      <c r="I256" s="629"/>
      <c r="J256" s="629"/>
      <c r="K256" s="629"/>
      <c r="L256" s="674"/>
      <c r="M256" s="674"/>
      <c r="N256" s="674"/>
      <c r="O256" s="629"/>
      <c r="P256" s="629"/>
      <c r="Q256" s="629"/>
      <c r="R256" s="629"/>
      <c r="S256" s="629"/>
      <c r="T256" s="629"/>
      <c r="U256" s="629"/>
      <c r="V256" s="629"/>
      <c r="W256" s="629"/>
      <c r="X256" s="629"/>
      <c r="Y256" s="629"/>
      <c r="Z256" s="629"/>
    </row>
    <row r="257" ht="15.75" customHeight="1">
      <c r="A257" s="629"/>
      <c r="B257" s="629"/>
      <c r="C257" s="629"/>
      <c r="D257" s="629"/>
      <c r="E257" s="629"/>
      <c r="F257" s="629"/>
      <c r="G257" s="629"/>
      <c r="H257" s="629"/>
      <c r="I257" s="629"/>
      <c r="J257" s="629"/>
      <c r="K257" s="629"/>
      <c r="L257" s="674"/>
      <c r="M257" s="674"/>
      <c r="N257" s="674"/>
      <c r="O257" s="629"/>
      <c r="P257" s="629"/>
      <c r="Q257" s="629"/>
      <c r="R257" s="629"/>
      <c r="S257" s="629"/>
      <c r="T257" s="629"/>
      <c r="U257" s="629"/>
      <c r="V257" s="629"/>
      <c r="W257" s="629"/>
      <c r="X257" s="629"/>
      <c r="Y257" s="629"/>
      <c r="Z257" s="629"/>
    </row>
    <row r="258" ht="15.75" customHeight="1">
      <c r="A258" s="629"/>
      <c r="B258" s="629"/>
      <c r="C258" s="629"/>
      <c r="D258" s="629"/>
      <c r="E258" s="629"/>
      <c r="F258" s="629"/>
      <c r="G258" s="629"/>
      <c r="H258" s="629"/>
      <c r="I258" s="629"/>
      <c r="J258" s="629"/>
      <c r="K258" s="629"/>
      <c r="L258" s="674"/>
      <c r="M258" s="674"/>
      <c r="N258" s="674"/>
      <c r="O258" s="629"/>
      <c r="P258" s="629"/>
      <c r="Q258" s="629"/>
      <c r="R258" s="629"/>
      <c r="S258" s="629"/>
      <c r="T258" s="629"/>
      <c r="U258" s="629"/>
      <c r="V258" s="629"/>
      <c r="W258" s="629"/>
      <c r="X258" s="629"/>
      <c r="Y258" s="629"/>
      <c r="Z258" s="629"/>
    </row>
    <row r="259" ht="15.75" customHeight="1">
      <c r="A259" s="629"/>
      <c r="B259" s="629"/>
      <c r="C259" s="629"/>
      <c r="D259" s="629"/>
      <c r="E259" s="629"/>
      <c r="F259" s="629"/>
      <c r="G259" s="629"/>
      <c r="H259" s="629"/>
      <c r="I259" s="629"/>
      <c r="J259" s="629"/>
      <c r="K259" s="629"/>
      <c r="L259" s="674"/>
      <c r="M259" s="674"/>
      <c r="N259" s="674"/>
      <c r="O259" s="629"/>
      <c r="P259" s="629"/>
      <c r="Q259" s="629"/>
      <c r="R259" s="629"/>
      <c r="S259" s="629"/>
      <c r="T259" s="629"/>
      <c r="U259" s="629"/>
      <c r="V259" s="629"/>
      <c r="W259" s="629"/>
      <c r="X259" s="629"/>
      <c r="Y259" s="629"/>
      <c r="Z259" s="629"/>
    </row>
    <row r="260" ht="15.75" customHeight="1">
      <c r="A260" s="629"/>
      <c r="B260" s="629"/>
      <c r="C260" s="629"/>
      <c r="D260" s="629"/>
      <c r="E260" s="629"/>
      <c r="F260" s="629"/>
      <c r="G260" s="629"/>
      <c r="H260" s="629"/>
      <c r="I260" s="629"/>
      <c r="J260" s="629"/>
      <c r="K260" s="629"/>
      <c r="L260" s="674"/>
      <c r="M260" s="674"/>
      <c r="N260" s="674"/>
      <c r="O260" s="629"/>
      <c r="P260" s="629"/>
      <c r="Q260" s="629"/>
      <c r="R260" s="629"/>
      <c r="S260" s="629"/>
      <c r="T260" s="629"/>
      <c r="U260" s="629"/>
      <c r="V260" s="629"/>
      <c r="W260" s="629"/>
      <c r="X260" s="629"/>
      <c r="Y260" s="629"/>
      <c r="Z260" s="629"/>
    </row>
    <row r="261" ht="15.75" customHeight="1">
      <c r="A261" s="629"/>
      <c r="B261" s="629"/>
      <c r="C261" s="629"/>
      <c r="D261" s="629"/>
      <c r="E261" s="629"/>
      <c r="F261" s="629"/>
      <c r="G261" s="629"/>
      <c r="H261" s="629"/>
      <c r="I261" s="629"/>
      <c r="J261" s="629"/>
      <c r="K261" s="629"/>
      <c r="L261" s="674"/>
      <c r="M261" s="674"/>
      <c r="N261" s="674"/>
      <c r="O261" s="629"/>
      <c r="P261" s="629"/>
      <c r="Q261" s="629"/>
      <c r="R261" s="629"/>
      <c r="S261" s="629"/>
      <c r="T261" s="629"/>
      <c r="U261" s="629"/>
      <c r="V261" s="629"/>
      <c r="W261" s="629"/>
      <c r="X261" s="629"/>
      <c r="Y261" s="629"/>
      <c r="Z261" s="629"/>
    </row>
    <row r="262" ht="15.75" customHeight="1">
      <c r="A262" s="629"/>
      <c r="B262" s="629"/>
      <c r="C262" s="629"/>
      <c r="D262" s="629"/>
      <c r="E262" s="629"/>
      <c r="F262" s="629"/>
      <c r="G262" s="629"/>
      <c r="H262" s="629"/>
      <c r="I262" s="629"/>
      <c r="J262" s="629"/>
      <c r="K262" s="629"/>
      <c r="L262" s="674"/>
      <c r="M262" s="674"/>
      <c r="N262" s="674"/>
      <c r="O262" s="629"/>
      <c r="P262" s="629"/>
      <c r="Q262" s="629"/>
      <c r="R262" s="629"/>
      <c r="S262" s="629"/>
      <c r="T262" s="629"/>
      <c r="U262" s="629"/>
      <c r="V262" s="629"/>
      <c r="W262" s="629"/>
      <c r="X262" s="629"/>
      <c r="Y262" s="629"/>
      <c r="Z262" s="629"/>
    </row>
    <row r="263" ht="15.75" customHeight="1">
      <c r="A263" s="629"/>
      <c r="B263" s="629"/>
      <c r="C263" s="629"/>
      <c r="D263" s="629"/>
      <c r="E263" s="629"/>
      <c r="F263" s="629"/>
      <c r="G263" s="629"/>
      <c r="H263" s="629"/>
      <c r="I263" s="629"/>
      <c r="J263" s="629"/>
      <c r="K263" s="629"/>
      <c r="L263" s="674"/>
      <c r="M263" s="674"/>
      <c r="N263" s="674"/>
      <c r="O263" s="629"/>
      <c r="P263" s="629"/>
      <c r="Q263" s="629"/>
      <c r="R263" s="629"/>
      <c r="S263" s="629"/>
      <c r="T263" s="629"/>
      <c r="U263" s="629"/>
      <c r="V263" s="629"/>
      <c r="W263" s="629"/>
      <c r="X263" s="629"/>
      <c r="Y263" s="629"/>
      <c r="Z263" s="629"/>
    </row>
    <row r="264" ht="15.75" customHeight="1">
      <c r="A264" s="629"/>
      <c r="B264" s="629"/>
      <c r="C264" s="629"/>
      <c r="D264" s="629"/>
      <c r="E264" s="629"/>
      <c r="F264" s="629"/>
      <c r="G264" s="629"/>
      <c r="H264" s="629"/>
      <c r="I264" s="629"/>
      <c r="J264" s="629"/>
      <c r="K264" s="629"/>
      <c r="L264" s="674"/>
      <c r="M264" s="674"/>
      <c r="N264" s="674"/>
      <c r="O264" s="629"/>
      <c r="P264" s="629"/>
      <c r="Q264" s="629"/>
      <c r="R264" s="629"/>
      <c r="S264" s="629"/>
      <c r="T264" s="629"/>
      <c r="U264" s="629"/>
      <c r="V264" s="629"/>
      <c r="W264" s="629"/>
      <c r="X264" s="629"/>
      <c r="Y264" s="629"/>
      <c r="Z264" s="629"/>
    </row>
    <row r="265" ht="15.75" customHeight="1">
      <c r="A265" s="629"/>
      <c r="B265" s="629"/>
      <c r="C265" s="629"/>
      <c r="D265" s="629"/>
      <c r="E265" s="629"/>
      <c r="F265" s="629"/>
      <c r="G265" s="629"/>
      <c r="H265" s="629"/>
      <c r="I265" s="629"/>
      <c r="J265" s="629"/>
      <c r="K265" s="629"/>
      <c r="L265" s="674"/>
      <c r="M265" s="674"/>
      <c r="N265" s="674"/>
      <c r="O265" s="629"/>
      <c r="P265" s="629"/>
      <c r="Q265" s="629"/>
      <c r="R265" s="629"/>
      <c r="S265" s="629"/>
      <c r="T265" s="629"/>
      <c r="U265" s="629"/>
      <c r="V265" s="629"/>
      <c r="W265" s="629"/>
      <c r="X265" s="629"/>
      <c r="Y265" s="629"/>
      <c r="Z265" s="629"/>
    </row>
    <row r="266" ht="15.75" customHeight="1">
      <c r="A266" s="629"/>
      <c r="B266" s="629"/>
      <c r="C266" s="629"/>
      <c r="D266" s="629"/>
      <c r="E266" s="629"/>
      <c r="F266" s="629"/>
      <c r="G266" s="629"/>
      <c r="H266" s="629"/>
      <c r="I266" s="629"/>
      <c r="J266" s="629"/>
      <c r="K266" s="629"/>
      <c r="L266" s="674"/>
      <c r="M266" s="674"/>
      <c r="N266" s="674"/>
      <c r="O266" s="629"/>
      <c r="P266" s="629"/>
      <c r="Q266" s="629"/>
      <c r="R266" s="629"/>
      <c r="S266" s="629"/>
      <c r="T266" s="629"/>
      <c r="U266" s="629"/>
      <c r="V266" s="629"/>
      <c r="W266" s="629"/>
      <c r="X266" s="629"/>
      <c r="Y266" s="629"/>
      <c r="Z266" s="629"/>
    </row>
    <row r="267" ht="15.75" customHeight="1">
      <c r="A267" s="629"/>
      <c r="B267" s="629"/>
      <c r="C267" s="629"/>
      <c r="D267" s="629"/>
      <c r="E267" s="629"/>
      <c r="F267" s="629"/>
      <c r="G267" s="629"/>
      <c r="H267" s="629"/>
      <c r="I267" s="629"/>
      <c r="J267" s="629"/>
      <c r="K267" s="629"/>
      <c r="L267" s="674"/>
      <c r="M267" s="674"/>
      <c r="N267" s="674"/>
      <c r="O267" s="629"/>
      <c r="P267" s="629"/>
      <c r="Q267" s="629"/>
      <c r="R267" s="629"/>
      <c r="S267" s="629"/>
      <c r="T267" s="629"/>
      <c r="U267" s="629"/>
      <c r="V267" s="629"/>
      <c r="W267" s="629"/>
      <c r="X267" s="629"/>
      <c r="Y267" s="629"/>
      <c r="Z267" s="629"/>
    </row>
    <row r="268" ht="15.75" customHeight="1">
      <c r="A268" s="629"/>
      <c r="B268" s="629"/>
      <c r="C268" s="629"/>
      <c r="D268" s="629"/>
      <c r="E268" s="629"/>
      <c r="F268" s="629"/>
      <c r="G268" s="629"/>
      <c r="H268" s="629"/>
      <c r="I268" s="629"/>
      <c r="J268" s="629"/>
      <c r="K268" s="629"/>
      <c r="L268" s="674"/>
      <c r="M268" s="674"/>
      <c r="N268" s="674"/>
      <c r="O268" s="629"/>
      <c r="P268" s="629"/>
      <c r="Q268" s="629"/>
      <c r="R268" s="629"/>
      <c r="S268" s="629"/>
      <c r="T268" s="629"/>
      <c r="U268" s="629"/>
      <c r="V268" s="629"/>
      <c r="W268" s="629"/>
      <c r="X268" s="629"/>
      <c r="Y268" s="629"/>
      <c r="Z268" s="629"/>
    </row>
    <row r="269" ht="15.75" customHeight="1">
      <c r="A269" s="629"/>
      <c r="B269" s="629"/>
      <c r="C269" s="629"/>
      <c r="D269" s="629"/>
      <c r="E269" s="629"/>
      <c r="F269" s="629"/>
      <c r="G269" s="629"/>
      <c r="H269" s="629"/>
      <c r="I269" s="629"/>
      <c r="J269" s="629"/>
      <c r="K269" s="629"/>
      <c r="L269" s="674"/>
      <c r="M269" s="674"/>
      <c r="N269" s="674"/>
      <c r="O269" s="629"/>
      <c r="P269" s="629"/>
      <c r="Q269" s="629"/>
      <c r="R269" s="629"/>
      <c r="S269" s="629"/>
      <c r="T269" s="629"/>
      <c r="U269" s="629"/>
      <c r="V269" s="629"/>
      <c r="W269" s="629"/>
      <c r="X269" s="629"/>
      <c r="Y269" s="629"/>
      <c r="Z269" s="629"/>
    </row>
    <row r="270" ht="15.75" customHeight="1">
      <c r="A270" s="629"/>
      <c r="B270" s="629"/>
      <c r="C270" s="629"/>
      <c r="D270" s="629"/>
      <c r="E270" s="629"/>
      <c r="F270" s="629"/>
      <c r="G270" s="629"/>
      <c r="H270" s="629"/>
      <c r="I270" s="629"/>
      <c r="J270" s="629"/>
      <c r="K270" s="629"/>
      <c r="L270" s="674"/>
      <c r="M270" s="674"/>
      <c r="N270" s="674"/>
      <c r="O270" s="629"/>
      <c r="P270" s="629"/>
      <c r="Q270" s="629"/>
      <c r="R270" s="629"/>
      <c r="S270" s="629"/>
      <c r="T270" s="629"/>
      <c r="U270" s="629"/>
      <c r="V270" s="629"/>
      <c r="W270" s="629"/>
      <c r="X270" s="629"/>
      <c r="Y270" s="629"/>
      <c r="Z270" s="629"/>
    </row>
    <row r="271" ht="15.75" customHeight="1">
      <c r="A271" s="629"/>
      <c r="B271" s="629"/>
      <c r="C271" s="629"/>
      <c r="D271" s="629"/>
      <c r="E271" s="629"/>
      <c r="F271" s="629"/>
      <c r="G271" s="629"/>
      <c r="H271" s="629"/>
      <c r="I271" s="629"/>
      <c r="J271" s="629"/>
      <c r="K271" s="629"/>
      <c r="L271" s="674"/>
      <c r="M271" s="674"/>
      <c r="N271" s="674"/>
      <c r="O271" s="629"/>
      <c r="P271" s="629"/>
      <c r="Q271" s="629"/>
      <c r="R271" s="629"/>
      <c r="S271" s="629"/>
      <c r="T271" s="629"/>
      <c r="U271" s="629"/>
      <c r="V271" s="629"/>
      <c r="W271" s="629"/>
      <c r="X271" s="629"/>
      <c r="Y271" s="629"/>
      <c r="Z271" s="629"/>
    </row>
    <row r="272" ht="15.75" customHeight="1">
      <c r="A272" s="629"/>
      <c r="B272" s="629"/>
      <c r="C272" s="629"/>
      <c r="D272" s="629"/>
      <c r="E272" s="629"/>
      <c r="F272" s="629"/>
      <c r="G272" s="629"/>
      <c r="H272" s="629"/>
      <c r="I272" s="629"/>
      <c r="J272" s="629"/>
      <c r="K272" s="629"/>
      <c r="L272" s="674"/>
      <c r="M272" s="674"/>
      <c r="N272" s="674"/>
      <c r="O272" s="629"/>
      <c r="P272" s="629"/>
      <c r="Q272" s="629"/>
      <c r="R272" s="629"/>
      <c r="S272" s="629"/>
      <c r="T272" s="629"/>
      <c r="U272" s="629"/>
      <c r="V272" s="629"/>
      <c r="W272" s="629"/>
      <c r="X272" s="629"/>
      <c r="Y272" s="629"/>
      <c r="Z272" s="629"/>
    </row>
    <row r="273" ht="15.75" customHeight="1">
      <c r="A273" s="629"/>
      <c r="B273" s="629"/>
      <c r="C273" s="629"/>
      <c r="D273" s="629"/>
      <c r="E273" s="629"/>
      <c r="F273" s="629"/>
      <c r="G273" s="629"/>
      <c r="H273" s="629"/>
      <c r="I273" s="629"/>
      <c r="J273" s="629"/>
      <c r="K273" s="629"/>
      <c r="L273" s="674"/>
      <c r="M273" s="674"/>
      <c r="N273" s="674"/>
      <c r="O273" s="629"/>
      <c r="P273" s="629"/>
      <c r="Q273" s="629"/>
      <c r="R273" s="629"/>
      <c r="S273" s="629"/>
      <c r="T273" s="629"/>
      <c r="U273" s="629"/>
      <c r="V273" s="629"/>
      <c r="W273" s="629"/>
      <c r="X273" s="629"/>
      <c r="Y273" s="629"/>
      <c r="Z273" s="629"/>
    </row>
    <row r="274" ht="15.75" customHeight="1">
      <c r="A274" s="629"/>
      <c r="B274" s="629"/>
      <c r="C274" s="629"/>
      <c r="D274" s="629"/>
      <c r="E274" s="629"/>
      <c r="F274" s="629"/>
      <c r="G274" s="629"/>
      <c r="H274" s="629"/>
      <c r="I274" s="629"/>
      <c r="J274" s="629"/>
      <c r="K274" s="629"/>
      <c r="L274" s="674"/>
      <c r="M274" s="674"/>
      <c r="N274" s="674"/>
      <c r="O274" s="629"/>
      <c r="P274" s="629"/>
      <c r="Q274" s="629"/>
      <c r="R274" s="629"/>
      <c r="S274" s="629"/>
      <c r="T274" s="629"/>
      <c r="U274" s="629"/>
      <c r="V274" s="629"/>
      <c r="W274" s="629"/>
      <c r="X274" s="629"/>
      <c r="Y274" s="629"/>
      <c r="Z274" s="629"/>
    </row>
    <row r="275" ht="15.75" customHeight="1">
      <c r="A275" s="629"/>
      <c r="B275" s="629"/>
      <c r="C275" s="629"/>
      <c r="D275" s="629"/>
      <c r="E275" s="629"/>
      <c r="F275" s="629"/>
      <c r="G275" s="629"/>
      <c r="H275" s="629"/>
      <c r="I275" s="629"/>
      <c r="J275" s="629"/>
      <c r="K275" s="629"/>
      <c r="L275" s="674"/>
      <c r="M275" s="674"/>
      <c r="N275" s="674"/>
      <c r="O275" s="629"/>
      <c r="P275" s="629"/>
      <c r="Q275" s="629"/>
      <c r="R275" s="629"/>
      <c r="S275" s="629"/>
      <c r="T275" s="629"/>
      <c r="U275" s="629"/>
      <c r="V275" s="629"/>
      <c r="W275" s="629"/>
      <c r="X275" s="629"/>
      <c r="Y275" s="629"/>
      <c r="Z275" s="629"/>
    </row>
    <row r="276" ht="15.75" customHeight="1">
      <c r="A276" s="629"/>
      <c r="B276" s="629"/>
      <c r="C276" s="629"/>
      <c r="D276" s="629"/>
      <c r="E276" s="629"/>
      <c r="F276" s="629"/>
      <c r="G276" s="629"/>
      <c r="H276" s="629"/>
      <c r="I276" s="629"/>
      <c r="J276" s="629"/>
      <c r="K276" s="629"/>
      <c r="L276" s="674"/>
      <c r="M276" s="674"/>
      <c r="N276" s="674"/>
      <c r="O276" s="629"/>
      <c r="P276" s="629"/>
      <c r="Q276" s="629"/>
      <c r="R276" s="629"/>
      <c r="S276" s="629"/>
      <c r="T276" s="629"/>
      <c r="U276" s="629"/>
      <c r="V276" s="629"/>
      <c r="W276" s="629"/>
      <c r="X276" s="629"/>
      <c r="Y276" s="629"/>
      <c r="Z276" s="629"/>
    </row>
    <row r="277" ht="15.75" customHeight="1">
      <c r="A277" s="629"/>
      <c r="B277" s="629"/>
      <c r="C277" s="629"/>
      <c r="D277" s="629"/>
      <c r="E277" s="629"/>
      <c r="F277" s="629"/>
      <c r="G277" s="629"/>
      <c r="H277" s="629"/>
      <c r="I277" s="629"/>
      <c r="J277" s="629"/>
      <c r="K277" s="629"/>
      <c r="L277" s="674"/>
      <c r="M277" s="674"/>
      <c r="N277" s="674"/>
      <c r="O277" s="629"/>
      <c r="P277" s="629"/>
      <c r="Q277" s="629"/>
      <c r="R277" s="629"/>
      <c r="S277" s="629"/>
      <c r="T277" s="629"/>
      <c r="U277" s="629"/>
      <c r="V277" s="629"/>
      <c r="W277" s="629"/>
      <c r="X277" s="629"/>
      <c r="Y277" s="629"/>
      <c r="Z277" s="629"/>
    </row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7">
    <mergeCell ref="E4:E5"/>
    <mergeCell ref="F4:F5"/>
    <mergeCell ref="B75:C75"/>
    <mergeCell ref="H3:H5"/>
    <mergeCell ref="I4:I5"/>
    <mergeCell ref="J4:J5"/>
    <mergeCell ref="K4:K5"/>
    <mergeCell ref="L4:L5"/>
    <mergeCell ref="M4:M5"/>
    <mergeCell ref="B3:B5"/>
    <mergeCell ref="C3:C5"/>
    <mergeCell ref="D3:D5"/>
    <mergeCell ref="E3:G3"/>
    <mergeCell ref="I3:K3"/>
    <mergeCell ref="L3:N3"/>
    <mergeCell ref="G4:G5"/>
    <mergeCell ref="N4:N5"/>
  </mergeCells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1999-10-28T12:40:52Z</dcterms:created>
  <dc:creator>GVSU</dc:creator>
</cp:coreProperties>
</file>